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1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246" documentId="13_ncr:1_{C570585A-F8B9-422D-AA4D-C8BD3E3CB68C}" xr6:coauthVersionLast="47" xr6:coauthVersionMax="47" xr10:uidLastSave="{68C79FEC-5C66-4B0F-A6B7-41DC5BAF3D6F}"/>
  <bookViews>
    <workbookView xWindow="-120" yWindow="-120" windowWidth="29040" windowHeight="15525" tabRatio="870" firstSheet="3" activeTab="45" xr2:uid="{00000000-000D-0000-FFFF-FFFF00000000}"/>
  </bookViews>
  <sheets>
    <sheet name="README" sheetId="19" r:id="rId1"/>
    <sheet name="State Totals 12" sheetId="30" r:id="rId2"/>
    <sheet name="All Sectors 12" sheetId="21" r:id="rId3"/>
    <sheet name="All Sectors 36" sheetId="61" r:id="rId4"/>
    <sheet name="Model Species 36" sheetId="47" r:id="rId5"/>
    <sheet name="Model Species 12" sheetId="20" r:id="rId6"/>
    <sheet name="airports" sheetId="52" r:id="rId7"/>
    <sheet name="afdust" sheetId="1" r:id="rId8"/>
    <sheet name="fertilizer" sheetId="56" r:id="rId9"/>
    <sheet name="livestock" sheetId="48" r:id="rId10"/>
    <sheet name="biogenics 36" sheetId="46" r:id="rId11"/>
    <sheet name="biogenics 12" sheetId="29" r:id="rId12"/>
    <sheet name="rail" sheetId="3" r:id="rId13"/>
    <sheet name="cmv_c1c2 36" sheetId="53" r:id="rId14"/>
    <sheet name="cmv_c1c2 12" sheetId="4" r:id="rId15"/>
    <sheet name="cmv_c3 36" sheetId="38" r:id="rId16"/>
    <sheet name="cmv_c3 12" sheetId="51" r:id="rId17"/>
    <sheet name="nonpt" sheetId="9" r:id="rId18"/>
    <sheet name="np_solvents" sheetId="55" r:id="rId19"/>
    <sheet name="nonroad" sheetId="5" r:id="rId20"/>
    <sheet name="onroad all" sheetId="14" r:id="rId21"/>
    <sheet name="ptagfire" sheetId="33" r:id="rId22"/>
    <sheet name="othar 12US1" sheetId="6" r:id="rId23"/>
    <sheet name="othar 36US3" sheetId="44" r:id="rId24"/>
    <sheet name="onroad_can 12US1" sheetId="7" r:id="rId25"/>
    <sheet name="onroad_can 36US3" sheetId="41" r:id="rId26"/>
    <sheet name="onroad_mex 12US1" sheetId="37" r:id="rId27"/>
    <sheet name="onroad_mex 36US3" sheetId="42" r:id="rId28"/>
    <sheet name="othpt 12US1" sheetId="8" r:id="rId29"/>
    <sheet name="othpt 36US3" sheetId="43" r:id="rId30"/>
    <sheet name="canada_og2D 12US1" sheetId="59" r:id="rId31"/>
    <sheet name="canada_og2D 36US3" sheetId="60" r:id="rId32"/>
    <sheet name="canada_ag 12US1" sheetId="57" r:id="rId33"/>
    <sheet name="canada_ag 36US3" sheetId="58" r:id="rId34"/>
    <sheet name="othafdust 12US1" sheetId="32" r:id="rId35"/>
    <sheet name="othafdust 36US3" sheetId="45" r:id="rId36"/>
    <sheet name="othptdust 12US1" sheetId="49" r:id="rId37"/>
    <sheet name="othptdust 36US3" sheetId="50" r:id="rId38"/>
    <sheet name="ptfire-rx" sheetId="54" r:id="rId39"/>
    <sheet name="ptfire_othna 12US1" sheetId="36" r:id="rId40"/>
    <sheet name="ptfire-wild" sheetId="34" r:id="rId41"/>
    <sheet name="ptfire_othna 36US3" sheetId="39" r:id="rId42"/>
    <sheet name="ptegu" sheetId="11" r:id="rId43"/>
    <sheet name="ptnonipm" sheetId="12" r:id="rId44"/>
    <sheet name="pt_oilgas" sheetId="25" r:id="rId45"/>
    <sheet name="np_oilgas" sheetId="27" r:id="rId46"/>
    <sheet name="rwc" sheetId="13" r:id="rId47"/>
  </sheets>
  <definedNames>
    <definedName name="_2011ea_v6_11f_12US2_cbo5_soa_ag_state" localSheetId="8">fertilizer!#REF!</definedName>
    <definedName name="_2011ea_v6_11f_12US2_cbo5_soa_ag_state" localSheetId="9">livestock!#REF!</definedName>
    <definedName name="_2011ea_v6_11f_12US2_cbo5_soa_ag_state_1" localSheetId="8">fertilizer!#REF!</definedName>
    <definedName name="_2011ea_v6_11f_12US2_cbo5_soa_ag_state_1" localSheetId="9">livestock!#REF!</definedName>
    <definedName name="_xlnm._FilterDatabase" localSheetId="1" hidden="1">'State Totals 12'!$A$3:$I$52</definedName>
    <definedName name="annual_2011_draft_ptfire_12US2_cbo5_soa" localSheetId="38">'ptfire-rx'!$Q$2:$BZ$51</definedName>
    <definedName name="annual_2011_draft_ptfire_12US2_cbo5_soa" localSheetId="40">'ptfire-wild'!$Q$2:$BZ$51</definedName>
    <definedName name="annual_2011ea_v6_11f_afdust_12US2_cmaq_cb05_soa_state" localSheetId="7">afdust!$F$2:$AA$56</definedName>
    <definedName name="annual_2011ea_v6_11f_afdust_12US2_cmaq_cb05_soa_state" localSheetId="34">'othafdust 12US1'!$E$2:$Z$15</definedName>
    <definedName name="annual_2011ea_v6_11f_afdust_12US2_cmaq_cb05_soa_state" localSheetId="35">'othafdust 36US3'!#REF!</definedName>
    <definedName name="annual_2011ea_v6_11f_afdust_12US2_cmaq_cb05_soa_state" localSheetId="36">'othptdust 12US1'!#REF!</definedName>
    <definedName name="annual_2011ea_v6_11f_afdust_12US2_cmaq_cb05_soa_state" localSheetId="37">'othptdust 36US3'!#REF!</definedName>
    <definedName name="annual_2011ea_v6_11f_afdust_12US2_cmaq_cb05_soa_state_1" localSheetId="7">afdust!$F$2:$AA$56</definedName>
    <definedName name="annual_2011ea_v6_11f_afdust_12US2_cmaq_cb05_soa_state_2" localSheetId="7">afdust!$F$2:$AA$56</definedName>
    <definedName name="annual_2011ea_v6_11f_afdust_12US2_cmaq_cb05_soa_state_3" localSheetId="7">afdust!$F$2:$AA$56</definedName>
    <definedName name="annual_2011ea_v6_11f_afdust_12US2_cmaq_cb05_soa_state_4" localSheetId="7">afdust!$F$2:$AA$56</definedName>
    <definedName name="annual_2011ea_v6_11f_afdust_12US2_cmaq_cb05_soa_state_5" localSheetId="7">afdust!$F$2:$AA$56</definedName>
    <definedName name="annual_2011ea_v6_11f_c1c2rail_12US2_cbo5_soa_state" localSheetId="8">fertilizer!$E$2:$G$54</definedName>
    <definedName name="annual_2011ea_v6_11f_c1c2rail_12US2_cbo5_soa_state" localSheetId="9">livestock!$H$2:$AQ$54</definedName>
    <definedName name="annual_2011ea_v6_11f_c1c2rail_12US2_cbo5_soa_state" localSheetId="12">rail!$P$2:$CC$54</definedName>
    <definedName name="annual_2011ea_v6_11f_c3marine_12US2_cbo5_soa_state" localSheetId="14">'cmv_c1c2 12'!$Q$2:$CB$56</definedName>
    <definedName name="annual_2011ea_v6_11f_c3marine_12US2_cbo5_soa_state" localSheetId="13">'cmv_c1c2 36'!$Q$2:$CB$56</definedName>
    <definedName name="annual_2011ea_v6_11f_c3marine_12US2_cbo5_soa_state" localSheetId="16">'cmv_c3 12'!$Q$2:$CB$56</definedName>
    <definedName name="annual_2011ea_v6_11f_c3marine_12US2_cbo5_soa_state" localSheetId="15">'cmv_c3 36'!$Q$2:$CB$56</definedName>
    <definedName name="annual_2011ea_v6_11f_c3marine_12US2_cbo5_soa_state_1" localSheetId="15">'cmv_c3 36'!$Q$2:$CB$56</definedName>
    <definedName name="annual_2011ea_v6_11f_nonpt_12US2_cbo5_soa_state" localSheetId="17">nonpt!$S$2:$CD$54</definedName>
    <definedName name="annual_2011ea_v6_11f_nonpt_12US2_cbo5_soa_state" localSheetId="21">ptagfire!$O$2:$CA$54</definedName>
    <definedName name="annual_2011ea_v6_11f_nonroad_12US2_cbo5_soa_state" localSheetId="19">nonroad!$P$2:$BS$58</definedName>
    <definedName name="annual_2011ea_v6_11f_othar_12US2_cmaq_cb05_soa_state" localSheetId="22">'othar 12US1'!$J$2:$BS$47</definedName>
    <definedName name="annual_2011ea_v6_11f_othar_12US2_cmaq_cb05_soa_state" localSheetId="23">'othar 36US3'!$J$2:$BS$47</definedName>
    <definedName name="annual_2011ea_v6_11f_othar_12US2_cmaq_cb05_soa_state" localSheetId="39">'ptfire_othna 12US1'!$J$2:$BT$50</definedName>
    <definedName name="annual_2011ea_v6_11f_othar_12US2_cmaq_cb05_soa_state" localSheetId="41">'ptfire_othna 36US3'!$J$2:$BT$48</definedName>
    <definedName name="annual_2011ea_v6_11f_othon_12US2_cmaq_cb05_soa_state" localSheetId="24">'onroad_can 12US1'!$J$2:$BS$47</definedName>
    <definedName name="annual_2011ea_v6_11f_othon_12US2_cmaq_cb05_soa_state" localSheetId="25">'onroad_can 36US3'!$J$2:$BS$47</definedName>
    <definedName name="annual_2011ea_v6_11f_othon_12US2_cmaq_cb05_soa_state" localSheetId="26">'onroad_mex 12US1'!$P$2:$BT$34</definedName>
    <definedName name="annual_2011ea_v6_11f_othon_12US2_cmaq_cb05_soa_state" localSheetId="27">'onroad_mex 36US3'!$P$2:$BT$34</definedName>
    <definedName name="annual_2011ea_v6_11f_othpt_12US2_cmaq_cb05_soa_state" localSheetId="32">'canada_ag 12US1'!$E$2:$AN$15</definedName>
    <definedName name="annual_2011ea_v6_11f_othpt_12US2_cmaq_cb05_soa_state" localSheetId="33">'canada_ag 36US3'!$E$2:$AN$15</definedName>
    <definedName name="annual_2011ea_v6_11f_othpt_12US2_cmaq_cb05_soa_state" localSheetId="30">'canada_og2D 12US1'!$L$2:$BW$8</definedName>
    <definedName name="annual_2011ea_v6_11f_othpt_12US2_cmaq_cb05_soa_state" localSheetId="31">'canada_og2D 36US3'!$L$2:$BW$8</definedName>
    <definedName name="annual_2011ea_v6_11f_othpt_12US2_cmaq_cb05_soa_state" localSheetId="28">'othpt 12US1'!$M$2:$BX$47</definedName>
    <definedName name="annual_2011ea_v6_11f_othpt_12US2_cmaq_cb05_soa_state" localSheetId="29">'othpt 36US3'!$M$2:$BX$47</definedName>
    <definedName name="annual_2011ea_v6_11f_ptipm_12US2_cbo5_soa_state" localSheetId="18">np_solvents!$Q$2:$BZ$54</definedName>
    <definedName name="annual_2011ea_v6_11f_ptipm_12US2_cbo5_soa_state" localSheetId="42">ptegu!$S$2:$CD$54</definedName>
    <definedName name="annual_2011ea_v6_11f_ptnonipm_12US2_cbo5_soa_state" localSheetId="6">airports!$Q$2:$BX$54</definedName>
    <definedName name="annual_2011ea_v6_11f_ptnonipm_12US2_cbo5_soa_state" localSheetId="44">pt_oilgas!$S$2:$CD$54</definedName>
    <definedName name="annual_2011ea_v6_11f_ptnonipm_12US2_cbo5_soa_state" localSheetId="43">ptnonipm!$S$2:$CD$54</definedName>
    <definedName name="annual_2011ea_v6_11f_rwc_12US2_cbo5_soa_state" localSheetId="46">rwc!$P$2:$BY$54</definedName>
    <definedName name="beis" localSheetId="10">'biogenics 36'!$A$2:$P$51</definedName>
    <definedName name="beis" localSheetId="8">#REF!</definedName>
    <definedName name="beis" localSheetId="9">#REF!</definedName>
    <definedName name="beis" localSheetId="18">#REF!</definedName>
    <definedName name="beis" localSheetId="26">#REF!</definedName>
    <definedName name="beis" localSheetId="27">#REF!</definedName>
    <definedName name="beis">'biogenics 12'!$A$2:$Q$51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3" i="20" l="1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B56" i="20"/>
  <c r="J52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B57" i="20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C31" i="47"/>
  <c r="B31" i="47"/>
  <c r="R31" i="20"/>
  <c r="S31" i="20"/>
  <c r="T31" i="20"/>
  <c r="U31" i="20"/>
  <c r="V31" i="20"/>
  <c r="Q31" i="20"/>
  <c r="P31" i="20"/>
  <c r="N31" i="20"/>
  <c r="O31" i="20"/>
  <c r="M31" i="20"/>
  <c r="L31" i="20"/>
  <c r="K31" i="20"/>
  <c r="J31" i="20"/>
  <c r="H31" i="20"/>
  <c r="I31" i="20"/>
  <c r="G31" i="20"/>
  <c r="E31" i="20"/>
  <c r="F31" i="20"/>
  <c r="H52" i="30"/>
  <c r="G52" i="30"/>
  <c r="F52" i="30"/>
  <c r="E52" i="30"/>
  <c r="D52" i="30"/>
  <c r="C52" i="30"/>
  <c r="B52" i="30"/>
  <c r="H51" i="30"/>
  <c r="G51" i="30"/>
  <c r="F51" i="30"/>
  <c r="E51" i="30"/>
  <c r="D51" i="30"/>
  <c r="C51" i="30"/>
  <c r="B51" i="30"/>
  <c r="H50" i="30"/>
  <c r="G50" i="30"/>
  <c r="F50" i="30"/>
  <c r="E50" i="30"/>
  <c r="D50" i="30"/>
  <c r="C50" i="30"/>
  <c r="B50" i="30"/>
  <c r="H49" i="30"/>
  <c r="G49" i="30"/>
  <c r="F49" i="30"/>
  <c r="E49" i="30"/>
  <c r="D49" i="30"/>
  <c r="C49" i="30"/>
  <c r="B49" i="30"/>
  <c r="H48" i="30"/>
  <c r="G48" i="30"/>
  <c r="F48" i="30"/>
  <c r="E48" i="30"/>
  <c r="D48" i="30"/>
  <c r="C48" i="30"/>
  <c r="B48" i="30"/>
  <c r="H47" i="30"/>
  <c r="G47" i="30"/>
  <c r="F47" i="30"/>
  <c r="E47" i="30"/>
  <c r="D47" i="30"/>
  <c r="C47" i="30"/>
  <c r="B47" i="30"/>
  <c r="H46" i="30"/>
  <c r="G46" i="30"/>
  <c r="F46" i="30"/>
  <c r="E46" i="30"/>
  <c r="D46" i="30"/>
  <c r="C46" i="30"/>
  <c r="B46" i="30"/>
  <c r="H45" i="30"/>
  <c r="G45" i="30"/>
  <c r="F45" i="30"/>
  <c r="E45" i="30"/>
  <c r="D45" i="30"/>
  <c r="C45" i="30"/>
  <c r="B45" i="30"/>
  <c r="H44" i="30"/>
  <c r="G44" i="30"/>
  <c r="F44" i="30"/>
  <c r="E44" i="30"/>
  <c r="D44" i="30"/>
  <c r="C44" i="30"/>
  <c r="B44" i="30"/>
  <c r="H43" i="30"/>
  <c r="G43" i="30"/>
  <c r="F43" i="30"/>
  <c r="E43" i="30"/>
  <c r="D43" i="30"/>
  <c r="C43" i="30"/>
  <c r="B43" i="30"/>
  <c r="H42" i="30"/>
  <c r="G42" i="30"/>
  <c r="F42" i="30"/>
  <c r="E42" i="30"/>
  <c r="D42" i="30"/>
  <c r="C42" i="30"/>
  <c r="B42" i="30"/>
  <c r="H41" i="30"/>
  <c r="G41" i="30"/>
  <c r="F41" i="30"/>
  <c r="E41" i="30"/>
  <c r="D41" i="30"/>
  <c r="C41" i="30"/>
  <c r="B41" i="30"/>
  <c r="H40" i="30"/>
  <c r="G40" i="30"/>
  <c r="F40" i="30"/>
  <c r="E40" i="30"/>
  <c r="D40" i="30"/>
  <c r="C40" i="30"/>
  <c r="B40" i="30"/>
  <c r="H39" i="30"/>
  <c r="G39" i="30"/>
  <c r="F39" i="30"/>
  <c r="E39" i="30"/>
  <c r="D39" i="30"/>
  <c r="C39" i="30"/>
  <c r="B39" i="30"/>
  <c r="H38" i="30"/>
  <c r="G38" i="30"/>
  <c r="F38" i="30"/>
  <c r="E38" i="30"/>
  <c r="D38" i="30"/>
  <c r="C38" i="30"/>
  <c r="B38" i="30"/>
  <c r="H37" i="30"/>
  <c r="G37" i="30"/>
  <c r="F37" i="30"/>
  <c r="E37" i="30"/>
  <c r="D37" i="30"/>
  <c r="C37" i="30"/>
  <c r="B37" i="30"/>
  <c r="H36" i="30"/>
  <c r="G36" i="30"/>
  <c r="F36" i="30"/>
  <c r="E36" i="30"/>
  <c r="D36" i="30"/>
  <c r="C36" i="30"/>
  <c r="B36" i="30"/>
  <c r="H35" i="30"/>
  <c r="G35" i="30"/>
  <c r="F35" i="30"/>
  <c r="E35" i="30"/>
  <c r="D35" i="30"/>
  <c r="C35" i="30"/>
  <c r="B35" i="30"/>
  <c r="H34" i="30"/>
  <c r="G34" i="30"/>
  <c r="F34" i="30"/>
  <c r="E34" i="30"/>
  <c r="D34" i="30"/>
  <c r="C34" i="30"/>
  <c r="B34" i="30"/>
  <c r="H33" i="30"/>
  <c r="G33" i="30"/>
  <c r="F33" i="30"/>
  <c r="E33" i="30"/>
  <c r="D33" i="30"/>
  <c r="C33" i="30"/>
  <c r="B33" i="30"/>
  <c r="H32" i="30"/>
  <c r="G32" i="30"/>
  <c r="F32" i="30"/>
  <c r="E32" i="30"/>
  <c r="D32" i="30"/>
  <c r="C32" i="30"/>
  <c r="B32" i="30"/>
  <c r="H31" i="30"/>
  <c r="G31" i="30"/>
  <c r="F31" i="30"/>
  <c r="E31" i="30"/>
  <c r="D31" i="30"/>
  <c r="C31" i="30"/>
  <c r="B31" i="30"/>
  <c r="H30" i="30"/>
  <c r="G30" i="30"/>
  <c r="F30" i="30"/>
  <c r="E30" i="30"/>
  <c r="D30" i="30"/>
  <c r="C30" i="30"/>
  <c r="B30" i="30"/>
  <c r="H29" i="30"/>
  <c r="G29" i="30"/>
  <c r="F29" i="30"/>
  <c r="E29" i="30"/>
  <c r="D29" i="30"/>
  <c r="C29" i="30"/>
  <c r="B29" i="30"/>
  <c r="H28" i="30"/>
  <c r="G28" i="30"/>
  <c r="F28" i="30"/>
  <c r="E28" i="30"/>
  <c r="D28" i="30"/>
  <c r="C28" i="30"/>
  <c r="B28" i="30"/>
  <c r="H27" i="30"/>
  <c r="G27" i="30"/>
  <c r="F27" i="30"/>
  <c r="E27" i="30"/>
  <c r="D27" i="30"/>
  <c r="C27" i="30"/>
  <c r="B27" i="30"/>
  <c r="H26" i="30"/>
  <c r="G26" i="30"/>
  <c r="F26" i="30"/>
  <c r="E26" i="30"/>
  <c r="D26" i="30"/>
  <c r="C26" i="30"/>
  <c r="B26" i="30"/>
  <c r="H25" i="30"/>
  <c r="G25" i="30"/>
  <c r="F25" i="30"/>
  <c r="E25" i="30"/>
  <c r="D25" i="30"/>
  <c r="C25" i="30"/>
  <c r="B25" i="30"/>
  <c r="H24" i="30"/>
  <c r="G24" i="30"/>
  <c r="F24" i="30"/>
  <c r="E24" i="30"/>
  <c r="D24" i="30"/>
  <c r="C24" i="30"/>
  <c r="B24" i="30"/>
  <c r="H23" i="30"/>
  <c r="G23" i="30"/>
  <c r="F23" i="30"/>
  <c r="E23" i="30"/>
  <c r="D23" i="30"/>
  <c r="C23" i="30"/>
  <c r="B23" i="30"/>
  <c r="H22" i="30"/>
  <c r="G22" i="30"/>
  <c r="F22" i="30"/>
  <c r="E22" i="30"/>
  <c r="D22" i="30"/>
  <c r="C22" i="30"/>
  <c r="B22" i="30"/>
  <c r="H21" i="30"/>
  <c r="G21" i="30"/>
  <c r="F21" i="30"/>
  <c r="E21" i="30"/>
  <c r="D21" i="30"/>
  <c r="C21" i="30"/>
  <c r="B21" i="30"/>
  <c r="H20" i="30"/>
  <c r="G20" i="30"/>
  <c r="F20" i="30"/>
  <c r="E20" i="30"/>
  <c r="D20" i="30"/>
  <c r="C20" i="30"/>
  <c r="B20" i="30"/>
  <c r="H19" i="30"/>
  <c r="G19" i="30"/>
  <c r="F19" i="30"/>
  <c r="E19" i="30"/>
  <c r="D19" i="30"/>
  <c r="C19" i="30"/>
  <c r="B19" i="30"/>
  <c r="H18" i="30"/>
  <c r="G18" i="30"/>
  <c r="F18" i="30"/>
  <c r="E18" i="30"/>
  <c r="D18" i="30"/>
  <c r="C18" i="30"/>
  <c r="B18" i="30"/>
  <c r="H17" i="30"/>
  <c r="G17" i="30"/>
  <c r="F17" i="30"/>
  <c r="E17" i="30"/>
  <c r="D17" i="30"/>
  <c r="C17" i="30"/>
  <c r="B17" i="30"/>
  <c r="H16" i="30"/>
  <c r="G16" i="30"/>
  <c r="F16" i="30"/>
  <c r="E16" i="30"/>
  <c r="D16" i="30"/>
  <c r="C16" i="30"/>
  <c r="B16" i="30"/>
  <c r="H15" i="30"/>
  <c r="G15" i="30"/>
  <c r="F15" i="30"/>
  <c r="E15" i="30"/>
  <c r="D15" i="30"/>
  <c r="C15" i="30"/>
  <c r="B15" i="30"/>
  <c r="H14" i="30"/>
  <c r="G14" i="30"/>
  <c r="F14" i="30"/>
  <c r="E14" i="30"/>
  <c r="D14" i="30"/>
  <c r="C14" i="30"/>
  <c r="B14" i="30"/>
  <c r="H13" i="30"/>
  <c r="G13" i="30"/>
  <c r="F13" i="30"/>
  <c r="E13" i="30"/>
  <c r="D13" i="30"/>
  <c r="C13" i="30"/>
  <c r="B13" i="30"/>
  <c r="H12" i="30"/>
  <c r="G12" i="30"/>
  <c r="F12" i="30"/>
  <c r="E12" i="30"/>
  <c r="D12" i="30"/>
  <c r="C12" i="30"/>
  <c r="B12" i="30"/>
  <c r="H11" i="30"/>
  <c r="G11" i="30"/>
  <c r="F11" i="30"/>
  <c r="E11" i="30"/>
  <c r="D11" i="30"/>
  <c r="C11" i="30"/>
  <c r="B11" i="30"/>
  <c r="H10" i="30"/>
  <c r="G10" i="30"/>
  <c r="F10" i="30"/>
  <c r="E10" i="30"/>
  <c r="D10" i="30"/>
  <c r="C10" i="30"/>
  <c r="B10" i="30"/>
  <c r="H9" i="30"/>
  <c r="G9" i="30"/>
  <c r="F9" i="30"/>
  <c r="E9" i="30"/>
  <c r="D9" i="30"/>
  <c r="C9" i="30"/>
  <c r="B9" i="30"/>
  <c r="H8" i="30"/>
  <c r="G8" i="30"/>
  <c r="F8" i="30"/>
  <c r="E8" i="30"/>
  <c r="D8" i="30"/>
  <c r="C8" i="30"/>
  <c r="B8" i="30"/>
  <c r="H7" i="30"/>
  <c r="G7" i="30"/>
  <c r="F7" i="30"/>
  <c r="E7" i="30"/>
  <c r="D7" i="30"/>
  <c r="C7" i="30"/>
  <c r="B7" i="30"/>
  <c r="H6" i="30"/>
  <c r="G6" i="30"/>
  <c r="F6" i="30"/>
  <c r="E6" i="30"/>
  <c r="D6" i="30"/>
  <c r="C6" i="30"/>
  <c r="B6" i="30"/>
  <c r="H5" i="30"/>
  <c r="G5" i="30"/>
  <c r="F5" i="30"/>
  <c r="E5" i="30"/>
  <c r="D5" i="30"/>
  <c r="C5" i="30"/>
  <c r="B5" i="30"/>
  <c r="B4" i="30"/>
  <c r="C4" i="30"/>
  <c r="D4" i="30"/>
  <c r="E4" i="30"/>
  <c r="F4" i="30"/>
  <c r="G4" i="30"/>
  <c r="CJ59" i="25" l="1"/>
  <c r="CJ4" i="25"/>
  <c r="CJ5" i="25"/>
  <c r="CJ6" i="25"/>
  <c r="CJ7" i="25"/>
  <c r="CJ8" i="25"/>
  <c r="CJ9" i="25"/>
  <c r="CJ10" i="25"/>
  <c r="CJ11" i="25"/>
  <c r="CJ12" i="25"/>
  <c r="CJ13" i="25"/>
  <c r="CJ14" i="25"/>
  <c r="CJ15" i="25"/>
  <c r="CJ16" i="25"/>
  <c r="CJ17" i="25"/>
  <c r="CJ18" i="25"/>
  <c r="CJ19" i="25"/>
  <c r="CJ20" i="25"/>
  <c r="CJ21" i="25"/>
  <c r="CJ22" i="25"/>
  <c r="CJ23" i="25"/>
  <c r="CJ24" i="25"/>
  <c r="CJ25" i="25"/>
  <c r="CJ26" i="25"/>
  <c r="CJ27" i="25"/>
  <c r="CJ28" i="25"/>
  <c r="CJ29" i="25"/>
  <c r="CJ30" i="25"/>
  <c r="CJ31" i="25"/>
  <c r="CJ32" i="25"/>
  <c r="CJ33" i="25"/>
  <c r="CJ34" i="25"/>
  <c r="CJ35" i="25"/>
  <c r="CJ36" i="25"/>
  <c r="CJ37" i="25"/>
  <c r="CJ38" i="25"/>
  <c r="CJ39" i="25"/>
  <c r="CJ40" i="25"/>
  <c r="CJ41" i="25"/>
  <c r="CJ42" i="25"/>
  <c r="CJ43" i="25"/>
  <c r="CJ44" i="25"/>
  <c r="CJ45" i="25"/>
  <c r="CJ46" i="25"/>
  <c r="CJ47" i="25"/>
  <c r="CJ48" i="25"/>
  <c r="CJ49" i="25"/>
  <c r="CJ50" i="25"/>
  <c r="CJ51" i="25"/>
  <c r="CJ54" i="25"/>
  <c r="CJ55" i="25"/>
  <c r="CJ3" i="25"/>
  <c r="CH4" i="27"/>
  <c r="CH5" i="27"/>
  <c r="CH6" i="27"/>
  <c r="CH7" i="27"/>
  <c r="CH8" i="27"/>
  <c r="CH9" i="27"/>
  <c r="CH10" i="27"/>
  <c r="CH11" i="27"/>
  <c r="CH12" i="27"/>
  <c r="CH13" i="27"/>
  <c r="CH14" i="27"/>
  <c r="CH15" i="27"/>
  <c r="CH16" i="27"/>
  <c r="CH17" i="27"/>
  <c r="CH18" i="27"/>
  <c r="CH19" i="27"/>
  <c r="CH20" i="27"/>
  <c r="CH21" i="27"/>
  <c r="CH22" i="27"/>
  <c r="CH23" i="27"/>
  <c r="CH24" i="27"/>
  <c r="CH25" i="27"/>
  <c r="CH26" i="27"/>
  <c r="CH27" i="27"/>
  <c r="CH28" i="27"/>
  <c r="CH29" i="27"/>
  <c r="CH30" i="27"/>
  <c r="CH31" i="27"/>
  <c r="CH32" i="27"/>
  <c r="CH33" i="27"/>
  <c r="CH34" i="27"/>
  <c r="CH35" i="27"/>
  <c r="CH36" i="27"/>
  <c r="CH37" i="27"/>
  <c r="CH38" i="27"/>
  <c r="CH39" i="27"/>
  <c r="CH40" i="27"/>
  <c r="CH41" i="27"/>
  <c r="CH42" i="27"/>
  <c r="CH43" i="27"/>
  <c r="CH44" i="27"/>
  <c r="CH45" i="27"/>
  <c r="CH46" i="27"/>
  <c r="CH47" i="27"/>
  <c r="CH48" i="27"/>
  <c r="CH49" i="27"/>
  <c r="CH50" i="27"/>
  <c r="CH51" i="27"/>
  <c r="CH52" i="27"/>
  <c r="CH53" i="27"/>
  <c r="CH54" i="27"/>
  <c r="CH55" i="27"/>
  <c r="CH3" i="27"/>
  <c r="BV66" i="39"/>
  <c r="BV65" i="39"/>
  <c r="BV64" i="39"/>
  <c r="BV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O63" i="39"/>
  <c r="AP63" i="39"/>
  <c r="AQ63" i="39"/>
  <c r="AR63" i="39"/>
  <c r="AS63" i="39"/>
  <c r="AT63" i="39"/>
  <c r="AU63" i="39"/>
  <c r="AV63" i="39"/>
  <c r="AW63" i="39"/>
  <c r="AX63" i="39"/>
  <c r="AY63" i="39"/>
  <c r="AZ63" i="39"/>
  <c r="BA63" i="39"/>
  <c r="BB63" i="39"/>
  <c r="BC63" i="39"/>
  <c r="BD63" i="39"/>
  <c r="BE63" i="39"/>
  <c r="BF63" i="39"/>
  <c r="BG63" i="39"/>
  <c r="BH63" i="39"/>
  <c r="BI63" i="39"/>
  <c r="BJ63" i="39"/>
  <c r="BK63" i="39"/>
  <c r="BL63" i="39"/>
  <c r="BM63" i="39"/>
  <c r="BN63" i="39"/>
  <c r="BO63" i="39"/>
  <c r="BP63" i="39"/>
  <c r="BQ63" i="39"/>
  <c r="BR63" i="39"/>
  <c r="BS63" i="39"/>
  <c r="BT63" i="39"/>
  <c r="BU63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O64" i="39"/>
  <c r="AP64" i="39"/>
  <c r="AQ64" i="39"/>
  <c r="AR64" i="39"/>
  <c r="AS64" i="39"/>
  <c r="AT64" i="39"/>
  <c r="AU64" i="39"/>
  <c r="AV64" i="39"/>
  <c r="AW64" i="39"/>
  <c r="AX64" i="39"/>
  <c r="AY64" i="39"/>
  <c r="AZ64" i="39"/>
  <c r="BA64" i="39"/>
  <c r="BB64" i="39"/>
  <c r="BC64" i="39"/>
  <c r="BD64" i="39"/>
  <c r="BE64" i="39"/>
  <c r="BF64" i="39"/>
  <c r="BG64" i="39"/>
  <c r="BH64" i="39"/>
  <c r="BI64" i="39"/>
  <c r="BJ64" i="39"/>
  <c r="BK64" i="39"/>
  <c r="BL64" i="39"/>
  <c r="BM64" i="39"/>
  <c r="BN64" i="39"/>
  <c r="BO64" i="39"/>
  <c r="BP64" i="39"/>
  <c r="BQ64" i="39"/>
  <c r="BR64" i="39"/>
  <c r="BS64" i="39"/>
  <c r="BT64" i="39"/>
  <c r="BU64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O65" i="39"/>
  <c r="AP65" i="39"/>
  <c r="AQ65" i="39"/>
  <c r="AR65" i="39"/>
  <c r="AS65" i="39"/>
  <c r="AT65" i="39"/>
  <c r="AU65" i="39"/>
  <c r="AV65" i="39"/>
  <c r="AW65" i="39"/>
  <c r="AX65" i="39"/>
  <c r="AY65" i="39"/>
  <c r="AZ65" i="39"/>
  <c r="BA65" i="39"/>
  <c r="BB65" i="39"/>
  <c r="BC65" i="39"/>
  <c r="BD65" i="39"/>
  <c r="BE65" i="39"/>
  <c r="BF65" i="39"/>
  <c r="BG65" i="39"/>
  <c r="BH65" i="39"/>
  <c r="BI65" i="39"/>
  <c r="BJ65" i="39"/>
  <c r="BK65" i="39"/>
  <c r="BL65" i="39"/>
  <c r="BM65" i="39"/>
  <c r="BN65" i="39"/>
  <c r="BO65" i="39"/>
  <c r="BP65" i="39"/>
  <c r="BQ65" i="39"/>
  <c r="BR65" i="39"/>
  <c r="BS65" i="39"/>
  <c r="BT65" i="39"/>
  <c r="BU65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O66" i="39"/>
  <c r="AP66" i="39"/>
  <c r="AQ66" i="39"/>
  <c r="AR66" i="39"/>
  <c r="AS66" i="39"/>
  <c r="AT66" i="39"/>
  <c r="AU66" i="39"/>
  <c r="AV66" i="39"/>
  <c r="AW66" i="39"/>
  <c r="AX66" i="39"/>
  <c r="AY66" i="39"/>
  <c r="AZ66" i="39"/>
  <c r="BA66" i="39"/>
  <c r="BB66" i="39"/>
  <c r="BC66" i="39"/>
  <c r="BD66" i="39"/>
  <c r="BE66" i="39"/>
  <c r="BF66" i="39"/>
  <c r="BG66" i="39"/>
  <c r="BH66" i="39"/>
  <c r="BI66" i="39"/>
  <c r="BJ66" i="39"/>
  <c r="BK66" i="39"/>
  <c r="BL66" i="39"/>
  <c r="BM66" i="39"/>
  <c r="BN66" i="39"/>
  <c r="BO66" i="39"/>
  <c r="BP66" i="39"/>
  <c r="BQ66" i="39"/>
  <c r="BR66" i="39"/>
  <c r="BS66" i="39"/>
  <c r="BT66" i="39"/>
  <c r="BU66" i="39"/>
  <c r="B63" i="39"/>
  <c r="C63" i="39"/>
  <c r="D63" i="39"/>
  <c r="E63" i="39"/>
  <c r="F63" i="39"/>
  <c r="G63" i="39"/>
  <c r="H63" i="39"/>
  <c r="C64" i="39"/>
  <c r="D64" i="39"/>
  <c r="E64" i="39"/>
  <c r="F64" i="39"/>
  <c r="G64" i="39"/>
  <c r="H64" i="39"/>
  <c r="C65" i="39"/>
  <c r="D65" i="39"/>
  <c r="E65" i="39"/>
  <c r="F65" i="39"/>
  <c r="G65" i="39"/>
  <c r="H65" i="39"/>
  <c r="C66" i="39"/>
  <c r="D66" i="39"/>
  <c r="E66" i="39"/>
  <c r="F66" i="39"/>
  <c r="G66" i="39"/>
  <c r="H66" i="39"/>
  <c r="B66" i="39"/>
  <c r="B65" i="39"/>
  <c r="B64" i="39"/>
  <c r="B66" i="36"/>
  <c r="B65" i="36"/>
  <c r="B64" i="36"/>
  <c r="B63" i="36"/>
  <c r="C63" i="36"/>
  <c r="D63" i="36"/>
  <c r="E63" i="36"/>
  <c r="F63" i="36"/>
  <c r="G63" i="36"/>
  <c r="H63" i="36"/>
  <c r="BU66" i="36"/>
  <c r="BU65" i="36"/>
  <c r="BU64" i="36"/>
  <c r="BU63" i="36"/>
  <c r="K63" i="36"/>
  <c r="L63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Y63" i="36"/>
  <c r="Z63" i="36"/>
  <c r="AA63" i="36"/>
  <c r="AB63" i="36"/>
  <c r="AC63" i="36"/>
  <c r="AD63" i="36"/>
  <c r="AE63" i="36"/>
  <c r="AF63" i="36"/>
  <c r="AG63" i="36"/>
  <c r="AH63" i="36"/>
  <c r="AI63" i="36"/>
  <c r="AJ63" i="36"/>
  <c r="AK63" i="36"/>
  <c r="AL63" i="36"/>
  <c r="AM63" i="36"/>
  <c r="AN63" i="36"/>
  <c r="AO63" i="36"/>
  <c r="AP63" i="36"/>
  <c r="AQ63" i="36"/>
  <c r="AR63" i="36"/>
  <c r="AS63" i="36"/>
  <c r="AT63" i="36"/>
  <c r="AU63" i="36"/>
  <c r="AV63" i="36"/>
  <c r="AW63" i="36"/>
  <c r="AX63" i="36"/>
  <c r="AY63" i="36"/>
  <c r="AZ63" i="36"/>
  <c r="BA63" i="36"/>
  <c r="BB63" i="36"/>
  <c r="BC63" i="36"/>
  <c r="BD63" i="36"/>
  <c r="BE63" i="36"/>
  <c r="BF63" i="36"/>
  <c r="BG63" i="36"/>
  <c r="BH63" i="36"/>
  <c r="BI63" i="36"/>
  <c r="BJ63" i="36"/>
  <c r="BK63" i="36"/>
  <c r="BL63" i="36"/>
  <c r="BM63" i="36"/>
  <c r="BN63" i="36"/>
  <c r="BO63" i="36"/>
  <c r="BP63" i="36"/>
  <c r="BQ63" i="36"/>
  <c r="BR63" i="36"/>
  <c r="BS63" i="36"/>
  <c r="BT63" i="36"/>
  <c r="K64" i="36"/>
  <c r="L64" i="36"/>
  <c r="M64" i="36"/>
  <c r="N64" i="36"/>
  <c r="O64" i="36"/>
  <c r="P64" i="36"/>
  <c r="Q64" i="36"/>
  <c r="R64" i="36"/>
  <c r="S64" i="36"/>
  <c r="BX64" i="36" s="1"/>
  <c r="T64" i="36"/>
  <c r="U64" i="36"/>
  <c r="V64" i="36"/>
  <c r="W64" i="36"/>
  <c r="X64" i="36"/>
  <c r="Y64" i="36"/>
  <c r="Z64" i="36"/>
  <c r="AA64" i="36"/>
  <c r="AB64" i="36"/>
  <c r="AC64" i="36"/>
  <c r="AD64" i="36"/>
  <c r="AE64" i="36"/>
  <c r="AF64" i="36"/>
  <c r="AG64" i="36"/>
  <c r="AH64" i="36"/>
  <c r="AI64" i="36"/>
  <c r="AJ64" i="36"/>
  <c r="AK64" i="36"/>
  <c r="AL64" i="36"/>
  <c r="AM64" i="36"/>
  <c r="AN64" i="36"/>
  <c r="AO64" i="36"/>
  <c r="AP64" i="36"/>
  <c r="AQ64" i="36"/>
  <c r="AR64" i="36"/>
  <c r="AS64" i="36"/>
  <c r="AT64" i="36"/>
  <c r="AU64" i="36"/>
  <c r="AV64" i="36"/>
  <c r="AW64" i="36"/>
  <c r="AX64" i="36"/>
  <c r="AY64" i="36"/>
  <c r="AZ64" i="36"/>
  <c r="BA64" i="36"/>
  <c r="BB64" i="36"/>
  <c r="BC64" i="36"/>
  <c r="BD64" i="36"/>
  <c r="BE64" i="36"/>
  <c r="BF64" i="36"/>
  <c r="BG64" i="36"/>
  <c r="BH64" i="36"/>
  <c r="BI64" i="36"/>
  <c r="BJ64" i="36"/>
  <c r="BK64" i="36"/>
  <c r="BL64" i="36"/>
  <c r="BM64" i="36"/>
  <c r="BN64" i="36"/>
  <c r="BO64" i="36"/>
  <c r="BP64" i="36"/>
  <c r="BQ64" i="36"/>
  <c r="BR64" i="36"/>
  <c r="BS64" i="36"/>
  <c r="BT64" i="36"/>
  <c r="K65" i="36"/>
  <c r="L65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Y65" i="36"/>
  <c r="Z65" i="36"/>
  <c r="AA65" i="36"/>
  <c r="AB65" i="36"/>
  <c r="AC65" i="36"/>
  <c r="AD65" i="36"/>
  <c r="AE65" i="36"/>
  <c r="AF65" i="36"/>
  <c r="AG65" i="36"/>
  <c r="AH65" i="36"/>
  <c r="AI65" i="36"/>
  <c r="AJ65" i="36"/>
  <c r="AK65" i="36"/>
  <c r="AL65" i="36"/>
  <c r="AM65" i="36"/>
  <c r="AN65" i="36"/>
  <c r="AO65" i="36"/>
  <c r="AP65" i="36"/>
  <c r="AQ65" i="36"/>
  <c r="AR65" i="36"/>
  <c r="AS65" i="36"/>
  <c r="AT65" i="36"/>
  <c r="AU65" i="36"/>
  <c r="AV65" i="36"/>
  <c r="AW65" i="36"/>
  <c r="AX65" i="36"/>
  <c r="AY65" i="36"/>
  <c r="AZ65" i="36"/>
  <c r="BA65" i="36"/>
  <c r="BB65" i="36"/>
  <c r="BC65" i="36"/>
  <c r="BD65" i="36"/>
  <c r="BE65" i="36"/>
  <c r="BF65" i="36"/>
  <c r="BG65" i="36"/>
  <c r="BH65" i="36"/>
  <c r="BI65" i="36"/>
  <c r="BJ65" i="36"/>
  <c r="BK65" i="36"/>
  <c r="BL65" i="36"/>
  <c r="BM65" i="36"/>
  <c r="BN65" i="36"/>
  <c r="BO65" i="36"/>
  <c r="BP65" i="36"/>
  <c r="BQ65" i="36"/>
  <c r="BR65" i="36"/>
  <c r="BS65" i="36"/>
  <c r="BT65" i="36"/>
  <c r="K66" i="36"/>
  <c r="L66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Y66" i="36"/>
  <c r="Z66" i="36"/>
  <c r="AA66" i="36"/>
  <c r="AB66" i="36"/>
  <c r="AC66" i="36"/>
  <c r="AD66" i="36"/>
  <c r="AE66" i="36"/>
  <c r="AF66" i="36"/>
  <c r="AG66" i="36"/>
  <c r="AH66" i="36"/>
  <c r="AI66" i="36"/>
  <c r="AJ66" i="36"/>
  <c r="AK66" i="36"/>
  <c r="AL66" i="36"/>
  <c r="AM66" i="36"/>
  <c r="AN66" i="36"/>
  <c r="AO66" i="36"/>
  <c r="AP66" i="36"/>
  <c r="AQ66" i="36"/>
  <c r="AR66" i="36"/>
  <c r="AS66" i="36"/>
  <c r="AT66" i="36"/>
  <c r="AU66" i="36"/>
  <c r="AV66" i="36"/>
  <c r="AW66" i="36"/>
  <c r="AX66" i="36"/>
  <c r="AY66" i="36"/>
  <c r="AZ66" i="36"/>
  <c r="BA66" i="36"/>
  <c r="BB66" i="36"/>
  <c r="BC66" i="36"/>
  <c r="BD66" i="36"/>
  <c r="BE66" i="36"/>
  <c r="BF66" i="36"/>
  <c r="BG66" i="36"/>
  <c r="BH66" i="36"/>
  <c r="BI66" i="36"/>
  <c r="BJ66" i="36"/>
  <c r="BK66" i="36"/>
  <c r="BL66" i="36"/>
  <c r="BM66" i="36"/>
  <c r="BN66" i="36"/>
  <c r="BO66" i="36"/>
  <c r="BP66" i="36"/>
  <c r="BQ66" i="36"/>
  <c r="BR66" i="36"/>
  <c r="BS66" i="36"/>
  <c r="BT66" i="36"/>
  <c r="BV63" i="36"/>
  <c r="BV64" i="36"/>
  <c r="BV66" i="36"/>
  <c r="C66" i="36"/>
  <c r="D66" i="36"/>
  <c r="E66" i="36"/>
  <c r="F66" i="36"/>
  <c r="G66" i="36"/>
  <c r="H66" i="36"/>
  <c r="BX3" i="36"/>
  <c r="BY3" i="36"/>
  <c r="BZ3" i="36"/>
  <c r="CA3" i="36"/>
  <c r="CB3" i="36"/>
  <c r="CC3" i="36"/>
  <c r="CD3" i="36"/>
  <c r="BX4" i="36"/>
  <c r="BY4" i="36"/>
  <c r="BZ4" i="36"/>
  <c r="CA4" i="36"/>
  <c r="CB4" i="36"/>
  <c r="CC4" i="36"/>
  <c r="CD4" i="36"/>
  <c r="BX5" i="36"/>
  <c r="BY5" i="36"/>
  <c r="BZ5" i="36"/>
  <c r="CA5" i="36"/>
  <c r="CB5" i="36"/>
  <c r="CC5" i="36"/>
  <c r="CD5" i="36"/>
  <c r="BX6" i="36"/>
  <c r="BY6" i="36"/>
  <c r="BZ6" i="36"/>
  <c r="CA6" i="36"/>
  <c r="CB6" i="36"/>
  <c r="CC6" i="36"/>
  <c r="CD6" i="36"/>
  <c r="K49" i="44"/>
  <c r="L49" i="44"/>
  <c r="M49" i="44"/>
  <c r="N49" i="44"/>
  <c r="O49" i="44"/>
  <c r="P49" i="44"/>
  <c r="Q49" i="44"/>
  <c r="R49" i="44"/>
  <c r="S49" i="44"/>
  <c r="T49" i="44"/>
  <c r="U49" i="44"/>
  <c r="V49" i="44"/>
  <c r="W49" i="44"/>
  <c r="X49" i="44"/>
  <c r="Y49" i="44"/>
  <c r="Z49" i="44"/>
  <c r="AA49" i="44"/>
  <c r="AB49" i="44"/>
  <c r="AC49" i="44"/>
  <c r="AD49" i="44"/>
  <c r="AE49" i="44"/>
  <c r="AF49" i="44"/>
  <c r="AG49" i="44"/>
  <c r="AH49" i="44"/>
  <c r="AI49" i="44"/>
  <c r="AJ49" i="44"/>
  <c r="AK49" i="44"/>
  <c r="AL49" i="44"/>
  <c r="AM49" i="44"/>
  <c r="AN49" i="44"/>
  <c r="AO49" i="44"/>
  <c r="AP49" i="44"/>
  <c r="AQ49" i="44"/>
  <c r="AR49" i="44"/>
  <c r="AS49" i="44"/>
  <c r="AT49" i="44"/>
  <c r="AU49" i="44"/>
  <c r="AV49" i="44"/>
  <c r="AW49" i="44"/>
  <c r="AX49" i="44"/>
  <c r="AY49" i="44"/>
  <c r="AZ49" i="44"/>
  <c r="BA49" i="44"/>
  <c r="BB49" i="44"/>
  <c r="BC49" i="44"/>
  <c r="BD49" i="44"/>
  <c r="BE49" i="44"/>
  <c r="BF49" i="44"/>
  <c r="BG49" i="44"/>
  <c r="BH49" i="44"/>
  <c r="BI49" i="44"/>
  <c r="BJ49" i="44"/>
  <c r="BK49" i="44"/>
  <c r="BL49" i="44"/>
  <c r="BM49" i="44"/>
  <c r="BN49" i="44"/>
  <c r="BO49" i="44"/>
  <c r="BP49" i="44"/>
  <c r="BQ49" i="44"/>
  <c r="BR49" i="44"/>
  <c r="BS49" i="44"/>
  <c r="BT49" i="44"/>
  <c r="BU49" i="44"/>
  <c r="K50" i="44"/>
  <c r="L50" i="44"/>
  <c r="M50" i="44"/>
  <c r="N50" i="44"/>
  <c r="O50" i="44"/>
  <c r="P50" i="44"/>
  <c r="Q50" i="44"/>
  <c r="R50" i="44"/>
  <c r="S50" i="44"/>
  <c r="T50" i="44"/>
  <c r="U50" i="44"/>
  <c r="V50" i="44"/>
  <c r="W50" i="44"/>
  <c r="X50" i="44"/>
  <c r="Y50" i="44"/>
  <c r="Z50" i="44"/>
  <c r="AA50" i="44"/>
  <c r="AB50" i="44"/>
  <c r="AC50" i="44"/>
  <c r="AD50" i="44"/>
  <c r="AE50" i="44"/>
  <c r="AF50" i="44"/>
  <c r="AG50" i="44"/>
  <c r="AH50" i="44"/>
  <c r="AI50" i="44"/>
  <c r="AJ50" i="44"/>
  <c r="AK50" i="44"/>
  <c r="AL50" i="44"/>
  <c r="AM50" i="44"/>
  <c r="AN50" i="44"/>
  <c r="AO50" i="44"/>
  <c r="AP50" i="44"/>
  <c r="AQ50" i="44"/>
  <c r="AR50" i="44"/>
  <c r="AS50" i="44"/>
  <c r="AT50" i="44"/>
  <c r="AU50" i="44"/>
  <c r="AV50" i="44"/>
  <c r="AW50" i="44"/>
  <c r="AX50" i="44"/>
  <c r="AY50" i="44"/>
  <c r="AZ50" i="44"/>
  <c r="BA50" i="44"/>
  <c r="BB50" i="44"/>
  <c r="BC50" i="44"/>
  <c r="BD50" i="44"/>
  <c r="BE50" i="44"/>
  <c r="BF50" i="44"/>
  <c r="BG50" i="44"/>
  <c r="BH50" i="44"/>
  <c r="BI50" i="44"/>
  <c r="BJ50" i="44"/>
  <c r="BK50" i="44"/>
  <c r="BL50" i="44"/>
  <c r="BM50" i="44"/>
  <c r="BN50" i="44"/>
  <c r="BO50" i="44"/>
  <c r="BP50" i="44"/>
  <c r="BQ50" i="44"/>
  <c r="BR50" i="44"/>
  <c r="BS50" i="44"/>
  <c r="BT50" i="44"/>
  <c r="BU50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AJ51" i="44"/>
  <c r="AK51" i="44"/>
  <c r="AL51" i="44"/>
  <c r="AM51" i="44"/>
  <c r="AN51" i="44"/>
  <c r="AO51" i="44"/>
  <c r="AP51" i="44"/>
  <c r="AQ51" i="44"/>
  <c r="AR51" i="44"/>
  <c r="AS51" i="44"/>
  <c r="AT51" i="44"/>
  <c r="AU51" i="44"/>
  <c r="AV51" i="44"/>
  <c r="AW51" i="44"/>
  <c r="AX51" i="44"/>
  <c r="AY51" i="44"/>
  <c r="AZ51" i="44"/>
  <c r="BA51" i="44"/>
  <c r="BB51" i="44"/>
  <c r="BC51" i="44"/>
  <c r="BD51" i="44"/>
  <c r="BE51" i="44"/>
  <c r="BF51" i="44"/>
  <c r="BG51" i="44"/>
  <c r="BH51" i="44"/>
  <c r="BI51" i="44"/>
  <c r="BJ51" i="44"/>
  <c r="BK51" i="44"/>
  <c r="BL51" i="44"/>
  <c r="BM51" i="44"/>
  <c r="BN51" i="44"/>
  <c r="BO51" i="44"/>
  <c r="BP51" i="44"/>
  <c r="BQ51" i="44"/>
  <c r="BR51" i="44"/>
  <c r="BS51" i="44"/>
  <c r="BT51" i="44"/>
  <c r="BU51" i="44"/>
  <c r="BW4" i="37"/>
  <c r="BX4" i="37"/>
  <c r="BW5" i="37"/>
  <c r="BX5" i="37"/>
  <c r="BW6" i="37"/>
  <c r="BX6" i="37"/>
  <c r="BW7" i="37"/>
  <c r="BX7" i="37"/>
  <c r="BW8" i="37"/>
  <c r="BX8" i="37"/>
  <c r="BW9" i="37"/>
  <c r="BX9" i="37"/>
  <c r="BW10" i="37"/>
  <c r="BX10" i="37"/>
  <c r="BW11" i="37"/>
  <c r="BX11" i="37"/>
  <c r="BW12" i="37"/>
  <c r="BX12" i="37"/>
  <c r="BW13" i="37"/>
  <c r="BX13" i="37"/>
  <c r="BW14" i="37"/>
  <c r="BX14" i="37"/>
  <c r="BW15" i="37"/>
  <c r="BX15" i="37"/>
  <c r="BW16" i="37"/>
  <c r="BX16" i="37"/>
  <c r="BW17" i="37"/>
  <c r="BX17" i="37"/>
  <c r="BW18" i="37"/>
  <c r="BX18" i="37"/>
  <c r="BW19" i="37"/>
  <c r="BX19" i="37"/>
  <c r="BW20" i="37"/>
  <c r="BX20" i="37"/>
  <c r="BW21" i="37"/>
  <c r="BX21" i="37"/>
  <c r="BW22" i="37"/>
  <c r="BX22" i="37"/>
  <c r="BW23" i="37"/>
  <c r="BX23" i="37"/>
  <c r="BW24" i="37"/>
  <c r="BX24" i="37"/>
  <c r="BW25" i="37"/>
  <c r="BX25" i="37"/>
  <c r="BW26" i="37"/>
  <c r="BX26" i="37"/>
  <c r="BW27" i="37"/>
  <c r="BX27" i="37"/>
  <c r="BW28" i="37"/>
  <c r="BX28" i="37"/>
  <c r="BW29" i="37"/>
  <c r="BX29" i="37"/>
  <c r="BW30" i="37"/>
  <c r="BX30" i="37"/>
  <c r="BW31" i="37"/>
  <c r="BX31" i="37"/>
  <c r="BW32" i="37"/>
  <c r="BX32" i="37"/>
  <c r="BW33" i="37"/>
  <c r="BX33" i="37"/>
  <c r="BW34" i="37"/>
  <c r="BX34" i="37"/>
  <c r="BX3" i="37"/>
  <c r="BW3" i="37"/>
  <c r="BX4" i="42"/>
  <c r="BX5" i="42"/>
  <c r="BX6" i="42"/>
  <c r="BX7" i="42"/>
  <c r="BX8" i="42"/>
  <c r="BX9" i="42"/>
  <c r="BX10" i="42"/>
  <c r="BX11" i="42"/>
  <c r="BX12" i="42"/>
  <c r="BX13" i="42"/>
  <c r="BX14" i="42"/>
  <c r="BX15" i="42"/>
  <c r="BX16" i="42"/>
  <c r="BX17" i="42"/>
  <c r="BX18" i="42"/>
  <c r="BX19" i="42"/>
  <c r="BX20" i="42"/>
  <c r="BX21" i="42"/>
  <c r="BX22" i="42"/>
  <c r="BX23" i="42"/>
  <c r="BX24" i="42"/>
  <c r="BX25" i="42"/>
  <c r="BX26" i="42"/>
  <c r="BX27" i="42"/>
  <c r="BX28" i="42"/>
  <c r="BX29" i="42"/>
  <c r="BX30" i="42"/>
  <c r="BX31" i="42"/>
  <c r="BX32" i="42"/>
  <c r="BX33" i="42"/>
  <c r="BX34" i="42"/>
  <c r="BW4" i="42"/>
  <c r="BW5" i="42"/>
  <c r="BW6" i="42"/>
  <c r="BW7" i="42"/>
  <c r="BW8" i="42"/>
  <c r="BW9" i="42"/>
  <c r="BW10" i="42"/>
  <c r="BW11" i="42"/>
  <c r="BW12" i="42"/>
  <c r="BW13" i="42"/>
  <c r="BW14" i="42"/>
  <c r="BW15" i="42"/>
  <c r="BW16" i="42"/>
  <c r="BW17" i="42"/>
  <c r="BW18" i="42"/>
  <c r="BW19" i="42"/>
  <c r="BW20" i="42"/>
  <c r="BW21" i="42"/>
  <c r="BW22" i="42"/>
  <c r="BW23" i="42"/>
  <c r="BW24" i="42"/>
  <c r="BW25" i="42"/>
  <c r="BW26" i="42"/>
  <c r="BW27" i="42"/>
  <c r="BW28" i="42"/>
  <c r="BW29" i="42"/>
  <c r="BW30" i="42"/>
  <c r="BW31" i="42"/>
  <c r="BW32" i="42"/>
  <c r="BW33" i="42"/>
  <c r="BW34" i="42"/>
  <c r="BW3" i="42"/>
  <c r="CF8" i="60"/>
  <c r="O63" i="55"/>
  <c r="N63" i="55"/>
  <c r="M63" i="55"/>
  <c r="L63" i="55"/>
  <c r="K63" i="55"/>
  <c r="O62" i="55"/>
  <c r="N62" i="55"/>
  <c r="M62" i="55"/>
  <c r="L62" i="55"/>
  <c r="K62" i="55"/>
  <c r="O61" i="55"/>
  <c r="N61" i="55"/>
  <c r="M61" i="55"/>
  <c r="L61" i="55"/>
  <c r="K61" i="55"/>
  <c r="CO54" i="55"/>
  <c r="CP54" i="55"/>
  <c r="CQ54" i="55"/>
  <c r="CR54" i="55"/>
  <c r="CS54" i="55"/>
  <c r="CO55" i="55"/>
  <c r="CP55" i="55"/>
  <c r="CQ55" i="55"/>
  <c r="CR55" i="55"/>
  <c r="CS55" i="55"/>
  <c r="CO56" i="55"/>
  <c r="CP56" i="55"/>
  <c r="CQ56" i="55"/>
  <c r="CR56" i="55"/>
  <c r="CS56" i="55"/>
  <c r="CO57" i="55"/>
  <c r="CP57" i="55"/>
  <c r="CQ57" i="55"/>
  <c r="CR57" i="55"/>
  <c r="CS57" i="55"/>
  <c r="CO58" i="55"/>
  <c r="CP58" i="55"/>
  <c r="CQ58" i="55"/>
  <c r="CR58" i="55"/>
  <c r="CS58" i="55"/>
  <c r="CO59" i="55"/>
  <c r="CP59" i="55"/>
  <c r="CQ59" i="55"/>
  <c r="CR59" i="55"/>
  <c r="CS59" i="55"/>
  <c r="CR4" i="55"/>
  <c r="CR5" i="55"/>
  <c r="CR6" i="55"/>
  <c r="CR7" i="55"/>
  <c r="CR8" i="55"/>
  <c r="CR9" i="55"/>
  <c r="CR10" i="55"/>
  <c r="CR11" i="55"/>
  <c r="CR12" i="55"/>
  <c r="CR13" i="55"/>
  <c r="CR14" i="55"/>
  <c r="CR15" i="55"/>
  <c r="CR16" i="55"/>
  <c r="CR17" i="55"/>
  <c r="CR18" i="55"/>
  <c r="CR19" i="55"/>
  <c r="CR20" i="55"/>
  <c r="CR21" i="55"/>
  <c r="CR22" i="55"/>
  <c r="CR23" i="55"/>
  <c r="CR24" i="55"/>
  <c r="CR25" i="55"/>
  <c r="CR26" i="55"/>
  <c r="CR27" i="55"/>
  <c r="CR28" i="55"/>
  <c r="CR29" i="55"/>
  <c r="CR30" i="55"/>
  <c r="CR31" i="55"/>
  <c r="CR32" i="55"/>
  <c r="CR33" i="55"/>
  <c r="CR34" i="55"/>
  <c r="CR35" i="55"/>
  <c r="CR36" i="55"/>
  <c r="CR37" i="55"/>
  <c r="CR38" i="55"/>
  <c r="CR39" i="55"/>
  <c r="CR40" i="55"/>
  <c r="CR41" i="55"/>
  <c r="CR42" i="55"/>
  <c r="CR43" i="55"/>
  <c r="CR44" i="55"/>
  <c r="CR45" i="55"/>
  <c r="CR46" i="55"/>
  <c r="CR47" i="55"/>
  <c r="CR48" i="55"/>
  <c r="CR49" i="55"/>
  <c r="CR50" i="55"/>
  <c r="CR51" i="55"/>
  <c r="CP4" i="55"/>
  <c r="CP5" i="55"/>
  <c r="CP6" i="55"/>
  <c r="CP7" i="55"/>
  <c r="CP8" i="55"/>
  <c r="CP9" i="55"/>
  <c r="CP10" i="55"/>
  <c r="CP11" i="55"/>
  <c r="CP12" i="55"/>
  <c r="CP13" i="55"/>
  <c r="CP14" i="55"/>
  <c r="CP15" i="55"/>
  <c r="CP16" i="55"/>
  <c r="CP17" i="55"/>
  <c r="CP18" i="55"/>
  <c r="CP19" i="55"/>
  <c r="CP20" i="55"/>
  <c r="CP21" i="55"/>
  <c r="CP22" i="55"/>
  <c r="CP23" i="55"/>
  <c r="CP24" i="55"/>
  <c r="CP25" i="55"/>
  <c r="CP26" i="55"/>
  <c r="CP27" i="55"/>
  <c r="CP28" i="55"/>
  <c r="CP29" i="55"/>
  <c r="CP30" i="55"/>
  <c r="CP31" i="55"/>
  <c r="CP32" i="55"/>
  <c r="CP33" i="55"/>
  <c r="CP34" i="55"/>
  <c r="CP35" i="55"/>
  <c r="CP36" i="55"/>
  <c r="CP37" i="55"/>
  <c r="CP38" i="55"/>
  <c r="CP39" i="55"/>
  <c r="CP40" i="55"/>
  <c r="CP41" i="55"/>
  <c r="CP42" i="55"/>
  <c r="CP43" i="55"/>
  <c r="CP44" i="55"/>
  <c r="CP45" i="55"/>
  <c r="CP46" i="55"/>
  <c r="CP47" i="55"/>
  <c r="CP48" i="55"/>
  <c r="CP49" i="55"/>
  <c r="CP50" i="55"/>
  <c r="CP51" i="55"/>
  <c r="CO4" i="55"/>
  <c r="CO5" i="55"/>
  <c r="CO6" i="55"/>
  <c r="CO7" i="55"/>
  <c r="CO8" i="55"/>
  <c r="CO9" i="55"/>
  <c r="CO10" i="55"/>
  <c r="CO11" i="55"/>
  <c r="CO12" i="55"/>
  <c r="CO13" i="55"/>
  <c r="CO14" i="55"/>
  <c r="CO15" i="55"/>
  <c r="CO16" i="55"/>
  <c r="CO17" i="55"/>
  <c r="CO18" i="55"/>
  <c r="CO19" i="55"/>
  <c r="CO20" i="55"/>
  <c r="CO21" i="55"/>
  <c r="CO22" i="55"/>
  <c r="CO23" i="55"/>
  <c r="CO24" i="55"/>
  <c r="CO25" i="55"/>
  <c r="CO26" i="55"/>
  <c r="CO27" i="55"/>
  <c r="CO28" i="55"/>
  <c r="CO29" i="55"/>
  <c r="CO30" i="55"/>
  <c r="CO31" i="55"/>
  <c r="CO32" i="55"/>
  <c r="CO33" i="55"/>
  <c r="CO34" i="55"/>
  <c r="CO35" i="55"/>
  <c r="CO36" i="55"/>
  <c r="CO37" i="55"/>
  <c r="CO38" i="55"/>
  <c r="CO39" i="55"/>
  <c r="CO40" i="55"/>
  <c r="CO41" i="55"/>
  <c r="CO42" i="55"/>
  <c r="CO43" i="55"/>
  <c r="CO44" i="55"/>
  <c r="CO45" i="55"/>
  <c r="CO46" i="55"/>
  <c r="CO47" i="55"/>
  <c r="CO48" i="55"/>
  <c r="CO49" i="55"/>
  <c r="CO50" i="55"/>
  <c r="CO51" i="55"/>
  <c r="CS3" i="55"/>
  <c r="CR3" i="55"/>
  <c r="CQ3" i="55"/>
  <c r="CP3" i="55"/>
  <c r="CO3" i="55"/>
  <c r="CN3" i="55"/>
  <c r="CM3" i="55"/>
  <c r="CF54" i="55" l="1"/>
  <c r="CG54" i="55"/>
  <c r="CH54" i="55"/>
  <c r="CI54" i="55"/>
  <c r="CJ54" i="55"/>
  <c r="CK54" i="55"/>
  <c r="CF55" i="55"/>
  <c r="CG55" i="55"/>
  <c r="CH55" i="55"/>
  <c r="CI55" i="55"/>
  <c r="CJ55" i="55"/>
  <c r="CK55" i="55"/>
  <c r="CF56" i="55"/>
  <c r="CG56" i="55"/>
  <c r="CH56" i="55"/>
  <c r="CI56" i="55"/>
  <c r="CJ56" i="55"/>
  <c r="CK56" i="55"/>
  <c r="CF57" i="55"/>
  <c r="CG57" i="55"/>
  <c r="CH57" i="55"/>
  <c r="CI57" i="55"/>
  <c r="CJ57" i="55"/>
  <c r="CK57" i="55"/>
  <c r="CF58" i="55"/>
  <c r="CG58" i="55"/>
  <c r="CH58" i="55"/>
  <c r="CI58" i="55"/>
  <c r="CJ58" i="55"/>
  <c r="CK58" i="55"/>
  <c r="CF59" i="55"/>
  <c r="CG59" i="55"/>
  <c r="CH59" i="55"/>
  <c r="CI59" i="55"/>
  <c r="CJ59" i="55"/>
  <c r="CK59" i="55"/>
  <c r="CF4" i="55"/>
  <c r="CG4" i="55"/>
  <c r="CH4" i="55"/>
  <c r="CI4" i="55"/>
  <c r="CJ4" i="55"/>
  <c r="CK4" i="55"/>
  <c r="CF5" i="55"/>
  <c r="CG5" i="55"/>
  <c r="CH5" i="55"/>
  <c r="CI5" i="55"/>
  <c r="CJ5" i="55"/>
  <c r="CK5" i="55"/>
  <c r="CF6" i="55"/>
  <c r="CG6" i="55"/>
  <c r="CH6" i="55"/>
  <c r="CI6" i="55"/>
  <c r="CJ6" i="55"/>
  <c r="CK6" i="55"/>
  <c r="CF7" i="55"/>
  <c r="CG7" i="55"/>
  <c r="CH7" i="55"/>
  <c r="CI7" i="55"/>
  <c r="CJ7" i="55"/>
  <c r="CK7" i="55"/>
  <c r="CF8" i="55"/>
  <c r="CG8" i="55"/>
  <c r="CH8" i="55"/>
  <c r="CI8" i="55"/>
  <c r="CJ8" i="55"/>
  <c r="CK8" i="55"/>
  <c r="CF9" i="55"/>
  <c r="CG9" i="55"/>
  <c r="CH9" i="55"/>
  <c r="CI9" i="55"/>
  <c r="CJ9" i="55"/>
  <c r="CK9" i="55"/>
  <c r="CF10" i="55"/>
  <c r="CG10" i="55"/>
  <c r="CH10" i="55"/>
  <c r="CI10" i="55"/>
  <c r="CJ10" i="55"/>
  <c r="CK10" i="55"/>
  <c r="CF11" i="55"/>
  <c r="CG11" i="55"/>
  <c r="CH11" i="55"/>
  <c r="CI11" i="55"/>
  <c r="CJ11" i="55"/>
  <c r="CK11" i="55"/>
  <c r="CF12" i="55"/>
  <c r="CG12" i="55"/>
  <c r="CH12" i="55"/>
  <c r="CI12" i="55"/>
  <c r="CJ12" i="55"/>
  <c r="CK12" i="55"/>
  <c r="CF13" i="55"/>
  <c r="CG13" i="55"/>
  <c r="CH13" i="55"/>
  <c r="CI13" i="55"/>
  <c r="CJ13" i="55"/>
  <c r="CK13" i="55"/>
  <c r="CF14" i="55"/>
  <c r="CG14" i="55"/>
  <c r="CH14" i="55"/>
  <c r="CI14" i="55"/>
  <c r="CJ14" i="55"/>
  <c r="CK14" i="55"/>
  <c r="CF15" i="55"/>
  <c r="CG15" i="55"/>
  <c r="CH15" i="55"/>
  <c r="CI15" i="55"/>
  <c r="CJ15" i="55"/>
  <c r="CK15" i="55"/>
  <c r="CF16" i="55"/>
  <c r="CG16" i="55"/>
  <c r="CH16" i="55"/>
  <c r="CI16" i="55"/>
  <c r="CJ16" i="55"/>
  <c r="CK16" i="55"/>
  <c r="CF17" i="55"/>
  <c r="CG17" i="55"/>
  <c r="CH17" i="55"/>
  <c r="CI17" i="55"/>
  <c r="CJ17" i="55"/>
  <c r="CK17" i="55"/>
  <c r="CF18" i="55"/>
  <c r="CG18" i="55"/>
  <c r="CH18" i="55"/>
  <c r="CI18" i="55"/>
  <c r="CJ18" i="55"/>
  <c r="CK18" i="55"/>
  <c r="CF19" i="55"/>
  <c r="CG19" i="55"/>
  <c r="CH19" i="55"/>
  <c r="CI19" i="55"/>
  <c r="CJ19" i="55"/>
  <c r="CK19" i="55"/>
  <c r="CF20" i="55"/>
  <c r="CG20" i="55"/>
  <c r="CH20" i="55"/>
  <c r="CI20" i="55"/>
  <c r="CJ20" i="55"/>
  <c r="CK20" i="55"/>
  <c r="CF21" i="55"/>
  <c r="CG21" i="55"/>
  <c r="CH21" i="55"/>
  <c r="CI21" i="55"/>
  <c r="CJ21" i="55"/>
  <c r="CK21" i="55"/>
  <c r="CF22" i="55"/>
  <c r="CG22" i="55"/>
  <c r="CH22" i="55"/>
  <c r="CI22" i="55"/>
  <c r="CJ22" i="55"/>
  <c r="CK22" i="55"/>
  <c r="CF23" i="55"/>
  <c r="CG23" i="55"/>
  <c r="CH23" i="55"/>
  <c r="CI23" i="55"/>
  <c r="CJ23" i="55"/>
  <c r="CK23" i="55"/>
  <c r="CF24" i="55"/>
  <c r="CG24" i="55"/>
  <c r="CH24" i="55"/>
  <c r="CI24" i="55"/>
  <c r="CJ24" i="55"/>
  <c r="CK24" i="55"/>
  <c r="CF25" i="55"/>
  <c r="CG25" i="55"/>
  <c r="CH25" i="55"/>
  <c r="CI25" i="55"/>
  <c r="CJ25" i="55"/>
  <c r="CK25" i="55"/>
  <c r="CF26" i="55"/>
  <c r="CG26" i="55"/>
  <c r="CH26" i="55"/>
  <c r="CI26" i="55"/>
  <c r="CJ26" i="55"/>
  <c r="CK26" i="55"/>
  <c r="CF27" i="55"/>
  <c r="CG27" i="55"/>
  <c r="CH27" i="55"/>
  <c r="CI27" i="55"/>
  <c r="CJ27" i="55"/>
  <c r="CK27" i="55"/>
  <c r="CF28" i="55"/>
  <c r="CG28" i="55"/>
  <c r="CH28" i="55"/>
  <c r="CI28" i="55"/>
  <c r="CJ28" i="55"/>
  <c r="CK28" i="55"/>
  <c r="CF29" i="55"/>
  <c r="CG29" i="55"/>
  <c r="CH29" i="55"/>
  <c r="CI29" i="55"/>
  <c r="CJ29" i="55"/>
  <c r="CK29" i="55"/>
  <c r="CF30" i="55"/>
  <c r="CG30" i="55"/>
  <c r="CH30" i="55"/>
  <c r="CI30" i="55"/>
  <c r="CJ30" i="55"/>
  <c r="CK30" i="55"/>
  <c r="CF31" i="55"/>
  <c r="CG31" i="55"/>
  <c r="CH31" i="55"/>
  <c r="CI31" i="55"/>
  <c r="CJ31" i="55"/>
  <c r="CK31" i="55"/>
  <c r="CF32" i="55"/>
  <c r="CG32" i="55"/>
  <c r="CH32" i="55"/>
  <c r="CI32" i="55"/>
  <c r="CJ32" i="55"/>
  <c r="CK32" i="55"/>
  <c r="CF33" i="55"/>
  <c r="CG33" i="55"/>
  <c r="CH33" i="55"/>
  <c r="CI33" i="55"/>
  <c r="CJ33" i="55"/>
  <c r="CK33" i="55"/>
  <c r="CF34" i="55"/>
  <c r="CG34" i="55"/>
  <c r="CH34" i="55"/>
  <c r="CI34" i="55"/>
  <c r="CJ34" i="55"/>
  <c r="CK34" i="55"/>
  <c r="CF35" i="55"/>
  <c r="CG35" i="55"/>
  <c r="CH35" i="55"/>
  <c r="CI35" i="55"/>
  <c r="CJ35" i="55"/>
  <c r="CK35" i="55"/>
  <c r="CF36" i="55"/>
  <c r="CG36" i="55"/>
  <c r="CH36" i="55"/>
  <c r="CI36" i="55"/>
  <c r="CJ36" i="55"/>
  <c r="CK36" i="55"/>
  <c r="CF37" i="55"/>
  <c r="CG37" i="55"/>
  <c r="CH37" i="55"/>
  <c r="CI37" i="55"/>
  <c r="CJ37" i="55"/>
  <c r="CK37" i="55"/>
  <c r="CF38" i="55"/>
  <c r="CG38" i="55"/>
  <c r="CH38" i="55"/>
  <c r="CI38" i="55"/>
  <c r="CJ38" i="55"/>
  <c r="CK38" i="55"/>
  <c r="CF39" i="55"/>
  <c r="CG39" i="55"/>
  <c r="CH39" i="55"/>
  <c r="CI39" i="55"/>
  <c r="CJ39" i="55"/>
  <c r="CK39" i="55"/>
  <c r="CF40" i="55"/>
  <c r="CG40" i="55"/>
  <c r="CH40" i="55"/>
  <c r="CI40" i="55"/>
  <c r="CJ40" i="55"/>
  <c r="CK40" i="55"/>
  <c r="CF41" i="55"/>
  <c r="CG41" i="55"/>
  <c r="CH41" i="55"/>
  <c r="CI41" i="55"/>
  <c r="CJ41" i="55"/>
  <c r="CK41" i="55"/>
  <c r="CF42" i="55"/>
  <c r="CG42" i="55"/>
  <c r="CH42" i="55"/>
  <c r="CI42" i="55"/>
  <c r="CJ42" i="55"/>
  <c r="CK42" i="55"/>
  <c r="CF43" i="55"/>
  <c r="CG43" i="55"/>
  <c r="CH43" i="55"/>
  <c r="CI43" i="55"/>
  <c r="CJ43" i="55"/>
  <c r="CK43" i="55"/>
  <c r="CF44" i="55"/>
  <c r="CG44" i="55"/>
  <c r="CH44" i="55"/>
  <c r="CI44" i="55"/>
  <c r="CJ44" i="55"/>
  <c r="CK44" i="55"/>
  <c r="CF45" i="55"/>
  <c r="CG45" i="55"/>
  <c r="CH45" i="55"/>
  <c r="CI45" i="55"/>
  <c r="CJ45" i="55"/>
  <c r="CK45" i="55"/>
  <c r="CF46" i="55"/>
  <c r="CG46" i="55"/>
  <c r="CH46" i="55"/>
  <c r="CI46" i="55"/>
  <c r="CJ46" i="55"/>
  <c r="CK46" i="55"/>
  <c r="CF47" i="55"/>
  <c r="CG47" i="55"/>
  <c r="CH47" i="55"/>
  <c r="CI47" i="55"/>
  <c r="CJ47" i="55"/>
  <c r="CK47" i="55"/>
  <c r="CF48" i="55"/>
  <c r="CG48" i="55"/>
  <c r="CH48" i="55"/>
  <c r="CI48" i="55"/>
  <c r="CJ48" i="55"/>
  <c r="CK48" i="55"/>
  <c r="CF49" i="55"/>
  <c r="CG49" i="55"/>
  <c r="CH49" i="55"/>
  <c r="CI49" i="55"/>
  <c r="CJ49" i="55"/>
  <c r="CK49" i="55"/>
  <c r="CF50" i="55"/>
  <c r="CG50" i="55"/>
  <c r="CH50" i="55"/>
  <c r="CI50" i="55"/>
  <c r="CJ50" i="55"/>
  <c r="CK50" i="55"/>
  <c r="CF51" i="55"/>
  <c r="CG51" i="55"/>
  <c r="CH51" i="55"/>
  <c r="CI51" i="55"/>
  <c r="CJ51" i="55"/>
  <c r="CK51" i="55"/>
  <c r="CK3" i="55"/>
  <c r="CJ3" i="55"/>
  <c r="CI3" i="55"/>
  <c r="CH3" i="55"/>
  <c r="CG3" i="55"/>
  <c r="CF3" i="55"/>
  <c r="CL10" i="55"/>
  <c r="CN31" i="55"/>
  <c r="CA61" i="55"/>
  <c r="CB61" i="55"/>
  <c r="CC61" i="55"/>
  <c r="CD61" i="55"/>
  <c r="CA62" i="55"/>
  <c r="CB62" i="55"/>
  <c r="CC62" i="55"/>
  <c r="CD62" i="55"/>
  <c r="CA63" i="55"/>
  <c r="CB63" i="55"/>
  <c r="CC63" i="55"/>
  <c r="CD63" i="55"/>
  <c r="CL54" i="55"/>
  <c r="CM54" i="55"/>
  <c r="CN54" i="55"/>
  <c r="CL55" i="55"/>
  <c r="CM55" i="55"/>
  <c r="CN55" i="55"/>
  <c r="CL56" i="55"/>
  <c r="CM56" i="55"/>
  <c r="CN56" i="55"/>
  <c r="CL57" i="55"/>
  <c r="CM57" i="55"/>
  <c r="CN57" i="55"/>
  <c r="CL58" i="55"/>
  <c r="CM58" i="55"/>
  <c r="CN58" i="55"/>
  <c r="CL59" i="55"/>
  <c r="CM59" i="55"/>
  <c r="CN59" i="55"/>
  <c r="CS4" i="55"/>
  <c r="CS5" i="55"/>
  <c r="CS6" i="55"/>
  <c r="CS7" i="55"/>
  <c r="CS8" i="55"/>
  <c r="CS9" i="55"/>
  <c r="CS10" i="55"/>
  <c r="CS11" i="55"/>
  <c r="CS12" i="55"/>
  <c r="CS13" i="55"/>
  <c r="CS14" i="55"/>
  <c r="CS15" i="55"/>
  <c r="CS16" i="55"/>
  <c r="CS17" i="55"/>
  <c r="CS18" i="55"/>
  <c r="CS19" i="55"/>
  <c r="CS20" i="55"/>
  <c r="CS21" i="55"/>
  <c r="CS22" i="55"/>
  <c r="CS23" i="55"/>
  <c r="CS24" i="55"/>
  <c r="CS25" i="55"/>
  <c r="CS26" i="55"/>
  <c r="CS27" i="55"/>
  <c r="CS28" i="55"/>
  <c r="CS29" i="55"/>
  <c r="CS30" i="55"/>
  <c r="CS31" i="55"/>
  <c r="CS32" i="55"/>
  <c r="CS33" i="55"/>
  <c r="CS34" i="55"/>
  <c r="CS35" i="55"/>
  <c r="CS36" i="55"/>
  <c r="CS37" i="55"/>
  <c r="CS38" i="55"/>
  <c r="CS39" i="55"/>
  <c r="CS40" i="55"/>
  <c r="CS41" i="55"/>
  <c r="CS42" i="55"/>
  <c r="CS43" i="55"/>
  <c r="CS44" i="55"/>
  <c r="CS45" i="55"/>
  <c r="CS46" i="55"/>
  <c r="CS47" i="55"/>
  <c r="CS48" i="55"/>
  <c r="CS49" i="55"/>
  <c r="CS50" i="55"/>
  <c r="CS51" i="55"/>
  <c r="CQ4" i="55"/>
  <c r="CQ5" i="55"/>
  <c r="CQ6" i="55"/>
  <c r="CQ7" i="55"/>
  <c r="CQ8" i="55"/>
  <c r="CQ9" i="55"/>
  <c r="CQ10" i="55"/>
  <c r="CQ11" i="55"/>
  <c r="CQ12" i="55"/>
  <c r="CQ13" i="55"/>
  <c r="CQ14" i="55"/>
  <c r="CQ15" i="55"/>
  <c r="CQ16" i="55"/>
  <c r="CQ17" i="55"/>
  <c r="CQ18" i="55"/>
  <c r="CQ19" i="55"/>
  <c r="CQ20" i="55"/>
  <c r="CQ21" i="55"/>
  <c r="CQ22" i="55"/>
  <c r="CQ23" i="55"/>
  <c r="CQ24" i="55"/>
  <c r="CQ25" i="55"/>
  <c r="CQ26" i="55"/>
  <c r="CQ27" i="55"/>
  <c r="CQ28" i="55"/>
  <c r="CQ29" i="55"/>
  <c r="CQ30" i="55"/>
  <c r="CQ31" i="55"/>
  <c r="CQ32" i="55"/>
  <c r="CQ33" i="55"/>
  <c r="CQ34" i="55"/>
  <c r="CQ35" i="55"/>
  <c r="CQ36" i="55"/>
  <c r="CQ37" i="55"/>
  <c r="CQ38" i="55"/>
  <c r="CQ39" i="55"/>
  <c r="CQ40" i="55"/>
  <c r="CQ41" i="55"/>
  <c r="CQ42" i="55"/>
  <c r="CQ43" i="55"/>
  <c r="CQ44" i="55"/>
  <c r="CQ45" i="55"/>
  <c r="CQ46" i="55"/>
  <c r="CQ47" i="55"/>
  <c r="CQ48" i="55"/>
  <c r="CQ49" i="55"/>
  <c r="CQ50" i="55"/>
  <c r="CQ51" i="55"/>
  <c r="CL4" i="55"/>
  <c r="CL5" i="55"/>
  <c r="CL6" i="55"/>
  <c r="CL7" i="55"/>
  <c r="CL8" i="55"/>
  <c r="CL9" i="55"/>
  <c r="CL11" i="55"/>
  <c r="CL12" i="55"/>
  <c r="CL13" i="55"/>
  <c r="CL14" i="55"/>
  <c r="CL15" i="55"/>
  <c r="CL16" i="55"/>
  <c r="CL17" i="55"/>
  <c r="CL18" i="55"/>
  <c r="CL19" i="55"/>
  <c r="CL20" i="55"/>
  <c r="CL21" i="55"/>
  <c r="CL22" i="55"/>
  <c r="CL23" i="55"/>
  <c r="CL24" i="55"/>
  <c r="CL25" i="55"/>
  <c r="CL26" i="55"/>
  <c r="CL27" i="55"/>
  <c r="CL28" i="55"/>
  <c r="CL29" i="55"/>
  <c r="CL30" i="55"/>
  <c r="CL31" i="55"/>
  <c r="CL32" i="55"/>
  <c r="CL33" i="55"/>
  <c r="CL34" i="55"/>
  <c r="CL35" i="55"/>
  <c r="CL36" i="55"/>
  <c r="CL37" i="55"/>
  <c r="CL38" i="55"/>
  <c r="CL39" i="55"/>
  <c r="CL40" i="55"/>
  <c r="CL41" i="55"/>
  <c r="CL42" i="55"/>
  <c r="CL43" i="55"/>
  <c r="CL44" i="55"/>
  <c r="CL45" i="55"/>
  <c r="CL46" i="55"/>
  <c r="CL47" i="55"/>
  <c r="CL48" i="55"/>
  <c r="CL49" i="55"/>
  <c r="CL50" i="55"/>
  <c r="CL51" i="55"/>
  <c r="CL3" i="55"/>
  <c r="CM4" i="55"/>
  <c r="CN4" i="55"/>
  <c r="CM5" i="55"/>
  <c r="CN5" i="55"/>
  <c r="CM6" i="55"/>
  <c r="CN6" i="55"/>
  <c r="CM7" i="55"/>
  <c r="CN7" i="55"/>
  <c r="CM8" i="55"/>
  <c r="CN8" i="55"/>
  <c r="CM9" i="55"/>
  <c r="CN9" i="55"/>
  <c r="CM10" i="55"/>
  <c r="CN10" i="55"/>
  <c r="CM11" i="55"/>
  <c r="CN11" i="55"/>
  <c r="CM12" i="55"/>
  <c r="CN12" i="55"/>
  <c r="CM13" i="55"/>
  <c r="CN13" i="55"/>
  <c r="CM14" i="55"/>
  <c r="CN14" i="55"/>
  <c r="CM15" i="55"/>
  <c r="CN15" i="55"/>
  <c r="CM16" i="55"/>
  <c r="CN16" i="55"/>
  <c r="CM17" i="55"/>
  <c r="CN17" i="55"/>
  <c r="CM18" i="55"/>
  <c r="CN18" i="55"/>
  <c r="CM19" i="55"/>
  <c r="CN19" i="55"/>
  <c r="CM20" i="55"/>
  <c r="CN20" i="55"/>
  <c r="CM21" i="55"/>
  <c r="CN21" i="55"/>
  <c r="CM22" i="55"/>
  <c r="CN22" i="55"/>
  <c r="CM23" i="55"/>
  <c r="CN23" i="55"/>
  <c r="CM24" i="55"/>
  <c r="CN24" i="55"/>
  <c r="CM25" i="55"/>
  <c r="CN25" i="55"/>
  <c r="CM26" i="55"/>
  <c r="CN26" i="55"/>
  <c r="CM27" i="55"/>
  <c r="CN27" i="55"/>
  <c r="CM28" i="55"/>
  <c r="CN28" i="55"/>
  <c r="CM29" i="55"/>
  <c r="CN29" i="55"/>
  <c r="CM30" i="55"/>
  <c r="CN30" i="55"/>
  <c r="CM31" i="55"/>
  <c r="CM32" i="55"/>
  <c r="CN32" i="55"/>
  <c r="CM33" i="55"/>
  <c r="CN33" i="55"/>
  <c r="CM34" i="55"/>
  <c r="CN34" i="55"/>
  <c r="CM35" i="55"/>
  <c r="CN35" i="55"/>
  <c r="CM36" i="55"/>
  <c r="CN36" i="55"/>
  <c r="CM37" i="55"/>
  <c r="CN37" i="55"/>
  <c r="CM38" i="55"/>
  <c r="CN38" i="55"/>
  <c r="CM39" i="55"/>
  <c r="CN39" i="55"/>
  <c r="CM40" i="55"/>
  <c r="CN40" i="55"/>
  <c r="CM41" i="55"/>
  <c r="CN41" i="55"/>
  <c r="CM42" i="55"/>
  <c r="CN42" i="55"/>
  <c r="CM43" i="55"/>
  <c r="CN43" i="55"/>
  <c r="CM44" i="55"/>
  <c r="CN44" i="55"/>
  <c r="CM45" i="55"/>
  <c r="CN45" i="55"/>
  <c r="CM46" i="55"/>
  <c r="CN46" i="55"/>
  <c r="CM47" i="55"/>
  <c r="CN47" i="55"/>
  <c r="CM48" i="55"/>
  <c r="CN48" i="55"/>
  <c r="CM49" i="55"/>
  <c r="CN49" i="55"/>
  <c r="CM50" i="55"/>
  <c r="CN50" i="55"/>
  <c r="CM51" i="55"/>
  <c r="CN51" i="55"/>
  <c r="B61" i="12" l="1"/>
  <c r="B62" i="12"/>
  <c r="B63" i="12"/>
  <c r="M61" i="12"/>
  <c r="M62" i="12"/>
  <c r="M63" i="12"/>
  <c r="BZ62" i="33"/>
  <c r="BZ61" i="33"/>
  <c r="C61" i="9" l="1"/>
  <c r="C62" i="9"/>
  <c r="C63" i="9"/>
  <c r="B61" i="9"/>
  <c r="B62" i="9"/>
  <c r="B63" i="9"/>
  <c r="B61" i="38"/>
  <c r="C61" i="38"/>
  <c r="D61" i="38"/>
  <c r="E61" i="38"/>
  <c r="F61" i="38"/>
  <c r="G61" i="38"/>
  <c r="H61" i="38"/>
  <c r="I61" i="38"/>
  <c r="J61" i="38"/>
  <c r="K61" i="38"/>
  <c r="B62" i="38"/>
  <c r="C62" i="38"/>
  <c r="D62" i="38"/>
  <c r="E62" i="38"/>
  <c r="F62" i="38"/>
  <c r="G62" i="38"/>
  <c r="H62" i="38"/>
  <c r="I62" i="38"/>
  <c r="J62" i="38"/>
  <c r="K62" i="38"/>
  <c r="B63" i="38"/>
  <c r="C63" i="38"/>
  <c r="D63" i="38"/>
  <c r="E63" i="38"/>
  <c r="F63" i="38"/>
  <c r="G63" i="38"/>
  <c r="H63" i="38"/>
  <c r="I63" i="38"/>
  <c r="J63" i="38"/>
  <c r="K63" i="38"/>
  <c r="B64" i="38"/>
  <c r="C64" i="38"/>
  <c r="D64" i="38"/>
  <c r="E64" i="38"/>
  <c r="F64" i="38"/>
  <c r="G64" i="38"/>
  <c r="H64" i="38"/>
  <c r="I64" i="38"/>
  <c r="J64" i="38"/>
  <c r="K64" i="38"/>
  <c r="B65" i="38"/>
  <c r="C65" i="38"/>
  <c r="D65" i="38"/>
  <c r="E65" i="38"/>
  <c r="F65" i="38"/>
  <c r="G65" i="38"/>
  <c r="H65" i="38"/>
  <c r="I65" i="38"/>
  <c r="J65" i="38"/>
  <c r="K65" i="38"/>
  <c r="CB61" i="52"/>
  <c r="CB62" i="52"/>
  <c r="CB63" i="52"/>
  <c r="AV61" i="52"/>
  <c r="AW61" i="52"/>
  <c r="AX61" i="52"/>
  <c r="AY61" i="52"/>
  <c r="AZ61" i="52"/>
  <c r="BA61" i="52"/>
  <c r="BB61" i="52"/>
  <c r="BC61" i="52"/>
  <c r="BD61" i="52"/>
  <c r="BE61" i="52"/>
  <c r="BF61" i="52"/>
  <c r="BG61" i="52"/>
  <c r="BH61" i="52"/>
  <c r="BI61" i="52"/>
  <c r="BJ61" i="52"/>
  <c r="BK61" i="52"/>
  <c r="BL61" i="52"/>
  <c r="BM61" i="52"/>
  <c r="BN61" i="52"/>
  <c r="BO61" i="52"/>
  <c r="BP61" i="52"/>
  <c r="BQ61" i="52"/>
  <c r="BR61" i="52"/>
  <c r="BS61" i="52"/>
  <c r="BT61" i="52"/>
  <c r="BU61" i="52"/>
  <c r="BV61" i="52"/>
  <c r="BW61" i="52"/>
  <c r="BX61" i="52"/>
  <c r="BY61" i="52"/>
  <c r="BZ61" i="52"/>
  <c r="CA61" i="52"/>
  <c r="AV62" i="52"/>
  <c r="AW62" i="52"/>
  <c r="AX62" i="52"/>
  <c r="AY62" i="52"/>
  <c r="AZ62" i="52"/>
  <c r="BA62" i="52"/>
  <c r="BB62" i="52"/>
  <c r="BC62" i="52"/>
  <c r="BD62" i="52"/>
  <c r="BE62" i="52"/>
  <c r="BF62" i="52"/>
  <c r="BG62" i="52"/>
  <c r="BH62" i="52"/>
  <c r="BI62" i="52"/>
  <c r="BJ62" i="52"/>
  <c r="BK62" i="52"/>
  <c r="BL62" i="52"/>
  <c r="BM62" i="52"/>
  <c r="BN62" i="52"/>
  <c r="BO62" i="52"/>
  <c r="BP62" i="52"/>
  <c r="BQ62" i="52"/>
  <c r="BR62" i="52"/>
  <c r="BS62" i="52"/>
  <c r="BT62" i="52"/>
  <c r="BU62" i="52"/>
  <c r="BV62" i="52"/>
  <c r="BW62" i="52"/>
  <c r="BX62" i="52"/>
  <c r="BY62" i="52"/>
  <c r="BZ62" i="52"/>
  <c r="CA62" i="52"/>
  <c r="AV63" i="52"/>
  <c r="AW63" i="52"/>
  <c r="AX63" i="52"/>
  <c r="AY63" i="52"/>
  <c r="AZ63" i="52"/>
  <c r="BA63" i="52"/>
  <c r="BB63" i="52"/>
  <c r="BC63" i="52"/>
  <c r="BD63" i="52"/>
  <c r="BE63" i="52"/>
  <c r="BF63" i="52"/>
  <c r="BG63" i="52"/>
  <c r="BH63" i="52"/>
  <c r="BI63" i="52"/>
  <c r="BJ63" i="52"/>
  <c r="BK63" i="52"/>
  <c r="BL63" i="52"/>
  <c r="BM63" i="52"/>
  <c r="BN63" i="52"/>
  <c r="BO63" i="52"/>
  <c r="BP63" i="52"/>
  <c r="BQ63" i="52"/>
  <c r="BR63" i="52"/>
  <c r="BS63" i="52"/>
  <c r="BT63" i="52"/>
  <c r="BU63" i="52"/>
  <c r="BV63" i="52"/>
  <c r="BW63" i="52"/>
  <c r="BX63" i="52"/>
  <c r="BY63" i="52"/>
  <c r="BZ63" i="52"/>
  <c r="CA63" i="52"/>
  <c r="S61" i="52"/>
  <c r="T61" i="52"/>
  <c r="U61" i="52"/>
  <c r="V61" i="52"/>
  <c r="W61" i="52"/>
  <c r="Y61" i="52"/>
  <c r="Z61" i="52"/>
  <c r="AA61" i="52"/>
  <c r="AB61" i="52"/>
  <c r="AC61" i="52"/>
  <c r="AD61" i="52"/>
  <c r="AE61" i="52"/>
  <c r="AF61" i="52"/>
  <c r="AG61" i="52"/>
  <c r="AH61" i="52"/>
  <c r="AI61" i="52"/>
  <c r="AJ61" i="52"/>
  <c r="AK61" i="52"/>
  <c r="AL61" i="52"/>
  <c r="AM61" i="52"/>
  <c r="AN61" i="52"/>
  <c r="AO61" i="52"/>
  <c r="AP61" i="52"/>
  <c r="AQ61" i="52"/>
  <c r="AR61" i="52"/>
  <c r="AS61" i="52"/>
  <c r="AT61" i="52"/>
  <c r="AU61" i="52"/>
  <c r="S62" i="52"/>
  <c r="T62" i="52"/>
  <c r="U62" i="52"/>
  <c r="V62" i="52"/>
  <c r="W62" i="52"/>
  <c r="Y62" i="52"/>
  <c r="Z62" i="52"/>
  <c r="AA62" i="52"/>
  <c r="AB62" i="52"/>
  <c r="AC62" i="52"/>
  <c r="AD62" i="52"/>
  <c r="AE62" i="52"/>
  <c r="AF62" i="52"/>
  <c r="AG62" i="52"/>
  <c r="AH62" i="52"/>
  <c r="AI62" i="52"/>
  <c r="AJ62" i="52"/>
  <c r="AK62" i="52"/>
  <c r="AL62" i="52"/>
  <c r="AM62" i="52"/>
  <c r="AN62" i="52"/>
  <c r="AO62" i="52"/>
  <c r="AP62" i="52"/>
  <c r="AQ62" i="52"/>
  <c r="AR62" i="52"/>
  <c r="AS62" i="52"/>
  <c r="AT62" i="52"/>
  <c r="AU62" i="52"/>
  <c r="S63" i="52"/>
  <c r="T63" i="52"/>
  <c r="U63" i="52"/>
  <c r="V63" i="52"/>
  <c r="W63" i="52"/>
  <c r="Y63" i="52"/>
  <c r="Z63" i="52"/>
  <c r="AA63" i="52"/>
  <c r="AB63" i="52"/>
  <c r="AC63" i="52"/>
  <c r="AD63" i="52"/>
  <c r="AE63" i="52"/>
  <c r="AF63" i="52"/>
  <c r="AG63" i="52"/>
  <c r="AH63" i="52"/>
  <c r="AI63" i="52"/>
  <c r="AJ63" i="52"/>
  <c r="AK63" i="52"/>
  <c r="AL63" i="52"/>
  <c r="AM63" i="52"/>
  <c r="AN63" i="52"/>
  <c r="AO63" i="52"/>
  <c r="AP63" i="52"/>
  <c r="AQ63" i="52"/>
  <c r="AR63" i="52"/>
  <c r="AS63" i="52"/>
  <c r="AT63" i="52"/>
  <c r="AU63" i="52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J18" i="49"/>
  <c r="AI18" i="49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C14" i="49"/>
  <c r="AB14" i="49"/>
  <c r="BA13" i="49"/>
  <c r="BD13" i="49" s="1"/>
  <c r="AC13" i="49"/>
  <c r="AB13" i="49"/>
  <c r="BA12" i="49"/>
  <c r="BD12" i="49" s="1"/>
  <c r="AC12" i="49"/>
  <c r="AB12" i="49"/>
  <c r="BA11" i="49"/>
  <c r="BD11" i="49" s="1"/>
  <c r="AC11" i="49"/>
  <c r="AB11" i="49"/>
  <c r="BA10" i="49"/>
  <c r="BD10" i="49" s="1"/>
  <c r="AC10" i="49"/>
  <c r="AB10" i="49"/>
  <c r="BA9" i="49"/>
  <c r="BD9" i="49" s="1"/>
  <c r="AC9" i="49"/>
  <c r="AB9" i="49"/>
  <c r="BA8" i="49"/>
  <c r="BD8" i="49" s="1"/>
  <c r="AC8" i="49"/>
  <c r="AB8" i="49"/>
  <c r="BA7" i="49"/>
  <c r="BD7" i="49" s="1"/>
  <c r="AC7" i="49"/>
  <c r="AB7" i="49"/>
  <c r="BA6" i="49"/>
  <c r="BD6" i="49" s="1"/>
  <c r="AC6" i="49"/>
  <c r="AB6" i="49"/>
  <c r="BA5" i="49"/>
  <c r="BD5" i="49" s="1"/>
  <c r="AC5" i="49"/>
  <c r="AB5" i="49"/>
  <c r="BA4" i="49"/>
  <c r="BD4" i="49" s="1"/>
  <c r="AC4" i="49"/>
  <c r="AB4" i="49"/>
  <c r="BA3" i="49"/>
  <c r="BA18" i="49" s="1"/>
  <c r="AC3" i="49"/>
  <c r="AB3" i="49"/>
  <c r="C18" i="45"/>
  <c r="B18" i="45"/>
  <c r="AY18" i="32"/>
  <c r="AX18" i="32"/>
  <c r="AW18" i="32"/>
  <c r="AV18" i="32"/>
  <c r="AU18" i="32"/>
  <c r="AT18" i="32"/>
  <c r="AS18" i="32"/>
  <c r="AR18" i="32"/>
  <c r="AQ18" i="32"/>
  <c r="AP18" i="32"/>
  <c r="AO18" i="32"/>
  <c r="AN18" i="32"/>
  <c r="AM18" i="32"/>
  <c r="AL18" i="32"/>
  <c r="AK18" i="32"/>
  <c r="AJ18" i="32"/>
  <c r="AI18" i="32"/>
  <c r="AH18" i="32"/>
  <c r="AG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C18" i="32"/>
  <c r="B18" i="32"/>
  <c r="BA15" i="32"/>
  <c r="BD15" i="32" s="1"/>
  <c r="AZ15" i="32"/>
  <c r="BC15" i="32" s="1"/>
  <c r="AC15" i="32"/>
  <c r="AB15" i="32"/>
  <c r="BA14" i="32"/>
  <c r="BD14" i="32" s="1"/>
  <c r="AZ14" i="32"/>
  <c r="BC14" i="32" s="1"/>
  <c r="AC14" i="32"/>
  <c r="AB14" i="32"/>
  <c r="BA13" i="32"/>
  <c r="BD13" i="32" s="1"/>
  <c r="AZ13" i="32"/>
  <c r="BC13" i="32" s="1"/>
  <c r="AC13" i="32"/>
  <c r="AB13" i="32"/>
  <c r="BA12" i="32"/>
  <c r="BD12" i="32" s="1"/>
  <c r="AZ12" i="32"/>
  <c r="BC12" i="32" s="1"/>
  <c r="AC12" i="32"/>
  <c r="AB12" i="32"/>
  <c r="BA11" i="32"/>
  <c r="BD11" i="32" s="1"/>
  <c r="AZ11" i="32"/>
  <c r="BC11" i="32" s="1"/>
  <c r="AC11" i="32"/>
  <c r="AB11" i="32"/>
  <c r="BA10" i="32"/>
  <c r="BD10" i="32" s="1"/>
  <c r="AZ10" i="32"/>
  <c r="BC10" i="32" s="1"/>
  <c r="AC10" i="32"/>
  <c r="AB10" i="32"/>
  <c r="BA9" i="32"/>
  <c r="BD9" i="32" s="1"/>
  <c r="AZ9" i="32"/>
  <c r="BC9" i="32" s="1"/>
  <c r="AC9" i="32"/>
  <c r="AB9" i="32"/>
  <c r="BA8" i="32"/>
  <c r="BD8" i="32" s="1"/>
  <c r="AZ8" i="32"/>
  <c r="BC8" i="32" s="1"/>
  <c r="AC8" i="32"/>
  <c r="AB8" i="32"/>
  <c r="BA7" i="32"/>
  <c r="BD7" i="32" s="1"/>
  <c r="AZ7" i="32"/>
  <c r="BC7" i="32" s="1"/>
  <c r="AC7" i="32"/>
  <c r="AB7" i="32"/>
  <c r="BA6" i="32"/>
  <c r="BD6" i="32" s="1"/>
  <c r="AZ6" i="32"/>
  <c r="BC6" i="32" s="1"/>
  <c r="AC6" i="32"/>
  <c r="AB6" i="32"/>
  <c r="BA5" i="32"/>
  <c r="BD5" i="32" s="1"/>
  <c r="AZ5" i="32"/>
  <c r="BC5" i="32" s="1"/>
  <c r="AC5" i="32"/>
  <c r="AB5" i="32"/>
  <c r="BA4" i="32"/>
  <c r="BD4" i="32" s="1"/>
  <c r="AZ4" i="32"/>
  <c r="BC4" i="32" s="1"/>
  <c r="AC4" i="32"/>
  <c r="AB4" i="32"/>
  <c r="BA3" i="32"/>
  <c r="BA18" i="32" s="1"/>
  <c r="AZ3" i="32"/>
  <c r="AZ18" i="32" s="1"/>
  <c r="AC3" i="32"/>
  <c r="AB3" i="32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BD62" i="1" s="1"/>
  <c r="BG62" i="1" s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 s="1"/>
  <c r="AD57" i="1"/>
  <c r="AC57" i="1"/>
  <c r="BB56" i="1"/>
  <c r="BH56" i="1" s="1"/>
  <c r="AD56" i="1"/>
  <c r="AC56" i="1"/>
  <c r="BB55" i="1"/>
  <c r="BA55" i="1" s="1"/>
  <c r="BD55" i="1" s="1"/>
  <c r="AD55" i="1"/>
  <c r="AC55" i="1"/>
  <c r="AD54" i="1"/>
  <c r="AC54" i="1"/>
  <c r="BG51" i="1"/>
  <c r="BB51" i="1"/>
  <c r="BH51" i="1" s="1"/>
  <c r="BA51" i="1"/>
  <c r="BD51" i="1" s="1"/>
  <c r="AD51" i="1"/>
  <c r="AC51" i="1"/>
  <c r="BG50" i="1"/>
  <c r="BB50" i="1"/>
  <c r="BH50" i="1" s="1"/>
  <c r="BA50" i="1"/>
  <c r="BD50" i="1" s="1"/>
  <c r="AD50" i="1"/>
  <c r="AC50" i="1"/>
  <c r="BG49" i="1"/>
  <c r="BB49" i="1"/>
  <c r="BH49" i="1" s="1"/>
  <c r="BA49" i="1"/>
  <c r="BD49" i="1" s="1"/>
  <c r="AD49" i="1"/>
  <c r="AC49" i="1"/>
  <c r="BG48" i="1"/>
  <c r="BB48" i="1"/>
  <c r="BH48" i="1" s="1"/>
  <c r="BA48" i="1"/>
  <c r="BD48" i="1" s="1"/>
  <c r="AD48" i="1"/>
  <c r="AC48" i="1"/>
  <c r="BG47" i="1"/>
  <c r="BB47" i="1"/>
  <c r="BH47" i="1" s="1"/>
  <c r="BA47" i="1"/>
  <c r="BD47" i="1" s="1"/>
  <c r="AD47" i="1"/>
  <c r="AC47" i="1"/>
  <c r="BG46" i="1"/>
  <c r="BB46" i="1"/>
  <c r="BH46" i="1" s="1"/>
  <c r="BA46" i="1"/>
  <c r="BD46" i="1" s="1"/>
  <c r="AD46" i="1"/>
  <c r="AC46" i="1"/>
  <c r="BG45" i="1"/>
  <c r="BB45" i="1"/>
  <c r="BH45" i="1" s="1"/>
  <c r="BA45" i="1"/>
  <c r="BD45" i="1" s="1"/>
  <c r="AD45" i="1"/>
  <c r="AC45" i="1"/>
  <c r="BG44" i="1"/>
  <c r="BB44" i="1"/>
  <c r="BH44" i="1" s="1"/>
  <c r="BA44" i="1"/>
  <c r="BD44" i="1" s="1"/>
  <c r="AD44" i="1"/>
  <c r="AC44" i="1"/>
  <c r="BG43" i="1"/>
  <c r="BB43" i="1"/>
  <c r="BH43" i="1" s="1"/>
  <c r="BA43" i="1"/>
  <c r="BD43" i="1" s="1"/>
  <c r="AD43" i="1"/>
  <c r="AC43" i="1"/>
  <c r="BG42" i="1"/>
  <c r="BB42" i="1"/>
  <c r="BH42" i="1" s="1"/>
  <c r="BA42" i="1"/>
  <c r="BD42" i="1" s="1"/>
  <c r="AD42" i="1"/>
  <c r="AC42" i="1"/>
  <c r="BG41" i="1"/>
  <c r="BB41" i="1"/>
  <c r="BH41" i="1" s="1"/>
  <c r="BA41" i="1"/>
  <c r="BD41" i="1" s="1"/>
  <c r="AD41" i="1"/>
  <c r="AC41" i="1"/>
  <c r="BG40" i="1"/>
  <c r="BB40" i="1"/>
  <c r="BH40" i="1" s="1"/>
  <c r="BA40" i="1"/>
  <c r="BD40" i="1" s="1"/>
  <c r="AD40" i="1"/>
  <c r="AC40" i="1"/>
  <c r="BG39" i="1"/>
  <c r="BB39" i="1"/>
  <c r="BH39" i="1" s="1"/>
  <c r="BA39" i="1"/>
  <c r="BD39" i="1" s="1"/>
  <c r="AD39" i="1"/>
  <c r="AC39" i="1"/>
  <c r="BG38" i="1"/>
  <c r="BB38" i="1"/>
  <c r="BH38" i="1" s="1"/>
  <c r="BA38" i="1"/>
  <c r="BD38" i="1" s="1"/>
  <c r="AD38" i="1"/>
  <c r="AC38" i="1"/>
  <c r="BG37" i="1"/>
  <c r="BB37" i="1"/>
  <c r="BH37" i="1" s="1"/>
  <c r="BA37" i="1"/>
  <c r="BD37" i="1" s="1"/>
  <c r="AD37" i="1"/>
  <c r="AC37" i="1"/>
  <c r="BG36" i="1"/>
  <c r="BB36" i="1"/>
  <c r="BH36" i="1" s="1"/>
  <c r="BA36" i="1"/>
  <c r="BD36" i="1" s="1"/>
  <c r="AD36" i="1"/>
  <c r="AC36" i="1"/>
  <c r="BG35" i="1"/>
  <c r="BB35" i="1"/>
  <c r="BH35" i="1" s="1"/>
  <c r="BA35" i="1"/>
  <c r="BD35" i="1" s="1"/>
  <c r="AD35" i="1"/>
  <c r="AC35" i="1"/>
  <c r="BG34" i="1"/>
  <c r="BB34" i="1"/>
  <c r="BH34" i="1" s="1"/>
  <c r="BA34" i="1"/>
  <c r="BD34" i="1" s="1"/>
  <c r="AD34" i="1"/>
  <c r="AC34" i="1"/>
  <c r="BG33" i="1"/>
  <c r="BB33" i="1"/>
  <c r="BH33" i="1" s="1"/>
  <c r="BA33" i="1"/>
  <c r="BD33" i="1" s="1"/>
  <c r="AD33" i="1"/>
  <c r="AC33" i="1"/>
  <c r="BG32" i="1"/>
  <c r="BB32" i="1"/>
  <c r="BH32" i="1" s="1"/>
  <c r="BA32" i="1"/>
  <c r="BD32" i="1" s="1"/>
  <c r="AD32" i="1"/>
  <c r="AC32" i="1"/>
  <c r="BG31" i="1"/>
  <c r="BB31" i="1"/>
  <c r="BH31" i="1" s="1"/>
  <c r="BA31" i="1"/>
  <c r="BD31" i="1" s="1"/>
  <c r="AD31" i="1"/>
  <c r="AC31" i="1"/>
  <c r="BG30" i="1"/>
  <c r="BB30" i="1"/>
  <c r="BH30" i="1" s="1"/>
  <c r="BA30" i="1"/>
  <c r="BD30" i="1" s="1"/>
  <c r="AD30" i="1"/>
  <c r="AC30" i="1"/>
  <c r="BG29" i="1"/>
  <c r="BB29" i="1"/>
  <c r="BH29" i="1" s="1"/>
  <c r="BA29" i="1"/>
  <c r="BD29" i="1" s="1"/>
  <c r="AD29" i="1"/>
  <c r="AC29" i="1"/>
  <c r="BG28" i="1"/>
  <c r="BB28" i="1"/>
  <c r="BH28" i="1" s="1"/>
  <c r="BA28" i="1"/>
  <c r="BD28" i="1" s="1"/>
  <c r="AD28" i="1"/>
  <c r="AC28" i="1"/>
  <c r="BG27" i="1"/>
  <c r="BB27" i="1"/>
  <c r="BH27" i="1" s="1"/>
  <c r="BA27" i="1"/>
  <c r="BD27" i="1" s="1"/>
  <c r="AD27" i="1"/>
  <c r="AC27" i="1"/>
  <c r="BG26" i="1"/>
  <c r="BB26" i="1"/>
  <c r="BH26" i="1" s="1"/>
  <c r="BA26" i="1"/>
  <c r="BD26" i="1" s="1"/>
  <c r="AD26" i="1"/>
  <c r="AC26" i="1"/>
  <c r="BG25" i="1"/>
  <c r="BB25" i="1"/>
  <c r="BH25" i="1" s="1"/>
  <c r="BA25" i="1"/>
  <c r="BD25" i="1" s="1"/>
  <c r="AD25" i="1"/>
  <c r="AC25" i="1"/>
  <c r="BG24" i="1"/>
  <c r="BB24" i="1"/>
  <c r="BH24" i="1" s="1"/>
  <c r="BA24" i="1"/>
  <c r="BD24" i="1" s="1"/>
  <c r="AD24" i="1"/>
  <c r="AC24" i="1"/>
  <c r="BG23" i="1"/>
  <c r="BB23" i="1"/>
  <c r="BH23" i="1" s="1"/>
  <c r="BA23" i="1"/>
  <c r="BD23" i="1" s="1"/>
  <c r="AD23" i="1"/>
  <c r="AC23" i="1"/>
  <c r="BG22" i="1"/>
  <c r="BB22" i="1"/>
  <c r="BH22" i="1" s="1"/>
  <c r="BA22" i="1"/>
  <c r="BD22" i="1" s="1"/>
  <c r="AD22" i="1"/>
  <c r="AC22" i="1"/>
  <c r="BG21" i="1"/>
  <c r="BB21" i="1"/>
  <c r="BH21" i="1" s="1"/>
  <c r="BA21" i="1"/>
  <c r="BD21" i="1" s="1"/>
  <c r="AD21" i="1"/>
  <c r="AC21" i="1"/>
  <c r="BG20" i="1"/>
  <c r="BB20" i="1"/>
  <c r="BH20" i="1" s="1"/>
  <c r="BA20" i="1"/>
  <c r="BD20" i="1" s="1"/>
  <c r="AD20" i="1"/>
  <c r="AC20" i="1"/>
  <c r="BG19" i="1"/>
  <c r="BB19" i="1"/>
  <c r="BH19" i="1" s="1"/>
  <c r="BA19" i="1"/>
  <c r="BD19" i="1" s="1"/>
  <c r="AD19" i="1"/>
  <c r="AC19" i="1"/>
  <c r="BG18" i="1"/>
  <c r="BB18" i="1"/>
  <c r="BH18" i="1" s="1"/>
  <c r="BA18" i="1"/>
  <c r="BD18" i="1" s="1"/>
  <c r="AD18" i="1"/>
  <c r="AC18" i="1"/>
  <c r="BB17" i="1"/>
  <c r="AD17" i="1"/>
  <c r="AC17" i="1"/>
  <c r="BB16" i="1"/>
  <c r="BA16" i="1" s="1"/>
  <c r="AD16" i="1"/>
  <c r="AC16" i="1"/>
  <c r="BB15" i="1"/>
  <c r="BA15" i="1" s="1"/>
  <c r="AD15" i="1"/>
  <c r="AC15" i="1"/>
  <c r="BB14" i="1"/>
  <c r="BA14" i="1" s="1"/>
  <c r="AD14" i="1"/>
  <c r="AC14" i="1"/>
  <c r="BB13" i="1"/>
  <c r="BA13" i="1" s="1"/>
  <c r="AD13" i="1"/>
  <c r="AC13" i="1"/>
  <c r="BB12" i="1"/>
  <c r="BA12" i="1" s="1"/>
  <c r="AD12" i="1"/>
  <c r="AC12" i="1"/>
  <c r="BB11" i="1"/>
  <c r="BA11" i="1" s="1"/>
  <c r="AD11" i="1"/>
  <c r="AC11" i="1"/>
  <c r="BB10" i="1"/>
  <c r="BA10" i="1" s="1"/>
  <c r="AD10" i="1"/>
  <c r="AC10" i="1"/>
  <c r="BB9" i="1"/>
  <c r="BA9" i="1" s="1"/>
  <c r="AD9" i="1"/>
  <c r="AC9" i="1"/>
  <c r="BB8" i="1"/>
  <c r="BA8" i="1" s="1"/>
  <c r="AD8" i="1"/>
  <c r="AC8" i="1"/>
  <c r="BB7" i="1"/>
  <c r="BA7" i="1" s="1"/>
  <c r="AD7" i="1"/>
  <c r="AC7" i="1"/>
  <c r="BB6" i="1"/>
  <c r="BA6" i="1" s="1"/>
  <c r="AD6" i="1"/>
  <c r="AC6" i="1"/>
  <c r="BB5" i="1"/>
  <c r="BA5" i="1" s="1"/>
  <c r="AD5" i="1"/>
  <c r="AC5" i="1"/>
  <c r="BB4" i="1"/>
  <c r="BA4" i="1" s="1"/>
  <c r="AD4" i="1"/>
  <c r="AC4" i="1"/>
  <c r="BB3" i="1"/>
  <c r="AD3" i="1"/>
  <c r="AC3" i="1"/>
  <c r="BA57" i="1" l="1"/>
  <c r="BD57" i="1" s="1"/>
  <c r="BG55" i="1"/>
  <c r="BG57" i="1"/>
  <c r="BA56" i="1"/>
  <c r="BA58" i="1"/>
  <c r="AZ3" i="49"/>
  <c r="AZ4" i="49"/>
  <c r="BC4" i="49" s="1"/>
  <c r="AZ5" i="49"/>
  <c r="BC5" i="49" s="1"/>
  <c r="AZ6" i="49"/>
  <c r="BC6" i="49" s="1"/>
  <c r="AZ7" i="49"/>
  <c r="BC7" i="49" s="1"/>
  <c r="AZ8" i="49"/>
  <c r="BC8" i="49" s="1"/>
  <c r="AZ9" i="49"/>
  <c r="BC9" i="49" s="1"/>
  <c r="AZ10" i="49"/>
  <c r="BC10" i="49" s="1"/>
  <c r="AZ11" i="49"/>
  <c r="BC11" i="49" s="1"/>
  <c r="AZ12" i="49"/>
  <c r="BC12" i="49" s="1"/>
  <c r="AZ13" i="49"/>
  <c r="BC13" i="49" s="1"/>
  <c r="AZ14" i="49"/>
  <c r="BC14" i="49" s="1"/>
  <c r="BD3" i="49"/>
  <c r="BC3" i="32"/>
  <c r="BD3" i="32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G5" i="1"/>
  <c r="BD5" i="1"/>
  <c r="BG7" i="1"/>
  <c r="BD7" i="1"/>
  <c r="BG9" i="1"/>
  <c r="BD9" i="1"/>
  <c r="BG11" i="1"/>
  <c r="BD11" i="1"/>
  <c r="BG13" i="1"/>
  <c r="BD13" i="1"/>
  <c r="BG15" i="1"/>
  <c r="BD15" i="1"/>
  <c r="BB64" i="1"/>
  <c r="BB63" i="1"/>
  <c r="BB61" i="1"/>
  <c r="BE3" i="1"/>
  <c r="BH3" i="1"/>
  <c r="BE4" i="1"/>
  <c r="BH4" i="1"/>
  <c r="BE5" i="1"/>
  <c r="BH5" i="1"/>
  <c r="BE6" i="1"/>
  <c r="BH6" i="1"/>
  <c r="BE7" i="1"/>
  <c r="BH7" i="1"/>
  <c r="BE8" i="1"/>
  <c r="BH8" i="1"/>
  <c r="BE9" i="1"/>
  <c r="BH9" i="1"/>
  <c r="BE10" i="1"/>
  <c r="BH10" i="1"/>
  <c r="BE11" i="1"/>
  <c r="BH11" i="1"/>
  <c r="BE12" i="1"/>
  <c r="BH12" i="1"/>
  <c r="BE13" i="1"/>
  <c r="BH13" i="1"/>
  <c r="BE14" i="1"/>
  <c r="BH14" i="1"/>
  <c r="BE15" i="1"/>
  <c r="BH15" i="1"/>
  <c r="BE16" i="1"/>
  <c r="BH16" i="1"/>
  <c r="BH17" i="1"/>
  <c r="BE17" i="1"/>
  <c r="BB62" i="1"/>
  <c r="BA3" i="1"/>
  <c r="BA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5" i="1"/>
  <c r="BH55" i="1"/>
  <c r="BE56" i="1"/>
  <c r="BE57" i="1"/>
  <c r="BE58" i="1"/>
  <c r="BE62" i="1"/>
  <c r="BH62" i="1" s="1"/>
  <c r="BD58" i="1" l="1"/>
  <c r="BG58" i="1"/>
  <c r="BD56" i="1"/>
  <c r="BG56" i="1"/>
  <c r="AZ18" i="49"/>
  <c r="BC3" i="49"/>
  <c r="BD17" i="1"/>
  <c r="BG17" i="1"/>
  <c r="BA63" i="1"/>
  <c r="BA61" i="1"/>
  <c r="BG3" i="1"/>
  <c r="BD3" i="1"/>
  <c r="BA64" i="1"/>
  <c r="BA62" i="1"/>
  <c r="X5" i="30" l="1"/>
  <c r="X6" i="30"/>
  <c r="X7" i="30"/>
  <c r="X8" i="30"/>
  <c r="X9" i="30"/>
  <c r="X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4" i="30"/>
  <c r="G53" i="30"/>
  <c r="D53" i="30"/>
  <c r="C53" i="30"/>
  <c r="E53" i="30"/>
  <c r="F53" i="30"/>
  <c r="H53" i="30"/>
  <c r="B53" i="30"/>
  <c r="W5" i="30"/>
  <c r="Y5" i="30"/>
  <c r="Z5" i="30"/>
  <c r="AA5" i="30"/>
  <c r="AB5" i="30"/>
  <c r="AC5" i="30"/>
  <c r="W6" i="30"/>
  <c r="Y6" i="30"/>
  <c r="Z6" i="30"/>
  <c r="AA6" i="30"/>
  <c r="AB6" i="30"/>
  <c r="AC6" i="30"/>
  <c r="W7" i="30"/>
  <c r="Y7" i="30"/>
  <c r="Z7" i="30"/>
  <c r="AA7" i="30"/>
  <c r="AB7" i="30"/>
  <c r="AC7" i="30"/>
  <c r="W8" i="30"/>
  <c r="Y8" i="30"/>
  <c r="Z8" i="30"/>
  <c r="AA8" i="30"/>
  <c r="AB8" i="30"/>
  <c r="AC8" i="30"/>
  <c r="W9" i="30"/>
  <c r="Y9" i="30"/>
  <c r="Z9" i="30"/>
  <c r="AA9" i="30"/>
  <c r="AB9" i="30"/>
  <c r="AC9" i="30"/>
  <c r="W10" i="30"/>
  <c r="Y10" i="30"/>
  <c r="Z10" i="30"/>
  <c r="AA10" i="30"/>
  <c r="AB10" i="30"/>
  <c r="AC10" i="30"/>
  <c r="W11" i="30"/>
  <c r="Y11" i="30"/>
  <c r="Z11" i="30"/>
  <c r="AA11" i="30"/>
  <c r="AB11" i="30"/>
  <c r="AC11" i="30"/>
  <c r="W12" i="30"/>
  <c r="Y12" i="30"/>
  <c r="Z12" i="30"/>
  <c r="AA12" i="30"/>
  <c r="AB12" i="30"/>
  <c r="AC12" i="30"/>
  <c r="W13" i="30"/>
  <c r="Y13" i="30"/>
  <c r="Z13" i="30"/>
  <c r="AA13" i="30"/>
  <c r="AB13" i="30"/>
  <c r="AC13" i="30"/>
  <c r="W14" i="30"/>
  <c r="Y14" i="30"/>
  <c r="Z14" i="30"/>
  <c r="AA14" i="30"/>
  <c r="AB14" i="30"/>
  <c r="AC14" i="30"/>
  <c r="W15" i="30"/>
  <c r="Y15" i="30"/>
  <c r="Z15" i="30"/>
  <c r="AA15" i="30"/>
  <c r="AB15" i="30"/>
  <c r="AC15" i="30"/>
  <c r="W16" i="30"/>
  <c r="Y16" i="30"/>
  <c r="Z16" i="30"/>
  <c r="AA16" i="30"/>
  <c r="AB16" i="30"/>
  <c r="AC16" i="30"/>
  <c r="W17" i="30"/>
  <c r="Y17" i="30"/>
  <c r="Z17" i="30"/>
  <c r="AA17" i="30"/>
  <c r="AB17" i="30"/>
  <c r="AC17" i="30"/>
  <c r="W18" i="30"/>
  <c r="Y18" i="30"/>
  <c r="Z18" i="30"/>
  <c r="AA18" i="30"/>
  <c r="AB18" i="30"/>
  <c r="AC18" i="30"/>
  <c r="W19" i="30"/>
  <c r="Y19" i="30"/>
  <c r="Z19" i="30"/>
  <c r="AA19" i="30"/>
  <c r="AB19" i="30"/>
  <c r="AC19" i="30"/>
  <c r="W20" i="30"/>
  <c r="Y20" i="30"/>
  <c r="Z20" i="30"/>
  <c r="AA20" i="30"/>
  <c r="AB20" i="30"/>
  <c r="AC20" i="30"/>
  <c r="W21" i="30"/>
  <c r="Y21" i="30"/>
  <c r="Z21" i="30"/>
  <c r="AA21" i="30"/>
  <c r="AB21" i="30"/>
  <c r="AC21" i="30"/>
  <c r="W22" i="30"/>
  <c r="Y22" i="30"/>
  <c r="Z22" i="30"/>
  <c r="AA22" i="30"/>
  <c r="AB22" i="30"/>
  <c r="AC22" i="30"/>
  <c r="W23" i="30"/>
  <c r="Y23" i="30"/>
  <c r="Z23" i="30"/>
  <c r="AA23" i="30"/>
  <c r="AB23" i="30"/>
  <c r="AC23" i="30"/>
  <c r="W24" i="30"/>
  <c r="Y24" i="30"/>
  <c r="Z24" i="30"/>
  <c r="AA24" i="30"/>
  <c r="AB24" i="30"/>
  <c r="AC24" i="30"/>
  <c r="W25" i="30"/>
  <c r="Y25" i="30"/>
  <c r="Z25" i="30"/>
  <c r="AA25" i="30"/>
  <c r="AB25" i="30"/>
  <c r="AC25" i="30"/>
  <c r="W26" i="30"/>
  <c r="Y26" i="30"/>
  <c r="Z26" i="30"/>
  <c r="AA26" i="30"/>
  <c r="AB26" i="30"/>
  <c r="AC26" i="30"/>
  <c r="W27" i="30"/>
  <c r="Y27" i="30"/>
  <c r="Z27" i="30"/>
  <c r="AA27" i="30"/>
  <c r="AB27" i="30"/>
  <c r="AC27" i="30"/>
  <c r="W28" i="30"/>
  <c r="Y28" i="30"/>
  <c r="Z28" i="30"/>
  <c r="AA28" i="30"/>
  <c r="AB28" i="30"/>
  <c r="AC28" i="30"/>
  <c r="W29" i="30"/>
  <c r="Y29" i="30"/>
  <c r="Z29" i="30"/>
  <c r="AA29" i="30"/>
  <c r="AB29" i="30"/>
  <c r="AC29" i="30"/>
  <c r="W30" i="30"/>
  <c r="Y30" i="30"/>
  <c r="Z30" i="30"/>
  <c r="AA30" i="30"/>
  <c r="AB30" i="30"/>
  <c r="AC30" i="30"/>
  <c r="W31" i="30"/>
  <c r="Y31" i="30"/>
  <c r="Z31" i="30"/>
  <c r="AA31" i="30"/>
  <c r="AB31" i="30"/>
  <c r="AC31" i="30"/>
  <c r="W32" i="30"/>
  <c r="Y32" i="30"/>
  <c r="Z32" i="30"/>
  <c r="AA32" i="30"/>
  <c r="AB32" i="30"/>
  <c r="AC32" i="30"/>
  <c r="W33" i="30"/>
  <c r="Y33" i="30"/>
  <c r="Z33" i="30"/>
  <c r="AA33" i="30"/>
  <c r="AB33" i="30"/>
  <c r="AC33" i="30"/>
  <c r="W34" i="30"/>
  <c r="Y34" i="30"/>
  <c r="Z34" i="30"/>
  <c r="AA34" i="30"/>
  <c r="AB34" i="30"/>
  <c r="AC34" i="30"/>
  <c r="W35" i="30"/>
  <c r="Y35" i="30"/>
  <c r="Z35" i="30"/>
  <c r="AA35" i="30"/>
  <c r="AB35" i="30"/>
  <c r="AC35" i="30"/>
  <c r="W36" i="30"/>
  <c r="Y36" i="30"/>
  <c r="Z36" i="30"/>
  <c r="AA36" i="30"/>
  <c r="AB36" i="30"/>
  <c r="AC36" i="30"/>
  <c r="W37" i="30"/>
  <c r="Y37" i="30"/>
  <c r="Z37" i="30"/>
  <c r="AA37" i="30"/>
  <c r="AB37" i="30"/>
  <c r="AC37" i="30"/>
  <c r="W38" i="30"/>
  <c r="Y38" i="30"/>
  <c r="Z38" i="30"/>
  <c r="AA38" i="30"/>
  <c r="AB38" i="30"/>
  <c r="AC38" i="30"/>
  <c r="W39" i="30"/>
  <c r="Y39" i="30"/>
  <c r="Z39" i="30"/>
  <c r="AA39" i="30"/>
  <c r="AB39" i="30"/>
  <c r="AC39" i="30"/>
  <c r="W40" i="30"/>
  <c r="Y40" i="30"/>
  <c r="Z40" i="30"/>
  <c r="AA40" i="30"/>
  <c r="AB40" i="30"/>
  <c r="AC40" i="30"/>
  <c r="W41" i="30"/>
  <c r="Y41" i="30"/>
  <c r="Z41" i="30"/>
  <c r="AA41" i="30"/>
  <c r="AB41" i="30"/>
  <c r="AC41" i="30"/>
  <c r="W42" i="30"/>
  <c r="Y42" i="30"/>
  <c r="Z42" i="30"/>
  <c r="AA42" i="30"/>
  <c r="AB42" i="30"/>
  <c r="AC42" i="30"/>
  <c r="W43" i="30"/>
  <c r="Y43" i="30"/>
  <c r="Z43" i="30"/>
  <c r="AA43" i="30"/>
  <c r="AB43" i="30"/>
  <c r="AC43" i="30"/>
  <c r="W44" i="30"/>
  <c r="Y44" i="30"/>
  <c r="Z44" i="30"/>
  <c r="AA44" i="30"/>
  <c r="AB44" i="30"/>
  <c r="AC44" i="30"/>
  <c r="W45" i="30"/>
  <c r="Y45" i="30"/>
  <c r="Z45" i="30"/>
  <c r="AA45" i="30"/>
  <c r="AB45" i="30"/>
  <c r="AC45" i="30"/>
  <c r="W46" i="30"/>
  <c r="Y46" i="30"/>
  <c r="Z46" i="30"/>
  <c r="AA46" i="30"/>
  <c r="AB46" i="30"/>
  <c r="AC46" i="30"/>
  <c r="W47" i="30"/>
  <c r="Y47" i="30"/>
  <c r="Z47" i="30"/>
  <c r="AA47" i="30"/>
  <c r="AB47" i="30"/>
  <c r="AC47" i="30"/>
  <c r="W48" i="30"/>
  <c r="Y48" i="30"/>
  <c r="Z48" i="30"/>
  <c r="AA48" i="30"/>
  <c r="AB48" i="30"/>
  <c r="AC48" i="30"/>
  <c r="W49" i="30"/>
  <c r="Y49" i="30"/>
  <c r="Z49" i="30"/>
  <c r="AA49" i="30"/>
  <c r="AB49" i="30"/>
  <c r="AC49" i="30"/>
  <c r="W50" i="30"/>
  <c r="Y50" i="30"/>
  <c r="Z50" i="30"/>
  <c r="AA50" i="30"/>
  <c r="AB50" i="30"/>
  <c r="AC50" i="30"/>
  <c r="W51" i="30"/>
  <c r="Y51" i="30"/>
  <c r="Z51" i="30"/>
  <c r="AA51" i="30"/>
  <c r="AB51" i="30"/>
  <c r="AC51" i="30"/>
  <c r="W52" i="30"/>
  <c r="Y52" i="30"/>
  <c r="Z52" i="30"/>
  <c r="AA52" i="30"/>
  <c r="AB52" i="30"/>
  <c r="AC52" i="30"/>
  <c r="H4" i="30"/>
  <c r="AC4" i="30" s="1"/>
  <c r="AB4" i="30"/>
  <c r="AA4" i="30"/>
  <c r="Z4" i="30"/>
  <c r="Y4" i="30"/>
  <c r="W4" i="30"/>
  <c r="H53" i="61" l="1"/>
  <c r="G53" i="61"/>
  <c r="F53" i="61"/>
  <c r="E53" i="61"/>
  <c r="D53" i="61"/>
  <c r="C53" i="61"/>
  <c r="B53" i="61"/>
  <c r="H52" i="61"/>
  <c r="G52" i="61"/>
  <c r="F52" i="61"/>
  <c r="E52" i="61"/>
  <c r="D52" i="61"/>
  <c r="C52" i="61"/>
  <c r="B52" i="6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D18" i="61" s="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G18" i="61" s="1"/>
  <c r="CA61" i="11"/>
  <c r="CB61" i="11"/>
  <c r="CC61" i="11"/>
  <c r="CD61" i="11"/>
  <c r="CE61" i="11"/>
  <c r="CF61" i="11"/>
  <c r="CG61" i="11"/>
  <c r="CH61" i="11"/>
  <c r="T61" i="11"/>
  <c r="F5" i="61"/>
  <c r="E5" i="61"/>
  <c r="C6" i="61"/>
  <c r="H54" i="61"/>
  <c r="G54" i="61"/>
  <c r="F54" i="61"/>
  <c r="E54" i="61"/>
  <c r="D54" i="61"/>
  <c r="C54" i="61"/>
  <c r="B54" i="61"/>
  <c r="BW11" i="60" l="1"/>
  <c r="BV11" i="60"/>
  <c r="H37" i="61" s="1"/>
  <c r="BU11" i="60"/>
  <c r="BS11" i="60"/>
  <c r="BR11" i="60"/>
  <c r="BQ11" i="60"/>
  <c r="BP11" i="60"/>
  <c r="BO11" i="60"/>
  <c r="G37" i="61" s="1"/>
  <c r="BN11" i="60"/>
  <c r="BM11" i="60"/>
  <c r="BL11" i="60"/>
  <c r="BK11" i="60"/>
  <c r="BJ11" i="60"/>
  <c r="BI11" i="60"/>
  <c r="BH11" i="60"/>
  <c r="BG11" i="60"/>
  <c r="BF11" i="60"/>
  <c r="BE11" i="60"/>
  <c r="BD11" i="60"/>
  <c r="BC11" i="60"/>
  <c r="BB11" i="60"/>
  <c r="BA11" i="60"/>
  <c r="F37" i="61" s="1"/>
  <c r="AZ11" i="60"/>
  <c r="E37" i="61" s="1"/>
  <c r="AY11" i="60"/>
  <c r="AX11" i="60"/>
  <c r="AW11" i="60"/>
  <c r="AV11" i="60"/>
  <c r="AU11" i="60"/>
  <c r="AT11" i="60"/>
  <c r="AS11" i="60"/>
  <c r="AR11" i="60"/>
  <c r="AQ11" i="60"/>
  <c r="AP11" i="60"/>
  <c r="AO11" i="60"/>
  <c r="D37" i="61" s="1"/>
  <c r="AN11" i="60"/>
  <c r="AM11" i="60"/>
  <c r="AL11" i="60"/>
  <c r="AK11" i="60"/>
  <c r="AJ11" i="60"/>
  <c r="C37" i="61" s="1"/>
  <c r="AI11" i="60"/>
  <c r="AH11" i="60"/>
  <c r="AG11" i="60"/>
  <c r="AE11" i="60"/>
  <c r="AD11" i="60"/>
  <c r="AC11" i="60"/>
  <c r="AB11" i="60"/>
  <c r="AA11" i="60"/>
  <c r="Y11" i="60"/>
  <c r="X11" i="60"/>
  <c r="W11" i="60"/>
  <c r="V11" i="60"/>
  <c r="U11" i="60"/>
  <c r="B37" i="61" s="1"/>
  <c r="T11" i="60"/>
  <c r="S11" i="60"/>
  <c r="Q11" i="60"/>
  <c r="P11" i="60"/>
  <c r="O11" i="60"/>
  <c r="N11" i="60"/>
  <c r="M11" i="60"/>
  <c r="H11" i="60"/>
  <c r="CF11" i="60" s="1"/>
  <c r="G11" i="60"/>
  <c r="F11" i="60"/>
  <c r="CD11" i="60" s="1"/>
  <c r="E11" i="60"/>
  <c r="CC11" i="60" s="1"/>
  <c r="D11" i="60"/>
  <c r="CB11" i="60" s="1"/>
  <c r="C11" i="60"/>
  <c r="CA11" i="60" s="1"/>
  <c r="B11" i="60"/>
  <c r="BZ11" i="60" s="1"/>
  <c r="BW10" i="60"/>
  <c r="BV10" i="60"/>
  <c r="BU10" i="60"/>
  <c r="BS10" i="60"/>
  <c r="BR10" i="60"/>
  <c r="BQ10" i="60"/>
  <c r="V22" i="47" s="1"/>
  <c r="BP10" i="60"/>
  <c r="U22" i="47" s="1"/>
  <c r="BO10" i="60"/>
  <c r="T22" i="47" s="1"/>
  <c r="BN10" i="60"/>
  <c r="S22" i="47" s="1"/>
  <c r="BM10" i="60"/>
  <c r="R22" i="47" s="1"/>
  <c r="BL10" i="60"/>
  <c r="Q22" i="47" s="1"/>
  <c r="BK10" i="60"/>
  <c r="BJ10" i="60"/>
  <c r="BI10" i="60"/>
  <c r="BH10" i="60"/>
  <c r="BG10" i="60"/>
  <c r="BF10" i="60"/>
  <c r="BE10" i="60"/>
  <c r="BD10" i="60"/>
  <c r="BC10" i="60"/>
  <c r="BB10" i="60"/>
  <c r="P22" i="47" s="1"/>
  <c r="BA10" i="60"/>
  <c r="AZ10" i="60"/>
  <c r="AY10" i="60"/>
  <c r="AX10" i="60"/>
  <c r="AW10" i="60"/>
  <c r="O22" i="47" s="1"/>
  <c r="AV10" i="60"/>
  <c r="N22" i="47" s="1"/>
  <c r="AU10" i="60"/>
  <c r="M22" i="47" s="1"/>
  <c r="AT10" i="60"/>
  <c r="AS10" i="60"/>
  <c r="AR10" i="60"/>
  <c r="AQ10" i="60"/>
  <c r="AP10" i="60"/>
  <c r="AO10" i="60"/>
  <c r="AN10" i="60"/>
  <c r="L22" i="47" s="1"/>
  <c r="AM10" i="60"/>
  <c r="K22" i="47" s="1"/>
  <c r="AL10" i="60"/>
  <c r="AK10" i="60"/>
  <c r="AJ10" i="60"/>
  <c r="J22" i="47" s="1"/>
  <c r="AI10" i="60"/>
  <c r="I22" i="47" s="1"/>
  <c r="AH10" i="60"/>
  <c r="AG10" i="60"/>
  <c r="AE10" i="60"/>
  <c r="AD10" i="60"/>
  <c r="AC10" i="60"/>
  <c r="H22" i="47" s="1"/>
  <c r="AB10" i="60"/>
  <c r="F22" i="47" s="1"/>
  <c r="AA10" i="60"/>
  <c r="Y10" i="60"/>
  <c r="X10" i="60"/>
  <c r="W10" i="60"/>
  <c r="V10" i="60"/>
  <c r="U10" i="60"/>
  <c r="E22" i="47" s="1"/>
  <c r="T10" i="60"/>
  <c r="S10" i="60"/>
  <c r="C22" i="47" s="1"/>
  <c r="Q10" i="60"/>
  <c r="B22" i="47" s="1"/>
  <c r="P10" i="60"/>
  <c r="O10" i="60"/>
  <c r="N10" i="60"/>
  <c r="M10" i="60"/>
  <c r="H10" i="60"/>
  <c r="CF10" i="60" s="1"/>
  <c r="G10" i="60"/>
  <c r="F10" i="60"/>
  <c r="CD10" i="60" s="1"/>
  <c r="E10" i="60"/>
  <c r="CC10" i="60" s="1"/>
  <c r="D10" i="60"/>
  <c r="CB10" i="60" s="1"/>
  <c r="C10" i="60"/>
  <c r="CA10" i="60" s="1"/>
  <c r="B10" i="60"/>
  <c r="BZ10" i="60" s="1"/>
  <c r="CE9" i="60"/>
  <c r="CD9" i="60"/>
  <c r="CC9" i="60"/>
  <c r="CB9" i="60"/>
  <c r="CA9" i="60"/>
  <c r="BZ9" i="60"/>
  <c r="CE8" i="60"/>
  <c r="CD8" i="60"/>
  <c r="CC8" i="60"/>
  <c r="CB8" i="60"/>
  <c r="CA8" i="60"/>
  <c r="BZ8" i="60"/>
  <c r="BY8" i="60"/>
  <c r="CF7" i="60"/>
  <c r="CE7" i="60"/>
  <c r="CD7" i="60"/>
  <c r="CC7" i="60"/>
  <c r="CB7" i="60"/>
  <c r="CA7" i="60"/>
  <c r="BZ7" i="60"/>
  <c r="BY7" i="60"/>
  <c r="CF6" i="60"/>
  <c r="CE6" i="60"/>
  <c r="CD6" i="60"/>
  <c r="CC6" i="60"/>
  <c r="CB6" i="60"/>
  <c r="CA6" i="60"/>
  <c r="BZ6" i="60"/>
  <c r="BY6" i="60"/>
  <c r="CF5" i="60"/>
  <c r="CE5" i="60"/>
  <c r="CD5" i="60"/>
  <c r="CC5" i="60"/>
  <c r="CB5" i="60"/>
  <c r="CA5" i="60"/>
  <c r="BZ5" i="60"/>
  <c r="BY5" i="60"/>
  <c r="CF4" i="60"/>
  <c r="CE4" i="60"/>
  <c r="CD4" i="60"/>
  <c r="CC4" i="60"/>
  <c r="CB4" i="60"/>
  <c r="CA4" i="60"/>
  <c r="BZ4" i="60"/>
  <c r="BY4" i="60"/>
  <c r="CF3" i="60"/>
  <c r="CE3" i="60"/>
  <c r="CD3" i="60"/>
  <c r="CC3" i="60"/>
  <c r="CB3" i="60"/>
  <c r="CA3" i="60"/>
  <c r="BZ3" i="60"/>
  <c r="BY3" i="60"/>
  <c r="BW11" i="59"/>
  <c r="BV11" i="59"/>
  <c r="H37" i="21" s="1"/>
  <c r="BU11" i="59"/>
  <c r="BS11" i="59"/>
  <c r="BR11" i="59"/>
  <c r="BQ11" i="59"/>
  <c r="BP11" i="59"/>
  <c r="BO11" i="59"/>
  <c r="G37" i="21" s="1"/>
  <c r="BN11" i="59"/>
  <c r="BM11" i="59"/>
  <c r="BL11" i="59"/>
  <c r="BK11" i="59"/>
  <c r="BJ11" i="59"/>
  <c r="BI11" i="59"/>
  <c r="BH11" i="59"/>
  <c r="BG11" i="59"/>
  <c r="BF11" i="59"/>
  <c r="BE11" i="59"/>
  <c r="BD11" i="59"/>
  <c r="BC11" i="59"/>
  <c r="BB11" i="59"/>
  <c r="BA11" i="59"/>
  <c r="F37" i="21" s="1"/>
  <c r="AZ11" i="59"/>
  <c r="E37" i="21" s="1"/>
  <c r="AY11" i="59"/>
  <c r="AX11" i="59"/>
  <c r="AW11" i="59"/>
  <c r="AV11" i="59"/>
  <c r="AU11" i="59"/>
  <c r="AT11" i="59"/>
  <c r="AS11" i="59"/>
  <c r="AR11" i="59"/>
  <c r="AQ11" i="59"/>
  <c r="AP11" i="59"/>
  <c r="AO11" i="59"/>
  <c r="D37" i="21" s="1"/>
  <c r="AN11" i="59"/>
  <c r="AM11" i="59"/>
  <c r="AL11" i="59"/>
  <c r="AK11" i="59"/>
  <c r="AJ11" i="59"/>
  <c r="C37" i="21" s="1"/>
  <c r="AI11" i="59"/>
  <c r="AH11" i="59"/>
  <c r="AG11" i="59"/>
  <c r="AE11" i="59"/>
  <c r="AD11" i="59"/>
  <c r="AC11" i="59"/>
  <c r="AB11" i="59"/>
  <c r="AA11" i="59"/>
  <c r="Y11" i="59"/>
  <c r="X11" i="59"/>
  <c r="W11" i="59"/>
  <c r="V11" i="59"/>
  <c r="U11" i="59"/>
  <c r="B37" i="21" s="1"/>
  <c r="T11" i="59"/>
  <c r="S11" i="59"/>
  <c r="Q11" i="59"/>
  <c r="P11" i="59"/>
  <c r="O11" i="59"/>
  <c r="N11" i="59"/>
  <c r="M11" i="59"/>
  <c r="H11" i="59"/>
  <c r="CF11" i="59" s="1"/>
  <c r="G11" i="59"/>
  <c r="F11" i="59"/>
  <c r="CD11" i="59" s="1"/>
  <c r="E11" i="59"/>
  <c r="CC11" i="59" s="1"/>
  <c r="D11" i="59"/>
  <c r="CB11" i="59" s="1"/>
  <c r="C11" i="59"/>
  <c r="CA11" i="59" s="1"/>
  <c r="B11" i="59"/>
  <c r="BZ11" i="59" s="1"/>
  <c r="BW10" i="59"/>
  <c r="BV10" i="59"/>
  <c r="BU10" i="59"/>
  <c r="BS10" i="59"/>
  <c r="BR10" i="59"/>
  <c r="BQ10" i="59"/>
  <c r="V22" i="20" s="1"/>
  <c r="BP10" i="59"/>
  <c r="U22" i="20" s="1"/>
  <c r="BO10" i="59"/>
  <c r="T22" i="20" s="1"/>
  <c r="BN10" i="59"/>
  <c r="S22" i="20" s="1"/>
  <c r="BM10" i="59"/>
  <c r="R22" i="20" s="1"/>
  <c r="BL10" i="59"/>
  <c r="Q22" i="20" s="1"/>
  <c r="BK10" i="59"/>
  <c r="BJ10" i="59"/>
  <c r="BI10" i="59"/>
  <c r="BH10" i="59"/>
  <c r="BG10" i="59"/>
  <c r="BF10" i="59"/>
  <c r="BE10" i="59"/>
  <c r="BD10" i="59"/>
  <c r="BC10" i="59"/>
  <c r="BB10" i="59"/>
  <c r="P22" i="20" s="1"/>
  <c r="BA10" i="59"/>
  <c r="AZ10" i="59"/>
  <c r="AY10" i="59"/>
  <c r="AX10" i="59"/>
  <c r="AW10" i="59"/>
  <c r="O22" i="20" s="1"/>
  <c r="AV10" i="59"/>
  <c r="N22" i="20" s="1"/>
  <c r="AU10" i="59"/>
  <c r="M22" i="20" s="1"/>
  <c r="AT10" i="59"/>
  <c r="AS10" i="59"/>
  <c r="AR10" i="59"/>
  <c r="AQ10" i="59"/>
  <c r="AP10" i="59"/>
  <c r="AO10" i="59"/>
  <c r="AN10" i="59"/>
  <c r="L22" i="20" s="1"/>
  <c r="AM10" i="59"/>
  <c r="K22" i="20" s="1"/>
  <c r="AL10" i="59"/>
  <c r="AK10" i="59"/>
  <c r="AJ10" i="59"/>
  <c r="J22" i="20" s="1"/>
  <c r="AI10" i="59"/>
  <c r="I22" i="20" s="1"/>
  <c r="AH10" i="59"/>
  <c r="AG10" i="59"/>
  <c r="AE10" i="59"/>
  <c r="AD10" i="59"/>
  <c r="AC10" i="59"/>
  <c r="H22" i="20" s="1"/>
  <c r="AB10" i="59"/>
  <c r="F22" i="20" s="1"/>
  <c r="AA10" i="59"/>
  <c r="Y10" i="59"/>
  <c r="X10" i="59"/>
  <c r="W10" i="59"/>
  <c r="V10" i="59"/>
  <c r="U10" i="59"/>
  <c r="E22" i="20" s="1"/>
  <c r="T10" i="59"/>
  <c r="S10" i="59"/>
  <c r="C22" i="20" s="1"/>
  <c r="Q10" i="59"/>
  <c r="B22" i="20" s="1"/>
  <c r="P10" i="59"/>
  <c r="O10" i="59"/>
  <c r="N10" i="59"/>
  <c r="M10" i="59"/>
  <c r="H10" i="59"/>
  <c r="CF10" i="59" s="1"/>
  <c r="G10" i="59"/>
  <c r="F10" i="59"/>
  <c r="CD10" i="59" s="1"/>
  <c r="E10" i="59"/>
  <c r="CC10" i="59" s="1"/>
  <c r="D10" i="59"/>
  <c r="CB10" i="59" s="1"/>
  <c r="C10" i="59"/>
  <c r="CA10" i="59" s="1"/>
  <c r="B10" i="59"/>
  <c r="BZ10" i="59" s="1"/>
  <c r="CE9" i="59"/>
  <c r="CD9" i="59"/>
  <c r="CC9" i="59"/>
  <c r="CB9" i="59"/>
  <c r="CA9" i="59"/>
  <c r="BZ9" i="59"/>
  <c r="CF8" i="59"/>
  <c r="CE8" i="59"/>
  <c r="CD8" i="59"/>
  <c r="CC8" i="59"/>
  <c r="CB8" i="59"/>
  <c r="CA8" i="59"/>
  <c r="BZ8" i="59"/>
  <c r="BY8" i="59"/>
  <c r="CF7" i="59"/>
  <c r="CE7" i="59"/>
  <c r="CD7" i="59"/>
  <c r="CC7" i="59"/>
  <c r="CB7" i="59"/>
  <c r="CA7" i="59"/>
  <c r="BZ7" i="59"/>
  <c r="BY7" i="59"/>
  <c r="CF6" i="59"/>
  <c r="CE6" i="59"/>
  <c r="CD6" i="59"/>
  <c r="CC6" i="59"/>
  <c r="CB6" i="59"/>
  <c r="CA6" i="59"/>
  <c r="BZ6" i="59"/>
  <c r="BY6" i="59"/>
  <c r="CF5" i="59"/>
  <c r="CE5" i="59"/>
  <c r="CD5" i="59"/>
  <c r="CC5" i="59"/>
  <c r="CB5" i="59"/>
  <c r="CA5" i="59"/>
  <c r="BZ5" i="59"/>
  <c r="BY5" i="59"/>
  <c r="CF4" i="59"/>
  <c r="CE4" i="59"/>
  <c r="CD4" i="59"/>
  <c r="CC4" i="59"/>
  <c r="CB4" i="59"/>
  <c r="CA4" i="59"/>
  <c r="BZ4" i="59"/>
  <c r="BY4" i="59"/>
  <c r="CF3" i="59"/>
  <c r="CE3" i="59"/>
  <c r="CD3" i="59"/>
  <c r="CC3" i="59"/>
  <c r="CB3" i="59"/>
  <c r="CA3" i="59"/>
  <c r="BZ3" i="59"/>
  <c r="BY3" i="59"/>
  <c r="CE10" i="60" l="1"/>
  <c r="CE11" i="60"/>
  <c r="CE10" i="59"/>
  <c r="CE11" i="59"/>
  <c r="AN18" i="58"/>
  <c r="AM18" i="58"/>
  <c r="H36" i="61" s="1"/>
  <c r="AL18" i="58"/>
  <c r="AK18" i="58"/>
  <c r="AJ18" i="58"/>
  <c r="AI18" i="58"/>
  <c r="AH18" i="58"/>
  <c r="AG18" i="58"/>
  <c r="AF18" i="58"/>
  <c r="AE18" i="58"/>
  <c r="AD18" i="58"/>
  <c r="AC18" i="58"/>
  <c r="AB18" i="58"/>
  <c r="AA18" i="58"/>
  <c r="C36" i="61" s="1"/>
  <c r="Z18" i="58"/>
  <c r="Y18" i="58"/>
  <c r="X18" i="58"/>
  <c r="W18" i="58"/>
  <c r="V18" i="58"/>
  <c r="U18" i="58"/>
  <c r="T18" i="58"/>
  <c r="S18" i="58"/>
  <c r="R18" i="58"/>
  <c r="Q18" i="58"/>
  <c r="P18" i="58"/>
  <c r="O18" i="58"/>
  <c r="N18" i="58"/>
  <c r="M18" i="58"/>
  <c r="L18" i="58"/>
  <c r="K18" i="58"/>
  <c r="J18" i="58"/>
  <c r="I18" i="58"/>
  <c r="H18" i="58"/>
  <c r="G18" i="58"/>
  <c r="F18" i="58"/>
  <c r="C18" i="58"/>
  <c r="AR18" i="58" s="1"/>
  <c r="B18" i="58"/>
  <c r="AN17" i="58"/>
  <c r="AM17" i="58"/>
  <c r="AL17" i="58"/>
  <c r="AK17" i="58"/>
  <c r="AJ17" i="58"/>
  <c r="AI17" i="58"/>
  <c r="AH17" i="58"/>
  <c r="U21" i="47" s="1"/>
  <c r="AG17" i="58"/>
  <c r="AF17" i="58"/>
  <c r="AE17" i="58"/>
  <c r="AD17" i="58"/>
  <c r="AC17" i="58"/>
  <c r="AB17" i="58"/>
  <c r="AA17" i="58"/>
  <c r="J21" i="47" s="1"/>
  <c r="Z17" i="58"/>
  <c r="I21" i="47" s="1"/>
  <c r="Y17" i="58"/>
  <c r="X17" i="58"/>
  <c r="W17" i="58"/>
  <c r="V17" i="58"/>
  <c r="U17" i="58"/>
  <c r="T17" i="58"/>
  <c r="F21" i="47" s="1"/>
  <c r="S17" i="58"/>
  <c r="R17" i="58"/>
  <c r="Q17" i="58"/>
  <c r="P17" i="58"/>
  <c r="O17" i="58"/>
  <c r="N17" i="58"/>
  <c r="M17" i="58"/>
  <c r="L17" i="58"/>
  <c r="C21" i="47" s="1"/>
  <c r="K17" i="58"/>
  <c r="J17" i="58"/>
  <c r="B21" i="47" s="1"/>
  <c r="I17" i="58"/>
  <c r="H17" i="58"/>
  <c r="G17" i="58"/>
  <c r="F17" i="58"/>
  <c r="C17" i="58"/>
  <c r="B17" i="58"/>
  <c r="AR16" i="58"/>
  <c r="AQ16" i="58"/>
  <c r="AR15" i="58"/>
  <c r="AQ15" i="58"/>
  <c r="AR14" i="58"/>
  <c r="AQ14" i="58"/>
  <c r="AR13" i="58"/>
  <c r="AQ13" i="58"/>
  <c r="AR12" i="58"/>
  <c r="AQ12" i="58"/>
  <c r="AR11" i="58"/>
  <c r="AQ11" i="58"/>
  <c r="AR10" i="58"/>
  <c r="AQ10" i="58"/>
  <c r="AR9" i="58"/>
  <c r="AQ9" i="58"/>
  <c r="AR8" i="58"/>
  <c r="AQ8" i="58"/>
  <c r="AR7" i="58"/>
  <c r="AQ7" i="58"/>
  <c r="AR6" i="58"/>
  <c r="AQ6" i="58"/>
  <c r="AR5" i="58"/>
  <c r="AQ5" i="58"/>
  <c r="AR4" i="58"/>
  <c r="AQ4" i="58"/>
  <c r="AR3" i="58"/>
  <c r="AQ3" i="58"/>
  <c r="AQ18" i="58" l="1"/>
  <c r="AR17" i="58"/>
  <c r="AQ17" i="58"/>
  <c r="G17" i="57" l="1"/>
  <c r="H17" i="57"/>
  <c r="I17" i="57"/>
  <c r="J17" i="57"/>
  <c r="B21" i="20" s="1"/>
  <c r="K17" i="57"/>
  <c r="L17" i="57"/>
  <c r="C21" i="20" s="1"/>
  <c r="M17" i="57"/>
  <c r="N17" i="57"/>
  <c r="O17" i="57"/>
  <c r="P17" i="57"/>
  <c r="Q17" i="57"/>
  <c r="R17" i="57"/>
  <c r="S17" i="57"/>
  <c r="T17" i="57"/>
  <c r="F21" i="20" s="1"/>
  <c r="U17" i="57"/>
  <c r="V17" i="57"/>
  <c r="W17" i="57"/>
  <c r="X17" i="57"/>
  <c r="Y17" i="57"/>
  <c r="Z17" i="57"/>
  <c r="I21" i="20" s="1"/>
  <c r="AA17" i="57"/>
  <c r="J21" i="20" s="1"/>
  <c r="AB17" i="57"/>
  <c r="AC17" i="57"/>
  <c r="AD17" i="57"/>
  <c r="AE17" i="57"/>
  <c r="AF17" i="57"/>
  <c r="AG17" i="57"/>
  <c r="AH17" i="57"/>
  <c r="U21" i="20" s="1"/>
  <c r="AI17" i="57"/>
  <c r="AJ17" i="57"/>
  <c r="AK17" i="57"/>
  <c r="AL17" i="57"/>
  <c r="AM17" i="57"/>
  <c r="AN17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Y18" i="57"/>
  <c r="Z18" i="57"/>
  <c r="AA18" i="57"/>
  <c r="C36" i="21" s="1"/>
  <c r="AB18" i="57"/>
  <c r="AC18" i="57"/>
  <c r="AD18" i="57"/>
  <c r="AE18" i="57"/>
  <c r="AF18" i="57"/>
  <c r="AG18" i="57"/>
  <c r="AH18" i="57"/>
  <c r="AI18" i="57"/>
  <c r="AJ18" i="57"/>
  <c r="AK18" i="57"/>
  <c r="AL18" i="57"/>
  <c r="AM18" i="57"/>
  <c r="H36" i="21" s="1"/>
  <c r="AN18" i="57"/>
  <c r="F18" i="57"/>
  <c r="C18" i="57"/>
  <c r="B18" i="57"/>
  <c r="F17" i="57"/>
  <c r="C17" i="57"/>
  <c r="B17" i="57"/>
  <c r="AR16" i="57"/>
  <c r="AQ16" i="57"/>
  <c r="AR15" i="57"/>
  <c r="AQ15" i="57"/>
  <c r="AR14" i="57"/>
  <c r="AQ14" i="57"/>
  <c r="AR13" i="57"/>
  <c r="AQ13" i="57"/>
  <c r="AR12" i="57"/>
  <c r="AQ12" i="57"/>
  <c r="AR11" i="57"/>
  <c r="AQ11" i="57"/>
  <c r="AR10" i="57"/>
  <c r="AQ10" i="57"/>
  <c r="AR9" i="57"/>
  <c r="AQ9" i="57"/>
  <c r="AR8" i="57"/>
  <c r="AQ8" i="57"/>
  <c r="AR7" i="57"/>
  <c r="AQ7" i="57"/>
  <c r="AR6" i="57"/>
  <c r="AQ6" i="57"/>
  <c r="AR5" i="57"/>
  <c r="AQ5" i="57"/>
  <c r="AR4" i="57"/>
  <c r="AQ4" i="57"/>
  <c r="AR3" i="57"/>
  <c r="AQ3" i="57"/>
  <c r="AQ17" i="57" l="1"/>
  <c r="AR17" i="57"/>
  <c r="AR18" i="57"/>
  <c r="AQ18" i="57"/>
  <c r="D45" i="20"/>
  <c r="G45" i="20"/>
  <c r="D44" i="47" l="1"/>
  <c r="G44" i="47"/>
  <c r="C62" i="14" l="1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B15" i="61" s="1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C15" i="61" s="1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E15" i="61" s="1"/>
  <c r="BJ64" i="14"/>
  <c r="BK64" i="14"/>
  <c r="BL64" i="14"/>
  <c r="F15" i="61" s="1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G15" i="61" s="1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H15" i="61" s="1"/>
  <c r="CO64" i="14"/>
  <c r="CP64" i="14"/>
  <c r="CY57" i="14"/>
  <c r="CX57" i="14"/>
  <c r="CW57" i="14"/>
  <c r="CV57" i="14"/>
  <c r="D15" i="61" l="1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T62" i="25"/>
  <c r="T61" i="25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T63" i="12"/>
  <c r="T62" i="12"/>
  <c r="T61" i="12"/>
  <c r="G63" i="56" l="1"/>
  <c r="F63" i="56"/>
  <c r="B63" i="56"/>
  <c r="G62" i="56"/>
  <c r="F62" i="56"/>
  <c r="J5" i="20" s="1"/>
  <c r="B62" i="56"/>
  <c r="G61" i="56"/>
  <c r="F61" i="56"/>
  <c r="J5" i="47" s="1"/>
  <c r="B61" i="56"/>
  <c r="K60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K6" i="56"/>
  <c r="K5" i="56"/>
  <c r="K4" i="56"/>
  <c r="K3" i="56"/>
  <c r="C9" i="61" l="1"/>
  <c r="C9" i="2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CA62" i="11"/>
  <c r="CB62" i="11"/>
  <c r="CC62" i="11"/>
  <c r="CD62" i="11"/>
  <c r="CE62" i="11"/>
  <c r="CF62" i="11"/>
  <c r="CG62" i="11"/>
  <c r="CH62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CA63" i="11"/>
  <c r="CB63" i="11"/>
  <c r="CC63" i="11"/>
  <c r="CD63" i="11"/>
  <c r="CE63" i="11"/>
  <c r="CF63" i="11"/>
  <c r="CG63" i="11"/>
  <c r="CH63" i="11"/>
  <c r="T63" i="11"/>
  <c r="T62" i="11"/>
  <c r="CJ3" i="11"/>
  <c r="CK3" i="11"/>
  <c r="CL3" i="11"/>
  <c r="CM3" i="11"/>
  <c r="CN3" i="11"/>
  <c r="CJ4" i="11"/>
  <c r="CK4" i="11"/>
  <c r="CL4" i="11"/>
  <c r="CM4" i="11"/>
  <c r="CN4" i="11"/>
  <c r="CJ5" i="11"/>
  <c r="CK5" i="11"/>
  <c r="CL5" i="11"/>
  <c r="CM5" i="11"/>
  <c r="CN5" i="11"/>
  <c r="CJ6" i="11"/>
  <c r="CK6" i="11"/>
  <c r="CL6" i="11"/>
  <c r="CM6" i="11"/>
  <c r="CN6" i="11"/>
  <c r="CJ7" i="11"/>
  <c r="CK7" i="11"/>
  <c r="CL7" i="11"/>
  <c r="CM7" i="11"/>
  <c r="CN7" i="11"/>
  <c r="CJ8" i="11"/>
  <c r="CK8" i="11"/>
  <c r="CL8" i="11"/>
  <c r="CM8" i="11"/>
  <c r="CN8" i="11"/>
  <c r="CJ9" i="11"/>
  <c r="CK9" i="11"/>
  <c r="CL9" i="11"/>
  <c r="CM9" i="11"/>
  <c r="CN9" i="11"/>
  <c r="CJ10" i="11"/>
  <c r="CK10" i="11"/>
  <c r="CL10" i="11"/>
  <c r="CM10" i="11"/>
  <c r="CN10" i="11"/>
  <c r="CJ11" i="11"/>
  <c r="CK11" i="11"/>
  <c r="CL11" i="11"/>
  <c r="CM11" i="11"/>
  <c r="CN11" i="11"/>
  <c r="CJ12" i="11"/>
  <c r="CK12" i="11"/>
  <c r="CL12" i="11"/>
  <c r="CM12" i="11"/>
  <c r="CN12" i="11"/>
  <c r="CJ13" i="11"/>
  <c r="CK13" i="11"/>
  <c r="CL13" i="11"/>
  <c r="CM13" i="11"/>
  <c r="CN13" i="11"/>
  <c r="CJ14" i="11"/>
  <c r="CK14" i="11"/>
  <c r="CL14" i="11"/>
  <c r="CM14" i="11"/>
  <c r="CN14" i="11"/>
  <c r="CJ15" i="11"/>
  <c r="CK15" i="11"/>
  <c r="CL15" i="11"/>
  <c r="CM15" i="11"/>
  <c r="CN15" i="11"/>
  <c r="CJ16" i="11"/>
  <c r="CK16" i="11"/>
  <c r="CL16" i="11"/>
  <c r="CM16" i="11"/>
  <c r="CN16" i="11"/>
  <c r="CJ17" i="11"/>
  <c r="CK17" i="11"/>
  <c r="CL17" i="11"/>
  <c r="CM17" i="11"/>
  <c r="CN17" i="11"/>
  <c r="CJ18" i="11"/>
  <c r="CK18" i="11"/>
  <c r="CL18" i="11"/>
  <c r="CM18" i="11"/>
  <c r="CN18" i="11"/>
  <c r="CJ19" i="11"/>
  <c r="CK19" i="11"/>
  <c r="CL19" i="11"/>
  <c r="CM19" i="11"/>
  <c r="CN19" i="11"/>
  <c r="CJ20" i="11"/>
  <c r="CK20" i="11"/>
  <c r="CL20" i="11"/>
  <c r="CM20" i="11"/>
  <c r="CN20" i="11"/>
  <c r="CJ21" i="11"/>
  <c r="CK21" i="11"/>
  <c r="CL21" i="11"/>
  <c r="CM21" i="11"/>
  <c r="CN21" i="11"/>
  <c r="CJ22" i="11"/>
  <c r="CK22" i="11"/>
  <c r="CL22" i="11"/>
  <c r="CM22" i="11"/>
  <c r="CN22" i="11"/>
  <c r="CJ23" i="11"/>
  <c r="CK23" i="11"/>
  <c r="CL23" i="11"/>
  <c r="CM23" i="11"/>
  <c r="CN23" i="11"/>
  <c r="CJ24" i="11"/>
  <c r="CK24" i="11"/>
  <c r="CL24" i="11"/>
  <c r="CM24" i="11"/>
  <c r="CN24" i="11"/>
  <c r="CJ25" i="11"/>
  <c r="CK25" i="11"/>
  <c r="CL25" i="11"/>
  <c r="CM25" i="11"/>
  <c r="CN25" i="11"/>
  <c r="CJ26" i="11"/>
  <c r="CK26" i="11"/>
  <c r="CL26" i="11"/>
  <c r="CM26" i="11"/>
  <c r="CN26" i="11"/>
  <c r="CJ27" i="11"/>
  <c r="CK27" i="11"/>
  <c r="CL27" i="11"/>
  <c r="CM27" i="11"/>
  <c r="CN27" i="11"/>
  <c r="CJ28" i="11"/>
  <c r="CK28" i="11"/>
  <c r="CL28" i="11"/>
  <c r="CM28" i="11"/>
  <c r="CN28" i="11"/>
  <c r="CJ29" i="11"/>
  <c r="CK29" i="11"/>
  <c r="CL29" i="11"/>
  <c r="CM29" i="11"/>
  <c r="CN29" i="11"/>
  <c r="CJ30" i="11"/>
  <c r="CK30" i="11"/>
  <c r="CL30" i="11"/>
  <c r="CM30" i="11"/>
  <c r="CN30" i="11"/>
  <c r="CJ31" i="11"/>
  <c r="CK31" i="11"/>
  <c r="CL31" i="11"/>
  <c r="CM31" i="11"/>
  <c r="CN31" i="11"/>
  <c r="CJ32" i="11"/>
  <c r="CK32" i="11"/>
  <c r="CL32" i="11"/>
  <c r="CM32" i="11"/>
  <c r="CN32" i="11"/>
  <c r="CJ33" i="11"/>
  <c r="CK33" i="11"/>
  <c r="CL33" i="11"/>
  <c r="CM33" i="11"/>
  <c r="CN33" i="11"/>
  <c r="CJ34" i="11"/>
  <c r="CK34" i="11"/>
  <c r="CL34" i="11"/>
  <c r="CM34" i="11"/>
  <c r="CN34" i="11"/>
  <c r="CJ35" i="11"/>
  <c r="CK35" i="11"/>
  <c r="CL35" i="11"/>
  <c r="CM35" i="11"/>
  <c r="CN35" i="11"/>
  <c r="CJ36" i="11"/>
  <c r="CK36" i="11"/>
  <c r="CL36" i="11"/>
  <c r="CM36" i="11"/>
  <c r="CN36" i="11"/>
  <c r="CJ37" i="11"/>
  <c r="CK37" i="11"/>
  <c r="CL37" i="11"/>
  <c r="CM37" i="11"/>
  <c r="CN37" i="11"/>
  <c r="CJ38" i="11"/>
  <c r="CK38" i="11"/>
  <c r="CL38" i="11"/>
  <c r="CM38" i="11"/>
  <c r="CN38" i="11"/>
  <c r="CJ39" i="11"/>
  <c r="CK39" i="11"/>
  <c r="CL39" i="11"/>
  <c r="CM39" i="11"/>
  <c r="CN39" i="11"/>
  <c r="CJ40" i="11"/>
  <c r="CK40" i="11"/>
  <c r="CL40" i="11"/>
  <c r="CM40" i="11"/>
  <c r="CN40" i="11"/>
  <c r="CJ41" i="11"/>
  <c r="CK41" i="11"/>
  <c r="CL41" i="11"/>
  <c r="CM41" i="11"/>
  <c r="CN41" i="11"/>
  <c r="CJ42" i="11"/>
  <c r="CK42" i="11"/>
  <c r="CL42" i="11"/>
  <c r="CM42" i="11"/>
  <c r="CN42" i="11"/>
  <c r="CJ43" i="11"/>
  <c r="CK43" i="11"/>
  <c r="CL43" i="11"/>
  <c r="CM43" i="11"/>
  <c r="CN43" i="11"/>
  <c r="CJ44" i="11"/>
  <c r="CK44" i="11"/>
  <c r="CL44" i="11"/>
  <c r="CM44" i="11"/>
  <c r="CN44" i="11"/>
  <c r="CJ45" i="11"/>
  <c r="CK45" i="11"/>
  <c r="CL45" i="11"/>
  <c r="CM45" i="11"/>
  <c r="CN45" i="11"/>
  <c r="CJ46" i="11"/>
  <c r="CK46" i="11"/>
  <c r="CL46" i="11"/>
  <c r="CM46" i="11"/>
  <c r="CN46" i="11"/>
  <c r="CJ47" i="11"/>
  <c r="CK47" i="11"/>
  <c r="CL47" i="11"/>
  <c r="CM47" i="11"/>
  <c r="CN47" i="11"/>
  <c r="CJ48" i="11"/>
  <c r="CK48" i="11"/>
  <c r="CL48" i="11"/>
  <c r="CM48" i="11"/>
  <c r="CN48" i="11"/>
  <c r="CJ49" i="11"/>
  <c r="CK49" i="11"/>
  <c r="CL49" i="11"/>
  <c r="CM49" i="11"/>
  <c r="CN49" i="11"/>
  <c r="CJ50" i="11"/>
  <c r="CK50" i="11"/>
  <c r="CL50" i="11"/>
  <c r="CM50" i="11"/>
  <c r="CN50" i="11"/>
  <c r="CJ51" i="11"/>
  <c r="CK51" i="11"/>
  <c r="CL51" i="11"/>
  <c r="CM51" i="11"/>
  <c r="CN51" i="11"/>
  <c r="CJ52" i="11"/>
  <c r="CK52" i="11"/>
  <c r="CL52" i="11"/>
  <c r="CM52" i="11"/>
  <c r="CN52" i="11"/>
  <c r="CJ53" i="11"/>
  <c r="CK53" i="11"/>
  <c r="CL53" i="11"/>
  <c r="CM53" i="11"/>
  <c r="CN53" i="11"/>
  <c r="CJ54" i="11"/>
  <c r="CK54" i="11"/>
  <c r="CL54" i="11"/>
  <c r="CM54" i="11"/>
  <c r="CN54" i="11"/>
  <c r="CJ55" i="11"/>
  <c r="CK55" i="11"/>
  <c r="CL55" i="11"/>
  <c r="CM55" i="11"/>
  <c r="CN55" i="11"/>
  <c r="CJ56" i="11"/>
  <c r="CK56" i="11"/>
  <c r="CL56" i="11"/>
  <c r="CM56" i="11"/>
  <c r="CN56" i="11"/>
  <c r="CJ57" i="11"/>
  <c r="CK57" i="11"/>
  <c r="CL57" i="11"/>
  <c r="CM57" i="11"/>
  <c r="CN57" i="11"/>
  <c r="CJ58" i="11"/>
  <c r="CK58" i="11"/>
  <c r="CL58" i="11"/>
  <c r="CM58" i="11"/>
  <c r="CN58" i="11"/>
  <c r="CJ59" i="11"/>
  <c r="CK59" i="11"/>
  <c r="CL59" i="11"/>
  <c r="CM59" i="11"/>
  <c r="CN59" i="11"/>
  <c r="CJ60" i="11"/>
  <c r="CK60" i="11"/>
  <c r="CL60" i="11"/>
  <c r="CM60" i="11"/>
  <c r="CN60" i="11"/>
  <c r="T61" i="27" l="1"/>
  <c r="U61" i="27"/>
  <c r="U62" i="27" s="1"/>
  <c r="V61" i="27"/>
  <c r="W61" i="27"/>
  <c r="W62" i="27" s="1"/>
  <c r="X61" i="27"/>
  <c r="Y61" i="27"/>
  <c r="Y62" i="27" s="1"/>
  <c r="Z61" i="27"/>
  <c r="AA61" i="27"/>
  <c r="AA62" i="27" s="1"/>
  <c r="AB61" i="27"/>
  <c r="AC61" i="27"/>
  <c r="AC62" i="27" s="1"/>
  <c r="AD61" i="27"/>
  <c r="AE61" i="27"/>
  <c r="AE62" i="27" s="1"/>
  <c r="AF61" i="27"/>
  <c r="AG61" i="27"/>
  <c r="AG62" i="27" s="1"/>
  <c r="AH61" i="27"/>
  <c r="AI61" i="27"/>
  <c r="AI62" i="27" s="1"/>
  <c r="AJ61" i="27"/>
  <c r="AK61" i="27"/>
  <c r="AK62" i="27" s="1"/>
  <c r="AL61" i="27"/>
  <c r="AM61" i="27"/>
  <c r="AM62" i="27" s="1"/>
  <c r="AN61" i="27"/>
  <c r="AO61" i="27"/>
  <c r="AO62" i="27" s="1"/>
  <c r="AP61" i="27"/>
  <c r="AQ61" i="27"/>
  <c r="AQ62" i="27" s="1"/>
  <c r="AR61" i="27"/>
  <c r="AS61" i="27"/>
  <c r="AS62" i="27" s="1"/>
  <c r="AT61" i="27"/>
  <c r="AU61" i="27"/>
  <c r="AU62" i="27" s="1"/>
  <c r="AV61" i="27"/>
  <c r="AW61" i="27"/>
  <c r="AW62" i="27" s="1"/>
  <c r="AX61" i="27"/>
  <c r="AY61" i="27"/>
  <c r="AY62" i="27" s="1"/>
  <c r="AZ61" i="27"/>
  <c r="BA61" i="27"/>
  <c r="BA62" i="27" s="1"/>
  <c r="BB61" i="27"/>
  <c r="BC61" i="27"/>
  <c r="BC62" i="27" s="1"/>
  <c r="BD61" i="27"/>
  <c r="BE61" i="27"/>
  <c r="BE62" i="27" s="1"/>
  <c r="BF61" i="27"/>
  <c r="BG61" i="27"/>
  <c r="BG62" i="27" s="1"/>
  <c r="BH61" i="27"/>
  <c r="BI61" i="27"/>
  <c r="BI62" i="27" s="1"/>
  <c r="BJ61" i="27"/>
  <c r="BK61" i="27"/>
  <c r="BK62" i="27" s="1"/>
  <c r="BL61" i="27"/>
  <c r="BM61" i="27"/>
  <c r="BM62" i="27" s="1"/>
  <c r="BN61" i="27"/>
  <c r="BO61" i="27"/>
  <c r="BO62" i="27" s="1"/>
  <c r="BP61" i="27"/>
  <c r="BQ61" i="27"/>
  <c r="BQ62" i="27" s="1"/>
  <c r="BR61" i="27"/>
  <c r="BS61" i="27"/>
  <c r="BS62" i="27" s="1"/>
  <c r="BT61" i="27"/>
  <c r="BU61" i="27"/>
  <c r="BU62" i="27" s="1"/>
  <c r="BV61" i="27"/>
  <c r="BW61" i="27"/>
  <c r="BW62" i="27" s="1"/>
  <c r="BX61" i="27"/>
  <c r="BY61" i="27"/>
  <c r="BY62" i="27" s="1"/>
  <c r="BZ61" i="27"/>
  <c r="CA61" i="27"/>
  <c r="CA62" i="27" s="1"/>
  <c r="CB61" i="27"/>
  <c r="CC61" i="27"/>
  <c r="CC62" i="27" s="1"/>
  <c r="CD61" i="27"/>
  <c r="CE61" i="27"/>
  <c r="CE62" i="27" s="1"/>
  <c r="CF61" i="27"/>
  <c r="T62" i="27"/>
  <c r="V62" i="27"/>
  <c r="X62" i="27"/>
  <c r="Z62" i="27"/>
  <c r="AB62" i="27"/>
  <c r="AD62" i="27"/>
  <c r="AF62" i="27"/>
  <c r="AH62" i="27"/>
  <c r="AJ62" i="27"/>
  <c r="AL62" i="27"/>
  <c r="AN62" i="27"/>
  <c r="AP62" i="27"/>
  <c r="AR62" i="27"/>
  <c r="AT62" i="27"/>
  <c r="AV62" i="27"/>
  <c r="AX62" i="27"/>
  <c r="AZ62" i="27"/>
  <c r="BB62" i="27"/>
  <c r="BD62" i="27"/>
  <c r="BF62" i="27"/>
  <c r="BH62" i="27"/>
  <c r="BJ62" i="27"/>
  <c r="BL62" i="27"/>
  <c r="BN62" i="27"/>
  <c r="BP62" i="27"/>
  <c r="BR62" i="27"/>
  <c r="BT62" i="27"/>
  <c r="BV62" i="27"/>
  <c r="BX62" i="27"/>
  <c r="BZ62" i="27"/>
  <c r="CB62" i="27"/>
  <c r="CD62" i="27"/>
  <c r="CF62" i="27"/>
  <c r="S61" i="27" l="1"/>
  <c r="S62" i="27" s="1"/>
  <c r="S61" i="55" l="1"/>
  <c r="T61" i="55"/>
  <c r="U61" i="55"/>
  <c r="V61" i="55"/>
  <c r="W61" i="55"/>
  <c r="X61" i="55"/>
  <c r="Y61" i="55"/>
  <c r="Z61" i="55"/>
  <c r="AA61" i="55"/>
  <c r="AB61" i="55"/>
  <c r="AC61" i="55"/>
  <c r="AD61" i="55"/>
  <c r="AE61" i="55"/>
  <c r="AF61" i="55"/>
  <c r="AG61" i="55"/>
  <c r="AH61" i="55"/>
  <c r="AI61" i="55"/>
  <c r="AJ61" i="55"/>
  <c r="AK61" i="55"/>
  <c r="AL61" i="55"/>
  <c r="AM61" i="55"/>
  <c r="AN61" i="55"/>
  <c r="AO61" i="55"/>
  <c r="AP61" i="55"/>
  <c r="AQ61" i="55"/>
  <c r="AR61" i="55"/>
  <c r="AS61" i="55"/>
  <c r="AT61" i="55"/>
  <c r="AU61" i="55"/>
  <c r="AV61" i="55"/>
  <c r="AW61" i="55"/>
  <c r="AX61" i="55"/>
  <c r="AY61" i="55"/>
  <c r="AZ61" i="55"/>
  <c r="BA61" i="55"/>
  <c r="BB61" i="55"/>
  <c r="BC61" i="55"/>
  <c r="BD61" i="55"/>
  <c r="BE61" i="55"/>
  <c r="BF61" i="55"/>
  <c r="BG61" i="55"/>
  <c r="BH61" i="55"/>
  <c r="BI61" i="55"/>
  <c r="BJ61" i="55"/>
  <c r="BK61" i="55"/>
  <c r="BL61" i="55"/>
  <c r="BM61" i="55"/>
  <c r="BN61" i="55"/>
  <c r="BO61" i="55"/>
  <c r="BP61" i="55"/>
  <c r="BQ61" i="55"/>
  <c r="BR61" i="55"/>
  <c r="BS61" i="55"/>
  <c r="BT61" i="55"/>
  <c r="BU61" i="55"/>
  <c r="BV61" i="55"/>
  <c r="BW61" i="55"/>
  <c r="BX61" i="55"/>
  <c r="BY61" i="55"/>
  <c r="BZ61" i="55"/>
  <c r="S62" i="55"/>
  <c r="T62" i="55"/>
  <c r="U62" i="55"/>
  <c r="V62" i="55"/>
  <c r="W62" i="55"/>
  <c r="X62" i="55"/>
  <c r="C31" i="20" s="1"/>
  <c r="Y62" i="55"/>
  <c r="Z62" i="55"/>
  <c r="AA62" i="55"/>
  <c r="AB62" i="55"/>
  <c r="AC62" i="55"/>
  <c r="AD62" i="55"/>
  <c r="AE62" i="55"/>
  <c r="AF62" i="55"/>
  <c r="AG62" i="55"/>
  <c r="AH62" i="55"/>
  <c r="AI62" i="55"/>
  <c r="AJ62" i="55"/>
  <c r="AK62" i="55"/>
  <c r="AL62" i="55"/>
  <c r="AM62" i="55"/>
  <c r="AN62" i="55"/>
  <c r="AO62" i="55"/>
  <c r="AP62" i="55"/>
  <c r="AQ62" i="55"/>
  <c r="AR62" i="55"/>
  <c r="AS62" i="55"/>
  <c r="AT62" i="55"/>
  <c r="AU62" i="55"/>
  <c r="AV62" i="55"/>
  <c r="AW62" i="55"/>
  <c r="AX62" i="55"/>
  <c r="AY62" i="55"/>
  <c r="AZ62" i="55"/>
  <c r="BA62" i="55"/>
  <c r="BB62" i="55"/>
  <c r="BC62" i="55"/>
  <c r="BD62" i="55"/>
  <c r="BE62" i="55"/>
  <c r="BF62" i="55"/>
  <c r="BG62" i="55"/>
  <c r="BH62" i="55"/>
  <c r="BI62" i="55"/>
  <c r="BJ62" i="55"/>
  <c r="BK62" i="55"/>
  <c r="BL62" i="55"/>
  <c r="BM62" i="55"/>
  <c r="BN62" i="55"/>
  <c r="BO62" i="55"/>
  <c r="BP62" i="55"/>
  <c r="BQ62" i="55"/>
  <c r="BR62" i="55"/>
  <c r="BS62" i="55"/>
  <c r="BT62" i="55"/>
  <c r="BU62" i="55"/>
  <c r="BV62" i="55"/>
  <c r="BW62" i="55"/>
  <c r="BX62" i="55"/>
  <c r="BY62" i="55"/>
  <c r="BZ62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AI63" i="55"/>
  <c r="AJ63" i="55"/>
  <c r="AK63" i="55"/>
  <c r="AL63" i="55"/>
  <c r="AM63" i="55"/>
  <c r="AN63" i="55"/>
  <c r="AO63" i="55"/>
  <c r="AP63" i="55"/>
  <c r="AQ63" i="55"/>
  <c r="AR63" i="55"/>
  <c r="AS63" i="55"/>
  <c r="AT63" i="55"/>
  <c r="AU63" i="55"/>
  <c r="AV63" i="55"/>
  <c r="AW63" i="55"/>
  <c r="AX63" i="55"/>
  <c r="AY63" i="55"/>
  <c r="AZ63" i="55"/>
  <c r="BA63" i="55"/>
  <c r="BB63" i="55"/>
  <c r="BC63" i="55"/>
  <c r="BD63" i="55"/>
  <c r="BE63" i="55"/>
  <c r="BF63" i="55"/>
  <c r="BG63" i="55"/>
  <c r="BH63" i="55"/>
  <c r="BI63" i="55"/>
  <c r="BJ63" i="55"/>
  <c r="BK63" i="55"/>
  <c r="BL63" i="55"/>
  <c r="BM63" i="55"/>
  <c r="BN63" i="55"/>
  <c r="BO63" i="55"/>
  <c r="BP63" i="55"/>
  <c r="BQ63" i="55"/>
  <c r="BR63" i="55"/>
  <c r="BS63" i="55"/>
  <c r="BT63" i="55"/>
  <c r="BU63" i="55"/>
  <c r="BV63" i="55"/>
  <c r="BW63" i="55"/>
  <c r="BX63" i="55"/>
  <c r="BY63" i="55"/>
  <c r="BZ63" i="55"/>
  <c r="B31" i="20"/>
  <c r="R63" i="55" l="1"/>
  <c r="J63" i="55"/>
  <c r="I63" i="55"/>
  <c r="H63" i="55"/>
  <c r="G63" i="55"/>
  <c r="F63" i="55"/>
  <c r="E63" i="55"/>
  <c r="D63" i="55"/>
  <c r="C63" i="55"/>
  <c r="B63" i="55"/>
  <c r="R62" i="55"/>
  <c r="J62" i="55"/>
  <c r="I62" i="55"/>
  <c r="H62" i="55"/>
  <c r="G62" i="55"/>
  <c r="F62" i="55"/>
  <c r="E62" i="55"/>
  <c r="D62" i="55"/>
  <c r="C62" i="55"/>
  <c r="B62" i="55"/>
  <c r="R61" i="55"/>
  <c r="J61" i="55"/>
  <c r="I61" i="55"/>
  <c r="H61" i="55"/>
  <c r="G61" i="55"/>
  <c r="F61" i="55"/>
  <c r="E61" i="55"/>
  <c r="D61" i="55"/>
  <c r="C61" i="55"/>
  <c r="B61" i="55"/>
  <c r="B14" i="21" l="1"/>
  <c r="B14" i="61"/>
  <c r="F14" i="61"/>
  <c r="F14" i="21"/>
  <c r="H14" i="61"/>
  <c r="H14" i="21"/>
  <c r="D14" i="61"/>
  <c r="D14" i="21"/>
  <c r="C14" i="61"/>
  <c r="C14" i="21"/>
  <c r="E14" i="61"/>
  <c r="E14" i="21"/>
  <c r="G14" i="61"/>
  <c r="G14" i="21"/>
  <c r="AM49" i="43"/>
  <c r="AN49" i="43"/>
  <c r="AM50" i="43"/>
  <c r="AN50" i="43"/>
  <c r="AM51" i="43"/>
  <c r="AN51" i="43"/>
  <c r="N51" i="43"/>
  <c r="N50" i="43"/>
  <c r="N49" i="43"/>
  <c r="H51" i="43"/>
  <c r="G51" i="43"/>
  <c r="F51" i="43"/>
  <c r="E51" i="43"/>
  <c r="D51" i="43"/>
  <c r="C51" i="43"/>
  <c r="B51" i="43"/>
  <c r="H50" i="43"/>
  <c r="G50" i="43"/>
  <c r="F50" i="43"/>
  <c r="E50" i="43"/>
  <c r="D50" i="43"/>
  <c r="C50" i="43"/>
  <c r="B50" i="43"/>
  <c r="H49" i="43"/>
  <c r="G49" i="43"/>
  <c r="F49" i="43"/>
  <c r="E49" i="43"/>
  <c r="D49" i="43"/>
  <c r="C49" i="43"/>
  <c r="B49" i="43"/>
  <c r="CY57" i="9" l="1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AN36" i="42"/>
  <c r="AN38" i="42"/>
  <c r="C18" i="50"/>
  <c r="B18" i="50"/>
  <c r="O49" i="8" l="1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T62" i="9"/>
  <c r="T61" i="9"/>
  <c r="B39" i="61" l="1"/>
  <c r="C39" i="61"/>
  <c r="D39" i="61"/>
  <c r="E39" i="61"/>
  <c r="F39" i="61"/>
  <c r="G39" i="61"/>
  <c r="H39" i="61"/>
  <c r="B46" i="61"/>
  <c r="C46" i="61"/>
  <c r="D46" i="61"/>
  <c r="E46" i="61"/>
  <c r="F46" i="61"/>
  <c r="G46" i="61"/>
  <c r="H46" i="61"/>
  <c r="AN36" i="37"/>
  <c r="AN38" i="37"/>
  <c r="AB49" i="41" l="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AO49" i="41"/>
  <c r="AP49" i="41"/>
  <c r="AQ49" i="41"/>
  <c r="AR49" i="41"/>
  <c r="AS49" i="41"/>
  <c r="AT49" i="41"/>
  <c r="AU49" i="41"/>
  <c r="AV49" i="41"/>
  <c r="AW49" i="41"/>
  <c r="AX49" i="41"/>
  <c r="AY49" i="41"/>
  <c r="AZ49" i="41"/>
  <c r="BA49" i="41"/>
  <c r="BB49" i="41"/>
  <c r="BC49" i="41"/>
  <c r="BD49" i="41"/>
  <c r="BE49" i="41"/>
  <c r="BF49" i="41"/>
  <c r="BG49" i="41"/>
  <c r="BH49" i="41"/>
  <c r="BI49" i="41"/>
  <c r="BJ49" i="41"/>
  <c r="BK49" i="41"/>
  <c r="BL49" i="41"/>
  <c r="BM49" i="41"/>
  <c r="BN49" i="41"/>
  <c r="BO49" i="41"/>
  <c r="BP49" i="41"/>
  <c r="BQ49" i="41"/>
  <c r="BR49" i="41"/>
  <c r="BS49" i="41"/>
  <c r="BT49" i="41"/>
  <c r="BU49" i="41"/>
  <c r="AB50" i="41"/>
  <c r="AC50" i="41"/>
  <c r="AD50" i="41"/>
  <c r="AE50" i="41"/>
  <c r="AF50" i="41"/>
  <c r="AG50" i="41"/>
  <c r="AH50" i="41"/>
  <c r="C40" i="61" s="1"/>
  <c r="AI50" i="41"/>
  <c r="AJ50" i="41"/>
  <c r="AK50" i="41"/>
  <c r="AL50" i="41"/>
  <c r="AM50" i="41"/>
  <c r="D40" i="61" s="1"/>
  <c r="AN50" i="41"/>
  <c r="AO50" i="41"/>
  <c r="AP50" i="41"/>
  <c r="AQ50" i="41"/>
  <c r="AR50" i="41"/>
  <c r="AS50" i="41"/>
  <c r="AT50" i="41"/>
  <c r="AU50" i="41"/>
  <c r="AV50" i="41"/>
  <c r="AW50" i="41"/>
  <c r="AX50" i="41"/>
  <c r="E40" i="61" s="1"/>
  <c r="AY50" i="41"/>
  <c r="F40" i="61" s="1"/>
  <c r="AZ50" i="41"/>
  <c r="BA50" i="41"/>
  <c r="BB50" i="41"/>
  <c r="BC50" i="41"/>
  <c r="BD50" i="41"/>
  <c r="BE50" i="41"/>
  <c r="BF50" i="41"/>
  <c r="BG50" i="41"/>
  <c r="BH50" i="41"/>
  <c r="BI50" i="41"/>
  <c r="BJ50" i="41"/>
  <c r="BK50" i="41"/>
  <c r="BL50" i="41"/>
  <c r="BM50" i="41"/>
  <c r="G40" i="61" s="1"/>
  <c r="BN50" i="41"/>
  <c r="BO50" i="41"/>
  <c r="BP50" i="41"/>
  <c r="BQ50" i="41"/>
  <c r="BR50" i="41"/>
  <c r="BS50" i="41"/>
  <c r="BT50" i="41"/>
  <c r="H40" i="61" s="1"/>
  <c r="BU50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AO51" i="41"/>
  <c r="AP51" i="41"/>
  <c r="AQ51" i="41"/>
  <c r="AR51" i="41"/>
  <c r="AS51" i="41"/>
  <c r="AT51" i="41"/>
  <c r="AU51" i="41"/>
  <c r="AV51" i="41"/>
  <c r="AW51" i="41"/>
  <c r="AX51" i="41"/>
  <c r="AY51" i="41"/>
  <c r="AZ51" i="41"/>
  <c r="BA51" i="41"/>
  <c r="BB51" i="41"/>
  <c r="BC51" i="41"/>
  <c r="BD51" i="41"/>
  <c r="BE51" i="41"/>
  <c r="BF51" i="41"/>
  <c r="BG51" i="41"/>
  <c r="BH51" i="41"/>
  <c r="BI51" i="41"/>
  <c r="BJ51" i="41"/>
  <c r="BK51" i="41"/>
  <c r="BL51" i="41"/>
  <c r="BM51" i="41"/>
  <c r="BN51" i="41"/>
  <c r="BO51" i="41"/>
  <c r="BP51" i="41"/>
  <c r="BQ51" i="41"/>
  <c r="BR51" i="41"/>
  <c r="BS51" i="41"/>
  <c r="BT51" i="41"/>
  <c r="BU51" i="41"/>
  <c r="K51" i="41"/>
  <c r="K50" i="41"/>
  <c r="K49" i="41"/>
  <c r="H51" i="41"/>
  <c r="G51" i="41"/>
  <c r="F51" i="41"/>
  <c r="E51" i="41"/>
  <c r="D51" i="41"/>
  <c r="C51" i="41"/>
  <c r="B51" i="41"/>
  <c r="H50" i="41"/>
  <c r="G50" i="41"/>
  <c r="F50" i="41"/>
  <c r="E50" i="41"/>
  <c r="D50" i="41"/>
  <c r="C50" i="41"/>
  <c r="B50" i="41"/>
  <c r="H49" i="41"/>
  <c r="G49" i="41"/>
  <c r="F49" i="41"/>
  <c r="E49" i="41"/>
  <c r="D49" i="41"/>
  <c r="C49" i="41"/>
  <c r="B49" i="41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K51" i="7"/>
  <c r="K50" i="7"/>
  <c r="K49" i="7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K51" i="6"/>
  <c r="K50" i="6"/>
  <c r="K49" i="6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BZ62" i="13" l="1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BV65" i="36" l="1"/>
  <c r="H65" i="36"/>
  <c r="G65" i="36"/>
  <c r="F65" i="36"/>
  <c r="E65" i="36"/>
  <c r="D65" i="36"/>
  <c r="C65" i="36"/>
  <c r="H64" i="36"/>
  <c r="G64" i="36"/>
  <c r="F64" i="36"/>
  <c r="E64" i="36"/>
  <c r="D64" i="36"/>
  <c r="C64" i="36"/>
  <c r="P62" i="33" l="1"/>
  <c r="P61" i="33"/>
  <c r="B43" i="61"/>
  <c r="C43" i="61"/>
  <c r="D43" i="61"/>
  <c r="E43" i="61"/>
  <c r="F43" i="61"/>
  <c r="G43" i="61"/>
  <c r="H43" i="61"/>
  <c r="B49" i="61"/>
  <c r="C49" i="61"/>
  <c r="D49" i="61"/>
  <c r="E49" i="61"/>
  <c r="F49" i="61"/>
  <c r="G49" i="61"/>
  <c r="H49" i="61"/>
  <c r="BX50" i="39"/>
  <c r="BY50" i="39"/>
  <c r="BZ50" i="39"/>
  <c r="CA50" i="39"/>
  <c r="CB50" i="39"/>
  <c r="CC50" i="39"/>
  <c r="CD50" i="39"/>
  <c r="BX51" i="39"/>
  <c r="BY51" i="39"/>
  <c r="BZ51" i="39"/>
  <c r="CA51" i="39"/>
  <c r="CB51" i="39"/>
  <c r="CC51" i="39"/>
  <c r="CD51" i="39"/>
  <c r="BX52" i="39"/>
  <c r="BY52" i="39"/>
  <c r="BZ52" i="39"/>
  <c r="CA52" i="39"/>
  <c r="CB52" i="39"/>
  <c r="CC52" i="39"/>
  <c r="CD52" i="39"/>
  <c r="BX53" i="39"/>
  <c r="BY53" i="39"/>
  <c r="BZ53" i="39"/>
  <c r="CA53" i="39"/>
  <c r="CB53" i="39"/>
  <c r="CC53" i="39"/>
  <c r="CD53" i="39"/>
  <c r="BX54" i="39"/>
  <c r="BY54" i="39"/>
  <c r="BZ54" i="39"/>
  <c r="CA54" i="39"/>
  <c r="CB54" i="39"/>
  <c r="CC54" i="39"/>
  <c r="CD54" i="39"/>
  <c r="BX55" i="39"/>
  <c r="BY55" i="39"/>
  <c r="BZ55" i="39"/>
  <c r="CA55" i="39"/>
  <c r="CB55" i="39"/>
  <c r="CC55" i="39"/>
  <c r="CD55" i="39"/>
  <c r="BX56" i="39"/>
  <c r="BY56" i="39"/>
  <c r="BZ56" i="39"/>
  <c r="CA56" i="39"/>
  <c r="CB56" i="39"/>
  <c r="CC56" i="39"/>
  <c r="CD56" i="39"/>
  <c r="BX57" i="39"/>
  <c r="BY57" i="39"/>
  <c r="BZ57" i="39"/>
  <c r="CA57" i="39"/>
  <c r="CB57" i="39"/>
  <c r="CC57" i="39"/>
  <c r="CD57" i="39"/>
  <c r="AO61" i="5" l="1"/>
  <c r="AO62" i="5"/>
  <c r="S61" i="53"/>
  <c r="T61" i="53"/>
  <c r="U61" i="53"/>
  <c r="V61" i="53"/>
  <c r="W61" i="53"/>
  <c r="X61" i="53"/>
  <c r="Y61" i="53"/>
  <c r="Z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R61" i="53"/>
  <c r="AS61" i="53"/>
  <c r="AT61" i="53"/>
  <c r="AU61" i="53"/>
  <c r="AV61" i="53"/>
  <c r="AW61" i="53"/>
  <c r="AX61" i="53"/>
  <c r="AY61" i="53"/>
  <c r="AZ61" i="53"/>
  <c r="BA61" i="53"/>
  <c r="BB61" i="53"/>
  <c r="BC61" i="53"/>
  <c r="BD61" i="53"/>
  <c r="BE61" i="53"/>
  <c r="BF61" i="53"/>
  <c r="BG61" i="53"/>
  <c r="BH61" i="53"/>
  <c r="BI61" i="53"/>
  <c r="BJ61" i="53"/>
  <c r="BK61" i="53"/>
  <c r="BL61" i="53"/>
  <c r="BM61" i="53"/>
  <c r="BN61" i="53"/>
  <c r="BO61" i="53"/>
  <c r="BP61" i="53"/>
  <c r="BQ61" i="53"/>
  <c r="BR61" i="53"/>
  <c r="BS61" i="53"/>
  <c r="BT61" i="53"/>
  <c r="BU61" i="53"/>
  <c r="BV61" i="53"/>
  <c r="BW61" i="53"/>
  <c r="BX61" i="53"/>
  <c r="BY61" i="53"/>
  <c r="BZ61" i="53"/>
  <c r="CA61" i="53"/>
  <c r="CB61" i="53"/>
  <c r="S62" i="53"/>
  <c r="T62" i="53"/>
  <c r="U62" i="53"/>
  <c r="V62" i="53"/>
  <c r="W62" i="53"/>
  <c r="X62" i="53"/>
  <c r="Y62" i="53"/>
  <c r="Z62" i="53"/>
  <c r="AA62" i="53"/>
  <c r="AB62" i="53"/>
  <c r="AC62" i="53"/>
  <c r="AD62" i="53"/>
  <c r="AE62" i="53"/>
  <c r="AF62" i="53"/>
  <c r="AG62" i="53"/>
  <c r="AH62" i="53"/>
  <c r="AI62" i="53"/>
  <c r="AJ62" i="53"/>
  <c r="AK62" i="53"/>
  <c r="AL62" i="53"/>
  <c r="AM62" i="53"/>
  <c r="AN62" i="53"/>
  <c r="AO62" i="53"/>
  <c r="C7" i="61" s="1"/>
  <c r="AP62" i="53"/>
  <c r="AQ62" i="53"/>
  <c r="AR62" i="53"/>
  <c r="AS62" i="53"/>
  <c r="AT62" i="53"/>
  <c r="AU62" i="53"/>
  <c r="AV62" i="53"/>
  <c r="AW62" i="53"/>
  <c r="AX62" i="53"/>
  <c r="AY62" i="53"/>
  <c r="AZ62" i="53"/>
  <c r="BA62" i="53"/>
  <c r="BB62" i="53"/>
  <c r="BC62" i="53"/>
  <c r="BD62" i="53"/>
  <c r="BE62" i="53"/>
  <c r="BF62" i="53"/>
  <c r="BG62" i="53"/>
  <c r="BH62" i="53"/>
  <c r="BI62" i="53"/>
  <c r="BJ62" i="53"/>
  <c r="BK62" i="53"/>
  <c r="BL62" i="53"/>
  <c r="BM62" i="53"/>
  <c r="BN62" i="53"/>
  <c r="BO62" i="53"/>
  <c r="BP62" i="53"/>
  <c r="BQ62" i="53"/>
  <c r="BR62" i="53"/>
  <c r="BS62" i="53"/>
  <c r="BT62" i="53"/>
  <c r="BU62" i="53"/>
  <c r="BV62" i="53"/>
  <c r="BW62" i="53"/>
  <c r="BX62" i="53"/>
  <c r="BY62" i="53"/>
  <c r="BZ62" i="53"/>
  <c r="CA62" i="53"/>
  <c r="CB62" i="53"/>
  <c r="S63" i="53"/>
  <c r="T63" i="53"/>
  <c r="U63" i="53"/>
  <c r="V63" i="53"/>
  <c r="W63" i="53"/>
  <c r="X63" i="53"/>
  <c r="Y63" i="53"/>
  <c r="Z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R63" i="53"/>
  <c r="AS63" i="53"/>
  <c r="AT63" i="53"/>
  <c r="AU63" i="53"/>
  <c r="AV63" i="53"/>
  <c r="AW63" i="53"/>
  <c r="AX63" i="53"/>
  <c r="AY63" i="53"/>
  <c r="AZ63" i="53"/>
  <c r="BA63" i="53"/>
  <c r="BB63" i="53"/>
  <c r="BC63" i="53"/>
  <c r="BD63" i="53"/>
  <c r="BE63" i="53"/>
  <c r="BF63" i="53"/>
  <c r="BG63" i="53"/>
  <c r="BH63" i="53"/>
  <c r="BI63" i="53"/>
  <c r="BJ63" i="53"/>
  <c r="BK63" i="53"/>
  <c r="BL63" i="53"/>
  <c r="BM63" i="53"/>
  <c r="BN63" i="53"/>
  <c r="BO63" i="53"/>
  <c r="BP63" i="53"/>
  <c r="BQ63" i="53"/>
  <c r="BR63" i="53"/>
  <c r="BS63" i="53"/>
  <c r="BT63" i="53"/>
  <c r="BU63" i="53"/>
  <c r="BV63" i="53"/>
  <c r="BW63" i="53"/>
  <c r="BX63" i="53"/>
  <c r="BY63" i="53"/>
  <c r="BZ63" i="53"/>
  <c r="CA63" i="53"/>
  <c r="CB63" i="53"/>
  <c r="S64" i="53"/>
  <c r="T64" i="53"/>
  <c r="U64" i="53"/>
  <c r="V64" i="53"/>
  <c r="W64" i="53"/>
  <c r="X64" i="53"/>
  <c r="Y64" i="53"/>
  <c r="Z64" i="53"/>
  <c r="AA64" i="53"/>
  <c r="AB64" i="53"/>
  <c r="AC64" i="53"/>
  <c r="AD64" i="53"/>
  <c r="AE64" i="53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R64" i="53"/>
  <c r="AS64" i="53"/>
  <c r="AT64" i="53"/>
  <c r="AU64" i="53"/>
  <c r="AV64" i="53"/>
  <c r="AW64" i="53"/>
  <c r="AX64" i="53"/>
  <c r="AY64" i="53"/>
  <c r="AZ64" i="53"/>
  <c r="BA64" i="53"/>
  <c r="BB64" i="53"/>
  <c r="BC64" i="53"/>
  <c r="BD64" i="53"/>
  <c r="BE64" i="53"/>
  <c r="BF64" i="53"/>
  <c r="BG64" i="53"/>
  <c r="BH64" i="53"/>
  <c r="BI64" i="53"/>
  <c r="BJ64" i="53"/>
  <c r="BK64" i="53"/>
  <c r="BL64" i="53"/>
  <c r="BM64" i="53"/>
  <c r="BN64" i="53"/>
  <c r="BO64" i="53"/>
  <c r="BP64" i="53"/>
  <c r="BQ64" i="53"/>
  <c r="BR64" i="53"/>
  <c r="BS64" i="53"/>
  <c r="BT64" i="53"/>
  <c r="BU64" i="53"/>
  <c r="BV64" i="53"/>
  <c r="BW64" i="53"/>
  <c r="BX64" i="53"/>
  <c r="BY64" i="53"/>
  <c r="BZ64" i="53"/>
  <c r="CA64" i="53"/>
  <c r="CB64" i="53"/>
  <c r="R64" i="53"/>
  <c r="R63" i="53"/>
  <c r="R62" i="53"/>
  <c r="R61" i="53"/>
  <c r="CD79" i="53"/>
  <c r="CD78" i="53"/>
  <c r="CD77" i="53"/>
  <c r="CD76" i="53"/>
  <c r="CD75" i="53"/>
  <c r="CD74" i="53"/>
  <c r="CD73" i="53"/>
  <c r="CD72" i="53"/>
  <c r="CD71" i="53"/>
  <c r="CD70" i="53"/>
  <c r="CD69" i="53"/>
  <c r="CD68" i="53"/>
  <c r="CD67" i="53"/>
  <c r="CP86" i="53"/>
  <c r="CO86" i="53"/>
  <c r="CN86" i="53"/>
  <c r="CM86" i="53"/>
  <c r="CP85" i="53"/>
  <c r="CO85" i="53"/>
  <c r="CN85" i="53"/>
  <c r="CM85" i="53"/>
  <c r="CP84" i="53"/>
  <c r="CO84" i="53"/>
  <c r="CN84" i="53"/>
  <c r="CM84" i="53"/>
  <c r="CP83" i="53"/>
  <c r="CO83" i="53"/>
  <c r="CN83" i="53"/>
  <c r="CM83" i="53"/>
  <c r="CP82" i="53"/>
  <c r="CO82" i="53"/>
  <c r="CN82" i="53"/>
  <c r="CM82" i="53"/>
  <c r="CP81" i="53"/>
  <c r="CO81" i="53"/>
  <c r="CN81" i="53"/>
  <c r="CM81" i="53"/>
  <c r="CP80" i="53"/>
  <c r="CO80" i="53"/>
  <c r="CN80" i="53"/>
  <c r="CM80" i="53"/>
  <c r="CP79" i="53"/>
  <c r="CO79" i="53"/>
  <c r="CN79" i="53"/>
  <c r="CM79" i="53"/>
  <c r="CP78" i="53"/>
  <c r="CO78" i="53"/>
  <c r="CN78" i="53"/>
  <c r="CM78" i="53"/>
  <c r="CP77" i="53"/>
  <c r="CO77" i="53"/>
  <c r="CN77" i="53"/>
  <c r="CM77" i="53"/>
  <c r="CP76" i="53"/>
  <c r="CO76" i="53"/>
  <c r="CN76" i="53"/>
  <c r="CM76" i="53"/>
  <c r="CP75" i="53"/>
  <c r="CO75" i="53"/>
  <c r="CN75" i="53"/>
  <c r="CM75" i="53"/>
  <c r="CP74" i="53"/>
  <c r="CO74" i="53"/>
  <c r="CN74" i="53"/>
  <c r="CM74" i="53"/>
  <c r="CP73" i="53"/>
  <c r="CO73" i="53"/>
  <c r="CN73" i="53"/>
  <c r="CM73" i="53"/>
  <c r="CP72" i="53"/>
  <c r="CO72" i="53"/>
  <c r="CN72" i="53"/>
  <c r="CM72" i="53"/>
  <c r="CP71" i="53"/>
  <c r="CO71" i="53"/>
  <c r="CN71" i="53"/>
  <c r="CM71" i="53"/>
  <c r="CP70" i="53"/>
  <c r="CO70" i="53"/>
  <c r="CN70" i="53"/>
  <c r="CM70" i="53"/>
  <c r="CP69" i="53"/>
  <c r="CO69" i="53"/>
  <c r="CN69" i="53"/>
  <c r="CM69" i="53"/>
  <c r="CP68" i="53"/>
  <c r="CO68" i="53"/>
  <c r="CN68" i="53"/>
  <c r="CM68" i="53"/>
  <c r="CP67" i="53"/>
  <c r="CO67" i="53"/>
  <c r="CN67" i="53"/>
  <c r="CM67" i="53"/>
  <c r="CP60" i="53"/>
  <c r="CO60" i="53"/>
  <c r="CN60" i="53"/>
  <c r="CM60" i="53"/>
  <c r="CP59" i="53"/>
  <c r="CO59" i="53"/>
  <c r="CN59" i="53"/>
  <c r="CM59" i="53"/>
  <c r="CP57" i="53"/>
  <c r="CO57" i="53"/>
  <c r="CN57" i="53"/>
  <c r="CM57" i="53"/>
  <c r="CP55" i="53"/>
  <c r="CO55" i="53"/>
  <c r="CN55" i="53"/>
  <c r="CM55" i="53"/>
  <c r="CP50" i="53"/>
  <c r="CO50" i="53"/>
  <c r="CN50" i="53"/>
  <c r="CM50" i="53"/>
  <c r="CP49" i="53"/>
  <c r="CO49" i="53"/>
  <c r="CN49" i="53"/>
  <c r="CM49" i="53"/>
  <c r="CP48" i="53"/>
  <c r="CO48" i="53"/>
  <c r="CN48" i="53"/>
  <c r="CM48" i="53"/>
  <c r="CP47" i="53"/>
  <c r="CO47" i="53"/>
  <c r="CN47" i="53"/>
  <c r="CM47" i="53"/>
  <c r="CP46" i="53"/>
  <c r="CO46" i="53"/>
  <c r="CN46" i="53"/>
  <c r="CM46" i="53"/>
  <c r="CP45" i="53"/>
  <c r="CO45" i="53"/>
  <c r="CN45" i="53"/>
  <c r="CM45" i="53"/>
  <c r="CP44" i="53"/>
  <c r="CO44" i="53"/>
  <c r="CN44" i="53"/>
  <c r="CM44" i="53"/>
  <c r="CP43" i="53"/>
  <c r="CO43" i="53"/>
  <c r="CN43" i="53"/>
  <c r="CM43" i="53"/>
  <c r="CP42" i="53"/>
  <c r="CO42" i="53"/>
  <c r="CN42" i="53"/>
  <c r="CM42" i="53"/>
  <c r="CP41" i="53"/>
  <c r="CO41" i="53"/>
  <c r="CN41" i="53"/>
  <c r="CM41" i="53"/>
  <c r="CP40" i="53"/>
  <c r="CO40" i="53"/>
  <c r="CN40" i="53"/>
  <c r="CM40" i="53"/>
  <c r="CP39" i="53"/>
  <c r="CO39" i="53"/>
  <c r="CN39" i="53"/>
  <c r="CM39" i="53"/>
  <c r="CP38" i="53"/>
  <c r="CO38" i="53"/>
  <c r="CN38" i="53"/>
  <c r="CM38" i="53"/>
  <c r="CP37" i="53"/>
  <c r="CO37" i="53"/>
  <c r="CN37" i="53"/>
  <c r="CM37" i="53"/>
  <c r="CP36" i="53"/>
  <c r="CO36" i="53"/>
  <c r="CN36" i="53"/>
  <c r="CM36" i="53"/>
  <c r="CP35" i="53"/>
  <c r="CO35" i="53"/>
  <c r="CN35" i="53"/>
  <c r="CM35" i="53"/>
  <c r="CP34" i="53"/>
  <c r="CO34" i="53"/>
  <c r="CN34" i="53"/>
  <c r="CM34" i="53"/>
  <c r="CP33" i="53"/>
  <c r="CO33" i="53"/>
  <c r="CN33" i="53"/>
  <c r="CM33" i="53"/>
  <c r="CP32" i="53"/>
  <c r="CO32" i="53"/>
  <c r="CN32" i="53"/>
  <c r="CM32" i="53"/>
  <c r="CP31" i="53"/>
  <c r="CO31" i="53"/>
  <c r="CN31" i="53"/>
  <c r="CM31" i="53"/>
  <c r="CP30" i="53"/>
  <c r="CO30" i="53"/>
  <c r="CN30" i="53"/>
  <c r="CM30" i="53"/>
  <c r="CP29" i="53"/>
  <c r="CO29" i="53"/>
  <c r="CN29" i="53"/>
  <c r="CM29" i="53"/>
  <c r="CP28" i="53"/>
  <c r="CO28" i="53"/>
  <c r="CN28" i="53"/>
  <c r="CM28" i="53"/>
  <c r="CP27" i="53"/>
  <c r="CO27" i="53"/>
  <c r="CN27" i="53"/>
  <c r="CM27" i="53"/>
  <c r="CP26" i="53"/>
  <c r="CO26" i="53"/>
  <c r="CN26" i="53"/>
  <c r="CM26" i="53"/>
  <c r="CP25" i="53"/>
  <c r="CO25" i="53"/>
  <c r="CN25" i="53"/>
  <c r="CM25" i="53"/>
  <c r="CP24" i="53"/>
  <c r="CO24" i="53"/>
  <c r="CN24" i="53"/>
  <c r="CM24" i="53"/>
  <c r="CP23" i="53"/>
  <c r="CO23" i="53"/>
  <c r="CN23" i="53"/>
  <c r="CM23" i="53"/>
  <c r="CP22" i="53"/>
  <c r="CO22" i="53"/>
  <c r="CN22" i="53"/>
  <c r="CM22" i="53"/>
  <c r="CP21" i="53"/>
  <c r="CO21" i="53"/>
  <c r="CN21" i="53"/>
  <c r="CM21" i="53"/>
  <c r="CP20" i="53"/>
  <c r="CO20" i="53"/>
  <c r="CN20" i="53"/>
  <c r="CM20" i="53"/>
  <c r="CP19" i="53"/>
  <c r="CO19" i="53"/>
  <c r="CN19" i="53"/>
  <c r="CM19" i="53"/>
  <c r="CP18" i="53"/>
  <c r="CO18" i="53"/>
  <c r="CN18" i="53"/>
  <c r="CM18" i="53"/>
  <c r="CP17" i="53"/>
  <c r="CO17" i="53"/>
  <c r="CN17" i="53"/>
  <c r="CM17" i="53"/>
  <c r="CP16" i="53"/>
  <c r="CO16" i="53"/>
  <c r="CN16" i="53"/>
  <c r="CM16" i="53"/>
  <c r="CP15" i="53"/>
  <c r="CO15" i="53"/>
  <c r="CN15" i="53"/>
  <c r="CM15" i="53"/>
  <c r="CP14" i="53"/>
  <c r="CO14" i="53"/>
  <c r="CN14" i="53"/>
  <c r="CM14" i="53"/>
  <c r="CP13" i="53"/>
  <c r="CO13" i="53"/>
  <c r="CN13" i="53"/>
  <c r="CM13" i="53"/>
  <c r="CP12" i="53"/>
  <c r="CO12" i="53"/>
  <c r="CN12" i="53"/>
  <c r="CM12" i="53"/>
  <c r="CP11" i="53"/>
  <c r="CO11" i="53"/>
  <c r="CN11" i="53"/>
  <c r="CM11" i="53"/>
  <c r="CP10" i="53"/>
  <c r="CO10" i="53"/>
  <c r="CN10" i="53"/>
  <c r="CM10" i="53"/>
  <c r="CP9" i="53"/>
  <c r="CO9" i="53"/>
  <c r="CN9" i="53"/>
  <c r="CM9" i="53"/>
  <c r="CP8" i="53"/>
  <c r="CO8" i="53"/>
  <c r="CN8" i="53"/>
  <c r="CM8" i="53"/>
  <c r="CP7" i="53"/>
  <c r="CO7" i="53"/>
  <c r="CN7" i="53"/>
  <c r="CM7" i="53"/>
  <c r="CP6" i="53"/>
  <c r="CO6" i="53"/>
  <c r="CN6" i="53"/>
  <c r="CM6" i="53"/>
  <c r="CP5" i="53"/>
  <c r="CO5" i="53"/>
  <c r="CN5" i="53"/>
  <c r="CM5" i="53"/>
  <c r="CP4" i="53"/>
  <c r="CO4" i="53"/>
  <c r="CN4" i="53"/>
  <c r="CM4" i="53"/>
  <c r="CP3" i="53"/>
  <c r="CO3" i="53"/>
  <c r="CN3" i="53"/>
  <c r="CM3" i="53"/>
  <c r="CP57" i="38"/>
  <c r="CO57" i="38"/>
  <c r="CN57" i="38"/>
  <c r="CM57" i="38"/>
  <c r="CP55" i="38"/>
  <c r="CO55" i="38"/>
  <c r="CN55" i="38"/>
  <c r="CM55" i="38"/>
  <c r="S61" i="38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BB61" i="38"/>
  <c r="BC61" i="38"/>
  <c r="BD61" i="38"/>
  <c r="BE61" i="38"/>
  <c r="BF61" i="38"/>
  <c r="BG61" i="38"/>
  <c r="BH61" i="38"/>
  <c r="BI61" i="38"/>
  <c r="BJ61" i="38"/>
  <c r="BK61" i="38"/>
  <c r="BL61" i="38"/>
  <c r="BM61" i="38"/>
  <c r="BN61" i="38"/>
  <c r="BO61" i="38"/>
  <c r="BP61" i="38"/>
  <c r="BQ61" i="38"/>
  <c r="BR61" i="38"/>
  <c r="BS61" i="38"/>
  <c r="BT61" i="38"/>
  <c r="BU61" i="38"/>
  <c r="BV61" i="38"/>
  <c r="BW61" i="38"/>
  <c r="BX61" i="38"/>
  <c r="BY61" i="38"/>
  <c r="BZ61" i="38"/>
  <c r="CA61" i="38"/>
  <c r="CB61" i="38"/>
  <c r="S62" i="38"/>
  <c r="T62" i="38"/>
  <c r="U62" i="38"/>
  <c r="V62" i="38"/>
  <c r="W62" i="38"/>
  <c r="X62" i="38"/>
  <c r="Y62" i="38"/>
  <c r="Z62" i="38"/>
  <c r="AA62" i="38"/>
  <c r="AB62" i="38"/>
  <c r="AC62" i="38"/>
  <c r="AD62" i="38"/>
  <c r="AE62" i="38"/>
  <c r="AF62" i="38"/>
  <c r="AG62" i="38"/>
  <c r="AH62" i="38"/>
  <c r="AI62" i="38"/>
  <c r="AJ62" i="38"/>
  <c r="AK62" i="38"/>
  <c r="AL62" i="38"/>
  <c r="AM62" i="38"/>
  <c r="AN62" i="38"/>
  <c r="AO62" i="38"/>
  <c r="C8" i="61" s="1"/>
  <c r="AP62" i="38"/>
  <c r="AQ62" i="38"/>
  <c r="AR62" i="38"/>
  <c r="AS62" i="38"/>
  <c r="AT62" i="38"/>
  <c r="AU62" i="38"/>
  <c r="AV62" i="38"/>
  <c r="AW62" i="38"/>
  <c r="AX62" i="38"/>
  <c r="AY62" i="38"/>
  <c r="AZ62" i="38"/>
  <c r="BA62" i="38"/>
  <c r="BB62" i="38"/>
  <c r="BC62" i="38"/>
  <c r="BD62" i="38"/>
  <c r="BE62" i="38"/>
  <c r="BF62" i="38"/>
  <c r="BG62" i="38"/>
  <c r="BH62" i="38"/>
  <c r="BI62" i="38"/>
  <c r="BJ62" i="38"/>
  <c r="BK62" i="38"/>
  <c r="BL62" i="38"/>
  <c r="BM62" i="38"/>
  <c r="BN62" i="38"/>
  <c r="BO62" i="38"/>
  <c r="BP62" i="38"/>
  <c r="BQ62" i="38"/>
  <c r="BR62" i="38"/>
  <c r="BS62" i="38"/>
  <c r="BT62" i="38"/>
  <c r="BU62" i="38"/>
  <c r="BV62" i="38"/>
  <c r="BW62" i="38"/>
  <c r="BX62" i="38"/>
  <c r="BY62" i="38"/>
  <c r="BZ62" i="38"/>
  <c r="CA62" i="38"/>
  <c r="CB62" i="38"/>
  <c r="S63" i="38"/>
  <c r="T63" i="38"/>
  <c r="U63" i="38"/>
  <c r="V63" i="38"/>
  <c r="W63" i="38"/>
  <c r="X63" i="38"/>
  <c r="Y63" i="38"/>
  <c r="Z63" i="38"/>
  <c r="AA63" i="38"/>
  <c r="AB63" i="38"/>
  <c r="AC63" i="38"/>
  <c r="AD63" i="38"/>
  <c r="AE63" i="38"/>
  <c r="AF63" i="38"/>
  <c r="AG63" i="38"/>
  <c r="AH63" i="38"/>
  <c r="AI63" i="38"/>
  <c r="AJ63" i="38"/>
  <c r="AK63" i="38"/>
  <c r="AL63" i="38"/>
  <c r="AM63" i="38"/>
  <c r="AN63" i="38"/>
  <c r="AO63" i="38"/>
  <c r="AP63" i="38"/>
  <c r="AQ63" i="38"/>
  <c r="AR63" i="38"/>
  <c r="AS63" i="38"/>
  <c r="AT63" i="38"/>
  <c r="AU63" i="38"/>
  <c r="AV63" i="38"/>
  <c r="AW63" i="38"/>
  <c r="AX63" i="38"/>
  <c r="AY63" i="38"/>
  <c r="AZ63" i="38"/>
  <c r="BA63" i="38"/>
  <c r="BB63" i="38"/>
  <c r="BC63" i="38"/>
  <c r="BD63" i="38"/>
  <c r="BE63" i="38"/>
  <c r="BF63" i="38"/>
  <c r="BG63" i="38"/>
  <c r="BH63" i="38"/>
  <c r="BI63" i="38"/>
  <c r="BJ63" i="38"/>
  <c r="BK63" i="38"/>
  <c r="BL63" i="38"/>
  <c r="BM63" i="38"/>
  <c r="BN63" i="38"/>
  <c r="BO63" i="38"/>
  <c r="BP63" i="38"/>
  <c r="BQ63" i="38"/>
  <c r="BR63" i="38"/>
  <c r="BS63" i="38"/>
  <c r="BT63" i="38"/>
  <c r="BU63" i="38"/>
  <c r="BV63" i="38"/>
  <c r="BW63" i="38"/>
  <c r="BX63" i="38"/>
  <c r="BY63" i="38"/>
  <c r="BZ63" i="38"/>
  <c r="CA63" i="38"/>
  <c r="CB63" i="38"/>
  <c r="S64" i="38"/>
  <c r="T64" i="38"/>
  <c r="U64" i="38"/>
  <c r="V64" i="38"/>
  <c r="W64" i="38"/>
  <c r="X64" i="38"/>
  <c r="Y64" i="38"/>
  <c r="Z64" i="38"/>
  <c r="AA64" i="38"/>
  <c r="AB64" i="38"/>
  <c r="AC64" i="38"/>
  <c r="AD64" i="38"/>
  <c r="AE64" i="38"/>
  <c r="AF64" i="38"/>
  <c r="AG64" i="38"/>
  <c r="AH64" i="38"/>
  <c r="AI64" i="38"/>
  <c r="AJ64" i="38"/>
  <c r="AK64" i="38"/>
  <c r="AL64" i="38"/>
  <c r="AM64" i="38"/>
  <c r="AN64" i="38"/>
  <c r="AO64" i="38"/>
  <c r="AP64" i="38"/>
  <c r="AQ64" i="38"/>
  <c r="AR64" i="38"/>
  <c r="AS64" i="38"/>
  <c r="AT64" i="38"/>
  <c r="AU64" i="38"/>
  <c r="AV64" i="38"/>
  <c r="AW64" i="38"/>
  <c r="AX64" i="38"/>
  <c r="AY64" i="38"/>
  <c r="AZ64" i="38"/>
  <c r="BA64" i="38"/>
  <c r="BB64" i="38"/>
  <c r="BC64" i="38"/>
  <c r="BD64" i="38"/>
  <c r="BE64" i="38"/>
  <c r="BF64" i="38"/>
  <c r="BG64" i="38"/>
  <c r="BH64" i="38"/>
  <c r="BI64" i="38"/>
  <c r="BJ64" i="38"/>
  <c r="BK64" i="38"/>
  <c r="BL64" i="38"/>
  <c r="BM64" i="38"/>
  <c r="BN64" i="38"/>
  <c r="BO64" i="38"/>
  <c r="BP64" i="38"/>
  <c r="BQ64" i="38"/>
  <c r="BR64" i="38"/>
  <c r="BS64" i="38"/>
  <c r="BT64" i="38"/>
  <c r="BU64" i="38"/>
  <c r="BV64" i="38"/>
  <c r="BW64" i="38"/>
  <c r="BX64" i="38"/>
  <c r="BY64" i="38"/>
  <c r="BZ64" i="38"/>
  <c r="CA64" i="38"/>
  <c r="CB64" i="38"/>
  <c r="S65" i="38"/>
  <c r="T65" i="38"/>
  <c r="U65" i="38"/>
  <c r="V65" i="38"/>
  <c r="W65" i="38"/>
  <c r="X65" i="38"/>
  <c r="Y65" i="38"/>
  <c r="Z65" i="38"/>
  <c r="B50" i="61" s="1"/>
  <c r="AA65" i="38"/>
  <c r="AB65" i="38"/>
  <c r="AC65" i="38"/>
  <c r="AD65" i="38"/>
  <c r="AE65" i="38"/>
  <c r="AF65" i="38"/>
  <c r="AG65" i="38"/>
  <c r="AH65" i="38"/>
  <c r="AI65" i="38"/>
  <c r="AJ65" i="38"/>
  <c r="AK65" i="38"/>
  <c r="AL65" i="38"/>
  <c r="AM65" i="38"/>
  <c r="AN65" i="38"/>
  <c r="AO65" i="38"/>
  <c r="C50" i="61" s="1"/>
  <c r="AP65" i="38"/>
  <c r="AQ65" i="38"/>
  <c r="AR65" i="38"/>
  <c r="AS65" i="38"/>
  <c r="AT65" i="38"/>
  <c r="D50" i="61" s="1"/>
  <c r="AU65" i="38"/>
  <c r="AV65" i="38"/>
  <c r="AW65" i="38"/>
  <c r="AX65" i="38"/>
  <c r="AY65" i="38"/>
  <c r="AZ65" i="38"/>
  <c r="BA65" i="38"/>
  <c r="BB65" i="38"/>
  <c r="BC65" i="38"/>
  <c r="BD65" i="38"/>
  <c r="BE65" i="38"/>
  <c r="E50" i="61" s="1"/>
  <c r="BF65" i="38"/>
  <c r="F50" i="61" s="1"/>
  <c r="BG65" i="38"/>
  <c r="BH65" i="38"/>
  <c r="BI65" i="38"/>
  <c r="BJ65" i="38"/>
  <c r="BK65" i="38"/>
  <c r="BL65" i="38"/>
  <c r="BM65" i="38"/>
  <c r="BN65" i="38"/>
  <c r="BO65" i="38"/>
  <c r="BP65" i="38"/>
  <c r="BQ65" i="38"/>
  <c r="BR65" i="38"/>
  <c r="BS65" i="38"/>
  <c r="BT65" i="38"/>
  <c r="G50" i="61" s="1"/>
  <c r="BU65" i="38"/>
  <c r="BV65" i="38"/>
  <c r="BW65" i="38"/>
  <c r="BX65" i="38"/>
  <c r="BY65" i="38"/>
  <c r="BZ65" i="38"/>
  <c r="CA65" i="38"/>
  <c r="H50" i="61" s="1"/>
  <c r="CB65" i="38"/>
  <c r="R65" i="38"/>
  <c r="R64" i="38"/>
  <c r="R63" i="38"/>
  <c r="R62" i="38"/>
  <c r="R61" i="38"/>
  <c r="CP86" i="38"/>
  <c r="CO86" i="38"/>
  <c r="CN86" i="38"/>
  <c r="CM86" i="38"/>
  <c r="CP85" i="38"/>
  <c r="CO85" i="38"/>
  <c r="CN85" i="38"/>
  <c r="CM85" i="38"/>
  <c r="CP84" i="38"/>
  <c r="CO84" i="38"/>
  <c r="CN84" i="38"/>
  <c r="CM84" i="38"/>
  <c r="CP83" i="38"/>
  <c r="CO83" i="38"/>
  <c r="CN83" i="38"/>
  <c r="CM83" i="38"/>
  <c r="CP82" i="38"/>
  <c r="CO82" i="38"/>
  <c r="CN82" i="38"/>
  <c r="CM82" i="38"/>
  <c r="CP81" i="38"/>
  <c r="CO81" i="38"/>
  <c r="CN81" i="38"/>
  <c r="CM81" i="38"/>
  <c r="CP80" i="38"/>
  <c r="CO80" i="38"/>
  <c r="CN80" i="38"/>
  <c r="CM80" i="38"/>
  <c r="CP79" i="38"/>
  <c r="CO79" i="38"/>
  <c r="CN79" i="38"/>
  <c r="CM79" i="38"/>
  <c r="CP78" i="38"/>
  <c r="CO78" i="38"/>
  <c r="CN78" i="38"/>
  <c r="CM78" i="38"/>
  <c r="CP77" i="38"/>
  <c r="CO77" i="38"/>
  <c r="CN77" i="38"/>
  <c r="CM77" i="38"/>
  <c r="CP76" i="38"/>
  <c r="CO76" i="38"/>
  <c r="CN76" i="38"/>
  <c r="CM76" i="38"/>
  <c r="CP75" i="38"/>
  <c r="CO75" i="38"/>
  <c r="CN75" i="38"/>
  <c r="CM75" i="38"/>
  <c r="CP74" i="38"/>
  <c r="CO74" i="38"/>
  <c r="CN74" i="38"/>
  <c r="CM74" i="38"/>
  <c r="CP73" i="38"/>
  <c r="CO73" i="38"/>
  <c r="CN73" i="38"/>
  <c r="CM73" i="38"/>
  <c r="CP72" i="38"/>
  <c r="CO72" i="38"/>
  <c r="CN72" i="38"/>
  <c r="CM72" i="38"/>
  <c r="CP71" i="38"/>
  <c r="CO71" i="38"/>
  <c r="CN71" i="38"/>
  <c r="CM71" i="38"/>
  <c r="CP70" i="38"/>
  <c r="CO70" i="38"/>
  <c r="CN70" i="38"/>
  <c r="CM70" i="38"/>
  <c r="CP69" i="38"/>
  <c r="CO69" i="38"/>
  <c r="CN69" i="38"/>
  <c r="CM69" i="38"/>
  <c r="CP68" i="38"/>
  <c r="CO68" i="38"/>
  <c r="CN68" i="38"/>
  <c r="CM68" i="38"/>
  <c r="CP67" i="38"/>
  <c r="CO67" i="38"/>
  <c r="CN67" i="38"/>
  <c r="CM67" i="38"/>
  <c r="CP60" i="38"/>
  <c r="CO60" i="38"/>
  <c r="CN60" i="38"/>
  <c r="CM60" i="38"/>
  <c r="CP59" i="38"/>
  <c r="CO59" i="38"/>
  <c r="CN59" i="38"/>
  <c r="CM59" i="38"/>
  <c r="CP50" i="38"/>
  <c r="CO50" i="38"/>
  <c r="CN50" i="38"/>
  <c r="CM50" i="38"/>
  <c r="CP49" i="38"/>
  <c r="CO49" i="38"/>
  <c r="CN49" i="38"/>
  <c r="CM49" i="38"/>
  <c r="CP48" i="38"/>
  <c r="CO48" i="38"/>
  <c r="CN48" i="38"/>
  <c r="CM48" i="38"/>
  <c r="CP47" i="38"/>
  <c r="CO47" i="38"/>
  <c r="CN47" i="38"/>
  <c r="CM47" i="38"/>
  <c r="CP46" i="38"/>
  <c r="CO46" i="38"/>
  <c r="CN46" i="38"/>
  <c r="CM46" i="38"/>
  <c r="CP45" i="38"/>
  <c r="CO45" i="38"/>
  <c r="CN45" i="38"/>
  <c r="CM45" i="38"/>
  <c r="CP44" i="38"/>
  <c r="CO44" i="38"/>
  <c r="CN44" i="38"/>
  <c r="CM44" i="38"/>
  <c r="CP43" i="38"/>
  <c r="CO43" i="38"/>
  <c r="CN43" i="38"/>
  <c r="CM43" i="38"/>
  <c r="CP42" i="38"/>
  <c r="CO42" i="38"/>
  <c r="CN42" i="38"/>
  <c r="CM42" i="38"/>
  <c r="CP41" i="38"/>
  <c r="CO41" i="38"/>
  <c r="CN41" i="38"/>
  <c r="CM41" i="38"/>
  <c r="CP40" i="38"/>
  <c r="CO40" i="38"/>
  <c r="CN40" i="38"/>
  <c r="CM40" i="38"/>
  <c r="CP39" i="38"/>
  <c r="CO39" i="38"/>
  <c r="CN39" i="38"/>
  <c r="CM39" i="38"/>
  <c r="CP38" i="38"/>
  <c r="CO38" i="38"/>
  <c r="CN38" i="38"/>
  <c r="CM38" i="38"/>
  <c r="CP37" i="38"/>
  <c r="CO37" i="38"/>
  <c r="CN37" i="38"/>
  <c r="CM37" i="38"/>
  <c r="CP36" i="38"/>
  <c r="CO36" i="38"/>
  <c r="CN36" i="38"/>
  <c r="CM36" i="38"/>
  <c r="CP35" i="38"/>
  <c r="CO35" i="38"/>
  <c r="CN35" i="38"/>
  <c r="CM35" i="38"/>
  <c r="CP34" i="38"/>
  <c r="CO34" i="38"/>
  <c r="CN34" i="38"/>
  <c r="CM34" i="38"/>
  <c r="CP33" i="38"/>
  <c r="CO33" i="38"/>
  <c r="CN33" i="38"/>
  <c r="CM33" i="38"/>
  <c r="CP32" i="38"/>
  <c r="CO32" i="38"/>
  <c r="CN32" i="38"/>
  <c r="CM32" i="38"/>
  <c r="CP31" i="38"/>
  <c r="CO31" i="38"/>
  <c r="CN31" i="38"/>
  <c r="CM31" i="38"/>
  <c r="CP30" i="38"/>
  <c r="CO30" i="38"/>
  <c r="CN30" i="38"/>
  <c r="CM30" i="38"/>
  <c r="CP29" i="38"/>
  <c r="CO29" i="38"/>
  <c r="CN29" i="38"/>
  <c r="CM29" i="38"/>
  <c r="CP28" i="38"/>
  <c r="CO28" i="38"/>
  <c r="CN28" i="38"/>
  <c r="CM28" i="38"/>
  <c r="CP27" i="38"/>
  <c r="CO27" i="38"/>
  <c r="CN27" i="38"/>
  <c r="CM27" i="38"/>
  <c r="CP26" i="38"/>
  <c r="CO26" i="38"/>
  <c r="CN26" i="38"/>
  <c r="CM26" i="38"/>
  <c r="CP25" i="38"/>
  <c r="CO25" i="38"/>
  <c r="CN25" i="38"/>
  <c r="CM25" i="38"/>
  <c r="CP24" i="38"/>
  <c r="CO24" i="38"/>
  <c r="CN24" i="38"/>
  <c r="CM24" i="38"/>
  <c r="CP23" i="38"/>
  <c r="CO23" i="38"/>
  <c r="CN23" i="38"/>
  <c r="CM23" i="38"/>
  <c r="CP22" i="38"/>
  <c r="CO22" i="38"/>
  <c r="CN22" i="38"/>
  <c r="CM22" i="38"/>
  <c r="CP21" i="38"/>
  <c r="CO21" i="38"/>
  <c r="CN21" i="38"/>
  <c r="CM21" i="38"/>
  <c r="CP20" i="38"/>
  <c r="CO20" i="38"/>
  <c r="CN20" i="38"/>
  <c r="CM20" i="38"/>
  <c r="CP19" i="38"/>
  <c r="CO19" i="38"/>
  <c r="CN19" i="38"/>
  <c r="CM19" i="38"/>
  <c r="CP18" i="38"/>
  <c r="CO18" i="38"/>
  <c r="CN18" i="38"/>
  <c r="CM18" i="38"/>
  <c r="CP17" i="38"/>
  <c r="CO17" i="38"/>
  <c r="CN17" i="38"/>
  <c r="CM17" i="38"/>
  <c r="CP16" i="38"/>
  <c r="CO16" i="38"/>
  <c r="CN16" i="38"/>
  <c r="CM16" i="38"/>
  <c r="CP15" i="38"/>
  <c r="CO15" i="38"/>
  <c r="CN15" i="38"/>
  <c r="CM15" i="38"/>
  <c r="CP14" i="38"/>
  <c r="CO14" i="38"/>
  <c r="CN14" i="38"/>
  <c r="CM14" i="38"/>
  <c r="CP13" i="38"/>
  <c r="CO13" i="38"/>
  <c r="CN13" i="38"/>
  <c r="CM13" i="38"/>
  <c r="CP12" i="38"/>
  <c r="CO12" i="38"/>
  <c r="CN12" i="38"/>
  <c r="CM12" i="38"/>
  <c r="CP11" i="38"/>
  <c r="CO11" i="38"/>
  <c r="CN11" i="38"/>
  <c r="CM11" i="38"/>
  <c r="CP10" i="38"/>
  <c r="CO10" i="38"/>
  <c r="CN10" i="38"/>
  <c r="CM10" i="38"/>
  <c r="CP9" i="38"/>
  <c r="CO9" i="38"/>
  <c r="CN9" i="38"/>
  <c r="CM9" i="38"/>
  <c r="CP8" i="38"/>
  <c r="CO8" i="38"/>
  <c r="CN8" i="38"/>
  <c r="CM8" i="38"/>
  <c r="CP7" i="38"/>
  <c r="CO7" i="38"/>
  <c r="CN7" i="38"/>
  <c r="CM7" i="38"/>
  <c r="CP6" i="38"/>
  <c r="CO6" i="38"/>
  <c r="CN6" i="38"/>
  <c r="CM6" i="38"/>
  <c r="CP5" i="38"/>
  <c r="CO5" i="38"/>
  <c r="CN5" i="38"/>
  <c r="CM5" i="38"/>
  <c r="CP4" i="38"/>
  <c r="CO4" i="38"/>
  <c r="CN4" i="38"/>
  <c r="CM4" i="38"/>
  <c r="CP3" i="38"/>
  <c r="CO3" i="38"/>
  <c r="CN3" i="38"/>
  <c r="CM3" i="38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BH61" i="51"/>
  <c r="BI61" i="51"/>
  <c r="BJ61" i="51"/>
  <c r="BK61" i="51"/>
  <c r="BL61" i="51"/>
  <c r="BM61" i="51"/>
  <c r="BN61" i="51"/>
  <c r="BO61" i="51"/>
  <c r="BP61" i="51"/>
  <c r="BQ61" i="51"/>
  <c r="BR61" i="51"/>
  <c r="BS61" i="51"/>
  <c r="BT61" i="51"/>
  <c r="BU61" i="51"/>
  <c r="BV61" i="51"/>
  <c r="BW61" i="51"/>
  <c r="BX61" i="51"/>
  <c r="BY61" i="51"/>
  <c r="BZ61" i="51"/>
  <c r="CA61" i="51"/>
  <c r="CB61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C8" i="21" s="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BL62" i="51"/>
  <c r="BM62" i="51"/>
  <c r="BN62" i="51"/>
  <c r="BO62" i="51"/>
  <c r="BP62" i="51"/>
  <c r="BQ62" i="51"/>
  <c r="BR62" i="51"/>
  <c r="BS62" i="51"/>
  <c r="BT62" i="51"/>
  <c r="BU62" i="51"/>
  <c r="BV62" i="51"/>
  <c r="BW62" i="51"/>
  <c r="BX62" i="51"/>
  <c r="BY62" i="51"/>
  <c r="BZ62" i="51"/>
  <c r="CA62" i="51"/>
  <c r="CB62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BL63" i="51"/>
  <c r="BM63" i="51"/>
  <c r="BN63" i="51"/>
  <c r="BO63" i="51"/>
  <c r="BP63" i="51"/>
  <c r="BQ63" i="51"/>
  <c r="BR63" i="51"/>
  <c r="BS63" i="51"/>
  <c r="BT63" i="51"/>
  <c r="BU63" i="51"/>
  <c r="BV63" i="51"/>
  <c r="BW63" i="51"/>
  <c r="BX63" i="51"/>
  <c r="BY63" i="51"/>
  <c r="BZ63" i="51"/>
  <c r="CA63" i="51"/>
  <c r="CB63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BL64" i="51"/>
  <c r="BM64" i="51"/>
  <c r="BN64" i="51"/>
  <c r="BO64" i="51"/>
  <c r="BP64" i="51"/>
  <c r="BQ64" i="51"/>
  <c r="BR64" i="51"/>
  <c r="BS64" i="51"/>
  <c r="BT64" i="51"/>
  <c r="BU64" i="51"/>
  <c r="BV64" i="51"/>
  <c r="BW64" i="51"/>
  <c r="BX64" i="51"/>
  <c r="BY64" i="51"/>
  <c r="BZ64" i="51"/>
  <c r="CA64" i="51"/>
  <c r="CB64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BL65" i="51"/>
  <c r="BM65" i="51"/>
  <c r="BN65" i="51"/>
  <c r="BO65" i="51"/>
  <c r="BP65" i="51"/>
  <c r="BQ65" i="51"/>
  <c r="BR65" i="51"/>
  <c r="BS65" i="51"/>
  <c r="BT65" i="51"/>
  <c r="BU65" i="51"/>
  <c r="BV65" i="51"/>
  <c r="BW65" i="51"/>
  <c r="BX65" i="51"/>
  <c r="BY65" i="51"/>
  <c r="BZ65" i="51"/>
  <c r="CA65" i="51"/>
  <c r="CB65" i="51"/>
  <c r="R65" i="51"/>
  <c r="R64" i="51"/>
  <c r="R63" i="51"/>
  <c r="R62" i="51"/>
  <c r="R61" i="51"/>
  <c r="CM4" i="51"/>
  <c r="CN4" i="51"/>
  <c r="CO4" i="51"/>
  <c r="CP4" i="51"/>
  <c r="CM5" i="51"/>
  <c r="CN5" i="51"/>
  <c r="CO5" i="51"/>
  <c r="CP5" i="51"/>
  <c r="CM6" i="51"/>
  <c r="CN6" i="51"/>
  <c r="CO6" i="51"/>
  <c r="CP6" i="51"/>
  <c r="CM7" i="51"/>
  <c r="CN7" i="51"/>
  <c r="CO7" i="51"/>
  <c r="CP7" i="51"/>
  <c r="CM8" i="51"/>
  <c r="CN8" i="51"/>
  <c r="CO8" i="51"/>
  <c r="CP8" i="51"/>
  <c r="CM9" i="51"/>
  <c r="CN9" i="51"/>
  <c r="CO9" i="51"/>
  <c r="CP9" i="51"/>
  <c r="CM10" i="51"/>
  <c r="CN10" i="51"/>
  <c r="CO10" i="51"/>
  <c r="CP10" i="51"/>
  <c r="CM11" i="51"/>
  <c r="CN11" i="51"/>
  <c r="CO11" i="51"/>
  <c r="CP11" i="51"/>
  <c r="CM12" i="51"/>
  <c r="CN12" i="51"/>
  <c r="CO12" i="51"/>
  <c r="CP12" i="51"/>
  <c r="CM13" i="51"/>
  <c r="CN13" i="51"/>
  <c r="CO13" i="51"/>
  <c r="CP13" i="51"/>
  <c r="CM14" i="51"/>
  <c r="CN14" i="51"/>
  <c r="CO14" i="51"/>
  <c r="CP14" i="51"/>
  <c r="CM15" i="51"/>
  <c r="CN15" i="51"/>
  <c r="CO15" i="51"/>
  <c r="CP15" i="51"/>
  <c r="CM16" i="51"/>
  <c r="CN16" i="51"/>
  <c r="CO16" i="51"/>
  <c r="CP16" i="51"/>
  <c r="CM17" i="51"/>
  <c r="CN17" i="51"/>
  <c r="CO17" i="51"/>
  <c r="CP17" i="51"/>
  <c r="CM18" i="51"/>
  <c r="CN18" i="51"/>
  <c r="CO18" i="51"/>
  <c r="CP18" i="51"/>
  <c r="CM19" i="51"/>
  <c r="CN19" i="51"/>
  <c r="CO19" i="51"/>
  <c r="CP19" i="51"/>
  <c r="CM20" i="51"/>
  <c r="CN20" i="51"/>
  <c r="CO20" i="51"/>
  <c r="CP20" i="51"/>
  <c r="CM21" i="51"/>
  <c r="CN21" i="51"/>
  <c r="CO21" i="51"/>
  <c r="CP21" i="51"/>
  <c r="CM22" i="51"/>
  <c r="CN22" i="51"/>
  <c r="CO22" i="51"/>
  <c r="CP22" i="51"/>
  <c r="CM23" i="51"/>
  <c r="CN23" i="51"/>
  <c r="CO23" i="51"/>
  <c r="CP23" i="51"/>
  <c r="CM24" i="51"/>
  <c r="CN24" i="51"/>
  <c r="CO24" i="51"/>
  <c r="CP24" i="51"/>
  <c r="CM25" i="51"/>
  <c r="CN25" i="51"/>
  <c r="CO25" i="51"/>
  <c r="CP25" i="51"/>
  <c r="CM26" i="51"/>
  <c r="CN26" i="51"/>
  <c r="CO26" i="51"/>
  <c r="CP26" i="51"/>
  <c r="CM27" i="51"/>
  <c r="CN27" i="51"/>
  <c r="CO27" i="51"/>
  <c r="CP27" i="51"/>
  <c r="CM28" i="51"/>
  <c r="CN28" i="51"/>
  <c r="CO28" i="51"/>
  <c r="CP28" i="51"/>
  <c r="CM29" i="51"/>
  <c r="CN29" i="51"/>
  <c r="CO29" i="51"/>
  <c r="CP29" i="51"/>
  <c r="CM30" i="51"/>
  <c r="CN30" i="51"/>
  <c r="CO30" i="51"/>
  <c r="CP30" i="51"/>
  <c r="CM31" i="51"/>
  <c r="CN31" i="51"/>
  <c r="CO31" i="51"/>
  <c r="CP31" i="51"/>
  <c r="CM32" i="51"/>
  <c r="CN32" i="51"/>
  <c r="CO32" i="51"/>
  <c r="CP32" i="51"/>
  <c r="CM33" i="51"/>
  <c r="CN33" i="51"/>
  <c r="CO33" i="51"/>
  <c r="CP33" i="51"/>
  <c r="CM34" i="51"/>
  <c r="CN34" i="51"/>
  <c r="CO34" i="51"/>
  <c r="CP34" i="51"/>
  <c r="CM35" i="51"/>
  <c r="CN35" i="51"/>
  <c r="CO35" i="51"/>
  <c r="CP35" i="51"/>
  <c r="CM36" i="51"/>
  <c r="CN36" i="51"/>
  <c r="CO36" i="51"/>
  <c r="CP36" i="51"/>
  <c r="CM37" i="51"/>
  <c r="CN37" i="51"/>
  <c r="CO37" i="51"/>
  <c r="CP37" i="51"/>
  <c r="CM38" i="51"/>
  <c r="CN38" i="51"/>
  <c r="CO38" i="51"/>
  <c r="CP38" i="51"/>
  <c r="CM39" i="51"/>
  <c r="CN39" i="51"/>
  <c r="CO39" i="51"/>
  <c r="CP39" i="51"/>
  <c r="CM40" i="51"/>
  <c r="CN40" i="51"/>
  <c r="CO40" i="51"/>
  <c r="CP40" i="51"/>
  <c r="CM41" i="51"/>
  <c r="CN41" i="51"/>
  <c r="CO41" i="51"/>
  <c r="CP41" i="51"/>
  <c r="CM42" i="51"/>
  <c r="CN42" i="51"/>
  <c r="CO42" i="51"/>
  <c r="CP42" i="51"/>
  <c r="CM43" i="51"/>
  <c r="CN43" i="51"/>
  <c r="CO43" i="51"/>
  <c r="CP43" i="51"/>
  <c r="CM44" i="51"/>
  <c r="CN44" i="51"/>
  <c r="CO44" i="51"/>
  <c r="CP44" i="51"/>
  <c r="CM45" i="51"/>
  <c r="CN45" i="51"/>
  <c r="CO45" i="51"/>
  <c r="CP45" i="51"/>
  <c r="CM46" i="51"/>
  <c r="CN46" i="51"/>
  <c r="CO46" i="51"/>
  <c r="CP46" i="51"/>
  <c r="CM47" i="51"/>
  <c r="CN47" i="51"/>
  <c r="CO47" i="51"/>
  <c r="CP47" i="51"/>
  <c r="CM48" i="51"/>
  <c r="CN48" i="51"/>
  <c r="CO48" i="51"/>
  <c r="CP48" i="51"/>
  <c r="CM49" i="51"/>
  <c r="CN49" i="51"/>
  <c r="CO49" i="51"/>
  <c r="CP49" i="51"/>
  <c r="CM50" i="51"/>
  <c r="CN50" i="51"/>
  <c r="CO50" i="51"/>
  <c r="CP50" i="51"/>
  <c r="CM59" i="51"/>
  <c r="CN59" i="51"/>
  <c r="CO59" i="51"/>
  <c r="CP59" i="51"/>
  <c r="CM60" i="51"/>
  <c r="CN60" i="51"/>
  <c r="CO60" i="51"/>
  <c r="CP60" i="51"/>
  <c r="CM67" i="51"/>
  <c r="CN67" i="51"/>
  <c r="CO67" i="51"/>
  <c r="CP67" i="51"/>
  <c r="CM68" i="51"/>
  <c r="CN68" i="51"/>
  <c r="CO68" i="51"/>
  <c r="CP68" i="51"/>
  <c r="CM69" i="51"/>
  <c r="CN69" i="51"/>
  <c r="CO69" i="51"/>
  <c r="CP69" i="51"/>
  <c r="CM70" i="51"/>
  <c r="CN70" i="51"/>
  <c r="CO70" i="51"/>
  <c r="CP70" i="51"/>
  <c r="CM71" i="51"/>
  <c r="CN71" i="51"/>
  <c r="CO71" i="51"/>
  <c r="CP71" i="51"/>
  <c r="CM72" i="51"/>
  <c r="CN72" i="51"/>
  <c r="CO72" i="51"/>
  <c r="CP72" i="51"/>
  <c r="CM73" i="51"/>
  <c r="CN73" i="51"/>
  <c r="CO73" i="51"/>
  <c r="CP73" i="51"/>
  <c r="CM74" i="51"/>
  <c r="CN74" i="51"/>
  <c r="CO74" i="51"/>
  <c r="CP74" i="51"/>
  <c r="CM75" i="51"/>
  <c r="CN75" i="51"/>
  <c r="CO75" i="51"/>
  <c r="CP75" i="51"/>
  <c r="CM76" i="51"/>
  <c r="CN76" i="51"/>
  <c r="CO76" i="51"/>
  <c r="CP76" i="51"/>
  <c r="CM77" i="51"/>
  <c r="CN77" i="51"/>
  <c r="CO77" i="51"/>
  <c r="CP77" i="51"/>
  <c r="CM78" i="51"/>
  <c r="CN78" i="51"/>
  <c r="CO78" i="51"/>
  <c r="CP78" i="51"/>
  <c r="CM79" i="51"/>
  <c r="CN79" i="51"/>
  <c r="CO79" i="51"/>
  <c r="CP79" i="51"/>
  <c r="CM80" i="51"/>
  <c r="CN80" i="51"/>
  <c r="CO80" i="51"/>
  <c r="CP80" i="51"/>
  <c r="CM81" i="51"/>
  <c r="CN81" i="51"/>
  <c r="CO81" i="51"/>
  <c r="CP81" i="51"/>
  <c r="CM82" i="51"/>
  <c r="CN82" i="51"/>
  <c r="CO82" i="51"/>
  <c r="CP82" i="51"/>
  <c r="CM83" i="51"/>
  <c r="CN83" i="51"/>
  <c r="CO83" i="51"/>
  <c r="CP83" i="51"/>
  <c r="CM84" i="51"/>
  <c r="CN84" i="51"/>
  <c r="CO84" i="51"/>
  <c r="CP84" i="51"/>
  <c r="CM85" i="51"/>
  <c r="CN85" i="51"/>
  <c r="CO85" i="51"/>
  <c r="CP85" i="51"/>
  <c r="CM86" i="51"/>
  <c r="CN86" i="51"/>
  <c r="CO86" i="51"/>
  <c r="CP86" i="51"/>
  <c r="CP3" i="51"/>
  <c r="CO3" i="51"/>
  <c r="CN3" i="51"/>
  <c r="CM3" i="51"/>
  <c r="CM4" i="4"/>
  <c r="CN4" i="4"/>
  <c r="CO4" i="4"/>
  <c r="CP4" i="4"/>
  <c r="CM5" i="4"/>
  <c r="CN5" i="4"/>
  <c r="CO5" i="4"/>
  <c r="CP5" i="4"/>
  <c r="CM6" i="4"/>
  <c r="CN6" i="4"/>
  <c r="CO6" i="4"/>
  <c r="CP6" i="4"/>
  <c r="CM7" i="4"/>
  <c r="CN7" i="4"/>
  <c r="CO7" i="4"/>
  <c r="CP7" i="4"/>
  <c r="CM8" i="4"/>
  <c r="CN8" i="4"/>
  <c r="CO8" i="4"/>
  <c r="CP8" i="4"/>
  <c r="CM9" i="4"/>
  <c r="CN9" i="4"/>
  <c r="CO9" i="4"/>
  <c r="CP9" i="4"/>
  <c r="CM10" i="4"/>
  <c r="CN10" i="4"/>
  <c r="CO10" i="4"/>
  <c r="CP10" i="4"/>
  <c r="CM11" i="4"/>
  <c r="CN11" i="4"/>
  <c r="CO11" i="4"/>
  <c r="CP11" i="4"/>
  <c r="CM12" i="4"/>
  <c r="CN12" i="4"/>
  <c r="CO12" i="4"/>
  <c r="CP12" i="4"/>
  <c r="CM13" i="4"/>
  <c r="CN13" i="4"/>
  <c r="CO13" i="4"/>
  <c r="CP13" i="4"/>
  <c r="CM14" i="4"/>
  <c r="CN14" i="4"/>
  <c r="CO14" i="4"/>
  <c r="CP14" i="4"/>
  <c r="CM15" i="4"/>
  <c r="CN15" i="4"/>
  <c r="CO15" i="4"/>
  <c r="CP15" i="4"/>
  <c r="CM16" i="4"/>
  <c r="CN16" i="4"/>
  <c r="CO16" i="4"/>
  <c r="CP16" i="4"/>
  <c r="CM17" i="4"/>
  <c r="CN17" i="4"/>
  <c r="CO17" i="4"/>
  <c r="CP17" i="4"/>
  <c r="CM18" i="4"/>
  <c r="CN18" i="4"/>
  <c r="CO18" i="4"/>
  <c r="CP18" i="4"/>
  <c r="CM19" i="4"/>
  <c r="CN19" i="4"/>
  <c r="CO19" i="4"/>
  <c r="CP19" i="4"/>
  <c r="CM20" i="4"/>
  <c r="CN20" i="4"/>
  <c r="CO20" i="4"/>
  <c r="CP20" i="4"/>
  <c r="CM21" i="4"/>
  <c r="CN21" i="4"/>
  <c r="CO21" i="4"/>
  <c r="CP21" i="4"/>
  <c r="CM22" i="4"/>
  <c r="CN22" i="4"/>
  <c r="CO22" i="4"/>
  <c r="CP22" i="4"/>
  <c r="CM23" i="4"/>
  <c r="CN23" i="4"/>
  <c r="CO23" i="4"/>
  <c r="CP23" i="4"/>
  <c r="CM24" i="4"/>
  <c r="CN24" i="4"/>
  <c r="CO24" i="4"/>
  <c r="CP24" i="4"/>
  <c r="CM25" i="4"/>
  <c r="CN25" i="4"/>
  <c r="CO25" i="4"/>
  <c r="CP25" i="4"/>
  <c r="CM26" i="4"/>
  <c r="CN26" i="4"/>
  <c r="CO26" i="4"/>
  <c r="CP26" i="4"/>
  <c r="CM27" i="4"/>
  <c r="CN27" i="4"/>
  <c r="CO27" i="4"/>
  <c r="CP27" i="4"/>
  <c r="CM28" i="4"/>
  <c r="CN28" i="4"/>
  <c r="CO28" i="4"/>
  <c r="CP28" i="4"/>
  <c r="CM29" i="4"/>
  <c r="CN29" i="4"/>
  <c r="CO29" i="4"/>
  <c r="CP29" i="4"/>
  <c r="CM30" i="4"/>
  <c r="CN30" i="4"/>
  <c r="CO30" i="4"/>
  <c r="CP30" i="4"/>
  <c r="CM31" i="4"/>
  <c r="CN31" i="4"/>
  <c r="CO31" i="4"/>
  <c r="CP31" i="4"/>
  <c r="CM32" i="4"/>
  <c r="CN32" i="4"/>
  <c r="CO32" i="4"/>
  <c r="CP32" i="4"/>
  <c r="CM33" i="4"/>
  <c r="CN33" i="4"/>
  <c r="CO33" i="4"/>
  <c r="CP33" i="4"/>
  <c r="CM34" i="4"/>
  <c r="CN34" i="4"/>
  <c r="CO34" i="4"/>
  <c r="CP34" i="4"/>
  <c r="CM35" i="4"/>
  <c r="CN35" i="4"/>
  <c r="CO35" i="4"/>
  <c r="CP35" i="4"/>
  <c r="CM36" i="4"/>
  <c r="CN36" i="4"/>
  <c r="CO36" i="4"/>
  <c r="CP36" i="4"/>
  <c r="CM37" i="4"/>
  <c r="CN37" i="4"/>
  <c r="CO37" i="4"/>
  <c r="CP37" i="4"/>
  <c r="CM38" i="4"/>
  <c r="CN38" i="4"/>
  <c r="CO38" i="4"/>
  <c r="CP38" i="4"/>
  <c r="CM39" i="4"/>
  <c r="CN39" i="4"/>
  <c r="CO39" i="4"/>
  <c r="CP39" i="4"/>
  <c r="CM40" i="4"/>
  <c r="CN40" i="4"/>
  <c r="CO40" i="4"/>
  <c r="CP40" i="4"/>
  <c r="CM41" i="4"/>
  <c r="CN41" i="4"/>
  <c r="CO41" i="4"/>
  <c r="CP41" i="4"/>
  <c r="CM42" i="4"/>
  <c r="CN42" i="4"/>
  <c r="CO42" i="4"/>
  <c r="CP42" i="4"/>
  <c r="CM43" i="4"/>
  <c r="CN43" i="4"/>
  <c r="CO43" i="4"/>
  <c r="CP43" i="4"/>
  <c r="CM44" i="4"/>
  <c r="CN44" i="4"/>
  <c r="CO44" i="4"/>
  <c r="CP44" i="4"/>
  <c r="CM45" i="4"/>
  <c r="CN45" i="4"/>
  <c r="CO45" i="4"/>
  <c r="CP45" i="4"/>
  <c r="CM46" i="4"/>
  <c r="CN46" i="4"/>
  <c r="CO46" i="4"/>
  <c r="CP46" i="4"/>
  <c r="CM47" i="4"/>
  <c r="CN47" i="4"/>
  <c r="CO47" i="4"/>
  <c r="CP47" i="4"/>
  <c r="CM48" i="4"/>
  <c r="CN48" i="4"/>
  <c r="CO48" i="4"/>
  <c r="CP48" i="4"/>
  <c r="CM49" i="4"/>
  <c r="CN49" i="4"/>
  <c r="CO49" i="4"/>
  <c r="CP49" i="4"/>
  <c r="CM50" i="4"/>
  <c r="CN50" i="4"/>
  <c r="CO50" i="4"/>
  <c r="CP50" i="4"/>
  <c r="CM51" i="4"/>
  <c r="CN51" i="4"/>
  <c r="CO51" i="4"/>
  <c r="CP51" i="4"/>
  <c r="CM52" i="4"/>
  <c r="CN52" i="4"/>
  <c r="CO52" i="4"/>
  <c r="CP52" i="4"/>
  <c r="CM53" i="4"/>
  <c r="CN53" i="4"/>
  <c r="CO53" i="4"/>
  <c r="CP53" i="4"/>
  <c r="CM54" i="4"/>
  <c r="CN54" i="4"/>
  <c r="CO54" i="4"/>
  <c r="CP54" i="4"/>
  <c r="CM55" i="4"/>
  <c r="CN55" i="4"/>
  <c r="CO55" i="4"/>
  <c r="CP55" i="4"/>
  <c r="CM56" i="4"/>
  <c r="CN56" i="4"/>
  <c r="CO56" i="4"/>
  <c r="CP56" i="4"/>
  <c r="CM57" i="4"/>
  <c r="CN57" i="4"/>
  <c r="CO57" i="4"/>
  <c r="CP57" i="4"/>
  <c r="CM58" i="4"/>
  <c r="CN58" i="4"/>
  <c r="CO58" i="4"/>
  <c r="CP58" i="4"/>
  <c r="CM59" i="4"/>
  <c r="CN59" i="4"/>
  <c r="CO59" i="4"/>
  <c r="CP59" i="4"/>
  <c r="CM60" i="4"/>
  <c r="CN60" i="4"/>
  <c r="CO60" i="4"/>
  <c r="CP60" i="4"/>
  <c r="CM67" i="4"/>
  <c r="CN67" i="4"/>
  <c r="CO67" i="4"/>
  <c r="CP67" i="4"/>
  <c r="CM68" i="4"/>
  <c r="CN68" i="4"/>
  <c r="CO68" i="4"/>
  <c r="CP68" i="4"/>
  <c r="CM69" i="4"/>
  <c r="CN69" i="4"/>
  <c r="CO69" i="4"/>
  <c r="CP69" i="4"/>
  <c r="CM70" i="4"/>
  <c r="CN70" i="4"/>
  <c r="CO70" i="4"/>
  <c r="CP70" i="4"/>
  <c r="CM71" i="4"/>
  <c r="CN71" i="4"/>
  <c r="CO71" i="4"/>
  <c r="CP71" i="4"/>
  <c r="CM72" i="4"/>
  <c r="CN72" i="4"/>
  <c r="CO72" i="4"/>
  <c r="CP72" i="4"/>
  <c r="CM73" i="4"/>
  <c r="CN73" i="4"/>
  <c r="CO73" i="4"/>
  <c r="CP73" i="4"/>
  <c r="CM74" i="4"/>
  <c r="CN74" i="4"/>
  <c r="CO74" i="4"/>
  <c r="CP74" i="4"/>
  <c r="CM75" i="4"/>
  <c r="CN75" i="4"/>
  <c r="CO75" i="4"/>
  <c r="CP75" i="4"/>
  <c r="CM76" i="4"/>
  <c r="CN76" i="4"/>
  <c r="CO76" i="4"/>
  <c r="CP76" i="4"/>
  <c r="CM77" i="4"/>
  <c r="CN77" i="4"/>
  <c r="CO77" i="4"/>
  <c r="CP77" i="4"/>
  <c r="CM78" i="4"/>
  <c r="CN78" i="4"/>
  <c r="CO78" i="4"/>
  <c r="CP78" i="4"/>
  <c r="CP3" i="4"/>
  <c r="CO3" i="4"/>
  <c r="CN3" i="4"/>
  <c r="CM3" i="4"/>
  <c r="G44" i="61" l="1"/>
  <c r="F44" i="61"/>
  <c r="D44" i="61"/>
  <c r="B44" i="61"/>
  <c r="H44" i="61"/>
  <c r="E44" i="61"/>
  <c r="C44" i="61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C7" i="21" s="1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R64" i="4"/>
  <c r="R63" i="4"/>
  <c r="R62" i="4"/>
  <c r="R61" i="4"/>
  <c r="O63" i="54" l="1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CE62" i="54"/>
  <c r="CD62" i="54"/>
  <c r="CC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CE61" i="54"/>
  <c r="CD61" i="54"/>
  <c r="CC61" i="54"/>
  <c r="CA61" i="54"/>
  <c r="BZ61" i="54"/>
  <c r="BY61" i="54"/>
  <c r="V25" i="47" s="1"/>
  <c r="BX61" i="54"/>
  <c r="U25" i="47" s="1"/>
  <c r="BW61" i="54"/>
  <c r="T25" i="47" s="1"/>
  <c r="BV61" i="54"/>
  <c r="S25" i="47" s="1"/>
  <c r="BU61" i="54"/>
  <c r="R25" i="47" s="1"/>
  <c r="BT61" i="54"/>
  <c r="Q25" i="47" s="1"/>
  <c r="BS61" i="54"/>
  <c r="BR61" i="54"/>
  <c r="BQ61" i="54"/>
  <c r="BP61" i="54"/>
  <c r="BO61" i="54"/>
  <c r="BN61" i="54"/>
  <c r="BM61" i="54"/>
  <c r="BL61" i="54"/>
  <c r="BK61" i="54"/>
  <c r="BJ61" i="54"/>
  <c r="P25" i="47" s="1"/>
  <c r="BI61" i="54"/>
  <c r="BH61" i="54"/>
  <c r="BG61" i="54"/>
  <c r="BF61" i="54"/>
  <c r="BE61" i="54"/>
  <c r="O25" i="47" s="1"/>
  <c r="BD61" i="54"/>
  <c r="N25" i="47" s="1"/>
  <c r="BC61" i="54"/>
  <c r="M25" i="47" s="1"/>
  <c r="BB61" i="54"/>
  <c r="BA61" i="54"/>
  <c r="AZ61" i="54"/>
  <c r="AY61" i="54"/>
  <c r="AX61" i="54"/>
  <c r="AW61" i="54"/>
  <c r="AV61" i="54"/>
  <c r="L25" i="47" s="1"/>
  <c r="AU61" i="54"/>
  <c r="K25" i="47" s="1"/>
  <c r="AT61" i="54"/>
  <c r="AS61" i="54"/>
  <c r="AR61" i="54"/>
  <c r="J25" i="47" s="1"/>
  <c r="AQ61" i="54"/>
  <c r="I25" i="47" s="1"/>
  <c r="AP61" i="54"/>
  <c r="AO61" i="54"/>
  <c r="AN61" i="54"/>
  <c r="AM61" i="54"/>
  <c r="AL61" i="54"/>
  <c r="AK61" i="54"/>
  <c r="H25" i="47" s="1"/>
  <c r="AJ61" i="54"/>
  <c r="AI61" i="54"/>
  <c r="F25" i="47" s="1"/>
  <c r="AH61" i="54"/>
  <c r="AG61" i="54"/>
  <c r="AF61" i="54"/>
  <c r="AE61" i="54"/>
  <c r="AD61" i="54"/>
  <c r="AC61" i="54"/>
  <c r="AB61" i="54"/>
  <c r="E25" i="47" s="1"/>
  <c r="AA61" i="54"/>
  <c r="Z61" i="54"/>
  <c r="Y61" i="54"/>
  <c r="C25" i="47" s="1"/>
  <c r="X61" i="54"/>
  <c r="W61" i="54"/>
  <c r="B25" i="47" s="1"/>
  <c r="V61" i="54"/>
  <c r="U61" i="54"/>
  <c r="T61" i="54"/>
  <c r="S61" i="54"/>
  <c r="R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CT55" i="54"/>
  <c r="CS55" i="54"/>
  <c r="CR55" i="54"/>
  <c r="CQ55" i="54"/>
  <c r="CP55" i="54"/>
  <c r="CO55" i="54"/>
  <c r="CN55" i="54"/>
  <c r="CM55" i="54"/>
  <c r="CL55" i="54"/>
  <c r="CK55" i="54"/>
  <c r="CJ55" i="54"/>
  <c r="CI55" i="54"/>
  <c r="CH55" i="54"/>
  <c r="CG55" i="54"/>
  <c r="CT51" i="54"/>
  <c r="CS51" i="54"/>
  <c r="CR51" i="54"/>
  <c r="CQ51" i="54"/>
  <c r="CP51" i="54"/>
  <c r="CO51" i="54"/>
  <c r="CN51" i="54"/>
  <c r="CM51" i="54"/>
  <c r="CL51" i="54"/>
  <c r="CK51" i="54"/>
  <c r="CJ51" i="54"/>
  <c r="CI51" i="54"/>
  <c r="CH51" i="54"/>
  <c r="CG51" i="54"/>
  <c r="CT50" i="54"/>
  <c r="CS50" i="54"/>
  <c r="CR50" i="54"/>
  <c r="CQ50" i="54"/>
  <c r="CP50" i="54"/>
  <c r="CO50" i="54"/>
  <c r="CN50" i="54"/>
  <c r="CM50" i="54"/>
  <c r="CL50" i="54"/>
  <c r="CK50" i="54"/>
  <c r="CJ50" i="54"/>
  <c r="CI50" i="54"/>
  <c r="CH50" i="54"/>
  <c r="CG50" i="54"/>
  <c r="CT49" i="54"/>
  <c r="CS49" i="54"/>
  <c r="CR49" i="54"/>
  <c r="CQ49" i="54"/>
  <c r="CP49" i="54"/>
  <c r="CO49" i="54"/>
  <c r="CN49" i="54"/>
  <c r="CM49" i="54"/>
  <c r="CL49" i="54"/>
  <c r="CK49" i="54"/>
  <c r="CJ49" i="54"/>
  <c r="CI49" i="54"/>
  <c r="CH49" i="54"/>
  <c r="CG49" i="54"/>
  <c r="CT48" i="54"/>
  <c r="CS48" i="54"/>
  <c r="CR48" i="54"/>
  <c r="CQ48" i="54"/>
  <c r="CP48" i="54"/>
  <c r="CO48" i="54"/>
  <c r="CN48" i="54"/>
  <c r="CM48" i="54"/>
  <c r="CL48" i="54"/>
  <c r="CK48" i="54"/>
  <c r="CJ48" i="54"/>
  <c r="CI48" i="54"/>
  <c r="CH48" i="54"/>
  <c r="CG48" i="54"/>
  <c r="CT47" i="54"/>
  <c r="CS47" i="54"/>
  <c r="CR47" i="54"/>
  <c r="CQ47" i="54"/>
  <c r="CP47" i="54"/>
  <c r="CO47" i="54"/>
  <c r="CN47" i="54"/>
  <c r="CM47" i="54"/>
  <c r="CL47" i="54"/>
  <c r="CK47" i="54"/>
  <c r="CJ47" i="54"/>
  <c r="CI47" i="54"/>
  <c r="CH47" i="54"/>
  <c r="CG47" i="54"/>
  <c r="CT46" i="54"/>
  <c r="CS46" i="54"/>
  <c r="CR46" i="54"/>
  <c r="CQ46" i="54"/>
  <c r="CP46" i="54"/>
  <c r="CO46" i="54"/>
  <c r="CN46" i="54"/>
  <c r="CM46" i="54"/>
  <c r="CL46" i="54"/>
  <c r="CK46" i="54"/>
  <c r="CJ46" i="54"/>
  <c r="CI46" i="54"/>
  <c r="CH46" i="54"/>
  <c r="CG46" i="54"/>
  <c r="CT45" i="54"/>
  <c r="CS45" i="54"/>
  <c r="CR45" i="54"/>
  <c r="CQ45" i="54"/>
  <c r="CP45" i="54"/>
  <c r="CO45" i="54"/>
  <c r="CN45" i="54"/>
  <c r="CM45" i="54"/>
  <c r="CL45" i="54"/>
  <c r="CK45" i="54"/>
  <c r="CJ45" i="54"/>
  <c r="CI45" i="54"/>
  <c r="CH45" i="54"/>
  <c r="CG45" i="54"/>
  <c r="CT44" i="54"/>
  <c r="CS44" i="54"/>
  <c r="CR44" i="54"/>
  <c r="CQ44" i="54"/>
  <c r="CP44" i="54"/>
  <c r="CO44" i="54"/>
  <c r="CN44" i="54"/>
  <c r="CM44" i="54"/>
  <c r="CL44" i="54"/>
  <c r="CK44" i="54"/>
  <c r="CJ44" i="54"/>
  <c r="CI44" i="54"/>
  <c r="CH44" i="54"/>
  <c r="CG44" i="54"/>
  <c r="CT43" i="54"/>
  <c r="CS43" i="54"/>
  <c r="CR43" i="54"/>
  <c r="CQ43" i="54"/>
  <c r="CP43" i="54"/>
  <c r="CO43" i="54"/>
  <c r="CN43" i="54"/>
  <c r="CM43" i="54"/>
  <c r="CL43" i="54"/>
  <c r="CK43" i="54"/>
  <c r="CJ43" i="54"/>
  <c r="CI43" i="54"/>
  <c r="CH43" i="54"/>
  <c r="CG43" i="54"/>
  <c r="CT42" i="54"/>
  <c r="CS42" i="54"/>
  <c r="CR42" i="54"/>
  <c r="CQ42" i="54"/>
  <c r="CP42" i="54"/>
  <c r="CO42" i="54"/>
  <c r="CN42" i="54"/>
  <c r="CM42" i="54"/>
  <c r="CL42" i="54"/>
  <c r="CK42" i="54"/>
  <c r="CJ42" i="54"/>
  <c r="CI42" i="54"/>
  <c r="CH42" i="54"/>
  <c r="CG42" i="54"/>
  <c r="CT41" i="54"/>
  <c r="CS41" i="54"/>
  <c r="CR41" i="54"/>
  <c r="CQ41" i="54"/>
  <c r="CP41" i="54"/>
  <c r="CO41" i="54"/>
  <c r="CN41" i="54"/>
  <c r="CM41" i="54"/>
  <c r="CL41" i="54"/>
  <c r="CK41" i="54"/>
  <c r="CJ41" i="54"/>
  <c r="CI41" i="54"/>
  <c r="CH41" i="54"/>
  <c r="CG41" i="54"/>
  <c r="CT40" i="54"/>
  <c r="CS40" i="54"/>
  <c r="CR40" i="54"/>
  <c r="CQ40" i="54"/>
  <c r="CP40" i="54"/>
  <c r="CO40" i="54"/>
  <c r="CN40" i="54"/>
  <c r="CM40" i="54"/>
  <c r="CL40" i="54"/>
  <c r="CK40" i="54"/>
  <c r="CJ40" i="54"/>
  <c r="CI40" i="54"/>
  <c r="CH40" i="54"/>
  <c r="CG40" i="54"/>
  <c r="CT39" i="54"/>
  <c r="CS39" i="54"/>
  <c r="CR39" i="54"/>
  <c r="CQ39" i="54"/>
  <c r="CP39" i="54"/>
  <c r="CO39" i="54"/>
  <c r="CN39" i="54"/>
  <c r="CM39" i="54"/>
  <c r="CL39" i="54"/>
  <c r="CK39" i="54"/>
  <c r="CJ39" i="54"/>
  <c r="CI39" i="54"/>
  <c r="CH39" i="54"/>
  <c r="CG39" i="54"/>
  <c r="CT38" i="54"/>
  <c r="CS38" i="54"/>
  <c r="CR38" i="54"/>
  <c r="CQ38" i="54"/>
  <c r="CP38" i="54"/>
  <c r="CO38" i="54"/>
  <c r="CN38" i="54"/>
  <c r="CM38" i="54"/>
  <c r="CL38" i="54"/>
  <c r="CK38" i="54"/>
  <c r="CJ38" i="54"/>
  <c r="CI38" i="54"/>
  <c r="CH38" i="54"/>
  <c r="CG38" i="54"/>
  <c r="CT37" i="54"/>
  <c r="CS37" i="54"/>
  <c r="CR37" i="54"/>
  <c r="CQ37" i="54"/>
  <c r="CP37" i="54"/>
  <c r="CO37" i="54"/>
  <c r="CN37" i="54"/>
  <c r="CM37" i="54"/>
  <c r="CL37" i="54"/>
  <c r="CK37" i="54"/>
  <c r="CJ37" i="54"/>
  <c r="CI37" i="54"/>
  <c r="CH37" i="54"/>
  <c r="CG37" i="54"/>
  <c r="CT36" i="54"/>
  <c r="CS36" i="54"/>
  <c r="CR36" i="54"/>
  <c r="CQ36" i="54"/>
  <c r="CP36" i="54"/>
  <c r="CO36" i="54"/>
  <c r="CN36" i="54"/>
  <c r="CM36" i="54"/>
  <c r="CL36" i="54"/>
  <c r="CK36" i="54"/>
  <c r="CJ36" i="54"/>
  <c r="CI36" i="54"/>
  <c r="CH36" i="54"/>
  <c r="CG36" i="54"/>
  <c r="CT35" i="54"/>
  <c r="CS35" i="54"/>
  <c r="CR35" i="54"/>
  <c r="CQ35" i="54"/>
  <c r="CP35" i="54"/>
  <c r="CO35" i="54"/>
  <c r="CN35" i="54"/>
  <c r="CM35" i="54"/>
  <c r="CL35" i="54"/>
  <c r="CK35" i="54"/>
  <c r="CJ35" i="54"/>
  <c r="CI35" i="54"/>
  <c r="CH35" i="54"/>
  <c r="CG35" i="54"/>
  <c r="CT34" i="54"/>
  <c r="CS34" i="54"/>
  <c r="CR34" i="54"/>
  <c r="CQ34" i="54"/>
  <c r="CP34" i="54"/>
  <c r="CO34" i="54"/>
  <c r="CN34" i="54"/>
  <c r="CM34" i="54"/>
  <c r="CL34" i="54"/>
  <c r="CK34" i="54"/>
  <c r="CJ34" i="54"/>
  <c r="CI34" i="54"/>
  <c r="CH34" i="54"/>
  <c r="CG34" i="54"/>
  <c r="CT33" i="54"/>
  <c r="CS33" i="54"/>
  <c r="CR33" i="54"/>
  <c r="CQ33" i="54"/>
  <c r="CP33" i="54"/>
  <c r="CO33" i="54"/>
  <c r="CN33" i="54"/>
  <c r="CM33" i="54"/>
  <c r="CL33" i="54"/>
  <c r="CK33" i="54"/>
  <c r="CJ33" i="54"/>
  <c r="CI33" i="54"/>
  <c r="CH33" i="54"/>
  <c r="CG33" i="54"/>
  <c r="CT32" i="54"/>
  <c r="CS32" i="54"/>
  <c r="CR32" i="54"/>
  <c r="CQ32" i="54"/>
  <c r="CP32" i="54"/>
  <c r="CO32" i="54"/>
  <c r="CN32" i="54"/>
  <c r="CM32" i="54"/>
  <c r="CL32" i="54"/>
  <c r="CK32" i="54"/>
  <c r="CJ32" i="54"/>
  <c r="CI32" i="54"/>
  <c r="CH32" i="54"/>
  <c r="CG32" i="54"/>
  <c r="CT31" i="54"/>
  <c r="CS31" i="54"/>
  <c r="CR31" i="54"/>
  <c r="CQ31" i="54"/>
  <c r="CP31" i="54"/>
  <c r="CO31" i="54"/>
  <c r="CN31" i="54"/>
  <c r="CM31" i="54"/>
  <c r="CL31" i="54"/>
  <c r="CK31" i="54"/>
  <c r="CJ31" i="54"/>
  <c r="CI31" i="54"/>
  <c r="CH31" i="54"/>
  <c r="CG31" i="54"/>
  <c r="CT30" i="54"/>
  <c r="CS30" i="54"/>
  <c r="CR30" i="54"/>
  <c r="CQ30" i="54"/>
  <c r="CP30" i="54"/>
  <c r="CO30" i="54"/>
  <c r="CN30" i="54"/>
  <c r="CM30" i="54"/>
  <c r="CL30" i="54"/>
  <c r="CK30" i="54"/>
  <c r="CJ30" i="54"/>
  <c r="CI30" i="54"/>
  <c r="CH30" i="54"/>
  <c r="CG30" i="54"/>
  <c r="CT29" i="54"/>
  <c r="CS29" i="54"/>
  <c r="CR29" i="54"/>
  <c r="CQ29" i="54"/>
  <c r="CP29" i="54"/>
  <c r="CO29" i="54"/>
  <c r="CN29" i="54"/>
  <c r="CM29" i="54"/>
  <c r="CL29" i="54"/>
  <c r="CK29" i="54"/>
  <c r="CJ29" i="54"/>
  <c r="CI29" i="54"/>
  <c r="CH29" i="54"/>
  <c r="CG29" i="54"/>
  <c r="CT28" i="54"/>
  <c r="CS28" i="54"/>
  <c r="CR28" i="54"/>
  <c r="CQ28" i="54"/>
  <c r="CP28" i="54"/>
  <c r="CO28" i="54"/>
  <c r="CN28" i="54"/>
  <c r="CM28" i="54"/>
  <c r="CL28" i="54"/>
  <c r="CK28" i="54"/>
  <c r="CJ28" i="54"/>
  <c r="CI28" i="54"/>
  <c r="CH28" i="54"/>
  <c r="CG28" i="54"/>
  <c r="CT27" i="54"/>
  <c r="CS27" i="54"/>
  <c r="CR27" i="54"/>
  <c r="CQ27" i="54"/>
  <c r="CP27" i="54"/>
  <c r="CO27" i="54"/>
  <c r="CN27" i="54"/>
  <c r="CM27" i="54"/>
  <c r="CL27" i="54"/>
  <c r="CK27" i="54"/>
  <c r="CJ27" i="54"/>
  <c r="CI27" i="54"/>
  <c r="CH27" i="54"/>
  <c r="CG27" i="54"/>
  <c r="CT26" i="54"/>
  <c r="CS26" i="54"/>
  <c r="CR26" i="54"/>
  <c r="CQ26" i="54"/>
  <c r="CP26" i="54"/>
  <c r="CO26" i="54"/>
  <c r="CN26" i="54"/>
  <c r="CM26" i="54"/>
  <c r="CL26" i="54"/>
  <c r="CK26" i="54"/>
  <c r="CJ26" i="54"/>
  <c r="CI26" i="54"/>
  <c r="CH26" i="54"/>
  <c r="CG26" i="54"/>
  <c r="CT25" i="54"/>
  <c r="CS25" i="54"/>
  <c r="CR25" i="54"/>
  <c r="CQ25" i="54"/>
  <c r="CP25" i="54"/>
  <c r="CO25" i="54"/>
  <c r="CN25" i="54"/>
  <c r="CM25" i="54"/>
  <c r="CL25" i="54"/>
  <c r="CK25" i="54"/>
  <c r="CJ25" i="54"/>
  <c r="CI25" i="54"/>
  <c r="CH25" i="54"/>
  <c r="CG25" i="54"/>
  <c r="CT24" i="54"/>
  <c r="CS24" i="54"/>
  <c r="CR24" i="54"/>
  <c r="CQ24" i="54"/>
  <c r="CP24" i="54"/>
  <c r="CO24" i="54"/>
  <c r="CN24" i="54"/>
  <c r="CM24" i="54"/>
  <c r="CL24" i="54"/>
  <c r="CK24" i="54"/>
  <c r="CJ24" i="54"/>
  <c r="CI24" i="54"/>
  <c r="CH24" i="54"/>
  <c r="CG24" i="54"/>
  <c r="CT23" i="54"/>
  <c r="CS23" i="54"/>
  <c r="CR23" i="54"/>
  <c r="CQ23" i="54"/>
  <c r="CP23" i="54"/>
  <c r="CO23" i="54"/>
  <c r="CN23" i="54"/>
  <c r="CM23" i="54"/>
  <c r="CL23" i="54"/>
  <c r="CK23" i="54"/>
  <c r="CJ23" i="54"/>
  <c r="CI23" i="54"/>
  <c r="CH23" i="54"/>
  <c r="CG23" i="54"/>
  <c r="CT22" i="54"/>
  <c r="CS22" i="54"/>
  <c r="CR22" i="54"/>
  <c r="CQ22" i="54"/>
  <c r="CP22" i="54"/>
  <c r="CO22" i="54"/>
  <c r="CN22" i="54"/>
  <c r="CM22" i="54"/>
  <c r="CL22" i="54"/>
  <c r="CK22" i="54"/>
  <c r="CJ22" i="54"/>
  <c r="CI22" i="54"/>
  <c r="CH22" i="54"/>
  <c r="CG22" i="54"/>
  <c r="CT21" i="54"/>
  <c r="CS21" i="54"/>
  <c r="CR21" i="54"/>
  <c r="CQ21" i="54"/>
  <c r="CP21" i="54"/>
  <c r="CO21" i="54"/>
  <c r="CN21" i="54"/>
  <c r="CM21" i="54"/>
  <c r="CL21" i="54"/>
  <c r="CK21" i="54"/>
  <c r="CJ21" i="54"/>
  <c r="CI21" i="54"/>
  <c r="CH21" i="54"/>
  <c r="CG21" i="54"/>
  <c r="CT20" i="54"/>
  <c r="CS20" i="54"/>
  <c r="CR20" i="54"/>
  <c r="CQ20" i="54"/>
  <c r="CP20" i="54"/>
  <c r="CO20" i="54"/>
  <c r="CN20" i="54"/>
  <c r="CM20" i="54"/>
  <c r="CL20" i="54"/>
  <c r="CK20" i="54"/>
  <c r="CJ20" i="54"/>
  <c r="CI20" i="54"/>
  <c r="CH20" i="54"/>
  <c r="CG20" i="54"/>
  <c r="CT19" i="54"/>
  <c r="CS19" i="54"/>
  <c r="CR19" i="54"/>
  <c r="CQ19" i="54"/>
  <c r="CP19" i="54"/>
  <c r="CO19" i="54"/>
  <c r="CN19" i="54"/>
  <c r="CM19" i="54"/>
  <c r="CL19" i="54"/>
  <c r="CK19" i="54"/>
  <c r="CJ19" i="54"/>
  <c r="CI19" i="54"/>
  <c r="CH19" i="54"/>
  <c r="CG19" i="54"/>
  <c r="CT18" i="54"/>
  <c r="CS18" i="54"/>
  <c r="CR18" i="54"/>
  <c r="CQ18" i="54"/>
  <c r="CP18" i="54"/>
  <c r="CO18" i="54"/>
  <c r="CN18" i="54"/>
  <c r="CM18" i="54"/>
  <c r="CL18" i="54"/>
  <c r="CK18" i="54"/>
  <c r="CJ18" i="54"/>
  <c r="CI18" i="54"/>
  <c r="CH18" i="54"/>
  <c r="CG18" i="54"/>
  <c r="CT17" i="54"/>
  <c r="CS17" i="54"/>
  <c r="CR17" i="54"/>
  <c r="CQ17" i="54"/>
  <c r="CP17" i="54"/>
  <c r="CO17" i="54"/>
  <c r="CN17" i="54"/>
  <c r="CM17" i="54"/>
  <c r="CL17" i="54"/>
  <c r="CK17" i="54"/>
  <c r="CJ17" i="54"/>
  <c r="CI17" i="54"/>
  <c r="CH17" i="54"/>
  <c r="CG17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T15" i="54"/>
  <c r="CS15" i="54"/>
  <c r="CR15" i="54"/>
  <c r="CQ15" i="54"/>
  <c r="CP15" i="54"/>
  <c r="CO15" i="54"/>
  <c r="CN15" i="54"/>
  <c r="CM15" i="54"/>
  <c r="CL15" i="54"/>
  <c r="CK15" i="54"/>
  <c r="CJ15" i="54"/>
  <c r="CI15" i="54"/>
  <c r="CH15" i="54"/>
  <c r="CG15" i="54"/>
  <c r="CT14" i="54"/>
  <c r="CS14" i="54"/>
  <c r="CR14" i="54"/>
  <c r="CQ14" i="54"/>
  <c r="CP14" i="54"/>
  <c r="CO14" i="54"/>
  <c r="CN14" i="54"/>
  <c r="CM14" i="54"/>
  <c r="CL14" i="54"/>
  <c r="CK14" i="54"/>
  <c r="CJ14" i="54"/>
  <c r="CI14" i="54"/>
  <c r="CH14" i="54"/>
  <c r="CG14" i="54"/>
  <c r="CT13" i="54"/>
  <c r="CS13" i="54"/>
  <c r="CR13" i="54"/>
  <c r="CQ13" i="54"/>
  <c r="CP13" i="54"/>
  <c r="CO13" i="54"/>
  <c r="CN13" i="54"/>
  <c r="CM13" i="54"/>
  <c r="CL13" i="54"/>
  <c r="CK13" i="54"/>
  <c r="CJ13" i="54"/>
  <c r="CI13" i="54"/>
  <c r="CH13" i="54"/>
  <c r="CG13" i="54"/>
  <c r="CT12" i="54"/>
  <c r="CS12" i="54"/>
  <c r="CR12" i="54"/>
  <c r="CQ12" i="54"/>
  <c r="CP12" i="54"/>
  <c r="CO12" i="54"/>
  <c r="CN12" i="54"/>
  <c r="CM12" i="54"/>
  <c r="CL12" i="54"/>
  <c r="CK12" i="54"/>
  <c r="CJ12" i="54"/>
  <c r="CI12" i="54"/>
  <c r="CH12" i="54"/>
  <c r="CG12" i="54"/>
  <c r="CT11" i="54"/>
  <c r="CS11" i="54"/>
  <c r="CR11" i="54"/>
  <c r="CQ11" i="54"/>
  <c r="CP11" i="54"/>
  <c r="CO11" i="54"/>
  <c r="CN11" i="54"/>
  <c r="CM11" i="54"/>
  <c r="CL11" i="54"/>
  <c r="CK11" i="54"/>
  <c r="CJ11" i="54"/>
  <c r="CI11" i="54"/>
  <c r="CH11" i="54"/>
  <c r="CG11" i="54"/>
  <c r="CT10" i="54"/>
  <c r="CS10" i="54"/>
  <c r="CR10" i="54"/>
  <c r="CQ10" i="54"/>
  <c r="CP10" i="54"/>
  <c r="CO10" i="54"/>
  <c r="CN10" i="54"/>
  <c r="CM10" i="54"/>
  <c r="CL10" i="54"/>
  <c r="CK10" i="54"/>
  <c r="CJ10" i="54"/>
  <c r="CI10" i="54"/>
  <c r="CH10" i="54"/>
  <c r="CG10" i="54"/>
  <c r="CT9" i="54"/>
  <c r="CS9" i="54"/>
  <c r="CR9" i="54"/>
  <c r="CQ9" i="54"/>
  <c r="CP9" i="54"/>
  <c r="CO9" i="54"/>
  <c r="CN9" i="54"/>
  <c r="CM9" i="54"/>
  <c r="CL9" i="54"/>
  <c r="CK9" i="54"/>
  <c r="CJ9" i="54"/>
  <c r="CI9" i="54"/>
  <c r="CH9" i="54"/>
  <c r="CG9" i="54"/>
  <c r="CT8" i="54"/>
  <c r="CS8" i="54"/>
  <c r="CR8" i="54"/>
  <c r="CQ8" i="54"/>
  <c r="CP8" i="54"/>
  <c r="CO8" i="54"/>
  <c r="CN8" i="54"/>
  <c r="CM8" i="54"/>
  <c r="CL8" i="54"/>
  <c r="CK8" i="54"/>
  <c r="CJ8" i="54"/>
  <c r="CI8" i="54"/>
  <c r="CH8" i="54"/>
  <c r="CG8" i="54"/>
  <c r="CT7" i="54"/>
  <c r="CS7" i="54"/>
  <c r="CR7" i="54"/>
  <c r="CQ7" i="54"/>
  <c r="CP7" i="54"/>
  <c r="CO7" i="54"/>
  <c r="CN7" i="54"/>
  <c r="CM7" i="54"/>
  <c r="CL7" i="54"/>
  <c r="CK7" i="54"/>
  <c r="CJ7" i="54"/>
  <c r="CI7" i="54"/>
  <c r="CH7" i="54"/>
  <c r="CG7" i="54"/>
  <c r="CT6" i="54"/>
  <c r="CS6" i="54"/>
  <c r="CR6" i="54"/>
  <c r="CQ6" i="54"/>
  <c r="CP6" i="54"/>
  <c r="CO6" i="54"/>
  <c r="CN6" i="54"/>
  <c r="CM6" i="54"/>
  <c r="CL6" i="54"/>
  <c r="CK6" i="54"/>
  <c r="CJ6" i="54"/>
  <c r="CI6" i="54"/>
  <c r="CH6" i="54"/>
  <c r="CG6" i="54"/>
  <c r="CT5" i="54"/>
  <c r="CS5" i="54"/>
  <c r="CR5" i="54"/>
  <c r="CQ5" i="54"/>
  <c r="CP5" i="54"/>
  <c r="CO5" i="54"/>
  <c r="CN5" i="54"/>
  <c r="CM5" i="54"/>
  <c r="CL5" i="54"/>
  <c r="CK5" i="54"/>
  <c r="CJ5" i="54"/>
  <c r="CI5" i="54"/>
  <c r="CH5" i="54"/>
  <c r="CG5" i="54"/>
  <c r="CT4" i="54"/>
  <c r="CS4" i="54"/>
  <c r="CR4" i="54"/>
  <c r="CQ4" i="54"/>
  <c r="CP4" i="54"/>
  <c r="CO4" i="54"/>
  <c r="CN4" i="54"/>
  <c r="CM4" i="54"/>
  <c r="CL4" i="54"/>
  <c r="CK4" i="54"/>
  <c r="CJ4" i="54"/>
  <c r="CI4" i="54"/>
  <c r="CH4" i="54"/>
  <c r="CG4" i="54"/>
  <c r="CT3" i="54"/>
  <c r="CS3" i="54"/>
  <c r="CR3" i="54"/>
  <c r="CQ3" i="54"/>
  <c r="CP3" i="54"/>
  <c r="CO3" i="54"/>
  <c r="CN3" i="54"/>
  <c r="CM3" i="54"/>
  <c r="CL3" i="54"/>
  <c r="CK3" i="54"/>
  <c r="CJ3" i="54"/>
  <c r="CI3" i="54"/>
  <c r="CH3" i="54"/>
  <c r="CG3" i="54"/>
  <c r="C25" i="20" l="1"/>
  <c r="F25" i="20"/>
  <c r="I25" i="20"/>
  <c r="K25" i="20"/>
  <c r="M25" i="20"/>
  <c r="O25" i="20"/>
  <c r="Q25" i="20"/>
  <c r="S25" i="20"/>
  <c r="U25" i="20"/>
  <c r="B25" i="20"/>
  <c r="E25" i="20"/>
  <c r="H25" i="20"/>
  <c r="J25" i="20"/>
  <c r="L25" i="20"/>
  <c r="N25" i="20"/>
  <c r="P25" i="20"/>
  <c r="R25" i="20"/>
  <c r="T25" i="20"/>
  <c r="V25" i="20"/>
  <c r="C19" i="61"/>
  <c r="C19" i="21"/>
  <c r="E19" i="61"/>
  <c r="E19" i="21"/>
  <c r="G19" i="61"/>
  <c r="G19" i="21"/>
  <c r="D19" i="21"/>
  <c r="D19" i="61"/>
  <c r="F19" i="21"/>
  <c r="F19" i="61"/>
  <c r="H19" i="21"/>
  <c r="H19" i="61"/>
  <c r="B19" i="21"/>
  <c r="B19" i="61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R62" i="34"/>
  <c r="AV61" i="34"/>
  <c r="L24" i="47" s="1"/>
  <c r="AU61" i="34"/>
  <c r="K24" i="47" s="1"/>
  <c r="AT61" i="34"/>
  <c r="AS61" i="34"/>
  <c r="AR61" i="34"/>
  <c r="J24" i="47" s="1"/>
  <c r="AQ61" i="34"/>
  <c r="I24" i="47" s="1"/>
  <c r="AP61" i="34"/>
  <c r="AO61" i="34"/>
  <c r="AN61" i="34"/>
  <c r="AM61" i="34"/>
  <c r="AL61" i="34"/>
  <c r="AK61" i="34"/>
  <c r="H24" i="47" s="1"/>
  <c r="AJ61" i="34"/>
  <c r="AI61" i="34"/>
  <c r="F24" i="47" s="1"/>
  <c r="AH61" i="34"/>
  <c r="AG61" i="34"/>
  <c r="AF61" i="34"/>
  <c r="AE61" i="34"/>
  <c r="AD61" i="34"/>
  <c r="AC61" i="34"/>
  <c r="AB61" i="34"/>
  <c r="E24" i="47" s="1"/>
  <c r="AA61" i="34"/>
  <c r="Z61" i="34"/>
  <c r="Y61" i="34"/>
  <c r="C24" i="47" s="1"/>
  <c r="X61" i="34"/>
  <c r="W61" i="34"/>
  <c r="B24" i="47" s="1"/>
  <c r="V61" i="34"/>
  <c r="U61" i="34"/>
  <c r="T61" i="34"/>
  <c r="R61" i="34"/>
  <c r="L53" i="46"/>
  <c r="M53" i="46"/>
  <c r="N53" i="46"/>
  <c r="O53" i="46"/>
  <c r="P53" i="46"/>
  <c r="Q53" i="46"/>
  <c r="R53" i="46"/>
  <c r="L54" i="46"/>
  <c r="M54" i="46"/>
  <c r="N54" i="46"/>
  <c r="O54" i="46"/>
  <c r="P54" i="46"/>
  <c r="Q54" i="46"/>
  <c r="R54" i="46"/>
  <c r="B54" i="46"/>
  <c r="B53" i="46"/>
  <c r="M54" i="29"/>
  <c r="M53" i="29"/>
  <c r="B54" i="29"/>
  <c r="B53" i="29"/>
  <c r="CE56" i="52"/>
  <c r="CE57" i="52"/>
  <c r="CE58" i="52"/>
  <c r="CE55" i="52"/>
  <c r="CE54" i="52"/>
  <c r="Z61" i="48" l="1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H54" i="21" l="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H52" i="21"/>
  <c r="G52" i="21"/>
  <c r="F52" i="21"/>
  <c r="E52" i="21"/>
  <c r="D52" i="21"/>
  <c r="C52" i="21"/>
  <c r="B52" i="21"/>
  <c r="DA4" i="11" l="1"/>
  <c r="DB4" i="11"/>
  <c r="DA5" i="11"/>
  <c r="DB5" i="11"/>
  <c r="DA6" i="11"/>
  <c r="DB6" i="11"/>
  <c r="DA7" i="11"/>
  <c r="DB7" i="11"/>
  <c r="DA8" i="11"/>
  <c r="DB8" i="11"/>
  <c r="DA9" i="11"/>
  <c r="DB9" i="11"/>
  <c r="DA10" i="11"/>
  <c r="DB10" i="11"/>
  <c r="DA11" i="11"/>
  <c r="DB11" i="11"/>
  <c r="DA12" i="11"/>
  <c r="DB12" i="11"/>
  <c r="DA13" i="11"/>
  <c r="DB13" i="11"/>
  <c r="DA14" i="11"/>
  <c r="DB14" i="11"/>
  <c r="DA15" i="11"/>
  <c r="DB15" i="11"/>
  <c r="DA16" i="11"/>
  <c r="DB16" i="11"/>
  <c r="DA17" i="11"/>
  <c r="DB17" i="11"/>
  <c r="DA18" i="11"/>
  <c r="DB18" i="11"/>
  <c r="DA19" i="11"/>
  <c r="DB19" i="11"/>
  <c r="DA20" i="11"/>
  <c r="DB20" i="11"/>
  <c r="DA21" i="11"/>
  <c r="DB21" i="11"/>
  <c r="DA22" i="11"/>
  <c r="DB22" i="11"/>
  <c r="DA23" i="11"/>
  <c r="DB23" i="11"/>
  <c r="DA24" i="11"/>
  <c r="DB24" i="11"/>
  <c r="DA25" i="11"/>
  <c r="DB25" i="11"/>
  <c r="DA26" i="11"/>
  <c r="DB26" i="11"/>
  <c r="DA27" i="11"/>
  <c r="DB27" i="11"/>
  <c r="DA28" i="11"/>
  <c r="DB28" i="11"/>
  <c r="DA29" i="11"/>
  <c r="DB29" i="11"/>
  <c r="DA30" i="11"/>
  <c r="DB30" i="11"/>
  <c r="DA31" i="11"/>
  <c r="DB31" i="11"/>
  <c r="DA32" i="11"/>
  <c r="DB32" i="11"/>
  <c r="DA33" i="11"/>
  <c r="DB33" i="11"/>
  <c r="DA34" i="11"/>
  <c r="DB34" i="11"/>
  <c r="DA35" i="11"/>
  <c r="DB35" i="11"/>
  <c r="DA36" i="11"/>
  <c r="DB36" i="11"/>
  <c r="DA37" i="11"/>
  <c r="DB37" i="11"/>
  <c r="DA38" i="11"/>
  <c r="DB38" i="11"/>
  <c r="DA39" i="11"/>
  <c r="DB39" i="11"/>
  <c r="DA40" i="11"/>
  <c r="DB40" i="11"/>
  <c r="DA41" i="11"/>
  <c r="DB41" i="11"/>
  <c r="DA42" i="11"/>
  <c r="DB42" i="11"/>
  <c r="DA43" i="11"/>
  <c r="DB43" i="11"/>
  <c r="DA44" i="11"/>
  <c r="DB44" i="11"/>
  <c r="DA45" i="11"/>
  <c r="DB45" i="11"/>
  <c r="DA46" i="11"/>
  <c r="DB46" i="11"/>
  <c r="DA47" i="11"/>
  <c r="DB47" i="11"/>
  <c r="DA48" i="11"/>
  <c r="DB48" i="11"/>
  <c r="DA49" i="11"/>
  <c r="DB49" i="11"/>
  <c r="DA50" i="11"/>
  <c r="DB50" i="11"/>
  <c r="DA51" i="11"/>
  <c r="DB51" i="11"/>
  <c r="DB3" i="11"/>
  <c r="DA3" i="11"/>
  <c r="AW61" i="34" l="1"/>
  <c r="AX61" i="34"/>
  <c r="AY61" i="34"/>
  <c r="AZ61" i="34"/>
  <c r="BA61" i="34"/>
  <c r="BB61" i="34"/>
  <c r="BC61" i="34"/>
  <c r="M24" i="47" s="1"/>
  <c r="BD61" i="34"/>
  <c r="N24" i="47" s="1"/>
  <c r="BE61" i="34"/>
  <c r="O24" i="47" s="1"/>
  <c r="BF61" i="34"/>
  <c r="BG61" i="34"/>
  <c r="BH61" i="34"/>
  <c r="BI61" i="34"/>
  <c r="BJ61" i="34"/>
  <c r="P24" i="47" s="1"/>
  <c r="BK61" i="34"/>
  <c r="BL61" i="34"/>
  <c r="BM61" i="34"/>
  <c r="BN61" i="34"/>
  <c r="BO61" i="34"/>
  <c r="BP61" i="34"/>
  <c r="BQ61" i="34"/>
  <c r="BR61" i="34"/>
  <c r="BS61" i="34"/>
  <c r="BT61" i="34"/>
  <c r="Q24" i="47" s="1"/>
  <c r="BU61" i="34"/>
  <c r="R24" i="47" s="1"/>
  <c r="BV61" i="34"/>
  <c r="S24" i="47" s="1"/>
  <c r="BW61" i="34"/>
  <c r="T24" i="47" s="1"/>
  <c r="BX61" i="34"/>
  <c r="U24" i="47" s="1"/>
  <c r="BY61" i="34"/>
  <c r="V24" i="47" s="1"/>
  <c r="BZ61" i="34"/>
  <c r="CA61" i="34"/>
  <c r="CC61" i="34"/>
  <c r="CD61" i="34"/>
  <c r="CE61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C62" i="34"/>
  <c r="CD62" i="34"/>
  <c r="CE62" i="34"/>
  <c r="S62" i="34"/>
  <c r="R62" i="33"/>
  <c r="S62" i="33"/>
  <c r="T62" i="33"/>
  <c r="U62" i="33"/>
  <c r="W62" i="33"/>
  <c r="X62" i="33"/>
  <c r="Y62" i="33"/>
  <c r="Z62" i="33"/>
  <c r="AA62" i="33"/>
  <c r="AB62" i="33"/>
  <c r="AC62" i="33"/>
  <c r="AD62" i="33"/>
  <c r="AF62" i="33"/>
  <c r="AG62" i="33"/>
  <c r="AH62" i="33"/>
  <c r="AI62" i="33"/>
  <c r="AJ62" i="33"/>
  <c r="AK62" i="33"/>
  <c r="AM62" i="33"/>
  <c r="AN62" i="33"/>
  <c r="AO62" i="33"/>
  <c r="AP62" i="33"/>
  <c r="AQ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W62" i="33"/>
  <c r="BX62" i="33"/>
  <c r="BY62" i="33"/>
  <c r="CA62" i="33"/>
  <c r="CB62" i="33"/>
  <c r="CC62" i="33"/>
  <c r="R61" i="33"/>
  <c r="S61" i="33"/>
  <c r="T61" i="33"/>
  <c r="U61" i="33"/>
  <c r="W61" i="33"/>
  <c r="X61" i="33"/>
  <c r="Y61" i="33"/>
  <c r="Q62" i="33"/>
  <c r="S61" i="3"/>
  <c r="T61" i="3"/>
  <c r="U61" i="3"/>
  <c r="V61" i="3"/>
  <c r="X61" i="3"/>
  <c r="Y61" i="3"/>
  <c r="Z61" i="3"/>
  <c r="AA61" i="3"/>
  <c r="AB61" i="3"/>
  <c r="AC61" i="3"/>
  <c r="AD61" i="3"/>
  <c r="AE61" i="3"/>
  <c r="AG61" i="3"/>
  <c r="AH61" i="3"/>
  <c r="AI61" i="3"/>
  <c r="AJ61" i="3"/>
  <c r="AK61" i="3"/>
  <c r="AM61" i="3"/>
  <c r="AN61" i="3"/>
  <c r="AO61" i="3"/>
  <c r="AP61" i="3"/>
  <c r="AQ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CA61" i="3"/>
  <c r="CB61" i="3"/>
  <c r="CC61" i="3"/>
  <c r="R61" i="3"/>
  <c r="D37" i="47" l="1"/>
  <c r="G37" i="47"/>
  <c r="CL86" i="38"/>
  <c r="CK86" i="38"/>
  <c r="CJ86" i="38"/>
  <c r="CI86" i="38"/>
  <c r="CH86" i="38"/>
  <c r="CG86" i="38"/>
  <c r="CF86" i="38"/>
  <c r="CE86" i="38"/>
  <c r="CD86" i="38"/>
  <c r="CL85" i="38"/>
  <c r="CK85" i="38"/>
  <c r="CJ85" i="38"/>
  <c r="CI85" i="38"/>
  <c r="CH85" i="38"/>
  <c r="CG85" i="38"/>
  <c r="CF85" i="38"/>
  <c r="CE85" i="38"/>
  <c r="CD85" i="38"/>
  <c r="CL84" i="38"/>
  <c r="CK84" i="38"/>
  <c r="CJ84" i="38"/>
  <c r="CI84" i="38"/>
  <c r="CH84" i="38"/>
  <c r="CG84" i="38"/>
  <c r="CF84" i="38"/>
  <c r="CE84" i="38"/>
  <c r="CD84" i="38"/>
  <c r="CL83" i="38"/>
  <c r="CK83" i="38"/>
  <c r="CJ83" i="38"/>
  <c r="CI83" i="38"/>
  <c r="CH83" i="38"/>
  <c r="CG83" i="38"/>
  <c r="CF83" i="38"/>
  <c r="CE83" i="38"/>
  <c r="CD83" i="38"/>
  <c r="CL82" i="38"/>
  <c r="CK82" i="38"/>
  <c r="CJ82" i="38"/>
  <c r="CI82" i="38"/>
  <c r="CH82" i="38"/>
  <c r="CG82" i="38"/>
  <c r="CF82" i="38"/>
  <c r="CE82" i="38"/>
  <c r="CD82" i="38"/>
  <c r="CL81" i="38"/>
  <c r="CK81" i="38"/>
  <c r="CJ81" i="38"/>
  <c r="CI81" i="38"/>
  <c r="CH81" i="38"/>
  <c r="CG81" i="38"/>
  <c r="CF81" i="38"/>
  <c r="CE81" i="38"/>
  <c r="CD81" i="38"/>
  <c r="CL80" i="38"/>
  <c r="CK80" i="38"/>
  <c r="CJ80" i="38"/>
  <c r="CI80" i="38"/>
  <c r="CH80" i="38"/>
  <c r="CG80" i="38"/>
  <c r="CF80" i="38"/>
  <c r="CE80" i="38"/>
  <c r="CD80" i="38"/>
  <c r="CL79" i="38"/>
  <c r="CK79" i="38"/>
  <c r="CJ79" i="38"/>
  <c r="CI79" i="38"/>
  <c r="CH79" i="38"/>
  <c r="CG79" i="38"/>
  <c r="CF79" i="38"/>
  <c r="CE79" i="38"/>
  <c r="CD79" i="38"/>
  <c r="CL78" i="38"/>
  <c r="CK78" i="38"/>
  <c r="CJ78" i="38"/>
  <c r="CI78" i="38"/>
  <c r="CH78" i="38"/>
  <c r="CG78" i="38"/>
  <c r="CF78" i="38"/>
  <c r="CE78" i="38"/>
  <c r="CD78" i="38"/>
  <c r="CL77" i="38"/>
  <c r="CK77" i="38"/>
  <c r="CJ77" i="38"/>
  <c r="CI77" i="38"/>
  <c r="CH77" i="38"/>
  <c r="CG77" i="38"/>
  <c r="CF77" i="38"/>
  <c r="CE77" i="38"/>
  <c r="CD77" i="38"/>
  <c r="CL76" i="38"/>
  <c r="CK76" i="38"/>
  <c r="CJ76" i="38"/>
  <c r="CI76" i="38"/>
  <c r="CH76" i="38"/>
  <c r="CG76" i="38"/>
  <c r="CF76" i="38"/>
  <c r="CE76" i="38"/>
  <c r="CD76" i="38"/>
  <c r="CL75" i="38"/>
  <c r="CK75" i="38"/>
  <c r="CJ75" i="38"/>
  <c r="CI75" i="38"/>
  <c r="CH75" i="38"/>
  <c r="CG75" i="38"/>
  <c r="CF75" i="38"/>
  <c r="CE75" i="38"/>
  <c r="CD75" i="38"/>
  <c r="CL74" i="38"/>
  <c r="CK74" i="38"/>
  <c r="CJ74" i="38"/>
  <c r="CI74" i="38"/>
  <c r="CH74" i="38"/>
  <c r="CG74" i="38"/>
  <c r="CF74" i="38"/>
  <c r="CE74" i="38"/>
  <c r="CD74" i="38"/>
  <c r="CL73" i="38"/>
  <c r="CK73" i="38"/>
  <c r="CJ73" i="38"/>
  <c r="CI73" i="38"/>
  <c r="CH73" i="38"/>
  <c r="CG73" i="38"/>
  <c r="CF73" i="38"/>
  <c r="CE73" i="38"/>
  <c r="CD73" i="38"/>
  <c r="CL72" i="38"/>
  <c r="CK72" i="38"/>
  <c r="CJ72" i="38"/>
  <c r="CI72" i="38"/>
  <c r="CH72" i="38"/>
  <c r="CG72" i="38"/>
  <c r="CF72" i="38"/>
  <c r="CE72" i="38"/>
  <c r="CD72" i="38"/>
  <c r="CL71" i="38"/>
  <c r="CK71" i="38"/>
  <c r="CJ71" i="38"/>
  <c r="CI71" i="38"/>
  <c r="CH71" i="38"/>
  <c r="CG71" i="38"/>
  <c r="CF71" i="38"/>
  <c r="CE71" i="38"/>
  <c r="CD71" i="38"/>
  <c r="CL70" i="38"/>
  <c r="CK70" i="38"/>
  <c r="CJ70" i="38"/>
  <c r="CI70" i="38"/>
  <c r="CH70" i="38"/>
  <c r="CG70" i="38"/>
  <c r="CF70" i="38"/>
  <c r="CE70" i="38"/>
  <c r="CD70" i="38"/>
  <c r="CL69" i="38"/>
  <c r="CK69" i="38"/>
  <c r="CJ69" i="38"/>
  <c r="CI69" i="38"/>
  <c r="CH69" i="38"/>
  <c r="CG69" i="38"/>
  <c r="CF69" i="38"/>
  <c r="CE69" i="38"/>
  <c r="CD69" i="38"/>
  <c r="CL68" i="38"/>
  <c r="CK68" i="38"/>
  <c r="CJ68" i="38"/>
  <c r="CI68" i="38"/>
  <c r="CH68" i="38"/>
  <c r="CG68" i="38"/>
  <c r="CF68" i="38"/>
  <c r="CE68" i="38"/>
  <c r="CD68" i="38"/>
  <c r="CL67" i="38"/>
  <c r="CK67" i="38"/>
  <c r="CJ67" i="38"/>
  <c r="CI67" i="38"/>
  <c r="CH67" i="38"/>
  <c r="CG67" i="38"/>
  <c r="CF67" i="38"/>
  <c r="CE67" i="38"/>
  <c r="CD67" i="38"/>
  <c r="O65" i="38"/>
  <c r="N65" i="38"/>
  <c r="M65" i="38"/>
  <c r="L65" i="38"/>
  <c r="O64" i="38"/>
  <c r="N64" i="38"/>
  <c r="M64" i="38"/>
  <c r="L64" i="38"/>
  <c r="O63" i="38"/>
  <c r="N63" i="38"/>
  <c r="M63" i="38"/>
  <c r="L63" i="38"/>
  <c r="O62" i="38"/>
  <c r="N62" i="38"/>
  <c r="M62" i="38"/>
  <c r="L62" i="38"/>
  <c r="H8" i="61"/>
  <c r="G8" i="61"/>
  <c r="F8" i="61"/>
  <c r="E8" i="61"/>
  <c r="D8" i="61"/>
  <c r="B8" i="61"/>
  <c r="O61" i="38"/>
  <c r="N61" i="38"/>
  <c r="M61" i="38"/>
  <c r="L61" i="38"/>
  <c r="CL60" i="38"/>
  <c r="CK60" i="38"/>
  <c r="CJ60" i="38"/>
  <c r="CI60" i="38"/>
  <c r="CH60" i="38"/>
  <c r="CG60" i="38"/>
  <c r="CF60" i="38"/>
  <c r="CE60" i="38"/>
  <c r="CD60" i="38"/>
  <c r="CL59" i="38"/>
  <c r="CK59" i="38"/>
  <c r="CJ59" i="38"/>
  <c r="CI59" i="38"/>
  <c r="CH59" i="38"/>
  <c r="CG59" i="38"/>
  <c r="CF59" i="38"/>
  <c r="CE59" i="38"/>
  <c r="CD59" i="38"/>
  <c r="CL58" i="38"/>
  <c r="CK58" i="38"/>
  <c r="CJ58" i="38"/>
  <c r="CI58" i="38"/>
  <c r="CH58" i="38"/>
  <c r="CG58" i="38"/>
  <c r="CF58" i="38"/>
  <c r="CE58" i="38"/>
  <c r="CD58" i="38"/>
  <c r="CL57" i="38"/>
  <c r="CK57" i="38"/>
  <c r="CJ57" i="38"/>
  <c r="CI57" i="38"/>
  <c r="CH57" i="38"/>
  <c r="CG57" i="38"/>
  <c r="CF57" i="38"/>
  <c r="CE57" i="38"/>
  <c r="CD57" i="38"/>
  <c r="CL56" i="38"/>
  <c r="CK56" i="38"/>
  <c r="CJ56" i="38"/>
  <c r="CI56" i="38"/>
  <c r="CH56" i="38"/>
  <c r="CG56" i="38"/>
  <c r="CF56" i="38"/>
  <c r="CE56" i="38"/>
  <c r="CD56" i="38"/>
  <c r="CL55" i="38"/>
  <c r="CK55" i="38"/>
  <c r="CJ55" i="38"/>
  <c r="CI55" i="38"/>
  <c r="CH55" i="38"/>
  <c r="CG55" i="38"/>
  <c r="CF55" i="38"/>
  <c r="CE55" i="38"/>
  <c r="CD55" i="38"/>
  <c r="CL54" i="38"/>
  <c r="CK54" i="38"/>
  <c r="CJ54" i="38"/>
  <c r="CI54" i="38"/>
  <c r="CH54" i="38"/>
  <c r="CG54" i="38"/>
  <c r="CF54" i="38"/>
  <c r="CE54" i="38"/>
  <c r="CD54" i="38"/>
  <c r="CL53" i="38"/>
  <c r="CK53" i="38"/>
  <c r="CJ53" i="38"/>
  <c r="CI53" i="38"/>
  <c r="CH53" i="38"/>
  <c r="CG53" i="38"/>
  <c r="CF53" i="38"/>
  <c r="CE53" i="38"/>
  <c r="CD53" i="38"/>
  <c r="CL52" i="38"/>
  <c r="CK52" i="38"/>
  <c r="CJ52" i="38"/>
  <c r="CI52" i="38"/>
  <c r="CH52" i="38"/>
  <c r="CG52" i="38"/>
  <c r="CF52" i="38"/>
  <c r="CE52" i="38"/>
  <c r="CD52" i="38"/>
  <c r="CL51" i="38"/>
  <c r="CK51" i="38"/>
  <c r="CJ51" i="38"/>
  <c r="CI51" i="38"/>
  <c r="CH51" i="38"/>
  <c r="CG51" i="38"/>
  <c r="CF51" i="38"/>
  <c r="CE51" i="38"/>
  <c r="CD51" i="38"/>
  <c r="CL50" i="38"/>
  <c r="CK50" i="38"/>
  <c r="CJ50" i="38"/>
  <c r="CI50" i="38"/>
  <c r="CH50" i="38"/>
  <c r="CG50" i="38"/>
  <c r="CF50" i="38"/>
  <c r="CE50" i="38"/>
  <c r="CD50" i="38"/>
  <c r="CL49" i="38"/>
  <c r="CK49" i="38"/>
  <c r="CJ49" i="38"/>
  <c r="CI49" i="38"/>
  <c r="CH49" i="38"/>
  <c r="CG49" i="38"/>
  <c r="CF49" i="38"/>
  <c r="CE49" i="38"/>
  <c r="CD49" i="38"/>
  <c r="CL48" i="38"/>
  <c r="CK48" i="38"/>
  <c r="CJ48" i="38"/>
  <c r="CI48" i="38"/>
  <c r="CH48" i="38"/>
  <c r="CG48" i="38"/>
  <c r="CF48" i="38"/>
  <c r="CE48" i="38"/>
  <c r="CD48" i="38"/>
  <c r="CL47" i="38"/>
  <c r="CK47" i="38"/>
  <c r="CJ47" i="38"/>
  <c r="CI47" i="38"/>
  <c r="CH47" i="38"/>
  <c r="CG47" i="38"/>
  <c r="CF47" i="38"/>
  <c r="CE47" i="38"/>
  <c r="CD47" i="38"/>
  <c r="CL46" i="38"/>
  <c r="CK46" i="38"/>
  <c r="CJ46" i="38"/>
  <c r="CI46" i="38"/>
  <c r="CH46" i="38"/>
  <c r="CG46" i="38"/>
  <c r="CF46" i="38"/>
  <c r="CE46" i="38"/>
  <c r="CD46" i="38"/>
  <c r="CL45" i="38"/>
  <c r="CK45" i="38"/>
  <c r="CJ45" i="38"/>
  <c r="CI45" i="38"/>
  <c r="CH45" i="38"/>
  <c r="CG45" i="38"/>
  <c r="CF45" i="38"/>
  <c r="CE45" i="38"/>
  <c r="CD45" i="38"/>
  <c r="CL44" i="38"/>
  <c r="CK44" i="38"/>
  <c r="CJ44" i="38"/>
  <c r="CI44" i="38"/>
  <c r="CH44" i="38"/>
  <c r="CG44" i="38"/>
  <c r="CF44" i="38"/>
  <c r="CE44" i="38"/>
  <c r="CD44" i="38"/>
  <c r="CL43" i="38"/>
  <c r="CK43" i="38"/>
  <c r="CJ43" i="38"/>
  <c r="CI43" i="38"/>
  <c r="CH43" i="38"/>
  <c r="CG43" i="38"/>
  <c r="CF43" i="38"/>
  <c r="CE43" i="38"/>
  <c r="CD43" i="38"/>
  <c r="CL42" i="38"/>
  <c r="CK42" i="38"/>
  <c r="CJ42" i="38"/>
  <c r="CI42" i="38"/>
  <c r="CH42" i="38"/>
  <c r="CG42" i="38"/>
  <c r="CF42" i="38"/>
  <c r="CE42" i="38"/>
  <c r="CD42" i="38"/>
  <c r="CL41" i="38"/>
  <c r="CK41" i="38"/>
  <c r="CJ41" i="38"/>
  <c r="CI41" i="38"/>
  <c r="CH41" i="38"/>
  <c r="CG41" i="38"/>
  <c r="CF41" i="38"/>
  <c r="CE41" i="38"/>
  <c r="CD41" i="38"/>
  <c r="CL40" i="38"/>
  <c r="CK40" i="38"/>
  <c r="CJ40" i="38"/>
  <c r="CI40" i="38"/>
  <c r="CH40" i="38"/>
  <c r="CG40" i="38"/>
  <c r="CF40" i="38"/>
  <c r="CE40" i="38"/>
  <c r="CD40" i="38"/>
  <c r="CL39" i="38"/>
  <c r="CK39" i="38"/>
  <c r="CJ39" i="38"/>
  <c r="CI39" i="38"/>
  <c r="CH39" i="38"/>
  <c r="CG39" i="38"/>
  <c r="CF39" i="38"/>
  <c r="CE39" i="38"/>
  <c r="CD39" i="38"/>
  <c r="CL38" i="38"/>
  <c r="CK38" i="38"/>
  <c r="CJ38" i="38"/>
  <c r="CI38" i="38"/>
  <c r="CH38" i="38"/>
  <c r="CG38" i="38"/>
  <c r="CF38" i="38"/>
  <c r="CE38" i="38"/>
  <c r="CD38" i="38"/>
  <c r="CL37" i="38"/>
  <c r="CK37" i="38"/>
  <c r="CJ37" i="38"/>
  <c r="CI37" i="38"/>
  <c r="CH37" i="38"/>
  <c r="CG37" i="38"/>
  <c r="CF37" i="38"/>
  <c r="CE37" i="38"/>
  <c r="CD37" i="38"/>
  <c r="CL36" i="38"/>
  <c r="CK36" i="38"/>
  <c r="CJ36" i="38"/>
  <c r="CI36" i="38"/>
  <c r="CH36" i="38"/>
  <c r="CG36" i="38"/>
  <c r="CF36" i="38"/>
  <c r="CE36" i="38"/>
  <c r="CD36" i="38"/>
  <c r="CL35" i="38"/>
  <c r="CK35" i="38"/>
  <c r="CJ35" i="38"/>
  <c r="CI35" i="38"/>
  <c r="CH35" i="38"/>
  <c r="CG35" i="38"/>
  <c r="CF35" i="38"/>
  <c r="CE35" i="38"/>
  <c r="CD35" i="38"/>
  <c r="CL34" i="38"/>
  <c r="CK34" i="38"/>
  <c r="CJ34" i="38"/>
  <c r="CI34" i="38"/>
  <c r="CH34" i="38"/>
  <c r="CG34" i="38"/>
  <c r="CF34" i="38"/>
  <c r="CE34" i="38"/>
  <c r="CD34" i="38"/>
  <c r="CL33" i="38"/>
  <c r="CK33" i="38"/>
  <c r="CJ33" i="38"/>
  <c r="CI33" i="38"/>
  <c r="CH33" i="38"/>
  <c r="CG33" i="38"/>
  <c r="CF33" i="38"/>
  <c r="CE33" i="38"/>
  <c r="CD33" i="38"/>
  <c r="CL32" i="38"/>
  <c r="CK32" i="38"/>
  <c r="CJ32" i="38"/>
  <c r="CI32" i="38"/>
  <c r="CH32" i="38"/>
  <c r="CG32" i="38"/>
  <c r="CF32" i="38"/>
  <c r="CE32" i="38"/>
  <c r="CD32" i="38"/>
  <c r="CL31" i="38"/>
  <c r="CK31" i="38"/>
  <c r="CJ31" i="38"/>
  <c r="CI31" i="38"/>
  <c r="CH31" i="38"/>
  <c r="CG31" i="38"/>
  <c r="CF31" i="38"/>
  <c r="CE31" i="38"/>
  <c r="CD31" i="38"/>
  <c r="CL30" i="38"/>
  <c r="CK30" i="38"/>
  <c r="CJ30" i="38"/>
  <c r="CI30" i="38"/>
  <c r="CH30" i="38"/>
  <c r="CG30" i="38"/>
  <c r="CF30" i="38"/>
  <c r="CE30" i="38"/>
  <c r="CD30" i="38"/>
  <c r="CL29" i="38"/>
  <c r="CK29" i="38"/>
  <c r="CJ29" i="38"/>
  <c r="CI29" i="38"/>
  <c r="CH29" i="38"/>
  <c r="CG29" i="38"/>
  <c r="CF29" i="38"/>
  <c r="CE29" i="38"/>
  <c r="CD29" i="38"/>
  <c r="CL28" i="38"/>
  <c r="CK28" i="38"/>
  <c r="CJ28" i="38"/>
  <c r="CI28" i="38"/>
  <c r="CH28" i="38"/>
  <c r="CG28" i="38"/>
  <c r="CF28" i="38"/>
  <c r="CE28" i="38"/>
  <c r="CD28" i="38"/>
  <c r="CL27" i="38"/>
  <c r="CK27" i="38"/>
  <c r="CJ27" i="38"/>
  <c r="CI27" i="38"/>
  <c r="CH27" i="38"/>
  <c r="CG27" i="38"/>
  <c r="CF27" i="38"/>
  <c r="CE27" i="38"/>
  <c r="CD27" i="38"/>
  <c r="CL26" i="38"/>
  <c r="CK26" i="38"/>
  <c r="CJ26" i="38"/>
  <c r="CI26" i="38"/>
  <c r="CH26" i="38"/>
  <c r="CG26" i="38"/>
  <c r="CF26" i="38"/>
  <c r="CE26" i="38"/>
  <c r="CD26" i="38"/>
  <c r="CL25" i="38"/>
  <c r="CK25" i="38"/>
  <c r="CJ25" i="38"/>
  <c r="CI25" i="38"/>
  <c r="CH25" i="38"/>
  <c r="CG25" i="38"/>
  <c r="CF25" i="38"/>
  <c r="CE25" i="38"/>
  <c r="CD25" i="38"/>
  <c r="CL24" i="38"/>
  <c r="CK24" i="38"/>
  <c r="CJ24" i="38"/>
  <c r="CI24" i="38"/>
  <c r="CH24" i="38"/>
  <c r="CG24" i="38"/>
  <c r="CF24" i="38"/>
  <c r="CE24" i="38"/>
  <c r="CD24" i="38"/>
  <c r="CL23" i="38"/>
  <c r="CK23" i="38"/>
  <c r="CJ23" i="38"/>
  <c r="CI23" i="38"/>
  <c r="CH23" i="38"/>
  <c r="CG23" i="38"/>
  <c r="CF23" i="38"/>
  <c r="CE23" i="38"/>
  <c r="CD23" i="38"/>
  <c r="CL22" i="38"/>
  <c r="CK22" i="38"/>
  <c r="CJ22" i="38"/>
  <c r="CI22" i="38"/>
  <c r="CH22" i="38"/>
  <c r="CG22" i="38"/>
  <c r="CF22" i="38"/>
  <c r="CE22" i="38"/>
  <c r="CD22" i="38"/>
  <c r="CL21" i="38"/>
  <c r="CK21" i="38"/>
  <c r="CJ21" i="38"/>
  <c r="CI21" i="38"/>
  <c r="CH21" i="38"/>
  <c r="CG21" i="38"/>
  <c r="CF21" i="38"/>
  <c r="CE21" i="38"/>
  <c r="CD21" i="38"/>
  <c r="CL20" i="38"/>
  <c r="CK20" i="38"/>
  <c r="CJ20" i="38"/>
  <c r="CI20" i="38"/>
  <c r="CH20" i="38"/>
  <c r="CG20" i="38"/>
  <c r="CF20" i="38"/>
  <c r="CE20" i="38"/>
  <c r="CD20" i="38"/>
  <c r="CL19" i="38"/>
  <c r="CK19" i="38"/>
  <c r="CJ19" i="38"/>
  <c r="CI19" i="38"/>
  <c r="CH19" i="38"/>
  <c r="CG19" i="38"/>
  <c r="CF19" i="38"/>
  <c r="CE19" i="38"/>
  <c r="CD19" i="38"/>
  <c r="CL18" i="38"/>
  <c r="CK18" i="38"/>
  <c r="CJ18" i="38"/>
  <c r="CI18" i="38"/>
  <c r="CH18" i="38"/>
  <c r="CG18" i="38"/>
  <c r="CF18" i="38"/>
  <c r="CE18" i="38"/>
  <c r="CD18" i="38"/>
  <c r="CL17" i="38"/>
  <c r="CK17" i="38"/>
  <c r="CJ17" i="38"/>
  <c r="CI17" i="38"/>
  <c r="CH17" i="38"/>
  <c r="CG17" i="38"/>
  <c r="CF17" i="38"/>
  <c r="CE17" i="38"/>
  <c r="CD17" i="38"/>
  <c r="CL16" i="38"/>
  <c r="CK16" i="38"/>
  <c r="CJ16" i="38"/>
  <c r="CI16" i="38"/>
  <c r="CH16" i="38"/>
  <c r="CG16" i="38"/>
  <c r="CF16" i="38"/>
  <c r="CE16" i="38"/>
  <c r="CD16" i="38"/>
  <c r="CL15" i="38"/>
  <c r="CK15" i="38"/>
  <c r="CJ15" i="38"/>
  <c r="CI15" i="38"/>
  <c r="CH15" i="38"/>
  <c r="CG15" i="38"/>
  <c r="CF15" i="38"/>
  <c r="CE15" i="38"/>
  <c r="CD15" i="38"/>
  <c r="CL14" i="38"/>
  <c r="CK14" i="38"/>
  <c r="CJ14" i="38"/>
  <c r="CI14" i="38"/>
  <c r="CH14" i="38"/>
  <c r="CG14" i="38"/>
  <c r="CF14" i="38"/>
  <c r="CE14" i="38"/>
  <c r="CD14" i="38"/>
  <c r="CL13" i="38"/>
  <c r="CK13" i="38"/>
  <c r="CJ13" i="38"/>
  <c r="CI13" i="38"/>
  <c r="CH13" i="38"/>
  <c r="CG13" i="38"/>
  <c r="CF13" i="38"/>
  <c r="CE13" i="38"/>
  <c r="CD13" i="38"/>
  <c r="CL12" i="38"/>
  <c r="CK12" i="38"/>
  <c r="CJ12" i="38"/>
  <c r="CI12" i="38"/>
  <c r="CH12" i="38"/>
  <c r="CG12" i="38"/>
  <c r="CF12" i="38"/>
  <c r="CE12" i="38"/>
  <c r="CD12" i="38"/>
  <c r="CL11" i="38"/>
  <c r="CK11" i="38"/>
  <c r="CJ11" i="38"/>
  <c r="CI11" i="38"/>
  <c r="CH11" i="38"/>
  <c r="CG11" i="38"/>
  <c r="CF11" i="38"/>
  <c r="CE11" i="38"/>
  <c r="CD11" i="38"/>
  <c r="CL10" i="38"/>
  <c r="CK10" i="38"/>
  <c r="CJ10" i="38"/>
  <c r="CI10" i="38"/>
  <c r="CH10" i="38"/>
  <c r="CG10" i="38"/>
  <c r="CF10" i="38"/>
  <c r="CE10" i="38"/>
  <c r="CD10" i="38"/>
  <c r="CL9" i="38"/>
  <c r="CK9" i="38"/>
  <c r="CJ9" i="38"/>
  <c r="CI9" i="38"/>
  <c r="CH9" i="38"/>
  <c r="CG9" i="38"/>
  <c r="CF9" i="38"/>
  <c r="CE9" i="38"/>
  <c r="CD9" i="38"/>
  <c r="CL8" i="38"/>
  <c r="CK8" i="38"/>
  <c r="CJ8" i="38"/>
  <c r="CI8" i="38"/>
  <c r="CH8" i="38"/>
  <c r="CG8" i="38"/>
  <c r="CF8" i="38"/>
  <c r="CE8" i="38"/>
  <c r="CD8" i="38"/>
  <c r="CL7" i="38"/>
  <c r="CK7" i="38"/>
  <c r="CJ7" i="38"/>
  <c r="CI7" i="38"/>
  <c r="CH7" i="38"/>
  <c r="CG7" i="38"/>
  <c r="CF7" i="38"/>
  <c r="CE7" i="38"/>
  <c r="CD7" i="38"/>
  <c r="CL6" i="38"/>
  <c r="CK6" i="38"/>
  <c r="CJ6" i="38"/>
  <c r="CI6" i="38"/>
  <c r="CH6" i="38"/>
  <c r="CG6" i="38"/>
  <c r="CF6" i="38"/>
  <c r="CE6" i="38"/>
  <c r="CD6" i="38"/>
  <c r="CL5" i="38"/>
  <c r="CK5" i="38"/>
  <c r="CJ5" i="38"/>
  <c r="CI5" i="38"/>
  <c r="CH5" i="38"/>
  <c r="CG5" i="38"/>
  <c r="CF5" i="38"/>
  <c r="CE5" i="38"/>
  <c r="CD5" i="38"/>
  <c r="CL4" i="38"/>
  <c r="CK4" i="38"/>
  <c r="CJ4" i="38"/>
  <c r="CI4" i="38"/>
  <c r="CH4" i="38"/>
  <c r="CG4" i="38"/>
  <c r="CF4" i="38"/>
  <c r="CE4" i="38"/>
  <c r="CD4" i="38"/>
  <c r="CL3" i="38"/>
  <c r="CK3" i="38"/>
  <c r="CJ3" i="38"/>
  <c r="CI3" i="38"/>
  <c r="CH3" i="38"/>
  <c r="CG3" i="38"/>
  <c r="CF3" i="38"/>
  <c r="CE3" i="38"/>
  <c r="CD3" i="38"/>
  <c r="D39" i="20" l="1"/>
  <c r="G39" i="20"/>
  <c r="CE79" i="53" l="1"/>
  <c r="CL78" i="53"/>
  <c r="CK78" i="53"/>
  <c r="CJ78" i="53"/>
  <c r="CI78" i="53"/>
  <c r="CH78" i="53"/>
  <c r="CF78" i="53"/>
  <c r="CE78" i="53"/>
  <c r="CL77" i="53"/>
  <c r="CK77" i="53"/>
  <c r="CJ77" i="53"/>
  <c r="CI77" i="53"/>
  <c r="CH77" i="53"/>
  <c r="CF77" i="53"/>
  <c r="CE77" i="53"/>
  <c r="CL76" i="53"/>
  <c r="CK76" i="53"/>
  <c r="CJ76" i="53"/>
  <c r="CI76" i="53"/>
  <c r="CH76" i="53"/>
  <c r="CF76" i="53"/>
  <c r="CE76" i="53"/>
  <c r="CL75" i="53"/>
  <c r="CK75" i="53"/>
  <c r="CJ75" i="53"/>
  <c r="CI75" i="53"/>
  <c r="CH75" i="53"/>
  <c r="CF75" i="53"/>
  <c r="CE75" i="53"/>
  <c r="CL74" i="53"/>
  <c r="CK74" i="53"/>
  <c r="CJ74" i="53"/>
  <c r="CI74" i="53"/>
  <c r="CH74" i="53"/>
  <c r="CF74" i="53"/>
  <c r="CE74" i="53"/>
  <c r="CL73" i="53"/>
  <c r="CK73" i="53"/>
  <c r="CJ73" i="53"/>
  <c r="CI73" i="53"/>
  <c r="CH73" i="53"/>
  <c r="CF73" i="53"/>
  <c r="CE73" i="53"/>
  <c r="CL72" i="53"/>
  <c r="CK72" i="53"/>
  <c r="CJ72" i="53"/>
  <c r="CI72" i="53"/>
  <c r="CH72" i="53"/>
  <c r="CF72" i="53"/>
  <c r="CE72" i="53"/>
  <c r="CL71" i="53"/>
  <c r="CK71" i="53"/>
  <c r="CJ71" i="53"/>
  <c r="CI71" i="53"/>
  <c r="CH71" i="53"/>
  <c r="CF71" i="53"/>
  <c r="CE71" i="53"/>
  <c r="CL70" i="53"/>
  <c r="CK70" i="53"/>
  <c r="CJ70" i="53"/>
  <c r="CI70" i="53"/>
  <c r="CH70" i="53"/>
  <c r="CF70" i="53"/>
  <c r="CE70" i="53"/>
  <c r="CL69" i="53"/>
  <c r="CK69" i="53"/>
  <c r="CJ69" i="53"/>
  <c r="CI69" i="53"/>
  <c r="CH69" i="53"/>
  <c r="CF69" i="53"/>
  <c r="CE69" i="53"/>
  <c r="CL68" i="53"/>
  <c r="CK68" i="53"/>
  <c r="CJ68" i="53"/>
  <c r="CI68" i="53"/>
  <c r="CH68" i="53"/>
  <c r="CF68" i="53"/>
  <c r="CE68" i="53"/>
  <c r="CL67" i="53"/>
  <c r="CK67" i="53"/>
  <c r="CJ67" i="53"/>
  <c r="CI67" i="53"/>
  <c r="CH67" i="53"/>
  <c r="CF67" i="53"/>
  <c r="CE67" i="53"/>
  <c r="H64" i="53"/>
  <c r="G64" i="53"/>
  <c r="F64" i="53"/>
  <c r="E64" i="53"/>
  <c r="D64" i="53"/>
  <c r="C64" i="53"/>
  <c r="B64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O62" i="53"/>
  <c r="N62" i="53"/>
  <c r="M62" i="53"/>
  <c r="L62" i="53"/>
  <c r="K62" i="53"/>
  <c r="J62" i="53"/>
  <c r="I62" i="53"/>
  <c r="H62" i="53"/>
  <c r="H7" i="61" s="1"/>
  <c r="G62" i="53"/>
  <c r="G7" i="61" s="1"/>
  <c r="F62" i="53"/>
  <c r="F7" i="61" s="1"/>
  <c r="E62" i="53"/>
  <c r="E7" i="61" s="1"/>
  <c r="D62" i="53"/>
  <c r="D7" i="61" s="1"/>
  <c r="C62" i="53"/>
  <c r="B62" i="53"/>
  <c r="B7" i="61" s="1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CL60" i="53"/>
  <c r="CK60" i="53"/>
  <c r="CJ60" i="53"/>
  <c r="CI60" i="53"/>
  <c r="CH60" i="53"/>
  <c r="CF60" i="53"/>
  <c r="CE60" i="53"/>
  <c r="CD60" i="53"/>
  <c r="CL59" i="53"/>
  <c r="CK59" i="53"/>
  <c r="CJ59" i="53"/>
  <c r="CI59" i="53"/>
  <c r="CH59" i="53"/>
  <c r="CG59" i="53"/>
  <c r="CF59" i="53"/>
  <c r="CE59" i="53"/>
  <c r="CD59" i="53"/>
  <c r="CL58" i="53"/>
  <c r="CK58" i="53"/>
  <c r="CJ58" i="53"/>
  <c r="CI58" i="53"/>
  <c r="CH58" i="53"/>
  <c r="CG58" i="53"/>
  <c r="CF58" i="53"/>
  <c r="CE58" i="53"/>
  <c r="CD58" i="53"/>
  <c r="CL57" i="53"/>
  <c r="CK57" i="53"/>
  <c r="CJ57" i="53"/>
  <c r="CI57" i="53"/>
  <c r="CH57" i="53"/>
  <c r="CG57" i="53"/>
  <c r="CF57" i="53"/>
  <c r="CE57" i="53"/>
  <c r="CD57" i="53"/>
  <c r="CL56" i="53"/>
  <c r="CK56" i="53"/>
  <c r="CJ56" i="53"/>
  <c r="CI56" i="53"/>
  <c r="CH56" i="53"/>
  <c r="CG56" i="53"/>
  <c r="CF56" i="53"/>
  <c r="CE56" i="53"/>
  <c r="CD56" i="53"/>
  <c r="CL55" i="53"/>
  <c r="CK55" i="53"/>
  <c r="CJ55" i="53"/>
  <c r="CI55" i="53"/>
  <c r="CH55" i="53"/>
  <c r="CG55" i="53"/>
  <c r="CF55" i="53"/>
  <c r="CE55" i="53"/>
  <c r="CD55" i="53"/>
  <c r="CL54" i="53"/>
  <c r="CK54" i="53"/>
  <c r="CJ54" i="53"/>
  <c r="CI54" i="53"/>
  <c r="CH54" i="53"/>
  <c r="CG54" i="53"/>
  <c r="CF54" i="53"/>
  <c r="CL53" i="53"/>
  <c r="CK53" i="53"/>
  <c r="CJ53" i="53"/>
  <c r="CI53" i="53"/>
  <c r="CH53" i="53"/>
  <c r="CG53" i="53"/>
  <c r="CF53" i="53"/>
  <c r="CL52" i="53"/>
  <c r="CK52" i="53"/>
  <c r="CJ52" i="53"/>
  <c r="CI52" i="53"/>
  <c r="CH52" i="53"/>
  <c r="CG52" i="53"/>
  <c r="CF52" i="53"/>
  <c r="CL51" i="53"/>
  <c r="CK51" i="53"/>
  <c r="CJ51" i="53"/>
  <c r="CI51" i="53"/>
  <c r="CH51" i="53"/>
  <c r="CG51" i="53"/>
  <c r="CF51" i="53"/>
  <c r="CE51" i="53"/>
  <c r="CD51" i="53"/>
  <c r="CL50" i="53"/>
  <c r="CK50" i="53"/>
  <c r="CJ50" i="53"/>
  <c r="CI50" i="53"/>
  <c r="CH50" i="53"/>
  <c r="CG50" i="53"/>
  <c r="CF50" i="53"/>
  <c r="CE50" i="53"/>
  <c r="CD50" i="53"/>
  <c r="CL49" i="53"/>
  <c r="CK49" i="53"/>
  <c r="CJ49" i="53"/>
  <c r="CI49" i="53"/>
  <c r="CH49" i="53"/>
  <c r="CG49" i="53"/>
  <c r="CF49" i="53"/>
  <c r="CE49" i="53"/>
  <c r="CD49" i="53"/>
  <c r="CL48" i="53"/>
  <c r="CK48" i="53"/>
  <c r="CJ48" i="53"/>
  <c r="CI48" i="53"/>
  <c r="CH48" i="53"/>
  <c r="CG48" i="53"/>
  <c r="CF48" i="53"/>
  <c r="CE48" i="53"/>
  <c r="CD48" i="53"/>
  <c r="CL47" i="53"/>
  <c r="CK47" i="53"/>
  <c r="CJ47" i="53"/>
  <c r="CI47" i="53"/>
  <c r="CH47" i="53"/>
  <c r="CG47" i="53"/>
  <c r="CF47" i="53"/>
  <c r="CE47" i="53"/>
  <c r="CD47" i="53"/>
  <c r="CL46" i="53"/>
  <c r="CK46" i="53"/>
  <c r="CJ46" i="53"/>
  <c r="CI46" i="53"/>
  <c r="CH46" i="53"/>
  <c r="CG46" i="53"/>
  <c r="CF46" i="53"/>
  <c r="CE46" i="53"/>
  <c r="CD46" i="53"/>
  <c r="CL45" i="53"/>
  <c r="CK45" i="53"/>
  <c r="CJ45" i="53"/>
  <c r="CI45" i="53"/>
  <c r="CH45" i="53"/>
  <c r="CG45" i="53"/>
  <c r="CF45" i="53"/>
  <c r="CE45" i="53"/>
  <c r="CD45" i="53"/>
  <c r="CL44" i="53"/>
  <c r="CK44" i="53"/>
  <c r="CJ44" i="53"/>
  <c r="CI44" i="53"/>
  <c r="CH44" i="53"/>
  <c r="CG44" i="53"/>
  <c r="CF44" i="53"/>
  <c r="CE44" i="53"/>
  <c r="CD44" i="53"/>
  <c r="CL43" i="53"/>
  <c r="CK43" i="53"/>
  <c r="CJ43" i="53"/>
  <c r="CI43" i="53"/>
  <c r="CH43" i="53"/>
  <c r="CG43" i="53"/>
  <c r="CF43" i="53"/>
  <c r="CE43" i="53"/>
  <c r="CD43" i="53"/>
  <c r="CL42" i="53"/>
  <c r="CK42" i="53"/>
  <c r="CJ42" i="53"/>
  <c r="CI42" i="53"/>
  <c r="CH42" i="53"/>
  <c r="CG42" i="53"/>
  <c r="CF42" i="53"/>
  <c r="CE42" i="53"/>
  <c r="CD42" i="53"/>
  <c r="CL41" i="53"/>
  <c r="CK41" i="53"/>
  <c r="CJ41" i="53"/>
  <c r="CI41" i="53"/>
  <c r="CH41" i="53"/>
  <c r="CG41" i="53"/>
  <c r="CF41" i="53"/>
  <c r="CE41" i="53"/>
  <c r="CD41" i="53"/>
  <c r="CL40" i="53"/>
  <c r="CK40" i="53"/>
  <c r="CJ40" i="53"/>
  <c r="CI40" i="53"/>
  <c r="CH40" i="53"/>
  <c r="CG40" i="53"/>
  <c r="CF40" i="53"/>
  <c r="CE40" i="53"/>
  <c r="CD40" i="53"/>
  <c r="CL39" i="53"/>
  <c r="CK39" i="53"/>
  <c r="CJ39" i="53"/>
  <c r="CI39" i="53"/>
  <c r="CH39" i="53"/>
  <c r="CG39" i="53"/>
  <c r="CF39" i="53"/>
  <c r="CE39" i="53"/>
  <c r="CD39" i="53"/>
  <c r="CL38" i="53"/>
  <c r="CK38" i="53"/>
  <c r="CJ38" i="53"/>
  <c r="CI38" i="53"/>
  <c r="CH38" i="53"/>
  <c r="CG38" i="53"/>
  <c r="CF38" i="53"/>
  <c r="CE38" i="53"/>
  <c r="CD38" i="53"/>
  <c r="CL37" i="53"/>
  <c r="CK37" i="53"/>
  <c r="CJ37" i="53"/>
  <c r="CI37" i="53"/>
  <c r="CH37" i="53"/>
  <c r="CG37" i="53"/>
  <c r="CF37" i="53"/>
  <c r="CE37" i="53"/>
  <c r="CD37" i="53"/>
  <c r="CL36" i="53"/>
  <c r="CK36" i="53"/>
  <c r="CJ36" i="53"/>
  <c r="CI36" i="53"/>
  <c r="CH36" i="53"/>
  <c r="CG36" i="53"/>
  <c r="CF36" i="53"/>
  <c r="CE36" i="53"/>
  <c r="CD36" i="53"/>
  <c r="CL35" i="53"/>
  <c r="CK35" i="53"/>
  <c r="CJ35" i="53"/>
  <c r="CI35" i="53"/>
  <c r="CH35" i="53"/>
  <c r="CG35" i="53"/>
  <c r="CF35" i="53"/>
  <c r="CE35" i="53"/>
  <c r="CD35" i="53"/>
  <c r="CL34" i="53"/>
  <c r="CK34" i="53"/>
  <c r="CJ34" i="53"/>
  <c r="CI34" i="53"/>
  <c r="CH34" i="53"/>
  <c r="CG34" i="53"/>
  <c r="CF34" i="53"/>
  <c r="CE34" i="53"/>
  <c r="CD34" i="53"/>
  <c r="CL33" i="53"/>
  <c r="CK33" i="53"/>
  <c r="CJ33" i="53"/>
  <c r="CI33" i="53"/>
  <c r="CH33" i="53"/>
  <c r="CG33" i="53"/>
  <c r="CF33" i="53"/>
  <c r="CE33" i="53"/>
  <c r="CD33" i="53"/>
  <c r="CL32" i="53"/>
  <c r="CK32" i="53"/>
  <c r="CJ32" i="53"/>
  <c r="CI32" i="53"/>
  <c r="CH32" i="53"/>
  <c r="CG32" i="53"/>
  <c r="CF32" i="53"/>
  <c r="CE32" i="53"/>
  <c r="CD32" i="53"/>
  <c r="CL31" i="53"/>
  <c r="CK31" i="53"/>
  <c r="CJ31" i="53"/>
  <c r="CI31" i="53"/>
  <c r="CH31" i="53"/>
  <c r="CG31" i="53"/>
  <c r="CF31" i="53"/>
  <c r="CE31" i="53"/>
  <c r="CD31" i="53"/>
  <c r="CL30" i="53"/>
  <c r="CK30" i="53"/>
  <c r="CJ30" i="53"/>
  <c r="CI30" i="53"/>
  <c r="CH30" i="53"/>
  <c r="CG30" i="53"/>
  <c r="CF30" i="53"/>
  <c r="CE30" i="53"/>
  <c r="CD30" i="53"/>
  <c r="CL29" i="53"/>
  <c r="CK29" i="53"/>
  <c r="CJ29" i="53"/>
  <c r="CI29" i="53"/>
  <c r="CH29" i="53"/>
  <c r="CG29" i="53"/>
  <c r="CF29" i="53"/>
  <c r="CE29" i="53"/>
  <c r="CD29" i="53"/>
  <c r="CL28" i="53"/>
  <c r="CK28" i="53"/>
  <c r="CJ28" i="53"/>
  <c r="CI28" i="53"/>
  <c r="CH28" i="53"/>
  <c r="CG28" i="53"/>
  <c r="CF28" i="53"/>
  <c r="CE28" i="53"/>
  <c r="CD28" i="53"/>
  <c r="CL27" i="53"/>
  <c r="CK27" i="53"/>
  <c r="CJ27" i="53"/>
  <c r="CI27" i="53"/>
  <c r="CH27" i="53"/>
  <c r="CG27" i="53"/>
  <c r="CF27" i="53"/>
  <c r="CE27" i="53"/>
  <c r="CD27" i="53"/>
  <c r="CL26" i="53"/>
  <c r="CK26" i="53"/>
  <c r="CJ26" i="53"/>
  <c r="CI26" i="53"/>
  <c r="CH26" i="53"/>
  <c r="CG26" i="53"/>
  <c r="CF26" i="53"/>
  <c r="CE26" i="53"/>
  <c r="CD26" i="53"/>
  <c r="CL25" i="53"/>
  <c r="CK25" i="53"/>
  <c r="CJ25" i="53"/>
  <c r="CI25" i="53"/>
  <c r="CH25" i="53"/>
  <c r="CG25" i="53"/>
  <c r="CF25" i="53"/>
  <c r="CE25" i="53"/>
  <c r="CD25" i="53"/>
  <c r="CL24" i="53"/>
  <c r="CK24" i="53"/>
  <c r="CJ24" i="53"/>
  <c r="CI24" i="53"/>
  <c r="CH24" i="53"/>
  <c r="CG24" i="53"/>
  <c r="CF24" i="53"/>
  <c r="CE24" i="53"/>
  <c r="CD24" i="53"/>
  <c r="CL23" i="53"/>
  <c r="CK23" i="53"/>
  <c r="CJ23" i="53"/>
  <c r="CI23" i="53"/>
  <c r="CH23" i="53"/>
  <c r="CG23" i="53"/>
  <c r="CF23" i="53"/>
  <c r="CE23" i="53"/>
  <c r="CD23" i="53"/>
  <c r="CL22" i="53"/>
  <c r="CK22" i="53"/>
  <c r="CJ22" i="53"/>
  <c r="CI22" i="53"/>
  <c r="CH22" i="53"/>
  <c r="CG22" i="53"/>
  <c r="CF22" i="53"/>
  <c r="CE22" i="53"/>
  <c r="CD22" i="53"/>
  <c r="CL21" i="53"/>
  <c r="CK21" i="53"/>
  <c r="CJ21" i="53"/>
  <c r="CI21" i="53"/>
  <c r="CH21" i="53"/>
  <c r="CG21" i="53"/>
  <c r="CF21" i="53"/>
  <c r="CE21" i="53"/>
  <c r="CD21" i="53"/>
  <c r="CL20" i="53"/>
  <c r="CK20" i="53"/>
  <c r="CJ20" i="53"/>
  <c r="CI20" i="53"/>
  <c r="CH20" i="53"/>
  <c r="CG20" i="53"/>
  <c r="CF20" i="53"/>
  <c r="CE20" i="53"/>
  <c r="CD20" i="53"/>
  <c r="CL19" i="53"/>
  <c r="CK19" i="53"/>
  <c r="CJ19" i="53"/>
  <c r="CI19" i="53"/>
  <c r="CH19" i="53"/>
  <c r="CG19" i="53"/>
  <c r="CF19" i="53"/>
  <c r="CE19" i="53"/>
  <c r="CD19" i="53"/>
  <c r="CL18" i="53"/>
  <c r="CK18" i="53"/>
  <c r="CJ18" i="53"/>
  <c r="CI18" i="53"/>
  <c r="CH18" i="53"/>
  <c r="CG18" i="53"/>
  <c r="CF18" i="53"/>
  <c r="CE18" i="53"/>
  <c r="CD18" i="53"/>
  <c r="CL17" i="53"/>
  <c r="CK17" i="53"/>
  <c r="CJ17" i="53"/>
  <c r="CI17" i="53"/>
  <c r="CH17" i="53"/>
  <c r="CG17" i="53"/>
  <c r="CF17" i="53"/>
  <c r="CE17" i="53"/>
  <c r="CD17" i="53"/>
  <c r="CL16" i="53"/>
  <c r="CK16" i="53"/>
  <c r="CJ16" i="53"/>
  <c r="CI16" i="53"/>
  <c r="CH16" i="53"/>
  <c r="CG16" i="53"/>
  <c r="CF16" i="53"/>
  <c r="CE16" i="53"/>
  <c r="CD16" i="53"/>
  <c r="CL15" i="53"/>
  <c r="CK15" i="53"/>
  <c r="CJ15" i="53"/>
  <c r="CI15" i="53"/>
  <c r="CH15" i="53"/>
  <c r="CG15" i="53"/>
  <c r="CF15" i="53"/>
  <c r="CE15" i="53"/>
  <c r="CD15" i="53"/>
  <c r="CL14" i="53"/>
  <c r="CK14" i="53"/>
  <c r="CJ14" i="53"/>
  <c r="CI14" i="53"/>
  <c r="CH14" i="53"/>
  <c r="CG14" i="53"/>
  <c r="CF14" i="53"/>
  <c r="CE14" i="53"/>
  <c r="CD14" i="53"/>
  <c r="CL13" i="53"/>
  <c r="CK13" i="53"/>
  <c r="CJ13" i="53"/>
  <c r="CI13" i="53"/>
  <c r="CH13" i="53"/>
  <c r="CG13" i="53"/>
  <c r="CF13" i="53"/>
  <c r="CE13" i="53"/>
  <c r="CD13" i="53"/>
  <c r="CL12" i="53"/>
  <c r="CK12" i="53"/>
  <c r="CJ12" i="53"/>
  <c r="CI12" i="53"/>
  <c r="CH12" i="53"/>
  <c r="CG12" i="53"/>
  <c r="CF12" i="53"/>
  <c r="CE12" i="53"/>
  <c r="CD12" i="53"/>
  <c r="CL11" i="53"/>
  <c r="CK11" i="53"/>
  <c r="CJ11" i="53"/>
  <c r="CI11" i="53"/>
  <c r="CH11" i="53"/>
  <c r="CG11" i="53"/>
  <c r="CF11" i="53"/>
  <c r="CE11" i="53"/>
  <c r="CD11" i="53"/>
  <c r="CL10" i="53"/>
  <c r="CK10" i="53"/>
  <c r="CJ10" i="53"/>
  <c r="CI10" i="53"/>
  <c r="CH10" i="53"/>
  <c r="CG10" i="53"/>
  <c r="CF10" i="53"/>
  <c r="CE10" i="53"/>
  <c r="CD10" i="53"/>
  <c r="CL9" i="53"/>
  <c r="CK9" i="53"/>
  <c r="CJ9" i="53"/>
  <c r="CI9" i="53"/>
  <c r="CH9" i="53"/>
  <c r="CG9" i="53"/>
  <c r="CF9" i="53"/>
  <c r="CE9" i="53"/>
  <c r="CD9" i="53"/>
  <c r="CL8" i="53"/>
  <c r="CK8" i="53"/>
  <c r="CJ8" i="53"/>
  <c r="CI8" i="53"/>
  <c r="CH8" i="53"/>
  <c r="CG8" i="53"/>
  <c r="CF8" i="53"/>
  <c r="CE8" i="53"/>
  <c r="CD8" i="53"/>
  <c r="CL7" i="53"/>
  <c r="CK7" i="53"/>
  <c r="CJ7" i="53"/>
  <c r="CI7" i="53"/>
  <c r="CH7" i="53"/>
  <c r="CG7" i="53"/>
  <c r="CF7" i="53"/>
  <c r="CE7" i="53"/>
  <c r="CD7" i="53"/>
  <c r="CL6" i="53"/>
  <c r="CK6" i="53"/>
  <c r="CJ6" i="53"/>
  <c r="CI6" i="53"/>
  <c r="CH6" i="53"/>
  <c r="CG6" i="53"/>
  <c r="CF6" i="53"/>
  <c r="CE6" i="53"/>
  <c r="CD6" i="53"/>
  <c r="CL5" i="53"/>
  <c r="CK5" i="53"/>
  <c r="CJ5" i="53"/>
  <c r="CI5" i="53"/>
  <c r="CH5" i="53"/>
  <c r="CG5" i="53"/>
  <c r="CF5" i="53"/>
  <c r="CE5" i="53"/>
  <c r="CD5" i="53"/>
  <c r="CL4" i="53"/>
  <c r="CK4" i="53"/>
  <c r="CJ4" i="53"/>
  <c r="CI4" i="53"/>
  <c r="CH4" i="53"/>
  <c r="CG4" i="53"/>
  <c r="CF4" i="53"/>
  <c r="CE4" i="53"/>
  <c r="CD4" i="53"/>
  <c r="CL3" i="53"/>
  <c r="CK3" i="53"/>
  <c r="CJ3" i="53"/>
  <c r="CI3" i="53"/>
  <c r="CH3" i="53"/>
  <c r="CG3" i="53"/>
  <c r="CF3" i="53"/>
  <c r="CE3" i="53"/>
  <c r="CD3" i="53"/>
  <c r="CE86" i="51" l="1"/>
  <c r="CE85" i="51"/>
  <c r="CE84" i="51"/>
  <c r="CE83" i="51"/>
  <c r="CE82" i="51"/>
  <c r="CE81" i="51"/>
  <c r="CE80" i="51"/>
  <c r="CE79" i="51"/>
  <c r="CE78" i="51"/>
  <c r="CE77" i="51"/>
  <c r="CE76" i="51"/>
  <c r="CE75" i="51"/>
  <c r="CE74" i="51"/>
  <c r="CE73" i="51"/>
  <c r="CE72" i="51"/>
  <c r="CE71" i="51"/>
  <c r="CE70" i="51"/>
  <c r="CE69" i="51"/>
  <c r="CE68" i="51"/>
  <c r="CE67" i="51"/>
  <c r="CE60" i="51"/>
  <c r="CE59" i="51"/>
  <c r="CE58" i="51"/>
  <c r="CE57" i="51"/>
  <c r="CE56" i="51"/>
  <c r="CE55" i="51"/>
  <c r="CE54" i="51"/>
  <c r="CE53" i="51"/>
  <c r="CE52" i="51"/>
  <c r="CE51" i="51"/>
  <c r="CE50" i="51"/>
  <c r="CE49" i="51"/>
  <c r="CE48" i="51"/>
  <c r="CE47" i="51"/>
  <c r="CE46" i="51"/>
  <c r="CE45" i="51"/>
  <c r="CE44" i="51"/>
  <c r="CE43" i="51"/>
  <c r="CE42" i="51"/>
  <c r="CE41" i="51"/>
  <c r="CE40" i="51"/>
  <c r="CE39" i="51"/>
  <c r="CE38" i="51"/>
  <c r="CE37" i="51"/>
  <c r="CE36" i="51"/>
  <c r="CE35" i="51"/>
  <c r="CE34" i="51"/>
  <c r="CE33" i="51"/>
  <c r="CE32" i="51"/>
  <c r="CE31" i="51"/>
  <c r="CE30" i="51"/>
  <c r="CE29" i="51"/>
  <c r="CE28" i="51"/>
  <c r="CE27" i="51"/>
  <c r="CE26" i="51"/>
  <c r="CE25" i="51"/>
  <c r="CE24" i="51"/>
  <c r="CE23" i="51"/>
  <c r="CE22" i="51"/>
  <c r="CE21" i="51"/>
  <c r="CE20" i="51"/>
  <c r="CE19" i="51"/>
  <c r="CE18" i="51"/>
  <c r="CE17" i="51"/>
  <c r="CE16" i="51"/>
  <c r="CE15" i="51"/>
  <c r="CE14" i="51"/>
  <c r="CE13" i="51"/>
  <c r="CE12" i="51"/>
  <c r="CE11" i="51"/>
  <c r="CE10" i="51"/>
  <c r="CE9" i="51"/>
  <c r="CE8" i="51"/>
  <c r="CE7" i="51"/>
  <c r="CE6" i="51"/>
  <c r="CE5" i="51"/>
  <c r="CE4" i="51"/>
  <c r="CE3" i="51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0" i="4"/>
  <c r="CE59" i="4"/>
  <c r="CE58" i="4"/>
  <c r="CE57" i="4"/>
  <c r="CE56" i="4"/>
  <c r="CE55" i="4"/>
  <c r="CE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3" i="4"/>
  <c r="C27" i="20" l="1"/>
  <c r="C42" i="20" s="1"/>
  <c r="B27" i="20"/>
  <c r="B42" i="20" s="1"/>
  <c r="B11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B30" i="20"/>
  <c r="C30" i="20"/>
  <c r="E30" i="20"/>
  <c r="F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CA62" i="13"/>
  <c r="CB62" i="13"/>
  <c r="CC62" i="13"/>
  <c r="CQ56" i="13"/>
  <c r="CP56" i="13"/>
  <c r="CO56" i="13"/>
  <c r="CN56" i="13"/>
  <c r="CQ54" i="13"/>
  <c r="CP54" i="13"/>
  <c r="CO54" i="13"/>
  <c r="CN54" i="13"/>
  <c r="CQ55" i="13"/>
  <c r="CP55" i="13"/>
  <c r="CO55" i="13"/>
  <c r="CN55" i="13"/>
  <c r="R62" i="5"/>
  <c r="S62" i="5"/>
  <c r="T62" i="5"/>
  <c r="U62" i="5"/>
  <c r="B12" i="20" s="1"/>
  <c r="V62" i="5"/>
  <c r="C12" i="20" s="1"/>
  <c r="W62" i="5"/>
  <c r="X62" i="5"/>
  <c r="Y62" i="5"/>
  <c r="E12" i="20" s="1"/>
  <c r="Z62" i="5"/>
  <c r="AA62" i="5"/>
  <c r="AB62" i="5"/>
  <c r="AC62" i="5"/>
  <c r="AD62" i="5"/>
  <c r="AE62" i="5"/>
  <c r="F12" i="20" s="1"/>
  <c r="AF62" i="5"/>
  <c r="H12" i="20" s="1"/>
  <c r="AG62" i="5"/>
  <c r="AH62" i="5"/>
  <c r="AJ62" i="5"/>
  <c r="AK62" i="5"/>
  <c r="AL62" i="5"/>
  <c r="I12" i="20" s="1"/>
  <c r="AM62" i="5"/>
  <c r="J12" i="20" s="1"/>
  <c r="AN62" i="5"/>
  <c r="AP62" i="5"/>
  <c r="K12" i="20" s="1"/>
  <c r="AQ62" i="5"/>
  <c r="L12" i="20" s="1"/>
  <c r="AR62" i="5"/>
  <c r="AS62" i="5"/>
  <c r="AT62" i="5"/>
  <c r="AU62" i="5"/>
  <c r="AV62" i="5"/>
  <c r="AW62" i="5"/>
  <c r="M12" i="20" s="1"/>
  <c r="AX62" i="5"/>
  <c r="N12" i="20" s="1"/>
  <c r="AY62" i="5"/>
  <c r="O12" i="20" s="1"/>
  <c r="AZ62" i="5"/>
  <c r="BA62" i="5"/>
  <c r="BB62" i="5"/>
  <c r="BC62" i="5"/>
  <c r="P12" i="20" s="1"/>
  <c r="BD62" i="5"/>
  <c r="BE62" i="5"/>
  <c r="BF62" i="5"/>
  <c r="BG62" i="5"/>
  <c r="BH62" i="5"/>
  <c r="BI62" i="5"/>
  <c r="BJ62" i="5"/>
  <c r="BK62" i="5"/>
  <c r="Q12" i="20" s="1"/>
  <c r="BL62" i="5"/>
  <c r="R12" i="20" s="1"/>
  <c r="BM62" i="5"/>
  <c r="S12" i="20" s="1"/>
  <c r="BN62" i="5"/>
  <c r="T12" i="20" s="1"/>
  <c r="BO62" i="5"/>
  <c r="U12" i="20" s="1"/>
  <c r="BP62" i="5"/>
  <c r="V12" i="20" s="1"/>
  <c r="BQ62" i="5"/>
  <c r="BR62" i="5"/>
  <c r="BS62" i="5"/>
  <c r="BT62" i="5"/>
  <c r="Q62" i="5"/>
  <c r="E6" i="20"/>
  <c r="C6" i="20"/>
  <c r="B6" i="20"/>
  <c r="M3" i="47"/>
  <c r="N3" i="47"/>
  <c r="O3" i="47"/>
  <c r="P3" i="47"/>
  <c r="Q3" i="47"/>
  <c r="R3" i="47"/>
  <c r="S3" i="47"/>
  <c r="CR86" i="51" l="1"/>
  <c r="CQ86" i="51"/>
  <c r="CL86" i="51"/>
  <c r="CK86" i="51"/>
  <c r="CJ86" i="51"/>
  <c r="CI86" i="51"/>
  <c r="CH86" i="51"/>
  <c r="CG86" i="51"/>
  <c r="CF86" i="51"/>
  <c r="CD86" i="51"/>
  <c r="CR85" i="51"/>
  <c r="CQ85" i="51"/>
  <c r="CL85" i="51"/>
  <c r="CK85" i="51"/>
  <c r="CJ85" i="51"/>
  <c r="CI85" i="51"/>
  <c r="CH85" i="51"/>
  <c r="CG85" i="51"/>
  <c r="CF85" i="51"/>
  <c r="CD85" i="51"/>
  <c r="CR84" i="51"/>
  <c r="CQ84" i="51"/>
  <c r="CL84" i="51"/>
  <c r="CK84" i="51"/>
  <c r="CJ84" i="51"/>
  <c r="CI84" i="51"/>
  <c r="CH84" i="51"/>
  <c r="CG84" i="51"/>
  <c r="CF84" i="51"/>
  <c r="CD84" i="51"/>
  <c r="CR83" i="51"/>
  <c r="CQ83" i="51"/>
  <c r="CL83" i="51"/>
  <c r="CK83" i="51"/>
  <c r="CJ83" i="51"/>
  <c r="CI83" i="51"/>
  <c r="CH83" i="51"/>
  <c r="CG83" i="51"/>
  <c r="CF83" i="51"/>
  <c r="CD83" i="51"/>
  <c r="CR82" i="51"/>
  <c r="CQ82" i="51"/>
  <c r="CL82" i="51"/>
  <c r="CK82" i="51"/>
  <c r="CJ82" i="51"/>
  <c r="CI82" i="51"/>
  <c r="CH82" i="51"/>
  <c r="CG82" i="51"/>
  <c r="CF82" i="51"/>
  <c r="CD82" i="51"/>
  <c r="CR81" i="51"/>
  <c r="CQ81" i="51"/>
  <c r="CL81" i="51"/>
  <c r="CK81" i="51"/>
  <c r="CJ81" i="51"/>
  <c r="CI81" i="51"/>
  <c r="CH81" i="51"/>
  <c r="CG81" i="51"/>
  <c r="CF81" i="51"/>
  <c r="CD81" i="51"/>
  <c r="CR80" i="51"/>
  <c r="CQ80" i="51"/>
  <c r="CL80" i="51"/>
  <c r="CK80" i="51"/>
  <c r="CJ80" i="51"/>
  <c r="CI80" i="51"/>
  <c r="CH80" i="51"/>
  <c r="CG80" i="51"/>
  <c r="CF80" i="51"/>
  <c r="CD80" i="51"/>
  <c r="CR79" i="51"/>
  <c r="CQ79" i="51"/>
  <c r="CL79" i="51"/>
  <c r="CK79" i="51"/>
  <c r="CJ79" i="51"/>
  <c r="CI79" i="51"/>
  <c r="CH79" i="51"/>
  <c r="CG79" i="51"/>
  <c r="CF79" i="51"/>
  <c r="CD79" i="51"/>
  <c r="CR78" i="51"/>
  <c r="CQ78" i="51"/>
  <c r="CL78" i="51"/>
  <c r="CK78" i="51"/>
  <c r="CJ78" i="51"/>
  <c r="CI78" i="51"/>
  <c r="CH78" i="51"/>
  <c r="CG78" i="51"/>
  <c r="CF78" i="51"/>
  <c r="CD78" i="51"/>
  <c r="CR77" i="51"/>
  <c r="CQ77" i="51"/>
  <c r="CL77" i="51"/>
  <c r="CK77" i="51"/>
  <c r="CJ77" i="51"/>
  <c r="CI77" i="51"/>
  <c r="CH77" i="51"/>
  <c r="CG77" i="51"/>
  <c r="CF77" i="51"/>
  <c r="CD77" i="51"/>
  <c r="CR76" i="51"/>
  <c r="CQ76" i="51"/>
  <c r="CL76" i="51"/>
  <c r="CK76" i="51"/>
  <c r="CJ76" i="51"/>
  <c r="CI76" i="51"/>
  <c r="CH76" i="51"/>
  <c r="CG76" i="51"/>
  <c r="CF76" i="51"/>
  <c r="CD76" i="51"/>
  <c r="CR75" i="51"/>
  <c r="CQ75" i="51"/>
  <c r="CL75" i="51"/>
  <c r="CK75" i="51"/>
  <c r="CJ75" i="51"/>
  <c r="CI75" i="51"/>
  <c r="CH75" i="51"/>
  <c r="CG75" i="51"/>
  <c r="CF75" i="51"/>
  <c r="CD75" i="51"/>
  <c r="CR74" i="51"/>
  <c r="CQ74" i="51"/>
  <c r="CL74" i="51"/>
  <c r="CK74" i="51"/>
  <c r="CJ74" i="51"/>
  <c r="CI74" i="51"/>
  <c r="CH74" i="51"/>
  <c r="CG74" i="51"/>
  <c r="CF74" i="51"/>
  <c r="CD74" i="51"/>
  <c r="CR73" i="51"/>
  <c r="CQ73" i="51"/>
  <c r="CL73" i="51"/>
  <c r="CK73" i="51"/>
  <c r="CJ73" i="51"/>
  <c r="CI73" i="51"/>
  <c r="CH73" i="51"/>
  <c r="CG73" i="51"/>
  <c r="CF73" i="51"/>
  <c r="CD73" i="51"/>
  <c r="CR72" i="51"/>
  <c r="CQ72" i="51"/>
  <c r="CL72" i="51"/>
  <c r="CK72" i="51"/>
  <c r="CJ72" i="51"/>
  <c r="CI72" i="51"/>
  <c r="CH72" i="51"/>
  <c r="CG72" i="51"/>
  <c r="CF72" i="51"/>
  <c r="CD72" i="51"/>
  <c r="CR71" i="51"/>
  <c r="CQ71" i="51"/>
  <c r="CL71" i="51"/>
  <c r="CK71" i="51"/>
  <c r="CJ71" i="51"/>
  <c r="CI71" i="51"/>
  <c r="CH71" i="51"/>
  <c r="CG71" i="51"/>
  <c r="CF71" i="51"/>
  <c r="CD71" i="51"/>
  <c r="CR70" i="51"/>
  <c r="CQ70" i="51"/>
  <c r="CL70" i="51"/>
  <c r="CK70" i="51"/>
  <c r="CJ70" i="51"/>
  <c r="CI70" i="51"/>
  <c r="CH70" i="51"/>
  <c r="CG70" i="51"/>
  <c r="CF70" i="51"/>
  <c r="CD70" i="51"/>
  <c r="CR69" i="51"/>
  <c r="CQ69" i="51"/>
  <c r="CL69" i="51"/>
  <c r="CK69" i="51"/>
  <c r="CJ69" i="51"/>
  <c r="CI69" i="51"/>
  <c r="CH69" i="51"/>
  <c r="CG69" i="51"/>
  <c r="CF69" i="51"/>
  <c r="CD69" i="51"/>
  <c r="CR68" i="51"/>
  <c r="CQ68" i="51"/>
  <c r="CL68" i="51"/>
  <c r="CK68" i="51"/>
  <c r="CJ68" i="51"/>
  <c r="CI68" i="51"/>
  <c r="CH68" i="51"/>
  <c r="CG68" i="51"/>
  <c r="CF68" i="51"/>
  <c r="CD68" i="51"/>
  <c r="CR67" i="51"/>
  <c r="CQ67" i="51"/>
  <c r="CL67" i="51"/>
  <c r="CK67" i="51"/>
  <c r="CJ67" i="51"/>
  <c r="CI67" i="51"/>
  <c r="CH67" i="51"/>
  <c r="CG67" i="51"/>
  <c r="CF67" i="51"/>
  <c r="CD67" i="51"/>
  <c r="CD60" i="4" l="1"/>
  <c r="H50" i="21"/>
  <c r="G50" i="21"/>
  <c r="F50" i="21"/>
  <c r="E50" i="21"/>
  <c r="D50" i="21"/>
  <c r="C50" i="21"/>
  <c r="B50" i="2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O62" i="51"/>
  <c r="N62" i="51"/>
  <c r="M62" i="51"/>
  <c r="L62" i="51"/>
  <c r="K62" i="51"/>
  <c r="J62" i="51"/>
  <c r="I62" i="51"/>
  <c r="H62" i="51"/>
  <c r="H8" i="21" s="1"/>
  <c r="G62" i="51"/>
  <c r="G8" i="21" s="1"/>
  <c r="F62" i="51"/>
  <c r="F8" i="21" s="1"/>
  <c r="E62" i="51"/>
  <c r="E8" i="21" s="1"/>
  <c r="D62" i="51"/>
  <c r="D8" i="21" s="1"/>
  <c r="C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5" i="51"/>
  <c r="B64" i="51"/>
  <c r="B63" i="51"/>
  <c r="B62" i="51"/>
  <c r="B8" i="21" s="1"/>
  <c r="B61" i="51"/>
  <c r="CL78" i="4" l="1"/>
  <c r="CK78" i="4"/>
  <c r="CJ78" i="4"/>
  <c r="CI78" i="4"/>
  <c r="CH78" i="4"/>
  <c r="CF78" i="4"/>
  <c r="CL77" i="4"/>
  <c r="CK77" i="4"/>
  <c r="CJ77" i="4"/>
  <c r="CI77" i="4"/>
  <c r="CH77" i="4"/>
  <c r="CF77" i="4"/>
  <c r="CL76" i="4"/>
  <c r="CK76" i="4"/>
  <c r="CJ76" i="4"/>
  <c r="CI76" i="4"/>
  <c r="CH76" i="4"/>
  <c r="CF76" i="4"/>
  <c r="CL75" i="4"/>
  <c r="CK75" i="4"/>
  <c r="CJ75" i="4"/>
  <c r="CI75" i="4"/>
  <c r="CH75" i="4"/>
  <c r="CF75" i="4"/>
  <c r="CL74" i="4"/>
  <c r="CK74" i="4"/>
  <c r="CJ74" i="4"/>
  <c r="CI74" i="4"/>
  <c r="CH74" i="4"/>
  <c r="CF74" i="4"/>
  <c r="CL73" i="4"/>
  <c r="CK73" i="4"/>
  <c r="CJ73" i="4"/>
  <c r="CI73" i="4"/>
  <c r="CH73" i="4"/>
  <c r="CF73" i="4"/>
  <c r="CL72" i="4"/>
  <c r="CK72" i="4"/>
  <c r="CJ72" i="4"/>
  <c r="CI72" i="4"/>
  <c r="CH72" i="4"/>
  <c r="CF72" i="4"/>
  <c r="CL71" i="4"/>
  <c r="CK71" i="4"/>
  <c r="CJ71" i="4"/>
  <c r="CI71" i="4"/>
  <c r="CH71" i="4"/>
  <c r="CF71" i="4"/>
  <c r="CL70" i="4"/>
  <c r="CK70" i="4"/>
  <c r="CJ70" i="4"/>
  <c r="CI70" i="4"/>
  <c r="CH70" i="4"/>
  <c r="CF70" i="4"/>
  <c r="CL69" i="4"/>
  <c r="CK69" i="4"/>
  <c r="CJ69" i="4"/>
  <c r="CI69" i="4"/>
  <c r="CH69" i="4"/>
  <c r="CF69" i="4"/>
  <c r="CL68" i="4"/>
  <c r="CK68" i="4"/>
  <c r="CJ68" i="4"/>
  <c r="CI68" i="4"/>
  <c r="CH68" i="4"/>
  <c r="CF68" i="4"/>
  <c r="CL67" i="4"/>
  <c r="CK67" i="4"/>
  <c r="CJ67" i="4"/>
  <c r="CI67" i="4"/>
  <c r="CH67" i="4"/>
  <c r="CF67" i="4"/>
  <c r="B44" i="21"/>
  <c r="C44" i="21"/>
  <c r="D44" i="21"/>
  <c r="E44" i="21"/>
  <c r="F44" i="21"/>
  <c r="G44" i="21"/>
  <c r="H44" i="21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64" i="4"/>
  <c r="D64" i="4"/>
  <c r="E64" i="4"/>
  <c r="F64" i="4"/>
  <c r="G64" i="4"/>
  <c r="H64" i="4"/>
  <c r="B64" i="4"/>
  <c r="U13" i="47" l="1"/>
  <c r="U13" i="20"/>
  <c r="H51" i="44" l="1"/>
  <c r="G51" i="44"/>
  <c r="F51" i="44"/>
  <c r="E51" i="44"/>
  <c r="D51" i="44"/>
  <c r="C51" i="44"/>
  <c r="B51" i="44"/>
  <c r="H50" i="44"/>
  <c r="G50" i="44"/>
  <c r="F50" i="44"/>
  <c r="E50" i="44"/>
  <c r="D50" i="44"/>
  <c r="C50" i="44"/>
  <c r="B50" i="44"/>
  <c r="H49" i="44"/>
  <c r="G49" i="44"/>
  <c r="F49" i="44"/>
  <c r="E49" i="44"/>
  <c r="D49" i="44"/>
  <c r="C49" i="44"/>
  <c r="B49" i="44"/>
  <c r="N63" i="13" l="1"/>
  <c r="M63" i="13"/>
  <c r="L63" i="13"/>
  <c r="K63" i="13"/>
  <c r="J63" i="13"/>
  <c r="I63" i="13"/>
  <c r="H63" i="13"/>
  <c r="G63" i="13"/>
  <c r="F63" i="13"/>
  <c r="E63" i="13"/>
  <c r="D63" i="13"/>
  <c r="C63" i="13"/>
  <c r="B63" i="13"/>
  <c r="N62" i="13"/>
  <c r="M62" i="13"/>
  <c r="L62" i="13"/>
  <c r="K62" i="13"/>
  <c r="J62" i="13"/>
  <c r="I62" i="13"/>
  <c r="H62" i="13"/>
  <c r="H23" i="61" s="1"/>
  <c r="G62" i="13"/>
  <c r="G23" i="61" s="1"/>
  <c r="F62" i="13"/>
  <c r="F23" i="61" s="1"/>
  <c r="E62" i="13"/>
  <c r="E23" i="61" s="1"/>
  <c r="D62" i="13"/>
  <c r="D23" i="61" s="1"/>
  <c r="C62" i="13"/>
  <c r="C23" i="61" s="1"/>
  <c r="B62" i="13"/>
  <c r="B23" i="61" s="1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K69" i="52" l="1"/>
  <c r="J69" i="52"/>
  <c r="I69" i="52"/>
  <c r="H69" i="52"/>
  <c r="G69" i="52"/>
  <c r="F69" i="52"/>
  <c r="E69" i="52"/>
  <c r="D69" i="52"/>
  <c r="C69" i="52"/>
  <c r="B69" i="52"/>
  <c r="O63" i="52"/>
  <c r="N63" i="52"/>
  <c r="CR63" i="52" s="1"/>
  <c r="M63" i="52"/>
  <c r="CQ63" i="52" s="1"/>
  <c r="L63" i="52"/>
  <c r="K63" i="52"/>
  <c r="J63" i="52"/>
  <c r="I63" i="52"/>
  <c r="H63" i="52"/>
  <c r="G63" i="52"/>
  <c r="F63" i="52"/>
  <c r="E63" i="52"/>
  <c r="D63" i="52"/>
  <c r="C63" i="52"/>
  <c r="B63" i="52"/>
  <c r="V6" i="20"/>
  <c r="U6" i="20"/>
  <c r="T6" i="20"/>
  <c r="S6" i="20"/>
  <c r="R6" i="20"/>
  <c r="Q6" i="20"/>
  <c r="P6" i="20"/>
  <c r="O6" i="20"/>
  <c r="N6" i="20"/>
  <c r="M6" i="20"/>
  <c r="L6" i="20"/>
  <c r="K6" i="20"/>
  <c r="I6" i="20"/>
  <c r="H6" i="20"/>
  <c r="F6" i="20"/>
  <c r="O62" i="52"/>
  <c r="N62" i="52"/>
  <c r="CR62" i="52" s="1"/>
  <c r="M62" i="52"/>
  <c r="CQ62" i="52" s="1"/>
  <c r="L62" i="52"/>
  <c r="K62" i="52"/>
  <c r="J62" i="52"/>
  <c r="I62" i="52"/>
  <c r="H62" i="52"/>
  <c r="G62" i="52"/>
  <c r="F62" i="52"/>
  <c r="E62" i="52"/>
  <c r="D62" i="52"/>
  <c r="C62" i="52"/>
  <c r="C6" i="21" s="1"/>
  <c r="B62" i="52"/>
  <c r="O61" i="52"/>
  <c r="N61" i="52"/>
  <c r="CR61" i="52" s="1"/>
  <c r="M61" i="52"/>
  <c r="CQ61" i="52" s="1"/>
  <c r="L61" i="52"/>
  <c r="K61" i="52"/>
  <c r="J61" i="52"/>
  <c r="I61" i="52"/>
  <c r="H61" i="52"/>
  <c r="G61" i="52"/>
  <c r="F61" i="52"/>
  <c r="E61" i="52"/>
  <c r="D61" i="52"/>
  <c r="C61" i="52"/>
  <c r="B61" i="52"/>
  <c r="CS58" i="52"/>
  <c r="CR58" i="52"/>
  <c r="CQ58" i="52"/>
  <c r="CP58" i="52"/>
  <c r="CN58" i="52"/>
  <c r="CL58" i="52"/>
  <c r="CK58" i="52"/>
  <c r="CJ58" i="52"/>
  <c r="CI58" i="52"/>
  <c r="CH58" i="52"/>
  <c r="CF58" i="52"/>
  <c r="CS57" i="52"/>
  <c r="CR57" i="52"/>
  <c r="CQ57" i="52"/>
  <c r="CP57" i="52"/>
  <c r="CN57" i="52"/>
  <c r="CL57" i="52"/>
  <c r="CK57" i="52"/>
  <c r="CJ57" i="52"/>
  <c r="CI57" i="52"/>
  <c r="CH57" i="52"/>
  <c r="CF57" i="52"/>
  <c r="CS56" i="52"/>
  <c r="CR56" i="52"/>
  <c r="CQ56" i="52"/>
  <c r="CP56" i="52"/>
  <c r="CN56" i="52"/>
  <c r="CL56" i="52"/>
  <c r="CK56" i="52"/>
  <c r="CJ56" i="52"/>
  <c r="CI56" i="52"/>
  <c r="CH56" i="52"/>
  <c r="CF56" i="52"/>
  <c r="CS55" i="52"/>
  <c r="CR55" i="52"/>
  <c r="CQ55" i="52"/>
  <c r="CP55" i="52"/>
  <c r="CN55" i="52"/>
  <c r="CL55" i="52"/>
  <c r="CK55" i="52"/>
  <c r="CJ55" i="52"/>
  <c r="CI55" i="52"/>
  <c r="CH55" i="52"/>
  <c r="CF55" i="52"/>
  <c r="CS54" i="52"/>
  <c r="CR54" i="52"/>
  <c r="CQ54" i="52"/>
  <c r="CP54" i="52"/>
  <c r="CN54" i="52"/>
  <c r="CL54" i="52"/>
  <c r="CK54" i="52"/>
  <c r="CJ54" i="52"/>
  <c r="CI54" i="52"/>
  <c r="CH54" i="52"/>
  <c r="CF54" i="52"/>
  <c r="CS51" i="52"/>
  <c r="CR51" i="52"/>
  <c r="CQ51" i="52"/>
  <c r="CP51" i="52"/>
  <c r="CN51" i="52"/>
  <c r="CL51" i="52"/>
  <c r="CK51" i="52"/>
  <c r="CJ51" i="52"/>
  <c r="CI51" i="52"/>
  <c r="CH51" i="52"/>
  <c r="CF51" i="52"/>
  <c r="CE51" i="52"/>
  <c r="CS50" i="52"/>
  <c r="CR50" i="52"/>
  <c r="CQ50" i="52"/>
  <c r="CP50" i="52"/>
  <c r="CN50" i="52"/>
  <c r="CL50" i="52"/>
  <c r="CK50" i="52"/>
  <c r="CJ50" i="52"/>
  <c r="CI50" i="52"/>
  <c r="CH50" i="52"/>
  <c r="CF50" i="52"/>
  <c r="CE50" i="52"/>
  <c r="CS49" i="52"/>
  <c r="CR49" i="52"/>
  <c r="CQ49" i="52"/>
  <c r="CP49" i="52"/>
  <c r="CN49" i="52"/>
  <c r="CL49" i="52"/>
  <c r="CK49" i="52"/>
  <c r="CJ49" i="52"/>
  <c r="CI49" i="52"/>
  <c r="CH49" i="52"/>
  <c r="CF49" i="52"/>
  <c r="CE49" i="52"/>
  <c r="CS48" i="52"/>
  <c r="CR48" i="52"/>
  <c r="CQ48" i="52"/>
  <c r="CP48" i="52"/>
  <c r="CN48" i="52"/>
  <c r="CL48" i="52"/>
  <c r="CK48" i="52"/>
  <c r="CJ48" i="52"/>
  <c r="CI48" i="52"/>
  <c r="CH48" i="52"/>
  <c r="CF48" i="52"/>
  <c r="CE48" i="52"/>
  <c r="CS47" i="52"/>
  <c r="CR47" i="52"/>
  <c r="CQ47" i="52"/>
  <c r="CP47" i="52"/>
  <c r="CN47" i="52"/>
  <c r="CL47" i="52"/>
  <c r="CK47" i="52"/>
  <c r="CJ47" i="52"/>
  <c r="CI47" i="52"/>
  <c r="CH47" i="52"/>
  <c r="CF47" i="52"/>
  <c r="CE47" i="52"/>
  <c r="CS46" i="52"/>
  <c r="CR46" i="52"/>
  <c r="CQ46" i="52"/>
  <c r="CP46" i="52"/>
  <c r="CN46" i="52"/>
  <c r="CL46" i="52"/>
  <c r="CK46" i="52"/>
  <c r="CJ46" i="52"/>
  <c r="CI46" i="52"/>
  <c r="CH46" i="52"/>
  <c r="CF46" i="52"/>
  <c r="CE46" i="52"/>
  <c r="CS45" i="52"/>
  <c r="CR45" i="52"/>
  <c r="CQ45" i="52"/>
  <c r="CP45" i="52"/>
  <c r="CN45" i="52"/>
  <c r="CL45" i="52"/>
  <c r="CK45" i="52"/>
  <c r="CJ45" i="52"/>
  <c r="CI45" i="52"/>
  <c r="CH45" i="52"/>
  <c r="CF45" i="52"/>
  <c r="CE45" i="52"/>
  <c r="CS44" i="52"/>
  <c r="CR44" i="52"/>
  <c r="CQ44" i="52"/>
  <c r="CP44" i="52"/>
  <c r="CN44" i="52"/>
  <c r="CL44" i="52"/>
  <c r="CK44" i="52"/>
  <c r="CJ44" i="52"/>
  <c r="CI44" i="52"/>
  <c r="CH44" i="52"/>
  <c r="CF44" i="52"/>
  <c r="CE44" i="52"/>
  <c r="CS43" i="52"/>
  <c r="CR43" i="52"/>
  <c r="CQ43" i="52"/>
  <c r="CP43" i="52"/>
  <c r="CN43" i="52"/>
  <c r="CL43" i="52"/>
  <c r="CK43" i="52"/>
  <c r="CJ43" i="52"/>
  <c r="CI43" i="52"/>
  <c r="CH43" i="52"/>
  <c r="CF43" i="52"/>
  <c r="CE43" i="52"/>
  <c r="CS42" i="52"/>
  <c r="CR42" i="52"/>
  <c r="CQ42" i="52"/>
  <c r="CP42" i="52"/>
  <c r="CN42" i="52"/>
  <c r="CL42" i="52"/>
  <c r="CK42" i="52"/>
  <c r="CJ42" i="52"/>
  <c r="CI42" i="52"/>
  <c r="CH42" i="52"/>
  <c r="CF42" i="52"/>
  <c r="CE42" i="52"/>
  <c r="CS41" i="52"/>
  <c r="CR41" i="52"/>
  <c r="CQ41" i="52"/>
  <c r="CP41" i="52"/>
  <c r="CN41" i="52"/>
  <c r="CL41" i="52"/>
  <c r="CK41" i="52"/>
  <c r="CJ41" i="52"/>
  <c r="CI41" i="52"/>
  <c r="CH41" i="52"/>
  <c r="CF41" i="52"/>
  <c r="CE41" i="52"/>
  <c r="CS40" i="52"/>
  <c r="CR40" i="52"/>
  <c r="CQ40" i="52"/>
  <c r="CP40" i="52"/>
  <c r="CN40" i="52"/>
  <c r="CL40" i="52"/>
  <c r="CK40" i="52"/>
  <c r="CJ40" i="52"/>
  <c r="CI40" i="52"/>
  <c r="CH40" i="52"/>
  <c r="CF40" i="52"/>
  <c r="CE40" i="52"/>
  <c r="CS39" i="52"/>
  <c r="CR39" i="52"/>
  <c r="CQ39" i="52"/>
  <c r="CP39" i="52"/>
  <c r="CN39" i="52"/>
  <c r="CL39" i="52"/>
  <c r="CK39" i="52"/>
  <c r="CJ39" i="52"/>
  <c r="CI39" i="52"/>
  <c r="CH39" i="52"/>
  <c r="CF39" i="52"/>
  <c r="CE39" i="52"/>
  <c r="CS38" i="52"/>
  <c r="CR38" i="52"/>
  <c r="CQ38" i="52"/>
  <c r="CP38" i="52"/>
  <c r="CN38" i="52"/>
  <c r="CL38" i="52"/>
  <c r="CK38" i="52"/>
  <c r="CJ38" i="52"/>
  <c r="CI38" i="52"/>
  <c r="CH38" i="52"/>
  <c r="CF38" i="52"/>
  <c r="CE38" i="52"/>
  <c r="CS37" i="52"/>
  <c r="CR37" i="52"/>
  <c r="CQ37" i="52"/>
  <c r="CP37" i="52"/>
  <c r="CN37" i="52"/>
  <c r="CL37" i="52"/>
  <c r="CK37" i="52"/>
  <c r="CJ37" i="52"/>
  <c r="CI37" i="52"/>
  <c r="CH37" i="52"/>
  <c r="CF37" i="52"/>
  <c r="CE37" i="52"/>
  <c r="CS36" i="52"/>
  <c r="CR36" i="52"/>
  <c r="CQ36" i="52"/>
  <c r="CP36" i="52"/>
  <c r="CN36" i="52"/>
  <c r="CL36" i="52"/>
  <c r="CK36" i="52"/>
  <c r="CJ36" i="52"/>
  <c r="CI36" i="52"/>
  <c r="CH36" i="52"/>
  <c r="CF36" i="52"/>
  <c r="CE36" i="52"/>
  <c r="CS35" i="52"/>
  <c r="CR35" i="52"/>
  <c r="CQ35" i="52"/>
  <c r="CP35" i="52"/>
  <c r="CN35" i="52"/>
  <c r="CL35" i="52"/>
  <c r="CK35" i="52"/>
  <c r="CJ35" i="52"/>
  <c r="CI35" i="52"/>
  <c r="CH35" i="52"/>
  <c r="CF35" i="52"/>
  <c r="CE35" i="52"/>
  <c r="CS34" i="52"/>
  <c r="CR34" i="52"/>
  <c r="CQ34" i="52"/>
  <c r="CP34" i="52"/>
  <c r="CN34" i="52"/>
  <c r="CL34" i="52"/>
  <c r="CK34" i="52"/>
  <c r="CJ34" i="52"/>
  <c r="CI34" i="52"/>
  <c r="CH34" i="52"/>
  <c r="CF34" i="52"/>
  <c r="CE34" i="52"/>
  <c r="CS33" i="52"/>
  <c r="CR33" i="52"/>
  <c r="CQ33" i="52"/>
  <c r="CP33" i="52"/>
  <c r="CN33" i="52"/>
  <c r="CL33" i="52"/>
  <c r="CK33" i="52"/>
  <c r="CJ33" i="52"/>
  <c r="CI33" i="52"/>
  <c r="CH33" i="52"/>
  <c r="CF33" i="52"/>
  <c r="CE33" i="52"/>
  <c r="CS32" i="52"/>
  <c r="CR32" i="52"/>
  <c r="CQ32" i="52"/>
  <c r="CP32" i="52"/>
  <c r="CN32" i="52"/>
  <c r="CL32" i="52"/>
  <c r="CK32" i="52"/>
  <c r="CJ32" i="52"/>
  <c r="CI32" i="52"/>
  <c r="CH32" i="52"/>
  <c r="CF32" i="52"/>
  <c r="CE32" i="52"/>
  <c r="CS31" i="52"/>
  <c r="CR31" i="52"/>
  <c r="CQ31" i="52"/>
  <c r="CP31" i="52"/>
  <c r="CN31" i="52"/>
  <c r="CL31" i="52"/>
  <c r="CK31" i="52"/>
  <c r="CJ31" i="52"/>
  <c r="CI31" i="52"/>
  <c r="CH31" i="52"/>
  <c r="CF31" i="52"/>
  <c r="CE31" i="52"/>
  <c r="CS30" i="52"/>
  <c r="CR30" i="52"/>
  <c r="CQ30" i="52"/>
  <c r="CP30" i="52"/>
  <c r="CN30" i="52"/>
  <c r="CL30" i="52"/>
  <c r="CK30" i="52"/>
  <c r="CJ30" i="52"/>
  <c r="CI30" i="52"/>
  <c r="CH30" i="52"/>
  <c r="CF30" i="52"/>
  <c r="CE30" i="52"/>
  <c r="CS29" i="52"/>
  <c r="CR29" i="52"/>
  <c r="CQ29" i="52"/>
  <c r="CP29" i="52"/>
  <c r="CN29" i="52"/>
  <c r="CL29" i="52"/>
  <c r="CK29" i="52"/>
  <c r="CJ29" i="52"/>
  <c r="CI29" i="52"/>
  <c r="CH29" i="52"/>
  <c r="CF29" i="52"/>
  <c r="CE29" i="52"/>
  <c r="CS28" i="52"/>
  <c r="CR28" i="52"/>
  <c r="CQ28" i="52"/>
  <c r="CP28" i="52"/>
  <c r="CN28" i="52"/>
  <c r="CL28" i="52"/>
  <c r="CK28" i="52"/>
  <c r="CJ28" i="52"/>
  <c r="CI28" i="52"/>
  <c r="CH28" i="52"/>
  <c r="CF28" i="52"/>
  <c r="CE28" i="52"/>
  <c r="CS27" i="52"/>
  <c r="CR27" i="52"/>
  <c r="CQ27" i="52"/>
  <c r="CP27" i="52"/>
  <c r="CN27" i="52"/>
  <c r="CL27" i="52"/>
  <c r="CK27" i="52"/>
  <c r="CJ27" i="52"/>
  <c r="CI27" i="52"/>
  <c r="CH27" i="52"/>
  <c r="CF27" i="52"/>
  <c r="CE27" i="52"/>
  <c r="CS26" i="52"/>
  <c r="CR26" i="52"/>
  <c r="CQ26" i="52"/>
  <c r="CP26" i="52"/>
  <c r="CN26" i="52"/>
  <c r="CL26" i="52"/>
  <c r="CK26" i="52"/>
  <c r="CJ26" i="52"/>
  <c r="CI26" i="52"/>
  <c r="CH26" i="52"/>
  <c r="CF26" i="52"/>
  <c r="CE26" i="52"/>
  <c r="CS25" i="52"/>
  <c r="CR25" i="52"/>
  <c r="CQ25" i="52"/>
  <c r="CP25" i="52"/>
  <c r="CN25" i="52"/>
  <c r="CL25" i="52"/>
  <c r="CK25" i="52"/>
  <c r="CJ25" i="52"/>
  <c r="CI25" i="52"/>
  <c r="CH25" i="52"/>
  <c r="CF25" i="52"/>
  <c r="CE25" i="52"/>
  <c r="CS24" i="52"/>
  <c r="CR24" i="52"/>
  <c r="CQ24" i="52"/>
  <c r="CP24" i="52"/>
  <c r="CN24" i="52"/>
  <c r="CL24" i="52"/>
  <c r="CK24" i="52"/>
  <c r="CJ24" i="52"/>
  <c r="CI24" i="52"/>
  <c r="CH24" i="52"/>
  <c r="CF24" i="52"/>
  <c r="CE24" i="52"/>
  <c r="CS23" i="52"/>
  <c r="CR23" i="52"/>
  <c r="CQ23" i="52"/>
  <c r="CP23" i="52"/>
  <c r="CN23" i="52"/>
  <c r="CL23" i="52"/>
  <c r="CK23" i="52"/>
  <c r="CJ23" i="52"/>
  <c r="CI23" i="52"/>
  <c r="CH23" i="52"/>
  <c r="CF23" i="52"/>
  <c r="CE23" i="52"/>
  <c r="CS22" i="52"/>
  <c r="CR22" i="52"/>
  <c r="CQ22" i="52"/>
  <c r="CP22" i="52"/>
  <c r="CN22" i="52"/>
  <c r="CL22" i="52"/>
  <c r="CK22" i="52"/>
  <c r="CJ22" i="52"/>
  <c r="CI22" i="52"/>
  <c r="CH22" i="52"/>
  <c r="CF22" i="52"/>
  <c r="CE22" i="52"/>
  <c r="CS21" i="52"/>
  <c r="CR21" i="52"/>
  <c r="CQ21" i="52"/>
  <c r="CP21" i="52"/>
  <c r="CN21" i="52"/>
  <c r="CL21" i="52"/>
  <c r="CK21" i="52"/>
  <c r="CJ21" i="52"/>
  <c r="CI21" i="52"/>
  <c r="CH21" i="52"/>
  <c r="CF21" i="52"/>
  <c r="CE21" i="52"/>
  <c r="CS20" i="52"/>
  <c r="CR20" i="52"/>
  <c r="CQ20" i="52"/>
  <c r="CP20" i="52"/>
  <c r="CN20" i="52"/>
  <c r="CL20" i="52"/>
  <c r="CK20" i="52"/>
  <c r="CJ20" i="52"/>
  <c r="CI20" i="52"/>
  <c r="CH20" i="52"/>
  <c r="CF20" i="52"/>
  <c r="CE20" i="52"/>
  <c r="CS19" i="52"/>
  <c r="CR19" i="52"/>
  <c r="CQ19" i="52"/>
  <c r="CP19" i="52"/>
  <c r="CN19" i="52"/>
  <c r="CL19" i="52"/>
  <c r="CK19" i="52"/>
  <c r="CJ19" i="52"/>
  <c r="CI19" i="52"/>
  <c r="CH19" i="52"/>
  <c r="CF19" i="52"/>
  <c r="CE19" i="52"/>
  <c r="CS18" i="52"/>
  <c r="CR18" i="52"/>
  <c r="CQ18" i="52"/>
  <c r="CP18" i="52"/>
  <c r="CN18" i="52"/>
  <c r="CL18" i="52"/>
  <c r="CK18" i="52"/>
  <c r="CJ18" i="52"/>
  <c r="CI18" i="52"/>
  <c r="CH18" i="52"/>
  <c r="CF18" i="52"/>
  <c r="CE18" i="52"/>
  <c r="CS17" i="52"/>
  <c r="CR17" i="52"/>
  <c r="CQ17" i="52"/>
  <c r="CP17" i="52"/>
  <c r="CN17" i="52"/>
  <c r="CL17" i="52"/>
  <c r="CK17" i="52"/>
  <c r="CJ17" i="52"/>
  <c r="CI17" i="52"/>
  <c r="CH17" i="52"/>
  <c r="CF17" i="52"/>
  <c r="CE17" i="52"/>
  <c r="CS16" i="52"/>
  <c r="CR16" i="52"/>
  <c r="CQ16" i="52"/>
  <c r="CP16" i="52"/>
  <c r="CN16" i="52"/>
  <c r="CL16" i="52"/>
  <c r="CK16" i="52"/>
  <c r="CJ16" i="52"/>
  <c r="CI16" i="52"/>
  <c r="CH16" i="52"/>
  <c r="CF16" i="52"/>
  <c r="CE16" i="52"/>
  <c r="CS15" i="52"/>
  <c r="CR15" i="52"/>
  <c r="CQ15" i="52"/>
  <c r="CP15" i="52"/>
  <c r="CN15" i="52"/>
  <c r="CL15" i="52"/>
  <c r="CK15" i="52"/>
  <c r="CJ15" i="52"/>
  <c r="CI15" i="52"/>
  <c r="CH15" i="52"/>
  <c r="CF15" i="52"/>
  <c r="CE15" i="52"/>
  <c r="CS14" i="52"/>
  <c r="CR14" i="52"/>
  <c r="CQ14" i="52"/>
  <c r="CP14" i="52"/>
  <c r="CN14" i="52"/>
  <c r="CL14" i="52"/>
  <c r="CK14" i="52"/>
  <c r="CJ14" i="52"/>
  <c r="CI14" i="52"/>
  <c r="CH14" i="52"/>
  <c r="CF14" i="52"/>
  <c r="CE14" i="52"/>
  <c r="CS13" i="52"/>
  <c r="CR13" i="52"/>
  <c r="CQ13" i="52"/>
  <c r="CP13" i="52"/>
  <c r="CN13" i="52"/>
  <c r="CL13" i="52"/>
  <c r="CK13" i="52"/>
  <c r="CJ13" i="52"/>
  <c r="CI13" i="52"/>
  <c r="CH13" i="52"/>
  <c r="CF13" i="52"/>
  <c r="CE13" i="52"/>
  <c r="CS12" i="52"/>
  <c r="CR12" i="52"/>
  <c r="CQ12" i="52"/>
  <c r="CP12" i="52"/>
  <c r="CN12" i="52"/>
  <c r="CL12" i="52"/>
  <c r="CK12" i="52"/>
  <c r="CJ12" i="52"/>
  <c r="CI12" i="52"/>
  <c r="CH12" i="52"/>
  <c r="CF12" i="52"/>
  <c r="CE12" i="52"/>
  <c r="CS11" i="52"/>
  <c r="CR11" i="52"/>
  <c r="CQ11" i="52"/>
  <c r="CP11" i="52"/>
  <c r="CN11" i="52"/>
  <c r="CL11" i="52"/>
  <c r="CK11" i="52"/>
  <c r="CJ11" i="52"/>
  <c r="CI11" i="52"/>
  <c r="CH11" i="52"/>
  <c r="CF11" i="52"/>
  <c r="CE11" i="52"/>
  <c r="CS10" i="52"/>
  <c r="CR10" i="52"/>
  <c r="CQ10" i="52"/>
  <c r="CP10" i="52"/>
  <c r="CN10" i="52"/>
  <c r="CL10" i="52"/>
  <c r="CK10" i="52"/>
  <c r="CJ10" i="52"/>
  <c r="CI10" i="52"/>
  <c r="CH10" i="52"/>
  <c r="CF10" i="52"/>
  <c r="CE10" i="52"/>
  <c r="CS9" i="52"/>
  <c r="CR9" i="52"/>
  <c r="CQ9" i="52"/>
  <c r="CP9" i="52"/>
  <c r="CN9" i="52"/>
  <c r="CL9" i="52"/>
  <c r="CK9" i="52"/>
  <c r="CJ9" i="52"/>
  <c r="CI9" i="52"/>
  <c r="CH9" i="52"/>
  <c r="CF9" i="52"/>
  <c r="CE9" i="52"/>
  <c r="CS8" i="52"/>
  <c r="CR8" i="52"/>
  <c r="CQ8" i="52"/>
  <c r="CP8" i="52"/>
  <c r="CN8" i="52"/>
  <c r="CL8" i="52"/>
  <c r="CK8" i="52"/>
  <c r="CJ8" i="52"/>
  <c r="CI8" i="52"/>
  <c r="CH8" i="52"/>
  <c r="CF8" i="52"/>
  <c r="CE8" i="52"/>
  <c r="CS7" i="52"/>
  <c r="CR7" i="52"/>
  <c r="CQ7" i="52"/>
  <c r="CP7" i="52"/>
  <c r="CN7" i="52"/>
  <c r="CL7" i="52"/>
  <c r="CK7" i="52"/>
  <c r="CJ7" i="52"/>
  <c r="CI7" i="52"/>
  <c r="CH7" i="52"/>
  <c r="CF7" i="52"/>
  <c r="CE7" i="52"/>
  <c r="CS6" i="52"/>
  <c r="CR6" i="52"/>
  <c r="CQ6" i="52"/>
  <c r="CP6" i="52"/>
  <c r="CN6" i="52"/>
  <c r="CL6" i="52"/>
  <c r="CK6" i="52"/>
  <c r="CJ6" i="52"/>
  <c r="CI6" i="52"/>
  <c r="CH6" i="52"/>
  <c r="CF6" i="52"/>
  <c r="CE6" i="52"/>
  <c r="CS5" i="52"/>
  <c r="CR5" i="52"/>
  <c r="CQ5" i="52"/>
  <c r="CP5" i="52"/>
  <c r="CN5" i="52"/>
  <c r="CL5" i="52"/>
  <c r="CK5" i="52"/>
  <c r="CJ5" i="52"/>
  <c r="CI5" i="52"/>
  <c r="CH5" i="52"/>
  <c r="CF5" i="52"/>
  <c r="CE5" i="52"/>
  <c r="CS4" i="52"/>
  <c r="CR4" i="52"/>
  <c r="CQ4" i="52"/>
  <c r="CP4" i="52"/>
  <c r="CN4" i="52"/>
  <c r="CL4" i="52"/>
  <c r="CK4" i="52"/>
  <c r="CJ4" i="52"/>
  <c r="CI4" i="52"/>
  <c r="CH4" i="52"/>
  <c r="CF4" i="52"/>
  <c r="CE4" i="52"/>
  <c r="CS3" i="52"/>
  <c r="CR3" i="52"/>
  <c r="CQ3" i="52"/>
  <c r="CP3" i="52"/>
  <c r="CN3" i="52"/>
  <c r="CL3" i="52"/>
  <c r="CK3" i="52"/>
  <c r="CJ3" i="52"/>
  <c r="CI3" i="52"/>
  <c r="CH3" i="52"/>
  <c r="CF3" i="52"/>
  <c r="CE3" i="52"/>
  <c r="H6" i="21" l="1"/>
  <c r="H6" i="61"/>
  <c r="G6" i="21"/>
  <c r="G6" i="61"/>
  <c r="F6" i="21"/>
  <c r="F6" i="61"/>
  <c r="E6" i="21"/>
  <c r="E6" i="61"/>
  <c r="D6" i="21"/>
  <c r="D6" i="61"/>
  <c r="B6" i="21"/>
  <c r="B6" i="61"/>
  <c r="B6" i="47"/>
  <c r="H6" i="47"/>
  <c r="K6" i="47"/>
  <c r="M6" i="47"/>
  <c r="O6" i="47"/>
  <c r="R6" i="47"/>
  <c r="T6" i="47"/>
  <c r="V6" i="47"/>
  <c r="C6" i="47"/>
  <c r="E6" i="47"/>
  <c r="F6" i="47"/>
  <c r="I6" i="47"/>
  <c r="L6" i="47"/>
  <c r="N6" i="47"/>
  <c r="P6" i="47"/>
  <c r="Q6" i="47"/>
  <c r="S6" i="47"/>
  <c r="U6" i="47"/>
  <c r="CK61" i="52"/>
  <c r="CK63" i="52"/>
  <c r="CS63" i="52"/>
  <c r="CI63" i="52"/>
  <c r="CS61" i="52"/>
  <c r="CI61" i="52"/>
  <c r="CS62" i="52"/>
  <c r="CI62" i="52"/>
  <c r="CF61" i="52"/>
  <c r="CN61" i="52"/>
  <c r="CP61" i="52"/>
  <c r="CH61" i="52"/>
  <c r="CJ61" i="52"/>
  <c r="CL61" i="52"/>
  <c r="CF62" i="52"/>
  <c r="CN62" i="52"/>
  <c r="CP62" i="52"/>
  <c r="CH62" i="52"/>
  <c r="CJ62" i="52"/>
  <c r="CK62" i="52"/>
  <c r="CL62" i="52"/>
  <c r="CF63" i="52"/>
  <c r="CN63" i="52"/>
  <c r="CP63" i="52"/>
  <c r="CH63" i="52"/>
  <c r="CJ63" i="52"/>
  <c r="CL63" i="52"/>
  <c r="CP51" i="33" l="1"/>
  <c r="CO51" i="33"/>
  <c r="CP50" i="33"/>
  <c r="CO50" i="33"/>
  <c r="CP49" i="33"/>
  <c r="CO49" i="33"/>
  <c r="CP48" i="33"/>
  <c r="CO48" i="33"/>
  <c r="CP47" i="33"/>
  <c r="CO47" i="33"/>
  <c r="CP46" i="33"/>
  <c r="CO46" i="33"/>
  <c r="CP45" i="33"/>
  <c r="CO45" i="33"/>
  <c r="CP44" i="33"/>
  <c r="CO44" i="33"/>
  <c r="CP43" i="33"/>
  <c r="CO43" i="33"/>
  <c r="CP42" i="33"/>
  <c r="CO42" i="33"/>
  <c r="CP41" i="33"/>
  <c r="CO41" i="33"/>
  <c r="CP40" i="33"/>
  <c r="CO40" i="33"/>
  <c r="CP39" i="33"/>
  <c r="CO39" i="33"/>
  <c r="CP38" i="33"/>
  <c r="CO38" i="33"/>
  <c r="CP37" i="33"/>
  <c r="CO37" i="33"/>
  <c r="CP36" i="33"/>
  <c r="CO36" i="33"/>
  <c r="CP35" i="33"/>
  <c r="CO35" i="33"/>
  <c r="CP34" i="33"/>
  <c r="CO34" i="33"/>
  <c r="CP33" i="33"/>
  <c r="CO33" i="33"/>
  <c r="CP32" i="33"/>
  <c r="CO32" i="33"/>
  <c r="CP31" i="33"/>
  <c r="CO31" i="33"/>
  <c r="CP30" i="33"/>
  <c r="CO30" i="33"/>
  <c r="CP29" i="33"/>
  <c r="CO29" i="33"/>
  <c r="CP28" i="33"/>
  <c r="CO28" i="33"/>
  <c r="CP27" i="33"/>
  <c r="CO27" i="33"/>
  <c r="CP26" i="33"/>
  <c r="CO26" i="33"/>
  <c r="CP25" i="33"/>
  <c r="CO25" i="33"/>
  <c r="CP24" i="33"/>
  <c r="CO24" i="33"/>
  <c r="CP23" i="33"/>
  <c r="CO23" i="33"/>
  <c r="CP22" i="33"/>
  <c r="CO22" i="33"/>
  <c r="CP21" i="33"/>
  <c r="CO21" i="33"/>
  <c r="CP20" i="33"/>
  <c r="CO20" i="33"/>
  <c r="CP19" i="33"/>
  <c r="CO19" i="33"/>
  <c r="CP18" i="33"/>
  <c r="CO18" i="33"/>
  <c r="CP17" i="33"/>
  <c r="CO17" i="33"/>
  <c r="CP16" i="33"/>
  <c r="CO16" i="33"/>
  <c r="CP15" i="33"/>
  <c r="CO15" i="33"/>
  <c r="CP14" i="33"/>
  <c r="CO14" i="33"/>
  <c r="CP13" i="33"/>
  <c r="CO13" i="33"/>
  <c r="CP12" i="33"/>
  <c r="CO12" i="33"/>
  <c r="CP11" i="33"/>
  <c r="CO11" i="33"/>
  <c r="CP10" i="33"/>
  <c r="CO10" i="33"/>
  <c r="CP9" i="33"/>
  <c r="CO9" i="33"/>
  <c r="CP8" i="33"/>
  <c r="CO8" i="33"/>
  <c r="CP7" i="33"/>
  <c r="CO7" i="33"/>
  <c r="CP6" i="33"/>
  <c r="CO6" i="33"/>
  <c r="CP5" i="33"/>
  <c r="CO5" i="33"/>
  <c r="CP4" i="33"/>
  <c r="CO4" i="33"/>
  <c r="CP3" i="33"/>
  <c r="CO3" i="33"/>
  <c r="CE3" i="33"/>
  <c r="CE4" i="33"/>
  <c r="CE5" i="33"/>
  <c r="CE6" i="33"/>
  <c r="CE7" i="33"/>
  <c r="CE8" i="33"/>
  <c r="CE9" i="33"/>
  <c r="CE10" i="33"/>
  <c r="CE11" i="33"/>
  <c r="CE12" i="33"/>
  <c r="CE13" i="33"/>
  <c r="CE14" i="33"/>
  <c r="CE15" i="33"/>
  <c r="CE16" i="33"/>
  <c r="CE17" i="33"/>
  <c r="CE18" i="33"/>
  <c r="CE19" i="33"/>
  <c r="CE20" i="33"/>
  <c r="CE21" i="33"/>
  <c r="CE22" i="33"/>
  <c r="CE23" i="33"/>
  <c r="CE24" i="33"/>
  <c r="CE25" i="33"/>
  <c r="CE26" i="33"/>
  <c r="CE27" i="33"/>
  <c r="CE28" i="33"/>
  <c r="CE29" i="33"/>
  <c r="CE30" i="33"/>
  <c r="CE31" i="33"/>
  <c r="CE32" i="33"/>
  <c r="CE33" i="33"/>
  <c r="CE34" i="33"/>
  <c r="CE35" i="33"/>
  <c r="CE36" i="33"/>
  <c r="CE37" i="33"/>
  <c r="CE38" i="33"/>
  <c r="CE39" i="33"/>
  <c r="CE40" i="33"/>
  <c r="CE41" i="33"/>
  <c r="CE42" i="33"/>
  <c r="CE43" i="33"/>
  <c r="CE44" i="33"/>
  <c r="CE45" i="33"/>
  <c r="CE46" i="33"/>
  <c r="CE47" i="33"/>
  <c r="CE48" i="33"/>
  <c r="CE49" i="33"/>
  <c r="CE50" i="33"/>
  <c r="CE51" i="33"/>
  <c r="R60" i="3"/>
  <c r="S60" i="3"/>
  <c r="T60" i="3"/>
  <c r="U60" i="3"/>
  <c r="V60" i="3"/>
  <c r="X60" i="3"/>
  <c r="Y60" i="3"/>
  <c r="Z60" i="3"/>
  <c r="AA60" i="3"/>
  <c r="AB60" i="3"/>
  <c r="AC60" i="3"/>
  <c r="AD60" i="3"/>
  <c r="AE60" i="3"/>
  <c r="AG60" i="3"/>
  <c r="AH60" i="3"/>
  <c r="AI60" i="3"/>
  <c r="AJ60" i="3"/>
  <c r="AK60" i="3"/>
  <c r="AM60" i="3"/>
  <c r="AN60" i="3"/>
  <c r="AO60" i="3"/>
  <c r="AP60" i="3"/>
  <c r="AQ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CA60" i="3"/>
  <c r="CB60" i="3"/>
  <c r="CC60" i="3"/>
  <c r="BV58" i="5" l="1"/>
  <c r="BV57" i="5"/>
  <c r="BV56" i="5"/>
  <c r="BV55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3" i="5"/>
  <c r="V10" i="20" l="1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F10" i="20"/>
  <c r="E10" i="20"/>
  <c r="C10" i="20"/>
  <c r="B10" i="20"/>
  <c r="CR60" i="51"/>
  <c r="CQ60" i="51"/>
  <c r="CL60" i="51"/>
  <c r="CK60" i="51"/>
  <c r="CJ60" i="51"/>
  <c r="CI60" i="51"/>
  <c r="CH60" i="51"/>
  <c r="CG60" i="51"/>
  <c r="CF60" i="51"/>
  <c r="CD60" i="51"/>
  <c r="CR59" i="51"/>
  <c r="CQ59" i="51"/>
  <c r="CL59" i="51"/>
  <c r="CK59" i="51"/>
  <c r="CJ59" i="51"/>
  <c r="CI59" i="51"/>
  <c r="CH59" i="51"/>
  <c r="CG59" i="51"/>
  <c r="CF59" i="51"/>
  <c r="CD59" i="51"/>
  <c r="CL58" i="51"/>
  <c r="CK58" i="51"/>
  <c r="CJ58" i="51"/>
  <c r="CI58" i="51"/>
  <c r="CH58" i="51"/>
  <c r="CG58" i="51"/>
  <c r="CF58" i="51"/>
  <c r="CD58" i="51"/>
  <c r="CL57" i="51"/>
  <c r="CK57" i="51"/>
  <c r="CJ57" i="51"/>
  <c r="CI57" i="51"/>
  <c r="CH57" i="51"/>
  <c r="CG57" i="51"/>
  <c r="CF57" i="51"/>
  <c r="CD57" i="51"/>
  <c r="CL56" i="51"/>
  <c r="CK56" i="51"/>
  <c r="CJ56" i="51"/>
  <c r="CI56" i="51"/>
  <c r="CH56" i="51"/>
  <c r="CG56" i="51"/>
  <c r="CF56" i="51"/>
  <c r="CD56" i="51"/>
  <c r="CL55" i="51"/>
  <c r="CK55" i="51"/>
  <c r="CJ55" i="51"/>
  <c r="CI55" i="51"/>
  <c r="CH55" i="51"/>
  <c r="CG55" i="51"/>
  <c r="CF55" i="51"/>
  <c r="CD55" i="51"/>
  <c r="CL54" i="51"/>
  <c r="CK54" i="51"/>
  <c r="CJ54" i="51"/>
  <c r="CI54" i="51"/>
  <c r="CH54" i="51"/>
  <c r="CG54" i="51"/>
  <c r="CF54" i="51"/>
  <c r="CD54" i="51"/>
  <c r="CL53" i="51"/>
  <c r="CK53" i="51"/>
  <c r="CJ53" i="51"/>
  <c r="CI53" i="51"/>
  <c r="CH53" i="51"/>
  <c r="CG53" i="51"/>
  <c r="CF53" i="51"/>
  <c r="CD53" i="51"/>
  <c r="CL52" i="51"/>
  <c r="CK52" i="51"/>
  <c r="CJ52" i="51"/>
  <c r="CI52" i="51"/>
  <c r="CH52" i="51"/>
  <c r="CG52" i="51"/>
  <c r="CF52" i="51"/>
  <c r="CD52" i="51"/>
  <c r="CL51" i="51"/>
  <c r="CK51" i="51"/>
  <c r="CJ51" i="51"/>
  <c r="CI51" i="51"/>
  <c r="CH51" i="51"/>
  <c r="CG51" i="51"/>
  <c r="CF51" i="51"/>
  <c r="CD51" i="51"/>
  <c r="CR50" i="51"/>
  <c r="CQ50" i="51"/>
  <c r="CL50" i="51"/>
  <c r="CK50" i="51"/>
  <c r="CJ50" i="51"/>
  <c r="CI50" i="51"/>
  <c r="CH50" i="51"/>
  <c r="CG50" i="51"/>
  <c r="CF50" i="51"/>
  <c r="CD50" i="51"/>
  <c r="CR49" i="51"/>
  <c r="CQ49" i="51"/>
  <c r="CL49" i="51"/>
  <c r="CK49" i="51"/>
  <c r="CJ49" i="51"/>
  <c r="CI49" i="51"/>
  <c r="CH49" i="51"/>
  <c r="CG49" i="51"/>
  <c r="CF49" i="51"/>
  <c r="CD49" i="51"/>
  <c r="CR48" i="51"/>
  <c r="CQ48" i="51"/>
  <c r="CL48" i="51"/>
  <c r="CK48" i="51"/>
  <c r="CJ48" i="51"/>
  <c r="CI48" i="51"/>
  <c r="CH48" i="51"/>
  <c r="CG48" i="51"/>
  <c r="CF48" i="51"/>
  <c r="CD48" i="51"/>
  <c r="CR47" i="51"/>
  <c r="CQ47" i="51"/>
  <c r="CL47" i="51"/>
  <c r="CK47" i="51"/>
  <c r="CJ47" i="51"/>
  <c r="CI47" i="51"/>
  <c r="CH47" i="51"/>
  <c r="CG47" i="51"/>
  <c r="CF47" i="51"/>
  <c r="CD47" i="51"/>
  <c r="CR46" i="51"/>
  <c r="CQ46" i="51"/>
  <c r="CL46" i="51"/>
  <c r="CK46" i="51"/>
  <c r="CJ46" i="51"/>
  <c r="CI46" i="51"/>
  <c r="CH46" i="51"/>
  <c r="CG46" i="51"/>
  <c r="CF46" i="51"/>
  <c r="CD46" i="51"/>
  <c r="CR45" i="51"/>
  <c r="CQ45" i="51"/>
  <c r="CL45" i="51"/>
  <c r="CK45" i="51"/>
  <c r="CJ45" i="51"/>
  <c r="CI45" i="51"/>
  <c r="CH45" i="51"/>
  <c r="CG45" i="51"/>
  <c r="CF45" i="51"/>
  <c r="CD45" i="51"/>
  <c r="CR44" i="51"/>
  <c r="CQ44" i="51"/>
  <c r="CL44" i="51"/>
  <c r="CK44" i="51"/>
  <c r="CJ44" i="51"/>
  <c r="CI44" i="51"/>
  <c r="CH44" i="51"/>
  <c r="CG44" i="51"/>
  <c r="CF44" i="51"/>
  <c r="CD44" i="51"/>
  <c r="CR43" i="51"/>
  <c r="CQ43" i="51"/>
  <c r="CL43" i="51"/>
  <c r="CK43" i="51"/>
  <c r="CJ43" i="51"/>
  <c r="CI43" i="51"/>
  <c r="CH43" i="51"/>
  <c r="CG43" i="51"/>
  <c r="CF43" i="51"/>
  <c r="CD43" i="51"/>
  <c r="CR42" i="51"/>
  <c r="CQ42" i="51"/>
  <c r="CL42" i="51"/>
  <c r="CK42" i="51"/>
  <c r="CJ42" i="51"/>
  <c r="CI42" i="51"/>
  <c r="CH42" i="51"/>
  <c r="CG42" i="51"/>
  <c r="CF42" i="51"/>
  <c r="CD42" i="51"/>
  <c r="CR41" i="51"/>
  <c r="CQ41" i="51"/>
  <c r="CL41" i="51"/>
  <c r="CK41" i="51"/>
  <c r="CJ41" i="51"/>
  <c r="CI41" i="51"/>
  <c r="CH41" i="51"/>
  <c r="CG41" i="51"/>
  <c r="CF41" i="51"/>
  <c r="CD41" i="51"/>
  <c r="CR40" i="51"/>
  <c r="CQ40" i="51"/>
  <c r="CL40" i="51"/>
  <c r="CK40" i="51"/>
  <c r="CJ40" i="51"/>
  <c r="CI40" i="51"/>
  <c r="CH40" i="51"/>
  <c r="CG40" i="51"/>
  <c r="CF40" i="51"/>
  <c r="CD40" i="51"/>
  <c r="CQ39" i="51"/>
  <c r="CL39" i="51"/>
  <c r="CK39" i="51"/>
  <c r="CJ39" i="51"/>
  <c r="CI39" i="51"/>
  <c r="CH39" i="51"/>
  <c r="CG39" i="51"/>
  <c r="CF39" i="51"/>
  <c r="CD39" i="51"/>
  <c r="CR38" i="51"/>
  <c r="CQ38" i="51"/>
  <c r="CL38" i="51"/>
  <c r="CK38" i="51"/>
  <c r="CJ38" i="51"/>
  <c r="CI38" i="51"/>
  <c r="CH38" i="51"/>
  <c r="CG38" i="51"/>
  <c r="CF38" i="51"/>
  <c r="CD38" i="51"/>
  <c r="CR37" i="51"/>
  <c r="CQ37" i="51"/>
  <c r="CL37" i="51"/>
  <c r="CK37" i="51"/>
  <c r="CJ37" i="51"/>
  <c r="CI37" i="51"/>
  <c r="CH37" i="51"/>
  <c r="CG37" i="51"/>
  <c r="CF37" i="51"/>
  <c r="CD37" i="51"/>
  <c r="CR36" i="51"/>
  <c r="CQ36" i="51"/>
  <c r="CL36" i="51"/>
  <c r="CK36" i="51"/>
  <c r="CJ36" i="51"/>
  <c r="CI36" i="51"/>
  <c r="CH36" i="51"/>
  <c r="CG36" i="51"/>
  <c r="CF36" i="51"/>
  <c r="CD36" i="51"/>
  <c r="CR35" i="51"/>
  <c r="CQ35" i="51"/>
  <c r="CL35" i="51"/>
  <c r="CK35" i="51"/>
  <c r="CJ35" i="51"/>
  <c r="CI35" i="51"/>
  <c r="CH35" i="51"/>
  <c r="CG35" i="51"/>
  <c r="CF35" i="51"/>
  <c r="CD35" i="51"/>
  <c r="CR34" i="51"/>
  <c r="CQ34" i="51"/>
  <c r="CL34" i="51"/>
  <c r="CK34" i="51"/>
  <c r="CJ34" i="51"/>
  <c r="CI34" i="51"/>
  <c r="CH34" i="51"/>
  <c r="CG34" i="51"/>
  <c r="CF34" i="51"/>
  <c r="CD34" i="51"/>
  <c r="CR33" i="51"/>
  <c r="CQ33" i="51"/>
  <c r="CL33" i="51"/>
  <c r="CK33" i="51"/>
  <c r="CJ33" i="51"/>
  <c r="CI33" i="51"/>
  <c r="CH33" i="51"/>
  <c r="CG33" i="51"/>
  <c r="CF33" i="51"/>
  <c r="CD33" i="51"/>
  <c r="CR32" i="51"/>
  <c r="CQ32" i="51"/>
  <c r="CL32" i="51"/>
  <c r="CK32" i="51"/>
  <c r="CJ32" i="51"/>
  <c r="CI32" i="51"/>
  <c r="CH32" i="51"/>
  <c r="CG32" i="51"/>
  <c r="CF32" i="51"/>
  <c r="CD32" i="51"/>
  <c r="CR31" i="51"/>
  <c r="CQ31" i="51"/>
  <c r="CL31" i="51"/>
  <c r="CK31" i="51"/>
  <c r="CJ31" i="51"/>
  <c r="CI31" i="51"/>
  <c r="CH31" i="51"/>
  <c r="CG31" i="51"/>
  <c r="CF31" i="51"/>
  <c r="CD31" i="51"/>
  <c r="CR30" i="51"/>
  <c r="CQ30" i="51"/>
  <c r="CL30" i="51"/>
  <c r="CK30" i="51"/>
  <c r="CJ30" i="51"/>
  <c r="CI30" i="51"/>
  <c r="CH30" i="51"/>
  <c r="CG30" i="51"/>
  <c r="CF30" i="51"/>
  <c r="CD30" i="51"/>
  <c r="CR29" i="51"/>
  <c r="CQ29" i="51"/>
  <c r="CL29" i="51"/>
  <c r="CK29" i="51"/>
  <c r="CJ29" i="51"/>
  <c r="CI29" i="51"/>
  <c r="CH29" i="51"/>
  <c r="CG29" i="51"/>
  <c r="CF29" i="51"/>
  <c r="CD29" i="51"/>
  <c r="CR28" i="51"/>
  <c r="CQ28" i="51"/>
  <c r="CL28" i="51"/>
  <c r="CK28" i="51"/>
  <c r="CJ28" i="51"/>
  <c r="CI28" i="51"/>
  <c r="CH28" i="51"/>
  <c r="CG28" i="51"/>
  <c r="CF28" i="51"/>
  <c r="CD28" i="51"/>
  <c r="CR27" i="51"/>
  <c r="CQ27" i="51"/>
  <c r="CL27" i="51"/>
  <c r="CK27" i="51"/>
  <c r="CJ27" i="51"/>
  <c r="CI27" i="51"/>
  <c r="CH27" i="51"/>
  <c r="CG27" i="51"/>
  <c r="CF27" i="51"/>
  <c r="CD27" i="51"/>
  <c r="CR26" i="51"/>
  <c r="CQ26" i="51"/>
  <c r="CL26" i="51"/>
  <c r="CK26" i="51"/>
  <c r="CJ26" i="51"/>
  <c r="CI26" i="51"/>
  <c r="CH26" i="51"/>
  <c r="CG26" i="51"/>
  <c r="CF26" i="51"/>
  <c r="CD26" i="51"/>
  <c r="CR25" i="51"/>
  <c r="CQ25" i="51"/>
  <c r="CL25" i="51"/>
  <c r="CK25" i="51"/>
  <c r="CJ25" i="51"/>
  <c r="CI25" i="51"/>
  <c r="CH25" i="51"/>
  <c r="CG25" i="51"/>
  <c r="CF25" i="51"/>
  <c r="CD25" i="51"/>
  <c r="CR24" i="51"/>
  <c r="CQ24" i="51"/>
  <c r="CL24" i="51"/>
  <c r="CK24" i="51"/>
  <c r="CJ24" i="51"/>
  <c r="CI24" i="51"/>
  <c r="CH24" i="51"/>
  <c r="CG24" i="51"/>
  <c r="CF24" i="51"/>
  <c r="CD24" i="51"/>
  <c r="CR23" i="51"/>
  <c r="CQ23" i="51"/>
  <c r="CL23" i="51"/>
  <c r="CK23" i="51"/>
  <c r="CJ23" i="51"/>
  <c r="CI23" i="51"/>
  <c r="CH23" i="51"/>
  <c r="CG23" i="51"/>
  <c r="CF23" i="51"/>
  <c r="CD23" i="51"/>
  <c r="CR22" i="51"/>
  <c r="CQ22" i="51"/>
  <c r="CL22" i="51"/>
  <c r="CK22" i="51"/>
  <c r="CJ22" i="51"/>
  <c r="CI22" i="51"/>
  <c r="CH22" i="51"/>
  <c r="CG22" i="51"/>
  <c r="CF22" i="51"/>
  <c r="CD22" i="51"/>
  <c r="CR21" i="51"/>
  <c r="CQ21" i="51"/>
  <c r="CL21" i="51"/>
  <c r="CK21" i="51"/>
  <c r="CJ21" i="51"/>
  <c r="CI21" i="51"/>
  <c r="CH21" i="51"/>
  <c r="CG21" i="51"/>
  <c r="CF21" i="51"/>
  <c r="CD21" i="51"/>
  <c r="CR20" i="51"/>
  <c r="CQ20" i="51"/>
  <c r="CL20" i="51"/>
  <c r="CK20" i="51"/>
  <c r="CJ20" i="51"/>
  <c r="CI20" i="51"/>
  <c r="CH20" i="51"/>
  <c r="CG20" i="51"/>
  <c r="CF20" i="51"/>
  <c r="CD20" i="51"/>
  <c r="CR19" i="51"/>
  <c r="CQ19" i="51"/>
  <c r="CL19" i="51"/>
  <c r="CK19" i="51"/>
  <c r="CJ19" i="51"/>
  <c r="CI19" i="51"/>
  <c r="CH19" i="51"/>
  <c r="CG19" i="51"/>
  <c r="CF19" i="51"/>
  <c r="CD19" i="51"/>
  <c r="CR18" i="51"/>
  <c r="CQ18" i="51"/>
  <c r="CL18" i="51"/>
  <c r="CK18" i="51"/>
  <c r="CJ18" i="51"/>
  <c r="CI18" i="51"/>
  <c r="CH18" i="51"/>
  <c r="CG18" i="51"/>
  <c r="CF18" i="51"/>
  <c r="CD18" i="51"/>
  <c r="CR17" i="51"/>
  <c r="CQ17" i="51"/>
  <c r="CL17" i="51"/>
  <c r="CK17" i="51"/>
  <c r="CJ17" i="51"/>
  <c r="CI17" i="51"/>
  <c r="CH17" i="51"/>
  <c r="CG17" i="51"/>
  <c r="CF17" i="51"/>
  <c r="CD17" i="51"/>
  <c r="CR16" i="51"/>
  <c r="CQ16" i="51"/>
  <c r="CL16" i="51"/>
  <c r="CK16" i="51"/>
  <c r="CJ16" i="51"/>
  <c r="CI16" i="51"/>
  <c r="CH16" i="51"/>
  <c r="CG16" i="51"/>
  <c r="CF16" i="51"/>
  <c r="CD16" i="51"/>
  <c r="CR15" i="51"/>
  <c r="CQ15" i="51"/>
  <c r="CL15" i="51"/>
  <c r="CK15" i="51"/>
  <c r="CJ15" i="51"/>
  <c r="CI15" i="51"/>
  <c r="CH15" i="51"/>
  <c r="CG15" i="51"/>
  <c r="CF15" i="51"/>
  <c r="CD15" i="51"/>
  <c r="CR14" i="51"/>
  <c r="CQ14" i="51"/>
  <c r="CL14" i="51"/>
  <c r="CK14" i="51"/>
  <c r="CJ14" i="51"/>
  <c r="CI14" i="51"/>
  <c r="CH14" i="51"/>
  <c r="CG14" i="51"/>
  <c r="CF14" i="51"/>
  <c r="CD14" i="51"/>
  <c r="CR13" i="51"/>
  <c r="CQ13" i="51"/>
  <c r="CL13" i="51"/>
  <c r="CK13" i="51"/>
  <c r="CJ13" i="51"/>
  <c r="CI13" i="51"/>
  <c r="CH13" i="51"/>
  <c r="CG13" i="51"/>
  <c r="CF13" i="51"/>
  <c r="CD13" i="51"/>
  <c r="CR12" i="51"/>
  <c r="CQ12" i="51"/>
  <c r="CL12" i="51"/>
  <c r="CK12" i="51"/>
  <c r="CJ12" i="51"/>
  <c r="CI12" i="51"/>
  <c r="CH12" i="51"/>
  <c r="CG12" i="51"/>
  <c r="CF12" i="51"/>
  <c r="CD12" i="51"/>
  <c r="CR11" i="51"/>
  <c r="CQ11" i="51"/>
  <c r="CL11" i="51"/>
  <c r="CK11" i="51"/>
  <c r="CJ11" i="51"/>
  <c r="CI11" i="51"/>
  <c r="CH11" i="51"/>
  <c r="CG11" i="51"/>
  <c r="CF11" i="51"/>
  <c r="CD11" i="51"/>
  <c r="CR10" i="51"/>
  <c r="CQ10" i="51"/>
  <c r="CL10" i="51"/>
  <c r="CK10" i="51"/>
  <c r="CJ10" i="51"/>
  <c r="CI10" i="51"/>
  <c r="CH10" i="51"/>
  <c r="CG10" i="51"/>
  <c r="CF10" i="51"/>
  <c r="CD10" i="51"/>
  <c r="CR9" i="51"/>
  <c r="CQ9" i="51"/>
  <c r="CL9" i="51"/>
  <c r="CK9" i="51"/>
  <c r="CJ9" i="51"/>
  <c r="CI9" i="51"/>
  <c r="CH9" i="51"/>
  <c r="CG9" i="51"/>
  <c r="CF9" i="51"/>
  <c r="CD9" i="51"/>
  <c r="CR8" i="51"/>
  <c r="CQ8" i="51"/>
  <c r="CL8" i="51"/>
  <c r="CK8" i="51"/>
  <c r="CJ8" i="51"/>
  <c r="CI8" i="51"/>
  <c r="CH8" i="51"/>
  <c r="CG8" i="51"/>
  <c r="CF8" i="51"/>
  <c r="CD8" i="51"/>
  <c r="CR7" i="51"/>
  <c r="CQ7" i="51"/>
  <c r="CL7" i="51"/>
  <c r="CK7" i="51"/>
  <c r="CJ7" i="51"/>
  <c r="CI7" i="51"/>
  <c r="CH7" i="51"/>
  <c r="CG7" i="51"/>
  <c r="CF7" i="51"/>
  <c r="CD7" i="51"/>
  <c r="CR6" i="51"/>
  <c r="CQ6" i="51"/>
  <c r="CL6" i="51"/>
  <c r="CK6" i="51"/>
  <c r="CJ6" i="51"/>
  <c r="CI6" i="51"/>
  <c r="CH6" i="51"/>
  <c r="CG6" i="51"/>
  <c r="CF6" i="51"/>
  <c r="CD6" i="51"/>
  <c r="CR5" i="51"/>
  <c r="CQ5" i="51"/>
  <c r="CL5" i="51"/>
  <c r="CK5" i="51"/>
  <c r="CJ5" i="51"/>
  <c r="CI5" i="51"/>
  <c r="CH5" i="51"/>
  <c r="CG5" i="51"/>
  <c r="CF5" i="51"/>
  <c r="CD5" i="51"/>
  <c r="CR4" i="51"/>
  <c r="CQ4" i="51"/>
  <c r="CL4" i="51"/>
  <c r="CK4" i="51"/>
  <c r="CJ4" i="51"/>
  <c r="CI4" i="51"/>
  <c r="CH4" i="51"/>
  <c r="CG4" i="51"/>
  <c r="CF4" i="51"/>
  <c r="CD4" i="51"/>
  <c r="CL3" i="51"/>
  <c r="CK3" i="51"/>
  <c r="CJ3" i="51"/>
  <c r="CI3" i="51"/>
  <c r="CH3" i="51"/>
  <c r="CG3" i="51"/>
  <c r="CF3" i="51"/>
  <c r="CD3" i="51"/>
  <c r="D40" i="20" l="1"/>
  <c r="G40" i="20"/>
  <c r="D39" i="47" l="1"/>
  <c r="G39" i="47"/>
  <c r="CX58" i="12" l="1"/>
  <c r="CW58" i="12"/>
  <c r="CX57" i="12"/>
  <c r="CW57" i="12"/>
  <c r="CX56" i="12"/>
  <c r="CW56" i="12"/>
  <c r="CX55" i="12"/>
  <c r="CW55" i="12"/>
  <c r="CX54" i="12"/>
  <c r="CW54" i="12"/>
  <c r="CW4" i="12"/>
  <c r="CX4" i="12"/>
  <c r="CW5" i="12"/>
  <c r="CX5" i="12"/>
  <c r="CW6" i="12"/>
  <c r="CX6" i="12"/>
  <c r="CW7" i="12"/>
  <c r="CX7" i="12"/>
  <c r="CW8" i="12"/>
  <c r="CX8" i="12"/>
  <c r="CW9" i="12"/>
  <c r="CX9" i="12"/>
  <c r="CW10" i="12"/>
  <c r="CX10" i="12"/>
  <c r="CW11" i="12"/>
  <c r="CX11" i="12"/>
  <c r="CW12" i="12"/>
  <c r="CX12" i="12"/>
  <c r="CW13" i="12"/>
  <c r="CX13" i="12"/>
  <c r="CW14" i="12"/>
  <c r="CX14" i="12"/>
  <c r="CW15" i="12"/>
  <c r="CX15" i="12"/>
  <c r="CW16" i="12"/>
  <c r="CX16" i="12"/>
  <c r="CW17" i="12"/>
  <c r="CX17" i="12"/>
  <c r="CW18" i="12"/>
  <c r="CX18" i="12"/>
  <c r="CW19" i="12"/>
  <c r="CX19" i="12"/>
  <c r="CW20" i="12"/>
  <c r="CX20" i="12"/>
  <c r="CW21" i="12"/>
  <c r="CX21" i="12"/>
  <c r="CW22" i="12"/>
  <c r="CX22" i="12"/>
  <c r="CW23" i="12"/>
  <c r="CX23" i="12"/>
  <c r="CW24" i="12"/>
  <c r="CX24" i="12"/>
  <c r="CW25" i="12"/>
  <c r="CX25" i="12"/>
  <c r="CW26" i="12"/>
  <c r="CX26" i="12"/>
  <c r="CW27" i="12"/>
  <c r="CX27" i="12"/>
  <c r="CW28" i="12"/>
  <c r="CX28" i="12"/>
  <c r="CW29" i="12"/>
  <c r="CX29" i="12"/>
  <c r="CW30" i="12"/>
  <c r="CX30" i="12"/>
  <c r="CW31" i="12"/>
  <c r="CX31" i="12"/>
  <c r="CW32" i="12"/>
  <c r="CX32" i="12"/>
  <c r="CW33" i="12"/>
  <c r="CX33" i="12"/>
  <c r="CW34" i="12"/>
  <c r="CX34" i="12"/>
  <c r="CW35" i="12"/>
  <c r="CX35" i="12"/>
  <c r="CW36" i="12"/>
  <c r="CX36" i="12"/>
  <c r="CW37" i="12"/>
  <c r="CX37" i="12"/>
  <c r="CW38" i="12"/>
  <c r="CX38" i="12"/>
  <c r="CW39" i="12"/>
  <c r="CX39" i="12"/>
  <c r="CW40" i="12"/>
  <c r="CX40" i="12"/>
  <c r="CW41" i="12"/>
  <c r="CX41" i="12"/>
  <c r="CW42" i="12"/>
  <c r="CX42" i="12"/>
  <c r="CW43" i="12"/>
  <c r="CX43" i="12"/>
  <c r="CW44" i="12"/>
  <c r="CX44" i="12"/>
  <c r="CW45" i="12"/>
  <c r="CX45" i="12"/>
  <c r="CW46" i="12"/>
  <c r="CX46" i="12"/>
  <c r="CW47" i="12"/>
  <c r="CX47" i="12"/>
  <c r="CW48" i="12"/>
  <c r="CX48" i="12"/>
  <c r="CW49" i="12"/>
  <c r="CX49" i="12"/>
  <c r="CW50" i="12"/>
  <c r="CX50" i="12"/>
  <c r="CW51" i="12"/>
  <c r="CX51" i="12"/>
  <c r="CX3" i="12"/>
  <c r="CW3" i="12"/>
  <c r="BY13" i="7" l="1"/>
  <c r="BY14" i="7"/>
  <c r="BA13" i="50" l="1"/>
  <c r="AZ13" i="50" s="1"/>
  <c r="BA14" i="50"/>
  <c r="AZ14" i="50" s="1"/>
  <c r="BA15" i="50"/>
  <c r="AZ15" i="50" s="1"/>
  <c r="AY18" i="50" l="1"/>
  <c r="S16" i="47" s="1"/>
  <c r="AX18" i="50"/>
  <c r="R16" i="47" s="1"/>
  <c r="AW18" i="50"/>
  <c r="Q16" i="47" s="1"/>
  <c r="AV18" i="50"/>
  <c r="AU18" i="50"/>
  <c r="AT18" i="50"/>
  <c r="AS18" i="50"/>
  <c r="AR18" i="50"/>
  <c r="AQ18" i="50"/>
  <c r="AP18" i="50"/>
  <c r="AO18" i="50"/>
  <c r="AN18" i="50"/>
  <c r="P16" i="47" s="1"/>
  <c r="AM18" i="50"/>
  <c r="AL18" i="50"/>
  <c r="AK18" i="50"/>
  <c r="O16" i="47" s="1"/>
  <c r="AJ18" i="50"/>
  <c r="N16" i="47" s="1"/>
  <c r="AI18" i="50"/>
  <c r="M16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S16" i="20"/>
  <c r="R16" i="20"/>
  <c r="Q16" i="20"/>
  <c r="P16" i="20"/>
  <c r="O16" i="20"/>
  <c r="N16" i="20"/>
  <c r="M16" i="20"/>
  <c r="F42" i="21" l="1"/>
  <c r="BA18" i="50"/>
  <c r="F42" i="61" s="1"/>
  <c r="AZ3" i="50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C3" i="50"/>
  <c r="BD3" i="50"/>
  <c r="CX57" i="11"/>
  <c r="CW57" i="11"/>
  <c r="CX56" i="11"/>
  <c r="CW56" i="11"/>
  <c r="CX55" i="11"/>
  <c r="CW55" i="11"/>
  <c r="CX54" i="11"/>
  <c r="CW54" i="11"/>
  <c r="CX53" i="11"/>
  <c r="CW53" i="11"/>
  <c r="CX52" i="11"/>
  <c r="CW52" i="11"/>
  <c r="CX51" i="11"/>
  <c r="CW51" i="11"/>
  <c r="CX50" i="11"/>
  <c r="CW50" i="11"/>
  <c r="CX49" i="11"/>
  <c r="CW49" i="11"/>
  <c r="CX48" i="11"/>
  <c r="CW48" i="11"/>
  <c r="CX47" i="11"/>
  <c r="CW47" i="11"/>
  <c r="CX46" i="11"/>
  <c r="CW46" i="11"/>
  <c r="CX45" i="11"/>
  <c r="CW45" i="11"/>
  <c r="CX44" i="11"/>
  <c r="CW44" i="11"/>
  <c r="CX43" i="11"/>
  <c r="CW43" i="11"/>
  <c r="CX42" i="11"/>
  <c r="CW42" i="11"/>
  <c r="CX41" i="11"/>
  <c r="CW41" i="11"/>
  <c r="CX40" i="11"/>
  <c r="CW40" i="11"/>
  <c r="CX39" i="11"/>
  <c r="CW39" i="11"/>
  <c r="CX38" i="11"/>
  <c r="CW38" i="11"/>
  <c r="CX37" i="11"/>
  <c r="CW37" i="11"/>
  <c r="CX36" i="11"/>
  <c r="CW36" i="11"/>
  <c r="CX35" i="11"/>
  <c r="CW35" i="11"/>
  <c r="CX34" i="11"/>
  <c r="CW34" i="11"/>
  <c r="CX33" i="11"/>
  <c r="CW33" i="11"/>
  <c r="CX32" i="11"/>
  <c r="CW32" i="11"/>
  <c r="CX31" i="11"/>
  <c r="CW31" i="11"/>
  <c r="CX30" i="11"/>
  <c r="CW30" i="11"/>
  <c r="CX29" i="11"/>
  <c r="CW29" i="11"/>
  <c r="CX28" i="11"/>
  <c r="CW28" i="11"/>
  <c r="CX27" i="11"/>
  <c r="CW27" i="11"/>
  <c r="CX26" i="11"/>
  <c r="CW26" i="11"/>
  <c r="CX25" i="11"/>
  <c r="CW25" i="11"/>
  <c r="CX24" i="11"/>
  <c r="CW24" i="11"/>
  <c r="CX23" i="11"/>
  <c r="CW23" i="11"/>
  <c r="CX22" i="11"/>
  <c r="CW22" i="11"/>
  <c r="CX21" i="11"/>
  <c r="CW21" i="11"/>
  <c r="CX20" i="11"/>
  <c r="CW20" i="11"/>
  <c r="CX19" i="11"/>
  <c r="CW19" i="11"/>
  <c r="CX18" i="11"/>
  <c r="CW18" i="11"/>
  <c r="CX17" i="11"/>
  <c r="CW17" i="11"/>
  <c r="CX16" i="11"/>
  <c r="CW16" i="11"/>
  <c r="CX15" i="11"/>
  <c r="CW15" i="11"/>
  <c r="CX14" i="11"/>
  <c r="CW14" i="11"/>
  <c r="CX13" i="11"/>
  <c r="CW13" i="11"/>
  <c r="CX12" i="11"/>
  <c r="CW12" i="11"/>
  <c r="CX11" i="11"/>
  <c r="CW11" i="11"/>
  <c r="CX10" i="11"/>
  <c r="CW10" i="11"/>
  <c r="CX9" i="11"/>
  <c r="CW9" i="11"/>
  <c r="CX8" i="11"/>
  <c r="CW8" i="11"/>
  <c r="CX7" i="11"/>
  <c r="CW7" i="11"/>
  <c r="CX6" i="11"/>
  <c r="CW6" i="11"/>
  <c r="CX5" i="11"/>
  <c r="CW5" i="11"/>
  <c r="CX4" i="11"/>
  <c r="CW4" i="11"/>
  <c r="CX3" i="11"/>
  <c r="CW3" i="11"/>
  <c r="E42" i="21" l="1"/>
  <c r="AZ18" i="50"/>
  <c r="E42" i="61" s="1"/>
  <c r="CY55" i="14"/>
  <c r="CX55" i="14"/>
  <c r="CW55" i="14"/>
  <c r="CV55" i="14"/>
  <c r="CS55" i="34" l="1"/>
  <c r="CR55" i="34"/>
  <c r="CR4" i="34"/>
  <c r="CS4" i="34"/>
  <c r="CR5" i="34"/>
  <c r="CS5" i="34"/>
  <c r="CR6" i="34"/>
  <c r="CS6" i="34"/>
  <c r="CR7" i="34"/>
  <c r="CS7" i="34"/>
  <c r="CR8" i="34"/>
  <c r="CS8" i="34"/>
  <c r="CR9" i="34"/>
  <c r="CS9" i="34"/>
  <c r="CR10" i="34"/>
  <c r="CS10" i="34"/>
  <c r="CR11" i="34"/>
  <c r="CS11" i="34"/>
  <c r="CR12" i="34"/>
  <c r="CS12" i="34"/>
  <c r="CR13" i="34"/>
  <c r="CS13" i="34"/>
  <c r="CR14" i="34"/>
  <c r="CS14" i="34"/>
  <c r="CR15" i="34"/>
  <c r="CS15" i="34"/>
  <c r="CR16" i="34"/>
  <c r="CS16" i="34"/>
  <c r="CR17" i="34"/>
  <c r="CS17" i="34"/>
  <c r="CR18" i="34"/>
  <c r="CS18" i="34"/>
  <c r="CR19" i="34"/>
  <c r="CS19" i="34"/>
  <c r="CR20" i="34"/>
  <c r="CS20" i="34"/>
  <c r="CR21" i="34"/>
  <c r="CS21" i="34"/>
  <c r="CR22" i="34"/>
  <c r="CS22" i="34"/>
  <c r="CR23" i="34"/>
  <c r="CS23" i="34"/>
  <c r="CR24" i="34"/>
  <c r="CS24" i="34"/>
  <c r="CR25" i="34"/>
  <c r="CS25" i="34"/>
  <c r="CR26" i="34"/>
  <c r="CS26" i="34"/>
  <c r="CR27" i="34"/>
  <c r="CS27" i="34"/>
  <c r="CR28" i="34"/>
  <c r="CS28" i="34"/>
  <c r="CR29" i="34"/>
  <c r="CS29" i="34"/>
  <c r="CR30" i="34"/>
  <c r="CS30" i="34"/>
  <c r="CR31" i="34"/>
  <c r="CS31" i="34"/>
  <c r="CR32" i="34"/>
  <c r="CS32" i="34"/>
  <c r="CR33" i="34"/>
  <c r="CS33" i="34"/>
  <c r="CR34" i="34"/>
  <c r="CS34" i="34"/>
  <c r="CR35" i="34"/>
  <c r="CS35" i="34"/>
  <c r="CR36" i="34"/>
  <c r="CS36" i="34"/>
  <c r="CR37" i="34"/>
  <c r="CS37" i="34"/>
  <c r="CR38" i="34"/>
  <c r="CS38" i="34"/>
  <c r="CR39" i="34"/>
  <c r="CS39" i="34"/>
  <c r="CR40" i="34"/>
  <c r="CS40" i="34"/>
  <c r="CR41" i="34"/>
  <c r="CS41" i="34"/>
  <c r="CR42" i="34"/>
  <c r="CS42" i="34"/>
  <c r="CR43" i="34"/>
  <c r="CS43" i="34"/>
  <c r="CR44" i="34"/>
  <c r="CS44" i="34"/>
  <c r="CR45" i="34"/>
  <c r="CS45" i="34"/>
  <c r="CR46" i="34"/>
  <c r="CS46" i="34"/>
  <c r="CR47" i="34"/>
  <c r="CS47" i="34"/>
  <c r="CR48" i="34"/>
  <c r="CS48" i="34"/>
  <c r="CR49" i="34"/>
  <c r="CS49" i="34"/>
  <c r="CR50" i="34"/>
  <c r="CS50" i="34"/>
  <c r="CR51" i="34"/>
  <c r="CS51" i="34"/>
  <c r="CS3" i="34"/>
  <c r="CR3" i="34"/>
  <c r="CY59" i="25" l="1"/>
  <c r="CX59" i="25"/>
  <c r="CY55" i="25"/>
  <c r="CX55" i="25"/>
  <c r="CY54" i="25"/>
  <c r="CX54" i="25"/>
  <c r="CX4" i="25"/>
  <c r="CY4" i="25"/>
  <c r="CX5" i="25"/>
  <c r="CY5" i="25"/>
  <c r="CX6" i="25"/>
  <c r="CY6" i="25"/>
  <c r="CX7" i="25"/>
  <c r="CY7" i="25"/>
  <c r="CX8" i="25"/>
  <c r="CY8" i="25"/>
  <c r="CX9" i="25"/>
  <c r="CY9" i="25"/>
  <c r="CX10" i="25"/>
  <c r="CY10" i="25"/>
  <c r="CX11" i="25"/>
  <c r="CY11" i="25"/>
  <c r="CX12" i="25"/>
  <c r="CY12" i="25"/>
  <c r="CX13" i="25"/>
  <c r="CY13" i="25"/>
  <c r="CX14" i="25"/>
  <c r="CY14" i="25"/>
  <c r="CX15" i="25"/>
  <c r="CY15" i="25"/>
  <c r="CX16" i="25"/>
  <c r="CY16" i="25"/>
  <c r="CX17" i="25"/>
  <c r="CY17" i="25"/>
  <c r="CX18" i="25"/>
  <c r="CY18" i="25"/>
  <c r="CX19" i="25"/>
  <c r="CY19" i="25"/>
  <c r="CX20" i="25"/>
  <c r="CY20" i="25"/>
  <c r="CX21" i="25"/>
  <c r="CY21" i="25"/>
  <c r="CX22" i="25"/>
  <c r="CY22" i="25"/>
  <c r="CX23" i="25"/>
  <c r="CY23" i="25"/>
  <c r="CX24" i="25"/>
  <c r="CY24" i="25"/>
  <c r="CX25" i="25"/>
  <c r="CY25" i="25"/>
  <c r="CX26" i="25"/>
  <c r="CY26" i="25"/>
  <c r="CX27" i="25"/>
  <c r="CY27" i="25"/>
  <c r="CX28" i="25"/>
  <c r="CY28" i="25"/>
  <c r="CX29" i="25"/>
  <c r="CY29" i="25"/>
  <c r="CX30" i="25"/>
  <c r="CY30" i="25"/>
  <c r="CX31" i="25"/>
  <c r="CY31" i="25"/>
  <c r="CX32" i="25"/>
  <c r="CY32" i="25"/>
  <c r="CX33" i="25"/>
  <c r="CY33" i="25"/>
  <c r="CX34" i="25"/>
  <c r="CY34" i="25"/>
  <c r="CX35" i="25"/>
  <c r="CY35" i="25"/>
  <c r="CX36" i="25"/>
  <c r="CY36" i="25"/>
  <c r="CX37" i="25"/>
  <c r="CY37" i="25"/>
  <c r="CX38" i="25"/>
  <c r="CY38" i="25"/>
  <c r="CX39" i="25"/>
  <c r="CY39" i="25"/>
  <c r="CX40" i="25"/>
  <c r="CY40" i="25"/>
  <c r="CX41" i="25"/>
  <c r="CY41" i="25"/>
  <c r="CX42" i="25"/>
  <c r="CY42" i="25"/>
  <c r="CX43" i="25"/>
  <c r="CY43" i="25"/>
  <c r="CX44" i="25"/>
  <c r="CY44" i="25"/>
  <c r="CX45" i="25"/>
  <c r="CY45" i="25"/>
  <c r="CX46" i="25"/>
  <c r="CY46" i="25"/>
  <c r="CX47" i="25"/>
  <c r="CY47" i="25"/>
  <c r="CX48" i="25"/>
  <c r="CY48" i="25"/>
  <c r="CX49" i="25"/>
  <c r="CY49" i="25"/>
  <c r="CX50" i="25"/>
  <c r="CY50" i="25"/>
  <c r="CX51" i="25"/>
  <c r="CY51" i="25"/>
  <c r="CX52" i="25"/>
  <c r="CY52" i="25"/>
  <c r="CY3" i="25"/>
  <c r="CX3" i="25"/>
  <c r="CL4" i="33" l="1"/>
  <c r="CL5" i="33"/>
  <c r="CL6" i="33"/>
  <c r="CL7" i="33"/>
  <c r="CL8" i="33"/>
  <c r="CL9" i="33"/>
  <c r="CL10" i="33"/>
  <c r="CL11" i="33"/>
  <c r="CL12" i="33"/>
  <c r="CL13" i="33"/>
  <c r="CL14" i="33"/>
  <c r="CL15" i="33"/>
  <c r="CL16" i="33"/>
  <c r="CL17" i="33"/>
  <c r="CL18" i="33"/>
  <c r="CL19" i="33"/>
  <c r="CL20" i="33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39" i="33"/>
  <c r="CL40" i="33"/>
  <c r="CL41" i="33"/>
  <c r="CL42" i="33"/>
  <c r="CL43" i="33"/>
  <c r="CL44" i="33"/>
  <c r="CL45" i="33"/>
  <c r="CL46" i="33"/>
  <c r="CL47" i="33"/>
  <c r="CL48" i="33"/>
  <c r="CL49" i="33"/>
  <c r="CL50" i="33"/>
  <c r="CL51" i="33"/>
  <c r="CL3" i="33"/>
  <c r="BX15" i="39" l="1"/>
  <c r="BY15" i="39"/>
  <c r="BZ15" i="39"/>
  <c r="CA15" i="39"/>
  <c r="CB15" i="39"/>
  <c r="CC15" i="39"/>
  <c r="CD15" i="39"/>
  <c r="BX3" i="39" l="1"/>
  <c r="BY3" i="39"/>
  <c r="BZ3" i="39"/>
  <c r="CA3" i="39"/>
  <c r="CB3" i="39"/>
  <c r="CC3" i="39"/>
  <c r="CD3" i="39"/>
  <c r="BX4" i="39"/>
  <c r="BY4" i="39"/>
  <c r="BZ4" i="39"/>
  <c r="CA4" i="39"/>
  <c r="CB4" i="39"/>
  <c r="CC4" i="39"/>
  <c r="CD4" i="39"/>
  <c r="BX5" i="39"/>
  <c r="BY5" i="39"/>
  <c r="BZ5" i="39"/>
  <c r="CA5" i="39"/>
  <c r="CB5" i="39"/>
  <c r="CC5" i="39"/>
  <c r="CD5" i="39"/>
  <c r="BX6" i="39"/>
  <c r="BY6" i="39"/>
  <c r="BZ6" i="39"/>
  <c r="CA6" i="39"/>
  <c r="CB6" i="39"/>
  <c r="CC6" i="39"/>
  <c r="CD6" i="39"/>
  <c r="BX7" i="39"/>
  <c r="BY7" i="39"/>
  <c r="BZ7" i="39"/>
  <c r="CA7" i="39"/>
  <c r="CB7" i="39"/>
  <c r="CC7" i="39"/>
  <c r="CD7" i="39"/>
  <c r="BX8" i="39"/>
  <c r="BY8" i="39"/>
  <c r="BZ8" i="39"/>
  <c r="CA8" i="39"/>
  <c r="CB8" i="39"/>
  <c r="CC8" i="39"/>
  <c r="CD8" i="39"/>
  <c r="BX9" i="39"/>
  <c r="BY9" i="39"/>
  <c r="BZ9" i="39"/>
  <c r="CA9" i="39"/>
  <c r="CB9" i="39"/>
  <c r="CC9" i="39"/>
  <c r="CD9" i="39"/>
  <c r="BX10" i="39"/>
  <c r="BY10" i="39"/>
  <c r="BZ10" i="39"/>
  <c r="CA10" i="39"/>
  <c r="CB10" i="39"/>
  <c r="CC10" i="39"/>
  <c r="CD10" i="39"/>
  <c r="BX11" i="39"/>
  <c r="BY11" i="39"/>
  <c r="BZ11" i="39"/>
  <c r="CA11" i="39"/>
  <c r="CB11" i="39"/>
  <c r="CC11" i="39"/>
  <c r="CD11" i="39"/>
  <c r="BX12" i="39"/>
  <c r="BY12" i="39"/>
  <c r="BZ12" i="39"/>
  <c r="CA12" i="39"/>
  <c r="CB12" i="39"/>
  <c r="CC12" i="39"/>
  <c r="CD12" i="39"/>
  <c r="BX13" i="39"/>
  <c r="BY13" i="39"/>
  <c r="BZ13" i="39"/>
  <c r="CA13" i="39"/>
  <c r="CB13" i="39"/>
  <c r="CC13" i="39"/>
  <c r="CD13" i="39"/>
  <c r="BX14" i="39"/>
  <c r="BY14" i="39"/>
  <c r="BZ14" i="39"/>
  <c r="CA14" i="39"/>
  <c r="CB14" i="39"/>
  <c r="CC14" i="39"/>
  <c r="CD14" i="39"/>
  <c r="BX16" i="39"/>
  <c r="BY16" i="39"/>
  <c r="BZ16" i="39"/>
  <c r="CA16" i="39"/>
  <c r="CB16" i="39"/>
  <c r="CC16" i="39"/>
  <c r="CD16" i="39"/>
  <c r="BX17" i="39"/>
  <c r="BY17" i="39"/>
  <c r="BZ17" i="39"/>
  <c r="CA17" i="39"/>
  <c r="CB17" i="39"/>
  <c r="CC17" i="39"/>
  <c r="CD17" i="39"/>
  <c r="BX18" i="39"/>
  <c r="BY18" i="39"/>
  <c r="BZ18" i="39"/>
  <c r="CA18" i="39"/>
  <c r="CB18" i="39"/>
  <c r="CC18" i="39"/>
  <c r="CD18" i="39"/>
  <c r="BX19" i="39"/>
  <c r="BY19" i="39"/>
  <c r="BZ19" i="39"/>
  <c r="CA19" i="39"/>
  <c r="CB19" i="39"/>
  <c r="CC19" i="39"/>
  <c r="CD19" i="39"/>
  <c r="BX20" i="39"/>
  <c r="BY20" i="39"/>
  <c r="BZ20" i="39"/>
  <c r="CA20" i="39"/>
  <c r="CB20" i="39"/>
  <c r="CC20" i="39"/>
  <c r="CD20" i="39"/>
  <c r="BX21" i="39"/>
  <c r="BY21" i="39"/>
  <c r="BZ21" i="39"/>
  <c r="CA21" i="39"/>
  <c r="CB21" i="39"/>
  <c r="CC21" i="39"/>
  <c r="CD21" i="39"/>
  <c r="BX22" i="39"/>
  <c r="BY22" i="39"/>
  <c r="BZ22" i="39"/>
  <c r="CA22" i="39"/>
  <c r="CB22" i="39"/>
  <c r="CC22" i="39"/>
  <c r="CD22" i="39"/>
  <c r="BX23" i="39"/>
  <c r="BY23" i="39"/>
  <c r="BZ23" i="39"/>
  <c r="CA23" i="39"/>
  <c r="CB23" i="39"/>
  <c r="CC23" i="39"/>
  <c r="CD23" i="39"/>
  <c r="BX24" i="39"/>
  <c r="BY24" i="39"/>
  <c r="BZ24" i="39"/>
  <c r="CA24" i="39"/>
  <c r="CB24" i="39"/>
  <c r="CC24" i="39"/>
  <c r="CD24" i="39"/>
  <c r="BX25" i="39"/>
  <c r="BY25" i="39"/>
  <c r="BZ25" i="39"/>
  <c r="CA25" i="39"/>
  <c r="CB25" i="39"/>
  <c r="CC25" i="39"/>
  <c r="CD25" i="39"/>
  <c r="BX26" i="39"/>
  <c r="BY26" i="39"/>
  <c r="BZ26" i="39"/>
  <c r="CA26" i="39"/>
  <c r="CB26" i="39"/>
  <c r="CC26" i="39"/>
  <c r="CD26" i="39"/>
  <c r="BX27" i="39"/>
  <c r="BY27" i="39"/>
  <c r="BZ27" i="39"/>
  <c r="CA27" i="39"/>
  <c r="CB27" i="39"/>
  <c r="CC27" i="39"/>
  <c r="CD27" i="39"/>
  <c r="BX28" i="39"/>
  <c r="BY28" i="39"/>
  <c r="BZ28" i="39"/>
  <c r="CA28" i="39"/>
  <c r="CB28" i="39"/>
  <c r="CC28" i="39"/>
  <c r="CD28" i="39"/>
  <c r="BX29" i="39"/>
  <c r="BY29" i="39"/>
  <c r="BZ29" i="39"/>
  <c r="CA29" i="39"/>
  <c r="CB29" i="39"/>
  <c r="CC29" i="39"/>
  <c r="CD29" i="39"/>
  <c r="BX30" i="39"/>
  <c r="BY30" i="39"/>
  <c r="BZ30" i="39"/>
  <c r="CA30" i="39"/>
  <c r="CB30" i="39"/>
  <c r="CC30" i="39"/>
  <c r="CD30" i="39"/>
  <c r="BX31" i="39"/>
  <c r="BY31" i="39"/>
  <c r="BZ31" i="39"/>
  <c r="CA31" i="39"/>
  <c r="CB31" i="39"/>
  <c r="CC31" i="39"/>
  <c r="CD31" i="39"/>
  <c r="BX32" i="39"/>
  <c r="BY32" i="39"/>
  <c r="BZ32" i="39"/>
  <c r="CA32" i="39"/>
  <c r="CB32" i="39"/>
  <c r="CC32" i="39"/>
  <c r="CD32" i="39"/>
  <c r="BX33" i="39"/>
  <c r="BY33" i="39"/>
  <c r="BZ33" i="39"/>
  <c r="CA33" i="39"/>
  <c r="CB33" i="39"/>
  <c r="CC33" i="39"/>
  <c r="CD33" i="39"/>
  <c r="BX34" i="39"/>
  <c r="BY34" i="39"/>
  <c r="BZ34" i="39"/>
  <c r="CA34" i="39"/>
  <c r="CB34" i="39"/>
  <c r="CC34" i="39"/>
  <c r="CD34" i="39"/>
  <c r="BX35" i="39"/>
  <c r="BY35" i="39"/>
  <c r="BZ35" i="39"/>
  <c r="CA35" i="39"/>
  <c r="CB35" i="39"/>
  <c r="CC35" i="39"/>
  <c r="CD35" i="39"/>
  <c r="BX36" i="39"/>
  <c r="BY36" i="39"/>
  <c r="BZ36" i="39"/>
  <c r="CA36" i="39"/>
  <c r="CB36" i="39"/>
  <c r="CC36" i="39"/>
  <c r="CD36" i="39"/>
  <c r="BX37" i="39"/>
  <c r="BY37" i="39"/>
  <c r="BZ37" i="39"/>
  <c r="CA37" i="39"/>
  <c r="CB37" i="39"/>
  <c r="CC37" i="39"/>
  <c r="CD37" i="39"/>
  <c r="BX38" i="39"/>
  <c r="BY38" i="39"/>
  <c r="BZ38" i="39"/>
  <c r="CA38" i="39"/>
  <c r="CB38" i="39"/>
  <c r="CC38" i="39"/>
  <c r="CD38" i="39"/>
  <c r="BX39" i="39"/>
  <c r="BY39" i="39"/>
  <c r="BZ39" i="39"/>
  <c r="CA39" i="39"/>
  <c r="CB39" i="39"/>
  <c r="CC39" i="39"/>
  <c r="CD39" i="39"/>
  <c r="BX40" i="39"/>
  <c r="BY40" i="39"/>
  <c r="BZ40" i="39"/>
  <c r="CA40" i="39"/>
  <c r="CB40" i="39"/>
  <c r="CC40" i="39"/>
  <c r="CD40" i="39"/>
  <c r="BX41" i="39"/>
  <c r="BY41" i="39"/>
  <c r="BZ41" i="39"/>
  <c r="CA41" i="39"/>
  <c r="CB41" i="39"/>
  <c r="CC41" i="39"/>
  <c r="CD41" i="39"/>
  <c r="BX42" i="39"/>
  <c r="BY42" i="39"/>
  <c r="BZ42" i="39"/>
  <c r="CA42" i="39"/>
  <c r="CB42" i="39"/>
  <c r="CC42" i="39"/>
  <c r="CD42" i="39"/>
  <c r="BX43" i="39"/>
  <c r="BY43" i="39"/>
  <c r="BZ43" i="39"/>
  <c r="CA43" i="39"/>
  <c r="CB43" i="39"/>
  <c r="CC43" i="39"/>
  <c r="CD43" i="39"/>
  <c r="BX44" i="39"/>
  <c r="BY44" i="39"/>
  <c r="BZ44" i="39"/>
  <c r="CA44" i="39"/>
  <c r="CB44" i="39"/>
  <c r="CC44" i="39"/>
  <c r="CD44" i="39"/>
  <c r="BX45" i="39"/>
  <c r="BY45" i="39"/>
  <c r="BZ45" i="39"/>
  <c r="CA45" i="39"/>
  <c r="CB45" i="39"/>
  <c r="CC45" i="39"/>
  <c r="CD45" i="39"/>
  <c r="BX46" i="39"/>
  <c r="BY46" i="39"/>
  <c r="BZ46" i="39"/>
  <c r="CA46" i="39"/>
  <c r="CB46" i="39"/>
  <c r="CC46" i="39"/>
  <c r="CD46" i="39"/>
  <c r="BX47" i="39"/>
  <c r="BY47" i="39"/>
  <c r="BZ47" i="39"/>
  <c r="CA47" i="39"/>
  <c r="CB47" i="39"/>
  <c r="CC47" i="39"/>
  <c r="CD47" i="39"/>
  <c r="BX48" i="39"/>
  <c r="BY48" i="39"/>
  <c r="BZ48" i="39"/>
  <c r="CA48" i="39"/>
  <c r="CB48" i="39"/>
  <c r="CC48" i="39"/>
  <c r="CD48" i="39"/>
  <c r="BX49" i="39"/>
  <c r="BY49" i="39"/>
  <c r="BZ49" i="39"/>
  <c r="CA49" i="39"/>
  <c r="CB49" i="39"/>
  <c r="CC49" i="39"/>
  <c r="CD49" i="39"/>
  <c r="BY60" i="39"/>
  <c r="BZ60" i="39"/>
  <c r="CA60" i="39"/>
  <c r="CB60" i="39"/>
  <c r="CC60" i="39"/>
  <c r="CD60" i="39"/>
  <c r="CC63" i="39"/>
  <c r="BY63" i="39"/>
  <c r="CC64" i="39"/>
  <c r="BY64" i="39"/>
  <c r="CC65" i="39"/>
  <c r="CA63" i="39" l="1"/>
  <c r="BX64" i="39"/>
  <c r="BX63" i="39"/>
  <c r="CD63" i="39"/>
  <c r="BZ63" i="39"/>
  <c r="CA65" i="39"/>
  <c r="CA64" i="39"/>
  <c r="BZ64" i="39"/>
  <c r="CD65" i="39"/>
  <c r="BZ65" i="39"/>
  <c r="BX65" i="39"/>
  <c r="BY65" i="39"/>
  <c r="CD64" i="39"/>
  <c r="CB64" i="39"/>
  <c r="CB63" i="39"/>
  <c r="CB65" i="39"/>
  <c r="AU3" i="48"/>
  <c r="AV3" i="48"/>
  <c r="AW3" i="48"/>
  <c r="AX3" i="48"/>
  <c r="AY3" i="48"/>
  <c r="AU4" i="48"/>
  <c r="AV4" i="48"/>
  <c r="AW4" i="48"/>
  <c r="AX4" i="48"/>
  <c r="AY4" i="48"/>
  <c r="AU5" i="48"/>
  <c r="AV5" i="48"/>
  <c r="AW5" i="48"/>
  <c r="AX5" i="48"/>
  <c r="AY5" i="48"/>
  <c r="AU6" i="48"/>
  <c r="AV6" i="48"/>
  <c r="AW6" i="48"/>
  <c r="AX6" i="48"/>
  <c r="AY6" i="48"/>
  <c r="AU7" i="48"/>
  <c r="AV7" i="48"/>
  <c r="AW7" i="48"/>
  <c r="AX7" i="48"/>
  <c r="AY7" i="48"/>
  <c r="AU8" i="48"/>
  <c r="AV8" i="48"/>
  <c r="AW8" i="48"/>
  <c r="AX8" i="48"/>
  <c r="AY8" i="48"/>
  <c r="AU9" i="48"/>
  <c r="AV9" i="48"/>
  <c r="AW9" i="48"/>
  <c r="AX9" i="48"/>
  <c r="AY9" i="48"/>
  <c r="AU10" i="48"/>
  <c r="AV10" i="48"/>
  <c r="AW10" i="48"/>
  <c r="AX10" i="48"/>
  <c r="AY10" i="48"/>
  <c r="AU11" i="48"/>
  <c r="AV11" i="48"/>
  <c r="AW11" i="48"/>
  <c r="AX11" i="48"/>
  <c r="AY11" i="48"/>
  <c r="AU12" i="48"/>
  <c r="AV12" i="48"/>
  <c r="AW12" i="48"/>
  <c r="AX12" i="48"/>
  <c r="AY12" i="48"/>
  <c r="AU13" i="48"/>
  <c r="AV13" i="48"/>
  <c r="AW13" i="48"/>
  <c r="AX13" i="48"/>
  <c r="AY13" i="48"/>
  <c r="AU14" i="48"/>
  <c r="AV14" i="48"/>
  <c r="AW14" i="48"/>
  <c r="AX14" i="48"/>
  <c r="AY14" i="48"/>
  <c r="AU15" i="48"/>
  <c r="AV15" i="48"/>
  <c r="AW15" i="48"/>
  <c r="AX15" i="48"/>
  <c r="AY15" i="48"/>
  <c r="AU16" i="48"/>
  <c r="AV16" i="48"/>
  <c r="AW16" i="48"/>
  <c r="AX16" i="48"/>
  <c r="AY16" i="48"/>
  <c r="AU17" i="48"/>
  <c r="AV17" i="48"/>
  <c r="AW17" i="48"/>
  <c r="AX17" i="48"/>
  <c r="AY17" i="48"/>
  <c r="AU18" i="48"/>
  <c r="AV18" i="48"/>
  <c r="AW18" i="48"/>
  <c r="AX18" i="48"/>
  <c r="AY18" i="48"/>
  <c r="AU19" i="48"/>
  <c r="AV19" i="48"/>
  <c r="AW19" i="48"/>
  <c r="AX19" i="48"/>
  <c r="AY19" i="48"/>
  <c r="AU20" i="48"/>
  <c r="AV20" i="48"/>
  <c r="AW20" i="48"/>
  <c r="AX20" i="48"/>
  <c r="AY20" i="48"/>
  <c r="AU21" i="48"/>
  <c r="AV21" i="48"/>
  <c r="AW21" i="48"/>
  <c r="AX21" i="48"/>
  <c r="AY21" i="48"/>
  <c r="AU22" i="48"/>
  <c r="AV22" i="48"/>
  <c r="AW22" i="48"/>
  <c r="AX22" i="48"/>
  <c r="AY22" i="48"/>
  <c r="AU23" i="48"/>
  <c r="AV23" i="48"/>
  <c r="AW23" i="48"/>
  <c r="AX23" i="48"/>
  <c r="AY23" i="48"/>
  <c r="AU24" i="48"/>
  <c r="AV24" i="48"/>
  <c r="AW24" i="48"/>
  <c r="AX24" i="48"/>
  <c r="AY24" i="48"/>
  <c r="AU25" i="48"/>
  <c r="AV25" i="48"/>
  <c r="AW25" i="48"/>
  <c r="AX25" i="48"/>
  <c r="AY25" i="48"/>
  <c r="AU26" i="48"/>
  <c r="AV26" i="48"/>
  <c r="AW26" i="48"/>
  <c r="AX26" i="48"/>
  <c r="AY26" i="48"/>
  <c r="AU27" i="48"/>
  <c r="AV27" i="48"/>
  <c r="AW27" i="48"/>
  <c r="AX27" i="48"/>
  <c r="AY27" i="48"/>
  <c r="AU28" i="48"/>
  <c r="AV28" i="48"/>
  <c r="AW28" i="48"/>
  <c r="AX28" i="48"/>
  <c r="AY28" i="48"/>
  <c r="AU29" i="48"/>
  <c r="AV29" i="48"/>
  <c r="AW29" i="48"/>
  <c r="AX29" i="48"/>
  <c r="AY29" i="48"/>
  <c r="AU30" i="48"/>
  <c r="AV30" i="48"/>
  <c r="AW30" i="48"/>
  <c r="AX30" i="48"/>
  <c r="AY30" i="48"/>
  <c r="AU31" i="48"/>
  <c r="AV31" i="48"/>
  <c r="AW31" i="48"/>
  <c r="AX31" i="48"/>
  <c r="AY31" i="48"/>
  <c r="AU32" i="48"/>
  <c r="AV32" i="48"/>
  <c r="AW32" i="48"/>
  <c r="AX32" i="48"/>
  <c r="AY32" i="48"/>
  <c r="AU33" i="48"/>
  <c r="AV33" i="48"/>
  <c r="AW33" i="48"/>
  <c r="AX33" i="48"/>
  <c r="AY33" i="48"/>
  <c r="AU34" i="48"/>
  <c r="AV34" i="48"/>
  <c r="AW34" i="48"/>
  <c r="AX34" i="48"/>
  <c r="AY34" i="48"/>
  <c r="AU35" i="48"/>
  <c r="AV35" i="48"/>
  <c r="AW35" i="48"/>
  <c r="AX35" i="48"/>
  <c r="AY35" i="48"/>
  <c r="AU36" i="48"/>
  <c r="AV36" i="48"/>
  <c r="AW36" i="48"/>
  <c r="AX36" i="48"/>
  <c r="AY36" i="48"/>
  <c r="AU37" i="48"/>
  <c r="AV37" i="48"/>
  <c r="AW37" i="48"/>
  <c r="AX37" i="48"/>
  <c r="AY37" i="48"/>
  <c r="AU38" i="48"/>
  <c r="AV38" i="48"/>
  <c r="AW38" i="48"/>
  <c r="AX38" i="48"/>
  <c r="AY38" i="48"/>
  <c r="AU39" i="48"/>
  <c r="AV39" i="48"/>
  <c r="AW39" i="48"/>
  <c r="AX39" i="48"/>
  <c r="AY39" i="48"/>
  <c r="AU40" i="48"/>
  <c r="AV40" i="48"/>
  <c r="AW40" i="48"/>
  <c r="AX40" i="48"/>
  <c r="AY40" i="48"/>
  <c r="AU41" i="48"/>
  <c r="AV41" i="48"/>
  <c r="AW41" i="48"/>
  <c r="AX41" i="48"/>
  <c r="AY41" i="48"/>
  <c r="AU42" i="48"/>
  <c r="AV42" i="48"/>
  <c r="AW42" i="48"/>
  <c r="AX42" i="48"/>
  <c r="AY42" i="48"/>
  <c r="AU43" i="48"/>
  <c r="AV43" i="48"/>
  <c r="AW43" i="48"/>
  <c r="AX43" i="48"/>
  <c r="AY43" i="48"/>
  <c r="AU44" i="48"/>
  <c r="AV44" i="48"/>
  <c r="AW44" i="48"/>
  <c r="AX44" i="48"/>
  <c r="AY44" i="48"/>
  <c r="AU45" i="48"/>
  <c r="AV45" i="48"/>
  <c r="AW45" i="48"/>
  <c r="AX45" i="48"/>
  <c r="AY45" i="48"/>
  <c r="AU46" i="48"/>
  <c r="AV46" i="48"/>
  <c r="AW46" i="48"/>
  <c r="AX46" i="48"/>
  <c r="AY46" i="48"/>
  <c r="AU47" i="48"/>
  <c r="AV47" i="48"/>
  <c r="AW47" i="48"/>
  <c r="AX47" i="48"/>
  <c r="AY47" i="48"/>
  <c r="AU48" i="48"/>
  <c r="AV48" i="48"/>
  <c r="AW48" i="48"/>
  <c r="AX48" i="48"/>
  <c r="AY48" i="48"/>
  <c r="AU49" i="48"/>
  <c r="AV49" i="48"/>
  <c r="AW49" i="48"/>
  <c r="AX49" i="48"/>
  <c r="AY49" i="48"/>
  <c r="AU50" i="48"/>
  <c r="AV50" i="48"/>
  <c r="AW50" i="48"/>
  <c r="AX50" i="48"/>
  <c r="AY50" i="48"/>
  <c r="AU51" i="48"/>
  <c r="AV51" i="48"/>
  <c r="AW51" i="48"/>
  <c r="AX51" i="48"/>
  <c r="AY51" i="48"/>
  <c r="AU52" i="48"/>
  <c r="AV52" i="48"/>
  <c r="AY52" i="48"/>
  <c r="AU53" i="48"/>
  <c r="AV53" i="48"/>
  <c r="AY53" i="48"/>
  <c r="AU54" i="48"/>
  <c r="AV54" i="48"/>
  <c r="AW54" i="48"/>
  <c r="AX54" i="48"/>
  <c r="AY54" i="48"/>
  <c r="AU55" i="48"/>
  <c r="AV55" i="48"/>
  <c r="AW55" i="48"/>
  <c r="AX55" i="48"/>
  <c r="AY55" i="48"/>
  <c r="AU56" i="48"/>
  <c r="AV56" i="48"/>
  <c r="AW56" i="48"/>
  <c r="AX56" i="48"/>
  <c r="AY56" i="48"/>
  <c r="AU57" i="48"/>
  <c r="AV57" i="48"/>
  <c r="AW57" i="48"/>
  <c r="AX57" i="48"/>
  <c r="AY57" i="48"/>
  <c r="AU58" i="48"/>
  <c r="AV58" i="48"/>
  <c r="AU60" i="48"/>
  <c r="AV60" i="48"/>
  <c r="B61" i="48"/>
  <c r="C61" i="48"/>
  <c r="D61" i="48"/>
  <c r="E61" i="48"/>
  <c r="F61" i="48"/>
  <c r="J61" i="48"/>
  <c r="K61" i="48"/>
  <c r="L61" i="48"/>
  <c r="M61" i="48"/>
  <c r="O61" i="48"/>
  <c r="P61" i="48"/>
  <c r="Q61" i="48"/>
  <c r="R61" i="48"/>
  <c r="S61" i="48"/>
  <c r="T61" i="48"/>
  <c r="V61" i="48"/>
  <c r="W61" i="48"/>
  <c r="X61" i="48"/>
  <c r="Y61" i="48"/>
  <c r="B62" i="48"/>
  <c r="C62" i="48"/>
  <c r="D62" i="48"/>
  <c r="E62" i="48"/>
  <c r="F62" i="48"/>
  <c r="J62" i="48"/>
  <c r="K62" i="48"/>
  <c r="L62" i="48"/>
  <c r="M62" i="48"/>
  <c r="B4" i="20" s="1"/>
  <c r="O62" i="48"/>
  <c r="C4" i="20" s="1"/>
  <c r="P62" i="48"/>
  <c r="Q62" i="48"/>
  <c r="R62" i="48"/>
  <c r="S62" i="48"/>
  <c r="T62" i="48"/>
  <c r="V62" i="48"/>
  <c r="W62" i="48"/>
  <c r="F4" i="20" s="1"/>
  <c r="X62" i="48"/>
  <c r="Y62" i="48"/>
  <c r="I4" i="20"/>
  <c r="J4" i="20"/>
  <c r="U4" i="20"/>
  <c r="B63" i="48"/>
  <c r="C63" i="48"/>
  <c r="D63" i="48"/>
  <c r="E63" i="48"/>
  <c r="F63" i="48"/>
  <c r="J63" i="48"/>
  <c r="K63" i="48"/>
  <c r="L63" i="48"/>
  <c r="M63" i="48"/>
  <c r="O63" i="48"/>
  <c r="P63" i="48"/>
  <c r="Q63" i="48"/>
  <c r="R63" i="48"/>
  <c r="S63" i="48"/>
  <c r="T63" i="48"/>
  <c r="V63" i="48"/>
  <c r="W63" i="48"/>
  <c r="X63" i="48"/>
  <c r="Y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I3" i="27"/>
  <c r="CJ3" i="27"/>
  <c r="CK3" i="27"/>
  <c r="CL3" i="27"/>
  <c r="CM3" i="27"/>
  <c r="CN3" i="27"/>
  <c r="CO3" i="27"/>
  <c r="CP3" i="27"/>
  <c r="CQ3" i="27"/>
  <c r="CR3" i="27"/>
  <c r="CS3" i="27"/>
  <c r="CT3" i="27"/>
  <c r="CU3" i="27"/>
  <c r="CV3" i="27"/>
  <c r="CW3" i="27"/>
  <c r="CI4" i="27"/>
  <c r="CJ4" i="27"/>
  <c r="CK4" i="27"/>
  <c r="CL4" i="27"/>
  <c r="CM4" i="27"/>
  <c r="CN4" i="27"/>
  <c r="CO4" i="27"/>
  <c r="CP4" i="27"/>
  <c r="CQ4" i="27"/>
  <c r="CR4" i="27"/>
  <c r="CS4" i="27"/>
  <c r="CT4" i="27"/>
  <c r="CU4" i="27"/>
  <c r="CV4" i="27"/>
  <c r="CW4" i="27"/>
  <c r="CI5" i="27"/>
  <c r="CJ5" i="27"/>
  <c r="CK5" i="27"/>
  <c r="CL5" i="27"/>
  <c r="CM5" i="27"/>
  <c r="CN5" i="27"/>
  <c r="CO5" i="27"/>
  <c r="CP5" i="27"/>
  <c r="CQ5" i="27"/>
  <c r="CR5" i="27"/>
  <c r="CS5" i="27"/>
  <c r="CT5" i="27"/>
  <c r="CU5" i="27"/>
  <c r="CV5" i="27"/>
  <c r="CW5" i="27"/>
  <c r="CI6" i="27"/>
  <c r="CJ6" i="27"/>
  <c r="CK6" i="27"/>
  <c r="CL6" i="27"/>
  <c r="CM6" i="27"/>
  <c r="CN6" i="27"/>
  <c r="CO6" i="27"/>
  <c r="CP6" i="27"/>
  <c r="CQ6" i="27"/>
  <c r="CR6" i="27"/>
  <c r="CS6" i="27"/>
  <c r="CT6" i="27"/>
  <c r="CU6" i="27"/>
  <c r="CV6" i="27"/>
  <c r="CW6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V7" i="27"/>
  <c r="CW7" i="27"/>
  <c r="CI8" i="27"/>
  <c r="CJ8" i="27"/>
  <c r="CK8" i="27"/>
  <c r="CL8" i="27"/>
  <c r="CM8" i="27"/>
  <c r="CN8" i="27"/>
  <c r="CO8" i="27"/>
  <c r="CP8" i="27"/>
  <c r="CQ8" i="27"/>
  <c r="CR8" i="27"/>
  <c r="CS8" i="27"/>
  <c r="CT8" i="27"/>
  <c r="CU8" i="27"/>
  <c r="CV8" i="27"/>
  <c r="CW8" i="27"/>
  <c r="CI9" i="27"/>
  <c r="CJ9" i="27"/>
  <c r="CK9" i="27"/>
  <c r="CL9" i="27"/>
  <c r="CM9" i="27"/>
  <c r="CN9" i="27"/>
  <c r="CO9" i="27"/>
  <c r="CP9" i="27"/>
  <c r="CQ9" i="27"/>
  <c r="CR9" i="27"/>
  <c r="CS9" i="27"/>
  <c r="CT9" i="27"/>
  <c r="CU9" i="27"/>
  <c r="CV9" i="27"/>
  <c r="CW9" i="27"/>
  <c r="CI10" i="27"/>
  <c r="CJ10" i="27"/>
  <c r="CK10" i="27"/>
  <c r="CL10" i="27"/>
  <c r="CM10" i="27"/>
  <c r="CN10" i="27"/>
  <c r="CO10" i="27"/>
  <c r="CP10" i="27"/>
  <c r="CQ10" i="27"/>
  <c r="CR10" i="27"/>
  <c r="CS10" i="27"/>
  <c r="CT10" i="27"/>
  <c r="CU10" i="27"/>
  <c r="CV10" i="27"/>
  <c r="CW10" i="27"/>
  <c r="CI11" i="27"/>
  <c r="CJ11" i="27"/>
  <c r="CK11" i="27"/>
  <c r="CL11" i="27"/>
  <c r="CM11" i="27"/>
  <c r="CN11" i="27"/>
  <c r="CO11" i="27"/>
  <c r="CP11" i="27"/>
  <c r="CQ11" i="27"/>
  <c r="CR11" i="27"/>
  <c r="CS11" i="27"/>
  <c r="CT11" i="27"/>
  <c r="CU11" i="27"/>
  <c r="CV11" i="27"/>
  <c r="CW11" i="27"/>
  <c r="CI12" i="27"/>
  <c r="CJ12" i="27"/>
  <c r="CK12" i="27"/>
  <c r="CL12" i="27"/>
  <c r="CM12" i="27"/>
  <c r="CN12" i="27"/>
  <c r="CO12" i="27"/>
  <c r="CP12" i="27"/>
  <c r="CQ12" i="27"/>
  <c r="CR12" i="27"/>
  <c r="CS12" i="27"/>
  <c r="CT12" i="27"/>
  <c r="CU12" i="27"/>
  <c r="CV12" i="27"/>
  <c r="CW12" i="27"/>
  <c r="CI13" i="27"/>
  <c r="CJ13" i="27"/>
  <c r="CK13" i="27"/>
  <c r="CL13" i="27"/>
  <c r="CM13" i="27"/>
  <c r="CN13" i="27"/>
  <c r="CO13" i="27"/>
  <c r="CP13" i="27"/>
  <c r="CQ13" i="27"/>
  <c r="CR13" i="27"/>
  <c r="CS13" i="27"/>
  <c r="CT13" i="27"/>
  <c r="CU13" i="27"/>
  <c r="CV13" i="27"/>
  <c r="CW13" i="27"/>
  <c r="CI14" i="27"/>
  <c r="CJ14" i="27"/>
  <c r="CK14" i="27"/>
  <c r="CL14" i="27"/>
  <c r="CM14" i="27"/>
  <c r="CN14" i="27"/>
  <c r="CO14" i="27"/>
  <c r="CP14" i="27"/>
  <c r="CQ14" i="27"/>
  <c r="CR14" i="27"/>
  <c r="CS14" i="27"/>
  <c r="CT14" i="27"/>
  <c r="CU14" i="27"/>
  <c r="CV14" i="27"/>
  <c r="CW14" i="27"/>
  <c r="CI15" i="27"/>
  <c r="CJ15" i="27"/>
  <c r="CK15" i="27"/>
  <c r="CL15" i="27"/>
  <c r="CM15" i="27"/>
  <c r="CN15" i="27"/>
  <c r="CO15" i="27"/>
  <c r="CP15" i="27"/>
  <c r="CQ15" i="27"/>
  <c r="CR15" i="27"/>
  <c r="CS15" i="27"/>
  <c r="CT15" i="27"/>
  <c r="CU15" i="27"/>
  <c r="CV15" i="27"/>
  <c r="CW15" i="27"/>
  <c r="CI16" i="27"/>
  <c r="CJ16" i="27"/>
  <c r="CK16" i="27"/>
  <c r="CL16" i="27"/>
  <c r="CM16" i="27"/>
  <c r="CN16" i="27"/>
  <c r="CO16" i="27"/>
  <c r="CP16" i="27"/>
  <c r="CQ16" i="27"/>
  <c r="CR16" i="27"/>
  <c r="CS16" i="27"/>
  <c r="CT16" i="27"/>
  <c r="CU16" i="27"/>
  <c r="CV16" i="27"/>
  <c r="CW16" i="27"/>
  <c r="CI17" i="27"/>
  <c r="CJ17" i="27"/>
  <c r="CK17" i="27"/>
  <c r="CL17" i="27"/>
  <c r="CM17" i="27"/>
  <c r="CN17" i="27"/>
  <c r="CO17" i="27"/>
  <c r="CP17" i="27"/>
  <c r="CQ17" i="27"/>
  <c r="CR17" i="27"/>
  <c r="CS17" i="27"/>
  <c r="CT17" i="27"/>
  <c r="CU17" i="27"/>
  <c r="CV17" i="27"/>
  <c r="CW17" i="27"/>
  <c r="CI18" i="27"/>
  <c r="CJ18" i="27"/>
  <c r="CK18" i="27"/>
  <c r="CL18" i="27"/>
  <c r="CM18" i="27"/>
  <c r="CN18" i="27"/>
  <c r="CO18" i="27"/>
  <c r="CP18" i="27"/>
  <c r="CQ18" i="27"/>
  <c r="CR18" i="27"/>
  <c r="CS18" i="27"/>
  <c r="CT18" i="27"/>
  <c r="CU18" i="27"/>
  <c r="CV18" i="27"/>
  <c r="CW18" i="27"/>
  <c r="CI19" i="27"/>
  <c r="CJ19" i="27"/>
  <c r="CK19" i="27"/>
  <c r="CL19" i="27"/>
  <c r="CM19" i="27"/>
  <c r="CN19" i="27"/>
  <c r="CO19" i="27"/>
  <c r="CP19" i="27"/>
  <c r="CQ19" i="27"/>
  <c r="CR19" i="27"/>
  <c r="CS19" i="27"/>
  <c r="CT19" i="27"/>
  <c r="CU19" i="27"/>
  <c r="CV19" i="27"/>
  <c r="CW19" i="27"/>
  <c r="CI20" i="27"/>
  <c r="CJ20" i="27"/>
  <c r="CK20" i="27"/>
  <c r="CL20" i="27"/>
  <c r="CM20" i="27"/>
  <c r="CN20" i="27"/>
  <c r="CO20" i="27"/>
  <c r="CP20" i="27"/>
  <c r="CQ20" i="27"/>
  <c r="CR20" i="27"/>
  <c r="CS20" i="27"/>
  <c r="CT20" i="27"/>
  <c r="CU20" i="27"/>
  <c r="CV20" i="27"/>
  <c r="CW20" i="27"/>
  <c r="CI21" i="27"/>
  <c r="CJ21" i="27"/>
  <c r="CK21" i="27"/>
  <c r="CL21" i="27"/>
  <c r="CM21" i="27"/>
  <c r="CN21" i="27"/>
  <c r="CO21" i="27"/>
  <c r="CP21" i="27"/>
  <c r="CQ21" i="27"/>
  <c r="CR21" i="27"/>
  <c r="CS21" i="27"/>
  <c r="CT21" i="27"/>
  <c r="CU21" i="27"/>
  <c r="CV21" i="27"/>
  <c r="CW21" i="27"/>
  <c r="CI22" i="27"/>
  <c r="CJ22" i="27"/>
  <c r="CK22" i="27"/>
  <c r="CL22" i="27"/>
  <c r="CM22" i="27"/>
  <c r="CN22" i="27"/>
  <c r="CO22" i="27"/>
  <c r="CP22" i="27"/>
  <c r="CQ22" i="27"/>
  <c r="CR22" i="27"/>
  <c r="CS22" i="27"/>
  <c r="CT22" i="27"/>
  <c r="CU22" i="27"/>
  <c r="CV22" i="27"/>
  <c r="CW22" i="27"/>
  <c r="CI23" i="27"/>
  <c r="CJ23" i="27"/>
  <c r="CK23" i="27"/>
  <c r="CL23" i="27"/>
  <c r="CM23" i="27"/>
  <c r="CN23" i="27"/>
  <c r="CO23" i="27"/>
  <c r="CP23" i="27"/>
  <c r="CQ23" i="27"/>
  <c r="CR23" i="27"/>
  <c r="CS23" i="27"/>
  <c r="CT23" i="27"/>
  <c r="CU23" i="27"/>
  <c r="CV23" i="27"/>
  <c r="CW23" i="27"/>
  <c r="CI24" i="27"/>
  <c r="CJ24" i="27"/>
  <c r="CK24" i="27"/>
  <c r="CL24" i="27"/>
  <c r="CM24" i="27"/>
  <c r="CN24" i="27"/>
  <c r="CO24" i="27"/>
  <c r="CP24" i="27"/>
  <c r="CQ24" i="27"/>
  <c r="CR24" i="27"/>
  <c r="CS24" i="27"/>
  <c r="CT24" i="27"/>
  <c r="CU24" i="27"/>
  <c r="CV24" i="27"/>
  <c r="CW24" i="27"/>
  <c r="CI25" i="27"/>
  <c r="CJ25" i="27"/>
  <c r="CK25" i="27"/>
  <c r="CL25" i="27"/>
  <c r="CM25" i="27"/>
  <c r="CN25" i="27"/>
  <c r="CO25" i="27"/>
  <c r="CP25" i="27"/>
  <c r="CQ25" i="27"/>
  <c r="CR25" i="27"/>
  <c r="CS25" i="27"/>
  <c r="CT25" i="27"/>
  <c r="CU25" i="27"/>
  <c r="CV25" i="27"/>
  <c r="CW25" i="27"/>
  <c r="CI26" i="27"/>
  <c r="CJ26" i="27"/>
  <c r="CK26" i="27"/>
  <c r="CL26" i="27"/>
  <c r="CM26" i="27"/>
  <c r="CN26" i="27"/>
  <c r="CO26" i="27"/>
  <c r="CP26" i="27"/>
  <c r="CQ26" i="27"/>
  <c r="CR26" i="27"/>
  <c r="CS26" i="27"/>
  <c r="CT26" i="27"/>
  <c r="CU26" i="27"/>
  <c r="CV26" i="27"/>
  <c r="CW26" i="27"/>
  <c r="CI27" i="27"/>
  <c r="CJ27" i="27"/>
  <c r="CK27" i="27"/>
  <c r="CL27" i="27"/>
  <c r="CM27" i="27"/>
  <c r="CN27" i="27"/>
  <c r="CO27" i="27"/>
  <c r="CP27" i="27"/>
  <c r="CQ27" i="27"/>
  <c r="CR27" i="27"/>
  <c r="CS27" i="27"/>
  <c r="CT27" i="27"/>
  <c r="CU27" i="27"/>
  <c r="CV27" i="27"/>
  <c r="CW27" i="27"/>
  <c r="CI28" i="27"/>
  <c r="CJ28" i="27"/>
  <c r="CK28" i="27"/>
  <c r="CL28" i="27"/>
  <c r="CM28" i="27"/>
  <c r="CN28" i="27"/>
  <c r="CO28" i="27"/>
  <c r="CP28" i="27"/>
  <c r="CQ28" i="27"/>
  <c r="CR28" i="27"/>
  <c r="CS28" i="27"/>
  <c r="CT28" i="27"/>
  <c r="CU28" i="27"/>
  <c r="CV28" i="27"/>
  <c r="CW28" i="27"/>
  <c r="CI29" i="27"/>
  <c r="CJ29" i="27"/>
  <c r="CK29" i="27"/>
  <c r="CL29" i="27"/>
  <c r="CM29" i="27"/>
  <c r="CN29" i="27"/>
  <c r="CO29" i="27"/>
  <c r="CP29" i="27"/>
  <c r="CQ29" i="27"/>
  <c r="CR29" i="27"/>
  <c r="CS29" i="27"/>
  <c r="CT29" i="27"/>
  <c r="CU29" i="27"/>
  <c r="CV29" i="27"/>
  <c r="CW29" i="27"/>
  <c r="CI30" i="27"/>
  <c r="CJ30" i="27"/>
  <c r="CK30" i="27"/>
  <c r="CL30" i="27"/>
  <c r="CM30" i="27"/>
  <c r="CN30" i="27"/>
  <c r="CO30" i="27"/>
  <c r="CP30" i="27"/>
  <c r="CQ30" i="27"/>
  <c r="CR30" i="27"/>
  <c r="CS30" i="27"/>
  <c r="CT30" i="27"/>
  <c r="CU30" i="27"/>
  <c r="CV30" i="27"/>
  <c r="CW30" i="27"/>
  <c r="CI31" i="27"/>
  <c r="CJ31" i="27"/>
  <c r="CK31" i="27"/>
  <c r="CL31" i="27"/>
  <c r="CM31" i="27"/>
  <c r="CN31" i="27"/>
  <c r="CO31" i="27"/>
  <c r="CP31" i="27"/>
  <c r="CQ31" i="27"/>
  <c r="CR31" i="27"/>
  <c r="CS31" i="27"/>
  <c r="CT31" i="27"/>
  <c r="CU31" i="27"/>
  <c r="CV31" i="27"/>
  <c r="CW31" i="27"/>
  <c r="CI32" i="27"/>
  <c r="CJ32" i="27"/>
  <c r="CK32" i="27"/>
  <c r="CL32" i="27"/>
  <c r="CM32" i="27"/>
  <c r="CN32" i="27"/>
  <c r="CO32" i="27"/>
  <c r="CP32" i="27"/>
  <c r="CQ32" i="27"/>
  <c r="CR32" i="27"/>
  <c r="CS32" i="27"/>
  <c r="CT32" i="27"/>
  <c r="CU32" i="27"/>
  <c r="CV32" i="27"/>
  <c r="CW32" i="27"/>
  <c r="CI33" i="27"/>
  <c r="CJ33" i="27"/>
  <c r="CK33" i="27"/>
  <c r="CL33" i="27"/>
  <c r="CM33" i="27"/>
  <c r="CN33" i="27"/>
  <c r="CO33" i="27"/>
  <c r="CP33" i="27"/>
  <c r="CQ33" i="27"/>
  <c r="CR33" i="27"/>
  <c r="CS33" i="27"/>
  <c r="CT33" i="27"/>
  <c r="CU33" i="27"/>
  <c r="CV33" i="27"/>
  <c r="CW33" i="27"/>
  <c r="CI34" i="27"/>
  <c r="CJ34" i="27"/>
  <c r="CK34" i="27"/>
  <c r="CL34" i="27"/>
  <c r="CM34" i="27"/>
  <c r="CN34" i="27"/>
  <c r="CO34" i="27"/>
  <c r="CP34" i="27"/>
  <c r="CQ34" i="27"/>
  <c r="CR34" i="27"/>
  <c r="CS34" i="27"/>
  <c r="CT34" i="27"/>
  <c r="CU34" i="27"/>
  <c r="CV34" i="27"/>
  <c r="CW34" i="27"/>
  <c r="CI35" i="27"/>
  <c r="CJ35" i="27"/>
  <c r="CK35" i="27"/>
  <c r="CL35" i="27"/>
  <c r="CM35" i="27"/>
  <c r="CN35" i="27"/>
  <c r="CO35" i="27"/>
  <c r="CP35" i="27"/>
  <c r="CQ35" i="27"/>
  <c r="CR35" i="27"/>
  <c r="CS35" i="27"/>
  <c r="CT35" i="27"/>
  <c r="CU35" i="27"/>
  <c r="CV35" i="27"/>
  <c r="CW35" i="27"/>
  <c r="CI36" i="27"/>
  <c r="CJ36" i="27"/>
  <c r="CK36" i="27"/>
  <c r="CL36" i="27"/>
  <c r="CM36" i="27"/>
  <c r="CN36" i="27"/>
  <c r="CO36" i="27"/>
  <c r="CP36" i="27"/>
  <c r="CQ36" i="27"/>
  <c r="CR36" i="27"/>
  <c r="CS36" i="27"/>
  <c r="CT36" i="27"/>
  <c r="CU36" i="27"/>
  <c r="CV36" i="27"/>
  <c r="CW36" i="27"/>
  <c r="CI37" i="27"/>
  <c r="CJ37" i="27"/>
  <c r="CK37" i="27"/>
  <c r="CL37" i="27"/>
  <c r="CM37" i="27"/>
  <c r="CN37" i="27"/>
  <c r="CO37" i="27"/>
  <c r="CP37" i="27"/>
  <c r="CQ37" i="27"/>
  <c r="CR37" i="27"/>
  <c r="CS37" i="27"/>
  <c r="CT37" i="27"/>
  <c r="CU37" i="27"/>
  <c r="CV37" i="27"/>
  <c r="CW37" i="27"/>
  <c r="CI38" i="27"/>
  <c r="CJ38" i="27"/>
  <c r="CK38" i="27"/>
  <c r="CL38" i="27"/>
  <c r="CM38" i="27"/>
  <c r="CN38" i="27"/>
  <c r="CO38" i="27"/>
  <c r="CP38" i="27"/>
  <c r="CQ38" i="27"/>
  <c r="CR38" i="27"/>
  <c r="CS38" i="27"/>
  <c r="CT38" i="27"/>
  <c r="CU38" i="27"/>
  <c r="CV38" i="27"/>
  <c r="CW38" i="27"/>
  <c r="CI39" i="27"/>
  <c r="CJ39" i="27"/>
  <c r="CK39" i="27"/>
  <c r="CL39" i="27"/>
  <c r="CM39" i="27"/>
  <c r="CN39" i="27"/>
  <c r="CO39" i="27"/>
  <c r="CP39" i="27"/>
  <c r="CQ39" i="27"/>
  <c r="CR39" i="27"/>
  <c r="CS39" i="27"/>
  <c r="CT39" i="27"/>
  <c r="CU39" i="27"/>
  <c r="CV39" i="27"/>
  <c r="CW39" i="27"/>
  <c r="CI40" i="27"/>
  <c r="CJ40" i="27"/>
  <c r="CK40" i="27"/>
  <c r="CL40" i="27"/>
  <c r="CM40" i="27"/>
  <c r="CN40" i="27"/>
  <c r="CO40" i="27"/>
  <c r="CP40" i="27"/>
  <c r="CQ40" i="27"/>
  <c r="CR40" i="27"/>
  <c r="CS40" i="27"/>
  <c r="CT40" i="27"/>
  <c r="CU40" i="27"/>
  <c r="CV40" i="27"/>
  <c r="CW40" i="27"/>
  <c r="CI41" i="27"/>
  <c r="CJ41" i="27"/>
  <c r="CK41" i="27"/>
  <c r="CL41" i="27"/>
  <c r="CM41" i="27"/>
  <c r="CN41" i="27"/>
  <c r="CO41" i="27"/>
  <c r="CP41" i="27"/>
  <c r="CQ41" i="27"/>
  <c r="CR41" i="27"/>
  <c r="CS41" i="27"/>
  <c r="CT41" i="27"/>
  <c r="CU41" i="27"/>
  <c r="CV41" i="27"/>
  <c r="CW41" i="27"/>
  <c r="CI42" i="27"/>
  <c r="CJ42" i="27"/>
  <c r="CK42" i="27"/>
  <c r="CL42" i="27"/>
  <c r="CM42" i="27"/>
  <c r="CN42" i="27"/>
  <c r="CO42" i="27"/>
  <c r="CP42" i="27"/>
  <c r="CQ42" i="27"/>
  <c r="CR42" i="27"/>
  <c r="CS42" i="27"/>
  <c r="CT42" i="27"/>
  <c r="CU42" i="27"/>
  <c r="CV42" i="27"/>
  <c r="CW42" i="27"/>
  <c r="CI43" i="27"/>
  <c r="CJ43" i="27"/>
  <c r="CK43" i="27"/>
  <c r="CL43" i="27"/>
  <c r="CM43" i="27"/>
  <c r="CN43" i="27"/>
  <c r="CO43" i="27"/>
  <c r="CP43" i="27"/>
  <c r="CQ43" i="27"/>
  <c r="CR43" i="27"/>
  <c r="CS43" i="27"/>
  <c r="CT43" i="27"/>
  <c r="CU43" i="27"/>
  <c r="CV43" i="27"/>
  <c r="CW43" i="27"/>
  <c r="CI44" i="27"/>
  <c r="CJ44" i="27"/>
  <c r="CK44" i="27"/>
  <c r="CL44" i="27"/>
  <c r="CM44" i="27"/>
  <c r="CN44" i="27"/>
  <c r="CO44" i="27"/>
  <c r="CP44" i="27"/>
  <c r="CQ44" i="27"/>
  <c r="CR44" i="27"/>
  <c r="CS44" i="27"/>
  <c r="CT44" i="27"/>
  <c r="CU44" i="27"/>
  <c r="CV44" i="27"/>
  <c r="CW44" i="27"/>
  <c r="CI45" i="27"/>
  <c r="CJ45" i="27"/>
  <c r="CK45" i="27"/>
  <c r="CL45" i="27"/>
  <c r="CM45" i="27"/>
  <c r="CN45" i="27"/>
  <c r="CO45" i="27"/>
  <c r="CP45" i="27"/>
  <c r="CQ45" i="27"/>
  <c r="CR45" i="27"/>
  <c r="CS45" i="27"/>
  <c r="CT45" i="27"/>
  <c r="CU45" i="27"/>
  <c r="CV45" i="27"/>
  <c r="CW45" i="27"/>
  <c r="CI46" i="27"/>
  <c r="CJ46" i="27"/>
  <c r="CK46" i="27"/>
  <c r="CL46" i="27"/>
  <c r="CM46" i="27"/>
  <c r="CN46" i="27"/>
  <c r="CO46" i="27"/>
  <c r="CP46" i="27"/>
  <c r="CQ46" i="27"/>
  <c r="CR46" i="27"/>
  <c r="CS46" i="27"/>
  <c r="CT46" i="27"/>
  <c r="CU46" i="27"/>
  <c r="CV46" i="27"/>
  <c r="CW46" i="27"/>
  <c r="CI47" i="27"/>
  <c r="CJ47" i="27"/>
  <c r="CK47" i="27"/>
  <c r="CL47" i="27"/>
  <c r="CM47" i="27"/>
  <c r="CN47" i="27"/>
  <c r="CO47" i="27"/>
  <c r="CP47" i="27"/>
  <c r="CQ47" i="27"/>
  <c r="CR47" i="27"/>
  <c r="CS47" i="27"/>
  <c r="CT47" i="27"/>
  <c r="CU47" i="27"/>
  <c r="CV47" i="27"/>
  <c r="CW47" i="27"/>
  <c r="CI48" i="27"/>
  <c r="CJ48" i="27"/>
  <c r="CK48" i="27"/>
  <c r="CL48" i="27"/>
  <c r="CM48" i="27"/>
  <c r="CN48" i="27"/>
  <c r="CO48" i="27"/>
  <c r="CP48" i="27"/>
  <c r="CQ48" i="27"/>
  <c r="CR48" i="27"/>
  <c r="CS48" i="27"/>
  <c r="CT48" i="27"/>
  <c r="CU48" i="27"/>
  <c r="CV48" i="27"/>
  <c r="CW48" i="27"/>
  <c r="CI49" i="27"/>
  <c r="CJ49" i="27"/>
  <c r="CK49" i="27"/>
  <c r="CL49" i="27"/>
  <c r="CM49" i="27"/>
  <c r="CN49" i="27"/>
  <c r="CO49" i="27"/>
  <c r="CP49" i="27"/>
  <c r="CQ49" i="27"/>
  <c r="CR49" i="27"/>
  <c r="CS49" i="27"/>
  <c r="CT49" i="27"/>
  <c r="CU49" i="27"/>
  <c r="CV49" i="27"/>
  <c r="CW49" i="27"/>
  <c r="CI50" i="27"/>
  <c r="CJ50" i="27"/>
  <c r="CK50" i="27"/>
  <c r="CL50" i="27"/>
  <c r="CM50" i="27"/>
  <c r="CN50" i="27"/>
  <c r="CO50" i="27"/>
  <c r="CP50" i="27"/>
  <c r="CQ50" i="27"/>
  <c r="CR50" i="27"/>
  <c r="CS50" i="27"/>
  <c r="CT50" i="27"/>
  <c r="CU50" i="27"/>
  <c r="CV50" i="27"/>
  <c r="CW50" i="27"/>
  <c r="CI51" i="27"/>
  <c r="CJ51" i="27"/>
  <c r="CK51" i="27"/>
  <c r="CL51" i="27"/>
  <c r="CM51" i="27"/>
  <c r="CN51" i="27"/>
  <c r="CO51" i="27"/>
  <c r="CP51" i="27"/>
  <c r="CQ51" i="27"/>
  <c r="CR51" i="27"/>
  <c r="CS51" i="27"/>
  <c r="CT51" i="27"/>
  <c r="CU51" i="27"/>
  <c r="CV51" i="27"/>
  <c r="CW51" i="27"/>
  <c r="CI52" i="27"/>
  <c r="CK52" i="27"/>
  <c r="CL52" i="27"/>
  <c r="CM52" i="27"/>
  <c r="CN52" i="27"/>
  <c r="CO52" i="27"/>
  <c r="CP52" i="27"/>
  <c r="CQ52" i="27"/>
  <c r="CR52" i="27"/>
  <c r="CS52" i="27"/>
  <c r="CT52" i="27"/>
  <c r="CU52" i="27"/>
  <c r="CV52" i="27"/>
  <c r="CW52" i="27"/>
  <c r="CI53" i="27"/>
  <c r="CK53" i="27"/>
  <c r="CL53" i="27"/>
  <c r="CM53" i="27"/>
  <c r="CN53" i="27"/>
  <c r="CO53" i="27"/>
  <c r="CP53" i="27"/>
  <c r="CQ53" i="27"/>
  <c r="CR53" i="27"/>
  <c r="CS53" i="27"/>
  <c r="CT53" i="27"/>
  <c r="CU53" i="27"/>
  <c r="CV53" i="27"/>
  <c r="CW53" i="27"/>
  <c r="CI54" i="27"/>
  <c r="CK54" i="27"/>
  <c r="CL54" i="27"/>
  <c r="CM54" i="27"/>
  <c r="CN54" i="27"/>
  <c r="CO54" i="27"/>
  <c r="CP54" i="27"/>
  <c r="CQ54" i="27"/>
  <c r="CR54" i="27"/>
  <c r="CS54" i="27"/>
  <c r="CT54" i="27"/>
  <c r="CU54" i="27"/>
  <c r="CV54" i="27"/>
  <c r="CW54" i="27"/>
  <c r="CI55" i="27"/>
  <c r="CK55" i="27"/>
  <c r="CL55" i="27"/>
  <c r="CM55" i="27"/>
  <c r="CN55" i="27"/>
  <c r="CO55" i="27"/>
  <c r="CP55" i="27"/>
  <c r="CQ55" i="27"/>
  <c r="CR55" i="27"/>
  <c r="CS55" i="27"/>
  <c r="CT55" i="27"/>
  <c r="CU55" i="27"/>
  <c r="CV55" i="27"/>
  <c r="CW55" i="27"/>
  <c r="C10" i="21" l="1"/>
  <c r="C10" i="61"/>
  <c r="H10" i="21"/>
  <c r="H10" i="61"/>
  <c r="I4" i="47"/>
  <c r="C4" i="47"/>
  <c r="U4" i="47"/>
  <c r="B4" i="47"/>
  <c r="F4" i="47"/>
  <c r="J4" i="47"/>
  <c r="C63" i="27" l="1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H63" i="12"/>
  <c r="CG63" i="12"/>
  <c r="C63" i="12"/>
  <c r="D63" i="12"/>
  <c r="E63" i="12"/>
  <c r="F63" i="12"/>
  <c r="G63" i="12"/>
  <c r="H63" i="12"/>
  <c r="I63" i="12"/>
  <c r="J63" i="12"/>
  <c r="K63" i="12"/>
  <c r="L63" i="12"/>
  <c r="N63" i="12"/>
  <c r="O63" i="12"/>
  <c r="CW63" i="12" s="1"/>
  <c r="P63" i="12"/>
  <c r="CX63" i="12" s="1"/>
  <c r="Q63" i="12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C18" i="61" s="1"/>
  <c r="D62" i="11"/>
  <c r="E62" i="11"/>
  <c r="E18" i="61" s="1"/>
  <c r="F62" i="11"/>
  <c r="F18" i="61" s="1"/>
  <c r="G62" i="11"/>
  <c r="H62" i="11"/>
  <c r="H18" i="61" s="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B13" i="47"/>
  <c r="C13" i="47"/>
  <c r="E13" i="47"/>
  <c r="F13" i="47"/>
  <c r="H13" i="47"/>
  <c r="J13" i="47"/>
  <c r="K13" i="47"/>
  <c r="L13" i="47"/>
  <c r="M13" i="47"/>
  <c r="N13" i="47"/>
  <c r="O13" i="47"/>
  <c r="P13" i="47"/>
  <c r="Q13" i="47"/>
  <c r="R13" i="47"/>
  <c r="S13" i="47"/>
  <c r="T13" i="47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I54" i="29"/>
  <c r="E15" i="21" l="1"/>
  <c r="I13" i="47"/>
  <c r="I13" i="20"/>
  <c r="G43" i="47" l="1"/>
  <c r="D43" i="47"/>
  <c r="G38" i="47"/>
  <c r="D38" i="47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W57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W55" i="5"/>
  <c r="CT55" i="34" l="1"/>
  <c r="CQ55" i="34"/>
  <c r="CP55" i="34"/>
  <c r="CO55" i="34"/>
  <c r="CN55" i="34"/>
  <c r="CM55" i="34"/>
  <c r="CL55" i="34"/>
  <c r="CK55" i="34"/>
  <c r="CJ55" i="34"/>
  <c r="CI55" i="34"/>
  <c r="CH55" i="34"/>
  <c r="CG55" i="34"/>
  <c r="Z54" i="46"/>
  <c r="Y54" i="46"/>
  <c r="X54" i="46"/>
  <c r="W54" i="46"/>
  <c r="V54" i="46"/>
  <c r="U54" i="46"/>
  <c r="T54" i="46"/>
  <c r="S54" i="46"/>
  <c r="K54" i="46"/>
  <c r="J54" i="46"/>
  <c r="I54" i="46"/>
  <c r="H54" i="46"/>
  <c r="G54" i="46"/>
  <c r="F54" i="46"/>
  <c r="E54" i="46"/>
  <c r="D54" i="46"/>
  <c r="C54" i="46"/>
  <c r="Z53" i="46"/>
  <c r="H27" i="61" s="1"/>
  <c r="Y53" i="46"/>
  <c r="X53" i="46"/>
  <c r="W53" i="46"/>
  <c r="V53" i="46"/>
  <c r="U53" i="46"/>
  <c r="T53" i="46"/>
  <c r="D27" i="61" s="1"/>
  <c r="S53" i="46"/>
  <c r="K53" i="46"/>
  <c r="J53" i="46"/>
  <c r="I53" i="46"/>
  <c r="H53" i="46"/>
  <c r="B27" i="61" s="1"/>
  <c r="G53" i="46"/>
  <c r="F53" i="46"/>
  <c r="E53" i="46"/>
  <c r="D53" i="46"/>
  <c r="C53" i="46"/>
  <c r="AY18" i="45" l="1"/>
  <c r="S15" i="47" s="1"/>
  <c r="AX18" i="45"/>
  <c r="R15" i="47" s="1"/>
  <c r="AW18" i="45"/>
  <c r="Q15" i="47" s="1"/>
  <c r="AV18" i="45"/>
  <c r="AU18" i="45"/>
  <c r="AT18" i="45"/>
  <c r="AS18" i="45"/>
  <c r="AR18" i="45"/>
  <c r="AQ18" i="45"/>
  <c r="AP18" i="45"/>
  <c r="AO18" i="45"/>
  <c r="AN18" i="45"/>
  <c r="P15" i="47" s="1"/>
  <c r="AM18" i="45"/>
  <c r="AL18" i="45"/>
  <c r="AK18" i="45"/>
  <c r="O15" i="47" s="1"/>
  <c r="AJ18" i="45"/>
  <c r="N15" i="47" s="1"/>
  <c r="AI18" i="45"/>
  <c r="M15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F38" i="61" s="1"/>
  <c r="BD4" i="45"/>
  <c r="BD6" i="45"/>
  <c r="BD8" i="45"/>
  <c r="BD10" i="45"/>
  <c r="BD12" i="45"/>
  <c r="BD14" i="45"/>
  <c r="BC3" i="45"/>
  <c r="BD3" i="45"/>
  <c r="AZ18" i="45" l="1"/>
  <c r="E38" i="61" s="1"/>
  <c r="V17" i="47"/>
  <c r="U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F17" i="47"/>
  <c r="E17" i="47"/>
  <c r="C17" i="47"/>
  <c r="B17" i="47"/>
  <c r="CD48" i="44"/>
  <c r="CC48" i="44"/>
  <c r="CB48" i="44"/>
  <c r="CA48" i="44"/>
  <c r="BZ48" i="44"/>
  <c r="BY48" i="44"/>
  <c r="CD47" i="44"/>
  <c r="CC47" i="44"/>
  <c r="CB47" i="44"/>
  <c r="CA47" i="44"/>
  <c r="BZ47" i="44"/>
  <c r="BY47" i="44"/>
  <c r="BX47" i="44"/>
  <c r="BW47" i="44"/>
  <c r="CD46" i="44"/>
  <c r="CC46" i="44"/>
  <c r="CB46" i="44"/>
  <c r="CA46" i="44"/>
  <c r="BZ46" i="44"/>
  <c r="BY46" i="44"/>
  <c r="BX46" i="44"/>
  <c r="BW46" i="44"/>
  <c r="CD45" i="44"/>
  <c r="CC45" i="44"/>
  <c r="CB45" i="44"/>
  <c r="CA45" i="44"/>
  <c r="BZ45" i="44"/>
  <c r="BY45" i="44"/>
  <c r="BX45" i="44"/>
  <c r="BW45" i="44"/>
  <c r="CD44" i="44"/>
  <c r="CC44" i="44"/>
  <c r="CB44" i="44"/>
  <c r="CA44" i="44"/>
  <c r="BZ44" i="44"/>
  <c r="BY44" i="44"/>
  <c r="BX44" i="44"/>
  <c r="BW44" i="44"/>
  <c r="CD43" i="44"/>
  <c r="CC43" i="44"/>
  <c r="CB43" i="44"/>
  <c r="CA43" i="44"/>
  <c r="BZ43" i="44"/>
  <c r="BY43" i="44"/>
  <c r="BX43" i="44"/>
  <c r="BW43" i="44"/>
  <c r="CD42" i="44"/>
  <c r="CC42" i="44"/>
  <c r="CB42" i="44"/>
  <c r="CA42" i="44"/>
  <c r="BZ42" i="44"/>
  <c r="BY42" i="44"/>
  <c r="BX42" i="44"/>
  <c r="BW42" i="44"/>
  <c r="CD41" i="44"/>
  <c r="CC41" i="44"/>
  <c r="CB41" i="44"/>
  <c r="CA41" i="44"/>
  <c r="BZ41" i="44"/>
  <c r="BY41" i="44"/>
  <c r="BX41" i="44"/>
  <c r="BW41" i="44"/>
  <c r="CD40" i="44"/>
  <c r="CC40" i="44"/>
  <c r="CB40" i="44"/>
  <c r="CA40" i="44"/>
  <c r="BZ40" i="44"/>
  <c r="BY40" i="44"/>
  <c r="BX40" i="44"/>
  <c r="BW40" i="44"/>
  <c r="CD39" i="44"/>
  <c r="CC39" i="44"/>
  <c r="CB39" i="44"/>
  <c r="CA39" i="44"/>
  <c r="BZ39" i="44"/>
  <c r="BY39" i="44"/>
  <c r="BX39" i="44"/>
  <c r="BW39" i="44"/>
  <c r="CD38" i="44"/>
  <c r="CC38" i="44"/>
  <c r="CB38" i="44"/>
  <c r="CA38" i="44"/>
  <c r="BZ38" i="44"/>
  <c r="BY38" i="44"/>
  <c r="BX38" i="44"/>
  <c r="BW38" i="44"/>
  <c r="CD37" i="44"/>
  <c r="CC37" i="44"/>
  <c r="CB37" i="44"/>
  <c r="CA37" i="44"/>
  <c r="BZ37" i="44"/>
  <c r="BY37" i="44"/>
  <c r="BX37" i="44"/>
  <c r="BW37" i="44"/>
  <c r="CD36" i="44"/>
  <c r="CC36" i="44"/>
  <c r="CB36" i="44"/>
  <c r="CA36" i="44"/>
  <c r="BZ36" i="44"/>
  <c r="BY36" i="44"/>
  <c r="BX36" i="44"/>
  <c r="BW36" i="44"/>
  <c r="CD35" i="44"/>
  <c r="CC35" i="44"/>
  <c r="CB35" i="44"/>
  <c r="CA35" i="44"/>
  <c r="BZ35" i="44"/>
  <c r="BY35" i="44"/>
  <c r="BX35" i="44"/>
  <c r="BW35" i="44"/>
  <c r="CD34" i="44"/>
  <c r="CC34" i="44"/>
  <c r="CB34" i="44"/>
  <c r="CA34" i="44"/>
  <c r="BZ34" i="44"/>
  <c r="BY34" i="44"/>
  <c r="BX34" i="44"/>
  <c r="BW34" i="44"/>
  <c r="CD33" i="44"/>
  <c r="CC33" i="44"/>
  <c r="CB33" i="44"/>
  <c r="CA33" i="44"/>
  <c r="BZ33" i="44"/>
  <c r="BY33" i="44"/>
  <c r="BX33" i="44"/>
  <c r="BW33" i="44"/>
  <c r="CD32" i="44"/>
  <c r="CC32" i="44"/>
  <c r="CB32" i="44"/>
  <c r="CA32" i="44"/>
  <c r="BZ32" i="44"/>
  <c r="BY32" i="44"/>
  <c r="BX32" i="44"/>
  <c r="BW32" i="44"/>
  <c r="CD31" i="44"/>
  <c r="CC31" i="44"/>
  <c r="CB31" i="44"/>
  <c r="CA31" i="44"/>
  <c r="BZ31" i="44"/>
  <c r="BY31" i="44"/>
  <c r="BX31" i="44"/>
  <c r="BW31" i="44"/>
  <c r="CD30" i="44"/>
  <c r="CC30" i="44"/>
  <c r="CB30" i="44"/>
  <c r="CA30" i="44"/>
  <c r="BZ30" i="44"/>
  <c r="BY30" i="44"/>
  <c r="BX30" i="44"/>
  <c r="BW30" i="44"/>
  <c r="CD29" i="44"/>
  <c r="CC29" i="44"/>
  <c r="CB29" i="44"/>
  <c r="CA29" i="44"/>
  <c r="BZ29" i="44"/>
  <c r="BY29" i="44"/>
  <c r="BX29" i="44"/>
  <c r="BW29" i="44"/>
  <c r="CD28" i="44"/>
  <c r="CC28" i="44"/>
  <c r="CB28" i="44"/>
  <c r="CA28" i="44"/>
  <c r="BZ28" i="44"/>
  <c r="BY28" i="44"/>
  <c r="BX28" i="44"/>
  <c r="BW28" i="44"/>
  <c r="CD27" i="44"/>
  <c r="CC27" i="44"/>
  <c r="CB27" i="44"/>
  <c r="CA27" i="44"/>
  <c r="BZ27" i="44"/>
  <c r="BY27" i="44"/>
  <c r="BX27" i="44"/>
  <c r="BW27" i="44"/>
  <c r="CD26" i="44"/>
  <c r="CC26" i="44"/>
  <c r="CB26" i="44"/>
  <c r="CA26" i="44"/>
  <c r="BZ26" i="44"/>
  <c r="BY26" i="44"/>
  <c r="BX26" i="44"/>
  <c r="BW26" i="44"/>
  <c r="CD25" i="44"/>
  <c r="CC25" i="44"/>
  <c r="CB25" i="44"/>
  <c r="CA25" i="44"/>
  <c r="BZ25" i="44"/>
  <c r="BY25" i="44"/>
  <c r="BX25" i="44"/>
  <c r="BW25" i="44"/>
  <c r="CD24" i="44"/>
  <c r="CC24" i="44"/>
  <c r="CB24" i="44"/>
  <c r="CA24" i="44"/>
  <c r="BZ24" i="44"/>
  <c r="BY24" i="44"/>
  <c r="BX24" i="44"/>
  <c r="BW24" i="44"/>
  <c r="CD23" i="44"/>
  <c r="CC23" i="44"/>
  <c r="CB23" i="44"/>
  <c r="CA23" i="44"/>
  <c r="BZ23" i="44"/>
  <c r="BY23" i="44"/>
  <c r="BX23" i="44"/>
  <c r="BW23" i="44"/>
  <c r="CD22" i="44"/>
  <c r="CC22" i="44"/>
  <c r="CB22" i="44"/>
  <c r="CA22" i="44"/>
  <c r="BZ22" i="44"/>
  <c r="BY22" i="44"/>
  <c r="BX22" i="44"/>
  <c r="BW22" i="44"/>
  <c r="CD21" i="44"/>
  <c r="CC21" i="44"/>
  <c r="CB21" i="44"/>
  <c r="CA21" i="44"/>
  <c r="BZ21" i="44"/>
  <c r="BY21" i="44"/>
  <c r="BX21" i="44"/>
  <c r="BW21" i="44"/>
  <c r="CD20" i="44"/>
  <c r="CC20" i="44"/>
  <c r="CB20" i="44"/>
  <c r="CA20" i="44"/>
  <c r="BZ20" i="44"/>
  <c r="BY20" i="44"/>
  <c r="BX20" i="44"/>
  <c r="BW20" i="44"/>
  <c r="CD19" i="44"/>
  <c r="CC19" i="44"/>
  <c r="CB19" i="44"/>
  <c r="CA19" i="44"/>
  <c r="BZ19" i="44"/>
  <c r="BY19" i="44"/>
  <c r="BX19" i="44"/>
  <c r="BW19" i="44"/>
  <c r="CD18" i="44"/>
  <c r="CC18" i="44"/>
  <c r="CB18" i="44"/>
  <c r="CA18" i="44"/>
  <c r="BZ18" i="44"/>
  <c r="BY18" i="44"/>
  <c r="BX18" i="44"/>
  <c r="BW18" i="44"/>
  <c r="CD17" i="44"/>
  <c r="CC17" i="44"/>
  <c r="CB17" i="44"/>
  <c r="CA17" i="44"/>
  <c r="BZ17" i="44"/>
  <c r="BY17" i="44"/>
  <c r="BX17" i="44"/>
  <c r="BW17" i="44"/>
  <c r="CD16" i="44"/>
  <c r="CC16" i="44"/>
  <c r="CB16" i="44"/>
  <c r="CA16" i="44"/>
  <c r="BZ16" i="44"/>
  <c r="BY16" i="44"/>
  <c r="BX16" i="44"/>
  <c r="BW16" i="44"/>
  <c r="CD15" i="44"/>
  <c r="CC15" i="44"/>
  <c r="CB15" i="44"/>
  <c r="CA15" i="44"/>
  <c r="BZ15" i="44"/>
  <c r="BY15" i="44"/>
  <c r="BX15" i="44"/>
  <c r="BW15" i="44"/>
  <c r="CD14" i="44"/>
  <c r="CC14" i="44"/>
  <c r="CB14" i="44"/>
  <c r="CA14" i="44"/>
  <c r="BZ14" i="44"/>
  <c r="BY14" i="44"/>
  <c r="BX14" i="44"/>
  <c r="BW14" i="44"/>
  <c r="CD13" i="44"/>
  <c r="CC13" i="44"/>
  <c r="CB13" i="44"/>
  <c r="CA13" i="44"/>
  <c r="BZ13" i="44"/>
  <c r="BY13" i="44"/>
  <c r="BX13" i="44"/>
  <c r="BW13" i="44"/>
  <c r="CD12" i="44"/>
  <c r="CC12" i="44"/>
  <c r="CB12" i="44"/>
  <c r="CA12" i="44"/>
  <c r="BZ12" i="44"/>
  <c r="BY12" i="44"/>
  <c r="BX12" i="44"/>
  <c r="BW12" i="44"/>
  <c r="CD11" i="44"/>
  <c r="CC11" i="44"/>
  <c r="CB11" i="44"/>
  <c r="CA11" i="44"/>
  <c r="BZ11" i="44"/>
  <c r="BY11" i="44"/>
  <c r="BX11" i="44"/>
  <c r="BW11" i="44"/>
  <c r="CD10" i="44"/>
  <c r="CC10" i="44"/>
  <c r="CB10" i="44"/>
  <c r="CA10" i="44"/>
  <c r="BZ10" i="44"/>
  <c r="BY10" i="44"/>
  <c r="BX10" i="44"/>
  <c r="BW10" i="44"/>
  <c r="CD9" i="44"/>
  <c r="CC9" i="44"/>
  <c r="CB9" i="44"/>
  <c r="CA9" i="44"/>
  <c r="BZ9" i="44"/>
  <c r="BY9" i="44"/>
  <c r="BX9" i="44"/>
  <c r="BW9" i="44"/>
  <c r="CD8" i="44"/>
  <c r="CC8" i="44"/>
  <c r="CB8" i="44"/>
  <c r="CA8" i="44"/>
  <c r="BZ8" i="44"/>
  <c r="BY8" i="44"/>
  <c r="BX8" i="44"/>
  <c r="BW8" i="44"/>
  <c r="CD7" i="44"/>
  <c r="CC7" i="44"/>
  <c r="CB7" i="44"/>
  <c r="CA7" i="44"/>
  <c r="BZ7" i="44"/>
  <c r="BY7" i="44"/>
  <c r="BX7" i="44"/>
  <c r="BW7" i="44"/>
  <c r="CD6" i="44"/>
  <c r="CC6" i="44"/>
  <c r="CB6" i="44"/>
  <c r="CA6" i="44"/>
  <c r="BZ6" i="44"/>
  <c r="BY6" i="44"/>
  <c r="BX6" i="44"/>
  <c r="BW6" i="44"/>
  <c r="CD5" i="44"/>
  <c r="CC5" i="44"/>
  <c r="CB5" i="44"/>
  <c r="CA5" i="44"/>
  <c r="BZ5" i="44"/>
  <c r="BY5" i="44"/>
  <c r="BX5" i="44"/>
  <c r="BW5" i="44"/>
  <c r="CD4" i="44"/>
  <c r="CC4" i="44"/>
  <c r="CB4" i="44"/>
  <c r="CA4" i="44"/>
  <c r="BZ4" i="44"/>
  <c r="BY4" i="44"/>
  <c r="BX4" i="44"/>
  <c r="BW4" i="44"/>
  <c r="CD3" i="44"/>
  <c r="CC3" i="44"/>
  <c r="CB3" i="44"/>
  <c r="CA3" i="44"/>
  <c r="BZ3" i="44"/>
  <c r="BY3" i="44"/>
  <c r="BX3" i="44"/>
  <c r="BW3" i="44"/>
  <c r="CA49" i="44" l="1"/>
  <c r="CA50" i="44"/>
  <c r="CB50" i="44"/>
  <c r="CB51" i="44"/>
  <c r="BZ49" i="44"/>
  <c r="CD49" i="44"/>
  <c r="BZ50" i="44"/>
  <c r="CD50" i="44"/>
  <c r="BY51" i="44"/>
  <c r="BZ51" i="44"/>
  <c r="CD51" i="44"/>
  <c r="CA51" i="44"/>
  <c r="BX49" i="44"/>
  <c r="CC49" i="44"/>
  <c r="T17" i="47"/>
  <c r="BX50" i="44"/>
  <c r="BX51" i="44"/>
  <c r="CC51" i="44"/>
  <c r="CC50" i="44"/>
  <c r="CB49" i="44"/>
  <c r="BY49" i="44"/>
  <c r="BY50" i="44"/>
  <c r="CD58" i="4" l="1"/>
  <c r="CD57" i="4"/>
  <c r="CD56" i="4"/>
  <c r="CD55" i="4"/>
  <c r="BX51" i="43" l="1"/>
  <c r="BW51" i="43"/>
  <c r="BV51" i="43"/>
  <c r="BT51" i="43"/>
  <c r="BS51" i="43"/>
  <c r="BR51" i="43"/>
  <c r="BQ51" i="43"/>
  <c r="BP51" i="43"/>
  <c r="G48" i="61" s="1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F48" i="61" s="1"/>
  <c r="BA51" i="43"/>
  <c r="E48" i="61" s="1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L51" i="43"/>
  <c r="AK51" i="43"/>
  <c r="C48" i="61" s="1"/>
  <c r="AJ51" i="43"/>
  <c r="AI51" i="43"/>
  <c r="AH51" i="43"/>
  <c r="AF51" i="43"/>
  <c r="AE51" i="43"/>
  <c r="AD51" i="43"/>
  <c r="AC51" i="43"/>
  <c r="AB51" i="43"/>
  <c r="Z51" i="43"/>
  <c r="Y51" i="43"/>
  <c r="X51" i="43"/>
  <c r="W51" i="43"/>
  <c r="V51" i="43"/>
  <c r="B48" i="61" s="1"/>
  <c r="U51" i="43"/>
  <c r="T51" i="43"/>
  <c r="R51" i="43"/>
  <c r="Q51" i="43"/>
  <c r="P51" i="43"/>
  <c r="O51" i="43"/>
  <c r="BX50" i="43"/>
  <c r="BW50" i="43"/>
  <c r="BV50" i="43"/>
  <c r="BT50" i="43"/>
  <c r="BS50" i="43"/>
  <c r="BR50" i="43"/>
  <c r="BQ50" i="43"/>
  <c r="BP50" i="43"/>
  <c r="G41" i="61" s="1"/>
  <c r="G45" i="61" s="1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F41" i="61" s="1"/>
  <c r="F45" i="61" s="1"/>
  <c r="BA50" i="43"/>
  <c r="E41" i="61" s="1"/>
  <c r="E45" i="61" s="1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L50" i="43"/>
  <c r="AK50" i="43"/>
  <c r="C41" i="61" s="1"/>
  <c r="C45" i="61" s="1"/>
  <c r="AJ50" i="43"/>
  <c r="AI50" i="43"/>
  <c r="AH50" i="43"/>
  <c r="AF50" i="43"/>
  <c r="AE50" i="43"/>
  <c r="AD50" i="43"/>
  <c r="AC50" i="43"/>
  <c r="AB50" i="43"/>
  <c r="Z50" i="43"/>
  <c r="Y50" i="43"/>
  <c r="X50" i="43"/>
  <c r="W50" i="43"/>
  <c r="V50" i="43"/>
  <c r="B41" i="61" s="1"/>
  <c r="U50" i="43"/>
  <c r="T50" i="43"/>
  <c r="R50" i="43"/>
  <c r="Q50" i="43"/>
  <c r="P50" i="43"/>
  <c r="O50" i="43"/>
  <c r="BX49" i="43"/>
  <c r="BW49" i="43"/>
  <c r="BV49" i="43"/>
  <c r="BT49" i="43"/>
  <c r="BS49" i="43"/>
  <c r="BR49" i="43"/>
  <c r="V20" i="47" s="1"/>
  <c r="V43" i="47" s="1"/>
  <c r="BQ49" i="43"/>
  <c r="U20" i="47" s="1"/>
  <c r="U43" i="47" s="1"/>
  <c r="BP49" i="43"/>
  <c r="T20" i="47" s="1"/>
  <c r="T43" i="47" s="1"/>
  <c r="BO49" i="43"/>
  <c r="S20" i="47" s="1"/>
  <c r="S43" i="47" s="1"/>
  <c r="BN49" i="43"/>
  <c r="R20" i="47" s="1"/>
  <c r="R43" i="47" s="1"/>
  <c r="BM49" i="43"/>
  <c r="Q20" i="47" s="1"/>
  <c r="Q43" i="47" s="1"/>
  <c r="BL49" i="43"/>
  <c r="BK49" i="43"/>
  <c r="BJ49" i="43"/>
  <c r="BI49" i="43"/>
  <c r="BH49" i="43"/>
  <c r="BG49" i="43"/>
  <c r="BF49" i="43"/>
  <c r="BE49" i="43"/>
  <c r="BD49" i="43"/>
  <c r="BC49" i="43"/>
  <c r="P20" i="47" s="1"/>
  <c r="P43" i="47" s="1"/>
  <c r="BB49" i="43"/>
  <c r="BA49" i="43"/>
  <c r="AZ49" i="43"/>
  <c r="AY49" i="43"/>
  <c r="AX49" i="43"/>
  <c r="O20" i="47" s="1"/>
  <c r="O43" i="47" s="1"/>
  <c r="AW49" i="43"/>
  <c r="N20" i="47" s="1"/>
  <c r="N43" i="47" s="1"/>
  <c r="AV49" i="43"/>
  <c r="M20" i="47" s="1"/>
  <c r="M43" i="47" s="1"/>
  <c r="AU49" i="43"/>
  <c r="AT49" i="43"/>
  <c r="AS49" i="43"/>
  <c r="AR49" i="43"/>
  <c r="AQ49" i="43"/>
  <c r="AP49" i="43"/>
  <c r="CC49" i="43" s="1"/>
  <c r="AO49" i="43"/>
  <c r="L20" i="47" s="1"/>
  <c r="L43" i="47" s="1"/>
  <c r="K20" i="47"/>
  <c r="K43" i="47" s="1"/>
  <c r="AL49" i="43"/>
  <c r="AK49" i="43"/>
  <c r="J20" i="47" s="1"/>
  <c r="J43" i="47" s="1"/>
  <c r="AJ49" i="43"/>
  <c r="I20" i="47" s="1"/>
  <c r="I43" i="47" s="1"/>
  <c r="AI49" i="43"/>
  <c r="AH49" i="43"/>
  <c r="AF49" i="43"/>
  <c r="AE49" i="43"/>
  <c r="AD49" i="43"/>
  <c r="H20" i="47" s="1"/>
  <c r="H43" i="47" s="1"/>
  <c r="AC49" i="43"/>
  <c r="F20" i="47" s="1"/>
  <c r="F43" i="47" s="1"/>
  <c r="AB49" i="43"/>
  <c r="Z49" i="43"/>
  <c r="Y49" i="43"/>
  <c r="X49" i="43"/>
  <c r="W49" i="43"/>
  <c r="V49" i="43"/>
  <c r="E20" i="47" s="1"/>
  <c r="E43" i="47" s="1"/>
  <c r="U49" i="43"/>
  <c r="T49" i="43"/>
  <c r="C20" i="47" s="1"/>
  <c r="C43" i="47" s="1"/>
  <c r="R49" i="43"/>
  <c r="B20" i="47" s="1"/>
  <c r="B43" i="47" s="1"/>
  <c r="Q49" i="43"/>
  <c r="P49" i="43"/>
  <c r="O49" i="43"/>
  <c r="CG49" i="43"/>
  <c r="CG48" i="43"/>
  <c r="CF48" i="43"/>
  <c r="CE48" i="43"/>
  <c r="CD48" i="43"/>
  <c r="CC48" i="43"/>
  <c r="CB48" i="43"/>
  <c r="CA48" i="43"/>
  <c r="CG47" i="43"/>
  <c r="CF47" i="43"/>
  <c r="CE47" i="43"/>
  <c r="CD47" i="43"/>
  <c r="CC47" i="43"/>
  <c r="CB47" i="43"/>
  <c r="CA47" i="43"/>
  <c r="BZ47" i="43"/>
  <c r="CG46" i="43"/>
  <c r="CF46" i="43"/>
  <c r="CE46" i="43"/>
  <c r="CD46" i="43"/>
  <c r="CC46" i="43"/>
  <c r="CB46" i="43"/>
  <c r="CA46" i="43"/>
  <c r="BZ46" i="43"/>
  <c r="CG45" i="43"/>
  <c r="CF45" i="43"/>
  <c r="CE45" i="43"/>
  <c r="CD45" i="43"/>
  <c r="CC45" i="43"/>
  <c r="CB45" i="43"/>
  <c r="CA45" i="43"/>
  <c r="BZ45" i="43"/>
  <c r="CG44" i="43"/>
  <c r="CF44" i="43"/>
  <c r="CE44" i="43"/>
  <c r="CD44" i="43"/>
  <c r="CC44" i="43"/>
  <c r="CB44" i="43"/>
  <c r="CA44" i="43"/>
  <c r="BZ44" i="43"/>
  <c r="CG43" i="43"/>
  <c r="CF43" i="43"/>
  <c r="CE43" i="43"/>
  <c r="CD43" i="43"/>
  <c r="CC43" i="43"/>
  <c r="CB43" i="43"/>
  <c r="CA43" i="43"/>
  <c r="BZ43" i="43"/>
  <c r="CG42" i="43"/>
  <c r="CF42" i="43"/>
  <c r="CE42" i="43"/>
  <c r="CD42" i="43"/>
  <c r="CC42" i="43"/>
  <c r="CB42" i="43"/>
  <c r="CA42" i="43"/>
  <c r="BZ42" i="43"/>
  <c r="CG41" i="43"/>
  <c r="CF41" i="43"/>
  <c r="CE41" i="43"/>
  <c r="CD41" i="43"/>
  <c r="CC41" i="43"/>
  <c r="CB41" i="43"/>
  <c r="CA41" i="43"/>
  <c r="BZ41" i="43"/>
  <c r="CG40" i="43"/>
  <c r="CF40" i="43"/>
  <c r="CE40" i="43"/>
  <c r="CD40" i="43"/>
  <c r="CC40" i="43"/>
  <c r="CB40" i="43"/>
  <c r="CA40" i="43"/>
  <c r="BZ40" i="43"/>
  <c r="CG39" i="43"/>
  <c r="CF39" i="43"/>
  <c r="CE39" i="43"/>
  <c r="CD39" i="43"/>
  <c r="CC39" i="43"/>
  <c r="CB39" i="43"/>
  <c r="CA39" i="43"/>
  <c r="BZ39" i="43"/>
  <c r="CG38" i="43"/>
  <c r="CF38" i="43"/>
  <c r="CE38" i="43"/>
  <c r="CD38" i="43"/>
  <c r="CC38" i="43"/>
  <c r="CB38" i="43"/>
  <c r="CA38" i="43"/>
  <c r="BZ38" i="43"/>
  <c r="CG37" i="43"/>
  <c r="CF37" i="43"/>
  <c r="CE37" i="43"/>
  <c r="CD37" i="43"/>
  <c r="CC37" i="43"/>
  <c r="CB37" i="43"/>
  <c r="CA37" i="43"/>
  <c r="BZ37" i="43"/>
  <c r="CG36" i="43"/>
  <c r="CF36" i="43"/>
  <c r="CE36" i="43"/>
  <c r="CD36" i="43"/>
  <c r="CC36" i="43"/>
  <c r="CB36" i="43"/>
  <c r="CA36" i="43"/>
  <c r="BZ36" i="43"/>
  <c r="CG35" i="43"/>
  <c r="CF35" i="43"/>
  <c r="CE35" i="43"/>
  <c r="CD35" i="43"/>
  <c r="CC35" i="43"/>
  <c r="CB35" i="43"/>
  <c r="CA35" i="43"/>
  <c r="BZ35" i="43"/>
  <c r="CG34" i="43"/>
  <c r="CF34" i="43"/>
  <c r="CE34" i="43"/>
  <c r="CD34" i="43"/>
  <c r="CC34" i="43"/>
  <c r="CB34" i="43"/>
  <c r="CA34" i="43"/>
  <c r="BZ34" i="43"/>
  <c r="CG33" i="43"/>
  <c r="CF33" i="43"/>
  <c r="CE33" i="43"/>
  <c r="CD33" i="43"/>
  <c r="CC33" i="43"/>
  <c r="CB33" i="43"/>
  <c r="CA33" i="43"/>
  <c r="BZ33" i="43"/>
  <c r="CG32" i="43"/>
  <c r="CF32" i="43"/>
  <c r="CE32" i="43"/>
  <c r="CD32" i="43"/>
  <c r="CC32" i="43"/>
  <c r="CB32" i="43"/>
  <c r="CA32" i="43"/>
  <c r="BZ32" i="43"/>
  <c r="CG31" i="43"/>
  <c r="CF31" i="43"/>
  <c r="CE31" i="43"/>
  <c r="CD31" i="43"/>
  <c r="CC31" i="43"/>
  <c r="CB31" i="43"/>
  <c r="CA31" i="43"/>
  <c r="BZ31" i="43"/>
  <c r="CG30" i="43"/>
  <c r="CF30" i="43"/>
  <c r="CE30" i="43"/>
  <c r="CD30" i="43"/>
  <c r="CC30" i="43"/>
  <c r="CB30" i="43"/>
  <c r="CA30" i="43"/>
  <c r="BZ30" i="43"/>
  <c r="CG29" i="43"/>
  <c r="CF29" i="43"/>
  <c r="CE29" i="43"/>
  <c r="CD29" i="43"/>
  <c r="CC29" i="43"/>
  <c r="CB29" i="43"/>
  <c r="CA29" i="43"/>
  <c r="BZ29" i="43"/>
  <c r="CG28" i="43"/>
  <c r="CF28" i="43"/>
  <c r="CE28" i="43"/>
  <c r="CD28" i="43"/>
  <c r="CC28" i="43"/>
  <c r="CB28" i="43"/>
  <c r="CA28" i="43"/>
  <c r="BZ28" i="43"/>
  <c r="CG27" i="43"/>
  <c r="CF27" i="43"/>
  <c r="CE27" i="43"/>
  <c r="CD27" i="43"/>
  <c r="CC27" i="43"/>
  <c r="CB27" i="43"/>
  <c r="CA27" i="43"/>
  <c r="BZ27" i="43"/>
  <c r="CG26" i="43"/>
  <c r="CF26" i="43"/>
  <c r="CE26" i="43"/>
  <c r="CD26" i="43"/>
  <c r="CC26" i="43"/>
  <c r="CB26" i="43"/>
  <c r="CA26" i="43"/>
  <c r="BZ26" i="43"/>
  <c r="CG25" i="43"/>
  <c r="CF25" i="43"/>
  <c r="CE25" i="43"/>
  <c r="CD25" i="43"/>
  <c r="CC25" i="43"/>
  <c r="CB25" i="43"/>
  <c r="CA25" i="43"/>
  <c r="BZ25" i="43"/>
  <c r="CG24" i="43"/>
  <c r="CF24" i="43"/>
  <c r="CE24" i="43"/>
  <c r="CD24" i="43"/>
  <c r="CC24" i="43"/>
  <c r="CB24" i="43"/>
  <c r="CA24" i="43"/>
  <c r="BZ24" i="43"/>
  <c r="CG23" i="43"/>
  <c r="CF23" i="43"/>
  <c r="CE23" i="43"/>
  <c r="CD23" i="43"/>
  <c r="CC23" i="43"/>
  <c r="CB23" i="43"/>
  <c r="CA23" i="43"/>
  <c r="BZ23" i="43"/>
  <c r="CG22" i="43"/>
  <c r="CF22" i="43"/>
  <c r="CE22" i="43"/>
  <c r="CD22" i="43"/>
  <c r="CC22" i="43"/>
  <c r="CB22" i="43"/>
  <c r="CA22" i="43"/>
  <c r="BZ22" i="43"/>
  <c r="CG21" i="43"/>
  <c r="CF21" i="43"/>
  <c r="CE21" i="43"/>
  <c r="CD21" i="43"/>
  <c r="CC21" i="43"/>
  <c r="CB21" i="43"/>
  <c r="CA21" i="43"/>
  <c r="BZ21" i="43"/>
  <c r="CG20" i="43"/>
  <c r="CF20" i="43"/>
  <c r="CE20" i="43"/>
  <c r="CD20" i="43"/>
  <c r="CC20" i="43"/>
  <c r="CB20" i="43"/>
  <c r="CA20" i="43"/>
  <c r="BZ20" i="43"/>
  <c r="CG19" i="43"/>
  <c r="CF19" i="43"/>
  <c r="CE19" i="43"/>
  <c r="CD19" i="43"/>
  <c r="CC19" i="43"/>
  <c r="CB19" i="43"/>
  <c r="CA19" i="43"/>
  <c r="BZ19" i="43"/>
  <c r="CG18" i="43"/>
  <c r="CF18" i="43"/>
  <c r="CE18" i="43"/>
  <c r="CD18" i="43"/>
  <c r="CC18" i="43"/>
  <c r="CB18" i="43"/>
  <c r="CA18" i="43"/>
  <c r="BZ18" i="43"/>
  <c r="CG17" i="43"/>
  <c r="CF17" i="43"/>
  <c r="CE17" i="43"/>
  <c r="CD17" i="43"/>
  <c r="CC17" i="43"/>
  <c r="CB17" i="43"/>
  <c r="CA17" i="43"/>
  <c r="BZ17" i="43"/>
  <c r="CG16" i="43"/>
  <c r="CF16" i="43"/>
  <c r="CE16" i="43"/>
  <c r="CD16" i="43"/>
  <c r="CC16" i="43"/>
  <c r="CB16" i="43"/>
  <c r="CA16" i="43"/>
  <c r="BZ16" i="43"/>
  <c r="CH15" i="43"/>
  <c r="CG15" i="43"/>
  <c r="CF15" i="43"/>
  <c r="CE15" i="43"/>
  <c r="CD15" i="43"/>
  <c r="CC15" i="43"/>
  <c r="CB15" i="43"/>
  <c r="CA15" i="43"/>
  <c r="BZ15" i="43"/>
  <c r="CH14" i="43"/>
  <c r="CG14" i="43"/>
  <c r="CF14" i="43"/>
  <c r="CE14" i="43"/>
  <c r="CD14" i="43"/>
  <c r="CC14" i="43"/>
  <c r="CB14" i="43"/>
  <c r="CA14" i="43"/>
  <c r="BZ14" i="43"/>
  <c r="CH13" i="43"/>
  <c r="CG13" i="43"/>
  <c r="CF13" i="43"/>
  <c r="CE13" i="43"/>
  <c r="CD13" i="43"/>
  <c r="CC13" i="43"/>
  <c r="CB13" i="43"/>
  <c r="CA13" i="43"/>
  <c r="BZ13" i="43"/>
  <c r="CH12" i="43"/>
  <c r="CG12" i="43"/>
  <c r="CF12" i="43"/>
  <c r="CE12" i="43"/>
  <c r="CD12" i="43"/>
  <c r="CC12" i="43"/>
  <c r="CB12" i="43"/>
  <c r="CA12" i="43"/>
  <c r="BZ12" i="43"/>
  <c r="CH11" i="43"/>
  <c r="CG11" i="43"/>
  <c r="CF11" i="43"/>
  <c r="CE11" i="43"/>
  <c r="CD11" i="43"/>
  <c r="CC11" i="43"/>
  <c r="CB11" i="43"/>
  <c r="CA11" i="43"/>
  <c r="BZ11" i="43"/>
  <c r="CH10" i="43"/>
  <c r="CG10" i="43"/>
  <c r="CF10" i="43"/>
  <c r="CE10" i="43"/>
  <c r="CD10" i="43"/>
  <c r="CC10" i="43"/>
  <c r="CB10" i="43"/>
  <c r="CA10" i="43"/>
  <c r="BZ10" i="43"/>
  <c r="CH9" i="43"/>
  <c r="CG9" i="43"/>
  <c r="CF9" i="43"/>
  <c r="CE9" i="43"/>
  <c r="CD9" i="43"/>
  <c r="CC9" i="43"/>
  <c r="CB9" i="43"/>
  <c r="CA9" i="43"/>
  <c r="BZ9" i="43"/>
  <c r="CH8" i="43"/>
  <c r="CG8" i="43"/>
  <c r="CF8" i="43"/>
  <c r="CE8" i="43"/>
  <c r="CD8" i="43"/>
  <c r="CC8" i="43"/>
  <c r="CB8" i="43"/>
  <c r="CA8" i="43"/>
  <c r="BZ8" i="43"/>
  <c r="CH7" i="43"/>
  <c r="CG7" i="43"/>
  <c r="CF7" i="43"/>
  <c r="CE7" i="43"/>
  <c r="CD7" i="43"/>
  <c r="CC7" i="43"/>
  <c r="CB7" i="43"/>
  <c r="CA7" i="43"/>
  <c r="BZ7" i="43"/>
  <c r="CH6" i="43"/>
  <c r="CG6" i="43"/>
  <c r="CF6" i="43"/>
  <c r="CE6" i="43"/>
  <c r="CD6" i="43"/>
  <c r="CC6" i="43"/>
  <c r="CB6" i="43"/>
  <c r="CA6" i="43"/>
  <c r="BZ6" i="43"/>
  <c r="CH5" i="43"/>
  <c r="CG5" i="43"/>
  <c r="CF5" i="43"/>
  <c r="CE5" i="43"/>
  <c r="CD5" i="43"/>
  <c r="CC5" i="43"/>
  <c r="CB5" i="43"/>
  <c r="CA5" i="43"/>
  <c r="BZ5" i="43"/>
  <c r="CH4" i="43"/>
  <c r="CG4" i="43"/>
  <c r="CF4" i="43"/>
  <c r="CE4" i="43"/>
  <c r="CD4" i="43"/>
  <c r="CC4" i="43"/>
  <c r="CB4" i="43"/>
  <c r="CA4" i="43"/>
  <c r="BZ4" i="43"/>
  <c r="CH3" i="43"/>
  <c r="CG3" i="43"/>
  <c r="CF3" i="43"/>
  <c r="CE3" i="43"/>
  <c r="CD3" i="43"/>
  <c r="CC3" i="43"/>
  <c r="CB3" i="43"/>
  <c r="CA3" i="43"/>
  <c r="BZ3" i="43"/>
  <c r="BV38" i="42"/>
  <c r="BU38" i="42"/>
  <c r="H47" i="61" s="1"/>
  <c r="BT38" i="42"/>
  <c r="BS38" i="42"/>
  <c r="BR38" i="42"/>
  <c r="BQ38" i="42"/>
  <c r="BP38" i="42"/>
  <c r="G47" i="61" s="1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F47" i="61" s="1"/>
  <c r="BA38" i="42"/>
  <c r="E47" i="61" s="1"/>
  <c r="E51" i="61" s="1"/>
  <c r="E55" i="61" s="1"/>
  <c r="AZ38" i="42"/>
  <c r="AY38" i="42"/>
  <c r="AX38" i="42"/>
  <c r="AW38" i="42"/>
  <c r="AV38" i="42"/>
  <c r="AU38" i="42"/>
  <c r="AT38" i="42"/>
  <c r="AS38" i="42"/>
  <c r="AR38" i="42"/>
  <c r="AQ38" i="42"/>
  <c r="D47" i="61" s="1"/>
  <c r="AP38" i="42"/>
  <c r="AO38" i="42"/>
  <c r="AM38" i="42"/>
  <c r="AL38" i="42"/>
  <c r="C47" i="61" s="1"/>
  <c r="C51" i="61" s="1"/>
  <c r="C55" i="61" s="1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B47" i="61" s="1"/>
  <c r="X38" i="42"/>
  <c r="W38" i="42"/>
  <c r="V38" i="42"/>
  <c r="U38" i="42"/>
  <c r="T38" i="42"/>
  <c r="S38" i="42"/>
  <c r="R38" i="42"/>
  <c r="Q38" i="42"/>
  <c r="N38" i="42"/>
  <c r="M38" i="42"/>
  <c r="CN38" i="42" s="1"/>
  <c r="L38" i="42"/>
  <c r="K38" i="42"/>
  <c r="J38" i="42"/>
  <c r="I38" i="42"/>
  <c r="H38" i="42"/>
  <c r="G38" i="42"/>
  <c r="F38" i="42"/>
  <c r="E38" i="42"/>
  <c r="D38" i="42"/>
  <c r="CE38" i="42" s="1"/>
  <c r="C38" i="42"/>
  <c r="B38" i="42"/>
  <c r="BV36" i="42"/>
  <c r="BU36" i="42"/>
  <c r="BT36" i="42"/>
  <c r="BS36" i="42"/>
  <c r="BR36" i="42"/>
  <c r="BQ36" i="42"/>
  <c r="V19" i="47" s="1"/>
  <c r="BP36" i="42"/>
  <c r="T19" i="47" s="1"/>
  <c r="BO36" i="42"/>
  <c r="S19" i="47" s="1"/>
  <c r="BN36" i="42"/>
  <c r="R19" i="47" s="1"/>
  <c r="BM36" i="42"/>
  <c r="Q19" i="47" s="1"/>
  <c r="BL36" i="42"/>
  <c r="BK36" i="42"/>
  <c r="BJ36" i="42"/>
  <c r="BI36" i="42"/>
  <c r="BH36" i="42"/>
  <c r="BG36" i="42"/>
  <c r="BF36" i="42"/>
  <c r="BE36" i="42"/>
  <c r="BD36" i="42"/>
  <c r="BC36" i="42"/>
  <c r="P19" i="47" s="1"/>
  <c r="BB36" i="42"/>
  <c r="BA36" i="42"/>
  <c r="AZ36" i="42"/>
  <c r="AY36" i="42"/>
  <c r="AX36" i="42"/>
  <c r="O19" i="47" s="1"/>
  <c r="AW36" i="42"/>
  <c r="N19" i="47" s="1"/>
  <c r="AV36" i="42"/>
  <c r="M19" i="47" s="1"/>
  <c r="AU36" i="42"/>
  <c r="AT36" i="42"/>
  <c r="AS36" i="42"/>
  <c r="AR36" i="42"/>
  <c r="AQ36" i="42"/>
  <c r="AP36" i="42"/>
  <c r="L19" i="47" s="1"/>
  <c r="AO36" i="42"/>
  <c r="K19" i="47" s="1"/>
  <c r="AM36" i="42"/>
  <c r="AL36" i="42"/>
  <c r="J19" i="47" s="1"/>
  <c r="AK36" i="42"/>
  <c r="I19" i="47" s="1"/>
  <c r="AJ36" i="42"/>
  <c r="AI36" i="42"/>
  <c r="AH36" i="42"/>
  <c r="AG36" i="42"/>
  <c r="AF36" i="42"/>
  <c r="H19" i="47" s="1"/>
  <c r="AE36" i="42"/>
  <c r="F19" i="47" s="1"/>
  <c r="AD36" i="42"/>
  <c r="AC36" i="42"/>
  <c r="AB36" i="42"/>
  <c r="AA36" i="42"/>
  <c r="Z36" i="42"/>
  <c r="Y36" i="42"/>
  <c r="E19" i="47" s="1"/>
  <c r="X36" i="42"/>
  <c r="W36" i="42"/>
  <c r="V36" i="42"/>
  <c r="C19" i="47" s="1"/>
  <c r="U36" i="42"/>
  <c r="B19" i="47" s="1"/>
  <c r="T36" i="42"/>
  <c r="S36" i="42"/>
  <c r="R36" i="42"/>
  <c r="Q36" i="42"/>
  <c r="N36" i="42"/>
  <c r="CO36" i="42" s="1"/>
  <c r="M36" i="42"/>
  <c r="CN36" i="42" s="1"/>
  <c r="L36" i="42"/>
  <c r="K36" i="42"/>
  <c r="J36" i="42"/>
  <c r="I36" i="42"/>
  <c r="H36" i="42"/>
  <c r="G36" i="42"/>
  <c r="F36" i="42"/>
  <c r="CG36" i="42" s="1"/>
  <c r="E36" i="42"/>
  <c r="D36" i="42"/>
  <c r="CE36" i="42" s="1"/>
  <c r="C36" i="42"/>
  <c r="B36" i="42"/>
  <c r="CC36" i="42" s="1"/>
  <c r="CI35" i="42"/>
  <c r="CH35" i="42"/>
  <c r="CG35" i="42"/>
  <c r="CF35" i="42"/>
  <c r="CE35" i="42"/>
  <c r="CD35" i="42"/>
  <c r="CO34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BZ34" i="42"/>
  <c r="CO33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BZ33" i="42"/>
  <c r="CO32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BZ32" i="42"/>
  <c r="CO31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BZ31" i="42"/>
  <c r="CO30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BZ30" i="42"/>
  <c r="CO29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BZ29" i="42"/>
  <c r="CO28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BZ28" i="42"/>
  <c r="CO27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BZ27" i="42"/>
  <c r="CO26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BZ26" i="42"/>
  <c r="CO25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BZ25" i="42"/>
  <c r="CO24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BZ24" i="42"/>
  <c r="CO23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BZ23" i="42"/>
  <c r="CO22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BZ22" i="42"/>
  <c r="CO21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BZ21" i="42"/>
  <c r="CO20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BZ20" i="42"/>
  <c r="CO19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BZ19" i="42"/>
  <c r="CO18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BZ18" i="42"/>
  <c r="CO17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BZ17" i="42"/>
  <c r="CO16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BZ16" i="42"/>
  <c r="CO15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BZ15" i="42"/>
  <c r="CO14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BZ14" i="42"/>
  <c r="CO13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BZ13" i="42"/>
  <c r="CO12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BZ12" i="42"/>
  <c r="CO11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BZ11" i="42"/>
  <c r="CO10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BZ10" i="42"/>
  <c r="CO9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BZ9" i="42"/>
  <c r="CO8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BZ8" i="42"/>
  <c r="CO7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BZ7" i="42"/>
  <c r="CO6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BZ6" i="42"/>
  <c r="CO5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BZ5" i="42"/>
  <c r="CO4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BZ4" i="42"/>
  <c r="CO3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BZ3" i="42"/>
  <c r="BX3" i="42"/>
  <c r="B51" i="61" l="1"/>
  <c r="F51" i="61"/>
  <c r="F55" i="61" s="1"/>
  <c r="G51" i="61"/>
  <c r="G55" i="61" s="1"/>
  <c r="CC50" i="43"/>
  <c r="D41" i="61"/>
  <c r="D45" i="61" s="1"/>
  <c r="CG50" i="43"/>
  <c r="H41" i="61"/>
  <c r="H45" i="61" s="1"/>
  <c r="CC51" i="43"/>
  <c r="D48" i="61"/>
  <c r="D51" i="61" s="1"/>
  <c r="D55" i="61" s="1"/>
  <c r="CG51" i="43"/>
  <c r="H48" i="61"/>
  <c r="H51" i="61" s="1"/>
  <c r="H55" i="61" s="1"/>
  <c r="CM36" i="42"/>
  <c r="CB49" i="43"/>
  <c r="CB50" i="43"/>
  <c r="CB51" i="43"/>
  <c r="CM38" i="42"/>
  <c r="CF49" i="43"/>
  <c r="CF50" i="43"/>
  <c r="CF51" i="43"/>
  <c r="CA49" i="43"/>
  <c r="CE49" i="43"/>
  <c r="CA50" i="43"/>
  <c r="CE50" i="43"/>
  <c r="CA51" i="43"/>
  <c r="CE51" i="43"/>
  <c r="CD49" i="43"/>
  <c r="CD50" i="43"/>
  <c r="CD51" i="43"/>
  <c r="CC38" i="42"/>
  <c r="CG38" i="42"/>
  <c r="CO38" i="42"/>
  <c r="CI36" i="42"/>
  <c r="CK38" i="42"/>
  <c r="BW38" i="42"/>
  <c r="CF36" i="42"/>
  <c r="CJ36" i="42"/>
  <c r="CD38" i="42"/>
  <c r="CH38" i="42"/>
  <c r="CL38" i="42"/>
  <c r="BX36" i="42"/>
  <c r="BX38" i="42"/>
  <c r="CK36" i="42"/>
  <c r="CI38" i="42"/>
  <c r="CD36" i="42"/>
  <c r="CH36" i="42"/>
  <c r="CL36" i="42"/>
  <c r="CF38" i="42"/>
  <c r="CJ38" i="42"/>
  <c r="BW36" i="42"/>
  <c r="U19" i="47" s="1"/>
  <c r="CL51" i="41"/>
  <c r="CK51" i="41"/>
  <c r="CJ51" i="41"/>
  <c r="CI51" i="41"/>
  <c r="CH51" i="41"/>
  <c r="CG51" i="41"/>
  <c r="AA51" i="41"/>
  <c r="Z51" i="41"/>
  <c r="Y51" i="41"/>
  <c r="W51" i="41"/>
  <c r="V51" i="41"/>
  <c r="U51" i="41"/>
  <c r="T51" i="41"/>
  <c r="S51" i="41"/>
  <c r="R51" i="41"/>
  <c r="Q51" i="41"/>
  <c r="O51" i="41"/>
  <c r="N51" i="41"/>
  <c r="M51" i="41"/>
  <c r="L51" i="41"/>
  <c r="CF51" i="41"/>
  <c r="CE51" i="41"/>
  <c r="CD51" i="41"/>
  <c r="CC51" i="41"/>
  <c r="CB51" i="41"/>
  <c r="CA51" i="41"/>
  <c r="CL50" i="41"/>
  <c r="CK50" i="41"/>
  <c r="CJ50" i="41"/>
  <c r="CI50" i="41"/>
  <c r="CH50" i="41"/>
  <c r="CG50" i="41"/>
  <c r="AA50" i="41"/>
  <c r="Z50" i="41"/>
  <c r="Y50" i="41"/>
  <c r="W50" i="41"/>
  <c r="V50" i="41"/>
  <c r="U50" i="41"/>
  <c r="T50" i="41"/>
  <c r="S50" i="41"/>
  <c r="B40" i="61" s="1"/>
  <c r="B45" i="61" s="1"/>
  <c r="B55" i="61" s="1"/>
  <c r="R50" i="41"/>
  <c r="Q50" i="41"/>
  <c r="O50" i="41"/>
  <c r="N50" i="41"/>
  <c r="M50" i="41"/>
  <c r="L50" i="41"/>
  <c r="CF50" i="41"/>
  <c r="CB50" i="41"/>
  <c r="CL49" i="41"/>
  <c r="CK49" i="41"/>
  <c r="CJ49" i="41"/>
  <c r="CI49" i="41"/>
  <c r="CH49" i="41"/>
  <c r="CG49" i="41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AA49" i="41"/>
  <c r="H18" i="47" s="1"/>
  <c r="Z49" i="41"/>
  <c r="F18" i="47" s="1"/>
  <c r="Y49" i="41"/>
  <c r="W49" i="41"/>
  <c r="V49" i="41"/>
  <c r="U49" i="41"/>
  <c r="T49" i="41"/>
  <c r="S49" i="41"/>
  <c r="E18" i="47" s="1"/>
  <c r="R49" i="41"/>
  <c r="Q49" i="41"/>
  <c r="C18" i="47" s="1"/>
  <c r="O49" i="41"/>
  <c r="B18" i="47" s="1"/>
  <c r="N49" i="41"/>
  <c r="M49" i="41"/>
  <c r="L49" i="41"/>
  <c r="CF49" i="41"/>
  <c r="CB49" i="41"/>
  <c r="CF48" i="41"/>
  <c r="CE48" i="41"/>
  <c r="CD48" i="41"/>
  <c r="CC48" i="41"/>
  <c r="CB48" i="41"/>
  <c r="CA48" i="41"/>
  <c r="CF15" i="41"/>
  <c r="CE15" i="41"/>
  <c r="CD15" i="41"/>
  <c r="CC15" i="41"/>
  <c r="CB15" i="41"/>
  <c r="CA15" i="41"/>
  <c r="BZ15" i="41"/>
  <c r="BY15" i="41"/>
  <c r="CF14" i="41"/>
  <c r="CE14" i="41"/>
  <c r="CD14" i="41"/>
  <c r="CC14" i="41"/>
  <c r="CB14" i="41"/>
  <c r="CA14" i="41"/>
  <c r="BZ14" i="41"/>
  <c r="BY14" i="41"/>
  <c r="CF13" i="41"/>
  <c r="CE13" i="41"/>
  <c r="CD13" i="41"/>
  <c r="CC13" i="41"/>
  <c r="CB13" i="41"/>
  <c r="CA13" i="41"/>
  <c r="BZ13" i="41"/>
  <c r="BY13" i="41"/>
  <c r="CF12" i="41"/>
  <c r="CE12" i="41"/>
  <c r="CD12" i="41"/>
  <c r="CC12" i="41"/>
  <c r="CB12" i="41"/>
  <c r="CA12" i="41"/>
  <c r="BZ12" i="41"/>
  <c r="BY12" i="41"/>
  <c r="CF11" i="41"/>
  <c r="CE11" i="41"/>
  <c r="CD11" i="41"/>
  <c r="CC11" i="41"/>
  <c r="CB11" i="41"/>
  <c r="CA11" i="41"/>
  <c r="BZ11" i="41"/>
  <c r="BY11" i="41"/>
  <c r="CF10" i="41"/>
  <c r="CE10" i="41"/>
  <c r="CD10" i="41"/>
  <c r="CC10" i="41"/>
  <c r="CB10" i="41"/>
  <c r="CA10" i="41"/>
  <c r="BZ10" i="41"/>
  <c r="BY10" i="41"/>
  <c r="CF9" i="41"/>
  <c r="CE9" i="41"/>
  <c r="CD9" i="41"/>
  <c r="CC9" i="41"/>
  <c r="CB9" i="41"/>
  <c r="CA9" i="41"/>
  <c r="BZ9" i="41"/>
  <c r="BY9" i="41"/>
  <c r="CF8" i="41"/>
  <c r="CE8" i="41"/>
  <c r="CD8" i="41"/>
  <c r="CC8" i="41"/>
  <c r="CB8" i="41"/>
  <c r="CA8" i="41"/>
  <c r="BZ8" i="41"/>
  <c r="BY8" i="41"/>
  <c r="CF7" i="41"/>
  <c r="CE7" i="41"/>
  <c r="CD7" i="41"/>
  <c r="CC7" i="41"/>
  <c r="CB7" i="41"/>
  <c r="CA7" i="41"/>
  <c r="BZ7" i="41"/>
  <c r="BY7" i="41"/>
  <c r="CF6" i="41"/>
  <c r="CE6" i="41"/>
  <c r="CD6" i="41"/>
  <c r="CC6" i="41"/>
  <c r="CB6" i="41"/>
  <c r="CA6" i="41"/>
  <c r="BZ6" i="41"/>
  <c r="BY6" i="41"/>
  <c r="CF5" i="41"/>
  <c r="CE5" i="41"/>
  <c r="CD5" i="41"/>
  <c r="CC5" i="41"/>
  <c r="CB5" i="41"/>
  <c r="CA5" i="41"/>
  <c r="BZ5" i="41"/>
  <c r="BY5" i="41"/>
  <c r="CF4" i="41"/>
  <c r="CE4" i="41"/>
  <c r="CD4" i="41"/>
  <c r="CC4" i="41"/>
  <c r="CB4" i="41"/>
  <c r="CA4" i="41"/>
  <c r="BZ4" i="41"/>
  <c r="BY4" i="41"/>
  <c r="CF3" i="41"/>
  <c r="CE3" i="41"/>
  <c r="CD3" i="41"/>
  <c r="CC3" i="41"/>
  <c r="CB3" i="41"/>
  <c r="CA3" i="41"/>
  <c r="BZ3" i="41"/>
  <c r="BY3" i="41"/>
  <c r="BZ49" i="41" l="1"/>
  <c r="BZ51" i="41"/>
  <c r="BZ50" i="41"/>
  <c r="CD50" i="41"/>
  <c r="CA50" i="41"/>
  <c r="CC49" i="41"/>
  <c r="CE49" i="41"/>
  <c r="CD49" i="41"/>
  <c r="CE50" i="41"/>
  <c r="CA49" i="41"/>
  <c r="CC50" i="41"/>
  <c r="Y53" i="29" l="1"/>
  <c r="Z53" i="29"/>
  <c r="H27" i="21" s="1"/>
  <c r="Y54" i="29"/>
  <c r="Z54" i="29"/>
  <c r="V26" i="47" l="1"/>
  <c r="V44" i="47" s="1"/>
  <c r="U26" i="47"/>
  <c r="U44" i="47" s="1"/>
  <c r="T26" i="47"/>
  <c r="T44" i="47" s="1"/>
  <c r="S26" i="47"/>
  <c r="S44" i="47" s="1"/>
  <c r="R26" i="47"/>
  <c r="R44" i="47" s="1"/>
  <c r="Q26" i="47"/>
  <c r="Q44" i="47" s="1"/>
  <c r="P26" i="47"/>
  <c r="P44" i="47" s="1"/>
  <c r="O26" i="47"/>
  <c r="O44" i="47" s="1"/>
  <c r="N26" i="47"/>
  <c r="N44" i="47" s="1"/>
  <c r="M26" i="47"/>
  <c r="M44" i="47" s="1"/>
  <c r="L26" i="47"/>
  <c r="L44" i="47" s="1"/>
  <c r="K26" i="47"/>
  <c r="K44" i="47" s="1"/>
  <c r="J26" i="47"/>
  <c r="J44" i="47" s="1"/>
  <c r="I26" i="47"/>
  <c r="I44" i="47" s="1"/>
  <c r="H26" i="47"/>
  <c r="H44" i="47" s="1"/>
  <c r="F26" i="47"/>
  <c r="F44" i="47" s="1"/>
  <c r="E26" i="47"/>
  <c r="E44" i="47" s="1"/>
  <c r="C26" i="47"/>
  <c r="C44" i="47" s="1"/>
  <c r="B26" i="47"/>
  <c r="B44" i="47" s="1"/>
  <c r="BX63" i="36" l="1"/>
  <c r="BX51" i="36"/>
  <c r="BY51" i="36"/>
  <c r="BZ51" i="36"/>
  <c r="CA51" i="36"/>
  <c r="CB51" i="36"/>
  <c r="CC51" i="36"/>
  <c r="CD51" i="36"/>
  <c r="BX52" i="36"/>
  <c r="BY52" i="36"/>
  <c r="BZ52" i="36"/>
  <c r="CA52" i="36"/>
  <c r="CB52" i="36"/>
  <c r="CC52" i="36"/>
  <c r="CD52" i="36"/>
  <c r="BX53" i="36"/>
  <c r="BY53" i="36"/>
  <c r="BZ53" i="36"/>
  <c r="CA53" i="36"/>
  <c r="CB53" i="36"/>
  <c r="CC53" i="36"/>
  <c r="CD53" i="36"/>
  <c r="BX54" i="36"/>
  <c r="BY54" i="36"/>
  <c r="BZ54" i="36"/>
  <c r="CA54" i="36"/>
  <c r="CB54" i="36"/>
  <c r="CC54" i="36"/>
  <c r="CD54" i="36"/>
  <c r="BX55" i="36"/>
  <c r="BY55" i="36"/>
  <c r="BZ55" i="36"/>
  <c r="CA55" i="36"/>
  <c r="CB55" i="36"/>
  <c r="CC55" i="36"/>
  <c r="CD55" i="36"/>
  <c r="BX56" i="36"/>
  <c r="BY56" i="36"/>
  <c r="BZ56" i="36"/>
  <c r="CA56" i="36"/>
  <c r="CB56" i="36"/>
  <c r="CC56" i="36"/>
  <c r="CD56" i="36"/>
  <c r="BX57" i="36"/>
  <c r="BY57" i="36"/>
  <c r="BZ57" i="36"/>
  <c r="CA57" i="36"/>
  <c r="CB57" i="36"/>
  <c r="CC57" i="36"/>
  <c r="CD57" i="36"/>
  <c r="BX58" i="36"/>
  <c r="BY58" i="36"/>
  <c r="BZ58" i="36"/>
  <c r="CA58" i="36"/>
  <c r="CB58" i="36"/>
  <c r="CC58" i="36"/>
  <c r="CD58" i="36"/>
  <c r="AH61" i="33" l="1"/>
  <c r="N5" i="30" l="1"/>
  <c r="P5" i="30"/>
  <c r="T5" i="30"/>
  <c r="N6" i="30"/>
  <c r="P6" i="30"/>
  <c r="T6" i="30"/>
  <c r="N7" i="30"/>
  <c r="P7" i="30"/>
  <c r="T7" i="30"/>
  <c r="N8" i="30"/>
  <c r="P8" i="30"/>
  <c r="T8" i="30"/>
  <c r="N9" i="30"/>
  <c r="P9" i="30"/>
  <c r="T9" i="30"/>
  <c r="N10" i="30"/>
  <c r="P10" i="30"/>
  <c r="T10" i="30"/>
  <c r="N11" i="30"/>
  <c r="P11" i="30"/>
  <c r="T11" i="30"/>
  <c r="N12" i="30"/>
  <c r="P12" i="30"/>
  <c r="T12" i="30"/>
  <c r="N13" i="30"/>
  <c r="P13" i="30"/>
  <c r="T13" i="30"/>
  <c r="N14" i="30"/>
  <c r="P14" i="30"/>
  <c r="T14" i="30"/>
  <c r="N15" i="30"/>
  <c r="P15" i="30"/>
  <c r="T15" i="30"/>
  <c r="N16" i="30"/>
  <c r="P16" i="30"/>
  <c r="T16" i="30"/>
  <c r="N17" i="30"/>
  <c r="P17" i="30"/>
  <c r="T17" i="30"/>
  <c r="N18" i="30"/>
  <c r="P18" i="30"/>
  <c r="T18" i="30"/>
  <c r="N19" i="30"/>
  <c r="P19" i="30"/>
  <c r="T19" i="30"/>
  <c r="N20" i="30"/>
  <c r="P20" i="30"/>
  <c r="T20" i="30"/>
  <c r="N21" i="30"/>
  <c r="P21" i="30"/>
  <c r="T21" i="30"/>
  <c r="N22" i="30"/>
  <c r="P22" i="30"/>
  <c r="T22" i="30"/>
  <c r="N23" i="30"/>
  <c r="P23" i="30"/>
  <c r="T23" i="30"/>
  <c r="N24" i="30"/>
  <c r="P24" i="30"/>
  <c r="T24" i="30"/>
  <c r="N25" i="30"/>
  <c r="P25" i="30"/>
  <c r="T25" i="30"/>
  <c r="N26" i="30"/>
  <c r="P26" i="30"/>
  <c r="T26" i="30"/>
  <c r="N27" i="30"/>
  <c r="P27" i="30"/>
  <c r="T27" i="30"/>
  <c r="N28" i="30"/>
  <c r="P28" i="30"/>
  <c r="T28" i="30"/>
  <c r="N29" i="30"/>
  <c r="P29" i="30"/>
  <c r="T29" i="30"/>
  <c r="N30" i="30"/>
  <c r="P30" i="30"/>
  <c r="T30" i="30"/>
  <c r="N31" i="30"/>
  <c r="P31" i="30"/>
  <c r="T31" i="30"/>
  <c r="N32" i="30"/>
  <c r="P32" i="30"/>
  <c r="T32" i="30"/>
  <c r="N33" i="30"/>
  <c r="P33" i="30"/>
  <c r="T33" i="30"/>
  <c r="N34" i="30"/>
  <c r="P34" i="30"/>
  <c r="T34" i="30"/>
  <c r="N35" i="30"/>
  <c r="P35" i="30"/>
  <c r="T35" i="30"/>
  <c r="N36" i="30"/>
  <c r="P36" i="30"/>
  <c r="T36" i="30"/>
  <c r="N37" i="30"/>
  <c r="P37" i="30"/>
  <c r="T37" i="30"/>
  <c r="N38" i="30"/>
  <c r="P38" i="30"/>
  <c r="T38" i="30"/>
  <c r="N39" i="30"/>
  <c r="P39" i="30"/>
  <c r="T39" i="30"/>
  <c r="N40" i="30"/>
  <c r="P40" i="30"/>
  <c r="T40" i="30"/>
  <c r="N41" i="30"/>
  <c r="P41" i="30"/>
  <c r="T41" i="30"/>
  <c r="N42" i="30"/>
  <c r="P42" i="30"/>
  <c r="T42" i="30"/>
  <c r="N43" i="30"/>
  <c r="P43" i="30"/>
  <c r="T43" i="30"/>
  <c r="N44" i="30"/>
  <c r="P44" i="30"/>
  <c r="T44" i="30"/>
  <c r="N45" i="30"/>
  <c r="P45" i="30"/>
  <c r="T45" i="30"/>
  <c r="N46" i="30"/>
  <c r="P46" i="30"/>
  <c r="T46" i="30"/>
  <c r="N47" i="30"/>
  <c r="P47" i="30"/>
  <c r="T47" i="30"/>
  <c r="N48" i="30"/>
  <c r="P48" i="30"/>
  <c r="T48" i="30"/>
  <c r="N49" i="30"/>
  <c r="P49" i="30"/>
  <c r="T49" i="30"/>
  <c r="N50" i="30"/>
  <c r="P50" i="30"/>
  <c r="T50" i="30"/>
  <c r="N51" i="30"/>
  <c r="P51" i="30"/>
  <c r="T51" i="30"/>
  <c r="N52" i="30"/>
  <c r="P52" i="30"/>
  <c r="T52" i="30"/>
  <c r="N4" i="30"/>
  <c r="T4" i="30" l="1"/>
  <c r="P4" i="30"/>
  <c r="D38" i="20"/>
  <c r="G38" i="20"/>
  <c r="I17" i="20" l="1"/>
  <c r="M17" i="20"/>
  <c r="N17" i="20"/>
  <c r="O17" i="20"/>
  <c r="Q17" i="20"/>
  <c r="S17" i="20"/>
  <c r="T17" i="20"/>
  <c r="U17" i="20"/>
  <c r="CE47" i="6" l="1"/>
  <c r="CD47" i="6"/>
  <c r="CC47" i="6"/>
  <c r="CB47" i="6"/>
  <c r="CA47" i="6"/>
  <c r="BZ47" i="6"/>
  <c r="BY47" i="6"/>
  <c r="CE46" i="6"/>
  <c r="CD46" i="6"/>
  <c r="CC46" i="6"/>
  <c r="CB46" i="6"/>
  <c r="CA46" i="6"/>
  <c r="BZ46" i="6"/>
  <c r="BY46" i="6"/>
  <c r="CE45" i="6"/>
  <c r="CD45" i="6"/>
  <c r="CC45" i="6"/>
  <c r="CB45" i="6"/>
  <c r="CA45" i="6"/>
  <c r="BZ45" i="6"/>
  <c r="BY45" i="6"/>
  <c r="CE44" i="6"/>
  <c r="CD44" i="6"/>
  <c r="CC44" i="6"/>
  <c r="CB44" i="6"/>
  <c r="CA44" i="6"/>
  <c r="BZ44" i="6"/>
  <c r="BY44" i="6"/>
  <c r="CE43" i="6"/>
  <c r="CD43" i="6"/>
  <c r="CC43" i="6"/>
  <c r="CB43" i="6"/>
  <c r="CA43" i="6"/>
  <c r="BZ43" i="6"/>
  <c r="BY43" i="6"/>
  <c r="CE42" i="6"/>
  <c r="CD42" i="6"/>
  <c r="CC42" i="6"/>
  <c r="CB42" i="6"/>
  <c r="CA42" i="6"/>
  <c r="BZ42" i="6"/>
  <c r="BY42" i="6"/>
  <c r="CE41" i="6"/>
  <c r="CD41" i="6"/>
  <c r="CC41" i="6"/>
  <c r="CB41" i="6"/>
  <c r="CA41" i="6"/>
  <c r="BZ41" i="6"/>
  <c r="BY41" i="6"/>
  <c r="CE40" i="6"/>
  <c r="CD40" i="6"/>
  <c r="CC40" i="6"/>
  <c r="CB40" i="6"/>
  <c r="CA40" i="6"/>
  <c r="BZ40" i="6"/>
  <c r="BY40" i="6"/>
  <c r="CE39" i="6"/>
  <c r="CD39" i="6"/>
  <c r="CC39" i="6"/>
  <c r="CB39" i="6"/>
  <c r="CA39" i="6"/>
  <c r="BZ39" i="6"/>
  <c r="BY39" i="6"/>
  <c r="CE38" i="6"/>
  <c r="CD38" i="6"/>
  <c r="CC38" i="6"/>
  <c r="CB38" i="6"/>
  <c r="CA38" i="6"/>
  <c r="BZ38" i="6"/>
  <c r="BY38" i="6"/>
  <c r="CE37" i="6"/>
  <c r="CD37" i="6"/>
  <c r="CC37" i="6"/>
  <c r="CB37" i="6"/>
  <c r="CA37" i="6"/>
  <c r="BZ37" i="6"/>
  <c r="BY37" i="6"/>
  <c r="CE36" i="6"/>
  <c r="CD36" i="6"/>
  <c r="CC36" i="6"/>
  <c r="CB36" i="6"/>
  <c r="CA36" i="6"/>
  <c r="BZ36" i="6"/>
  <c r="BY36" i="6"/>
  <c r="CE35" i="6"/>
  <c r="CD35" i="6"/>
  <c r="CC35" i="6"/>
  <c r="CB35" i="6"/>
  <c r="CA35" i="6"/>
  <c r="BZ35" i="6"/>
  <c r="BY35" i="6"/>
  <c r="CE34" i="6"/>
  <c r="CD34" i="6"/>
  <c r="CC34" i="6"/>
  <c r="CB34" i="6"/>
  <c r="CA34" i="6"/>
  <c r="BZ34" i="6"/>
  <c r="BY34" i="6"/>
  <c r="CE33" i="6"/>
  <c r="CD33" i="6"/>
  <c r="CC33" i="6"/>
  <c r="CB33" i="6"/>
  <c r="CA33" i="6"/>
  <c r="BZ33" i="6"/>
  <c r="BY33" i="6"/>
  <c r="CE32" i="6"/>
  <c r="CD32" i="6"/>
  <c r="CC32" i="6"/>
  <c r="CB32" i="6"/>
  <c r="CA32" i="6"/>
  <c r="BZ32" i="6"/>
  <c r="BY32" i="6"/>
  <c r="CE31" i="6"/>
  <c r="CD31" i="6"/>
  <c r="CC31" i="6"/>
  <c r="CB31" i="6"/>
  <c r="CA31" i="6"/>
  <c r="BZ31" i="6"/>
  <c r="BY31" i="6"/>
  <c r="CE30" i="6"/>
  <c r="CD30" i="6"/>
  <c r="CC30" i="6"/>
  <c r="CB30" i="6"/>
  <c r="CA30" i="6"/>
  <c r="BZ30" i="6"/>
  <c r="BY30" i="6"/>
  <c r="CE29" i="6"/>
  <c r="CD29" i="6"/>
  <c r="CC29" i="6"/>
  <c r="CB29" i="6"/>
  <c r="CA29" i="6"/>
  <c r="BZ29" i="6"/>
  <c r="BY29" i="6"/>
  <c r="CE28" i="6"/>
  <c r="CD28" i="6"/>
  <c r="CC28" i="6"/>
  <c r="CB28" i="6"/>
  <c r="CA28" i="6"/>
  <c r="BZ28" i="6"/>
  <c r="BY28" i="6"/>
  <c r="CE27" i="6"/>
  <c r="CD27" i="6"/>
  <c r="CC27" i="6"/>
  <c r="CB27" i="6"/>
  <c r="CA27" i="6"/>
  <c r="BZ27" i="6"/>
  <c r="BY27" i="6"/>
  <c r="CE26" i="6"/>
  <c r="CD26" i="6"/>
  <c r="CC26" i="6"/>
  <c r="CB26" i="6"/>
  <c r="CA26" i="6"/>
  <c r="BZ26" i="6"/>
  <c r="BY26" i="6"/>
  <c r="CE25" i="6"/>
  <c r="CD25" i="6"/>
  <c r="CC25" i="6"/>
  <c r="CB25" i="6"/>
  <c r="CA25" i="6"/>
  <c r="BZ25" i="6"/>
  <c r="BY25" i="6"/>
  <c r="CE24" i="6"/>
  <c r="CD24" i="6"/>
  <c r="CC24" i="6"/>
  <c r="CB24" i="6"/>
  <c r="CA24" i="6"/>
  <c r="BZ24" i="6"/>
  <c r="BY24" i="6"/>
  <c r="CE23" i="6"/>
  <c r="CD23" i="6"/>
  <c r="CC23" i="6"/>
  <c r="CB23" i="6"/>
  <c r="CA23" i="6"/>
  <c r="BZ23" i="6"/>
  <c r="BY23" i="6"/>
  <c r="CE22" i="6"/>
  <c r="CD22" i="6"/>
  <c r="CC22" i="6"/>
  <c r="CB22" i="6"/>
  <c r="CA22" i="6"/>
  <c r="BZ22" i="6"/>
  <c r="BY22" i="6"/>
  <c r="CE21" i="6"/>
  <c r="CD21" i="6"/>
  <c r="CC21" i="6"/>
  <c r="CB21" i="6"/>
  <c r="CA21" i="6"/>
  <c r="BZ21" i="6"/>
  <c r="BY21" i="6"/>
  <c r="CE20" i="6"/>
  <c r="CD20" i="6"/>
  <c r="CC20" i="6"/>
  <c r="CB20" i="6"/>
  <c r="CA20" i="6"/>
  <c r="BZ20" i="6"/>
  <c r="BY20" i="6"/>
  <c r="CE19" i="6"/>
  <c r="CD19" i="6"/>
  <c r="CC19" i="6"/>
  <c r="CB19" i="6"/>
  <c r="CA19" i="6"/>
  <c r="BZ19" i="6"/>
  <c r="BY19" i="6"/>
  <c r="CE18" i="6"/>
  <c r="CD18" i="6"/>
  <c r="CC18" i="6"/>
  <c r="CB18" i="6"/>
  <c r="CA18" i="6"/>
  <c r="BZ18" i="6"/>
  <c r="BY18" i="6"/>
  <c r="CE17" i="6"/>
  <c r="CD17" i="6"/>
  <c r="CC17" i="6"/>
  <c r="CB17" i="6"/>
  <c r="CA17" i="6"/>
  <c r="BZ17" i="6"/>
  <c r="BY17" i="6"/>
  <c r="CE16" i="6"/>
  <c r="CD16" i="6"/>
  <c r="CC16" i="6"/>
  <c r="CB16" i="6"/>
  <c r="CA16" i="6"/>
  <c r="BZ16" i="6"/>
  <c r="BY16" i="6"/>
  <c r="CE15" i="6"/>
  <c r="CD15" i="6"/>
  <c r="CC15" i="6"/>
  <c r="CB15" i="6"/>
  <c r="CA15" i="6"/>
  <c r="BZ15" i="6"/>
  <c r="BY15" i="6"/>
  <c r="CE14" i="6"/>
  <c r="CD14" i="6"/>
  <c r="CC14" i="6"/>
  <c r="CB14" i="6"/>
  <c r="CA14" i="6"/>
  <c r="BZ14" i="6"/>
  <c r="BY14" i="6"/>
  <c r="CE13" i="6"/>
  <c r="CD13" i="6"/>
  <c r="CC13" i="6"/>
  <c r="CB13" i="6"/>
  <c r="CA13" i="6"/>
  <c r="BZ13" i="6"/>
  <c r="BY13" i="6"/>
  <c r="CE12" i="6"/>
  <c r="CD12" i="6"/>
  <c r="CC12" i="6"/>
  <c r="CB12" i="6"/>
  <c r="CA12" i="6"/>
  <c r="BZ12" i="6"/>
  <c r="BY12" i="6"/>
  <c r="CE11" i="6"/>
  <c r="CD11" i="6"/>
  <c r="CC11" i="6"/>
  <c r="CB11" i="6"/>
  <c r="CA11" i="6"/>
  <c r="BZ11" i="6"/>
  <c r="BY11" i="6"/>
  <c r="CE10" i="6"/>
  <c r="CD10" i="6"/>
  <c r="CC10" i="6"/>
  <c r="CB10" i="6"/>
  <c r="CA10" i="6"/>
  <c r="BZ10" i="6"/>
  <c r="BY10" i="6"/>
  <c r="CE9" i="6"/>
  <c r="CD9" i="6"/>
  <c r="CC9" i="6"/>
  <c r="CB9" i="6"/>
  <c r="CA9" i="6"/>
  <c r="BZ9" i="6"/>
  <c r="BY9" i="6"/>
  <c r="CE8" i="6"/>
  <c r="CD8" i="6"/>
  <c r="CC8" i="6"/>
  <c r="CB8" i="6"/>
  <c r="CA8" i="6"/>
  <c r="BZ8" i="6"/>
  <c r="BY8" i="6"/>
  <c r="CE7" i="6"/>
  <c r="CD7" i="6"/>
  <c r="CC7" i="6"/>
  <c r="CB7" i="6"/>
  <c r="CA7" i="6"/>
  <c r="BZ7" i="6"/>
  <c r="BY7" i="6"/>
  <c r="CE5" i="6"/>
  <c r="CD5" i="6"/>
  <c r="CC5" i="6"/>
  <c r="CB5" i="6"/>
  <c r="CA5" i="6"/>
  <c r="BZ5" i="6"/>
  <c r="BY5" i="6"/>
  <c r="CE4" i="6"/>
  <c r="CD4" i="6"/>
  <c r="CC4" i="6"/>
  <c r="CB4" i="6"/>
  <c r="CA4" i="6"/>
  <c r="BZ4" i="6"/>
  <c r="BY4" i="6"/>
  <c r="CE3" i="6"/>
  <c r="CD3" i="6"/>
  <c r="CC3" i="6"/>
  <c r="CB3" i="6"/>
  <c r="CA3" i="6"/>
  <c r="BZ3" i="6"/>
  <c r="BY3" i="6"/>
  <c r="M18" i="20" l="1"/>
  <c r="N18" i="20"/>
  <c r="O18" i="20"/>
  <c r="Q18" i="20"/>
  <c r="R18" i="20"/>
  <c r="S18" i="20"/>
  <c r="T18" i="20"/>
  <c r="U18" i="20"/>
  <c r="V18" i="20"/>
  <c r="E40" i="21"/>
  <c r="F40" i="21"/>
  <c r="B9" i="47" l="1"/>
  <c r="B37" i="47" s="1"/>
  <c r="C9" i="47"/>
  <c r="C37" i="47" s="1"/>
  <c r="E9" i="47"/>
  <c r="E37" i="47" s="1"/>
  <c r="F9" i="47"/>
  <c r="F37" i="47" s="1"/>
  <c r="H9" i="47"/>
  <c r="H37" i="47" s="1"/>
  <c r="I9" i="47"/>
  <c r="I37" i="47" s="1"/>
  <c r="J9" i="47"/>
  <c r="J37" i="47" s="1"/>
  <c r="K9" i="47"/>
  <c r="K37" i="47" s="1"/>
  <c r="L9" i="47"/>
  <c r="L37" i="47" s="1"/>
  <c r="P9" i="47"/>
  <c r="P37" i="47" s="1"/>
  <c r="CD3" i="4"/>
  <c r="C38" i="20" l="1"/>
  <c r="C10" i="47"/>
  <c r="C38" i="47" s="1"/>
  <c r="O38" i="20"/>
  <c r="O10" i="47"/>
  <c r="O38" i="47" s="1"/>
  <c r="J38" i="20"/>
  <c r="J10" i="47"/>
  <c r="J38" i="47" s="1"/>
  <c r="B38" i="20"/>
  <c r="B10" i="47"/>
  <c r="B38" i="47" s="1"/>
  <c r="S38" i="20"/>
  <c r="S10" i="47"/>
  <c r="S38" i="47" s="1"/>
  <c r="P38" i="20"/>
  <c r="P10" i="47"/>
  <c r="P38" i="47" s="1"/>
  <c r="F38" i="20"/>
  <c r="F10" i="47"/>
  <c r="F38" i="47" s="1"/>
  <c r="V38" i="20"/>
  <c r="V10" i="47"/>
  <c r="V38" i="47" s="1"/>
  <c r="R38" i="20"/>
  <c r="R10" i="47"/>
  <c r="R38" i="47" s="1"/>
  <c r="U38" i="20"/>
  <c r="U10" i="47"/>
  <c r="U38" i="47" s="1"/>
  <c r="Q38" i="20"/>
  <c r="Q10" i="47"/>
  <c r="Q38" i="47" s="1"/>
  <c r="N38" i="20"/>
  <c r="N10" i="47"/>
  <c r="N38" i="47" s="1"/>
  <c r="L38" i="20"/>
  <c r="L10" i="47"/>
  <c r="L38" i="47" s="1"/>
  <c r="I38" i="20"/>
  <c r="I10" i="47"/>
  <c r="I38" i="47" s="1"/>
  <c r="E38" i="20"/>
  <c r="E10" i="47"/>
  <c r="E38" i="47" s="1"/>
  <c r="T38" i="20"/>
  <c r="T10" i="47"/>
  <c r="T38" i="47" s="1"/>
  <c r="M38" i="20"/>
  <c r="M10" i="47"/>
  <c r="M38" i="47" s="1"/>
  <c r="K38" i="20"/>
  <c r="K10" i="47"/>
  <c r="K38" i="47" s="1"/>
  <c r="H38" i="20"/>
  <c r="H10" i="47"/>
  <c r="H38" i="47" s="1"/>
  <c r="S9" i="20"/>
  <c r="S39" i="20" s="1"/>
  <c r="S9" i="47"/>
  <c r="S37" i="47" s="1"/>
  <c r="T9" i="20"/>
  <c r="T39" i="20" s="1"/>
  <c r="T9" i="47"/>
  <c r="T37" i="47" s="1"/>
  <c r="M9" i="20"/>
  <c r="M39" i="20" s="1"/>
  <c r="M9" i="47"/>
  <c r="M37" i="47" s="1"/>
  <c r="V9" i="20"/>
  <c r="V39" i="20" s="1"/>
  <c r="V9" i="47"/>
  <c r="V37" i="47" s="1"/>
  <c r="R9" i="20"/>
  <c r="R39" i="20" s="1"/>
  <c r="R9" i="47"/>
  <c r="R37" i="47" s="1"/>
  <c r="O9" i="20"/>
  <c r="O39" i="20" s="1"/>
  <c r="O9" i="47"/>
  <c r="O37" i="47" s="1"/>
  <c r="U9" i="20"/>
  <c r="U39" i="20" s="1"/>
  <c r="U9" i="47"/>
  <c r="U37" i="47" s="1"/>
  <c r="Q9" i="20"/>
  <c r="Q39" i="20" s="1"/>
  <c r="Q9" i="47"/>
  <c r="Q37" i="47" s="1"/>
  <c r="N9" i="20"/>
  <c r="N39" i="20" s="1"/>
  <c r="N9" i="47"/>
  <c r="N37" i="47" s="1"/>
  <c r="CT4" i="34"/>
  <c r="CT5" i="34"/>
  <c r="CT6" i="34"/>
  <c r="CT7" i="34"/>
  <c r="CT8" i="34"/>
  <c r="CT9" i="34"/>
  <c r="CT10" i="34"/>
  <c r="CT11" i="34"/>
  <c r="CT12" i="34"/>
  <c r="CT13" i="34"/>
  <c r="CT14" i="34"/>
  <c r="CT15" i="34"/>
  <c r="CT16" i="34"/>
  <c r="CT17" i="34"/>
  <c r="CT18" i="34"/>
  <c r="CT19" i="34"/>
  <c r="CT20" i="34"/>
  <c r="CT21" i="34"/>
  <c r="CT22" i="34"/>
  <c r="CT23" i="34"/>
  <c r="CT24" i="34"/>
  <c r="CT25" i="34"/>
  <c r="CT26" i="34"/>
  <c r="CT27" i="34"/>
  <c r="CT28" i="34"/>
  <c r="CT29" i="34"/>
  <c r="CT30" i="34"/>
  <c r="CT31" i="34"/>
  <c r="CT32" i="34"/>
  <c r="CT33" i="34"/>
  <c r="CT34" i="34"/>
  <c r="CT35" i="34"/>
  <c r="CT36" i="34"/>
  <c r="CT37" i="34"/>
  <c r="CT38" i="34"/>
  <c r="CT39" i="34"/>
  <c r="CT40" i="34"/>
  <c r="CT41" i="34"/>
  <c r="CT42" i="34"/>
  <c r="CT43" i="34"/>
  <c r="CT44" i="34"/>
  <c r="CT45" i="34"/>
  <c r="CT46" i="34"/>
  <c r="CT47" i="34"/>
  <c r="CT48" i="34"/>
  <c r="CT49" i="34"/>
  <c r="CT50" i="34"/>
  <c r="CT51" i="34"/>
  <c r="CN4" i="34"/>
  <c r="CO4" i="34"/>
  <c r="CP4" i="34"/>
  <c r="CQ4" i="34"/>
  <c r="CN5" i="34"/>
  <c r="CO5" i="34"/>
  <c r="CP5" i="34"/>
  <c r="CQ5" i="34"/>
  <c r="CN6" i="34"/>
  <c r="CO6" i="34"/>
  <c r="CP6" i="34"/>
  <c r="CQ6" i="34"/>
  <c r="CN7" i="34"/>
  <c r="CO7" i="34"/>
  <c r="CP7" i="34"/>
  <c r="CQ7" i="34"/>
  <c r="CN8" i="34"/>
  <c r="CO8" i="34"/>
  <c r="CP8" i="34"/>
  <c r="CQ8" i="34"/>
  <c r="CN9" i="34"/>
  <c r="CO9" i="34"/>
  <c r="CP9" i="34"/>
  <c r="CQ9" i="34"/>
  <c r="CN10" i="34"/>
  <c r="CO10" i="34"/>
  <c r="CP10" i="34"/>
  <c r="CQ10" i="34"/>
  <c r="CN11" i="34"/>
  <c r="CO11" i="34"/>
  <c r="CP11" i="34"/>
  <c r="CQ11" i="34"/>
  <c r="CN12" i="34"/>
  <c r="CO12" i="34"/>
  <c r="CP12" i="34"/>
  <c r="CQ12" i="34"/>
  <c r="CN13" i="34"/>
  <c r="CO13" i="34"/>
  <c r="CP13" i="34"/>
  <c r="CQ13" i="34"/>
  <c r="CN14" i="34"/>
  <c r="CO14" i="34"/>
  <c r="CP14" i="34"/>
  <c r="CQ14" i="34"/>
  <c r="CN15" i="34"/>
  <c r="CO15" i="34"/>
  <c r="CP15" i="34"/>
  <c r="CQ15" i="34"/>
  <c r="CN16" i="34"/>
  <c r="CO16" i="34"/>
  <c r="CP16" i="34"/>
  <c r="CQ16" i="34"/>
  <c r="CN17" i="34"/>
  <c r="CO17" i="34"/>
  <c r="CP17" i="34"/>
  <c r="CQ17" i="34"/>
  <c r="CN18" i="34"/>
  <c r="CO18" i="34"/>
  <c r="CP18" i="34"/>
  <c r="CQ18" i="34"/>
  <c r="CN19" i="34"/>
  <c r="CO19" i="34"/>
  <c r="CP19" i="34"/>
  <c r="CQ19" i="34"/>
  <c r="CN20" i="34"/>
  <c r="CO20" i="34"/>
  <c r="CP20" i="34"/>
  <c r="CQ20" i="34"/>
  <c r="CN21" i="34"/>
  <c r="CO21" i="34"/>
  <c r="CP21" i="34"/>
  <c r="CQ21" i="34"/>
  <c r="CN22" i="34"/>
  <c r="CO22" i="34"/>
  <c r="CP22" i="34"/>
  <c r="CQ22" i="34"/>
  <c r="CN23" i="34"/>
  <c r="CO23" i="34"/>
  <c r="CP23" i="34"/>
  <c r="CQ23" i="34"/>
  <c r="CN24" i="34"/>
  <c r="CO24" i="34"/>
  <c r="CP24" i="34"/>
  <c r="CQ24" i="34"/>
  <c r="CN25" i="34"/>
  <c r="CO25" i="34"/>
  <c r="CP25" i="34"/>
  <c r="CQ25" i="34"/>
  <c r="CN26" i="34"/>
  <c r="CO26" i="34"/>
  <c r="CP26" i="34"/>
  <c r="CQ26" i="34"/>
  <c r="CN27" i="34"/>
  <c r="CO27" i="34"/>
  <c r="CP27" i="34"/>
  <c r="CQ27" i="34"/>
  <c r="CN28" i="34"/>
  <c r="CO28" i="34"/>
  <c r="CP28" i="34"/>
  <c r="CQ28" i="34"/>
  <c r="CN29" i="34"/>
  <c r="CO29" i="34"/>
  <c r="CP29" i="34"/>
  <c r="CQ29" i="34"/>
  <c r="CN30" i="34"/>
  <c r="CO30" i="34"/>
  <c r="CP30" i="34"/>
  <c r="CQ30" i="34"/>
  <c r="CN31" i="34"/>
  <c r="CO31" i="34"/>
  <c r="CP31" i="34"/>
  <c r="CQ31" i="34"/>
  <c r="CN32" i="34"/>
  <c r="CO32" i="34"/>
  <c r="CP32" i="34"/>
  <c r="CQ32" i="34"/>
  <c r="CN33" i="34"/>
  <c r="CO33" i="34"/>
  <c r="CP33" i="34"/>
  <c r="CQ33" i="34"/>
  <c r="CN34" i="34"/>
  <c r="CO34" i="34"/>
  <c r="CP34" i="34"/>
  <c r="CQ34" i="34"/>
  <c r="CN35" i="34"/>
  <c r="CO35" i="34"/>
  <c r="CP35" i="34"/>
  <c r="CQ35" i="34"/>
  <c r="CN36" i="34"/>
  <c r="CO36" i="34"/>
  <c r="CP36" i="34"/>
  <c r="CQ36" i="34"/>
  <c r="CN37" i="34"/>
  <c r="CO37" i="34"/>
  <c r="CP37" i="34"/>
  <c r="CQ37" i="34"/>
  <c r="CN38" i="34"/>
  <c r="CO38" i="34"/>
  <c r="CP38" i="34"/>
  <c r="CQ38" i="34"/>
  <c r="CN39" i="34"/>
  <c r="CO39" i="34"/>
  <c r="CP39" i="34"/>
  <c r="CQ39" i="34"/>
  <c r="CN40" i="34"/>
  <c r="CO40" i="34"/>
  <c r="CP40" i="34"/>
  <c r="CQ40" i="34"/>
  <c r="CN41" i="34"/>
  <c r="CO41" i="34"/>
  <c r="CP41" i="34"/>
  <c r="CQ41" i="34"/>
  <c r="CN42" i="34"/>
  <c r="CO42" i="34"/>
  <c r="CP42" i="34"/>
  <c r="CQ42" i="34"/>
  <c r="CN43" i="34"/>
  <c r="CO43" i="34"/>
  <c r="CP43" i="34"/>
  <c r="CQ43" i="34"/>
  <c r="CN44" i="34"/>
  <c r="CO44" i="34"/>
  <c r="CP44" i="34"/>
  <c r="CQ44" i="34"/>
  <c r="CN45" i="34"/>
  <c r="CO45" i="34"/>
  <c r="CP45" i="34"/>
  <c r="CQ45" i="34"/>
  <c r="CN46" i="34"/>
  <c r="CO46" i="34"/>
  <c r="CP46" i="34"/>
  <c r="CQ46" i="34"/>
  <c r="CN47" i="34"/>
  <c r="CO47" i="34"/>
  <c r="CP47" i="34"/>
  <c r="CQ47" i="34"/>
  <c r="CN48" i="34"/>
  <c r="CO48" i="34"/>
  <c r="CP48" i="34"/>
  <c r="CQ48" i="34"/>
  <c r="CN49" i="34"/>
  <c r="CO49" i="34"/>
  <c r="CP49" i="34"/>
  <c r="CQ49" i="34"/>
  <c r="CN50" i="34"/>
  <c r="CO50" i="34"/>
  <c r="CP50" i="34"/>
  <c r="CQ50" i="34"/>
  <c r="CN51" i="34"/>
  <c r="CO51" i="34"/>
  <c r="CP51" i="34"/>
  <c r="CQ51" i="34"/>
  <c r="CT3" i="34"/>
  <c r="CQ3" i="34"/>
  <c r="CP3" i="34"/>
  <c r="CO3" i="34"/>
  <c r="CN3" i="34"/>
  <c r="S24" i="20" l="1"/>
  <c r="F24" i="20"/>
  <c r="V24" i="20"/>
  <c r="C24" i="20"/>
  <c r="U24" i="20"/>
  <c r="Q24" i="20"/>
  <c r="N24" i="20"/>
  <c r="L24" i="20"/>
  <c r="I24" i="20"/>
  <c r="B24" i="20"/>
  <c r="P24" i="20"/>
  <c r="R24" i="20"/>
  <c r="O24" i="20"/>
  <c r="J24" i="20"/>
  <c r="T24" i="20"/>
  <c r="M24" i="20"/>
  <c r="K24" i="20"/>
  <c r="H24" i="20"/>
  <c r="E24" i="20"/>
  <c r="F13" i="20"/>
  <c r="H13" i="20"/>
  <c r="J13" i="20"/>
  <c r="K13" i="20"/>
  <c r="L13" i="20"/>
  <c r="M13" i="20"/>
  <c r="N13" i="20"/>
  <c r="O13" i="20"/>
  <c r="P13" i="20"/>
  <c r="Q13" i="20"/>
  <c r="R13" i="20"/>
  <c r="S13" i="20"/>
  <c r="T13" i="20"/>
  <c r="I26" i="20" l="1"/>
  <c r="I45" i="20" s="1"/>
  <c r="J26" i="20"/>
  <c r="J45" i="20" s="1"/>
  <c r="M26" i="20"/>
  <c r="M45" i="20" s="1"/>
  <c r="N26" i="20"/>
  <c r="N45" i="20" s="1"/>
  <c r="O26" i="20"/>
  <c r="O45" i="20" s="1"/>
  <c r="Q26" i="20"/>
  <c r="Q45" i="20" s="1"/>
  <c r="R26" i="20"/>
  <c r="R45" i="20" s="1"/>
  <c r="S26" i="20"/>
  <c r="S45" i="20" s="1"/>
  <c r="T26" i="20"/>
  <c r="T45" i="20" s="1"/>
  <c r="U26" i="20"/>
  <c r="U45" i="20" s="1"/>
  <c r="V26" i="20"/>
  <c r="V45" i="20" s="1"/>
  <c r="BX8" i="36" l="1"/>
  <c r="BY8" i="36"/>
  <c r="BZ8" i="36"/>
  <c r="CA8" i="36"/>
  <c r="CB8" i="36"/>
  <c r="CC8" i="36"/>
  <c r="CD8" i="36"/>
  <c r="BX9" i="36"/>
  <c r="BY9" i="36"/>
  <c r="BZ9" i="36"/>
  <c r="CA9" i="36"/>
  <c r="CB9" i="36"/>
  <c r="CC9" i="36"/>
  <c r="CD9" i="36"/>
  <c r="BX10" i="36"/>
  <c r="BY10" i="36"/>
  <c r="BZ10" i="36"/>
  <c r="CA10" i="36"/>
  <c r="CB10" i="36"/>
  <c r="CC10" i="36"/>
  <c r="CD10" i="36"/>
  <c r="BX11" i="36"/>
  <c r="BY11" i="36"/>
  <c r="BZ11" i="36"/>
  <c r="CA11" i="36"/>
  <c r="CB11" i="36"/>
  <c r="CC11" i="36"/>
  <c r="CD11" i="36"/>
  <c r="BX12" i="36"/>
  <c r="BY12" i="36"/>
  <c r="BZ12" i="36"/>
  <c r="CA12" i="36"/>
  <c r="CB12" i="36"/>
  <c r="CC12" i="36"/>
  <c r="CD12" i="36"/>
  <c r="BX13" i="36"/>
  <c r="BY13" i="36"/>
  <c r="BZ13" i="36"/>
  <c r="CA13" i="36"/>
  <c r="CB13" i="36"/>
  <c r="CC13" i="36"/>
  <c r="CD13" i="36"/>
  <c r="BX14" i="36"/>
  <c r="BY14" i="36"/>
  <c r="BZ14" i="36"/>
  <c r="CA14" i="36"/>
  <c r="CB14" i="36"/>
  <c r="CC14" i="36"/>
  <c r="CD14" i="36"/>
  <c r="BX15" i="36"/>
  <c r="BY15" i="36"/>
  <c r="BZ15" i="36"/>
  <c r="CA15" i="36"/>
  <c r="CB15" i="36"/>
  <c r="CC15" i="36"/>
  <c r="CD15" i="36"/>
  <c r="BX16" i="36"/>
  <c r="BY16" i="36"/>
  <c r="BZ16" i="36"/>
  <c r="CA16" i="36"/>
  <c r="CB16" i="36"/>
  <c r="CC16" i="36"/>
  <c r="CD16" i="36"/>
  <c r="BX17" i="36"/>
  <c r="BY17" i="36"/>
  <c r="BZ17" i="36"/>
  <c r="CA17" i="36"/>
  <c r="CB17" i="36"/>
  <c r="CC17" i="36"/>
  <c r="CD17" i="36"/>
  <c r="BX18" i="36"/>
  <c r="BY18" i="36"/>
  <c r="BZ18" i="36"/>
  <c r="CA18" i="36"/>
  <c r="CB18" i="36"/>
  <c r="CC18" i="36"/>
  <c r="CD18" i="36"/>
  <c r="BX19" i="36"/>
  <c r="BY19" i="36"/>
  <c r="BZ19" i="36"/>
  <c r="CA19" i="36"/>
  <c r="CB19" i="36"/>
  <c r="CC19" i="36"/>
  <c r="CD19" i="36"/>
  <c r="BX20" i="36"/>
  <c r="BY20" i="36"/>
  <c r="BZ20" i="36"/>
  <c r="CA20" i="36"/>
  <c r="CB20" i="36"/>
  <c r="CC20" i="36"/>
  <c r="CD20" i="36"/>
  <c r="BX21" i="36"/>
  <c r="BY21" i="36"/>
  <c r="BZ21" i="36"/>
  <c r="CA21" i="36"/>
  <c r="CB21" i="36"/>
  <c r="CC21" i="36"/>
  <c r="CD21" i="36"/>
  <c r="BX22" i="36"/>
  <c r="BY22" i="36"/>
  <c r="BZ22" i="36"/>
  <c r="CA22" i="36"/>
  <c r="CB22" i="36"/>
  <c r="CC22" i="36"/>
  <c r="CD22" i="36"/>
  <c r="BX23" i="36"/>
  <c r="BY23" i="36"/>
  <c r="BZ23" i="36"/>
  <c r="CA23" i="36"/>
  <c r="CB23" i="36"/>
  <c r="CC23" i="36"/>
  <c r="CD23" i="36"/>
  <c r="BX24" i="36"/>
  <c r="BY24" i="36"/>
  <c r="BZ24" i="36"/>
  <c r="CA24" i="36"/>
  <c r="CB24" i="36"/>
  <c r="CC24" i="36"/>
  <c r="CD24" i="36"/>
  <c r="BX25" i="36"/>
  <c r="BY25" i="36"/>
  <c r="BZ25" i="36"/>
  <c r="CA25" i="36"/>
  <c r="CB25" i="36"/>
  <c r="CC25" i="36"/>
  <c r="CD25" i="36"/>
  <c r="BX26" i="36"/>
  <c r="BY26" i="36"/>
  <c r="BZ26" i="36"/>
  <c r="CA26" i="36"/>
  <c r="CB26" i="36"/>
  <c r="CC26" i="36"/>
  <c r="CD26" i="36"/>
  <c r="BX27" i="36"/>
  <c r="BY27" i="36"/>
  <c r="BZ27" i="36"/>
  <c r="CA27" i="36"/>
  <c r="CB27" i="36"/>
  <c r="CC27" i="36"/>
  <c r="CD27" i="36"/>
  <c r="BX28" i="36"/>
  <c r="BY28" i="36"/>
  <c r="BZ28" i="36"/>
  <c r="CA28" i="36"/>
  <c r="CB28" i="36"/>
  <c r="CC28" i="36"/>
  <c r="CD28" i="36"/>
  <c r="BX29" i="36"/>
  <c r="BY29" i="36"/>
  <c r="BZ29" i="36"/>
  <c r="CA29" i="36"/>
  <c r="CB29" i="36"/>
  <c r="CC29" i="36"/>
  <c r="CD29" i="36"/>
  <c r="BX30" i="36"/>
  <c r="BY30" i="36"/>
  <c r="BZ30" i="36"/>
  <c r="CA30" i="36"/>
  <c r="CB30" i="36"/>
  <c r="CC30" i="36"/>
  <c r="CD30" i="36"/>
  <c r="BX31" i="36"/>
  <c r="BY31" i="36"/>
  <c r="BZ31" i="36"/>
  <c r="CA31" i="36"/>
  <c r="CB31" i="36"/>
  <c r="CC31" i="36"/>
  <c r="CD31" i="36"/>
  <c r="BX32" i="36"/>
  <c r="BY32" i="36"/>
  <c r="BZ32" i="36"/>
  <c r="CA32" i="36"/>
  <c r="CB32" i="36"/>
  <c r="CC32" i="36"/>
  <c r="CD32" i="36"/>
  <c r="BX33" i="36"/>
  <c r="BY33" i="36"/>
  <c r="BZ33" i="36"/>
  <c r="CA33" i="36"/>
  <c r="CB33" i="36"/>
  <c r="CC33" i="36"/>
  <c r="CD33" i="36"/>
  <c r="BX34" i="36"/>
  <c r="BY34" i="36"/>
  <c r="BZ34" i="36"/>
  <c r="CA34" i="36"/>
  <c r="CB34" i="36"/>
  <c r="CC34" i="36"/>
  <c r="CD34" i="36"/>
  <c r="BX35" i="36"/>
  <c r="BY35" i="36"/>
  <c r="BZ35" i="36"/>
  <c r="CA35" i="36"/>
  <c r="CB35" i="36"/>
  <c r="CC35" i="36"/>
  <c r="CD35" i="36"/>
  <c r="BX36" i="36"/>
  <c r="BY36" i="36"/>
  <c r="BZ36" i="36"/>
  <c r="CA36" i="36"/>
  <c r="CB36" i="36"/>
  <c r="CC36" i="36"/>
  <c r="CD36" i="36"/>
  <c r="BX37" i="36"/>
  <c r="BY37" i="36"/>
  <c r="BZ37" i="36"/>
  <c r="CA37" i="36"/>
  <c r="CB37" i="36"/>
  <c r="CC37" i="36"/>
  <c r="CD37" i="36"/>
  <c r="BX38" i="36"/>
  <c r="BY38" i="36"/>
  <c r="BZ38" i="36"/>
  <c r="CA38" i="36"/>
  <c r="CB38" i="36"/>
  <c r="CC38" i="36"/>
  <c r="CD38" i="36"/>
  <c r="BX39" i="36"/>
  <c r="BY39" i="36"/>
  <c r="BZ39" i="36"/>
  <c r="CA39" i="36"/>
  <c r="CB39" i="36"/>
  <c r="CC39" i="36"/>
  <c r="CD39" i="36"/>
  <c r="BX40" i="36"/>
  <c r="BY40" i="36"/>
  <c r="BZ40" i="36"/>
  <c r="CA40" i="36"/>
  <c r="CB40" i="36"/>
  <c r="CC40" i="36"/>
  <c r="CD40" i="36"/>
  <c r="BX41" i="36"/>
  <c r="BY41" i="36"/>
  <c r="BZ41" i="36"/>
  <c r="CA41" i="36"/>
  <c r="CB41" i="36"/>
  <c r="CC41" i="36"/>
  <c r="CD41" i="36"/>
  <c r="BX42" i="36"/>
  <c r="BY42" i="36"/>
  <c r="BZ42" i="36"/>
  <c r="CA42" i="36"/>
  <c r="CB42" i="36"/>
  <c r="CC42" i="36"/>
  <c r="CD42" i="36"/>
  <c r="BX43" i="36"/>
  <c r="BY43" i="36"/>
  <c r="BZ43" i="36"/>
  <c r="CA43" i="36"/>
  <c r="CB43" i="36"/>
  <c r="CC43" i="36"/>
  <c r="CD43" i="36"/>
  <c r="BX44" i="36"/>
  <c r="BY44" i="36"/>
  <c r="BZ44" i="36"/>
  <c r="CA44" i="36"/>
  <c r="CB44" i="36"/>
  <c r="CC44" i="36"/>
  <c r="CD44" i="36"/>
  <c r="BX45" i="36"/>
  <c r="BY45" i="36"/>
  <c r="BZ45" i="36"/>
  <c r="CA45" i="36"/>
  <c r="CB45" i="36"/>
  <c r="CC45" i="36"/>
  <c r="CD45" i="36"/>
  <c r="BX46" i="36"/>
  <c r="BY46" i="36"/>
  <c r="BZ46" i="36"/>
  <c r="CA46" i="36"/>
  <c r="CB46" i="36"/>
  <c r="CC46" i="36"/>
  <c r="CD46" i="36"/>
  <c r="BX47" i="36"/>
  <c r="BY47" i="36"/>
  <c r="BZ47" i="36"/>
  <c r="CA47" i="36"/>
  <c r="CB47" i="36"/>
  <c r="CC47" i="36"/>
  <c r="CD47" i="36"/>
  <c r="BX48" i="36"/>
  <c r="BY48" i="36"/>
  <c r="BZ48" i="36"/>
  <c r="CA48" i="36"/>
  <c r="CB48" i="36"/>
  <c r="CC48" i="36"/>
  <c r="CD48" i="36"/>
  <c r="BX49" i="36"/>
  <c r="BY49" i="36"/>
  <c r="BZ49" i="36"/>
  <c r="CA49" i="36"/>
  <c r="CB49" i="36"/>
  <c r="CC49" i="36"/>
  <c r="CD49" i="36"/>
  <c r="BX50" i="36"/>
  <c r="BY50" i="36"/>
  <c r="BZ50" i="36"/>
  <c r="CA50" i="36"/>
  <c r="CB50" i="36"/>
  <c r="CC50" i="36"/>
  <c r="CD50" i="36"/>
  <c r="CD7" i="36"/>
  <c r="CC7" i="36"/>
  <c r="CB7" i="36"/>
  <c r="CA7" i="36"/>
  <c r="BZ7" i="36"/>
  <c r="BY7" i="36"/>
  <c r="BX7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V4" i="11"/>
  <c r="CV5" i="11"/>
  <c r="CV6" i="11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T4" i="11"/>
  <c r="CT5" i="11"/>
  <c r="CT6" i="11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Q4" i="11"/>
  <c r="CR4" i="11"/>
  <c r="CQ5" i="11"/>
  <c r="CR5" i="11"/>
  <c r="CQ6" i="11"/>
  <c r="CR6" i="11"/>
  <c r="CQ7" i="11"/>
  <c r="CR7" i="11"/>
  <c r="CQ8" i="11"/>
  <c r="CR8" i="11"/>
  <c r="CQ9" i="11"/>
  <c r="CR9" i="11"/>
  <c r="CQ10" i="11"/>
  <c r="CR10" i="11"/>
  <c r="CQ11" i="11"/>
  <c r="CR11" i="11"/>
  <c r="CQ12" i="11"/>
  <c r="CR12" i="11"/>
  <c r="CQ13" i="11"/>
  <c r="CR13" i="11"/>
  <c r="CQ14" i="11"/>
  <c r="CR14" i="11"/>
  <c r="CQ15" i="11"/>
  <c r="CR15" i="11"/>
  <c r="CQ16" i="11"/>
  <c r="CR16" i="11"/>
  <c r="CQ17" i="11"/>
  <c r="CR17" i="11"/>
  <c r="CQ18" i="11"/>
  <c r="CR18" i="11"/>
  <c r="CQ19" i="11"/>
  <c r="CR19" i="11"/>
  <c r="CQ20" i="11"/>
  <c r="CR20" i="11"/>
  <c r="CQ21" i="11"/>
  <c r="CR21" i="11"/>
  <c r="CQ22" i="11"/>
  <c r="CR22" i="11"/>
  <c r="CQ23" i="11"/>
  <c r="CR23" i="11"/>
  <c r="CQ24" i="11"/>
  <c r="CR24" i="11"/>
  <c r="CQ25" i="11"/>
  <c r="CR25" i="11"/>
  <c r="CQ26" i="11"/>
  <c r="CR26" i="11"/>
  <c r="CQ27" i="11"/>
  <c r="CR27" i="11"/>
  <c r="CQ28" i="11"/>
  <c r="CR28" i="11"/>
  <c r="CQ29" i="11"/>
  <c r="CR29" i="11"/>
  <c r="CQ30" i="11"/>
  <c r="CR30" i="11"/>
  <c r="CQ31" i="11"/>
  <c r="CR31" i="11"/>
  <c r="CQ32" i="11"/>
  <c r="CR32" i="11"/>
  <c r="CQ33" i="11"/>
  <c r="CR33" i="11"/>
  <c r="CQ34" i="11"/>
  <c r="CR34" i="11"/>
  <c r="CQ35" i="11"/>
  <c r="CR35" i="11"/>
  <c r="CQ36" i="11"/>
  <c r="CR36" i="11"/>
  <c r="CQ37" i="11"/>
  <c r="CR37" i="11"/>
  <c r="CQ38" i="11"/>
  <c r="CR38" i="11"/>
  <c r="CQ39" i="11"/>
  <c r="CR39" i="11"/>
  <c r="CQ40" i="11"/>
  <c r="CR40" i="11"/>
  <c r="CQ41" i="11"/>
  <c r="CR41" i="11"/>
  <c r="CQ42" i="11"/>
  <c r="CR42" i="11"/>
  <c r="CQ43" i="11"/>
  <c r="CR43" i="11"/>
  <c r="CQ44" i="11"/>
  <c r="CR44" i="11"/>
  <c r="CQ45" i="11"/>
  <c r="CR45" i="11"/>
  <c r="CQ46" i="11"/>
  <c r="CR46" i="11"/>
  <c r="CQ47" i="11"/>
  <c r="CR47" i="11"/>
  <c r="CQ48" i="11"/>
  <c r="CR48" i="11"/>
  <c r="CQ49" i="11"/>
  <c r="CR49" i="11"/>
  <c r="CQ50" i="11"/>
  <c r="CR50" i="11"/>
  <c r="CQ51" i="11"/>
  <c r="CR51" i="11"/>
  <c r="CQ52" i="11"/>
  <c r="CR52" i="11"/>
  <c r="CQ53" i="11"/>
  <c r="CR53" i="11"/>
  <c r="CQ54" i="11"/>
  <c r="CR54" i="11"/>
  <c r="CV3" i="11"/>
  <c r="CT3" i="11"/>
  <c r="CR3" i="11"/>
  <c r="CQ3" i="11"/>
  <c r="D18" i="21"/>
  <c r="G18" i="21"/>
  <c r="CY3" i="11"/>
  <c r="CY4" i="11"/>
  <c r="CY5" i="11"/>
  <c r="CY6" i="11"/>
  <c r="CY7" i="11"/>
  <c r="CY8" i="11"/>
  <c r="CY9" i="11"/>
  <c r="CY10" i="11"/>
  <c r="CY11" i="11"/>
  <c r="CY12" i="11"/>
  <c r="CY13" i="11"/>
  <c r="CY14" i="11"/>
  <c r="CY15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T23" i="20" l="1"/>
  <c r="T41" i="20" s="1"/>
  <c r="T23" i="47"/>
  <c r="M23" i="20"/>
  <c r="M41" i="20" s="1"/>
  <c r="M23" i="47"/>
  <c r="K23" i="20"/>
  <c r="K41" i="20" s="1"/>
  <c r="K23" i="47"/>
  <c r="H23" i="20"/>
  <c r="H41" i="20" s="1"/>
  <c r="H23" i="47"/>
  <c r="E23" i="20"/>
  <c r="E41" i="20" s="1"/>
  <c r="E23" i="47"/>
  <c r="S23" i="20"/>
  <c r="S41" i="20" s="1"/>
  <c r="S23" i="47"/>
  <c r="P23" i="20"/>
  <c r="P41" i="20" s="1"/>
  <c r="P23" i="47"/>
  <c r="G23" i="20"/>
  <c r="G41" i="20" s="1"/>
  <c r="G23" i="47"/>
  <c r="D23" i="20"/>
  <c r="D41" i="20" s="1"/>
  <c r="D23" i="47"/>
  <c r="R23" i="20"/>
  <c r="R41" i="20" s="1"/>
  <c r="R23" i="47"/>
  <c r="O23" i="20"/>
  <c r="O41" i="20" s="1"/>
  <c r="O23" i="47"/>
  <c r="J23" i="20"/>
  <c r="J41" i="20" s="1"/>
  <c r="J23" i="47"/>
  <c r="F23" i="20"/>
  <c r="F41" i="20" s="1"/>
  <c r="F23" i="47"/>
  <c r="U23" i="20"/>
  <c r="U41" i="20" s="1"/>
  <c r="U23" i="47"/>
  <c r="Q23" i="20"/>
  <c r="Q41" i="20" s="1"/>
  <c r="Q23" i="47"/>
  <c r="N23" i="20"/>
  <c r="N41" i="20" s="1"/>
  <c r="N23" i="47"/>
  <c r="L23" i="20"/>
  <c r="L41" i="20" s="1"/>
  <c r="L23" i="47"/>
  <c r="I23" i="20"/>
  <c r="I41" i="20" s="1"/>
  <c r="I23" i="47"/>
  <c r="D44" i="20"/>
  <c r="G44" i="20"/>
  <c r="U20" i="20"/>
  <c r="U44" i="20" s="1"/>
  <c r="I20" i="20"/>
  <c r="I44" i="20" s="1"/>
  <c r="CH4" i="8"/>
  <c r="CH5" i="8"/>
  <c r="CH6" i="8"/>
  <c r="CH7" i="8"/>
  <c r="CH8" i="8"/>
  <c r="CH9" i="8"/>
  <c r="CH10" i="8"/>
  <c r="CH11" i="8"/>
  <c r="CH12" i="8"/>
  <c r="CH13" i="8"/>
  <c r="CH14" i="8"/>
  <c r="CH15" i="8"/>
  <c r="CH3" i="8"/>
  <c r="I40" i="47" l="1"/>
  <c r="L40" i="47"/>
  <c r="N40" i="47"/>
  <c r="Q40" i="47"/>
  <c r="U40" i="47"/>
  <c r="F40" i="47"/>
  <c r="J40" i="47"/>
  <c r="O40" i="47"/>
  <c r="R40" i="47"/>
  <c r="D40" i="47"/>
  <c r="G40" i="47"/>
  <c r="P40" i="47"/>
  <c r="S40" i="47"/>
  <c r="E40" i="47"/>
  <c r="H40" i="47"/>
  <c r="K40" i="47"/>
  <c r="M40" i="47"/>
  <c r="T40" i="47"/>
  <c r="U27" i="20"/>
  <c r="U42" i="20" s="1"/>
  <c r="U27" i="47" l="1"/>
  <c r="U41" i="47" s="1"/>
  <c r="CZ59" i="25"/>
  <c r="CW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BV38" i="37"/>
  <c r="BU38" i="37"/>
  <c r="H47" i="21" s="1"/>
  <c r="BT38" i="37"/>
  <c r="BS38" i="37"/>
  <c r="BR38" i="37"/>
  <c r="BQ38" i="37"/>
  <c r="BP38" i="37"/>
  <c r="G47" i="21" s="1"/>
  <c r="BO38" i="37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F47" i="21" s="1"/>
  <c r="BA38" i="37"/>
  <c r="E47" i="21" s="1"/>
  <c r="AZ38" i="37"/>
  <c r="AY38" i="37"/>
  <c r="AX38" i="37"/>
  <c r="AW38" i="37"/>
  <c r="AV38" i="37"/>
  <c r="AU38" i="37"/>
  <c r="AT38" i="37"/>
  <c r="AS38" i="37"/>
  <c r="AR38" i="37"/>
  <c r="AQ38" i="37"/>
  <c r="D47" i="21" s="1"/>
  <c r="AP38" i="37"/>
  <c r="AO38" i="37"/>
  <c r="AM38" i="37"/>
  <c r="AL38" i="37"/>
  <c r="C47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7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V36" i="37"/>
  <c r="BU36" i="37"/>
  <c r="BT36" i="37"/>
  <c r="BS36" i="37"/>
  <c r="BR36" i="37"/>
  <c r="BQ36" i="37"/>
  <c r="V19" i="20" s="1"/>
  <c r="BP36" i="37"/>
  <c r="T19" i="20" s="1"/>
  <c r="BO36" i="37"/>
  <c r="S19" i="20" s="1"/>
  <c r="BN36" i="37"/>
  <c r="R19" i="20" s="1"/>
  <c r="BM36" i="37"/>
  <c r="Q19" i="20" s="1"/>
  <c r="BL36" i="37"/>
  <c r="BK36" i="37"/>
  <c r="BJ36" i="37"/>
  <c r="BI36" i="37"/>
  <c r="BH36" i="37"/>
  <c r="BG36" i="37"/>
  <c r="BF36" i="37"/>
  <c r="BE36" i="37"/>
  <c r="BD36" i="37"/>
  <c r="BC36" i="37"/>
  <c r="P19" i="20" s="1"/>
  <c r="BB36" i="37"/>
  <c r="BA36" i="37"/>
  <c r="AZ36" i="37"/>
  <c r="AY36" i="37"/>
  <c r="AX36" i="37"/>
  <c r="O19" i="20" s="1"/>
  <c r="AW36" i="37"/>
  <c r="N19" i="20" s="1"/>
  <c r="AV36" i="37"/>
  <c r="M19" i="20" s="1"/>
  <c r="AU36" i="37"/>
  <c r="AT36" i="37"/>
  <c r="AS36" i="37"/>
  <c r="AR36" i="37"/>
  <c r="AQ36" i="37"/>
  <c r="AP36" i="37"/>
  <c r="L19" i="20" s="1"/>
  <c r="AO36" i="37"/>
  <c r="K19" i="20" s="1"/>
  <c r="AM36" i="37"/>
  <c r="AL36" i="37"/>
  <c r="J19" i="20" s="1"/>
  <c r="AK36" i="37"/>
  <c r="I19" i="20" s="1"/>
  <c r="AJ36" i="37"/>
  <c r="AI36" i="37"/>
  <c r="AH36" i="37"/>
  <c r="AG36" i="37"/>
  <c r="AF36" i="37"/>
  <c r="H19" i="20" s="1"/>
  <c r="AE36" i="37"/>
  <c r="F19" i="20" s="1"/>
  <c r="AD36" i="37"/>
  <c r="AC36" i="37"/>
  <c r="AB36" i="37"/>
  <c r="AA36" i="37"/>
  <c r="Z36" i="37"/>
  <c r="Y36" i="37"/>
  <c r="X36" i="37"/>
  <c r="W36" i="37"/>
  <c r="V36" i="37"/>
  <c r="U36" i="37"/>
  <c r="B19" i="20" s="1"/>
  <c r="T36" i="37"/>
  <c r="S36" i="37"/>
  <c r="R36" i="37"/>
  <c r="Q36" i="37"/>
  <c r="N36" i="37"/>
  <c r="M36" i="37"/>
  <c r="L36" i="37"/>
  <c r="CM36" i="37" s="1"/>
  <c r="K36" i="37"/>
  <c r="J36" i="37"/>
  <c r="I36" i="37"/>
  <c r="H36" i="37"/>
  <c r="G36" i="37"/>
  <c r="F36" i="37"/>
  <c r="E36" i="37"/>
  <c r="D36" i="37"/>
  <c r="C36" i="37"/>
  <c r="B36" i="37"/>
  <c r="CI35" i="37"/>
  <c r="CH35" i="37"/>
  <c r="CG35" i="37"/>
  <c r="CF35" i="37"/>
  <c r="CE35" i="37"/>
  <c r="CD35" i="37"/>
  <c r="CO34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BZ34" i="37"/>
  <c r="CO33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BZ33" i="37"/>
  <c r="CO32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BZ32" i="37"/>
  <c r="CO31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BZ31" i="37"/>
  <c r="CO30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BZ30" i="37"/>
  <c r="CO29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BZ29" i="37"/>
  <c r="CO28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BZ28" i="37"/>
  <c r="CO27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BZ27" i="37"/>
  <c r="CO26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BZ26" i="37"/>
  <c r="CO25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BZ25" i="37"/>
  <c r="CO24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BZ24" i="37"/>
  <c r="CO23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BZ23" i="37"/>
  <c r="CO22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BZ22" i="37"/>
  <c r="CO21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BZ21" i="37"/>
  <c r="CO20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BZ20" i="37"/>
  <c r="CO19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BZ19" i="37"/>
  <c r="CO18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BZ18" i="37"/>
  <c r="CO17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BZ17" i="37"/>
  <c r="CO16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BZ16" i="37"/>
  <c r="CO15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BZ15" i="37"/>
  <c r="CO14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BZ14" i="37"/>
  <c r="CO13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BZ13" i="37"/>
  <c r="CO12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BZ12" i="37"/>
  <c r="CO11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BZ11" i="37"/>
  <c r="CO10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BZ10" i="37"/>
  <c r="CO9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BZ9" i="37"/>
  <c r="CO8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BZ8" i="37"/>
  <c r="CO7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BZ7" i="37"/>
  <c r="CO6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BZ6" i="37"/>
  <c r="CO5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BZ5" i="37"/>
  <c r="CO4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BZ4" i="37"/>
  <c r="CO3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BZ3" i="37"/>
  <c r="F30" i="47"/>
  <c r="CF61" i="13"/>
  <c r="CA61" i="13"/>
  <c r="CB61" i="13"/>
  <c r="CC61" i="13"/>
  <c r="Z61" i="33"/>
  <c r="E7" i="47" s="1"/>
  <c r="E39" i="47" s="1"/>
  <c r="AA61" i="33"/>
  <c r="AB61" i="33"/>
  <c r="AC61" i="33"/>
  <c r="AD61" i="33"/>
  <c r="AF61" i="33"/>
  <c r="AG61" i="33"/>
  <c r="AI61" i="33"/>
  <c r="AJ61" i="33"/>
  <c r="AK61" i="33"/>
  <c r="AM61" i="33"/>
  <c r="AN61" i="33"/>
  <c r="AO61" i="33"/>
  <c r="AP61" i="33"/>
  <c r="J7" i="47" s="1"/>
  <c r="J39" i="47" s="1"/>
  <c r="AQ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BS61" i="33"/>
  <c r="BT61" i="33"/>
  <c r="BU61" i="33"/>
  <c r="T7" i="47" s="1"/>
  <c r="T39" i="47" s="1"/>
  <c r="BV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J61" i="5"/>
  <c r="AK61" i="5"/>
  <c r="AL61" i="5"/>
  <c r="AM61" i="5"/>
  <c r="AN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D11" i="47"/>
  <c r="C61" i="3"/>
  <c r="D61" i="3"/>
  <c r="E61" i="3"/>
  <c r="F61" i="3"/>
  <c r="G61" i="3"/>
  <c r="H61" i="3"/>
  <c r="I61" i="3"/>
  <c r="J61" i="3"/>
  <c r="K61" i="3"/>
  <c r="L61" i="3"/>
  <c r="M61" i="3"/>
  <c r="N61" i="3"/>
  <c r="G49" i="21"/>
  <c r="F49" i="21"/>
  <c r="D49" i="21"/>
  <c r="C49" i="21"/>
  <c r="B49" i="21"/>
  <c r="BX65" i="36"/>
  <c r="H43" i="21"/>
  <c r="G43" i="21"/>
  <c r="F43" i="21"/>
  <c r="CA64" i="36"/>
  <c r="D43" i="21"/>
  <c r="C43" i="21"/>
  <c r="B43" i="21"/>
  <c r="P26" i="20"/>
  <c r="P45" i="20" s="1"/>
  <c r="CB63" i="36"/>
  <c r="CA63" i="36"/>
  <c r="BZ63" i="36"/>
  <c r="L26" i="20"/>
  <c r="L45" i="20" s="1"/>
  <c r="K26" i="20"/>
  <c r="K45" i="20" s="1"/>
  <c r="H26" i="20"/>
  <c r="H45" i="20" s="1"/>
  <c r="F26" i="20"/>
  <c r="F45" i="20" s="1"/>
  <c r="E26" i="20"/>
  <c r="E45" i="20" s="1"/>
  <c r="C26" i="20"/>
  <c r="C45" i="20" s="1"/>
  <c r="B26" i="20"/>
  <c r="B45" i="20" s="1"/>
  <c r="CD60" i="36"/>
  <c r="CC60" i="36"/>
  <c r="CB60" i="36"/>
  <c r="CA60" i="36"/>
  <c r="BZ60" i="36"/>
  <c r="BY60" i="36"/>
  <c r="CC63" i="36"/>
  <c r="B62" i="14"/>
  <c r="B64" i="14" s="1"/>
  <c r="B18" i="20"/>
  <c r="C18" i="20"/>
  <c r="E18" i="20"/>
  <c r="F18" i="20"/>
  <c r="H18" i="20"/>
  <c r="I18" i="20"/>
  <c r="J18" i="20"/>
  <c r="K18" i="20"/>
  <c r="L18" i="20"/>
  <c r="P18" i="20"/>
  <c r="B40" i="21"/>
  <c r="C40" i="21"/>
  <c r="D40" i="21"/>
  <c r="G40" i="21"/>
  <c r="H40" i="21"/>
  <c r="CH49" i="7"/>
  <c r="CI49" i="7"/>
  <c r="CK49" i="7"/>
  <c r="CG50" i="7"/>
  <c r="CH50" i="7"/>
  <c r="CK50" i="7"/>
  <c r="CL50" i="7"/>
  <c r="CG51" i="7"/>
  <c r="CI51" i="7"/>
  <c r="CK51" i="7"/>
  <c r="CI50" i="7"/>
  <c r="CJ50" i="7"/>
  <c r="CH51" i="7"/>
  <c r="Q61" i="25"/>
  <c r="P61" i="25"/>
  <c r="CY61" i="25" s="1"/>
  <c r="O61" i="25"/>
  <c r="CX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X53" i="30"/>
  <c r="Y53" i="30"/>
  <c r="R53" i="30"/>
  <c r="AB53" i="30"/>
  <c r="AC53" i="30"/>
  <c r="W53" i="30"/>
  <c r="F62" i="12"/>
  <c r="F62" i="25"/>
  <c r="F16" i="61" s="1"/>
  <c r="C62" i="25"/>
  <c r="D62" i="25"/>
  <c r="E62" i="25"/>
  <c r="E16" i="61" s="1"/>
  <c r="G62" i="25"/>
  <c r="H62" i="25"/>
  <c r="H16" i="61" s="1"/>
  <c r="I62" i="25"/>
  <c r="J62" i="25"/>
  <c r="K62" i="25"/>
  <c r="CT62" i="25" s="1"/>
  <c r="L62" i="25"/>
  <c r="M62" i="25"/>
  <c r="N62" i="25"/>
  <c r="O62" i="25"/>
  <c r="CX62" i="25" s="1"/>
  <c r="P62" i="25"/>
  <c r="CY62" i="25" s="1"/>
  <c r="Q62" i="25"/>
  <c r="B62" i="25"/>
  <c r="C18" i="21"/>
  <c r="E18" i="21"/>
  <c r="F18" i="21"/>
  <c r="H18" i="21"/>
  <c r="B62" i="11"/>
  <c r="D27" i="20"/>
  <c r="D42" i="20" s="1"/>
  <c r="E27" i="20"/>
  <c r="E42" i="20" s="1"/>
  <c r="F27" i="20"/>
  <c r="F42" i="20" s="1"/>
  <c r="G27" i="20"/>
  <c r="G42" i="20" s="1"/>
  <c r="H27" i="20"/>
  <c r="H42" i="20" s="1"/>
  <c r="I27" i="20"/>
  <c r="I42" i="20" s="1"/>
  <c r="J27" i="20"/>
  <c r="J42" i="20" s="1"/>
  <c r="K27" i="20"/>
  <c r="K42" i="20" s="1"/>
  <c r="L27" i="20"/>
  <c r="L42" i="20" s="1"/>
  <c r="M27" i="20"/>
  <c r="M42" i="20" s="1"/>
  <c r="N27" i="20"/>
  <c r="N42" i="20" s="1"/>
  <c r="O27" i="20"/>
  <c r="O42" i="20" s="1"/>
  <c r="P27" i="20"/>
  <c r="P42" i="20" s="1"/>
  <c r="Q27" i="20"/>
  <c r="Q42" i="20" s="1"/>
  <c r="R27" i="20"/>
  <c r="R42" i="20" s="1"/>
  <c r="S27" i="20"/>
  <c r="S42" i="20" s="1"/>
  <c r="T27" i="20"/>
  <c r="T42" i="20" s="1"/>
  <c r="V27" i="20"/>
  <c r="V42" i="20" s="1"/>
  <c r="CG62" i="12"/>
  <c r="CH62" i="12"/>
  <c r="C62" i="12"/>
  <c r="D62" i="12"/>
  <c r="E62" i="12"/>
  <c r="G62" i="12"/>
  <c r="H62" i="12"/>
  <c r="I62" i="12"/>
  <c r="J62" i="12"/>
  <c r="K62" i="12"/>
  <c r="CS62" i="12" s="1"/>
  <c r="L62" i="12"/>
  <c r="N62" i="12"/>
  <c r="O62" i="12"/>
  <c r="CW62" i="12" s="1"/>
  <c r="P62" i="12"/>
  <c r="CX62" i="12" s="1"/>
  <c r="Q62" i="12"/>
  <c r="X54" i="29"/>
  <c r="W54" i="29"/>
  <c r="V54" i="29"/>
  <c r="U54" i="29"/>
  <c r="T54" i="29"/>
  <c r="S54" i="29"/>
  <c r="R54" i="29"/>
  <c r="Q54" i="29"/>
  <c r="P54" i="29"/>
  <c r="O54" i="29"/>
  <c r="N54" i="29"/>
  <c r="L54" i="29"/>
  <c r="K54" i="29"/>
  <c r="J54" i="29"/>
  <c r="H54" i="29"/>
  <c r="G54" i="29"/>
  <c r="F54" i="29"/>
  <c r="E54" i="29"/>
  <c r="D54" i="29"/>
  <c r="C54" i="29"/>
  <c r="X53" i="29"/>
  <c r="W53" i="29"/>
  <c r="V53" i="29"/>
  <c r="U53" i="29"/>
  <c r="T53" i="29"/>
  <c r="D27" i="21" s="1"/>
  <c r="S53" i="29"/>
  <c r="R53" i="29"/>
  <c r="Q53" i="29"/>
  <c r="P53" i="29"/>
  <c r="O53" i="29"/>
  <c r="N53" i="29"/>
  <c r="L53" i="29"/>
  <c r="K53" i="29"/>
  <c r="J53" i="29"/>
  <c r="I53" i="29"/>
  <c r="H53" i="29"/>
  <c r="B27" i="21" s="1"/>
  <c r="G53" i="29"/>
  <c r="F53" i="29"/>
  <c r="E53" i="29"/>
  <c r="D53" i="29"/>
  <c r="C53" i="29"/>
  <c r="S34" i="30"/>
  <c r="S22" i="30"/>
  <c r="S6" i="30"/>
  <c r="S5" i="30"/>
  <c r="H48" i="21"/>
  <c r="G48" i="21"/>
  <c r="F48" i="21"/>
  <c r="E48" i="21"/>
  <c r="D48" i="21"/>
  <c r="C48" i="21"/>
  <c r="B48" i="21"/>
  <c r="H41" i="21"/>
  <c r="G41" i="21"/>
  <c r="F41" i="21"/>
  <c r="E41" i="21"/>
  <c r="D41" i="21"/>
  <c r="C41" i="21"/>
  <c r="B41" i="21"/>
  <c r="V20" i="20"/>
  <c r="V44" i="20" s="1"/>
  <c r="T20" i="20"/>
  <c r="T44" i="20" s="1"/>
  <c r="S20" i="20"/>
  <c r="S44" i="20" s="1"/>
  <c r="R20" i="20"/>
  <c r="R44" i="20" s="1"/>
  <c r="Q20" i="20"/>
  <c r="Q44" i="20" s="1"/>
  <c r="P20" i="20"/>
  <c r="P44" i="20" s="1"/>
  <c r="O20" i="20"/>
  <c r="O44" i="20" s="1"/>
  <c r="N20" i="20"/>
  <c r="N44" i="20" s="1"/>
  <c r="M20" i="20"/>
  <c r="M44" i="20" s="1"/>
  <c r="L20" i="20"/>
  <c r="L44" i="20" s="1"/>
  <c r="K20" i="20"/>
  <c r="K44" i="20" s="1"/>
  <c r="J20" i="20"/>
  <c r="J44" i="20" s="1"/>
  <c r="H20" i="20"/>
  <c r="H44" i="20" s="1"/>
  <c r="F20" i="20"/>
  <c r="F44" i="20" s="1"/>
  <c r="E20" i="20"/>
  <c r="E44" i="20" s="1"/>
  <c r="C20" i="20"/>
  <c r="C44" i="20" s="1"/>
  <c r="B20" i="20"/>
  <c r="B44" i="20" s="1"/>
  <c r="CG49" i="7"/>
  <c r="H46" i="21"/>
  <c r="H39" i="21"/>
  <c r="BT61" i="5"/>
  <c r="BS61" i="5"/>
  <c r="BR61" i="5"/>
  <c r="BQ61" i="5"/>
  <c r="BP61" i="5"/>
  <c r="Q61" i="5"/>
  <c r="CC61" i="33"/>
  <c r="CB61" i="33"/>
  <c r="P9" i="20"/>
  <c r="P39" i="20" s="1"/>
  <c r="L9" i="20"/>
  <c r="L39" i="20" s="1"/>
  <c r="K9" i="20"/>
  <c r="K39" i="20" s="1"/>
  <c r="J9" i="20"/>
  <c r="J39" i="20" s="1"/>
  <c r="I9" i="20"/>
  <c r="I39" i="20" s="1"/>
  <c r="H9" i="20"/>
  <c r="H39" i="20" s="1"/>
  <c r="F9" i="20"/>
  <c r="F39" i="20" s="1"/>
  <c r="E9" i="20"/>
  <c r="E39" i="20" s="1"/>
  <c r="C9" i="20"/>
  <c r="C39" i="20" s="1"/>
  <c r="B9" i="20"/>
  <c r="B39" i="20" s="1"/>
  <c r="S29" i="47"/>
  <c r="I29" i="47"/>
  <c r="Q61" i="12"/>
  <c r="P61" i="12"/>
  <c r="CX61" i="12" s="1"/>
  <c r="O61" i="12"/>
  <c r="CW61" i="12" s="1"/>
  <c r="CY58" i="12"/>
  <c r="CY57" i="12"/>
  <c r="CY56" i="12"/>
  <c r="CY55" i="12"/>
  <c r="CY54" i="12"/>
  <c r="CY51" i="12"/>
  <c r="CY50" i="12"/>
  <c r="CY49" i="12"/>
  <c r="CY48" i="12"/>
  <c r="CY47" i="12"/>
  <c r="CY46" i="12"/>
  <c r="CY45" i="12"/>
  <c r="CY44" i="12"/>
  <c r="CY43" i="12"/>
  <c r="CY42" i="12"/>
  <c r="CY41" i="12"/>
  <c r="CY40" i="12"/>
  <c r="CY39" i="12"/>
  <c r="CY38" i="12"/>
  <c r="CY37" i="12"/>
  <c r="CY36" i="12"/>
  <c r="CY35" i="12"/>
  <c r="CY34" i="12"/>
  <c r="CY33" i="12"/>
  <c r="CY32" i="12"/>
  <c r="CY31" i="12"/>
  <c r="CY30" i="12"/>
  <c r="CY29" i="12"/>
  <c r="CY28" i="12"/>
  <c r="CY27" i="12"/>
  <c r="CY26" i="12"/>
  <c r="CY25" i="12"/>
  <c r="CY24" i="12"/>
  <c r="CY23" i="12"/>
  <c r="CY22" i="12"/>
  <c r="CY21" i="12"/>
  <c r="CY20" i="12"/>
  <c r="CY19" i="12"/>
  <c r="CY18" i="12"/>
  <c r="CY17" i="12"/>
  <c r="CY16" i="12"/>
  <c r="CY15" i="12"/>
  <c r="CY14" i="12"/>
  <c r="CY13" i="12"/>
  <c r="CY12" i="12"/>
  <c r="CY11" i="12"/>
  <c r="CY10" i="12"/>
  <c r="CY9" i="12"/>
  <c r="CY8" i="12"/>
  <c r="CY7" i="12"/>
  <c r="CY6" i="12"/>
  <c r="CY5" i="12"/>
  <c r="CY4" i="12"/>
  <c r="CY3" i="12"/>
  <c r="N61" i="12"/>
  <c r="CV58" i="12"/>
  <c r="CU58" i="12"/>
  <c r="CV57" i="12"/>
  <c r="CU57" i="12"/>
  <c r="CV56" i="12"/>
  <c r="CU56" i="12"/>
  <c r="CV55" i="12"/>
  <c r="CU55" i="12"/>
  <c r="CV54" i="12"/>
  <c r="CU54" i="12"/>
  <c r="CV51" i="12"/>
  <c r="CU51" i="12"/>
  <c r="CV50" i="12"/>
  <c r="CU50" i="12"/>
  <c r="CV49" i="12"/>
  <c r="CU49" i="12"/>
  <c r="CV48" i="12"/>
  <c r="CU48" i="12"/>
  <c r="CV47" i="12"/>
  <c r="CU47" i="12"/>
  <c r="CV46" i="12"/>
  <c r="CU46" i="12"/>
  <c r="CV45" i="12"/>
  <c r="CU45" i="12"/>
  <c r="CV44" i="12"/>
  <c r="CU44" i="12"/>
  <c r="CV43" i="12"/>
  <c r="CU43" i="12"/>
  <c r="CV42" i="12"/>
  <c r="CU42" i="12"/>
  <c r="CV41" i="12"/>
  <c r="CU41" i="12"/>
  <c r="CV40" i="12"/>
  <c r="CU40" i="12"/>
  <c r="CV39" i="12"/>
  <c r="CU39" i="12"/>
  <c r="CV38" i="12"/>
  <c r="CU38" i="12"/>
  <c r="CV37" i="12"/>
  <c r="CU37" i="12"/>
  <c r="CV36" i="12"/>
  <c r="CU36" i="12"/>
  <c r="CV35" i="12"/>
  <c r="CU35" i="12"/>
  <c r="CV34" i="12"/>
  <c r="CU34" i="12"/>
  <c r="CV33" i="12"/>
  <c r="CU33" i="12"/>
  <c r="CV32" i="12"/>
  <c r="CU32" i="12"/>
  <c r="CV31" i="12"/>
  <c r="CU31" i="12"/>
  <c r="CV30" i="12"/>
  <c r="CU30" i="12"/>
  <c r="CV29" i="12"/>
  <c r="CU29" i="12"/>
  <c r="CV28" i="12"/>
  <c r="CU28" i="12"/>
  <c r="CV27" i="12"/>
  <c r="CU27" i="12"/>
  <c r="CV26" i="12"/>
  <c r="CU26" i="12"/>
  <c r="CV25" i="12"/>
  <c r="CU25" i="12"/>
  <c r="CV24" i="12"/>
  <c r="CU24" i="12"/>
  <c r="CV23" i="12"/>
  <c r="CU23" i="12"/>
  <c r="CV22" i="12"/>
  <c r="CU22" i="12"/>
  <c r="CV21" i="12"/>
  <c r="CU21" i="12"/>
  <c r="CV20" i="12"/>
  <c r="CU20" i="12"/>
  <c r="CV19" i="12"/>
  <c r="CU19" i="12"/>
  <c r="CV18" i="12"/>
  <c r="CU18" i="12"/>
  <c r="CV17" i="12"/>
  <c r="CU17" i="12"/>
  <c r="CV16" i="12"/>
  <c r="CU16" i="12"/>
  <c r="CV15" i="12"/>
  <c r="CU15" i="12"/>
  <c r="CV14" i="12"/>
  <c r="CU14" i="12"/>
  <c r="CV13" i="12"/>
  <c r="CU13" i="12"/>
  <c r="CV12" i="12"/>
  <c r="CU12" i="12"/>
  <c r="CV11" i="12"/>
  <c r="CU11" i="12"/>
  <c r="CV10" i="12"/>
  <c r="CU10" i="12"/>
  <c r="CV9" i="12"/>
  <c r="CU9" i="12"/>
  <c r="CV8" i="12"/>
  <c r="CU8" i="12"/>
  <c r="CV7" i="12"/>
  <c r="CU7" i="12"/>
  <c r="CV6" i="12"/>
  <c r="CU6" i="12"/>
  <c r="CV5" i="12"/>
  <c r="CU5" i="12"/>
  <c r="CV4" i="12"/>
  <c r="CU4" i="12"/>
  <c r="CV3" i="12"/>
  <c r="CU3" i="12"/>
  <c r="L61" i="12"/>
  <c r="CT58" i="12"/>
  <c r="CT57" i="12"/>
  <c r="CT56" i="12"/>
  <c r="CT55" i="12"/>
  <c r="CT54" i="12"/>
  <c r="CT51" i="12"/>
  <c r="CT50" i="12"/>
  <c r="CT49" i="12"/>
  <c r="CT48" i="12"/>
  <c r="CT47" i="12"/>
  <c r="CT46" i="12"/>
  <c r="CT45" i="12"/>
  <c r="CT44" i="12"/>
  <c r="CT43" i="12"/>
  <c r="CT42" i="12"/>
  <c r="CT41" i="12"/>
  <c r="CT40" i="12"/>
  <c r="CT39" i="12"/>
  <c r="CT38" i="12"/>
  <c r="CT37" i="12"/>
  <c r="CT36" i="12"/>
  <c r="CT35" i="12"/>
  <c r="CT34" i="12"/>
  <c r="CT33" i="12"/>
  <c r="CT32" i="12"/>
  <c r="CT31" i="12"/>
  <c r="CT30" i="12"/>
  <c r="CT29" i="12"/>
  <c r="CT28" i="12"/>
  <c r="CT27" i="12"/>
  <c r="CT26" i="12"/>
  <c r="CT25" i="12"/>
  <c r="CT24" i="12"/>
  <c r="CT23" i="12"/>
  <c r="CT22" i="12"/>
  <c r="CT21" i="12"/>
  <c r="CT20" i="12"/>
  <c r="CT19" i="12"/>
  <c r="CT18" i="12"/>
  <c r="CT17" i="12"/>
  <c r="CT16" i="12"/>
  <c r="CT15" i="12"/>
  <c r="CT14" i="12"/>
  <c r="CT13" i="12"/>
  <c r="CT12" i="12"/>
  <c r="CT11" i="12"/>
  <c r="CT10" i="12"/>
  <c r="CT9" i="12"/>
  <c r="CT8" i="12"/>
  <c r="CT7" i="12"/>
  <c r="CT6" i="12"/>
  <c r="CT5" i="12"/>
  <c r="CT4" i="12"/>
  <c r="CT3" i="12"/>
  <c r="K61" i="12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H61" i="12"/>
  <c r="G61" i="12"/>
  <c r="CR58" i="12"/>
  <c r="CQ58" i="12"/>
  <c r="CR57" i="12"/>
  <c r="CQ57" i="12"/>
  <c r="CR56" i="12"/>
  <c r="CQ56" i="12"/>
  <c r="CR55" i="12"/>
  <c r="CQ55" i="12"/>
  <c r="CR54" i="12"/>
  <c r="CQ54" i="12"/>
  <c r="CR51" i="12"/>
  <c r="CQ51" i="12"/>
  <c r="CR50" i="12"/>
  <c r="CQ50" i="12"/>
  <c r="CR49" i="12"/>
  <c r="CQ49" i="12"/>
  <c r="CR48" i="12"/>
  <c r="CQ48" i="12"/>
  <c r="CR47" i="12"/>
  <c r="CQ47" i="12"/>
  <c r="CR46" i="12"/>
  <c r="CQ46" i="12"/>
  <c r="CR45" i="12"/>
  <c r="CQ45" i="12"/>
  <c r="CR44" i="12"/>
  <c r="CQ44" i="12"/>
  <c r="CR43" i="12"/>
  <c r="CQ43" i="12"/>
  <c r="CR42" i="12"/>
  <c r="CQ42" i="12"/>
  <c r="CR41" i="12"/>
  <c r="CQ41" i="12"/>
  <c r="CR40" i="12"/>
  <c r="CQ40" i="12"/>
  <c r="CR39" i="12"/>
  <c r="CQ39" i="12"/>
  <c r="CR38" i="12"/>
  <c r="CQ38" i="12"/>
  <c r="CR37" i="12"/>
  <c r="CQ37" i="12"/>
  <c r="CR36" i="12"/>
  <c r="CQ36" i="12"/>
  <c r="CR35" i="12"/>
  <c r="CQ35" i="12"/>
  <c r="CR34" i="12"/>
  <c r="CQ34" i="12"/>
  <c r="CR33" i="12"/>
  <c r="CQ33" i="12"/>
  <c r="CR32" i="12"/>
  <c r="CQ32" i="12"/>
  <c r="CR31" i="12"/>
  <c r="CQ31" i="12"/>
  <c r="CR30" i="12"/>
  <c r="CQ30" i="12"/>
  <c r="CR29" i="12"/>
  <c r="CQ29" i="12"/>
  <c r="CR28" i="12"/>
  <c r="CQ28" i="12"/>
  <c r="CR27" i="12"/>
  <c r="CQ27" i="12"/>
  <c r="CR26" i="12"/>
  <c r="CQ26" i="12"/>
  <c r="CR25" i="12"/>
  <c r="CQ25" i="12"/>
  <c r="CR24" i="12"/>
  <c r="CQ24" i="12"/>
  <c r="CR23" i="12"/>
  <c r="CQ23" i="12"/>
  <c r="CR22" i="12"/>
  <c r="CQ22" i="12"/>
  <c r="CR21" i="12"/>
  <c r="CQ21" i="12"/>
  <c r="CR20" i="12"/>
  <c r="CQ20" i="12"/>
  <c r="CR19" i="12"/>
  <c r="CQ19" i="12"/>
  <c r="CR18" i="12"/>
  <c r="CQ18" i="12"/>
  <c r="CR17" i="12"/>
  <c r="CQ17" i="12"/>
  <c r="CR16" i="12"/>
  <c r="CQ16" i="12"/>
  <c r="CR15" i="12"/>
  <c r="CQ15" i="12"/>
  <c r="CR14" i="12"/>
  <c r="CQ14" i="12"/>
  <c r="CR13" i="12"/>
  <c r="CQ13" i="12"/>
  <c r="CR12" i="12"/>
  <c r="CQ12" i="12"/>
  <c r="CR11" i="12"/>
  <c r="CQ11" i="12"/>
  <c r="CR10" i="12"/>
  <c r="CQ10" i="12"/>
  <c r="CR9" i="12"/>
  <c r="CQ9" i="12"/>
  <c r="CR8" i="12"/>
  <c r="CQ8" i="12"/>
  <c r="CR7" i="12"/>
  <c r="CQ7" i="12"/>
  <c r="CR6" i="12"/>
  <c r="CQ6" i="12"/>
  <c r="CR5" i="12"/>
  <c r="CQ5" i="12"/>
  <c r="CR4" i="12"/>
  <c r="CQ4" i="12"/>
  <c r="CR3" i="12"/>
  <c r="CQ3" i="12"/>
  <c r="CH61" i="12"/>
  <c r="CG61" i="12"/>
  <c r="F61" i="12"/>
  <c r="E61" i="12"/>
  <c r="D61" i="12"/>
  <c r="CP58" i="12"/>
  <c r="CO58" i="12"/>
  <c r="CN58" i="12"/>
  <c r="CP57" i="12"/>
  <c r="CO57" i="12"/>
  <c r="CN57" i="12"/>
  <c r="CP56" i="12"/>
  <c r="CO56" i="12"/>
  <c r="CN56" i="12"/>
  <c r="CP55" i="12"/>
  <c r="CO55" i="12"/>
  <c r="CN55" i="12"/>
  <c r="CP54" i="12"/>
  <c r="CO54" i="12"/>
  <c r="CN54" i="12"/>
  <c r="CP51" i="12"/>
  <c r="CO51" i="12"/>
  <c r="CN51" i="12"/>
  <c r="CP50" i="12"/>
  <c r="CO50" i="12"/>
  <c r="CN50" i="12"/>
  <c r="CP49" i="12"/>
  <c r="CO49" i="12"/>
  <c r="CN49" i="12"/>
  <c r="CP48" i="12"/>
  <c r="CO48" i="12"/>
  <c r="CN48" i="12"/>
  <c r="CP47" i="12"/>
  <c r="CO47" i="12"/>
  <c r="CN47" i="12"/>
  <c r="CP46" i="12"/>
  <c r="CO46" i="12"/>
  <c r="CN46" i="12"/>
  <c r="CP45" i="12"/>
  <c r="CO45" i="12"/>
  <c r="CN45" i="12"/>
  <c r="CP44" i="12"/>
  <c r="CO44" i="12"/>
  <c r="CN44" i="12"/>
  <c r="CP43" i="12"/>
  <c r="CO43" i="12"/>
  <c r="CN43" i="12"/>
  <c r="CP42" i="12"/>
  <c r="CO42" i="12"/>
  <c r="CN42" i="12"/>
  <c r="CP41" i="12"/>
  <c r="CO41" i="12"/>
  <c r="CN41" i="12"/>
  <c r="CP40" i="12"/>
  <c r="CO40" i="12"/>
  <c r="CN40" i="12"/>
  <c r="CP39" i="12"/>
  <c r="CO39" i="12"/>
  <c r="CN39" i="12"/>
  <c r="CP38" i="12"/>
  <c r="CO38" i="12"/>
  <c r="CN38" i="12"/>
  <c r="CP37" i="12"/>
  <c r="CO37" i="12"/>
  <c r="CN37" i="12"/>
  <c r="CP36" i="12"/>
  <c r="CO36" i="12"/>
  <c r="CN36" i="12"/>
  <c r="CP35" i="12"/>
  <c r="CO35" i="12"/>
  <c r="CN35" i="12"/>
  <c r="CP34" i="12"/>
  <c r="CO34" i="12"/>
  <c r="CN34" i="12"/>
  <c r="CP33" i="12"/>
  <c r="CO33" i="12"/>
  <c r="CN33" i="12"/>
  <c r="CP32" i="12"/>
  <c r="CO32" i="12"/>
  <c r="CN32" i="12"/>
  <c r="CP31" i="12"/>
  <c r="CO31" i="12"/>
  <c r="CN31" i="12"/>
  <c r="CP30" i="12"/>
  <c r="CO30" i="12"/>
  <c r="CN30" i="12"/>
  <c r="CP29" i="12"/>
  <c r="CO29" i="12"/>
  <c r="CN29" i="12"/>
  <c r="CP28" i="12"/>
  <c r="CO28" i="12"/>
  <c r="CN28" i="12"/>
  <c r="CP27" i="12"/>
  <c r="CO27" i="12"/>
  <c r="CN27" i="12"/>
  <c r="CP26" i="12"/>
  <c r="CO26" i="12"/>
  <c r="CN26" i="12"/>
  <c r="CP25" i="12"/>
  <c r="CO25" i="12"/>
  <c r="CN25" i="12"/>
  <c r="CP24" i="12"/>
  <c r="CO24" i="12"/>
  <c r="CN24" i="12"/>
  <c r="CP23" i="12"/>
  <c r="CO23" i="12"/>
  <c r="CN23" i="12"/>
  <c r="CP22" i="12"/>
  <c r="CO22" i="12"/>
  <c r="CN22" i="12"/>
  <c r="CP21" i="12"/>
  <c r="CO21" i="12"/>
  <c r="CN21" i="12"/>
  <c r="CP20" i="12"/>
  <c r="CO20" i="12"/>
  <c r="CN20" i="12"/>
  <c r="CP19" i="12"/>
  <c r="CO19" i="12"/>
  <c r="CN19" i="12"/>
  <c r="CP18" i="12"/>
  <c r="CO18" i="12"/>
  <c r="CN18" i="12"/>
  <c r="CP17" i="12"/>
  <c r="CO17" i="12"/>
  <c r="CN17" i="12"/>
  <c r="CP16" i="12"/>
  <c r="CO16" i="12"/>
  <c r="CN16" i="12"/>
  <c r="CP15" i="12"/>
  <c r="CO15" i="12"/>
  <c r="CN15" i="12"/>
  <c r="CP14" i="12"/>
  <c r="CO14" i="12"/>
  <c r="CN14" i="12"/>
  <c r="CP13" i="12"/>
  <c r="CO13" i="12"/>
  <c r="CN13" i="12"/>
  <c r="CP12" i="12"/>
  <c r="CO12" i="12"/>
  <c r="CN12" i="12"/>
  <c r="CP11" i="12"/>
  <c r="CO11" i="12"/>
  <c r="CN11" i="12"/>
  <c r="CP10" i="12"/>
  <c r="CO10" i="12"/>
  <c r="CN10" i="12"/>
  <c r="CP9" i="12"/>
  <c r="CO9" i="12"/>
  <c r="CN9" i="12"/>
  <c r="CP8" i="12"/>
  <c r="CO8" i="12"/>
  <c r="CN8" i="12"/>
  <c r="CP7" i="12"/>
  <c r="CO7" i="12"/>
  <c r="CN7" i="12"/>
  <c r="CP6" i="12"/>
  <c r="CO6" i="12"/>
  <c r="CN6" i="12"/>
  <c r="CP5" i="12"/>
  <c r="CO5" i="12"/>
  <c r="CN5" i="12"/>
  <c r="CP4" i="12"/>
  <c r="CO4" i="12"/>
  <c r="CN4" i="12"/>
  <c r="CP3" i="12"/>
  <c r="CO3" i="12"/>
  <c r="CN3" i="12"/>
  <c r="C61" i="12"/>
  <c r="CM58" i="12"/>
  <c r="CL58" i="12"/>
  <c r="CM57" i="12"/>
  <c r="CL57" i="12"/>
  <c r="CM56" i="12"/>
  <c r="CL56" i="12"/>
  <c r="CM55" i="12"/>
  <c r="CL55" i="12"/>
  <c r="CM54" i="12"/>
  <c r="CL54" i="12"/>
  <c r="CM51" i="12"/>
  <c r="CL51" i="12"/>
  <c r="CM50" i="12"/>
  <c r="CL50" i="12"/>
  <c r="CM49" i="12"/>
  <c r="CL49" i="12"/>
  <c r="CM48" i="12"/>
  <c r="CL48" i="12"/>
  <c r="CM47" i="12"/>
  <c r="CL47" i="12"/>
  <c r="CM46" i="12"/>
  <c r="CL46" i="12"/>
  <c r="CM45" i="12"/>
  <c r="CL45" i="12"/>
  <c r="CM44" i="12"/>
  <c r="CL44" i="12"/>
  <c r="CM43" i="12"/>
  <c r="CL43" i="12"/>
  <c r="CM42" i="12"/>
  <c r="CL42" i="12"/>
  <c r="CM41" i="12"/>
  <c r="CL41" i="12"/>
  <c r="CM40" i="12"/>
  <c r="CL40" i="12"/>
  <c r="CM39" i="12"/>
  <c r="CL39" i="12"/>
  <c r="CM38" i="12"/>
  <c r="CL38" i="12"/>
  <c r="CM37" i="12"/>
  <c r="CL37" i="12"/>
  <c r="CM36" i="12"/>
  <c r="CL36" i="12"/>
  <c r="CM35" i="12"/>
  <c r="CL35" i="12"/>
  <c r="CM34" i="12"/>
  <c r="CL34" i="12"/>
  <c r="CM33" i="12"/>
  <c r="CL33" i="12"/>
  <c r="CM32" i="12"/>
  <c r="CL32" i="12"/>
  <c r="CM31" i="12"/>
  <c r="CL31" i="12"/>
  <c r="CM30" i="12"/>
  <c r="CL30" i="12"/>
  <c r="CM29" i="12"/>
  <c r="CL29" i="12"/>
  <c r="CM28" i="12"/>
  <c r="CL28" i="12"/>
  <c r="CM27" i="12"/>
  <c r="CL27" i="12"/>
  <c r="CM26" i="12"/>
  <c r="CL26" i="12"/>
  <c r="CM25" i="12"/>
  <c r="CL25" i="12"/>
  <c r="CM24" i="12"/>
  <c r="CL24" i="12"/>
  <c r="CM23" i="12"/>
  <c r="CL23" i="12"/>
  <c r="CM22" i="12"/>
  <c r="CL22" i="12"/>
  <c r="CM21" i="12"/>
  <c r="CL21" i="12"/>
  <c r="CM20" i="12"/>
  <c r="CL20" i="12"/>
  <c r="CM19" i="12"/>
  <c r="CL19" i="12"/>
  <c r="CM18" i="12"/>
  <c r="CL18" i="12"/>
  <c r="CM17" i="12"/>
  <c r="CL17" i="12"/>
  <c r="CM16" i="12"/>
  <c r="CL16" i="12"/>
  <c r="CM15" i="12"/>
  <c r="CL15" i="12"/>
  <c r="CM14" i="12"/>
  <c r="CL14" i="12"/>
  <c r="CM13" i="12"/>
  <c r="CL13" i="12"/>
  <c r="CM12" i="12"/>
  <c r="CL12" i="12"/>
  <c r="CM11" i="12"/>
  <c r="CL11" i="12"/>
  <c r="CM10" i="12"/>
  <c r="CL10" i="12"/>
  <c r="CM9" i="12"/>
  <c r="CL9" i="12"/>
  <c r="CM8" i="12"/>
  <c r="CL8" i="12"/>
  <c r="CM7" i="12"/>
  <c r="CL7" i="12"/>
  <c r="CM6" i="12"/>
  <c r="CL6" i="12"/>
  <c r="CM5" i="12"/>
  <c r="CL5" i="12"/>
  <c r="CM4" i="12"/>
  <c r="CL4" i="12"/>
  <c r="CM3" i="12"/>
  <c r="CL3" i="12"/>
  <c r="CK51" i="12"/>
  <c r="CK50" i="12"/>
  <c r="CK49" i="12"/>
  <c r="CK48" i="12"/>
  <c r="CK47" i="12"/>
  <c r="CK46" i="12"/>
  <c r="CK45" i="12"/>
  <c r="CK44" i="12"/>
  <c r="CK43" i="12"/>
  <c r="CK42" i="12"/>
  <c r="CK41" i="12"/>
  <c r="CK40" i="12"/>
  <c r="CK39" i="12"/>
  <c r="CK38" i="12"/>
  <c r="CK37" i="12"/>
  <c r="CK36" i="12"/>
  <c r="CK35" i="12"/>
  <c r="CK34" i="12"/>
  <c r="CK33" i="12"/>
  <c r="CK32" i="12"/>
  <c r="CK31" i="12"/>
  <c r="CK30" i="12"/>
  <c r="CK29" i="12"/>
  <c r="CK28" i="12"/>
  <c r="CK27" i="12"/>
  <c r="CK26" i="12"/>
  <c r="CK25" i="12"/>
  <c r="CK24" i="12"/>
  <c r="CK23" i="12"/>
  <c r="CK22" i="12"/>
  <c r="CK21" i="12"/>
  <c r="CK20" i="12"/>
  <c r="CK19" i="12"/>
  <c r="CK18" i="12"/>
  <c r="CK17" i="12"/>
  <c r="CK16" i="12"/>
  <c r="CK15" i="12"/>
  <c r="CK14" i="12"/>
  <c r="CK13" i="12"/>
  <c r="CK12" i="12"/>
  <c r="CK11" i="12"/>
  <c r="CK10" i="12"/>
  <c r="CK9" i="12"/>
  <c r="CK8" i="12"/>
  <c r="CK7" i="12"/>
  <c r="CK6" i="12"/>
  <c r="CK5" i="12"/>
  <c r="CK4" i="12"/>
  <c r="CK3" i="12"/>
  <c r="CX60" i="11"/>
  <c r="CW60" i="11"/>
  <c r="CX59" i="11"/>
  <c r="CW59" i="11"/>
  <c r="CX58" i="11"/>
  <c r="CW58" i="11"/>
  <c r="CU54" i="11"/>
  <c r="CS54" i="11"/>
  <c r="CU53" i="11"/>
  <c r="CS53" i="11"/>
  <c r="CU52" i="11"/>
  <c r="CS52" i="11"/>
  <c r="CU51" i="11"/>
  <c r="CS51" i="11"/>
  <c r="CU50" i="11"/>
  <c r="CS50" i="11"/>
  <c r="CU49" i="11"/>
  <c r="CS49" i="11"/>
  <c r="CU48" i="11"/>
  <c r="CS48" i="11"/>
  <c r="CU47" i="11"/>
  <c r="CS47" i="11"/>
  <c r="CU46" i="11"/>
  <c r="CS46" i="11"/>
  <c r="CU45" i="11"/>
  <c r="CS45" i="11"/>
  <c r="CU44" i="11"/>
  <c r="CS44" i="11"/>
  <c r="CU43" i="11"/>
  <c r="CS43" i="11"/>
  <c r="CU42" i="11"/>
  <c r="CS42" i="11"/>
  <c r="CU41" i="11"/>
  <c r="CS41" i="11"/>
  <c r="CU40" i="11"/>
  <c r="CS40" i="11"/>
  <c r="CU39" i="11"/>
  <c r="CS39" i="11"/>
  <c r="CU38" i="11"/>
  <c r="CS38" i="11"/>
  <c r="CU37" i="11"/>
  <c r="CS37" i="11"/>
  <c r="CU36" i="11"/>
  <c r="CS36" i="11"/>
  <c r="CU35" i="11"/>
  <c r="CS35" i="11"/>
  <c r="CU34" i="11"/>
  <c r="CS34" i="11"/>
  <c r="CU33" i="11"/>
  <c r="CS33" i="11"/>
  <c r="CU32" i="11"/>
  <c r="CS32" i="11"/>
  <c r="CU31" i="11"/>
  <c r="CS31" i="11"/>
  <c r="CU30" i="11"/>
  <c r="CS30" i="11"/>
  <c r="CU29" i="11"/>
  <c r="CS29" i="11"/>
  <c r="CU28" i="11"/>
  <c r="CS28" i="11"/>
  <c r="CU27" i="11"/>
  <c r="CS27" i="11"/>
  <c r="CU26" i="11"/>
  <c r="CS26" i="11"/>
  <c r="CU25" i="11"/>
  <c r="CS25" i="11"/>
  <c r="CU24" i="11"/>
  <c r="CS24" i="11"/>
  <c r="CU23" i="11"/>
  <c r="CS23" i="11"/>
  <c r="CU22" i="11"/>
  <c r="CS22" i="11"/>
  <c r="CU21" i="11"/>
  <c r="CS21" i="11"/>
  <c r="CU20" i="11"/>
  <c r="CS20" i="11"/>
  <c r="CU19" i="11"/>
  <c r="CS19" i="11"/>
  <c r="CU18" i="11"/>
  <c r="CS18" i="11"/>
  <c r="CU17" i="11"/>
  <c r="CS17" i="11"/>
  <c r="CU16" i="11"/>
  <c r="CS16" i="11"/>
  <c r="CU15" i="11"/>
  <c r="CS15" i="11"/>
  <c r="CU14" i="11"/>
  <c r="CS14" i="11"/>
  <c r="CU13" i="11"/>
  <c r="CS13" i="11"/>
  <c r="CU12" i="11"/>
  <c r="CS12" i="11"/>
  <c r="CU11" i="11"/>
  <c r="CS11" i="11"/>
  <c r="CU10" i="11"/>
  <c r="CS10" i="11"/>
  <c r="CU9" i="11"/>
  <c r="CS9" i="11"/>
  <c r="CU8" i="11"/>
  <c r="CS8" i="11"/>
  <c r="CU7" i="11"/>
  <c r="CS7" i="11"/>
  <c r="CU6" i="11"/>
  <c r="CS6" i="11"/>
  <c r="CU5" i="11"/>
  <c r="CS5" i="11"/>
  <c r="CU4" i="11"/>
  <c r="CS4" i="11"/>
  <c r="CU3" i="11"/>
  <c r="CS3" i="11"/>
  <c r="CP60" i="11"/>
  <c r="CO60" i="11"/>
  <c r="CP59" i="11"/>
  <c r="CO59" i="11"/>
  <c r="CP58" i="11"/>
  <c r="CO58" i="11"/>
  <c r="CP57" i="11"/>
  <c r="CO57" i="11"/>
  <c r="CP56" i="11"/>
  <c r="CO56" i="11"/>
  <c r="CP55" i="11"/>
  <c r="CO55" i="11"/>
  <c r="CP54" i="11"/>
  <c r="CO54" i="11"/>
  <c r="CP53" i="11"/>
  <c r="CO53" i="11"/>
  <c r="CP52" i="11"/>
  <c r="CO52" i="11"/>
  <c r="CP51" i="11"/>
  <c r="CO51" i="11"/>
  <c r="CP50" i="11"/>
  <c r="CO50" i="11"/>
  <c r="CP49" i="11"/>
  <c r="CO49" i="11"/>
  <c r="CP48" i="11"/>
  <c r="CO48" i="11"/>
  <c r="CP47" i="11"/>
  <c r="CO47" i="11"/>
  <c r="CP46" i="11"/>
  <c r="CO46" i="11"/>
  <c r="CP45" i="11"/>
  <c r="CO45" i="11"/>
  <c r="CP44" i="11"/>
  <c r="CO44" i="11"/>
  <c r="CP43" i="11"/>
  <c r="CO43" i="11"/>
  <c r="CP42" i="11"/>
  <c r="CO42" i="11"/>
  <c r="CP41" i="11"/>
  <c r="CO41" i="11"/>
  <c r="CP40" i="11"/>
  <c r="CO40" i="11"/>
  <c r="CP39" i="11"/>
  <c r="CO39" i="11"/>
  <c r="CP38" i="11"/>
  <c r="CO38" i="11"/>
  <c r="CP37" i="11"/>
  <c r="CO37" i="11"/>
  <c r="CP36" i="11"/>
  <c r="CO36" i="11"/>
  <c r="CP35" i="11"/>
  <c r="CO35" i="11"/>
  <c r="CP34" i="11"/>
  <c r="CO34" i="11"/>
  <c r="CP33" i="11"/>
  <c r="CO33" i="11"/>
  <c r="CP32" i="11"/>
  <c r="CO32" i="11"/>
  <c r="CP31" i="11"/>
  <c r="CO31" i="11"/>
  <c r="CP30" i="11"/>
  <c r="CO30" i="11"/>
  <c r="CP29" i="11"/>
  <c r="CO29" i="11"/>
  <c r="CP28" i="11"/>
  <c r="CO28" i="11"/>
  <c r="CP27" i="11"/>
  <c r="CO27" i="11"/>
  <c r="CP26" i="11"/>
  <c r="CO26" i="11"/>
  <c r="CP25" i="11"/>
  <c r="CO25" i="11"/>
  <c r="CP24" i="11"/>
  <c r="CO24" i="11"/>
  <c r="CP23" i="11"/>
  <c r="CO23" i="11"/>
  <c r="CP22" i="11"/>
  <c r="CO22" i="11"/>
  <c r="CP21" i="11"/>
  <c r="CO21" i="11"/>
  <c r="CP20" i="11"/>
  <c r="CO20" i="11"/>
  <c r="CP19" i="11"/>
  <c r="CO19" i="11"/>
  <c r="CP18" i="11"/>
  <c r="CO18" i="11"/>
  <c r="CP17" i="11"/>
  <c r="CO17" i="11"/>
  <c r="CP16" i="11"/>
  <c r="CO16" i="11"/>
  <c r="CP15" i="11"/>
  <c r="CO15" i="11"/>
  <c r="CP14" i="11"/>
  <c r="CO14" i="11"/>
  <c r="CP13" i="11"/>
  <c r="CO13" i="11"/>
  <c r="CP12" i="11"/>
  <c r="CO12" i="11"/>
  <c r="CP11" i="11"/>
  <c r="CO11" i="11"/>
  <c r="CP10" i="11"/>
  <c r="CO10" i="11"/>
  <c r="CP9" i="11"/>
  <c r="CO9" i="11"/>
  <c r="CP8" i="11"/>
  <c r="CO8" i="11"/>
  <c r="CP7" i="11"/>
  <c r="CO7" i="11"/>
  <c r="CP6" i="11"/>
  <c r="CO6" i="11"/>
  <c r="CP5" i="11"/>
  <c r="CO5" i="11"/>
  <c r="CP4" i="11"/>
  <c r="CO4" i="11"/>
  <c r="CP3" i="11"/>
  <c r="CO3" i="11"/>
  <c r="CT60" i="27"/>
  <c r="CT59" i="27"/>
  <c r="CT58" i="27"/>
  <c r="CT57" i="27"/>
  <c r="CT56" i="27"/>
  <c r="CS60" i="27"/>
  <c r="CS59" i="27"/>
  <c r="CS58" i="27"/>
  <c r="CS57" i="27"/>
  <c r="CS56" i="27"/>
  <c r="CR60" i="27"/>
  <c r="CR59" i="27"/>
  <c r="CR58" i="27"/>
  <c r="CR57" i="27"/>
  <c r="CR56" i="27"/>
  <c r="CP60" i="27"/>
  <c r="CP59" i="27"/>
  <c r="CP58" i="27"/>
  <c r="CP57" i="27"/>
  <c r="CP56" i="27"/>
  <c r="CO60" i="27"/>
  <c r="CN60" i="27"/>
  <c r="CO59" i="27"/>
  <c r="CN59" i="27"/>
  <c r="CO58" i="27"/>
  <c r="CN58" i="27"/>
  <c r="CO57" i="27"/>
  <c r="CN57" i="27"/>
  <c r="CO56" i="27"/>
  <c r="CN56" i="27"/>
  <c r="CM60" i="27"/>
  <c r="CL60" i="27"/>
  <c r="CK60" i="27"/>
  <c r="CM59" i="27"/>
  <c r="CL59" i="27"/>
  <c r="CK59" i="27"/>
  <c r="CM58" i="27"/>
  <c r="CL58" i="27"/>
  <c r="CK58" i="27"/>
  <c r="CM57" i="27"/>
  <c r="CL57" i="27"/>
  <c r="CK57" i="27"/>
  <c r="CM56" i="27"/>
  <c r="CL56" i="27"/>
  <c r="CK56" i="27"/>
  <c r="CI60" i="27"/>
  <c r="CI59" i="27"/>
  <c r="CI58" i="27"/>
  <c r="CI57" i="27"/>
  <c r="CI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M51" i="34"/>
  <c r="CL51" i="34"/>
  <c r="CM50" i="34"/>
  <c r="CL50" i="34"/>
  <c r="CM49" i="34"/>
  <c r="CL49" i="34"/>
  <c r="CM48" i="34"/>
  <c r="CL48" i="34"/>
  <c r="CM47" i="34"/>
  <c r="CL47" i="34"/>
  <c r="CM46" i="34"/>
  <c r="CL46" i="34"/>
  <c r="CM45" i="34"/>
  <c r="CL45" i="34"/>
  <c r="CM44" i="34"/>
  <c r="CL44" i="34"/>
  <c r="CM43" i="34"/>
  <c r="CL43" i="34"/>
  <c r="CM42" i="34"/>
  <c r="CL42" i="34"/>
  <c r="CM41" i="34"/>
  <c r="CL41" i="34"/>
  <c r="CM40" i="34"/>
  <c r="CL40" i="34"/>
  <c r="CM39" i="34"/>
  <c r="CL39" i="34"/>
  <c r="CM38" i="34"/>
  <c r="CL38" i="34"/>
  <c r="CM37" i="34"/>
  <c r="CL37" i="34"/>
  <c r="CM36" i="34"/>
  <c r="CL36" i="34"/>
  <c r="CM35" i="34"/>
  <c r="CL35" i="34"/>
  <c r="CM34" i="34"/>
  <c r="CL34" i="34"/>
  <c r="CM33" i="34"/>
  <c r="CL33" i="34"/>
  <c r="CM32" i="34"/>
  <c r="CL32" i="34"/>
  <c r="CM31" i="34"/>
  <c r="CL31" i="34"/>
  <c r="CM30" i="34"/>
  <c r="CL30" i="34"/>
  <c r="CM29" i="34"/>
  <c r="CL29" i="34"/>
  <c r="CM28" i="34"/>
  <c r="CL28" i="34"/>
  <c r="CM27" i="34"/>
  <c r="CL27" i="34"/>
  <c r="CM26" i="34"/>
  <c r="CL26" i="34"/>
  <c r="CM25" i="34"/>
  <c r="CL25" i="34"/>
  <c r="CM24" i="34"/>
  <c r="CL24" i="34"/>
  <c r="CM23" i="34"/>
  <c r="CL23" i="34"/>
  <c r="CM22" i="34"/>
  <c r="CL22" i="34"/>
  <c r="CM21" i="34"/>
  <c r="CL21" i="34"/>
  <c r="CM20" i="34"/>
  <c r="CL20" i="34"/>
  <c r="CM19" i="34"/>
  <c r="CL19" i="34"/>
  <c r="CM18" i="34"/>
  <c r="CL18" i="34"/>
  <c r="CM17" i="34"/>
  <c r="CL17" i="34"/>
  <c r="CM16" i="34"/>
  <c r="CL16" i="34"/>
  <c r="CM15" i="34"/>
  <c r="CL15" i="34"/>
  <c r="CM14" i="34"/>
  <c r="CL14" i="34"/>
  <c r="CM13" i="34"/>
  <c r="CL13" i="34"/>
  <c r="CM12" i="34"/>
  <c r="CL12" i="34"/>
  <c r="CM11" i="34"/>
  <c r="CL11" i="34"/>
  <c r="CM10" i="34"/>
  <c r="CL10" i="34"/>
  <c r="CM9" i="34"/>
  <c r="CL9" i="34"/>
  <c r="CM8" i="34"/>
  <c r="CL8" i="34"/>
  <c r="CM7" i="34"/>
  <c r="CL7" i="34"/>
  <c r="CM6" i="34"/>
  <c r="CL6" i="34"/>
  <c r="CM5" i="34"/>
  <c r="CL5" i="34"/>
  <c r="CM4" i="34"/>
  <c r="CL4" i="34"/>
  <c r="CM3" i="34"/>
  <c r="CL3" i="34"/>
  <c r="CK51" i="34"/>
  <c r="CJ51" i="34"/>
  <c r="CK50" i="34"/>
  <c r="CJ50" i="34"/>
  <c r="CK49" i="34"/>
  <c r="CJ49" i="34"/>
  <c r="CK48" i="34"/>
  <c r="CJ48" i="34"/>
  <c r="CK47" i="34"/>
  <c r="CJ47" i="34"/>
  <c r="CK46" i="34"/>
  <c r="CJ46" i="34"/>
  <c r="CK45" i="34"/>
  <c r="CJ45" i="34"/>
  <c r="CK44" i="34"/>
  <c r="CJ44" i="34"/>
  <c r="CK43" i="34"/>
  <c r="CJ43" i="34"/>
  <c r="CK42" i="34"/>
  <c r="CJ42" i="34"/>
  <c r="CK41" i="34"/>
  <c r="CJ41" i="34"/>
  <c r="CK40" i="34"/>
  <c r="CJ40" i="34"/>
  <c r="CK39" i="34"/>
  <c r="CJ39" i="34"/>
  <c r="CK38" i="34"/>
  <c r="CJ38" i="34"/>
  <c r="CK37" i="34"/>
  <c r="CJ37" i="34"/>
  <c r="CK36" i="34"/>
  <c r="CJ36" i="34"/>
  <c r="CK35" i="34"/>
  <c r="CJ35" i="34"/>
  <c r="CK34" i="34"/>
  <c r="CJ34" i="34"/>
  <c r="CK33" i="34"/>
  <c r="CJ33" i="34"/>
  <c r="CK32" i="34"/>
  <c r="CJ32" i="34"/>
  <c r="CK31" i="34"/>
  <c r="CJ31" i="34"/>
  <c r="CK30" i="34"/>
  <c r="CJ30" i="34"/>
  <c r="CK29" i="34"/>
  <c r="CJ29" i="34"/>
  <c r="CK28" i="34"/>
  <c r="CJ28" i="34"/>
  <c r="CK27" i="34"/>
  <c r="CJ27" i="34"/>
  <c r="CK26" i="34"/>
  <c r="CJ26" i="34"/>
  <c r="CK25" i="34"/>
  <c r="CJ25" i="34"/>
  <c r="CK24" i="34"/>
  <c r="CJ24" i="34"/>
  <c r="CK23" i="34"/>
  <c r="CJ23" i="34"/>
  <c r="CK22" i="34"/>
  <c r="CJ22" i="34"/>
  <c r="CK21" i="34"/>
  <c r="CJ21" i="34"/>
  <c r="CK20" i="34"/>
  <c r="CJ20" i="34"/>
  <c r="CK19" i="34"/>
  <c r="CJ19" i="34"/>
  <c r="CK18" i="34"/>
  <c r="CJ18" i="34"/>
  <c r="CK17" i="34"/>
  <c r="CJ17" i="34"/>
  <c r="CK16" i="34"/>
  <c r="CJ16" i="34"/>
  <c r="CK15" i="34"/>
  <c r="CJ15" i="34"/>
  <c r="CK14" i="34"/>
  <c r="CJ14" i="34"/>
  <c r="CK13" i="34"/>
  <c r="CJ13" i="34"/>
  <c r="CK12" i="34"/>
  <c r="CJ12" i="34"/>
  <c r="CK11" i="34"/>
  <c r="CJ11" i="34"/>
  <c r="CK10" i="34"/>
  <c r="CJ10" i="34"/>
  <c r="CK9" i="34"/>
  <c r="CJ9" i="34"/>
  <c r="CK8" i="34"/>
  <c r="CJ8" i="34"/>
  <c r="CK7" i="34"/>
  <c r="CJ7" i="34"/>
  <c r="CK6" i="34"/>
  <c r="CJ6" i="34"/>
  <c r="CK5" i="34"/>
  <c r="CJ5" i="34"/>
  <c r="CK4" i="34"/>
  <c r="CJ4" i="34"/>
  <c r="CK3" i="34"/>
  <c r="CJ3" i="34"/>
  <c r="CI51" i="34"/>
  <c r="CH51" i="34"/>
  <c r="CI50" i="34"/>
  <c r="CH50" i="34"/>
  <c r="CI49" i="34"/>
  <c r="CH49" i="34"/>
  <c r="CI48" i="34"/>
  <c r="CH48" i="34"/>
  <c r="CI47" i="34"/>
  <c r="CH47" i="34"/>
  <c r="CI46" i="34"/>
  <c r="CH46" i="34"/>
  <c r="CI45" i="34"/>
  <c r="CH45" i="34"/>
  <c r="CI44" i="34"/>
  <c r="CH44" i="34"/>
  <c r="CI43" i="34"/>
  <c r="CH43" i="34"/>
  <c r="CI42" i="34"/>
  <c r="CH42" i="34"/>
  <c r="CI41" i="34"/>
  <c r="CH41" i="34"/>
  <c r="CI40" i="34"/>
  <c r="CH40" i="34"/>
  <c r="CI39" i="34"/>
  <c r="CH39" i="34"/>
  <c r="CI38" i="34"/>
  <c r="CH38" i="34"/>
  <c r="CI37" i="34"/>
  <c r="CH37" i="34"/>
  <c r="CI36" i="34"/>
  <c r="CH36" i="34"/>
  <c r="CI35" i="34"/>
  <c r="CH35" i="34"/>
  <c r="CI34" i="34"/>
  <c r="CH34" i="34"/>
  <c r="CI33" i="34"/>
  <c r="CH33" i="34"/>
  <c r="CI32" i="34"/>
  <c r="CH32" i="34"/>
  <c r="CI31" i="34"/>
  <c r="CH31" i="34"/>
  <c r="CI30" i="34"/>
  <c r="CH30" i="34"/>
  <c r="CI29" i="34"/>
  <c r="CH29" i="34"/>
  <c r="CI28" i="34"/>
  <c r="CH28" i="34"/>
  <c r="CI27" i="34"/>
  <c r="CH27" i="34"/>
  <c r="CI26" i="34"/>
  <c r="CH26" i="34"/>
  <c r="CI25" i="34"/>
  <c r="CH25" i="34"/>
  <c r="CI24" i="34"/>
  <c r="CH24" i="34"/>
  <c r="CI23" i="34"/>
  <c r="CH23" i="34"/>
  <c r="CI22" i="34"/>
  <c r="CH22" i="34"/>
  <c r="CI21" i="34"/>
  <c r="CH21" i="34"/>
  <c r="CI20" i="34"/>
  <c r="CH20" i="34"/>
  <c r="CI19" i="34"/>
  <c r="CH19" i="34"/>
  <c r="CI18" i="34"/>
  <c r="CH18" i="34"/>
  <c r="CI17" i="34"/>
  <c r="CH17" i="34"/>
  <c r="CI16" i="34"/>
  <c r="CH16" i="34"/>
  <c r="CI15" i="34"/>
  <c r="CH15" i="34"/>
  <c r="CI14" i="34"/>
  <c r="CH14" i="34"/>
  <c r="CI13" i="34"/>
  <c r="CH13" i="34"/>
  <c r="CI12" i="34"/>
  <c r="CH12" i="34"/>
  <c r="CI11" i="34"/>
  <c r="CH11" i="34"/>
  <c r="CI10" i="34"/>
  <c r="CH10" i="34"/>
  <c r="CI9" i="34"/>
  <c r="CH9" i="34"/>
  <c r="CI8" i="34"/>
  <c r="CH8" i="34"/>
  <c r="CI7" i="34"/>
  <c r="CH7" i="34"/>
  <c r="CI6" i="34"/>
  <c r="CH6" i="34"/>
  <c r="CI5" i="34"/>
  <c r="CH5" i="34"/>
  <c r="CI4" i="34"/>
  <c r="CH4" i="34"/>
  <c r="CI3" i="34"/>
  <c r="CH3" i="34"/>
  <c r="CG51" i="34"/>
  <c r="CG50" i="34"/>
  <c r="CG49" i="34"/>
  <c r="CG48" i="34"/>
  <c r="CG47" i="34"/>
  <c r="CG46" i="34"/>
  <c r="CG45" i="34"/>
  <c r="CG44" i="34"/>
  <c r="CG43" i="34"/>
  <c r="CG42" i="34"/>
  <c r="CG41" i="34"/>
  <c r="CG40" i="34"/>
  <c r="CG39" i="34"/>
  <c r="CG38" i="34"/>
  <c r="CG37" i="34"/>
  <c r="CG36" i="34"/>
  <c r="CG35" i="34"/>
  <c r="CG34" i="34"/>
  <c r="CG33" i="34"/>
  <c r="CG32" i="34"/>
  <c r="CG31" i="34"/>
  <c r="CG30" i="34"/>
  <c r="CG29" i="34"/>
  <c r="CG28" i="34"/>
  <c r="CG27" i="34"/>
  <c r="CG26" i="34"/>
  <c r="CG25" i="34"/>
  <c r="CG24" i="34"/>
  <c r="CG23" i="34"/>
  <c r="CG22" i="34"/>
  <c r="CG21" i="34"/>
  <c r="CG20" i="34"/>
  <c r="CG19" i="34"/>
  <c r="CG18" i="34"/>
  <c r="CG17" i="34"/>
  <c r="CG16" i="34"/>
  <c r="CG15" i="34"/>
  <c r="CG14" i="34"/>
  <c r="CG13" i="34"/>
  <c r="CG12" i="34"/>
  <c r="CG11" i="34"/>
  <c r="CG10" i="34"/>
  <c r="CG9" i="34"/>
  <c r="CG8" i="34"/>
  <c r="CG7" i="34"/>
  <c r="CG6" i="34"/>
  <c r="CG5" i="34"/>
  <c r="CG4" i="34"/>
  <c r="CG3" i="34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CF48" i="7"/>
  <c r="CE48" i="7"/>
  <c r="CF15" i="7"/>
  <c r="CE15" i="7"/>
  <c r="CF14" i="7"/>
  <c r="CE14" i="7"/>
  <c r="CF13" i="7"/>
  <c r="CE13" i="7"/>
  <c r="CF12" i="7"/>
  <c r="CE12" i="7"/>
  <c r="CF11" i="7"/>
  <c r="CE11" i="7"/>
  <c r="CF10" i="7"/>
  <c r="CE10" i="7"/>
  <c r="CF9" i="7"/>
  <c r="CE9" i="7"/>
  <c r="CF8" i="7"/>
  <c r="CE8" i="7"/>
  <c r="CF7" i="7"/>
  <c r="CE7" i="7"/>
  <c r="CF6" i="7"/>
  <c r="CE6" i="7"/>
  <c r="CF5" i="7"/>
  <c r="CE5" i="7"/>
  <c r="CF4" i="7"/>
  <c r="CE4" i="7"/>
  <c r="CF3" i="7"/>
  <c r="CE3" i="7"/>
  <c r="CD48" i="7"/>
  <c r="CC48" i="7"/>
  <c r="CD15" i="7"/>
  <c r="CC15" i="7"/>
  <c r="CD14" i="7"/>
  <c r="CC14" i="7"/>
  <c r="CD13" i="7"/>
  <c r="CC13" i="7"/>
  <c r="CD12" i="7"/>
  <c r="CC12" i="7"/>
  <c r="CD11" i="7"/>
  <c r="CC11" i="7"/>
  <c r="CD10" i="7"/>
  <c r="CC10" i="7"/>
  <c r="CD9" i="7"/>
  <c r="CC9" i="7"/>
  <c r="CD8" i="7"/>
  <c r="CC8" i="7"/>
  <c r="CD7" i="7"/>
  <c r="CC7" i="7"/>
  <c r="CD6" i="7"/>
  <c r="CC6" i="7"/>
  <c r="CD5" i="7"/>
  <c r="CC5" i="7"/>
  <c r="CD4" i="7"/>
  <c r="CC4" i="7"/>
  <c r="CD3" i="7"/>
  <c r="CC3" i="7"/>
  <c r="CB48" i="7"/>
  <c r="CA48" i="7"/>
  <c r="CB15" i="7"/>
  <c r="CA15" i="7"/>
  <c r="CB14" i="7"/>
  <c r="CA14" i="7"/>
  <c r="CB13" i="7"/>
  <c r="CA13" i="7"/>
  <c r="CB12" i="7"/>
  <c r="CA12" i="7"/>
  <c r="CB11" i="7"/>
  <c r="CA11" i="7"/>
  <c r="CB10" i="7"/>
  <c r="CA10" i="7"/>
  <c r="CB9" i="7"/>
  <c r="CA9" i="7"/>
  <c r="CB8" i="7"/>
  <c r="CA8" i="7"/>
  <c r="CB7" i="7"/>
  <c r="CA7" i="7"/>
  <c r="CB6" i="7"/>
  <c r="CA6" i="7"/>
  <c r="CB5" i="7"/>
  <c r="CA5" i="7"/>
  <c r="CB4" i="7"/>
  <c r="CA4" i="7"/>
  <c r="CB3" i="7"/>
  <c r="CA3" i="7"/>
  <c r="BZ15" i="7"/>
  <c r="BZ14" i="7"/>
  <c r="BZ13" i="7"/>
  <c r="BZ12" i="7"/>
  <c r="BZ11" i="7"/>
  <c r="BZ10" i="7"/>
  <c r="BZ9" i="7"/>
  <c r="BZ8" i="7"/>
  <c r="BZ7" i="7"/>
  <c r="BZ6" i="7"/>
  <c r="BZ5" i="7"/>
  <c r="BZ4" i="7"/>
  <c r="BZ3" i="7"/>
  <c r="BY15" i="7"/>
  <c r="BY12" i="7"/>
  <c r="BY11" i="7"/>
  <c r="BY10" i="7"/>
  <c r="BY9" i="7"/>
  <c r="BY8" i="7"/>
  <c r="BY7" i="7"/>
  <c r="BY6" i="7"/>
  <c r="BY5" i="7"/>
  <c r="BY4" i="7"/>
  <c r="BY3" i="7"/>
  <c r="CE48" i="6"/>
  <c r="CD48" i="6"/>
  <c r="CE6" i="6"/>
  <c r="CD6" i="6"/>
  <c r="CC48" i="6"/>
  <c r="CB48" i="6"/>
  <c r="CA48" i="6"/>
  <c r="CC6" i="6"/>
  <c r="CB6" i="6"/>
  <c r="CA6" i="6"/>
  <c r="BZ48" i="6"/>
  <c r="BZ6" i="6"/>
  <c r="BY6" i="6"/>
  <c r="BX47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2" i="6"/>
  <c r="BX21" i="6"/>
  <c r="BX20" i="6"/>
  <c r="BX19" i="6"/>
  <c r="BX18" i="6"/>
  <c r="BX17" i="6"/>
  <c r="BX16" i="6"/>
  <c r="BX15" i="6"/>
  <c r="BX14" i="6"/>
  <c r="BX13" i="6"/>
  <c r="BX12" i="6"/>
  <c r="BX11" i="6"/>
  <c r="BX10" i="6"/>
  <c r="BX9" i="6"/>
  <c r="BX8" i="6"/>
  <c r="BX7" i="6"/>
  <c r="BX6" i="6"/>
  <c r="BX5" i="6"/>
  <c r="BX4" i="6"/>
  <c r="BX3" i="6"/>
  <c r="CQ51" i="13"/>
  <c r="CP51" i="13"/>
  <c r="CO51" i="13"/>
  <c r="CQ50" i="13"/>
  <c r="CP50" i="13"/>
  <c r="CO50" i="13"/>
  <c r="CQ49" i="13"/>
  <c r="CP49" i="13"/>
  <c r="CO49" i="13"/>
  <c r="CQ48" i="13"/>
  <c r="CP48" i="13"/>
  <c r="CO48" i="13"/>
  <c r="CQ47" i="13"/>
  <c r="CP47" i="13"/>
  <c r="CO47" i="13"/>
  <c r="CQ46" i="13"/>
  <c r="CP46" i="13"/>
  <c r="CO46" i="13"/>
  <c r="CQ45" i="13"/>
  <c r="CP45" i="13"/>
  <c r="CO45" i="13"/>
  <c r="CQ44" i="13"/>
  <c r="CP44" i="13"/>
  <c r="CO44" i="13"/>
  <c r="CQ43" i="13"/>
  <c r="CP43" i="13"/>
  <c r="CO43" i="13"/>
  <c r="CQ42" i="13"/>
  <c r="CP42" i="13"/>
  <c r="CO42" i="13"/>
  <c r="CQ41" i="13"/>
  <c r="CP41" i="13"/>
  <c r="CO41" i="13"/>
  <c r="CQ40" i="13"/>
  <c r="CP40" i="13"/>
  <c r="CO40" i="13"/>
  <c r="CQ39" i="13"/>
  <c r="CP39" i="13"/>
  <c r="CO39" i="13"/>
  <c r="CQ38" i="13"/>
  <c r="CP38" i="13"/>
  <c r="CO38" i="13"/>
  <c r="CQ37" i="13"/>
  <c r="CP37" i="13"/>
  <c r="CO37" i="13"/>
  <c r="CQ36" i="13"/>
  <c r="CP36" i="13"/>
  <c r="CO36" i="13"/>
  <c r="CQ35" i="13"/>
  <c r="CP35" i="13"/>
  <c r="CO35" i="13"/>
  <c r="CQ34" i="13"/>
  <c r="CP34" i="13"/>
  <c r="CO34" i="13"/>
  <c r="CQ33" i="13"/>
  <c r="CP33" i="13"/>
  <c r="CO33" i="13"/>
  <c r="CQ32" i="13"/>
  <c r="CP32" i="13"/>
  <c r="CO32" i="13"/>
  <c r="CQ31" i="13"/>
  <c r="CP31" i="13"/>
  <c r="CO31" i="13"/>
  <c r="CQ30" i="13"/>
  <c r="CP30" i="13"/>
  <c r="CO30" i="13"/>
  <c r="CQ29" i="13"/>
  <c r="CP29" i="13"/>
  <c r="CO29" i="13"/>
  <c r="CQ28" i="13"/>
  <c r="CP28" i="13"/>
  <c r="CO28" i="13"/>
  <c r="CQ27" i="13"/>
  <c r="CP27" i="13"/>
  <c r="CO27" i="13"/>
  <c r="CQ26" i="13"/>
  <c r="CP26" i="13"/>
  <c r="CO26" i="13"/>
  <c r="CQ25" i="13"/>
  <c r="CP25" i="13"/>
  <c r="CO25" i="13"/>
  <c r="CQ24" i="13"/>
  <c r="CP24" i="13"/>
  <c r="CO24" i="13"/>
  <c r="CQ23" i="13"/>
  <c r="CP23" i="13"/>
  <c r="CO23" i="13"/>
  <c r="CQ22" i="13"/>
  <c r="CP22" i="13"/>
  <c r="CO22" i="13"/>
  <c r="CQ21" i="13"/>
  <c r="CP21" i="13"/>
  <c r="CO21" i="13"/>
  <c r="CQ20" i="13"/>
  <c r="CP20" i="13"/>
  <c r="CO20" i="13"/>
  <c r="CQ19" i="13"/>
  <c r="CP19" i="13"/>
  <c r="CO19" i="13"/>
  <c r="CQ18" i="13"/>
  <c r="CP18" i="13"/>
  <c r="CO18" i="13"/>
  <c r="CQ17" i="13"/>
  <c r="CP17" i="13"/>
  <c r="CO17" i="13"/>
  <c r="CQ16" i="13"/>
  <c r="CP16" i="13"/>
  <c r="CO16" i="13"/>
  <c r="CQ15" i="13"/>
  <c r="CP15" i="13"/>
  <c r="CO15" i="13"/>
  <c r="CQ14" i="13"/>
  <c r="CP14" i="13"/>
  <c r="CO14" i="13"/>
  <c r="CQ13" i="13"/>
  <c r="CP13" i="13"/>
  <c r="CO13" i="13"/>
  <c r="CQ12" i="13"/>
  <c r="CP12" i="13"/>
  <c r="CO12" i="13"/>
  <c r="CQ11" i="13"/>
  <c r="CP11" i="13"/>
  <c r="CO11" i="13"/>
  <c r="CQ10" i="13"/>
  <c r="CP10" i="13"/>
  <c r="CO10" i="13"/>
  <c r="CQ9" i="13"/>
  <c r="CP9" i="13"/>
  <c r="CO9" i="13"/>
  <c r="CQ8" i="13"/>
  <c r="CP8" i="13"/>
  <c r="CO8" i="13"/>
  <c r="CQ7" i="13"/>
  <c r="CP7" i="13"/>
  <c r="CO7" i="13"/>
  <c r="CQ6" i="13"/>
  <c r="CP6" i="13"/>
  <c r="CO6" i="13"/>
  <c r="CQ5" i="13"/>
  <c r="CP5" i="13"/>
  <c r="CO5" i="13"/>
  <c r="CQ4" i="13"/>
  <c r="CP4" i="13"/>
  <c r="CO4" i="13"/>
  <c r="CQ3" i="13"/>
  <c r="CP3" i="13"/>
  <c r="CO3" i="13"/>
  <c r="CN51" i="13"/>
  <c r="CN50" i="13"/>
  <c r="CN49" i="13"/>
  <c r="CN48" i="13"/>
  <c r="CN47" i="13"/>
  <c r="CN46" i="13"/>
  <c r="CN45" i="13"/>
  <c r="CN44" i="13"/>
  <c r="CN43" i="13"/>
  <c r="CN42" i="13"/>
  <c r="CN41" i="13"/>
  <c r="CN40" i="13"/>
  <c r="CN39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N4" i="13"/>
  <c r="CN3" i="13"/>
  <c r="CM51" i="13"/>
  <c r="CL51" i="13"/>
  <c r="CM50" i="13"/>
  <c r="CL50" i="13"/>
  <c r="CM49" i="13"/>
  <c r="CL49" i="13"/>
  <c r="CM48" i="13"/>
  <c r="CL48" i="13"/>
  <c r="CM47" i="13"/>
  <c r="CL47" i="13"/>
  <c r="CM46" i="13"/>
  <c r="CL46" i="13"/>
  <c r="CM45" i="13"/>
  <c r="CL45" i="13"/>
  <c r="CM44" i="13"/>
  <c r="CL44" i="13"/>
  <c r="CM43" i="13"/>
  <c r="CL43" i="13"/>
  <c r="CM42" i="13"/>
  <c r="CL42" i="13"/>
  <c r="CM41" i="13"/>
  <c r="CL41" i="13"/>
  <c r="CM40" i="13"/>
  <c r="CL40" i="13"/>
  <c r="CM39" i="13"/>
  <c r="CL39" i="13"/>
  <c r="CM38" i="13"/>
  <c r="CL38" i="13"/>
  <c r="CM37" i="13"/>
  <c r="CL37" i="13"/>
  <c r="CM36" i="13"/>
  <c r="CL36" i="13"/>
  <c r="CM35" i="13"/>
  <c r="CL35" i="13"/>
  <c r="CM34" i="13"/>
  <c r="CL34" i="13"/>
  <c r="CM33" i="13"/>
  <c r="CL33" i="13"/>
  <c r="CM32" i="13"/>
  <c r="CL32" i="13"/>
  <c r="CM31" i="13"/>
  <c r="CL31" i="13"/>
  <c r="CM30" i="13"/>
  <c r="CL30" i="13"/>
  <c r="CM29" i="13"/>
  <c r="CL29" i="13"/>
  <c r="CM28" i="13"/>
  <c r="CL28" i="13"/>
  <c r="CM27" i="13"/>
  <c r="CL27" i="13"/>
  <c r="CM26" i="13"/>
  <c r="CL26" i="13"/>
  <c r="CM25" i="13"/>
  <c r="CL25" i="13"/>
  <c r="CM24" i="13"/>
  <c r="CL24" i="13"/>
  <c r="CM23" i="13"/>
  <c r="CL23" i="13"/>
  <c r="CM22" i="13"/>
  <c r="CL22" i="13"/>
  <c r="CM21" i="13"/>
  <c r="CL21" i="13"/>
  <c r="CM20" i="13"/>
  <c r="CL20" i="13"/>
  <c r="CM19" i="13"/>
  <c r="CL19" i="13"/>
  <c r="CM18" i="13"/>
  <c r="CL18" i="13"/>
  <c r="CM17" i="13"/>
  <c r="CL17" i="13"/>
  <c r="CM16" i="13"/>
  <c r="CL16" i="13"/>
  <c r="CM15" i="13"/>
  <c r="CL15" i="13"/>
  <c r="CM14" i="13"/>
  <c r="CL14" i="13"/>
  <c r="CM13" i="13"/>
  <c r="CL13" i="13"/>
  <c r="CM12" i="13"/>
  <c r="CL12" i="13"/>
  <c r="CM11" i="13"/>
  <c r="CL11" i="13"/>
  <c r="CM10" i="13"/>
  <c r="CL10" i="13"/>
  <c r="CM9" i="13"/>
  <c r="CL9" i="13"/>
  <c r="CM8" i="13"/>
  <c r="CL8" i="13"/>
  <c r="CM7" i="13"/>
  <c r="CL7" i="13"/>
  <c r="CM6" i="13"/>
  <c r="CL6" i="13"/>
  <c r="CM5" i="13"/>
  <c r="CL5" i="13"/>
  <c r="CM4" i="13"/>
  <c r="CL4" i="13"/>
  <c r="CM3" i="13"/>
  <c r="CL3" i="13"/>
  <c r="CK56" i="13"/>
  <c r="CJ56" i="13"/>
  <c r="CK55" i="13"/>
  <c r="CJ55" i="13"/>
  <c r="CK54" i="13"/>
  <c r="CJ54" i="13"/>
  <c r="CK51" i="13"/>
  <c r="CJ51" i="13"/>
  <c r="CK50" i="13"/>
  <c r="CJ50" i="13"/>
  <c r="CK49" i="13"/>
  <c r="CJ49" i="13"/>
  <c r="CK48" i="13"/>
  <c r="CJ48" i="13"/>
  <c r="CK47" i="13"/>
  <c r="CJ47" i="13"/>
  <c r="CK46" i="13"/>
  <c r="CJ46" i="13"/>
  <c r="CK45" i="13"/>
  <c r="CJ45" i="13"/>
  <c r="CK44" i="13"/>
  <c r="CJ44" i="13"/>
  <c r="CK43" i="13"/>
  <c r="CJ43" i="13"/>
  <c r="CK42" i="13"/>
  <c r="CJ42" i="13"/>
  <c r="CK41" i="13"/>
  <c r="CJ41" i="13"/>
  <c r="CK40" i="13"/>
  <c r="CJ40" i="13"/>
  <c r="CK39" i="13"/>
  <c r="CJ39" i="13"/>
  <c r="CK38" i="13"/>
  <c r="CJ38" i="13"/>
  <c r="CK37" i="13"/>
  <c r="CJ37" i="13"/>
  <c r="CK36" i="13"/>
  <c r="CJ36" i="13"/>
  <c r="CK35" i="13"/>
  <c r="CJ35" i="13"/>
  <c r="CK34" i="13"/>
  <c r="CJ34" i="13"/>
  <c r="CK33" i="13"/>
  <c r="CJ33" i="13"/>
  <c r="CK32" i="13"/>
  <c r="CJ32" i="13"/>
  <c r="CK31" i="13"/>
  <c r="CJ31" i="13"/>
  <c r="CK30" i="13"/>
  <c r="CJ30" i="13"/>
  <c r="CK29" i="13"/>
  <c r="CJ29" i="13"/>
  <c r="CK28" i="13"/>
  <c r="CJ28" i="13"/>
  <c r="CK27" i="13"/>
  <c r="CJ27" i="13"/>
  <c r="CK26" i="13"/>
  <c r="CJ26" i="13"/>
  <c r="CK25" i="13"/>
  <c r="CJ25" i="13"/>
  <c r="CK24" i="13"/>
  <c r="CJ24" i="13"/>
  <c r="CK23" i="13"/>
  <c r="CJ23" i="13"/>
  <c r="CK22" i="13"/>
  <c r="CJ22" i="13"/>
  <c r="CK21" i="13"/>
  <c r="CJ21" i="13"/>
  <c r="CK20" i="13"/>
  <c r="CJ20" i="13"/>
  <c r="CK19" i="13"/>
  <c r="CJ19" i="13"/>
  <c r="CK18" i="13"/>
  <c r="CJ18" i="13"/>
  <c r="CK17" i="13"/>
  <c r="CJ17" i="13"/>
  <c r="CK16" i="13"/>
  <c r="CJ16" i="13"/>
  <c r="CK15" i="13"/>
  <c r="CJ15" i="13"/>
  <c r="CK14" i="13"/>
  <c r="CJ14" i="13"/>
  <c r="CK13" i="13"/>
  <c r="CJ13" i="13"/>
  <c r="CK12" i="13"/>
  <c r="CJ12" i="13"/>
  <c r="CK11" i="13"/>
  <c r="CJ11" i="13"/>
  <c r="CK10" i="13"/>
  <c r="CJ10" i="13"/>
  <c r="CK9" i="13"/>
  <c r="CJ9" i="13"/>
  <c r="CK8" i="13"/>
  <c r="CJ8" i="13"/>
  <c r="CK7" i="13"/>
  <c r="CJ7" i="13"/>
  <c r="CK6" i="13"/>
  <c r="CJ6" i="13"/>
  <c r="CK5" i="13"/>
  <c r="CJ5" i="13"/>
  <c r="CK4" i="13"/>
  <c r="CJ4" i="13"/>
  <c r="CK3" i="13"/>
  <c r="CJ3" i="13"/>
  <c r="CI56" i="13"/>
  <c r="CH56" i="13"/>
  <c r="CI55" i="13"/>
  <c r="CH55" i="13"/>
  <c r="CI54" i="13"/>
  <c r="CH54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E55" i="13"/>
  <c r="CE54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CE32" i="13"/>
  <c r="CE31" i="13"/>
  <c r="CE30" i="13"/>
  <c r="CE29" i="13"/>
  <c r="CE28" i="13"/>
  <c r="CE27" i="13"/>
  <c r="CE26" i="13"/>
  <c r="CE25" i="13"/>
  <c r="CE24" i="13"/>
  <c r="CE23" i="13"/>
  <c r="CE22" i="13"/>
  <c r="CE21" i="13"/>
  <c r="CE20" i="13"/>
  <c r="CE19" i="13"/>
  <c r="CE18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4" i="13"/>
  <c r="CE3" i="13"/>
  <c r="CZ55" i="25"/>
  <c r="CZ54" i="25"/>
  <c r="CZ52" i="25"/>
  <c r="CZ51" i="25"/>
  <c r="CZ50" i="25"/>
  <c r="CZ49" i="25"/>
  <c r="CZ48" i="25"/>
  <c r="CZ47" i="25"/>
  <c r="CZ46" i="25"/>
  <c r="CZ45" i="25"/>
  <c r="CZ44" i="25"/>
  <c r="CZ43" i="25"/>
  <c r="CZ42" i="25"/>
  <c r="CZ41" i="25"/>
  <c r="CZ40" i="25"/>
  <c r="CZ39" i="25"/>
  <c r="CZ38" i="25"/>
  <c r="CZ37" i="25"/>
  <c r="CZ36" i="25"/>
  <c r="CZ35" i="25"/>
  <c r="CZ34" i="25"/>
  <c r="CZ33" i="25"/>
  <c r="CZ32" i="25"/>
  <c r="CZ31" i="25"/>
  <c r="CZ30" i="25"/>
  <c r="CZ29" i="25"/>
  <c r="CZ28" i="25"/>
  <c r="CZ27" i="25"/>
  <c r="CZ26" i="25"/>
  <c r="CZ25" i="25"/>
  <c r="CZ24" i="25"/>
  <c r="CZ23" i="25"/>
  <c r="CZ22" i="25"/>
  <c r="CZ21" i="25"/>
  <c r="CZ20" i="25"/>
  <c r="CZ19" i="25"/>
  <c r="CZ18" i="25"/>
  <c r="CZ17" i="25"/>
  <c r="CZ16" i="25"/>
  <c r="CZ15" i="25"/>
  <c r="CZ14" i="25"/>
  <c r="CZ13" i="25"/>
  <c r="CZ12" i="25"/>
  <c r="CZ11" i="25"/>
  <c r="CZ10" i="25"/>
  <c r="CZ9" i="25"/>
  <c r="CZ8" i="25"/>
  <c r="CZ7" i="25"/>
  <c r="CZ6" i="25"/>
  <c r="CZ5" i="25"/>
  <c r="CZ4" i="25"/>
  <c r="CZ3" i="25"/>
  <c r="CW55" i="25"/>
  <c r="CW54" i="25"/>
  <c r="CW52" i="25"/>
  <c r="CW51" i="25"/>
  <c r="CW50" i="25"/>
  <c r="CW49" i="25"/>
  <c r="CW48" i="25"/>
  <c r="CW47" i="25"/>
  <c r="CW46" i="25"/>
  <c r="CW45" i="25"/>
  <c r="CW44" i="25"/>
  <c r="CW43" i="25"/>
  <c r="CW42" i="25"/>
  <c r="CW41" i="25"/>
  <c r="CW40" i="25"/>
  <c r="CW39" i="25"/>
  <c r="CW38" i="25"/>
  <c r="CW37" i="25"/>
  <c r="CW36" i="25"/>
  <c r="CW35" i="25"/>
  <c r="CW34" i="25"/>
  <c r="CW33" i="25"/>
  <c r="CW32" i="25"/>
  <c r="CW31" i="25"/>
  <c r="CW30" i="25"/>
  <c r="CW29" i="25"/>
  <c r="CW28" i="25"/>
  <c r="CW27" i="25"/>
  <c r="CW26" i="25"/>
  <c r="CW25" i="25"/>
  <c r="CW24" i="25"/>
  <c r="CW23" i="25"/>
  <c r="CW22" i="25"/>
  <c r="CW21" i="25"/>
  <c r="CW20" i="25"/>
  <c r="CW19" i="25"/>
  <c r="CW18" i="25"/>
  <c r="CW17" i="25"/>
  <c r="CW16" i="25"/>
  <c r="CW15" i="25"/>
  <c r="CW14" i="25"/>
  <c r="CW13" i="25"/>
  <c r="CW12" i="25"/>
  <c r="CW11" i="25"/>
  <c r="CW10" i="25"/>
  <c r="CW9" i="25"/>
  <c r="CW8" i="25"/>
  <c r="CW7" i="25"/>
  <c r="CW6" i="25"/>
  <c r="CW5" i="25"/>
  <c r="CW4" i="25"/>
  <c r="CW3" i="25"/>
  <c r="CV55" i="25"/>
  <c r="CV54" i="25"/>
  <c r="CV52" i="25"/>
  <c r="CV51" i="25"/>
  <c r="CV50" i="25"/>
  <c r="CV49" i="25"/>
  <c r="CV48" i="25"/>
  <c r="CV47" i="25"/>
  <c r="CV46" i="25"/>
  <c r="CV45" i="25"/>
  <c r="CV44" i="25"/>
  <c r="CV43" i="25"/>
  <c r="CV42" i="25"/>
  <c r="CV41" i="25"/>
  <c r="CV40" i="25"/>
  <c r="CV39" i="25"/>
  <c r="CV38" i="25"/>
  <c r="CV37" i="25"/>
  <c r="CV36" i="25"/>
  <c r="CV35" i="25"/>
  <c r="CV34" i="25"/>
  <c r="CV33" i="25"/>
  <c r="CV32" i="25"/>
  <c r="CV31" i="25"/>
  <c r="CV30" i="25"/>
  <c r="CV29" i="25"/>
  <c r="CV28" i="25"/>
  <c r="CV27" i="25"/>
  <c r="CV26" i="25"/>
  <c r="CV25" i="25"/>
  <c r="CV24" i="25"/>
  <c r="CV23" i="25"/>
  <c r="CV22" i="25"/>
  <c r="CV21" i="25"/>
  <c r="CV20" i="25"/>
  <c r="CV19" i="25"/>
  <c r="CV18" i="25"/>
  <c r="CV17" i="25"/>
  <c r="CV16" i="25"/>
  <c r="CV15" i="25"/>
  <c r="CV14" i="25"/>
  <c r="CV13" i="25"/>
  <c r="CV12" i="25"/>
  <c r="CV11" i="25"/>
  <c r="CV10" i="25"/>
  <c r="CV9" i="25"/>
  <c r="CV8" i="25"/>
  <c r="CV7" i="25"/>
  <c r="CV6" i="25"/>
  <c r="CV5" i="25"/>
  <c r="CV4" i="25"/>
  <c r="CV3" i="25"/>
  <c r="CT3" i="25"/>
  <c r="CU55" i="25"/>
  <c r="CU54" i="25"/>
  <c r="CU52" i="25"/>
  <c r="CU51" i="25"/>
  <c r="CU50" i="25"/>
  <c r="CU49" i="25"/>
  <c r="CU48" i="25"/>
  <c r="CU47" i="25"/>
  <c r="CU46" i="25"/>
  <c r="CU45" i="25"/>
  <c r="CU44" i="25"/>
  <c r="CU43" i="25"/>
  <c r="CU42" i="25"/>
  <c r="CU41" i="25"/>
  <c r="CU40" i="25"/>
  <c r="CU39" i="25"/>
  <c r="CU38" i="25"/>
  <c r="CU37" i="25"/>
  <c r="CU36" i="25"/>
  <c r="CU35" i="25"/>
  <c r="CU34" i="25"/>
  <c r="CU33" i="25"/>
  <c r="CU32" i="25"/>
  <c r="CU31" i="25"/>
  <c r="CU30" i="25"/>
  <c r="CU29" i="25"/>
  <c r="CU28" i="25"/>
  <c r="CU27" i="25"/>
  <c r="CU26" i="25"/>
  <c r="CU25" i="25"/>
  <c r="CU24" i="25"/>
  <c r="CU23" i="25"/>
  <c r="CU22" i="25"/>
  <c r="CU21" i="25"/>
  <c r="CU20" i="25"/>
  <c r="CU19" i="25"/>
  <c r="CU18" i="25"/>
  <c r="CU17" i="25"/>
  <c r="CU16" i="25"/>
  <c r="CU15" i="25"/>
  <c r="CU14" i="25"/>
  <c r="CU13" i="25"/>
  <c r="CU12" i="25"/>
  <c r="CU11" i="25"/>
  <c r="CU10" i="25"/>
  <c r="CU9" i="25"/>
  <c r="CU8" i="25"/>
  <c r="CU7" i="25"/>
  <c r="CU6" i="25"/>
  <c r="CU5" i="25"/>
  <c r="CU4" i="25"/>
  <c r="CU3" i="25"/>
  <c r="CT55" i="25"/>
  <c r="CT54" i="25"/>
  <c r="CT52" i="25"/>
  <c r="CT51" i="25"/>
  <c r="CT50" i="25"/>
  <c r="CT49" i="25"/>
  <c r="CT48" i="25"/>
  <c r="CT47" i="25"/>
  <c r="CT46" i="25"/>
  <c r="CT45" i="25"/>
  <c r="CT44" i="25"/>
  <c r="CT43" i="25"/>
  <c r="CT42" i="25"/>
  <c r="CT41" i="25"/>
  <c r="CT40" i="25"/>
  <c r="CT39" i="25"/>
  <c r="CT38" i="25"/>
  <c r="CT37" i="25"/>
  <c r="CT36" i="25"/>
  <c r="CT35" i="25"/>
  <c r="CT34" i="25"/>
  <c r="CT33" i="25"/>
  <c r="CT32" i="25"/>
  <c r="CT31" i="25"/>
  <c r="CT30" i="25"/>
  <c r="CT29" i="25"/>
  <c r="CT28" i="25"/>
  <c r="CT27" i="25"/>
  <c r="CT26" i="25"/>
  <c r="CT25" i="25"/>
  <c r="CT24" i="25"/>
  <c r="CT23" i="25"/>
  <c r="CT22" i="25"/>
  <c r="CT21" i="25"/>
  <c r="CT20" i="25"/>
  <c r="CT19" i="25"/>
  <c r="CT18" i="25"/>
  <c r="CT17" i="25"/>
  <c r="CT16" i="25"/>
  <c r="CT15" i="25"/>
  <c r="CT14" i="25"/>
  <c r="CT13" i="25"/>
  <c r="CT12" i="25"/>
  <c r="CT11" i="25"/>
  <c r="CT10" i="25"/>
  <c r="CT9" i="25"/>
  <c r="CT8" i="25"/>
  <c r="CT7" i="25"/>
  <c r="CT6" i="25"/>
  <c r="CT5" i="25"/>
  <c r="CT4" i="25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R55" i="25"/>
  <c r="CR54" i="25"/>
  <c r="CR52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R3" i="25"/>
  <c r="CQ55" i="25"/>
  <c r="CQ54" i="25"/>
  <c r="CQ52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N55" i="25"/>
  <c r="CM55" i="25"/>
  <c r="CO54" i="25"/>
  <c r="CN54" i="25"/>
  <c r="CM54" i="25"/>
  <c r="CO52" i="25"/>
  <c r="CN52" i="25"/>
  <c r="CM52" i="25"/>
  <c r="CO51" i="25"/>
  <c r="CN51" i="25"/>
  <c r="CM51" i="25"/>
  <c r="CO50" i="25"/>
  <c r="CN50" i="25"/>
  <c r="CM50" i="25"/>
  <c r="CO49" i="25"/>
  <c r="CN49" i="25"/>
  <c r="CM49" i="25"/>
  <c r="CO48" i="25"/>
  <c r="CN48" i="25"/>
  <c r="CM48" i="25"/>
  <c r="CO47" i="25"/>
  <c r="CN47" i="25"/>
  <c r="CM47" i="25"/>
  <c r="CO46" i="25"/>
  <c r="CN46" i="25"/>
  <c r="CM46" i="25"/>
  <c r="CO45" i="25"/>
  <c r="CN45" i="25"/>
  <c r="CM45" i="25"/>
  <c r="CO44" i="25"/>
  <c r="CN44" i="25"/>
  <c r="CM44" i="25"/>
  <c r="CO43" i="25"/>
  <c r="CN43" i="25"/>
  <c r="CM43" i="25"/>
  <c r="CO42" i="25"/>
  <c r="CN42" i="25"/>
  <c r="CM42" i="25"/>
  <c r="CO41" i="25"/>
  <c r="CN41" i="25"/>
  <c r="CM41" i="25"/>
  <c r="CO40" i="25"/>
  <c r="CN40" i="25"/>
  <c r="CM40" i="25"/>
  <c r="CO39" i="25"/>
  <c r="CN39" i="25"/>
  <c r="CM39" i="25"/>
  <c r="CO38" i="25"/>
  <c r="CN38" i="25"/>
  <c r="CM38" i="25"/>
  <c r="CO37" i="25"/>
  <c r="CN37" i="25"/>
  <c r="CM37" i="25"/>
  <c r="CO36" i="25"/>
  <c r="CN36" i="25"/>
  <c r="CM36" i="25"/>
  <c r="CO35" i="25"/>
  <c r="CN35" i="25"/>
  <c r="CM35" i="25"/>
  <c r="CO34" i="25"/>
  <c r="CN34" i="25"/>
  <c r="CM34" i="25"/>
  <c r="CO33" i="25"/>
  <c r="CN33" i="25"/>
  <c r="CM33" i="25"/>
  <c r="CO32" i="25"/>
  <c r="CN32" i="25"/>
  <c r="CM32" i="25"/>
  <c r="CO31" i="25"/>
  <c r="CN31" i="25"/>
  <c r="CM31" i="25"/>
  <c r="CO30" i="25"/>
  <c r="CN30" i="25"/>
  <c r="CM30" i="25"/>
  <c r="CO29" i="25"/>
  <c r="CN29" i="25"/>
  <c r="CM29" i="25"/>
  <c r="CO28" i="25"/>
  <c r="CN28" i="25"/>
  <c r="CM28" i="25"/>
  <c r="CO27" i="25"/>
  <c r="CN27" i="25"/>
  <c r="CM27" i="25"/>
  <c r="CO26" i="25"/>
  <c r="CN26" i="25"/>
  <c r="CM26" i="25"/>
  <c r="CO25" i="25"/>
  <c r="CN25" i="25"/>
  <c r="CM25" i="25"/>
  <c r="CO24" i="25"/>
  <c r="CN24" i="25"/>
  <c r="CM24" i="25"/>
  <c r="CO23" i="25"/>
  <c r="CN23" i="25"/>
  <c r="CM23" i="25"/>
  <c r="CO22" i="25"/>
  <c r="CN22" i="25"/>
  <c r="CM22" i="25"/>
  <c r="CO21" i="25"/>
  <c r="CN21" i="25"/>
  <c r="CM21" i="25"/>
  <c r="CO20" i="25"/>
  <c r="CN20" i="25"/>
  <c r="CM20" i="25"/>
  <c r="CO19" i="25"/>
  <c r="CN19" i="25"/>
  <c r="CM19" i="25"/>
  <c r="CO18" i="25"/>
  <c r="CN18" i="25"/>
  <c r="CM18" i="25"/>
  <c r="CO17" i="25"/>
  <c r="CN17" i="25"/>
  <c r="CM17" i="25"/>
  <c r="CO16" i="25"/>
  <c r="CN16" i="25"/>
  <c r="CM16" i="25"/>
  <c r="CO15" i="25"/>
  <c r="CN15" i="25"/>
  <c r="CM15" i="25"/>
  <c r="CO14" i="25"/>
  <c r="CN14" i="25"/>
  <c r="CM14" i="25"/>
  <c r="CO13" i="25"/>
  <c r="CN13" i="25"/>
  <c r="CM13" i="25"/>
  <c r="CO12" i="25"/>
  <c r="CN12" i="25"/>
  <c r="CM12" i="25"/>
  <c r="CO11" i="25"/>
  <c r="CN11" i="25"/>
  <c r="CM11" i="25"/>
  <c r="CO10" i="25"/>
  <c r="CN10" i="25"/>
  <c r="CM10" i="25"/>
  <c r="CO9" i="25"/>
  <c r="CN9" i="25"/>
  <c r="CM9" i="25"/>
  <c r="CO8" i="25"/>
  <c r="CN8" i="25"/>
  <c r="CM8" i="25"/>
  <c r="CO7" i="25"/>
  <c r="CN7" i="25"/>
  <c r="CM7" i="25"/>
  <c r="CO6" i="25"/>
  <c r="CN6" i="25"/>
  <c r="CM6" i="25"/>
  <c r="CO5" i="25"/>
  <c r="CN5" i="25"/>
  <c r="CM5" i="25"/>
  <c r="CO4" i="25"/>
  <c r="CN4" i="25"/>
  <c r="CM4" i="25"/>
  <c r="CO3" i="25"/>
  <c r="CN3" i="25"/>
  <c r="CM3" i="25"/>
  <c r="CL55" i="25"/>
  <c r="CL54" i="25"/>
  <c r="CL52" i="25"/>
  <c r="CL51" i="25"/>
  <c r="CL50" i="25"/>
  <c r="CL49" i="25"/>
  <c r="CL48" i="25"/>
  <c r="CL47" i="25"/>
  <c r="CL46" i="25"/>
  <c r="CL45" i="25"/>
  <c r="CL44" i="25"/>
  <c r="CL43" i="25"/>
  <c r="CL42" i="25"/>
  <c r="CL41" i="25"/>
  <c r="CL40" i="25"/>
  <c r="CL39" i="25"/>
  <c r="CL38" i="25"/>
  <c r="CL37" i="25"/>
  <c r="CL36" i="25"/>
  <c r="CL35" i="25"/>
  <c r="CL34" i="25"/>
  <c r="CL33" i="25"/>
  <c r="CL32" i="25"/>
  <c r="CL31" i="25"/>
  <c r="CL30" i="25"/>
  <c r="CL29" i="25"/>
  <c r="CL28" i="25"/>
  <c r="CL27" i="25"/>
  <c r="CL26" i="25"/>
  <c r="CL25" i="25"/>
  <c r="CL24" i="25"/>
  <c r="CL23" i="25"/>
  <c r="CL22" i="25"/>
  <c r="CL21" i="25"/>
  <c r="CL20" i="25"/>
  <c r="CL19" i="25"/>
  <c r="CL18" i="25"/>
  <c r="CL17" i="25"/>
  <c r="CL16" i="25"/>
  <c r="CL15" i="25"/>
  <c r="CL14" i="25"/>
  <c r="CL13" i="25"/>
  <c r="CL12" i="25"/>
  <c r="CL11" i="25"/>
  <c r="CL10" i="25"/>
  <c r="CL9" i="25"/>
  <c r="CL8" i="25"/>
  <c r="CL7" i="25"/>
  <c r="CL6" i="25"/>
  <c r="CL5" i="25"/>
  <c r="CL4" i="25"/>
  <c r="CL3" i="25"/>
  <c r="CK54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L60" i="9"/>
  <c r="CL59" i="9"/>
  <c r="CL58" i="9"/>
  <c r="CL54" i="9"/>
  <c r="CL53" i="9"/>
  <c r="CL52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Y60" i="9"/>
  <c r="CY59" i="9"/>
  <c r="CY58" i="9"/>
  <c r="CY54" i="9"/>
  <c r="CY53" i="9"/>
  <c r="CY52" i="9"/>
  <c r="CY51" i="9"/>
  <c r="CY50" i="9"/>
  <c r="CY49" i="9"/>
  <c r="CY48" i="9"/>
  <c r="CY47" i="9"/>
  <c r="CY46" i="9"/>
  <c r="CY45" i="9"/>
  <c r="CY44" i="9"/>
  <c r="CY43" i="9"/>
  <c r="CY42" i="9"/>
  <c r="CY41" i="9"/>
  <c r="CY40" i="9"/>
  <c r="CY39" i="9"/>
  <c r="CY38" i="9"/>
  <c r="CY37" i="9"/>
  <c r="CY36" i="9"/>
  <c r="CY35" i="9"/>
  <c r="CY34" i="9"/>
  <c r="CY33" i="9"/>
  <c r="CY32" i="9"/>
  <c r="CY31" i="9"/>
  <c r="CY30" i="9"/>
  <c r="CY29" i="9"/>
  <c r="CY28" i="9"/>
  <c r="CY27" i="9"/>
  <c r="CY26" i="9"/>
  <c r="CY25" i="9"/>
  <c r="CY24" i="9"/>
  <c r="CY23" i="9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6" i="9"/>
  <c r="CY5" i="9"/>
  <c r="CY4" i="9"/>
  <c r="CY3" i="9"/>
  <c r="CX51" i="9"/>
  <c r="CX50" i="9"/>
  <c r="CX49" i="9"/>
  <c r="CX48" i="9"/>
  <c r="CX47" i="9"/>
  <c r="CX46" i="9"/>
  <c r="CX45" i="9"/>
  <c r="CX44" i="9"/>
  <c r="CX43" i="9"/>
  <c r="CX42" i="9"/>
  <c r="CX41" i="9"/>
  <c r="CX40" i="9"/>
  <c r="CX39" i="9"/>
  <c r="CX38" i="9"/>
  <c r="CX37" i="9"/>
  <c r="CX36" i="9"/>
  <c r="CX35" i="9"/>
  <c r="CX34" i="9"/>
  <c r="CX33" i="9"/>
  <c r="CX32" i="9"/>
  <c r="CX31" i="9"/>
  <c r="CX30" i="9"/>
  <c r="CX29" i="9"/>
  <c r="CX28" i="9"/>
  <c r="CX27" i="9"/>
  <c r="CX26" i="9"/>
  <c r="CX25" i="9"/>
  <c r="CX24" i="9"/>
  <c r="CX23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6" i="9"/>
  <c r="CX5" i="9"/>
  <c r="CX4" i="9"/>
  <c r="CX3" i="9"/>
  <c r="CW51" i="9"/>
  <c r="CW50" i="9"/>
  <c r="CW49" i="9"/>
  <c r="CW48" i="9"/>
  <c r="CW47" i="9"/>
  <c r="CW46" i="9"/>
  <c r="CW45" i="9"/>
  <c r="CW44" i="9"/>
  <c r="CW43" i="9"/>
  <c r="CW42" i="9"/>
  <c r="CW41" i="9"/>
  <c r="CW40" i="9"/>
  <c r="CW39" i="9"/>
  <c r="CW38" i="9"/>
  <c r="CW37" i="9"/>
  <c r="CW36" i="9"/>
  <c r="CW35" i="9"/>
  <c r="CW34" i="9"/>
  <c r="CW33" i="9"/>
  <c r="CW32" i="9"/>
  <c r="CW31" i="9"/>
  <c r="CW30" i="9"/>
  <c r="CW29" i="9"/>
  <c r="CW28" i="9"/>
  <c r="CW27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6" i="9"/>
  <c r="CW5" i="9"/>
  <c r="CW4" i="9"/>
  <c r="CW3" i="9"/>
  <c r="CV60" i="9"/>
  <c r="CV59" i="9"/>
  <c r="CV58" i="9"/>
  <c r="CV54" i="9"/>
  <c r="CV53" i="9"/>
  <c r="CV52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U60" i="9"/>
  <c r="CU59" i="9"/>
  <c r="CU58" i="9"/>
  <c r="CU54" i="9"/>
  <c r="CU53" i="9"/>
  <c r="CU52" i="9"/>
  <c r="CU51" i="9"/>
  <c r="CU50" i="9"/>
  <c r="CU49" i="9"/>
  <c r="CU48" i="9"/>
  <c r="CU47" i="9"/>
  <c r="CU46" i="9"/>
  <c r="CU45" i="9"/>
  <c r="CU44" i="9"/>
  <c r="CU43" i="9"/>
  <c r="CU42" i="9"/>
  <c r="CU41" i="9"/>
  <c r="CU40" i="9"/>
  <c r="CU39" i="9"/>
  <c r="CU38" i="9"/>
  <c r="CU37" i="9"/>
  <c r="CU36" i="9"/>
  <c r="CU35" i="9"/>
  <c r="CU34" i="9"/>
  <c r="CU33" i="9"/>
  <c r="CU32" i="9"/>
  <c r="CU31" i="9"/>
  <c r="CU30" i="9"/>
  <c r="CU29" i="9"/>
  <c r="CU28" i="9"/>
  <c r="CU27" i="9"/>
  <c r="CU26" i="9"/>
  <c r="CU25" i="9"/>
  <c r="CU24" i="9"/>
  <c r="CU23" i="9"/>
  <c r="CU22" i="9"/>
  <c r="CU21" i="9"/>
  <c r="CU20" i="9"/>
  <c r="CU19" i="9"/>
  <c r="CU18" i="9"/>
  <c r="CU17" i="9"/>
  <c r="CU16" i="9"/>
  <c r="CU15" i="9"/>
  <c r="CU14" i="9"/>
  <c r="CU13" i="9"/>
  <c r="CU12" i="9"/>
  <c r="CU11" i="9"/>
  <c r="CU10" i="9"/>
  <c r="CU9" i="9"/>
  <c r="CU8" i="9"/>
  <c r="CU7" i="9"/>
  <c r="CU6" i="9"/>
  <c r="CU5" i="9"/>
  <c r="CU4" i="9"/>
  <c r="CU3" i="9"/>
  <c r="CT60" i="9"/>
  <c r="CT59" i="9"/>
  <c r="CT58" i="9"/>
  <c r="CT54" i="9"/>
  <c r="CT53" i="9"/>
  <c r="CT52" i="9"/>
  <c r="CT51" i="9"/>
  <c r="CT50" i="9"/>
  <c r="CT49" i="9"/>
  <c r="CT48" i="9"/>
  <c r="CT47" i="9"/>
  <c r="CT46" i="9"/>
  <c r="CT45" i="9"/>
  <c r="CT44" i="9"/>
  <c r="CT43" i="9"/>
  <c r="CT42" i="9"/>
  <c r="CT41" i="9"/>
  <c r="CT40" i="9"/>
  <c r="CT39" i="9"/>
  <c r="CT38" i="9"/>
  <c r="CT37" i="9"/>
  <c r="CT36" i="9"/>
  <c r="CT35" i="9"/>
  <c r="CT34" i="9"/>
  <c r="CT33" i="9"/>
  <c r="CT32" i="9"/>
  <c r="CT31" i="9"/>
  <c r="CT30" i="9"/>
  <c r="CT29" i="9"/>
  <c r="CT28" i="9"/>
  <c r="CT27" i="9"/>
  <c r="CT26" i="9"/>
  <c r="CT25" i="9"/>
  <c r="CT24" i="9"/>
  <c r="CT23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6" i="9"/>
  <c r="CT5" i="9"/>
  <c r="CT4" i="9"/>
  <c r="CT3" i="9"/>
  <c r="CS60" i="9"/>
  <c r="CS59" i="9"/>
  <c r="CS58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60" i="9"/>
  <c r="CQ59" i="9"/>
  <c r="CQ58" i="9"/>
  <c r="CQ54" i="9"/>
  <c r="CQ53" i="9"/>
  <c r="CQ52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M60" i="9"/>
  <c r="CN59" i="9"/>
  <c r="CM59" i="9"/>
  <c r="CN58" i="9"/>
  <c r="CM58" i="9"/>
  <c r="CN54" i="9"/>
  <c r="CM54" i="9"/>
  <c r="CN53" i="9"/>
  <c r="CM53" i="9"/>
  <c r="CN52" i="9"/>
  <c r="CM52" i="9"/>
  <c r="CN51" i="9"/>
  <c r="CM51" i="9"/>
  <c r="CN50" i="9"/>
  <c r="CM50" i="9"/>
  <c r="CN49" i="9"/>
  <c r="CM49" i="9"/>
  <c r="CN48" i="9"/>
  <c r="CM48" i="9"/>
  <c r="CN47" i="9"/>
  <c r="CM47" i="9"/>
  <c r="CN46" i="9"/>
  <c r="CM46" i="9"/>
  <c r="CN45" i="9"/>
  <c r="CM45" i="9"/>
  <c r="CN44" i="9"/>
  <c r="CM44" i="9"/>
  <c r="CN43" i="9"/>
  <c r="CM43" i="9"/>
  <c r="CN42" i="9"/>
  <c r="CM42" i="9"/>
  <c r="CN41" i="9"/>
  <c r="CM41" i="9"/>
  <c r="CN40" i="9"/>
  <c r="CM40" i="9"/>
  <c r="CN39" i="9"/>
  <c r="CM39" i="9"/>
  <c r="CN38" i="9"/>
  <c r="CM38" i="9"/>
  <c r="CN37" i="9"/>
  <c r="CM37" i="9"/>
  <c r="CN36" i="9"/>
  <c r="CM36" i="9"/>
  <c r="CN35" i="9"/>
  <c r="CM35" i="9"/>
  <c r="CN34" i="9"/>
  <c r="CM34" i="9"/>
  <c r="CN33" i="9"/>
  <c r="CM33" i="9"/>
  <c r="CN32" i="9"/>
  <c r="CM32" i="9"/>
  <c r="CN31" i="9"/>
  <c r="CM31" i="9"/>
  <c r="CN30" i="9"/>
  <c r="CM30" i="9"/>
  <c r="CN29" i="9"/>
  <c r="CM29" i="9"/>
  <c r="CN28" i="9"/>
  <c r="CM28" i="9"/>
  <c r="CN27" i="9"/>
  <c r="CM27" i="9"/>
  <c r="CN26" i="9"/>
  <c r="CM26" i="9"/>
  <c r="CN25" i="9"/>
  <c r="CM25" i="9"/>
  <c r="CN24" i="9"/>
  <c r="CM24" i="9"/>
  <c r="CN23" i="9"/>
  <c r="CM23" i="9"/>
  <c r="CN22" i="9"/>
  <c r="CM22" i="9"/>
  <c r="CN21" i="9"/>
  <c r="CM21" i="9"/>
  <c r="CN20" i="9"/>
  <c r="CM20" i="9"/>
  <c r="CN19" i="9"/>
  <c r="CM19" i="9"/>
  <c r="CN18" i="9"/>
  <c r="CM18" i="9"/>
  <c r="CN17" i="9"/>
  <c r="CM17" i="9"/>
  <c r="CN16" i="9"/>
  <c r="CM16" i="9"/>
  <c r="CN15" i="9"/>
  <c r="CM15" i="9"/>
  <c r="CN14" i="9"/>
  <c r="CM14" i="9"/>
  <c r="CN13" i="9"/>
  <c r="CM13" i="9"/>
  <c r="CN12" i="9"/>
  <c r="CM12" i="9"/>
  <c r="CN11" i="9"/>
  <c r="CM11" i="9"/>
  <c r="CN10" i="9"/>
  <c r="CM10" i="9"/>
  <c r="CN9" i="9"/>
  <c r="CM9" i="9"/>
  <c r="CN8" i="9"/>
  <c r="CM8" i="9"/>
  <c r="CN7" i="9"/>
  <c r="CM7" i="9"/>
  <c r="CN6" i="9"/>
  <c r="CM6" i="9"/>
  <c r="CN5" i="9"/>
  <c r="CM5" i="9"/>
  <c r="CN4" i="9"/>
  <c r="CM4" i="9"/>
  <c r="CN3" i="9"/>
  <c r="CM3" i="9"/>
  <c r="CK60" i="9"/>
  <c r="CK59" i="9"/>
  <c r="CK58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K51" i="5"/>
  <c r="CK50" i="5"/>
  <c r="CK49" i="5"/>
  <c r="CK48" i="5"/>
  <c r="CK47" i="5"/>
  <c r="CK46" i="5"/>
  <c r="CK45" i="5"/>
  <c r="CK44" i="5"/>
  <c r="CK43" i="5"/>
  <c r="CK42" i="5"/>
  <c r="CK41" i="5"/>
  <c r="CK40" i="5"/>
  <c r="CK39" i="5"/>
  <c r="CK38" i="5"/>
  <c r="CK37" i="5"/>
  <c r="CK36" i="5"/>
  <c r="CK35" i="5"/>
  <c r="CK34" i="5"/>
  <c r="CK33" i="5"/>
  <c r="CK32" i="5"/>
  <c r="CK31" i="5"/>
  <c r="CK30" i="5"/>
  <c r="CK29" i="5"/>
  <c r="CK28" i="5"/>
  <c r="CK27" i="5"/>
  <c r="CK26" i="5"/>
  <c r="CK25" i="5"/>
  <c r="CK24" i="5"/>
  <c r="CK23" i="5"/>
  <c r="CK22" i="5"/>
  <c r="CK21" i="5"/>
  <c r="CK20" i="5"/>
  <c r="CK19" i="5"/>
  <c r="CK18" i="5"/>
  <c r="CK17" i="5"/>
  <c r="CK16" i="5"/>
  <c r="CK15" i="5"/>
  <c r="CK14" i="5"/>
  <c r="CK13" i="5"/>
  <c r="CK12" i="5"/>
  <c r="CK11" i="5"/>
  <c r="CK10" i="5"/>
  <c r="CK9" i="5"/>
  <c r="CK8" i="5"/>
  <c r="CK7" i="5"/>
  <c r="CK6" i="5"/>
  <c r="CK5" i="5"/>
  <c r="CK4" i="5"/>
  <c r="CK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BW51" i="5"/>
  <c r="BW50" i="5"/>
  <c r="BW49" i="5"/>
  <c r="BW48" i="5"/>
  <c r="BW47" i="5"/>
  <c r="BW46" i="5"/>
  <c r="BW45" i="5"/>
  <c r="BW44" i="5"/>
  <c r="BW43" i="5"/>
  <c r="BW42" i="5"/>
  <c r="BW41" i="5"/>
  <c r="BW40" i="5"/>
  <c r="BW39" i="5"/>
  <c r="BW38" i="5"/>
  <c r="BW37" i="5"/>
  <c r="BW36" i="5"/>
  <c r="BW35" i="5"/>
  <c r="BW34" i="5"/>
  <c r="BW33" i="5"/>
  <c r="BW32" i="5"/>
  <c r="BW31" i="5"/>
  <c r="BW30" i="5"/>
  <c r="BW29" i="5"/>
  <c r="BW28" i="5"/>
  <c r="BW27" i="5"/>
  <c r="BW26" i="5"/>
  <c r="BW25" i="5"/>
  <c r="BW24" i="5"/>
  <c r="BW23" i="5"/>
  <c r="BW22" i="5"/>
  <c r="BW21" i="5"/>
  <c r="BW20" i="5"/>
  <c r="BW19" i="5"/>
  <c r="BW18" i="5"/>
  <c r="BW17" i="5"/>
  <c r="BW16" i="5"/>
  <c r="BW15" i="5"/>
  <c r="BW14" i="5"/>
  <c r="BW13" i="5"/>
  <c r="BW12" i="5"/>
  <c r="BW11" i="5"/>
  <c r="BW10" i="5"/>
  <c r="BW9" i="5"/>
  <c r="BW8" i="5"/>
  <c r="BW7" i="5"/>
  <c r="BW6" i="5"/>
  <c r="BW5" i="5"/>
  <c r="BW4" i="5"/>
  <c r="BW3" i="5"/>
  <c r="CN51" i="33"/>
  <c r="CN50" i="33"/>
  <c r="CN49" i="33"/>
  <c r="CN48" i="33"/>
  <c r="CN47" i="33"/>
  <c r="CN46" i="33"/>
  <c r="CN45" i="33"/>
  <c r="CN44" i="33"/>
  <c r="CN43" i="33"/>
  <c r="CN42" i="33"/>
  <c r="CN41" i="33"/>
  <c r="CN40" i="33"/>
  <c r="CN39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N4" i="33"/>
  <c r="CN3" i="33"/>
  <c r="CM51" i="33"/>
  <c r="CM50" i="33"/>
  <c r="CM49" i="33"/>
  <c r="CM48" i="33"/>
  <c r="CM47" i="33"/>
  <c r="CM46" i="33"/>
  <c r="CM45" i="33"/>
  <c r="CM44" i="33"/>
  <c r="CM43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M4" i="33"/>
  <c r="CM3" i="33"/>
  <c r="CK51" i="33"/>
  <c r="CK50" i="33"/>
  <c r="CK49" i="33"/>
  <c r="CK48" i="33"/>
  <c r="CK47" i="33"/>
  <c r="CK46" i="33"/>
  <c r="CK45" i="33"/>
  <c r="CK44" i="33"/>
  <c r="CK43" i="33"/>
  <c r="CK42" i="33"/>
  <c r="CK41" i="33"/>
  <c r="CK40" i="33"/>
  <c r="CK39" i="33"/>
  <c r="CK38" i="33"/>
  <c r="CK37" i="33"/>
  <c r="CK36" i="33"/>
  <c r="CK35" i="33"/>
  <c r="CK34" i="33"/>
  <c r="CK33" i="33"/>
  <c r="CK32" i="33"/>
  <c r="CK31" i="33"/>
  <c r="CK30" i="33"/>
  <c r="CK29" i="33"/>
  <c r="CK28" i="33"/>
  <c r="CK27" i="33"/>
  <c r="CK26" i="33"/>
  <c r="CK25" i="33"/>
  <c r="CK24" i="33"/>
  <c r="CK23" i="33"/>
  <c r="CK22" i="33"/>
  <c r="CK21" i="33"/>
  <c r="CK20" i="33"/>
  <c r="CK19" i="33"/>
  <c r="CK18" i="33"/>
  <c r="CK17" i="33"/>
  <c r="CK16" i="33"/>
  <c r="CK15" i="33"/>
  <c r="CK14" i="33"/>
  <c r="CK13" i="33"/>
  <c r="CK12" i="33"/>
  <c r="CK11" i="33"/>
  <c r="CK10" i="33"/>
  <c r="CK9" i="33"/>
  <c r="CK8" i="33"/>
  <c r="CK7" i="33"/>
  <c r="CK6" i="33"/>
  <c r="CK5" i="33"/>
  <c r="CK4" i="33"/>
  <c r="CK3" i="33"/>
  <c r="CJ51" i="33"/>
  <c r="CJ50" i="33"/>
  <c r="CJ49" i="33"/>
  <c r="CJ48" i="33"/>
  <c r="CJ47" i="33"/>
  <c r="CJ46" i="33"/>
  <c r="CJ45" i="33"/>
  <c r="CJ44" i="33"/>
  <c r="CJ43" i="33"/>
  <c r="CJ42" i="33"/>
  <c r="CJ41" i="33"/>
  <c r="CJ40" i="33"/>
  <c r="CJ39" i="33"/>
  <c r="CJ38" i="33"/>
  <c r="CJ37" i="33"/>
  <c r="CJ36" i="33"/>
  <c r="CJ35" i="33"/>
  <c r="CJ34" i="33"/>
  <c r="CJ33" i="33"/>
  <c r="CJ32" i="33"/>
  <c r="CJ31" i="33"/>
  <c r="CJ30" i="33"/>
  <c r="CJ29" i="33"/>
  <c r="CJ28" i="33"/>
  <c r="CJ27" i="33"/>
  <c r="CJ26" i="33"/>
  <c r="CJ25" i="33"/>
  <c r="CJ24" i="33"/>
  <c r="CJ23" i="33"/>
  <c r="CJ22" i="33"/>
  <c r="CJ21" i="33"/>
  <c r="CJ20" i="33"/>
  <c r="CJ19" i="33"/>
  <c r="CJ18" i="33"/>
  <c r="CJ17" i="33"/>
  <c r="CJ16" i="33"/>
  <c r="CJ15" i="33"/>
  <c r="CJ14" i="33"/>
  <c r="CJ13" i="33"/>
  <c r="CJ12" i="33"/>
  <c r="CJ11" i="33"/>
  <c r="CJ10" i="33"/>
  <c r="CJ9" i="33"/>
  <c r="CJ8" i="33"/>
  <c r="CJ7" i="33"/>
  <c r="CJ6" i="33"/>
  <c r="CJ5" i="33"/>
  <c r="CJ4" i="33"/>
  <c r="CJ3" i="33"/>
  <c r="CI51" i="33"/>
  <c r="CI50" i="33"/>
  <c r="CI49" i="33"/>
  <c r="CI48" i="33"/>
  <c r="CI47" i="33"/>
  <c r="CI46" i="33"/>
  <c r="CI45" i="33"/>
  <c r="CI44" i="33"/>
  <c r="CI43" i="33"/>
  <c r="CI42" i="33"/>
  <c r="CI41" i="33"/>
  <c r="CI40" i="33"/>
  <c r="CI39" i="33"/>
  <c r="CI38" i="33"/>
  <c r="CI37" i="33"/>
  <c r="CI36" i="33"/>
  <c r="CI35" i="33"/>
  <c r="CI34" i="33"/>
  <c r="CI33" i="33"/>
  <c r="CI32" i="33"/>
  <c r="CI31" i="33"/>
  <c r="CI30" i="33"/>
  <c r="CI29" i="33"/>
  <c r="CI28" i="33"/>
  <c r="CI27" i="33"/>
  <c r="CI26" i="33"/>
  <c r="CI25" i="33"/>
  <c r="CI24" i="33"/>
  <c r="CI23" i="33"/>
  <c r="CI22" i="33"/>
  <c r="CI21" i="33"/>
  <c r="CI20" i="33"/>
  <c r="CI19" i="33"/>
  <c r="CI18" i="33"/>
  <c r="CI17" i="33"/>
  <c r="CI16" i="33"/>
  <c r="CI15" i="33"/>
  <c r="CI14" i="33"/>
  <c r="CI13" i="33"/>
  <c r="CI12" i="33"/>
  <c r="CI11" i="33"/>
  <c r="CI10" i="33"/>
  <c r="CI9" i="33"/>
  <c r="CI8" i="33"/>
  <c r="CI7" i="33"/>
  <c r="CI6" i="33"/>
  <c r="CI5" i="33"/>
  <c r="CI4" i="33"/>
  <c r="CI3" i="33"/>
  <c r="CH51" i="33"/>
  <c r="CH50" i="33"/>
  <c r="CH49" i="33"/>
  <c r="CH48" i="33"/>
  <c r="CH47" i="33"/>
  <c r="CH46" i="33"/>
  <c r="CH45" i="33"/>
  <c r="CH44" i="33"/>
  <c r="CH43" i="33"/>
  <c r="CH42" i="33"/>
  <c r="CH41" i="33"/>
  <c r="CH40" i="33"/>
  <c r="CH39" i="33"/>
  <c r="CH38" i="33"/>
  <c r="CH37" i="33"/>
  <c r="CH36" i="33"/>
  <c r="CH35" i="33"/>
  <c r="CH34" i="33"/>
  <c r="CH33" i="33"/>
  <c r="CH32" i="33"/>
  <c r="CH31" i="33"/>
  <c r="CH30" i="33"/>
  <c r="CH29" i="33"/>
  <c r="CH28" i="33"/>
  <c r="CH27" i="33"/>
  <c r="CH26" i="33"/>
  <c r="CH25" i="33"/>
  <c r="CH24" i="33"/>
  <c r="CH23" i="33"/>
  <c r="CH22" i="33"/>
  <c r="CH21" i="33"/>
  <c r="CH20" i="33"/>
  <c r="CH19" i="33"/>
  <c r="CH18" i="33"/>
  <c r="CH17" i="33"/>
  <c r="CH16" i="33"/>
  <c r="CH15" i="33"/>
  <c r="CH14" i="33"/>
  <c r="CH13" i="33"/>
  <c r="CH12" i="33"/>
  <c r="CH11" i="33"/>
  <c r="CH10" i="33"/>
  <c r="CH9" i="33"/>
  <c r="CH8" i="33"/>
  <c r="CH7" i="33"/>
  <c r="CH6" i="33"/>
  <c r="CH5" i="33"/>
  <c r="CH4" i="33"/>
  <c r="CH3" i="33"/>
  <c r="CG51" i="33"/>
  <c r="CG50" i="33"/>
  <c r="CG49" i="33"/>
  <c r="CG48" i="33"/>
  <c r="CG47" i="33"/>
  <c r="CG46" i="33"/>
  <c r="CG45" i="33"/>
  <c r="CG44" i="33"/>
  <c r="CG43" i="33"/>
  <c r="CG42" i="33"/>
  <c r="CG41" i="33"/>
  <c r="CG40" i="33"/>
  <c r="CG39" i="33"/>
  <c r="CG38" i="33"/>
  <c r="CG37" i="33"/>
  <c r="CG36" i="33"/>
  <c r="CG35" i="33"/>
  <c r="CG34" i="33"/>
  <c r="CG33" i="33"/>
  <c r="CG32" i="33"/>
  <c r="CG31" i="33"/>
  <c r="CG30" i="33"/>
  <c r="CG29" i="33"/>
  <c r="CG28" i="33"/>
  <c r="CG27" i="33"/>
  <c r="CG26" i="33"/>
  <c r="CG25" i="33"/>
  <c r="CG24" i="33"/>
  <c r="CG23" i="33"/>
  <c r="CG22" i="33"/>
  <c r="CG21" i="33"/>
  <c r="CG20" i="33"/>
  <c r="CG19" i="33"/>
  <c r="CG18" i="33"/>
  <c r="CG17" i="33"/>
  <c r="CG16" i="33"/>
  <c r="CG15" i="33"/>
  <c r="CG14" i="33"/>
  <c r="CG13" i="33"/>
  <c r="CG12" i="33"/>
  <c r="CG11" i="33"/>
  <c r="CG10" i="33"/>
  <c r="CG9" i="33"/>
  <c r="CG8" i="33"/>
  <c r="CG7" i="33"/>
  <c r="CG6" i="33"/>
  <c r="CG5" i="33"/>
  <c r="CG4" i="33"/>
  <c r="CG3" i="33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G57" i="4"/>
  <c r="CG58" i="4"/>
  <c r="CG59" i="4"/>
  <c r="CD59" i="4"/>
  <c r="R17" i="20"/>
  <c r="B13" i="20"/>
  <c r="C13" i="20"/>
  <c r="E13" i="20"/>
  <c r="C15" i="21"/>
  <c r="F15" i="21"/>
  <c r="H15" i="21"/>
  <c r="CV3" i="14"/>
  <c r="CW3" i="14"/>
  <c r="CX3" i="14"/>
  <c r="CY3" i="14"/>
  <c r="CV4" i="14"/>
  <c r="CW4" i="14"/>
  <c r="CX4" i="14"/>
  <c r="CY4" i="14"/>
  <c r="CV5" i="14"/>
  <c r="CW5" i="14"/>
  <c r="CX5" i="14"/>
  <c r="CY5" i="14"/>
  <c r="CV6" i="14"/>
  <c r="CW6" i="14"/>
  <c r="CX6" i="14"/>
  <c r="CY6" i="14"/>
  <c r="CV7" i="14"/>
  <c r="CW7" i="14"/>
  <c r="CX7" i="14"/>
  <c r="CY7" i="14"/>
  <c r="CV8" i="14"/>
  <c r="CW8" i="14"/>
  <c r="CX8" i="14"/>
  <c r="CY8" i="14"/>
  <c r="CV9" i="14"/>
  <c r="CW9" i="14"/>
  <c r="CX9" i="14"/>
  <c r="CY9" i="14"/>
  <c r="CV10" i="14"/>
  <c r="CW10" i="14"/>
  <c r="CX10" i="14"/>
  <c r="CY10" i="14"/>
  <c r="CV11" i="14"/>
  <c r="CW11" i="14"/>
  <c r="CX11" i="14"/>
  <c r="CY11" i="14"/>
  <c r="CV12" i="14"/>
  <c r="CW12" i="14"/>
  <c r="CX12" i="14"/>
  <c r="CY12" i="14"/>
  <c r="CV13" i="14"/>
  <c r="CW13" i="14"/>
  <c r="CX13" i="14"/>
  <c r="CY13" i="14"/>
  <c r="CV14" i="14"/>
  <c r="CW14" i="14"/>
  <c r="CX14" i="14"/>
  <c r="CY14" i="14"/>
  <c r="CV15" i="14"/>
  <c r="CW15" i="14"/>
  <c r="CX15" i="14"/>
  <c r="CY15" i="14"/>
  <c r="CV16" i="14"/>
  <c r="CW16" i="14"/>
  <c r="CX16" i="14"/>
  <c r="CY16" i="14"/>
  <c r="CV17" i="14"/>
  <c r="CW17" i="14"/>
  <c r="CX17" i="14"/>
  <c r="CY17" i="14"/>
  <c r="CV18" i="14"/>
  <c r="CW18" i="14"/>
  <c r="CX18" i="14"/>
  <c r="CY18" i="14"/>
  <c r="CV19" i="14"/>
  <c r="CW19" i="14"/>
  <c r="CX19" i="14"/>
  <c r="CY19" i="14"/>
  <c r="CV20" i="14"/>
  <c r="CW20" i="14"/>
  <c r="CX20" i="14"/>
  <c r="CY20" i="14"/>
  <c r="CV21" i="14"/>
  <c r="CW21" i="14"/>
  <c r="CX21" i="14"/>
  <c r="CY21" i="14"/>
  <c r="CV22" i="14"/>
  <c r="CW22" i="14"/>
  <c r="CX22" i="14"/>
  <c r="CY22" i="14"/>
  <c r="CV23" i="14"/>
  <c r="CW23" i="14"/>
  <c r="CX23" i="14"/>
  <c r="CY23" i="14"/>
  <c r="CV24" i="14"/>
  <c r="CW24" i="14"/>
  <c r="CX24" i="14"/>
  <c r="CY24" i="14"/>
  <c r="CV25" i="14"/>
  <c r="CW25" i="14"/>
  <c r="CX25" i="14"/>
  <c r="CY25" i="14"/>
  <c r="CV26" i="14"/>
  <c r="CW26" i="14"/>
  <c r="CX26" i="14"/>
  <c r="CY26" i="14"/>
  <c r="CV27" i="14"/>
  <c r="CW27" i="14"/>
  <c r="CX27" i="14"/>
  <c r="CY27" i="14"/>
  <c r="CV28" i="14"/>
  <c r="CW28" i="14"/>
  <c r="CX28" i="14"/>
  <c r="CY28" i="14"/>
  <c r="CV29" i="14"/>
  <c r="CW29" i="14"/>
  <c r="CX29" i="14"/>
  <c r="CY29" i="14"/>
  <c r="CV30" i="14"/>
  <c r="CW30" i="14"/>
  <c r="CX30" i="14"/>
  <c r="CY30" i="14"/>
  <c r="CV31" i="14"/>
  <c r="CW31" i="14"/>
  <c r="CX31" i="14"/>
  <c r="CY31" i="14"/>
  <c r="CV32" i="14"/>
  <c r="CW32" i="14"/>
  <c r="CX32" i="14"/>
  <c r="CY32" i="14"/>
  <c r="CV33" i="14"/>
  <c r="CW33" i="14"/>
  <c r="CX33" i="14"/>
  <c r="CY33" i="14"/>
  <c r="CV34" i="14"/>
  <c r="CW34" i="14"/>
  <c r="CX34" i="14"/>
  <c r="CY34" i="14"/>
  <c r="CV35" i="14"/>
  <c r="CW35" i="14"/>
  <c r="CX35" i="14"/>
  <c r="CY35" i="14"/>
  <c r="CV36" i="14"/>
  <c r="CW36" i="14"/>
  <c r="CX36" i="14"/>
  <c r="CY36" i="14"/>
  <c r="CV37" i="14"/>
  <c r="CW37" i="14"/>
  <c r="CX37" i="14"/>
  <c r="CY37" i="14"/>
  <c r="CV38" i="14"/>
  <c r="CW38" i="14"/>
  <c r="CX38" i="14"/>
  <c r="CY38" i="14"/>
  <c r="CV39" i="14"/>
  <c r="CW39" i="14"/>
  <c r="CX39" i="14"/>
  <c r="CY39" i="14"/>
  <c r="CV40" i="14"/>
  <c r="CW40" i="14"/>
  <c r="CX40" i="14"/>
  <c r="CY40" i="14"/>
  <c r="CV41" i="14"/>
  <c r="CW41" i="14"/>
  <c r="CX41" i="14"/>
  <c r="CY41" i="14"/>
  <c r="CV42" i="14"/>
  <c r="CW42" i="14"/>
  <c r="CX42" i="14"/>
  <c r="CY42" i="14"/>
  <c r="CV43" i="14"/>
  <c r="CW43" i="14"/>
  <c r="CX43" i="14"/>
  <c r="CY43" i="14"/>
  <c r="CV44" i="14"/>
  <c r="CW44" i="14"/>
  <c r="CX44" i="14"/>
  <c r="CY44" i="14"/>
  <c r="CV45" i="14"/>
  <c r="CW45" i="14"/>
  <c r="CX45" i="14"/>
  <c r="CY45" i="14"/>
  <c r="CV46" i="14"/>
  <c r="CW46" i="14"/>
  <c r="CX46" i="14"/>
  <c r="CY46" i="14"/>
  <c r="CV47" i="14"/>
  <c r="CW47" i="14"/>
  <c r="CX47" i="14"/>
  <c r="CY47" i="14"/>
  <c r="CV48" i="14"/>
  <c r="CW48" i="14"/>
  <c r="CX48" i="14"/>
  <c r="CY48" i="14"/>
  <c r="CV49" i="14"/>
  <c r="CW49" i="14"/>
  <c r="CX49" i="14"/>
  <c r="CY49" i="14"/>
  <c r="CV50" i="14"/>
  <c r="CW50" i="14"/>
  <c r="CX50" i="14"/>
  <c r="CY50" i="14"/>
  <c r="CV51" i="14"/>
  <c r="CW51" i="14"/>
  <c r="CX51" i="14"/>
  <c r="CY51" i="14"/>
  <c r="CY63" i="12"/>
  <c r="CV63" i="12"/>
  <c r="CL63" i="12"/>
  <c r="R13" i="30"/>
  <c r="R15" i="30"/>
  <c r="R18" i="30"/>
  <c r="R47" i="30"/>
  <c r="R49" i="30"/>
  <c r="S61" i="34"/>
  <c r="C30" i="47"/>
  <c r="Q61" i="33"/>
  <c r="M62" i="33"/>
  <c r="L62" i="33"/>
  <c r="M61" i="33"/>
  <c r="L61" i="33"/>
  <c r="N62" i="27"/>
  <c r="O62" i="27"/>
  <c r="P62" i="27"/>
  <c r="Q62" i="9"/>
  <c r="P62" i="9"/>
  <c r="O62" i="9"/>
  <c r="Q61" i="9"/>
  <c r="P61" i="9"/>
  <c r="O61" i="9"/>
  <c r="CW61" i="9" s="1"/>
  <c r="CI4" i="5"/>
  <c r="CJ4" i="5"/>
  <c r="CI5" i="5"/>
  <c r="CJ5" i="5"/>
  <c r="CI6" i="5"/>
  <c r="CJ6" i="5"/>
  <c r="CI7" i="5"/>
  <c r="CJ7" i="5"/>
  <c r="CI8" i="5"/>
  <c r="CJ8" i="5"/>
  <c r="CI9" i="5"/>
  <c r="CJ9" i="5"/>
  <c r="CI10" i="5"/>
  <c r="CJ10" i="5"/>
  <c r="CI11" i="5"/>
  <c r="CJ11" i="5"/>
  <c r="CI12" i="5"/>
  <c r="CJ12" i="5"/>
  <c r="CI13" i="5"/>
  <c r="CJ13" i="5"/>
  <c r="CI14" i="5"/>
  <c r="CJ14" i="5"/>
  <c r="CI15" i="5"/>
  <c r="CJ15" i="5"/>
  <c r="CI16" i="5"/>
  <c r="CJ16" i="5"/>
  <c r="CI17" i="5"/>
  <c r="CJ17" i="5"/>
  <c r="CI18" i="5"/>
  <c r="CJ18" i="5"/>
  <c r="CI19" i="5"/>
  <c r="CJ19" i="5"/>
  <c r="CI20" i="5"/>
  <c r="CJ20" i="5"/>
  <c r="CI21" i="5"/>
  <c r="CJ21" i="5"/>
  <c r="CI22" i="5"/>
  <c r="CJ22" i="5"/>
  <c r="CI23" i="5"/>
  <c r="CJ23" i="5"/>
  <c r="CI24" i="5"/>
  <c r="CJ24" i="5"/>
  <c r="CI25" i="5"/>
  <c r="CJ25" i="5"/>
  <c r="CI26" i="5"/>
  <c r="CJ26" i="5"/>
  <c r="CI27" i="5"/>
  <c r="CJ27" i="5"/>
  <c r="CI28" i="5"/>
  <c r="CJ28" i="5"/>
  <c r="CI29" i="5"/>
  <c r="CJ29" i="5"/>
  <c r="CI30" i="5"/>
  <c r="CJ30" i="5"/>
  <c r="CI31" i="5"/>
  <c r="CJ31" i="5"/>
  <c r="CI32" i="5"/>
  <c r="CJ32" i="5"/>
  <c r="CI33" i="5"/>
  <c r="CJ33" i="5"/>
  <c r="CI34" i="5"/>
  <c r="CJ34" i="5"/>
  <c r="CI35" i="5"/>
  <c r="CJ35" i="5"/>
  <c r="CI36" i="5"/>
  <c r="CJ36" i="5"/>
  <c r="CI37" i="5"/>
  <c r="CJ37" i="5"/>
  <c r="CI38" i="5"/>
  <c r="CJ38" i="5"/>
  <c r="CI39" i="5"/>
  <c r="CJ39" i="5"/>
  <c r="CI40" i="5"/>
  <c r="CJ40" i="5"/>
  <c r="CI41" i="5"/>
  <c r="CJ41" i="5"/>
  <c r="CI42" i="5"/>
  <c r="CJ42" i="5"/>
  <c r="CI43" i="5"/>
  <c r="CJ43" i="5"/>
  <c r="CI44" i="5"/>
  <c r="CJ44" i="5"/>
  <c r="CI45" i="5"/>
  <c r="CJ45" i="5"/>
  <c r="CI46" i="5"/>
  <c r="CJ46" i="5"/>
  <c r="CI47" i="5"/>
  <c r="CJ47" i="5"/>
  <c r="CI48" i="5"/>
  <c r="CJ48" i="5"/>
  <c r="CI49" i="5"/>
  <c r="CJ49" i="5"/>
  <c r="CI50" i="5"/>
  <c r="CJ50" i="5"/>
  <c r="CI51" i="5"/>
  <c r="CJ51" i="5"/>
  <c r="CJ3" i="5"/>
  <c r="CI3" i="5"/>
  <c r="L62" i="4"/>
  <c r="M62" i="4"/>
  <c r="N62" i="4"/>
  <c r="O62" i="4"/>
  <c r="CQ4" i="3"/>
  <c r="CR4" i="3"/>
  <c r="CS4" i="3"/>
  <c r="CQ5" i="3"/>
  <c r="CR5" i="3"/>
  <c r="CS5" i="3"/>
  <c r="CQ6" i="3"/>
  <c r="CR6" i="3"/>
  <c r="CS6" i="3"/>
  <c r="CQ7" i="3"/>
  <c r="CR7" i="3"/>
  <c r="CS7" i="3"/>
  <c r="CQ8" i="3"/>
  <c r="CR8" i="3"/>
  <c r="CS8" i="3"/>
  <c r="CQ9" i="3"/>
  <c r="CR9" i="3"/>
  <c r="CS9" i="3"/>
  <c r="CQ10" i="3"/>
  <c r="CR10" i="3"/>
  <c r="CS10" i="3"/>
  <c r="CQ11" i="3"/>
  <c r="CR11" i="3"/>
  <c r="CS11" i="3"/>
  <c r="CQ12" i="3"/>
  <c r="CR12" i="3"/>
  <c r="CS12" i="3"/>
  <c r="CQ13" i="3"/>
  <c r="CR13" i="3"/>
  <c r="CS13" i="3"/>
  <c r="CQ14" i="3"/>
  <c r="CR14" i="3"/>
  <c r="CS14" i="3"/>
  <c r="CQ15" i="3"/>
  <c r="CR15" i="3"/>
  <c r="CS15" i="3"/>
  <c r="CQ16" i="3"/>
  <c r="CR16" i="3"/>
  <c r="CS16" i="3"/>
  <c r="CQ17" i="3"/>
  <c r="CR17" i="3"/>
  <c r="CS17" i="3"/>
  <c r="CQ18" i="3"/>
  <c r="CR18" i="3"/>
  <c r="CS18" i="3"/>
  <c r="CQ19" i="3"/>
  <c r="CR19" i="3"/>
  <c r="CS19" i="3"/>
  <c r="CQ20" i="3"/>
  <c r="CR20" i="3"/>
  <c r="CS20" i="3"/>
  <c r="CQ21" i="3"/>
  <c r="CR21" i="3"/>
  <c r="CS21" i="3"/>
  <c r="CQ22" i="3"/>
  <c r="CR22" i="3"/>
  <c r="CS22" i="3"/>
  <c r="CQ23" i="3"/>
  <c r="CR23" i="3"/>
  <c r="CS23" i="3"/>
  <c r="CQ24" i="3"/>
  <c r="CR24" i="3"/>
  <c r="CS24" i="3"/>
  <c r="CQ25" i="3"/>
  <c r="CR25" i="3"/>
  <c r="CS25" i="3"/>
  <c r="CQ26" i="3"/>
  <c r="CR26" i="3"/>
  <c r="CS26" i="3"/>
  <c r="CQ27" i="3"/>
  <c r="CR27" i="3"/>
  <c r="CS27" i="3"/>
  <c r="CQ28" i="3"/>
  <c r="CR28" i="3"/>
  <c r="CS28" i="3"/>
  <c r="CQ29" i="3"/>
  <c r="CR29" i="3"/>
  <c r="CS29" i="3"/>
  <c r="CQ30" i="3"/>
  <c r="CR30" i="3"/>
  <c r="CS30" i="3"/>
  <c r="CQ31" i="3"/>
  <c r="CR31" i="3"/>
  <c r="CS31" i="3"/>
  <c r="CQ32" i="3"/>
  <c r="CR32" i="3"/>
  <c r="CS32" i="3"/>
  <c r="CQ33" i="3"/>
  <c r="CR33" i="3"/>
  <c r="CS33" i="3"/>
  <c r="CQ34" i="3"/>
  <c r="CR34" i="3"/>
  <c r="CS34" i="3"/>
  <c r="CQ35" i="3"/>
  <c r="CR35" i="3"/>
  <c r="CS35" i="3"/>
  <c r="CQ36" i="3"/>
  <c r="CR36" i="3"/>
  <c r="CS36" i="3"/>
  <c r="CQ37" i="3"/>
  <c r="CR37" i="3"/>
  <c r="CS37" i="3"/>
  <c r="CQ38" i="3"/>
  <c r="CR38" i="3"/>
  <c r="CS38" i="3"/>
  <c r="CQ39" i="3"/>
  <c r="CR39" i="3"/>
  <c r="CS39" i="3"/>
  <c r="CQ40" i="3"/>
  <c r="CR40" i="3"/>
  <c r="CS40" i="3"/>
  <c r="CQ41" i="3"/>
  <c r="CR41" i="3"/>
  <c r="CS41" i="3"/>
  <c r="CQ42" i="3"/>
  <c r="CR42" i="3"/>
  <c r="CS42" i="3"/>
  <c r="CQ43" i="3"/>
  <c r="CR43" i="3"/>
  <c r="CS43" i="3"/>
  <c r="CQ44" i="3"/>
  <c r="CR44" i="3"/>
  <c r="CS44" i="3"/>
  <c r="CQ45" i="3"/>
  <c r="CR45" i="3"/>
  <c r="CS45" i="3"/>
  <c r="CQ46" i="3"/>
  <c r="CR46" i="3"/>
  <c r="CS46" i="3"/>
  <c r="CQ47" i="3"/>
  <c r="CR47" i="3"/>
  <c r="CS47" i="3"/>
  <c r="CQ48" i="3"/>
  <c r="CR48" i="3"/>
  <c r="CS48" i="3"/>
  <c r="CQ49" i="3"/>
  <c r="CR49" i="3"/>
  <c r="CS49" i="3"/>
  <c r="CQ50" i="3"/>
  <c r="CR50" i="3"/>
  <c r="CS50" i="3"/>
  <c r="CQ51" i="3"/>
  <c r="CR51" i="3"/>
  <c r="CS51" i="3"/>
  <c r="CQ52" i="3"/>
  <c r="CR52" i="3"/>
  <c r="CS52" i="3"/>
  <c r="CQ53" i="3"/>
  <c r="CR53" i="3"/>
  <c r="CS53" i="3"/>
  <c r="CQ54" i="3"/>
  <c r="CR54" i="3"/>
  <c r="CS54" i="3"/>
  <c r="CQ55" i="3"/>
  <c r="CR55" i="3"/>
  <c r="CS55" i="3"/>
  <c r="CQ56" i="3"/>
  <c r="CR56" i="3"/>
  <c r="CS56" i="3"/>
  <c r="CQ57" i="3"/>
  <c r="CR57" i="3"/>
  <c r="CS57" i="3"/>
  <c r="CQ58" i="3"/>
  <c r="CR58" i="3"/>
  <c r="CS58" i="3"/>
  <c r="CS3" i="3"/>
  <c r="CR3" i="3"/>
  <c r="CQ3" i="3"/>
  <c r="L60" i="3"/>
  <c r="M60" i="3"/>
  <c r="N60" i="3"/>
  <c r="O4" i="30"/>
  <c r="H62" i="34"/>
  <c r="G62" i="34"/>
  <c r="F62" i="34"/>
  <c r="E62" i="34"/>
  <c r="D62" i="34"/>
  <c r="C62" i="34"/>
  <c r="B62" i="34"/>
  <c r="H61" i="34"/>
  <c r="G61" i="34"/>
  <c r="F61" i="34"/>
  <c r="E61" i="34"/>
  <c r="D61" i="34"/>
  <c r="C61" i="34"/>
  <c r="B61" i="34"/>
  <c r="K62" i="33"/>
  <c r="J62" i="33"/>
  <c r="I62" i="33"/>
  <c r="H62" i="33"/>
  <c r="G62" i="33"/>
  <c r="F62" i="33"/>
  <c r="E62" i="33"/>
  <c r="D62" i="33"/>
  <c r="C62" i="33"/>
  <c r="B62" i="33"/>
  <c r="CA61" i="33"/>
  <c r="BY61" i="33"/>
  <c r="BX61" i="33"/>
  <c r="BW61" i="33"/>
  <c r="K61" i="33"/>
  <c r="J61" i="33"/>
  <c r="I61" i="33"/>
  <c r="H61" i="33"/>
  <c r="G61" i="33"/>
  <c r="F61" i="33"/>
  <c r="E61" i="33"/>
  <c r="D61" i="33"/>
  <c r="C61" i="33"/>
  <c r="B61" i="33"/>
  <c r="CN60" i="33"/>
  <c r="CN59" i="33"/>
  <c r="CN58" i="33"/>
  <c r="CN57" i="33"/>
  <c r="CN56" i="33"/>
  <c r="CN55" i="33"/>
  <c r="CN54" i="33"/>
  <c r="CN53" i="33"/>
  <c r="CN52" i="33"/>
  <c r="C62" i="4"/>
  <c r="CU60" i="11"/>
  <c r="CU59" i="11"/>
  <c r="CU58" i="11"/>
  <c r="CU57" i="11"/>
  <c r="CU56" i="11"/>
  <c r="CU55" i="11"/>
  <c r="S15" i="20"/>
  <c r="R15" i="20"/>
  <c r="Q15" i="20"/>
  <c r="P15" i="20"/>
  <c r="O15" i="20"/>
  <c r="N15" i="20"/>
  <c r="M15" i="20"/>
  <c r="CG48" i="8"/>
  <c r="CF48" i="8"/>
  <c r="CE48" i="8"/>
  <c r="CD48" i="8"/>
  <c r="CC48" i="8"/>
  <c r="CB48" i="8"/>
  <c r="CA48" i="8"/>
  <c r="CG47" i="8"/>
  <c r="CF47" i="8"/>
  <c r="CE47" i="8"/>
  <c r="CD47" i="8"/>
  <c r="CC47" i="8"/>
  <c r="CB47" i="8"/>
  <c r="CA47" i="8"/>
  <c r="BZ47" i="8"/>
  <c r="CG46" i="8"/>
  <c r="CF46" i="8"/>
  <c r="CE46" i="8"/>
  <c r="CD46" i="8"/>
  <c r="CC46" i="8"/>
  <c r="CB46" i="8"/>
  <c r="CA46" i="8"/>
  <c r="BZ46" i="8"/>
  <c r="CG45" i="8"/>
  <c r="CF45" i="8"/>
  <c r="CE45" i="8"/>
  <c r="CD45" i="8"/>
  <c r="CC45" i="8"/>
  <c r="CB45" i="8"/>
  <c r="CA45" i="8"/>
  <c r="BZ45" i="8"/>
  <c r="CG44" i="8"/>
  <c r="CF44" i="8"/>
  <c r="CE44" i="8"/>
  <c r="CD44" i="8"/>
  <c r="CC44" i="8"/>
  <c r="CB44" i="8"/>
  <c r="CA44" i="8"/>
  <c r="BZ44" i="8"/>
  <c r="CG43" i="8"/>
  <c r="CF43" i="8"/>
  <c r="CE43" i="8"/>
  <c r="CD43" i="8"/>
  <c r="CC43" i="8"/>
  <c r="CB43" i="8"/>
  <c r="CA43" i="8"/>
  <c r="BZ43" i="8"/>
  <c r="CG42" i="8"/>
  <c r="CF42" i="8"/>
  <c r="CE42" i="8"/>
  <c r="CD42" i="8"/>
  <c r="CC42" i="8"/>
  <c r="CB42" i="8"/>
  <c r="CA42" i="8"/>
  <c r="BZ42" i="8"/>
  <c r="CG41" i="8"/>
  <c r="CF41" i="8"/>
  <c r="CE41" i="8"/>
  <c r="CD41" i="8"/>
  <c r="CC41" i="8"/>
  <c r="CB41" i="8"/>
  <c r="CA41" i="8"/>
  <c r="BZ41" i="8"/>
  <c r="CG40" i="8"/>
  <c r="CF40" i="8"/>
  <c r="CE40" i="8"/>
  <c r="CD40" i="8"/>
  <c r="CC40" i="8"/>
  <c r="CB40" i="8"/>
  <c r="CA40" i="8"/>
  <c r="BZ40" i="8"/>
  <c r="CG39" i="8"/>
  <c r="CF39" i="8"/>
  <c r="CE39" i="8"/>
  <c r="CD39" i="8"/>
  <c r="CC39" i="8"/>
  <c r="CB39" i="8"/>
  <c r="CA39" i="8"/>
  <c r="BZ39" i="8"/>
  <c r="CG38" i="8"/>
  <c r="CF38" i="8"/>
  <c r="CE38" i="8"/>
  <c r="CD38" i="8"/>
  <c r="CC38" i="8"/>
  <c r="CB38" i="8"/>
  <c r="CA38" i="8"/>
  <c r="BZ38" i="8"/>
  <c r="CG37" i="8"/>
  <c r="CF37" i="8"/>
  <c r="CE37" i="8"/>
  <c r="CD37" i="8"/>
  <c r="CC37" i="8"/>
  <c r="CB37" i="8"/>
  <c r="CA37" i="8"/>
  <c r="BZ37" i="8"/>
  <c r="CG36" i="8"/>
  <c r="CF36" i="8"/>
  <c r="CE36" i="8"/>
  <c r="CD36" i="8"/>
  <c r="CC36" i="8"/>
  <c r="CB36" i="8"/>
  <c r="CA36" i="8"/>
  <c r="BZ36" i="8"/>
  <c r="CG35" i="8"/>
  <c r="CF35" i="8"/>
  <c r="CE35" i="8"/>
  <c r="CD35" i="8"/>
  <c r="CC35" i="8"/>
  <c r="CB35" i="8"/>
  <c r="CA35" i="8"/>
  <c r="BZ35" i="8"/>
  <c r="CG34" i="8"/>
  <c r="CF34" i="8"/>
  <c r="CE34" i="8"/>
  <c r="CD34" i="8"/>
  <c r="CC34" i="8"/>
  <c r="CB34" i="8"/>
  <c r="CA34" i="8"/>
  <c r="BZ34" i="8"/>
  <c r="CG33" i="8"/>
  <c r="CF33" i="8"/>
  <c r="CE33" i="8"/>
  <c r="CD33" i="8"/>
  <c r="CC33" i="8"/>
  <c r="CB33" i="8"/>
  <c r="CA33" i="8"/>
  <c r="BZ33" i="8"/>
  <c r="CG32" i="8"/>
  <c r="CF32" i="8"/>
  <c r="CE32" i="8"/>
  <c r="CD32" i="8"/>
  <c r="CC32" i="8"/>
  <c r="CB32" i="8"/>
  <c r="CA32" i="8"/>
  <c r="BZ32" i="8"/>
  <c r="CG31" i="8"/>
  <c r="CF31" i="8"/>
  <c r="CE31" i="8"/>
  <c r="CD31" i="8"/>
  <c r="CC31" i="8"/>
  <c r="CB31" i="8"/>
  <c r="CA31" i="8"/>
  <c r="BZ31" i="8"/>
  <c r="CG30" i="8"/>
  <c r="CF30" i="8"/>
  <c r="CE30" i="8"/>
  <c r="CD30" i="8"/>
  <c r="CC30" i="8"/>
  <c r="CB30" i="8"/>
  <c r="CA30" i="8"/>
  <c r="BZ30" i="8"/>
  <c r="CG29" i="8"/>
  <c r="CF29" i="8"/>
  <c r="CE29" i="8"/>
  <c r="CD29" i="8"/>
  <c r="CC29" i="8"/>
  <c r="CB29" i="8"/>
  <c r="CA29" i="8"/>
  <c r="BZ29" i="8"/>
  <c r="CG28" i="8"/>
  <c r="CF28" i="8"/>
  <c r="CE28" i="8"/>
  <c r="CD28" i="8"/>
  <c r="CC28" i="8"/>
  <c r="CB28" i="8"/>
  <c r="CA28" i="8"/>
  <c r="BZ28" i="8"/>
  <c r="CG27" i="8"/>
  <c r="CF27" i="8"/>
  <c r="CE27" i="8"/>
  <c r="CD27" i="8"/>
  <c r="CC27" i="8"/>
  <c r="CB27" i="8"/>
  <c r="CA27" i="8"/>
  <c r="BZ27" i="8"/>
  <c r="CG26" i="8"/>
  <c r="CF26" i="8"/>
  <c r="CE26" i="8"/>
  <c r="CD26" i="8"/>
  <c r="CC26" i="8"/>
  <c r="CB26" i="8"/>
  <c r="CA26" i="8"/>
  <c r="BZ26" i="8"/>
  <c r="CG25" i="8"/>
  <c r="CF25" i="8"/>
  <c r="CE25" i="8"/>
  <c r="CD25" i="8"/>
  <c r="CC25" i="8"/>
  <c r="CB25" i="8"/>
  <c r="CA25" i="8"/>
  <c r="BZ25" i="8"/>
  <c r="CG24" i="8"/>
  <c r="CF24" i="8"/>
  <c r="CE24" i="8"/>
  <c r="CD24" i="8"/>
  <c r="CC24" i="8"/>
  <c r="CB24" i="8"/>
  <c r="CA24" i="8"/>
  <c r="BZ24" i="8"/>
  <c r="CG23" i="8"/>
  <c r="CF23" i="8"/>
  <c r="CE23" i="8"/>
  <c r="CD23" i="8"/>
  <c r="CC23" i="8"/>
  <c r="CB23" i="8"/>
  <c r="CA23" i="8"/>
  <c r="BZ23" i="8"/>
  <c r="CG22" i="8"/>
  <c r="CF22" i="8"/>
  <c r="CE22" i="8"/>
  <c r="CD22" i="8"/>
  <c r="CC22" i="8"/>
  <c r="CB22" i="8"/>
  <c r="CA22" i="8"/>
  <c r="BZ22" i="8"/>
  <c r="CG21" i="8"/>
  <c r="CF21" i="8"/>
  <c r="CE21" i="8"/>
  <c r="CD21" i="8"/>
  <c r="CC21" i="8"/>
  <c r="CB21" i="8"/>
  <c r="CA21" i="8"/>
  <c r="BZ21" i="8"/>
  <c r="CG20" i="8"/>
  <c r="CF20" i="8"/>
  <c r="CE20" i="8"/>
  <c r="CD20" i="8"/>
  <c r="CC20" i="8"/>
  <c r="CB20" i="8"/>
  <c r="CA20" i="8"/>
  <c r="BZ20" i="8"/>
  <c r="CG19" i="8"/>
  <c r="CF19" i="8"/>
  <c r="CE19" i="8"/>
  <c r="CD19" i="8"/>
  <c r="CC19" i="8"/>
  <c r="CB19" i="8"/>
  <c r="CA19" i="8"/>
  <c r="BZ19" i="8"/>
  <c r="CG18" i="8"/>
  <c r="CF18" i="8"/>
  <c r="CE18" i="8"/>
  <c r="CD18" i="8"/>
  <c r="CC18" i="8"/>
  <c r="CB18" i="8"/>
  <c r="CA18" i="8"/>
  <c r="BZ18" i="8"/>
  <c r="CG17" i="8"/>
  <c r="CF17" i="8"/>
  <c r="CE17" i="8"/>
  <c r="CD17" i="8"/>
  <c r="CC17" i="8"/>
  <c r="CB17" i="8"/>
  <c r="CA17" i="8"/>
  <c r="BZ17" i="8"/>
  <c r="CG16" i="8"/>
  <c r="CF16" i="8"/>
  <c r="CE16" i="8"/>
  <c r="CD16" i="8"/>
  <c r="CC16" i="8"/>
  <c r="CB16" i="8"/>
  <c r="CA16" i="8"/>
  <c r="BZ16" i="8"/>
  <c r="CG15" i="8"/>
  <c r="CF15" i="8"/>
  <c r="CE15" i="8"/>
  <c r="CD15" i="8"/>
  <c r="CC15" i="8"/>
  <c r="CB15" i="8"/>
  <c r="CA15" i="8"/>
  <c r="BZ15" i="8"/>
  <c r="CG14" i="8"/>
  <c r="CF14" i="8"/>
  <c r="CE14" i="8"/>
  <c r="CD14" i="8"/>
  <c r="CC14" i="8"/>
  <c r="CB14" i="8"/>
  <c r="CA14" i="8"/>
  <c r="BZ14" i="8"/>
  <c r="CG13" i="8"/>
  <c r="CF13" i="8"/>
  <c r="CE13" i="8"/>
  <c r="CD13" i="8"/>
  <c r="CC13" i="8"/>
  <c r="CB13" i="8"/>
  <c r="CA13" i="8"/>
  <c r="BZ13" i="8"/>
  <c r="CG12" i="8"/>
  <c r="CF12" i="8"/>
  <c r="CE12" i="8"/>
  <c r="CD12" i="8"/>
  <c r="CC12" i="8"/>
  <c r="CB12" i="8"/>
  <c r="CA12" i="8"/>
  <c r="BZ12" i="8"/>
  <c r="CG11" i="8"/>
  <c r="CF11" i="8"/>
  <c r="CE11" i="8"/>
  <c r="CD11" i="8"/>
  <c r="CC11" i="8"/>
  <c r="CB11" i="8"/>
  <c r="CA11" i="8"/>
  <c r="BZ11" i="8"/>
  <c r="CG10" i="8"/>
  <c r="CF10" i="8"/>
  <c r="CE10" i="8"/>
  <c r="CD10" i="8"/>
  <c r="CC10" i="8"/>
  <c r="CB10" i="8"/>
  <c r="CA10" i="8"/>
  <c r="BZ10" i="8"/>
  <c r="CG9" i="8"/>
  <c r="CF9" i="8"/>
  <c r="CE9" i="8"/>
  <c r="CD9" i="8"/>
  <c r="CC9" i="8"/>
  <c r="CB9" i="8"/>
  <c r="CA9" i="8"/>
  <c r="BZ9" i="8"/>
  <c r="CG8" i="8"/>
  <c r="CF8" i="8"/>
  <c r="CE8" i="8"/>
  <c r="CD8" i="8"/>
  <c r="CC8" i="8"/>
  <c r="CB8" i="8"/>
  <c r="CA8" i="8"/>
  <c r="BZ8" i="8"/>
  <c r="CG7" i="8"/>
  <c r="CF7" i="8"/>
  <c r="CE7" i="8"/>
  <c r="CD7" i="8"/>
  <c r="CC7" i="8"/>
  <c r="CB7" i="8"/>
  <c r="CA7" i="8"/>
  <c r="BZ7" i="8"/>
  <c r="CG6" i="8"/>
  <c r="CF6" i="8"/>
  <c r="CE6" i="8"/>
  <c r="CD6" i="8"/>
  <c r="CC6" i="8"/>
  <c r="CB6" i="8"/>
  <c r="CA6" i="8"/>
  <c r="BZ6" i="8"/>
  <c r="CG5" i="8"/>
  <c r="CF5" i="8"/>
  <c r="CE5" i="8"/>
  <c r="CD5" i="8"/>
  <c r="CC5" i="8"/>
  <c r="CB5" i="8"/>
  <c r="CA5" i="8"/>
  <c r="BZ5" i="8"/>
  <c r="CG4" i="8"/>
  <c r="CF4" i="8"/>
  <c r="CE4" i="8"/>
  <c r="CD4" i="8"/>
  <c r="CC4" i="8"/>
  <c r="CB4" i="8"/>
  <c r="CA4" i="8"/>
  <c r="BZ4" i="8"/>
  <c r="CG3" i="8"/>
  <c r="CF3" i="8"/>
  <c r="CE3" i="8"/>
  <c r="CD3" i="8"/>
  <c r="CC3" i="8"/>
  <c r="CB3" i="8"/>
  <c r="CA3" i="8"/>
  <c r="BZ3" i="8"/>
  <c r="CM56" i="13"/>
  <c r="CL56" i="13"/>
  <c r="CM55" i="13"/>
  <c r="CL55" i="13"/>
  <c r="CM54" i="13"/>
  <c r="CL54" i="13"/>
  <c r="CJ60" i="9"/>
  <c r="CJ59" i="9"/>
  <c r="CJ58" i="9"/>
  <c r="CJ54" i="9"/>
  <c r="CD51" i="4"/>
  <c r="CD50" i="4"/>
  <c r="CD49" i="4"/>
  <c r="CD48" i="4"/>
  <c r="CD47" i="4"/>
  <c r="CD46" i="4"/>
  <c r="CD45" i="4"/>
  <c r="CD44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2" i="4"/>
  <c r="CD21" i="4"/>
  <c r="CD20" i="4"/>
  <c r="CD19" i="4"/>
  <c r="CD18" i="4"/>
  <c r="CD17" i="4"/>
  <c r="CD16" i="4"/>
  <c r="CD15" i="4"/>
  <c r="CD14" i="4"/>
  <c r="CD13" i="4"/>
  <c r="CD12" i="4"/>
  <c r="CD11" i="4"/>
  <c r="CD10" i="4"/>
  <c r="CD9" i="4"/>
  <c r="CD8" i="4"/>
  <c r="CD7" i="4"/>
  <c r="CD6" i="4"/>
  <c r="CD5" i="4"/>
  <c r="CD4" i="4"/>
  <c r="CG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3" i="4"/>
  <c r="CH51" i="5"/>
  <c r="CG51" i="5"/>
  <c r="CH50" i="5"/>
  <c r="CG50" i="5"/>
  <c r="CH49" i="5"/>
  <c r="CG49" i="5"/>
  <c r="CH48" i="5"/>
  <c r="CG48" i="5"/>
  <c r="CH47" i="5"/>
  <c r="CG47" i="5"/>
  <c r="CH46" i="5"/>
  <c r="CG46" i="5"/>
  <c r="CH45" i="5"/>
  <c r="CG45" i="5"/>
  <c r="CH44" i="5"/>
  <c r="CG44" i="5"/>
  <c r="CH43" i="5"/>
  <c r="CG43" i="5"/>
  <c r="CH42" i="5"/>
  <c r="CG42" i="5"/>
  <c r="CH41" i="5"/>
  <c r="CG41" i="5"/>
  <c r="CH40" i="5"/>
  <c r="CG40" i="5"/>
  <c r="CH39" i="5"/>
  <c r="CG39" i="5"/>
  <c r="CH38" i="5"/>
  <c r="CG38" i="5"/>
  <c r="CH37" i="5"/>
  <c r="CG37" i="5"/>
  <c r="CH36" i="5"/>
  <c r="CG36" i="5"/>
  <c r="CH35" i="5"/>
  <c r="CG35" i="5"/>
  <c r="CH34" i="5"/>
  <c r="CG34" i="5"/>
  <c r="CH33" i="5"/>
  <c r="CG33" i="5"/>
  <c r="CH32" i="5"/>
  <c r="CG32" i="5"/>
  <c r="CH31" i="5"/>
  <c r="CG31" i="5"/>
  <c r="CH30" i="5"/>
  <c r="CG30" i="5"/>
  <c r="CH29" i="5"/>
  <c r="CG29" i="5"/>
  <c r="CH28" i="5"/>
  <c r="CG28" i="5"/>
  <c r="CH27" i="5"/>
  <c r="CG27" i="5"/>
  <c r="CH26" i="5"/>
  <c r="CG26" i="5"/>
  <c r="CH25" i="5"/>
  <c r="CG25" i="5"/>
  <c r="CH24" i="5"/>
  <c r="CG24" i="5"/>
  <c r="CH23" i="5"/>
  <c r="CG23" i="5"/>
  <c r="CH22" i="5"/>
  <c r="CG22" i="5"/>
  <c r="CH21" i="5"/>
  <c r="CG21" i="5"/>
  <c r="CH20" i="5"/>
  <c r="CG20" i="5"/>
  <c r="CH19" i="5"/>
  <c r="CG19" i="5"/>
  <c r="CH18" i="5"/>
  <c r="CG18" i="5"/>
  <c r="CH17" i="5"/>
  <c r="CG17" i="5"/>
  <c r="CH16" i="5"/>
  <c r="CG16" i="5"/>
  <c r="CH15" i="5"/>
  <c r="CG15" i="5"/>
  <c r="CH14" i="5"/>
  <c r="CG14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5" i="5"/>
  <c r="CG5" i="5"/>
  <c r="CH4" i="5"/>
  <c r="CG4" i="5"/>
  <c r="CH3" i="5"/>
  <c r="CG3" i="5"/>
  <c r="CL60" i="4"/>
  <c r="CK60" i="4"/>
  <c r="CJ60" i="4"/>
  <c r="CI60" i="4"/>
  <c r="CH60" i="4"/>
  <c r="CF60" i="4"/>
  <c r="CL59" i="4"/>
  <c r="CK59" i="4"/>
  <c r="CJ59" i="4"/>
  <c r="CI59" i="4"/>
  <c r="CH59" i="4"/>
  <c r="CF59" i="4"/>
  <c r="CL58" i="4"/>
  <c r="CK58" i="4"/>
  <c r="CJ58" i="4"/>
  <c r="CI58" i="4"/>
  <c r="CH58" i="4"/>
  <c r="CF58" i="4"/>
  <c r="CL57" i="4"/>
  <c r="CK57" i="4"/>
  <c r="CJ57" i="4"/>
  <c r="CI57" i="4"/>
  <c r="CH57" i="4"/>
  <c r="CF57" i="4"/>
  <c r="CL56" i="4"/>
  <c r="CK56" i="4"/>
  <c r="CJ56" i="4"/>
  <c r="CI56" i="4"/>
  <c r="CH56" i="4"/>
  <c r="CF56" i="4"/>
  <c r="CL55" i="4"/>
  <c r="CK55" i="4"/>
  <c r="CJ55" i="4"/>
  <c r="CI55" i="4"/>
  <c r="CH55" i="4"/>
  <c r="CF55" i="4"/>
  <c r="CL54" i="4"/>
  <c r="CK54" i="4"/>
  <c r="CJ54" i="4"/>
  <c r="CI54" i="4"/>
  <c r="CH54" i="4"/>
  <c r="CF54" i="4"/>
  <c r="CL53" i="4"/>
  <c r="CK53" i="4"/>
  <c r="CJ53" i="4"/>
  <c r="CI53" i="4"/>
  <c r="CH53" i="4"/>
  <c r="CF53" i="4"/>
  <c r="CL52" i="4"/>
  <c r="CK52" i="4"/>
  <c r="CJ52" i="4"/>
  <c r="CI52" i="4"/>
  <c r="CH52" i="4"/>
  <c r="CF52" i="4"/>
  <c r="CL51" i="4"/>
  <c r="CK51" i="4"/>
  <c r="CJ51" i="4"/>
  <c r="CI51" i="4"/>
  <c r="CH51" i="4"/>
  <c r="CF51" i="4"/>
  <c r="CL50" i="4"/>
  <c r="CK50" i="4"/>
  <c r="CJ50" i="4"/>
  <c r="CI50" i="4"/>
  <c r="CH50" i="4"/>
  <c r="CF50" i="4"/>
  <c r="CL49" i="4"/>
  <c r="CK49" i="4"/>
  <c r="CJ49" i="4"/>
  <c r="CI49" i="4"/>
  <c r="CH49" i="4"/>
  <c r="CF49" i="4"/>
  <c r="CL48" i="4"/>
  <c r="CK48" i="4"/>
  <c r="CJ48" i="4"/>
  <c r="CI48" i="4"/>
  <c r="CH48" i="4"/>
  <c r="CF48" i="4"/>
  <c r="CL47" i="4"/>
  <c r="CK47" i="4"/>
  <c r="CJ47" i="4"/>
  <c r="CI47" i="4"/>
  <c r="CH47" i="4"/>
  <c r="CF47" i="4"/>
  <c r="CL46" i="4"/>
  <c r="CK46" i="4"/>
  <c r="CJ46" i="4"/>
  <c r="CI46" i="4"/>
  <c r="CH46" i="4"/>
  <c r="CF46" i="4"/>
  <c r="CL45" i="4"/>
  <c r="CK45" i="4"/>
  <c r="CJ45" i="4"/>
  <c r="CI45" i="4"/>
  <c r="CH45" i="4"/>
  <c r="CF45" i="4"/>
  <c r="CL44" i="4"/>
  <c r="CK44" i="4"/>
  <c r="CJ44" i="4"/>
  <c r="CI44" i="4"/>
  <c r="CH44" i="4"/>
  <c r="CF44" i="4"/>
  <c r="CL43" i="4"/>
  <c r="CK43" i="4"/>
  <c r="CJ43" i="4"/>
  <c r="CI43" i="4"/>
  <c r="CH43" i="4"/>
  <c r="CF43" i="4"/>
  <c r="CL42" i="4"/>
  <c r="CK42" i="4"/>
  <c r="CJ42" i="4"/>
  <c r="CI42" i="4"/>
  <c r="CH42" i="4"/>
  <c r="CF42" i="4"/>
  <c r="CL41" i="4"/>
  <c r="CK41" i="4"/>
  <c r="CJ41" i="4"/>
  <c r="CI41" i="4"/>
  <c r="CH41" i="4"/>
  <c r="CF41" i="4"/>
  <c r="CL40" i="4"/>
  <c r="CK40" i="4"/>
  <c r="CJ40" i="4"/>
  <c r="CI40" i="4"/>
  <c r="CH40" i="4"/>
  <c r="CF40" i="4"/>
  <c r="CL39" i="4"/>
  <c r="CK39" i="4"/>
  <c r="CJ39" i="4"/>
  <c r="CI39" i="4"/>
  <c r="CH39" i="4"/>
  <c r="CF39" i="4"/>
  <c r="CL38" i="4"/>
  <c r="CK38" i="4"/>
  <c r="CJ38" i="4"/>
  <c r="CI38" i="4"/>
  <c r="CH38" i="4"/>
  <c r="CF38" i="4"/>
  <c r="CL37" i="4"/>
  <c r="CK37" i="4"/>
  <c r="CJ37" i="4"/>
  <c r="CI37" i="4"/>
  <c r="CH37" i="4"/>
  <c r="CF37" i="4"/>
  <c r="CL36" i="4"/>
  <c r="CK36" i="4"/>
  <c r="CJ36" i="4"/>
  <c r="CI36" i="4"/>
  <c r="CH36" i="4"/>
  <c r="CF36" i="4"/>
  <c r="CL35" i="4"/>
  <c r="CK35" i="4"/>
  <c r="CJ35" i="4"/>
  <c r="CI35" i="4"/>
  <c r="CH35" i="4"/>
  <c r="CF35" i="4"/>
  <c r="CL34" i="4"/>
  <c r="CK34" i="4"/>
  <c r="CJ34" i="4"/>
  <c r="CI34" i="4"/>
  <c r="CH34" i="4"/>
  <c r="CF34" i="4"/>
  <c r="CL33" i="4"/>
  <c r="CK33" i="4"/>
  <c r="CJ33" i="4"/>
  <c r="CI33" i="4"/>
  <c r="CH33" i="4"/>
  <c r="CF33" i="4"/>
  <c r="CL32" i="4"/>
  <c r="CK32" i="4"/>
  <c r="CJ32" i="4"/>
  <c r="CI32" i="4"/>
  <c r="CH32" i="4"/>
  <c r="CF32" i="4"/>
  <c r="CL31" i="4"/>
  <c r="CK31" i="4"/>
  <c r="CJ31" i="4"/>
  <c r="CI31" i="4"/>
  <c r="CH31" i="4"/>
  <c r="CF31" i="4"/>
  <c r="CL30" i="4"/>
  <c r="CK30" i="4"/>
  <c r="CJ30" i="4"/>
  <c r="CI30" i="4"/>
  <c r="CH30" i="4"/>
  <c r="CF30" i="4"/>
  <c r="CL29" i="4"/>
  <c r="CK29" i="4"/>
  <c r="CJ29" i="4"/>
  <c r="CI29" i="4"/>
  <c r="CH29" i="4"/>
  <c r="CF29" i="4"/>
  <c r="CL28" i="4"/>
  <c r="CK28" i="4"/>
  <c r="CJ28" i="4"/>
  <c r="CI28" i="4"/>
  <c r="CH28" i="4"/>
  <c r="CF28" i="4"/>
  <c r="CL27" i="4"/>
  <c r="CK27" i="4"/>
  <c r="CJ27" i="4"/>
  <c r="CI27" i="4"/>
  <c r="CH27" i="4"/>
  <c r="CF27" i="4"/>
  <c r="CL26" i="4"/>
  <c r="CK26" i="4"/>
  <c r="CJ26" i="4"/>
  <c r="CI26" i="4"/>
  <c r="CH26" i="4"/>
  <c r="CF26" i="4"/>
  <c r="CL25" i="4"/>
  <c r="CK25" i="4"/>
  <c r="CJ25" i="4"/>
  <c r="CI25" i="4"/>
  <c r="CH25" i="4"/>
  <c r="CF25" i="4"/>
  <c r="CL24" i="4"/>
  <c r="CK24" i="4"/>
  <c r="CJ24" i="4"/>
  <c r="CI24" i="4"/>
  <c r="CH24" i="4"/>
  <c r="CF24" i="4"/>
  <c r="CL23" i="4"/>
  <c r="CK23" i="4"/>
  <c r="CJ23" i="4"/>
  <c r="CI23" i="4"/>
  <c r="CH23" i="4"/>
  <c r="CF23" i="4"/>
  <c r="CL22" i="4"/>
  <c r="CK22" i="4"/>
  <c r="CJ22" i="4"/>
  <c r="CI22" i="4"/>
  <c r="CH22" i="4"/>
  <c r="CF22" i="4"/>
  <c r="CL21" i="4"/>
  <c r="CK21" i="4"/>
  <c r="CJ21" i="4"/>
  <c r="CI21" i="4"/>
  <c r="CH21" i="4"/>
  <c r="CF21" i="4"/>
  <c r="CL20" i="4"/>
  <c r="CK20" i="4"/>
  <c r="CJ20" i="4"/>
  <c r="CI20" i="4"/>
  <c r="CH20" i="4"/>
  <c r="CF20" i="4"/>
  <c r="CL19" i="4"/>
  <c r="CK19" i="4"/>
  <c r="CJ19" i="4"/>
  <c r="CI19" i="4"/>
  <c r="CH19" i="4"/>
  <c r="CF19" i="4"/>
  <c r="CL18" i="4"/>
  <c r="CK18" i="4"/>
  <c r="CJ18" i="4"/>
  <c r="CI18" i="4"/>
  <c r="CH18" i="4"/>
  <c r="CF18" i="4"/>
  <c r="CL17" i="4"/>
  <c r="CK17" i="4"/>
  <c r="CJ17" i="4"/>
  <c r="CI17" i="4"/>
  <c r="CH17" i="4"/>
  <c r="CF17" i="4"/>
  <c r="CL16" i="4"/>
  <c r="CK16" i="4"/>
  <c r="CJ16" i="4"/>
  <c r="CI16" i="4"/>
  <c r="CH16" i="4"/>
  <c r="CF16" i="4"/>
  <c r="CL15" i="4"/>
  <c r="CK15" i="4"/>
  <c r="CJ15" i="4"/>
  <c r="CI15" i="4"/>
  <c r="CH15" i="4"/>
  <c r="CF15" i="4"/>
  <c r="CL14" i="4"/>
  <c r="CK14" i="4"/>
  <c r="CJ14" i="4"/>
  <c r="CI14" i="4"/>
  <c r="CH14" i="4"/>
  <c r="CF14" i="4"/>
  <c r="CL13" i="4"/>
  <c r="CK13" i="4"/>
  <c r="CJ13" i="4"/>
  <c r="CI13" i="4"/>
  <c r="CH13" i="4"/>
  <c r="CF13" i="4"/>
  <c r="CL12" i="4"/>
  <c r="CK12" i="4"/>
  <c r="CJ12" i="4"/>
  <c r="CI12" i="4"/>
  <c r="CH12" i="4"/>
  <c r="CF12" i="4"/>
  <c r="CL11" i="4"/>
  <c r="CK11" i="4"/>
  <c r="CJ11" i="4"/>
  <c r="CI11" i="4"/>
  <c r="CH11" i="4"/>
  <c r="CF11" i="4"/>
  <c r="CL10" i="4"/>
  <c r="CK10" i="4"/>
  <c r="CJ10" i="4"/>
  <c r="CI10" i="4"/>
  <c r="CH10" i="4"/>
  <c r="CF10" i="4"/>
  <c r="CL9" i="4"/>
  <c r="CK9" i="4"/>
  <c r="CJ9" i="4"/>
  <c r="CI9" i="4"/>
  <c r="CH9" i="4"/>
  <c r="CF9" i="4"/>
  <c r="CL8" i="4"/>
  <c r="CK8" i="4"/>
  <c r="CJ8" i="4"/>
  <c r="CI8" i="4"/>
  <c r="CH8" i="4"/>
  <c r="CF8" i="4"/>
  <c r="CL7" i="4"/>
  <c r="CK7" i="4"/>
  <c r="CJ7" i="4"/>
  <c r="CI7" i="4"/>
  <c r="CH7" i="4"/>
  <c r="CF7" i="4"/>
  <c r="CL6" i="4"/>
  <c r="CK6" i="4"/>
  <c r="CJ6" i="4"/>
  <c r="CI6" i="4"/>
  <c r="CH6" i="4"/>
  <c r="CF6" i="4"/>
  <c r="CL5" i="4"/>
  <c r="CK5" i="4"/>
  <c r="CJ5" i="4"/>
  <c r="CI5" i="4"/>
  <c r="CH5" i="4"/>
  <c r="CF5" i="4"/>
  <c r="CL4" i="4"/>
  <c r="CK4" i="4"/>
  <c r="CJ4" i="4"/>
  <c r="CI4" i="4"/>
  <c r="CH4" i="4"/>
  <c r="CF4" i="4"/>
  <c r="CL3" i="4"/>
  <c r="CK3" i="4"/>
  <c r="CJ3" i="4"/>
  <c r="CI3" i="4"/>
  <c r="CH3" i="4"/>
  <c r="CF3" i="4"/>
  <c r="CM59" i="3"/>
  <c r="CL59" i="3"/>
  <c r="CK59" i="3"/>
  <c r="CJ59" i="3"/>
  <c r="CI59" i="3"/>
  <c r="CH59" i="3"/>
  <c r="CG59" i="3"/>
  <c r="CM58" i="3"/>
  <c r="CL58" i="3"/>
  <c r="CK58" i="3"/>
  <c r="CJ58" i="3"/>
  <c r="CI58" i="3"/>
  <c r="CH58" i="3"/>
  <c r="CG58" i="3"/>
  <c r="CP57" i="3"/>
  <c r="CO57" i="3"/>
  <c r="CN57" i="3"/>
  <c r="CM57" i="3"/>
  <c r="CL57" i="3"/>
  <c r="CK57" i="3"/>
  <c r="CJ57" i="3"/>
  <c r="CI57" i="3"/>
  <c r="CH57" i="3"/>
  <c r="CG57" i="3"/>
  <c r="CP56" i="3"/>
  <c r="CO56" i="3"/>
  <c r="CN56" i="3"/>
  <c r="CM56" i="3"/>
  <c r="CL56" i="3"/>
  <c r="CK56" i="3"/>
  <c r="CJ56" i="3"/>
  <c r="CI56" i="3"/>
  <c r="CH56" i="3"/>
  <c r="CG56" i="3"/>
  <c r="CP55" i="3"/>
  <c r="CO55" i="3"/>
  <c r="CN55" i="3"/>
  <c r="CM55" i="3"/>
  <c r="CL55" i="3"/>
  <c r="CK55" i="3"/>
  <c r="CJ55" i="3"/>
  <c r="CI55" i="3"/>
  <c r="CH55" i="3"/>
  <c r="CG55" i="3"/>
  <c r="CP54" i="3"/>
  <c r="CO54" i="3"/>
  <c r="CN54" i="3"/>
  <c r="CM54" i="3"/>
  <c r="CL54" i="3"/>
  <c r="CK54" i="3"/>
  <c r="CJ54" i="3"/>
  <c r="CI54" i="3"/>
  <c r="CH54" i="3"/>
  <c r="CG54" i="3"/>
  <c r="CM53" i="3"/>
  <c r="CL53" i="3"/>
  <c r="CK53" i="3"/>
  <c r="CJ53" i="3"/>
  <c r="CI53" i="3"/>
  <c r="CH53" i="3"/>
  <c r="CG53" i="3"/>
  <c r="CM52" i="3"/>
  <c r="CL52" i="3"/>
  <c r="CK52" i="3"/>
  <c r="CJ52" i="3"/>
  <c r="CI52" i="3"/>
  <c r="CH52" i="3"/>
  <c r="CG52" i="3"/>
  <c r="CP51" i="3"/>
  <c r="CO51" i="3"/>
  <c r="CN51" i="3"/>
  <c r="CM51" i="3"/>
  <c r="CL51" i="3"/>
  <c r="CK51" i="3"/>
  <c r="CJ51" i="3"/>
  <c r="CI51" i="3"/>
  <c r="CH51" i="3"/>
  <c r="CG51" i="3"/>
  <c r="CP50" i="3"/>
  <c r="CO50" i="3"/>
  <c r="CN50" i="3"/>
  <c r="CM50" i="3"/>
  <c r="CL50" i="3"/>
  <c r="CK50" i="3"/>
  <c r="CJ50" i="3"/>
  <c r="CI50" i="3"/>
  <c r="CH50" i="3"/>
  <c r="CG50" i="3"/>
  <c r="CP49" i="3"/>
  <c r="CO49" i="3"/>
  <c r="CN49" i="3"/>
  <c r="CM49" i="3"/>
  <c r="CL49" i="3"/>
  <c r="CK49" i="3"/>
  <c r="CJ49" i="3"/>
  <c r="CI49" i="3"/>
  <c r="CH49" i="3"/>
  <c r="CG49" i="3"/>
  <c r="CP48" i="3"/>
  <c r="CO48" i="3"/>
  <c r="CN48" i="3"/>
  <c r="CM48" i="3"/>
  <c r="CL48" i="3"/>
  <c r="CK48" i="3"/>
  <c r="CJ48" i="3"/>
  <c r="CI48" i="3"/>
  <c r="CH48" i="3"/>
  <c r="CG48" i="3"/>
  <c r="CP47" i="3"/>
  <c r="CO47" i="3"/>
  <c r="CN47" i="3"/>
  <c r="CM47" i="3"/>
  <c r="CL47" i="3"/>
  <c r="CK47" i="3"/>
  <c r="CJ47" i="3"/>
  <c r="CI47" i="3"/>
  <c r="CH47" i="3"/>
  <c r="CG47" i="3"/>
  <c r="CP46" i="3"/>
  <c r="CO46" i="3"/>
  <c r="CN46" i="3"/>
  <c r="CM46" i="3"/>
  <c r="CL46" i="3"/>
  <c r="CK46" i="3"/>
  <c r="CJ46" i="3"/>
  <c r="CI46" i="3"/>
  <c r="CH46" i="3"/>
  <c r="CG46" i="3"/>
  <c r="CP45" i="3"/>
  <c r="CO45" i="3"/>
  <c r="CN45" i="3"/>
  <c r="CM45" i="3"/>
  <c r="CL45" i="3"/>
  <c r="CK45" i="3"/>
  <c r="CJ45" i="3"/>
  <c r="CI45" i="3"/>
  <c r="CH45" i="3"/>
  <c r="CG45" i="3"/>
  <c r="CP44" i="3"/>
  <c r="CO44" i="3"/>
  <c r="CN44" i="3"/>
  <c r="CM44" i="3"/>
  <c r="CL44" i="3"/>
  <c r="CK44" i="3"/>
  <c r="CJ44" i="3"/>
  <c r="CI44" i="3"/>
  <c r="CH44" i="3"/>
  <c r="CG44" i="3"/>
  <c r="CP43" i="3"/>
  <c r="CO43" i="3"/>
  <c r="CN43" i="3"/>
  <c r="CM43" i="3"/>
  <c r="CL43" i="3"/>
  <c r="CK43" i="3"/>
  <c r="CJ43" i="3"/>
  <c r="CI43" i="3"/>
  <c r="CH43" i="3"/>
  <c r="CG43" i="3"/>
  <c r="CP42" i="3"/>
  <c r="CO42" i="3"/>
  <c r="CN42" i="3"/>
  <c r="CM42" i="3"/>
  <c r="CL42" i="3"/>
  <c r="CK42" i="3"/>
  <c r="CJ42" i="3"/>
  <c r="CI42" i="3"/>
  <c r="CH42" i="3"/>
  <c r="CG42" i="3"/>
  <c r="CP41" i="3"/>
  <c r="CO41" i="3"/>
  <c r="CN41" i="3"/>
  <c r="CM41" i="3"/>
  <c r="CL41" i="3"/>
  <c r="CK41" i="3"/>
  <c r="CJ41" i="3"/>
  <c r="CI41" i="3"/>
  <c r="CH41" i="3"/>
  <c r="CG41" i="3"/>
  <c r="CP40" i="3"/>
  <c r="CO40" i="3"/>
  <c r="CN40" i="3"/>
  <c r="CM40" i="3"/>
  <c r="CL40" i="3"/>
  <c r="CK40" i="3"/>
  <c r="CJ40" i="3"/>
  <c r="CI40" i="3"/>
  <c r="CH40" i="3"/>
  <c r="CG40" i="3"/>
  <c r="CP39" i="3"/>
  <c r="CO39" i="3"/>
  <c r="CN39" i="3"/>
  <c r="CM39" i="3"/>
  <c r="CL39" i="3"/>
  <c r="CK39" i="3"/>
  <c r="CJ39" i="3"/>
  <c r="CI39" i="3"/>
  <c r="CH39" i="3"/>
  <c r="CG39" i="3"/>
  <c r="CP38" i="3"/>
  <c r="CO38" i="3"/>
  <c r="CN38" i="3"/>
  <c r="CM38" i="3"/>
  <c r="CL38" i="3"/>
  <c r="CK38" i="3"/>
  <c r="CJ38" i="3"/>
  <c r="CI38" i="3"/>
  <c r="CH38" i="3"/>
  <c r="CG38" i="3"/>
  <c r="CP37" i="3"/>
  <c r="CO37" i="3"/>
  <c r="CN37" i="3"/>
  <c r="CM37" i="3"/>
  <c r="CL37" i="3"/>
  <c r="CK37" i="3"/>
  <c r="CJ37" i="3"/>
  <c r="CI37" i="3"/>
  <c r="CH37" i="3"/>
  <c r="CG37" i="3"/>
  <c r="CP36" i="3"/>
  <c r="CO36" i="3"/>
  <c r="CN36" i="3"/>
  <c r="CM36" i="3"/>
  <c r="CL36" i="3"/>
  <c r="CK36" i="3"/>
  <c r="CJ36" i="3"/>
  <c r="CI36" i="3"/>
  <c r="CH36" i="3"/>
  <c r="CG36" i="3"/>
  <c r="CP35" i="3"/>
  <c r="CO35" i="3"/>
  <c r="CN35" i="3"/>
  <c r="CM35" i="3"/>
  <c r="CL35" i="3"/>
  <c r="CK35" i="3"/>
  <c r="CJ35" i="3"/>
  <c r="CI35" i="3"/>
  <c r="CH35" i="3"/>
  <c r="CG35" i="3"/>
  <c r="CP34" i="3"/>
  <c r="CO34" i="3"/>
  <c r="CN34" i="3"/>
  <c r="CM34" i="3"/>
  <c r="CL34" i="3"/>
  <c r="CK34" i="3"/>
  <c r="CJ34" i="3"/>
  <c r="CI34" i="3"/>
  <c r="CH34" i="3"/>
  <c r="CG34" i="3"/>
  <c r="CP33" i="3"/>
  <c r="CO33" i="3"/>
  <c r="CN33" i="3"/>
  <c r="CM33" i="3"/>
  <c r="CL33" i="3"/>
  <c r="CK33" i="3"/>
  <c r="CJ33" i="3"/>
  <c r="CI33" i="3"/>
  <c r="CH33" i="3"/>
  <c r="CG33" i="3"/>
  <c r="CP32" i="3"/>
  <c r="CO32" i="3"/>
  <c r="CN32" i="3"/>
  <c r="CM32" i="3"/>
  <c r="CL32" i="3"/>
  <c r="CK32" i="3"/>
  <c r="CJ32" i="3"/>
  <c r="CI32" i="3"/>
  <c r="CH32" i="3"/>
  <c r="CG32" i="3"/>
  <c r="CP31" i="3"/>
  <c r="CO31" i="3"/>
  <c r="CN31" i="3"/>
  <c r="CM31" i="3"/>
  <c r="CL31" i="3"/>
  <c r="CK31" i="3"/>
  <c r="CJ31" i="3"/>
  <c r="CI31" i="3"/>
  <c r="CH31" i="3"/>
  <c r="CG31" i="3"/>
  <c r="CP30" i="3"/>
  <c r="CO30" i="3"/>
  <c r="CN30" i="3"/>
  <c r="CM30" i="3"/>
  <c r="CL30" i="3"/>
  <c r="CK30" i="3"/>
  <c r="CJ30" i="3"/>
  <c r="CI30" i="3"/>
  <c r="CH30" i="3"/>
  <c r="CG30" i="3"/>
  <c r="CP29" i="3"/>
  <c r="CO29" i="3"/>
  <c r="CN29" i="3"/>
  <c r="CM29" i="3"/>
  <c r="CL29" i="3"/>
  <c r="CK29" i="3"/>
  <c r="CJ29" i="3"/>
  <c r="CI29" i="3"/>
  <c r="CH29" i="3"/>
  <c r="CG29" i="3"/>
  <c r="CP28" i="3"/>
  <c r="CO28" i="3"/>
  <c r="CN28" i="3"/>
  <c r="CM28" i="3"/>
  <c r="CL28" i="3"/>
  <c r="CK28" i="3"/>
  <c r="CJ28" i="3"/>
  <c r="CI28" i="3"/>
  <c r="CH28" i="3"/>
  <c r="CG28" i="3"/>
  <c r="CP27" i="3"/>
  <c r="CO27" i="3"/>
  <c r="CN27" i="3"/>
  <c r="CM27" i="3"/>
  <c r="CL27" i="3"/>
  <c r="CK27" i="3"/>
  <c r="CJ27" i="3"/>
  <c r="CI27" i="3"/>
  <c r="CH27" i="3"/>
  <c r="CG27" i="3"/>
  <c r="CP26" i="3"/>
  <c r="CO26" i="3"/>
  <c r="CN26" i="3"/>
  <c r="CM26" i="3"/>
  <c r="CL26" i="3"/>
  <c r="CK26" i="3"/>
  <c r="CJ26" i="3"/>
  <c r="CI26" i="3"/>
  <c r="CH26" i="3"/>
  <c r="CG26" i="3"/>
  <c r="CP25" i="3"/>
  <c r="CO25" i="3"/>
  <c r="CN25" i="3"/>
  <c r="CM25" i="3"/>
  <c r="CL25" i="3"/>
  <c r="CK25" i="3"/>
  <c r="CJ25" i="3"/>
  <c r="CI25" i="3"/>
  <c r="CH25" i="3"/>
  <c r="CG25" i="3"/>
  <c r="CP24" i="3"/>
  <c r="CO24" i="3"/>
  <c r="CN24" i="3"/>
  <c r="CM24" i="3"/>
  <c r="CL24" i="3"/>
  <c r="CK24" i="3"/>
  <c r="CJ24" i="3"/>
  <c r="CI24" i="3"/>
  <c r="CH24" i="3"/>
  <c r="CG24" i="3"/>
  <c r="CP23" i="3"/>
  <c r="CO23" i="3"/>
  <c r="CN23" i="3"/>
  <c r="CM23" i="3"/>
  <c r="CL23" i="3"/>
  <c r="CK23" i="3"/>
  <c r="CJ23" i="3"/>
  <c r="CI23" i="3"/>
  <c r="CH23" i="3"/>
  <c r="CG23" i="3"/>
  <c r="CP22" i="3"/>
  <c r="CO22" i="3"/>
  <c r="CN22" i="3"/>
  <c r="CM22" i="3"/>
  <c r="CL22" i="3"/>
  <c r="CK22" i="3"/>
  <c r="CJ22" i="3"/>
  <c r="CI22" i="3"/>
  <c r="CH22" i="3"/>
  <c r="CG22" i="3"/>
  <c r="CP21" i="3"/>
  <c r="CO21" i="3"/>
  <c r="CN21" i="3"/>
  <c r="CM21" i="3"/>
  <c r="CL21" i="3"/>
  <c r="CK21" i="3"/>
  <c r="CJ21" i="3"/>
  <c r="CI21" i="3"/>
  <c r="CH21" i="3"/>
  <c r="CG21" i="3"/>
  <c r="CP20" i="3"/>
  <c r="CO20" i="3"/>
  <c r="CN20" i="3"/>
  <c r="CM20" i="3"/>
  <c r="CL20" i="3"/>
  <c r="CK20" i="3"/>
  <c r="CJ20" i="3"/>
  <c r="CI20" i="3"/>
  <c r="CH20" i="3"/>
  <c r="CG20" i="3"/>
  <c r="CP19" i="3"/>
  <c r="CO19" i="3"/>
  <c r="CN19" i="3"/>
  <c r="CM19" i="3"/>
  <c r="CL19" i="3"/>
  <c r="CK19" i="3"/>
  <c r="CJ19" i="3"/>
  <c r="CI19" i="3"/>
  <c r="CH19" i="3"/>
  <c r="CG19" i="3"/>
  <c r="CP18" i="3"/>
  <c r="CO18" i="3"/>
  <c r="CN18" i="3"/>
  <c r="CM18" i="3"/>
  <c r="CL18" i="3"/>
  <c r="CK18" i="3"/>
  <c r="CJ18" i="3"/>
  <c r="CI18" i="3"/>
  <c r="CH18" i="3"/>
  <c r="CG18" i="3"/>
  <c r="CP17" i="3"/>
  <c r="CO17" i="3"/>
  <c r="CN17" i="3"/>
  <c r="CM17" i="3"/>
  <c r="CL17" i="3"/>
  <c r="CK17" i="3"/>
  <c r="CJ17" i="3"/>
  <c r="CI17" i="3"/>
  <c r="CH17" i="3"/>
  <c r="CG17" i="3"/>
  <c r="CP16" i="3"/>
  <c r="CO16" i="3"/>
  <c r="CN16" i="3"/>
  <c r="CM16" i="3"/>
  <c r="CL16" i="3"/>
  <c r="CK16" i="3"/>
  <c r="CJ16" i="3"/>
  <c r="CI16" i="3"/>
  <c r="CH16" i="3"/>
  <c r="CG16" i="3"/>
  <c r="CP15" i="3"/>
  <c r="CO15" i="3"/>
  <c r="CN15" i="3"/>
  <c r="CM15" i="3"/>
  <c r="CL15" i="3"/>
  <c r="CK15" i="3"/>
  <c r="CJ15" i="3"/>
  <c r="CI15" i="3"/>
  <c r="CH15" i="3"/>
  <c r="CG15" i="3"/>
  <c r="CP14" i="3"/>
  <c r="CO14" i="3"/>
  <c r="CN14" i="3"/>
  <c r="CM14" i="3"/>
  <c r="CL14" i="3"/>
  <c r="CK14" i="3"/>
  <c r="CJ14" i="3"/>
  <c r="CI14" i="3"/>
  <c r="CH14" i="3"/>
  <c r="CG14" i="3"/>
  <c r="CP13" i="3"/>
  <c r="CO13" i="3"/>
  <c r="CN13" i="3"/>
  <c r="CM13" i="3"/>
  <c r="CL13" i="3"/>
  <c r="CK13" i="3"/>
  <c r="CJ13" i="3"/>
  <c r="CI13" i="3"/>
  <c r="CH13" i="3"/>
  <c r="CG13" i="3"/>
  <c r="CP12" i="3"/>
  <c r="CO12" i="3"/>
  <c r="CN12" i="3"/>
  <c r="CM12" i="3"/>
  <c r="CL12" i="3"/>
  <c r="CK12" i="3"/>
  <c r="CJ12" i="3"/>
  <c r="CI12" i="3"/>
  <c r="CH12" i="3"/>
  <c r="CG12" i="3"/>
  <c r="CP11" i="3"/>
  <c r="CO11" i="3"/>
  <c r="CN11" i="3"/>
  <c r="CM11" i="3"/>
  <c r="CL11" i="3"/>
  <c r="CK11" i="3"/>
  <c r="CJ11" i="3"/>
  <c r="CI11" i="3"/>
  <c r="CH11" i="3"/>
  <c r="CG11" i="3"/>
  <c r="CP10" i="3"/>
  <c r="CO10" i="3"/>
  <c r="CN10" i="3"/>
  <c r="CM10" i="3"/>
  <c r="CL10" i="3"/>
  <c r="CK10" i="3"/>
  <c r="CJ10" i="3"/>
  <c r="CI10" i="3"/>
  <c r="CH10" i="3"/>
  <c r="CG10" i="3"/>
  <c r="CP9" i="3"/>
  <c r="CO9" i="3"/>
  <c r="CN9" i="3"/>
  <c r="CM9" i="3"/>
  <c r="CL9" i="3"/>
  <c r="CK9" i="3"/>
  <c r="CJ9" i="3"/>
  <c r="CI9" i="3"/>
  <c r="CH9" i="3"/>
  <c r="CG9" i="3"/>
  <c r="CP8" i="3"/>
  <c r="CO8" i="3"/>
  <c r="CN8" i="3"/>
  <c r="CM8" i="3"/>
  <c r="CL8" i="3"/>
  <c r="CK8" i="3"/>
  <c r="CJ8" i="3"/>
  <c r="CI8" i="3"/>
  <c r="CH8" i="3"/>
  <c r="CG8" i="3"/>
  <c r="CP7" i="3"/>
  <c r="CO7" i="3"/>
  <c r="CN7" i="3"/>
  <c r="CM7" i="3"/>
  <c r="CL7" i="3"/>
  <c r="CK7" i="3"/>
  <c r="CJ7" i="3"/>
  <c r="CI7" i="3"/>
  <c r="CH7" i="3"/>
  <c r="CG7" i="3"/>
  <c r="CP6" i="3"/>
  <c r="CO6" i="3"/>
  <c r="CN6" i="3"/>
  <c r="CM6" i="3"/>
  <c r="CL6" i="3"/>
  <c r="CK6" i="3"/>
  <c r="CJ6" i="3"/>
  <c r="CI6" i="3"/>
  <c r="CH6" i="3"/>
  <c r="CG6" i="3"/>
  <c r="CP5" i="3"/>
  <c r="CO5" i="3"/>
  <c r="CN5" i="3"/>
  <c r="CM5" i="3"/>
  <c r="CL5" i="3"/>
  <c r="CK5" i="3"/>
  <c r="CJ5" i="3"/>
  <c r="CI5" i="3"/>
  <c r="CH5" i="3"/>
  <c r="CG5" i="3"/>
  <c r="CP4" i="3"/>
  <c r="CO4" i="3"/>
  <c r="CN4" i="3"/>
  <c r="CM4" i="3"/>
  <c r="CL4" i="3"/>
  <c r="CK4" i="3"/>
  <c r="CJ4" i="3"/>
  <c r="CI4" i="3"/>
  <c r="CH4" i="3"/>
  <c r="CG4" i="3"/>
  <c r="CP3" i="3"/>
  <c r="CO3" i="3"/>
  <c r="CN3" i="3"/>
  <c r="CM3" i="3"/>
  <c r="CL3" i="3"/>
  <c r="CK3" i="3"/>
  <c r="CJ3" i="3"/>
  <c r="CI3" i="3"/>
  <c r="CH3" i="3"/>
  <c r="CG3" i="3"/>
  <c r="CT63" i="27"/>
  <c r="CS63" i="27"/>
  <c r="CR63" i="27"/>
  <c r="CP63" i="27"/>
  <c r="CO63" i="27"/>
  <c r="CN63" i="27"/>
  <c r="CL63" i="27"/>
  <c r="CI63" i="27"/>
  <c r="CK63" i="27"/>
  <c r="Q34" i="30"/>
  <c r="H23" i="21"/>
  <c r="G23" i="21"/>
  <c r="F23" i="21"/>
  <c r="E23" i="21"/>
  <c r="D23" i="21"/>
  <c r="C23" i="21"/>
  <c r="B23" i="21"/>
  <c r="M62" i="27"/>
  <c r="L62" i="27"/>
  <c r="K62" i="27"/>
  <c r="J62" i="27"/>
  <c r="I62" i="27"/>
  <c r="H62" i="27"/>
  <c r="G62" i="27"/>
  <c r="F62" i="27"/>
  <c r="E62" i="27"/>
  <c r="D62" i="27"/>
  <c r="C62" i="27"/>
  <c r="B62" i="27"/>
  <c r="N62" i="9"/>
  <c r="M62" i="9"/>
  <c r="L62" i="9"/>
  <c r="K62" i="9"/>
  <c r="J62" i="9"/>
  <c r="I62" i="9"/>
  <c r="H62" i="9"/>
  <c r="G62" i="9"/>
  <c r="F62" i="9"/>
  <c r="E62" i="9"/>
  <c r="D62" i="9"/>
  <c r="B61" i="3"/>
  <c r="K62" i="4"/>
  <c r="J62" i="4"/>
  <c r="I62" i="4"/>
  <c r="H62" i="4"/>
  <c r="H7" i="21" s="1"/>
  <c r="G62" i="4"/>
  <c r="G7" i="21" s="1"/>
  <c r="F62" i="4"/>
  <c r="F7" i="21" s="1"/>
  <c r="E62" i="4"/>
  <c r="E7" i="21" s="1"/>
  <c r="D62" i="4"/>
  <c r="D7" i="21" s="1"/>
  <c r="B62" i="4"/>
  <c r="B7" i="21" s="1"/>
  <c r="B60" i="3"/>
  <c r="J61" i="12"/>
  <c r="I61" i="12"/>
  <c r="N61" i="9"/>
  <c r="CV61" i="9" s="1"/>
  <c r="M61" i="9"/>
  <c r="L61" i="9"/>
  <c r="K61" i="9"/>
  <c r="J61" i="9"/>
  <c r="CR61" i="9" s="1"/>
  <c r="I61" i="9"/>
  <c r="H61" i="9"/>
  <c r="G61" i="9"/>
  <c r="F61" i="9"/>
  <c r="E61" i="9"/>
  <c r="D61" i="9"/>
  <c r="K60" i="3"/>
  <c r="J60" i="3"/>
  <c r="I60" i="3"/>
  <c r="H60" i="3"/>
  <c r="G60" i="3"/>
  <c r="F60" i="3"/>
  <c r="E60" i="3"/>
  <c r="D60" i="3"/>
  <c r="C60" i="3"/>
  <c r="CE4" i="3"/>
  <c r="CE5" i="3"/>
  <c r="CE6" i="3"/>
  <c r="CE7" i="3"/>
  <c r="CE8" i="3"/>
  <c r="CE9" i="3"/>
  <c r="CE10" i="3"/>
  <c r="CE11" i="3"/>
  <c r="CE12" i="3"/>
  <c r="CE13" i="3"/>
  <c r="CE14" i="3"/>
  <c r="CE15" i="3"/>
  <c r="CE16" i="3"/>
  <c r="CE17" i="3"/>
  <c r="CE18" i="3"/>
  <c r="CE19" i="3"/>
  <c r="CE20" i="3"/>
  <c r="CE21" i="3"/>
  <c r="CE22" i="3"/>
  <c r="CE23" i="3"/>
  <c r="CE24" i="3"/>
  <c r="CE25" i="3"/>
  <c r="CE26" i="3"/>
  <c r="CE27" i="3"/>
  <c r="CE28" i="3"/>
  <c r="CE29" i="3"/>
  <c r="CE30" i="3"/>
  <c r="CE31" i="3"/>
  <c r="CE32" i="3"/>
  <c r="CE33" i="3"/>
  <c r="CE34" i="3"/>
  <c r="CE35" i="3"/>
  <c r="CE36" i="3"/>
  <c r="CE37" i="3"/>
  <c r="CE38" i="3"/>
  <c r="CE39" i="3"/>
  <c r="CE40" i="3"/>
  <c r="CE41" i="3"/>
  <c r="CE42" i="3"/>
  <c r="CE43" i="3"/>
  <c r="CE44" i="3"/>
  <c r="CE45" i="3"/>
  <c r="CE46" i="3"/>
  <c r="CE47" i="3"/>
  <c r="CE48" i="3"/>
  <c r="CE49" i="3"/>
  <c r="CE50" i="3"/>
  <c r="CE51" i="3"/>
  <c r="CE3" i="3"/>
  <c r="S3" i="20"/>
  <c r="R3" i="20"/>
  <c r="Q3" i="20"/>
  <c r="P3" i="20"/>
  <c r="O3" i="20"/>
  <c r="N3" i="20"/>
  <c r="M3" i="20"/>
  <c r="G46" i="21"/>
  <c r="E46" i="21"/>
  <c r="D46" i="21"/>
  <c r="C46" i="21"/>
  <c r="B46" i="21"/>
  <c r="L51" i="6"/>
  <c r="F39" i="21"/>
  <c r="E39" i="21"/>
  <c r="D39" i="21"/>
  <c r="C39" i="21"/>
  <c r="B39" i="21"/>
  <c r="L50" i="6"/>
  <c r="V17" i="20"/>
  <c r="P17" i="20"/>
  <c r="L17" i="20"/>
  <c r="K17" i="20"/>
  <c r="J17" i="20"/>
  <c r="H17" i="20"/>
  <c r="F17" i="20"/>
  <c r="E17" i="20"/>
  <c r="C17" i="20"/>
  <c r="B17" i="20"/>
  <c r="L49" i="6"/>
  <c r="CK61" i="11"/>
  <c r="B61" i="11"/>
  <c r="CJ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CG49" i="8" s="1"/>
  <c r="G49" i="8"/>
  <c r="E49" i="8"/>
  <c r="F49" i="8"/>
  <c r="D49" i="8"/>
  <c r="C49" i="8"/>
  <c r="B49" i="8"/>
  <c r="H51" i="7"/>
  <c r="CF51" i="7" s="1"/>
  <c r="G51" i="7"/>
  <c r="CE51" i="7" s="1"/>
  <c r="E51" i="7"/>
  <c r="CC51" i="7" s="1"/>
  <c r="F51" i="7"/>
  <c r="CD51" i="7" s="1"/>
  <c r="D51" i="7"/>
  <c r="CB51" i="7" s="1"/>
  <c r="C51" i="7"/>
  <c r="CA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CC51" i="6" s="1"/>
  <c r="D51" i="6"/>
  <c r="C51" i="6"/>
  <c r="H50" i="6"/>
  <c r="G50" i="6"/>
  <c r="CD50" i="6" s="1"/>
  <c r="E50" i="6"/>
  <c r="F50" i="6"/>
  <c r="D50" i="6"/>
  <c r="C50" i="6"/>
  <c r="H49" i="6"/>
  <c r="G49" i="6"/>
  <c r="CD49" i="6" s="1"/>
  <c r="E49" i="6"/>
  <c r="F49" i="6"/>
  <c r="D49" i="6"/>
  <c r="C49" i="6"/>
  <c r="B49" i="6"/>
  <c r="B51" i="6"/>
  <c r="B50" i="6"/>
  <c r="CL51" i="7"/>
  <c r="CL49" i="7"/>
  <c r="CJ51" i="7"/>
  <c r="CJ49" i="7"/>
  <c r="G16" i="21" l="1"/>
  <c r="G16" i="61"/>
  <c r="D16" i="21"/>
  <c r="D16" i="61"/>
  <c r="B16" i="21"/>
  <c r="B16" i="61"/>
  <c r="C16" i="21"/>
  <c r="C16" i="61"/>
  <c r="C13" i="21"/>
  <c r="C13" i="61"/>
  <c r="E13" i="21"/>
  <c r="E13" i="61"/>
  <c r="B13" i="21"/>
  <c r="B13" i="61"/>
  <c r="D13" i="21"/>
  <c r="D13" i="61"/>
  <c r="F13" i="21"/>
  <c r="F13" i="61"/>
  <c r="H13" i="21"/>
  <c r="H13" i="61"/>
  <c r="G13" i="21"/>
  <c r="G13" i="61"/>
  <c r="C45" i="21"/>
  <c r="H45" i="21"/>
  <c r="D45" i="21"/>
  <c r="B45" i="21"/>
  <c r="D20" i="21"/>
  <c r="D20" i="61"/>
  <c r="D66" i="34"/>
  <c r="F20" i="21"/>
  <c r="F20" i="61"/>
  <c r="F66" i="34"/>
  <c r="H20" i="21"/>
  <c r="H20" i="61"/>
  <c r="H66" i="34"/>
  <c r="C20" i="21"/>
  <c r="C20" i="61"/>
  <c r="C66" i="34"/>
  <c r="E20" i="21"/>
  <c r="E20" i="61"/>
  <c r="E66" i="34"/>
  <c r="G20" i="21"/>
  <c r="G20" i="61"/>
  <c r="G66" i="34"/>
  <c r="B20" i="21"/>
  <c r="B20" i="61"/>
  <c r="B66" i="34"/>
  <c r="B18" i="21"/>
  <c r="B18" i="61"/>
  <c r="G21" i="21"/>
  <c r="G21" i="61"/>
  <c r="D21" i="21"/>
  <c r="D21" i="61"/>
  <c r="H21" i="21"/>
  <c r="H21" i="61"/>
  <c r="E21" i="21"/>
  <c r="E21" i="61"/>
  <c r="C21" i="21"/>
  <c r="C21" i="61"/>
  <c r="F21" i="21"/>
  <c r="F21" i="61"/>
  <c r="B21" i="21"/>
  <c r="B21" i="61"/>
  <c r="H22" i="21"/>
  <c r="H22" i="61"/>
  <c r="F22" i="21"/>
  <c r="F22" i="61"/>
  <c r="D22" i="21"/>
  <c r="D22" i="61"/>
  <c r="G22" i="21"/>
  <c r="G22" i="61"/>
  <c r="E22" i="21"/>
  <c r="E22" i="61"/>
  <c r="C22" i="21"/>
  <c r="C22" i="61"/>
  <c r="B22" i="21"/>
  <c r="B22" i="61"/>
  <c r="D17" i="21"/>
  <c r="D17" i="61"/>
  <c r="F17" i="21"/>
  <c r="F17" i="61"/>
  <c r="H17" i="21"/>
  <c r="H17" i="61"/>
  <c r="C17" i="21"/>
  <c r="C17" i="61"/>
  <c r="E17" i="21"/>
  <c r="E17" i="61"/>
  <c r="G17" i="21"/>
  <c r="G17" i="61"/>
  <c r="B17" i="21"/>
  <c r="B17" i="61"/>
  <c r="B12" i="21"/>
  <c r="B12" i="61"/>
  <c r="D12" i="21"/>
  <c r="D12" i="61"/>
  <c r="F12" i="21"/>
  <c r="F12" i="61"/>
  <c r="H12" i="21"/>
  <c r="H12" i="61"/>
  <c r="C12" i="21"/>
  <c r="C12" i="61"/>
  <c r="E12" i="21"/>
  <c r="E12" i="61"/>
  <c r="G12" i="21"/>
  <c r="G12" i="61"/>
  <c r="C11" i="21"/>
  <c r="C25" i="21" s="1"/>
  <c r="C11" i="61"/>
  <c r="E11" i="21"/>
  <c r="E11" i="61"/>
  <c r="G11" i="21"/>
  <c r="G11" i="61"/>
  <c r="D11" i="21"/>
  <c r="D11" i="61"/>
  <c r="F11" i="21"/>
  <c r="F11" i="61"/>
  <c r="H11" i="21"/>
  <c r="H11" i="61"/>
  <c r="B11" i="21"/>
  <c r="B11" i="61"/>
  <c r="D51" i="21"/>
  <c r="B51" i="21"/>
  <c r="G51" i="21"/>
  <c r="B55" i="21"/>
  <c r="D55" i="21"/>
  <c r="C51" i="21"/>
  <c r="BY61" i="5"/>
  <c r="CE61" i="5"/>
  <c r="CP61" i="13"/>
  <c r="CN61" i="33"/>
  <c r="CE50" i="8"/>
  <c r="CC61" i="5"/>
  <c r="CO61" i="13"/>
  <c r="CU61" i="9"/>
  <c r="CL38" i="37"/>
  <c r="CK36" i="37"/>
  <c r="CJ38" i="37"/>
  <c r="CJ36" i="37"/>
  <c r="CQ61" i="13"/>
  <c r="S29" i="20"/>
  <c r="CM61" i="27"/>
  <c r="CA61" i="5"/>
  <c r="CI61" i="5"/>
  <c r="V11" i="47"/>
  <c r="B30" i="47"/>
  <c r="B27" i="47"/>
  <c r="B41" i="47" s="1"/>
  <c r="E27" i="47"/>
  <c r="E41" i="47" s="1"/>
  <c r="H27" i="47"/>
  <c r="H41" i="47" s="1"/>
  <c r="I27" i="47"/>
  <c r="I41" i="47" s="1"/>
  <c r="L27" i="47"/>
  <c r="L41" i="47" s="1"/>
  <c r="N27" i="47"/>
  <c r="N41" i="47" s="1"/>
  <c r="R27" i="47"/>
  <c r="R41" i="47" s="1"/>
  <c r="Q14" i="20"/>
  <c r="Q14" i="47"/>
  <c r="H29" i="20"/>
  <c r="H29" i="47"/>
  <c r="P29" i="20"/>
  <c r="P29" i="47"/>
  <c r="S11" i="47"/>
  <c r="P11" i="47"/>
  <c r="G11" i="47"/>
  <c r="B11" i="47"/>
  <c r="U12" i="47"/>
  <c r="Q12" i="47"/>
  <c r="N12" i="47"/>
  <c r="K12" i="47"/>
  <c r="H12" i="47"/>
  <c r="U7" i="20"/>
  <c r="U40" i="20" s="1"/>
  <c r="U7" i="47"/>
  <c r="U39" i="47" s="1"/>
  <c r="Q7" i="20"/>
  <c r="Q40" i="20" s="1"/>
  <c r="Q7" i="47"/>
  <c r="Q39" i="47" s="1"/>
  <c r="N7" i="20"/>
  <c r="N40" i="20" s="1"/>
  <c r="N7" i="47"/>
  <c r="N39" i="47" s="1"/>
  <c r="L7" i="20"/>
  <c r="L40" i="20" s="1"/>
  <c r="L7" i="47"/>
  <c r="L39" i="47" s="1"/>
  <c r="I7" i="20"/>
  <c r="I40" i="20" s="1"/>
  <c r="I7" i="47"/>
  <c r="I39" i="47" s="1"/>
  <c r="U30" i="47"/>
  <c r="Q30" i="47"/>
  <c r="N30" i="47"/>
  <c r="L30" i="47"/>
  <c r="I30" i="47"/>
  <c r="E30" i="47"/>
  <c r="S14" i="20"/>
  <c r="S14" i="47"/>
  <c r="O14" i="47"/>
  <c r="CS61" i="27"/>
  <c r="F14" i="47"/>
  <c r="R14" i="20"/>
  <c r="R14" i="47"/>
  <c r="N14" i="47"/>
  <c r="L14" i="20"/>
  <c r="L14" i="47"/>
  <c r="CL61" i="13"/>
  <c r="J27" i="47"/>
  <c r="J41" i="47" s="1"/>
  <c r="O27" i="47"/>
  <c r="O41" i="47" s="1"/>
  <c r="S27" i="47"/>
  <c r="S41" i="47" s="1"/>
  <c r="C23" i="20"/>
  <c r="C41" i="20" s="1"/>
  <c r="C23" i="47"/>
  <c r="C14" i="47"/>
  <c r="Q27" i="47"/>
  <c r="Q41" i="47" s="1"/>
  <c r="B29" i="20"/>
  <c r="B29" i="47"/>
  <c r="E29" i="20"/>
  <c r="E29" i="47"/>
  <c r="I29" i="20"/>
  <c r="K29" i="20"/>
  <c r="K29" i="47"/>
  <c r="M29" i="20"/>
  <c r="M29" i="47"/>
  <c r="U29" i="20"/>
  <c r="U29" i="47"/>
  <c r="R11" i="47"/>
  <c r="O11" i="47"/>
  <c r="J11" i="47"/>
  <c r="F11" i="47"/>
  <c r="T12" i="47"/>
  <c r="M12" i="47"/>
  <c r="F12" i="47"/>
  <c r="M7" i="20"/>
  <c r="M40" i="20" s="1"/>
  <c r="M7" i="47"/>
  <c r="M39" i="47" s="1"/>
  <c r="K7" i="20"/>
  <c r="K40" i="20" s="1"/>
  <c r="K7" i="47"/>
  <c r="K39" i="47" s="1"/>
  <c r="H7" i="20"/>
  <c r="H40" i="20" s="1"/>
  <c r="H7" i="47"/>
  <c r="H39" i="47" s="1"/>
  <c r="T30" i="47"/>
  <c r="M30" i="47"/>
  <c r="K30" i="47"/>
  <c r="H30" i="47"/>
  <c r="CN36" i="37"/>
  <c r="V14" i="20"/>
  <c r="V14" i="47"/>
  <c r="M14" i="20"/>
  <c r="M14" i="47"/>
  <c r="K14" i="47"/>
  <c r="E14" i="20"/>
  <c r="E14" i="47"/>
  <c r="B14" i="47"/>
  <c r="F27" i="47"/>
  <c r="F41" i="47" s="1"/>
  <c r="P27" i="47"/>
  <c r="P41" i="47" s="1"/>
  <c r="T27" i="47"/>
  <c r="T41" i="47" s="1"/>
  <c r="V7" i="20"/>
  <c r="V40" i="20" s="1"/>
  <c r="V7" i="47"/>
  <c r="V39" i="47" s="1"/>
  <c r="C27" i="47"/>
  <c r="C41" i="47" s="1"/>
  <c r="C29" i="20"/>
  <c r="C29" i="47"/>
  <c r="L29" i="20"/>
  <c r="L29" i="47"/>
  <c r="N29" i="20"/>
  <c r="N29" i="47"/>
  <c r="Q29" i="20"/>
  <c r="Q29" i="47"/>
  <c r="T29" i="20"/>
  <c r="T29" i="47"/>
  <c r="U11" i="47"/>
  <c r="Q11" i="47"/>
  <c r="N11" i="47"/>
  <c r="L11" i="47"/>
  <c r="I11" i="47"/>
  <c r="S12" i="47"/>
  <c r="P12" i="47"/>
  <c r="J12" i="47"/>
  <c r="C12" i="47"/>
  <c r="S7" i="20"/>
  <c r="S40" i="20" s="1"/>
  <c r="S7" i="47"/>
  <c r="S39" i="47" s="1"/>
  <c r="P7" i="20"/>
  <c r="P40" i="20" s="1"/>
  <c r="P7" i="47"/>
  <c r="P39" i="47" s="1"/>
  <c r="F7" i="20"/>
  <c r="F40" i="20" s="1"/>
  <c r="F7" i="47"/>
  <c r="F39" i="47" s="1"/>
  <c r="C7" i="20"/>
  <c r="C40" i="20" s="1"/>
  <c r="C7" i="47"/>
  <c r="C39" i="47" s="1"/>
  <c r="S30" i="47"/>
  <c r="P30" i="47"/>
  <c r="J14" i="47"/>
  <c r="V23" i="20"/>
  <c r="V41" i="20" s="1"/>
  <c r="V23" i="47"/>
  <c r="B23" i="20"/>
  <c r="B41" i="20" s="1"/>
  <c r="B23" i="47"/>
  <c r="CN62" i="27"/>
  <c r="T14" i="47"/>
  <c r="P14" i="47"/>
  <c r="I14" i="47"/>
  <c r="H14" i="47"/>
  <c r="CR61" i="27"/>
  <c r="D14" i="47"/>
  <c r="D27" i="47"/>
  <c r="D41" i="47" s="1"/>
  <c r="G27" i="47"/>
  <c r="G41" i="47" s="1"/>
  <c r="K27" i="47"/>
  <c r="K41" i="47" s="1"/>
  <c r="M27" i="47"/>
  <c r="M41" i="47" s="1"/>
  <c r="V27" i="47"/>
  <c r="V41" i="47" s="1"/>
  <c r="F29" i="20"/>
  <c r="F29" i="47"/>
  <c r="J29" i="20"/>
  <c r="J29" i="47"/>
  <c r="O29" i="20"/>
  <c r="O29" i="47"/>
  <c r="R29" i="20"/>
  <c r="R29" i="47"/>
  <c r="V29" i="20"/>
  <c r="V29" i="47"/>
  <c r="V12" i="47"/>
  <c r="T11" i="47"/>
  <c r="M11" i="47"/>
  <c r="K11" i="47"/>
  <c r="H11" i="47"/>
  <c r="E11" i="47"/>
  <c r="C11" i="47"/>
  <c r="R12" i="47"/>
  <c r="O12" i="47"/>
  <c r="L12" i="47"/>
  <c r="I12" i="47"/>
  <c r="E12" i="47"/>
  <c r="B12" i="47"/>
  <c r="R7" i="20"/>
  <c r="R40" i="20" s="1"/>
  <c r="R7" i="47"/>
  <c r="R39" i="47" s="1"/>
  <c r="O7" i="20"/>
  <c r="O40" i="20" s="1"/>
  <c r="O7" i="47"/>
  <c r="O39" i="47" s="1"/>
  <c r="B7" i="20"/>
  <c r="B40" i="20" s="1"/>
  <c r="B7" i="47"/>
  <c r="B39" i="47" s="1"/>
  <c r="V30" i="47"/>
  <c r="R30" i="47"/>
  <c r="O30" i="47"/>
  <c r="J30" i="47"/>
  <c r="U14" i="47"/>
  <c r="CS61" i="25"/>
  <c r="T28" i="20"/>
  <c r="T43" i="20" s="1"/>
  <c r="T28" i="47"/>
  <c r="T42" i="47" s="1"/>
  <c r="B28" i="20"/>
  <c r="B43" i="20" s="1"/>
  <c r="B28" i="47"/>
  <c r="B42" i="47" s="1"/>
  <c r="U28" i="20"/>
  <c r="U43" i="20" s="1"/>
  <c r="U28" i="47"/>
  <c r="U42" i="47" s="1"/>
  <c r="Q28" i="20"/>
  <c r="Q43" i="20" s="1"/>
  <c r="Q28" i="47"/>
  <c r="Q42" i="47" s="1"/>
  <c r="N28" i="20"/>
  <c r="N43" i="20" s="1"/>
  <c r="N28" i="47"/>
  <c r="N42" i="47" s="1"/>
  <c r="L28" i="20"/>
  <c r="L43" i="20" s="1"/>
  <c r="L28" i="47"/>
  <c r="L42" i="47" s="1"/>
  <c r="I28" i="20"/>
  <c r="I43" i="20" s="1"/>
  <c r="I28" i="47"/>
  <c r="I42" i="47" s="1"/>
  <c r="C28" i="20"/>
  <c r="C43" i="20" s="1"/>
  <c r="C28" i="47"/>
  <c r="C42" i="47" s="1"/>
  <c r="M28" i="20"/>
  <c r="M43" i="20" s="1"/>
  <c r="M28" i="47"/>
  <c r="M42" i="47" s="1"/>
  <c r="H28" i="20"/>
  <c r="H43" i="20" s="1"/>
  <c r="H28" i="47"/>
  <c r="H42" i="47" s="1"/>
  <c r="E28" i="20"/>
  <c r="E43" i="20" s="1"/>
  <c r="E28" i="47"/>
  <c r="E42" i="47" s="1"/>
  <c r="S28" i="20"/>
  <c r="S43" i="20" s="1"/>
  <c r="S28" i="47"/>
  <c r="S42" i="47" s="1"/>
  <c r="P28" i="20"/>
  <c r="P43" i="20" s="1"/>
  <c r="P28" i="47"/>
  <c r="P42" i="47" s="1"/>
  <c r="G28" i="20"/>
  <c r="G43" i="20" s="1"/>
  <c r="G28" i="47"/>
  <c r="G42" i="47" s="1"/>
  <c r="D28" i="20"/>
  <c r="D43" i="20" s="1"/>
  <c r="D28" i="47"/>
  <c r="D42" i="47" s="1"/>
  <c r="K28" i="20"/>
  <c r="K43" i="20" s="1"/>
  <c r="K28" i="47"/>
  <c r="K42" i="47" s="1"/>
  <c r="CK61" i="25"/>
  <c r="V28" i="20"/>
  <c r="V43" i="20" s="1"/>
  <c r="V28" i="47"/>
  <c r="V42" i="47" s="1"/>
  <c r="R28" i="20"/>
  <c r="R43" i="20" s="1"/>
  <c r="R28" i="47"/>
  <c r="R42" i="47" s="1"/>
  <c r="O28" i="20"/>
  <c r="O43" i="20" s="1"/>
  <c r="O28" i="47"/>
  <c r="O42" i="47" s="1"/>
  <c r="J28" i="20"/>
  <c r="J43" i="20" s="1"/>
  <c r="J28" i="47"/>
  <c r="J42" i="47" s="1"/>
  <c r="J51" i="47" s="1"/>
  <c r="F28" i="20"/>
  <c r="F43" i="20" s="1"/>
  <c r="F28" i="47"/>
  <c r="F42" i="47" s="1"/>
  <c r="CH61" i="5"/>
  <c r="CG61" i="5"/>
  <c r="BZ61" i="5"/>
  <c r="CK61" i="5"/>
  <c r="CB61" i="5"/>
  <c r="CF61" i="5"/>
  <c r="CJ61" i="5"/>
  <c r="BW61" i="5"/>
  <c r="CD61" i="5"/>
  <c r="B15" i="21"/>
  <c r="CE50" i="6"/>
  <c r="CE51" i="6"/>
  <c r="CP61" i="9"/>
  <c r="CJ61" i="13"/>
  <c r="T14" i="20"/>
  <c r="CL61" i="27"/>
  <c r="CL61" i="25"/>
  <c r="CE49" i="8"/>
  <c r="CL36" i="37"/>
  <c r="CH36" i="37"/>
  <c r="BW36" i="37"/>
  <c r="U19" i="20" s="1"/>
  <c r="CM63" i="27"/>
  <c r="CL62" i="27"/>
  <c r="CZ62" i="25"/>
  <c r="CE36" i="37"/>
  <c r="BY50" i="6"/>
  <c r="BY51" i="6"/>
  <c r="CP61" i="27"/>
  <c r="CM61" i="13"/>
  <c r="CO62" i="27"/>
  <c r="CS61" i="9"/>
  <c r="CN61" i="13"/>
  <c r="CO38" i="37"/>
  <c r="CO61" i="25"/>
  <c r="CK62" i="27"/>
  <c r="CT61" i="27"/>
  <c r="CN61" i="9"/>
  <c r="CL61" i="9"/>
  <c r="CQ61" i="9"/>
  <c r="CI61" i="33"/>
  <c r="CG61" i="33"/>
  <c r="CK61" i="13"/>
  <c r="CI61" i="13"/>
  <c r="CG61" i="13"/>
  <c r="CF36" i="37"/>
  <c r="CI36" i="37"/>
  <c r="CM38" i="37"/>
  <c r="CK38" i="37"/>
  <c r="BX36" i="37"/>
  <c r="CM61" i="9"/>
  <c r="CX61" i="9"/>
  <c r="CH61" i="33"/>
  <c r="CE61" i="33"/>
  <c r="CH61" i="13"/>
  <c r="CC36" i="37"/>
  <c r="CG36" i="37"/>
  <c r="CN38" i="37"/>
  <c r="CP61" i="11"/>
  <c r="CI38" i="37"/>
  <c r="CD36" i="37"/>
  <c r="CF38" i="37"/>
  <c r="C19" i="20"/>
  <c r="CH38" i="37"/>
  <c r="BW38" i="37"/>
  <c r="BX38" i="37"/>
  <c r="CE38" i="37"/>
  <c r="CC38" i="37"/>
  <c r="CO36" i="37"/>
  <c r="E19" i="20"/>
  <c r="CD38" i="37"/>
  <c r="CG38" i="37"/>
  <c r="Q10" i="30"/>
  <c r="Q26" i="30"/>
  <c r="CO61" i="9"/>
  <c r="CE61" i="13"/>
  <c r="CJ61" i="33"/>
  <c r="T7" i="20"/>
  <c r="T40" i="20" s="1"/>
  <c r="CF61" i="33"/>
  <c r="CK61" i="33"/>
  <c r="J7" i="20"/>
  <c r="J40" i="20" s="1"/>
  <c r="E7" i="20"/>
  <c r="E40" i="20" s="1"/>
  <c r="CU62" i="12"/>
  <c r="CU62" i="25"/>
  <c r="CR61" i="25"/>
  <c r="CW61" i="25"/>
  <c r="CP61" i="25"/>
  <c r="CQ62" i="25"/>
  <c r="CN61" i="25"/>
  <c r="CV61" i="25"/>
  <c r="CZ61" i="25"/>
  <c r="CN62" i="25"/>
  <c r="CT61" i="25"/>
  <c r="CW62" i="25"/>
  <c r="CS62" i="25"/>
  <c r="CV62" i="25"/>
  <c r="CR62" i="25"/>
  <c r="CM61" i="25"/>
  <c r="CQ61" i="25"/>
  <c r="CU61" i="25"/>
  <c r="CO62" i="25"/>
  <c r="CL62" i="25"/>
  <c r="CM62" i="25"/>
  <c r="H16" i="21"/>
  <c r="CK62" i="25"/>
  <c r="F16" i="21"/>
  <c r="E16" i="21"/>
  <c r="CP62" i="25"/>
  <c r="CU61" i="12"/>
  <c r="CO61" i="12"/>
  <c r="CM63" i="12"/>
  <c r="CP63" i="12"/>
  <c r="CR61" i="12"/>
  <c r="CN61" i="12"/>
  <c r="CN63" i="12"/>
  <c r="CT63" i="12"/>
  <c r="CR63" i="12"/>
  <c r="CQ62" i="12"/>
  <c r="CV62" i="12"/>
  <c r="CL62" i="12"/>
  <c r="CS63" i="12"/>
  <c r="CU63" i="12"/>
  <c r="CQ61" i="12"/>
  <c r="CM61" i="12"/>
  <c r="CL61" i="12"/>
  <c r="CN62" i="12"/>
  <c r="CP61" i="12"/>
  <c r="CQ63" i="12"/>
  <c r="CT61" i="12"/>
  <c r="CP62" i="12"/>
  <c r="CM62" i="12"/>
  <c r="CT62" i="12"/>
  <c r="C28" i="21"/>
  <c r="CS61" i="12"/>
  <c r="CV61" i="12"/>
  <c r="CO63" i="12"/>
  <c r="CR62" i="12"/>
  <c r="CY62" i="12"/>
  <c r="Q12" i="30"/>
  <c r="F5" i="21"/>
  <c r="F25" i="21" s="1"/>
  <c r="BY49" i="6"/>
  <c r="CA49" i="6"/>
  <c r="CC49" i="6"/>
  <c r="BZ51" i="6"/>
  <c r="G39" i="21"/>
  <c r="CB49" i="6"/>
  <c r="CA50" i="6"/>
  <c r="CC50" i="6"/>
  <c r="F46" i="21"/>
  <c r="F51" i="21" s="1"/>
  <c r="CA51" i="6"/>
  <c r="CD51" i="6"/>
  <c r="BZ49" i="6"/>
  <c r="CE49" i="6"/>
  <c r="CB50" i="6"/>
  <c r="CB51" i="6"/>
  <c r="BZ50" i="6"/>
  <c r="CA50" i="7"/>
  <c r="CF50" i="7"/>
  <c r="CE49" i="7"/>
  <c r="CB50" i="7"/>
  <c r="CD50" i="7"/>
  <c r="BZ51" i="7"/>
  <c r="CD49" i="7"/>
  <c r="BZ50" i="7"/>
  <c r="CC50" i="7"/>
  <c r="CC49" i="7"/>
  <c r="CE50" i="7"/>
  <c r="BZ49" i="7"/>
  <c r="CA49" i="7"/>
  <c r="CB49" i="7"/>
  <c r="CF49" i="7"/>
  <c r="G15" i="21"/>
  <c r="G25" i="21" s="1"/>
  <c r="D15" i="21"/>
  <c r="CV62" i="14"/>
  <c r="F38" i="21"/>
  <c r="F45" i="21" s="1"/>
  <c r="CD64" i="36"/>
  <c r="BZ64" i="36"/>
  <c r="CB64" i="36"/>
  <c r="BY63" i="36"/>
  <c r="BZ65" i="36"/>
  <c r="CB65" i="36"/>
  <c r="BY65" i="36"/>
  <c r="CC64" i="36"/>
  <c r="CD65" i="36"/>
  <c r="CA65" i="36"/>
  <c r="E49" i="21"/>
  <c r="E51" i="21" s="1"/>
  <c r="CD63" i="36"/>
  <c r="E43" i="21"/>
  <c r="CC65" i="36"/>
  <c r="BY64" i="36"/>
  <c r="H49" i="21"/>
  <c r="H51" i="21" s="1"/>
  <c r="H55" i="21" s="1"/>
  <c r="S48" i="30"/>
  <c r="CU61" i="11"/>
  <c r="CO61" i="11"/>
  <c r="CL61" i="11"/>
  <c r="CY61" i="11"/>
  <c r="S29" i="30"/>
  <c r="S33" i="30"/>
  <c r="S17" i="30"/>
  <c r="S51" i="30"/>
  <c r="R14" i="30"/>
  <c r="CX61" i="11"/>
  <c r="CM61" i="11"/>
  <c r="CW61" i="11"/>
  <c r="CN61" i="11"/>
  <c r="R52" i="30"/>
  <c r="O19" i="30"/>
  <c r="R42" i="30"/>
  <c r="S7" i="30"/>
  <c r="R12" i="30"/>
  <c r="S42" i="30"/>
  <c r="O27" i="30"/>
  <c r="O47" i="30"/>
  <c r="R37" i="30"/>
  <c r="O15" i="30"/>
  <c r="R16" i="30"/>
  <c r="O7" i="30"/>
  <c r="O31" i="30"/>
  <c r="S52" i="30"/>
  <c r="R5" i="30"/>
  <c r="O35" i="30"/>
  <c r="O39" i="30"/>
  <c r="O51" i="30"/>
  <c r="R45" i="30"/>
  <c r="T53" i="30"/>
  <c r="P53" i="30"/>
  <c r="S26" i="30"/>
  <c r="S20" i="30"/>
  <c r="O50" i="30"/>
  <c r="S47" i="30"/>
  <c r="S10" i="30"/>
  <c r="O14" i="30"/>
  <c r="O30" i="30"/>
  <c r="S35" i="30"/>
  <c r="S4" i="30"/>
  <c r="R34" i="30"/>
  <c r="O42" i="30"/>
  <c r="R27" i="30"/>
  <c r="R35" i="30"/>
  <c r="O41" i="30"/>
  <c r="R33" i="30"/>
  <c r="R24" i="30"/>
  <c r="R32" i="30"/>
  <c r="S11" i="30"/>
  <c r="R4" i="30"/>
  <c r="S38" i="30"/>
  <c r="S49" i="30"/>
  <c r="R7" i="30"/>
  <c r="R25" i="30"/>
  <c r="R43" i="30"/>
  <c r="O5" i="30"/>
  <c r="S45" i="30"/>
  <c r="S18" i="30"/>
  <c r="S32" i="30"/>
  <c r="R23" i="30"/>
  <c r="R41" i="30"/>
  <c r="S46" i="30"/>
  <c r="O6" i="30"/>
  <c r="O10" i="30"/>
  <c r="S9" i="30"/>
  <c r="S12" i="30"/>
  <c r="R6" i="30"/>
  <c r="R51" i="30"/>
  <c r="O26" i="30"/>
  <c r="O43" i="30"/>
  <c r="O11" i="30"/>
  <c r="O18" i="30"/>
  <c r="S23" i="30"/>
  <c r="O23" i="30"/>
  <c r="S36" i="30"/>
  <c r="O52" i="30"/>
  <c r="R50" i="30"/>
  <c r="R39" i="30"/>
  <c r="S40" i="30"/>
  <c r="S43" i="30"/>
  <c r="R28" i="30"/>
  <c r="R31" i="30"/>
  <c r="S30" i="30"/>
  <c r="S50" i="30"/>
  <c r="O25" i="30"/>
  <c r="O21" i="30"/>
  <c r="R30" i="30"/>
  <c r="S21" i="30"/>
  <c r="S41" i="30"/>
  <c r="N53" i="30"/>
  <c r="Z53" i="30"/>
  <c r="Q53" i="30"/>
  <c r="R19" i="30"/>
  <c r="S14" i="30"/>
  <c r="O33" i="30"/>
  <c r="O9" i="30"/>
  <c r="O16" i="30"/>
  <c r="O12" i="30"/>
  <c r="S27" i="30"/>
  <c r="R10" i="30"/>
  <c r="R40" i="30"/>
  <c r="S8" i="30"/>
  <c r="S25" i="30"/>
  <c r="S28" i="30"/>
  <c r="O20" i="30"/>
  <c r="S24" i="30"/>
  <c r="S44" i="30"/>
  <c r="S37" i="30"/>
  <c r="H55" i="30"/>
  <c r="R44" i="30"/>
  <c r="R9" i="30"/>
  <c r="O38" i="30"/>
  <c r="O46" i="30"/>
  <c r="S16" i="30"/>
  <c r="O34" i="30"/>
  <c r="O22" i="30"/>
  <c r="S19" i="30"/>
  <c r="S13" i="30"/>
  <c r="CC50" i="8"/>
  <c r="CF51" i="8"/>
  <c r="CA49" i="8"/>
  <c r="CC51" i="8"/>
  <c r="CB49" i="8"/>
  <c r="CA50" i="8"/>
  <c r="CE51" i="8"/>
  <c r="CD49" i="8"/>
  <c r="CA51" i="8"/>
  <c r="CD50" i="8"/>
  <c r="CG51" i="8"/>
  <c r="CF49" i="8"/>
  <c r="CF50" i="8"/>
  <c r="CB50" i="8"/>
  <c r="CG50" i="8"/>
  <c r="CC49" i="8"/>
  <c r="CD51" i="8"/>
  <c r="CB51" i="8"/>
  <c r="CJ61" i="9"/>
  <c r="CY61" i="9"/>
  <c r="CK61" i="9"/>
  <c r="CT61" i="9"/>
  <c r="CO62" i="12"/>
  <c r="R20" i="30"/>
  <c r="O48" i="30"/>
  <c r="O8" i="30"/>
  <c r="O44" i="30"/>
  <c r="C55" i="30"/>
  <c r="R36" i="30"/>
  <c r="O24" i="30"/>
  <c r="O45" i="30"/>
  <c r="O36" i="30"/>
  <c r="O40" i="30"/>
  <c r="CY61" i="12"/>
  <c r="R29" i="30"/>
  <c r="O32" i="30"/>
  <c r="R26" i="30"/>
  <c r="R8" i="30"/>
  <c r="R48" i="30"/>
  <c r="R46" i="30"/>
  <c r="R21" i="30"/>
  <c r="R11" i="30"/>
  <c r="O13" i="30"/>
  <c r="O28" i="30"/>
  <c r="O37" i="30"/>
  <c r="O17" i="30"/>
  <c r="O49" i="30"/>
  <c r="O29" i="30"/>
  <c r="AA53" i="30"/>
  <c r="Q19" i="30"/>
  <c r="R22" i="30"/>
  <c r="R17" i="30"/>
  <c r="S15" i="30"/>
  <c r="S31" i="30"/>
  <c r="B55" i="30"/>
  <c r="F55" i="30"/>
  <c r="G55" i="30"/>
  <c r="R38" i="30"/>
  <c r="S39" i="30"/>
  <c r="S53" i="30"/>
  <c r="O53" i="30"/>
  <c r="D55" i="30"/>
  <c r="CK61" i="27"/>
  <c r="F14" i="20"/>
  <c r="B14" i="20"/>
  <c r="CS62" i="27"/>
  <c r="CR62" i="27"/>
  <c r="I14" i="20"/>
  <c r="K14" i="20"/>
  <c r="CI61" i="27"/>
  <c r="D14" i="20"/>
  <c r="U14" i="20"/>
  <c r="J14" i="20"/>
  <c r="CN61" i="27"/>
  <c r="CM62" i="27"/>
  <c r="O14" i="20"/>
  <c r="CP62" i="27"/>
  <c r="CT62" i="27"/>
  <c r="N14" i="20"/>
  <c r="H14" i="20"/>
  <c r="P14" i="20"/>
  <c r="CI62" i="27"/>
  <c r="C14" i="20"/>
  <c r="CO61" i="27"/>
  <c r="J47" i="20" l="1"/>
  <c r="D47" i="20"/>
  <c r="G47" i="20"/>
  <c r="K52" i="20"/>
  <c r="D25" i="21"/>
  <c r="T52" i="20"/>
  <c r="E52" i="20"/>
  <c r="D51" i="47"/>
  <c r="F52" i="20"/>
  <c r="P52" i="20"/>
  <c r="S52" i="20"/>
  <c r="H52" i="20"/>
  <c r="M52" i="20"/>
  <c r="I52" i="20"/>
  <c r="L52" i="20"/>
  <c r="N52" i="20"/>
  <c r="Q52" i="20"/>
  <c r="U52" i="20"/>
  <c r="D52" i="20"/>
  <c r="G51" i="47"/>
  <c r="F51" i="47"/>
  <c r="E51" i="47"/>
  <c r="G52" i="20"/>
  <c r="H25" i="21"/>
  <c r="G28" i="21"/>
  <c r="G25" i="61"/>
  <c r="G28" i="61" s="1"/>
  <c r="E25" i="61"/>
  <c r="E28" i="61" s="1"/>
  <c r="C25" i="61"/>
  <c r="C28" i="61" s="1"/>
  <c r="C55" i="21"/>
  <c r="G45" i="21"/>
  <c r="G55" i="21" s="1"/>
  <c r="B25" i="21"/>
  <c r="T51" i="47"/>
  <c r="O51" i="47"/>
  <c r="S51" i="47"/>
  <c r="K51" i="47"/>
  <c r="I51" i="47"/>
  <c r="N51" i="47"/>
  <c r="U51" i="47"/>
  <c r="R51" i="47"/>
  <c r="P51" i="47"/>
  <c r="H51" i="47"/>
  <c r="M51" i="47"/>
  <c r="L51" i="47"/>
  <c r="Q51" i="47"/>
  <c r="B52" i="20"/>
  <c r="V52" i="20"/>
  <c r="O47" i="20"/>
  <c r="O52" i="20"/>
  <c r="R47" i="20"/>
  <c r="R52" i="20"/>
  <c r="C52" i="20"/>
  <c r="B25" i="61"/>
  <c r="B28" i="61" s="1"/>
  <c r="H25" i="61"/>
  <c r="H28" i="61" s="1"/>
  <c r="F25" i="61"/>
  <c r="F28" i="61" s="1"/>
  <c r="D25" i="61"/>
  <c r="D28" i="61" s="1"/>
  <c r="F47" i="20"/>
  <c r="O46" i="47"/>
  <c r="R46" i="47"/>
  <c r="F46" i="47"/>
  <c r="T46" i="47"/>
  <c r="J46" i="47"/>
  <c r="E46" i="47"/>
  <c r="G46" i="47"/>
  <c r="P46" i="47"/>
  <c r="S46" i="47"/>
  <c r="H46" i="47"/>
  <c r="K46" i="47"/>
  <c r="M46" i="47"/>
  <c r="I46" i="47"/>
  <c r="L46" i="47"/>
  <c r="N46" i="47"/>
  <c r="Q46" i="47"/>
  <c r="U46" i="47"/>
  <c r="D46" i="47"/>
  <c r="P47" i="20"/>
  <c r="S47" i="20"/>
  <c r="H47" i="20"/>
  <c r="K47" i="20"/>
  <c r="M47" i="20"/>
  <c r="I47" i="20"/>
  <c r="L47" i="20"/>
  <c r="N47" i="20"/>
  <c r="Q47" i="20"/>
  <c r="U47" i="20"/>
  <c r="E47" i="20"/>
  <c r="T47" i="20"/>
  <c r="F55" i="21"/>
  <c r="V47" i="20"/>
  <c r="C47" i="20"/>
  <c r="B47" i="20"/>
  <c r="B40" i="47"/>
  <c r="V40" i="47"/>
  <c r="C40" i="47"/>
  <c r="V35" i="20"/>
  <c r="V48" i="20" s="1"/>
  <c r="R35" i="20"/>
  <c r="M36" i="20"/>
  <c r="T36" i="20"/>
  <c r="V36" i="20"/>
  <c r="S36" i="20"/>
  <c r="L36" i="20"/>
  <c r="Q36" i="20"/>
  <c r="G36" i="20"/>
  <c r="Q35" i="20"/>
  <c r="S35" i="20"/>
  <c r="G35" i="20"/>
  <c r="L35" i="20"/>
  <c r="M35" i="20"/>
  <c r="G35" i="47"/>
  <c r="G52" i="47" s="1"/>
  <c r="S35" i="47"/>
  <c r="H35" i="47"/>
  <c r="C35" i="47"/>
  <c r="L35" i="47"/>
  <c r="R36" i="20"/>
  <c r="O35" i="47"/>
  <c r="O52" i="47" s="1"/>
  <c r="V35" i="47"/>
  <c r="D35" i="47"/>
  <c r="D52" i="47" s="1"/>
  <c r="P35" i="47"/>
  <c r="M35" i="47"/>
  <c r="I35" i="47"/>
  <c r="N35" i="47"/>
  <c r="N52" i="47" s="1"/>
  <c r="U35" i="47"/>
  <c r="T35" i="47"/>
  <c r="Q35" i="47"/>
  <c r="J35" i="47"/>
  <c r="J52" i="47" s="1"/>
  <c r="R35" i="47"/>
  <c r="T35" i="20"/>
  <c r="U35" i="20"/>
  <c r="Q40" i="30"/>
  <c r="Q13" i="30"/>
  <c r="Q22" i="30"/>
  <c r="Q6" i="30"/>
  <c r="F28" i="21"/>
  <c r="D28" i="21"/>
  <c r="Q8" i="30"/>
  <c r="Q28" i="30"/>
  <c r="Q45" i="30"/>
  <c r="Q20" i="30"/>
  <c r="Q29" i="30"/>
  <c r="Q31" i="30"/>
  <c r="E5" i="21"/>
  <c r="E25" i="21" s="1"/>
  <c r="U36" i="20"/>
  <c r="D36" i="20"/>
  <c r="E38" i="21"/>
  <c r="E45" i="21" s="1"/>
  <c r="Y55" i="30"/>
  <c r="N55" i="30"/>
  <c r="X55" i="30"/>
  <c r="AB55" i="30"/>
  <c r="R55" i="30"/>
  <c r="S55" i="30"/>
  <c r="T55" i="30"/>
  <c r="AA55" i="30"/>
  <c r="O55" i="30"/>
  <c r="AC55" i="30"/>
  <c r="W55" i="30"/>
  <c r="P55" i="30"/>
  <c r="D35" i="20"/>
  <c r="I35" i="20"/>
  <c r="I36" i="20"/>
  <c r="J36" i="20"/>
  <c r="J35" i="20"/>
  <c r="O36" i="20"/>
  <c r="O35" i="20"/>
  <c r="N36" i="20"/>
  <c r="N35" i="20"/>
  <c r="N53" i="20" s="1"/>
  <c r="P35" i="20"/>
  <c r="P53" i="20" s="1"/>
  <c r="P36" i="20"/>
  <c r="C35" i="20"/>
  <c r="C36" i="20"/>
  <c r="H36" i="20"/>
  <c r="H35" i="20"/>
  <c r="H53" i="20" s="1"/>
  <c r="L53" i="20" l="1"/>
  <c r="I53" i="20"/>
  <c r="U53" i="20"/>
  <c r="H28" i="21"/>
  <c r="Q52" i="47"/>
  <c r="P52" i="47"/>
  <c r="B28" i="21"/>
  <c r="C53" i="20"/>
  <c r="R52" i="47"/>
  <c r="O53" i="20"/>
  <c r="T48" i="20"/>
  <c r="T53" i="20"/>
  <c r="T48" i="47"/>
  <c r="T52" i="47"/>
  <c r="M48" i="47"/>
  <c r="M52" i="47"/>
  <c r="L48" i="47"/>
  <c r="L52" i="47"/>
  <c r="H48" i="47"/>
  <c r="H52" i="47"/>
  <c r="S48" i="20"/>
  <c r="S53" i="20"/>
  <c r="V46" i="47"/>
  <c r="V48" i="47" s="1"/>
  <c r="V51" i="47"/>
  <c r="V52" i="47" s="1"/>
  <c r="D48" i="20"/>
  <c r="D53" i="20"/>
  <c r="U48" i="47"/>
  <c r="U52" i="47"/>
  <c r="I48" i="47"/>
  <c r="I52" i="47"/>
  <c r="S48" i="47"/>
  <c r="S52" i="47"/>
  <c r="M49" i="20"/>
  <c r="M53" i="20"/>
  <c r="G49" i="20"/>
  <c r="G53" i="20"/>
  <c r="Q49" i="20"/>
  <c r="Q53" i="20"/>
  <c r="R49" i="20"/>
  <c r="R53" i="20"/>
  <c r="C46" i="47"/>
  <c r="C48" i="47" s="1"/>
  <c r="C51" i="47"/>
  <c r="C52" i="47" s="1"/>
  <c r="B46" i="47"/>
  <c r="B51" i="47"/>
  <c r="V53" i="20"/>
  <c r="J48" i="47"/>
  <c r="N48" i="47"/>
  <c r="O48" i="47"/>
  <c r="L48" i="20"/>
  <c r="R48" i="47"/>
  <c r="D48" i="47"/>
  <c r="Q48" i="47"/>
  <c r="P48" i="47"/>
  <c r="G48" i="47"/>
  <c r="U48" i="20"/>
  <c r="E28" i="21"/>
  <c r="E55" i="21"/>
  <c r="V49" i="20"/>
  <c r="R48" i="20"/>
  <c r="G48" i="20"/>
  <c r="S49" i="20"/>
  <c r="Q48" i="20"/>
  <c r="M48" i="20"/>
  <c r="L49" i="20"/>
  <c r="T49" i="20"/>
  <c r="N47" i="47"/>
  <c r="J47" i="47"/>
  <c r="Q47" i="47"/>
  <c r="M47" i="47"/>
  <c r="S47" i="47"/>
  <c r="I47" i="47"/>
  <c r="H47" i="47"/>
  <c r="R47" i="47"/>
  <c r="P47" i="47"/>
  <c r="D47" i="47"/>
  <c r="T47" i="47"/>
  <c r="U47" i="47"/>
  <c r="O47" i="47"/>
  <c r="L47" i="47"/>
  <c r="G47" i="47"/>
  <c r="U49" i="20"/>
  <c r="Q38" i="30"/>
  <c r="Q36" i="30"/>
  <c r="Q24" i="30"/>
  <c r="Q16" i="30"/>
  <c r="Q48" i="30"/>
  <c r="Q9" i="30"/>
  <c r="Q32" i="30"/>
  <c r="Q25" i="30"/>
  <c r="Q21" i="30"/>
  <c r="Q44" i="30"/>
  <c r="Q49" i="30"/>
  <c r="Q37" i="30"/>
  <c r="Q41" i="30"/>
  <c r="Q52" i="30"/>
  <c r="Q5" i="30"/>
  <c r="Q33" i="30"/>
  <c r="Q4" i="30"/>
  <c r="Q17" i="30"/>
  <c r="Q7" i="30"/>
  <c r="E55" i="30"/>
  <c r="Q23" i="30"/>
  <c r="Q27" i="30"/>
  <c r="Q46" i="30"/>
  <c r="Q50" i="30"/>
  <c r="Q11" i="30"/>
  <c r="Q14" i="30"/>
  <c r="Q42" i="30"/>
  <c r="Q18" i="30"/>
  <c r="Q15" i="30"/>
  <c r="Q35" i="30"/>
  <c r="Q51" i="30"/>
  <c r="Q43" i="30"/>
  <c r="Q30" i="30"/>
  <c r="Q39" i="30"/>
  <c r="Q47" i="30"/>
  <c r="D49" i="20"/>
  <c r="I48" i="20"/>
  <c r="I49" i="20"/>
  <c r="J48" i="20"/>
  <c r="J49" i="20"/>
  <c r="N49" i="20"/>
  <c r="N48" i="20"/>
  <c r="O48" i="20"/>
  <c r="O49" i="20"/>
  <c r="C48" i="20"/>
  <c r="C49" i="20"/>
  <c r="H49" i="20"/>
  <c r="H48" i="20"/>
  <c r="P48" i="20"/>
  <c r="P49" i="20"/>
  <c r="C47" i="47" l="1"/>
  <c r="V47" i="47"/>
  <c r="Z55" i="30"/>
  <c r="Q55" i="30"/>
  <c r="F35" i="47" l="1"/>
  <c r="F52" i="47" s="1"/>
  <c r="F47" i="47" l="1"/>
  <c r="F48" i="47"/>
  <c r="K35" i="47"/>
  <c r="K48" i="47" l="1"/>
  <c r="K52" i="47"/>
  <c r="K47" i="47"/>
  <c r="B36" i="20" l="1"/>
  <c r="B35" i="20"/>
  <c r="B48" i="20" l="1"/>
  <c r="B53" i="20"/>
  <c r="B49" i="20"/>
  <c r="F35" i="20"/>
  <c r="F36" i="20"/>
  <c r="F49" i="20" l="1"/>
  <c r="F53" i="20"/>
  <c r="F48" i="20"/>
  <c r="K35" i="20"/>
  <c r="K53" i="20" s="1"/>
  <c r="K36" i="20"/>
  <c r="K48" i="20" l="1"/>
  <c r="K49" i="20"/>
  <c r="B35" i="47"/>
  <c r="B52" i="47" s="1"/>
  <c r="E35" i="47"/>
  <c r="E52" i="47" s="1"/>
  <c r="E47" i="47" l="1"/>
  <c r="E48" i="47"/>
  <c r="B47" i="47"/>
  <c r="B48" i="47"/>
  <c r="E35" i="20"/>
  <c r="E53" i="20" s="1"/>
  <c r="E36" i="20"/>
  <c r="E48" i="20" l="1"/>
  <c r="E49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B522CB2-9B89-4209-AD01-D64F3E4AC269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4D9C67AD-B5E2-425C-89E1-2F0DA3DCFB36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BC2ED681-B81D-4BF7-B32F-3DC1B15E980C}" name="annual_2011ea_v6_11f_afdust_12US2_cmaq_cb05_soa_state21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306A55FB-0AAC-4D58-865F-D79C167F28C7}" name="annual_2011ea_v6_11f_afdust_12US2_cmaq_cb05_soa_state4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73D029E6-6A5F-4C9B-8E4D-20BCEE0C2CD4}" name="annual_2011ea_v6_11f_c3marine_12US2_cbo5_soa_state1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E54D52D6-F63D-448B-881E-5B1DEDF1690A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D1ACC220-6C43-4F67-B681-F41E29150300}" name="annual_2011ea_v6_11f_othpt_12US2_cmaq_cb05_soa_state1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F8B78AE0-BB08-48DF-A92F-0A29770779A1}" name="annual_2011ea_v6_11f_othpt_12US2_cmaq_cb05_soa_state12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E2A454C9-478D-4927-AEAD-8801F1C4A554}" keepAlive="1" name="Query - annual_2018gg_18j_airports_12US1_cmaq_cb6ae7_state txt" description="Connection to the 'annual_2018gg_18j_airports_12US1_cmaq_cb6ae7_state txt' query in the workbook." type="5" refreshedVersion="7" background="1" saveData="1">
    <dbPr connection="Provider=Microsoft.Mashup.OleDb.1;Data Source=$Workbook$;Location=&quot;annual_2018gg_18j_airports_12US1_cmaq_cb6ae7_state txt&quot;;Extended Properties=&quot;&quot;" command="SELECT * FROM [annual_2018gg_18j_airports_12US1_cmaq_cb6ae7_state txt]"/>
  </connection>
</connections>
</file>

<file path=xl/sharedStrings.xml><?xml version="1.0" encoding="utf-8"?>
<sst xmlns="http://schemas.openxmlformats.org/spreadsheetml/2006/main" count="7482" uniqueCount="532">
  <si>
    <t>This file contains national and state level emissions modeling sector total emissions by inventory pollutant and for air quality model species output from SMOKE</t>
  </si>
  <si>
    <t>Overall totals are provided for both the continental US ("CONUS") and the eastern states.</t>
  </si>
  <si>
    <t>Emissions are computed for each modeling sector and summarized for the 12US2 and 36US3 grids</t>
  </si>
  <si>
    <t xml:space="preserve">Modeling sector descriptions: </t>
  </si>
  <si>
    <t>agfire/ptagfire - agricultural burning emissions</t>
  </si>
  <si>
    <t>- ptagfire is a point sector, usually including daily ag burning emissions. When both agfire and ptagfire exist as separate sectors, the sum of the two sectors comprises all US ag fires.</t>
  </si>
  <si>
    <t>afdust/afdust_adj - area fugitive dust emissions; afdust_adj are the emissions after meteorological and land use adjustments</t>
  </si>
  <si>
    <t>biogenics (beis) - emissions from natural sources</t>
  </si>
  <si>
    <t>canada_ag - agricultural source in Canada (provided as point but put into 2D gridded)</t>
  </si>
  <si>
    <t>canada_og2D - low-level oil and gas sources in Canada (provided as point and moved into 2D gridded)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</si>
  <si>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</si>
  <si>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</si>
  <si>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</si>
  <si>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</si>
  <si>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</si>
  <si>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</si>
  <si>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</si>
  <si>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</si>
  <si>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</si>
  <si>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othar - Non-US area sources</t>
  </si>
  <si>
    <t>onroad_can - Canada onroad sources</t>
  </si>
  <si>
    <t>onroad_mex - Mexico onroad sources</t>
  </si>
  <si>
    <t>othpt - Non-US point sources; as of 2014fb_cdc, does not include any offshore CMV or oil platform emissions</t>
  </si>
  <si>
    <t>othptdust - Non-US point source dust sources</t>
  </si>
  <si>
    <t>ptegu - Point source EGU emissions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</si>
  <si>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</si>
  <si>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</si>
  <si>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</si>
  <si>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ptnonipm - Point source emissions not included in ptegu or pt_oilgas</t>
  </si>
  <si>
    <t>pt_oilgas - oil and gas emissions from point sources; as of 2014fb_cdc, also includes offshore oil platform emissions</t>
  </si>
  <si>
    <t>np_oilgas - oil and gas emissions from nonpoint sources</t>
  </si>
  <si>
    <t>rail - linehaul railroad emissions</t>
  </si>
  <si>
    <t>rwc - residential wood combustion emissions</t>
  </si>
  <si>
    <t>np_solvents - nonpoint solvent emissions</t>
  </si>
  <si>
    <t>CMAQ Emission Species</t>
  </si>
  <si>
    <t>ACET</t>
  </si>
  <si>
    <t>Acetone</t>
  </si>
  <si>
    <t>ACROLEIN</t>
  </si>
  <si>
    <t>Acrolein</t>
  </si>
  <si>
    <t>ALD2</t>
  </si>
  <si>
    <t>Acetaldehyde</t>
  </si>
  <si>
    <t>ALD2_PRIMARY</t>
  </si>
  <si>
    <t xml:space="preserve">Primary Acetaldehyde                   </t>
  </si>
  <si>
    <t>ALDX</t>
  </si>
  <si>
    <t>Higher aldehyde species</t>
  </si>
  <si>
    <t>BENZ</t>
  </si>
  <si>
    <t>Benzene</t>
  </si>
  <si>
    <t>BUTADIENE13</t>
  </si>
  <si>
    <t>1,3-butadiene</t>
  </si>
  <si>
    <t>CH4</t>
  </si>
  <si>
    <t>Methane</t>
  </si>
  <si>
    <t>CL2</t>
  </si>
  <si>
    <t>Chlorine</t>
  </si>
  <si>
    <t>CO</t>
  </si>
  <si>
    <t>Carbon Monoxide</t>
  </si>
  <si>
    <t>ETH</t>
  </si>
  <si>
    <t>Ethene (Ethylene)</t>
  </si>
  <si>
    <t>ETHA</t>
  </si>
  <si>
    <t>Ethane</t>
  </si>
  <si>
    <t>ETHY</t>
  </si>
  <si>
    <t>Ethyne (Acetylene)</t>
  </si>
  <si>
    <t>ETOH</t>
  </si>
  <si>
    <t>Ethanol</t>
  </si>
  <si>
    <t>FORM</t>
  </si>
  <si>
    <t>Formaldehyde</t>
  </si>
  <si>
    <t>FORM_PRIMARY</t>
  </si>
  <si>
    <t>Primary Formaldehyde</t>
  </si>
  <si>
    <t>HCL</t>
  </si>
  <si>
    <t xml:space="preserve">Hydrochloric acid </t>
  </si>
  <si>
    <t>HONO</t>
  </si>
  <si>
    <t>Nitrous acid</t>
  </si>
  <si>
    <t>IOLE</t>
  </si>
  <si>
    <t>Internal olefin species</t>
  </si>
  <si>
    <t>ISOP</t>
  </si>
  <si>
    <t>Isoprene</t>
  </si>
  <si>
    <t>KET</t>
  </si>
  <si>
    <t>Ketone</t>
  </si>
  <si>
    <t>MEOH</t>
  </si>
  <si>
    <t>Methanol</t>
  </si>
  <si>
    <t>NAPH</t>
  </si>
  <si>
    <t>Naphthalene</t>
  </si>
  <si>
    <t>NH3</t>
  </si>
  <si>
    <t>Ammonia</t>
  </si>
  <si>
    <t>NH3_FERT</t>
  </si>
  <si>
    <t>Ammonia from Fertilizer</t>
  </si>
  <si>
    <t>NO</t>
  </si>
  <si>
    <t>Nitric oxide</t>
  </si>
  <si>
    <t>NO2</t>
  </si>
  <si>
    <t>Nitrogen dioxide</t>
  </si>
  <si>
    <t>NR</t>
  </si>
  <si>
    <t>Nonreactive</t>
  </si>
  <si>
    <t>NVOL</t>
  </si>
  <si>
    <t>Nonvolatile</t>
  </si>
  <si>
    <t>OLE</t>
  </si>
  <si>
    <t>Terminal olefin carbon bond</t>
  </si>
  <si>
    <t>PAL</t>
  </si>
  <si>
    <t>Aluminum</t>
  </si>
  <si>
    <t>PAR</t>
  </si>
  <si>
    <t>Paraffin carbon bond</t>
  </si>
  <si>
    <t>PCA</t>
  </si>
  <si>
    <t>Calcium</t>
  </si>
  <si>
    <t>PCL</t>
  </si>
  <si>
    <t>Chloride</t>
  </si>
  <si>
    <t>PEC</t>
  </si>
  <si>
    <t>Elemental Carbon</t>
  </si>
  <si>
    <t>PFE</t>
  </si>
  <si>
    <t>Iron</t>
  </si>
  <si>
    <t>PH2O</t>
  </si>
  <si>
    <t>Water</t>
  </si>
  <si>
    <t>PK</t>
  </si>
  <si>
    <t>Potassium</t>
  </si>
  <si>
    <t>PMC</t>
  </si>
  <si>
    <t>Coarse Particulates</t>
  </si>
  <si>
    <t>PMG</t>
  </si>
  <si>
    <t>Magnesium</t>
  </si>
  <si>
    <t>PMN</t>
  </si>
  <si>
    <t>Manganese</t>
  </si>
  <si>
    <t>PMOTHR</t>
  </si>
  <si>
    <t>Primary un-speciated fine PM</t>
  </si>
  <si>
    <t>PNA</t>
  </si>
  <si>
    <t>Sodium</t>
  </si>
  <si>
    <t>PNCOM</t>
  </si>
  <si>
    <t>Primary non-carbon organic mass</t>
  </si>
  <si>
    <t>PNH4</t>
  </si>
  <si>
    <t>Ammonium</t>
  </si>
  <si>
    <t>PNO3</t>
  </si>
  <si>
    <t>Nitrate</t>
  </si>
  <si>
    <t>POC</t>
  </si>
  <si>
    <t>Primary organic carbon</t>
  </si>
  <si>
    <t>PRPA</t>
  </si>
  <si>
    <t>Propane</t>
  </si>
  <si>
    <t>PSI</t>
  </si>
  <si>
    <t>Silicon</t>
  </si>
  <si>
    <t>PSO4</t>
  </si>
  <si>
    <t>Sulfate</t>
  </si>
  <si>
    <t>PTI</t>
  </si>
  <si>
    <t>Titanium</t>
  </si>
  <si>
    <t>SESQ</t>
  </si>
  <si>
    <t>Sequiterpenes</t>
  </si>
  <si>
    <t>SO2</t>
  </si>
  <si>
    <t>Sulfur Dioxide</t>
  </si>
  <si>
    <t>SOAALK</t>
  </si>
  <si>
    <t>SOA tracer</t>
  </si>
  <si>
    <t>SULF</t>
  </si>
  <si>
    <t>Sulfuric acid gas</t>
  </si>
  <si>
    <t>TERP</t>
  </si>
  <si>
    <t>Lumped terpene species</t>
  </si>
  <si>
    <t>TOL</t>
  </si>
  <si>
    <t>Toluene</t>
  </si>
  <si>
    <t>UNK</t>
  </si>
  <si>
    <t>Unknown VOC</t>
  </si>
  <si>
    <t>UNR</t>
  </si>
  <si>
    <t>Unreactive VOC</t>
  </si>
  <si>
    <t>VOC_INV</t>
  </si>
  <si>
    <t>Inventory total unspeciated Volatile Organic Compounds</t>
  </si>
  <si>
    <t>XYLMN</t>
  </si>
  <si>
    <t>Xylenes (mixed isomers) minus naphthalene</t>
  </si>
  <si>
    <r>
      <rPr>
        <b/>
        <sz val="11"/>
        <color theme="1"/>
        <rFont val="Calibri"/>
        <family val="2"/>
        <scheme val="minor"/>
      </rPr>
      <t xml:space="preserve">2018gg </t>
    </r>
    <r>
      <rPr>
        <sz val="11"/>
        <color theme="1"/>
        <rFont val="Calibri"/>
        <family val="2"/>
        <scheme val="minor"/>
      </rPr>
      <t>Anthropogenic state totals. 
Everything is inventory-level except onroad (SMOKE-MOVES), afdust (post-adjusted), and ptegu NOX/SO2 (CEM).</t>
    </r>
  </si>
  <si>
    <t>State totals including biogenics.</t>
  </si>
  <si>
    <t>State totals, no biogenics, no ptfires.</t>
  </si>
  <si>
    <t>State</t>
  </si>
  <si>
    <t>NOX</t>
  </si>
  <si>
    <t>PM10</t>
  </si>
  <si>
    <t>PM2_5</t>
  </si>
  <si>
    <t>VOC</t>
  </si>
  <si>
    <t>Eastern State</t>
  </si>
  <si>
    <t>Alabama</t>
  </si>
  <si>
    <t>X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</si>
  <si>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</si>
  <si>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</si>
  <si>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</si>
  <si>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</si>
  <si>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</si>
  <si>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</si>
  <si>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</si>
  <si>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</si>
  <si>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</si>
  <si>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</si>
  <si>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</si>
  <si>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</si>
  <si>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</si>
  <si>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</si>
  <si>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</si>
  <si>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</si>
  <si>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</si>
  <si>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</si>
  <si>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</si>
  <si>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</si>
  <si>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</si>
  <si>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</si>
  <si>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</si>
  <si>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</si>
  <si>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</si>
  <si>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</si>
  <si>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</si>
  <si>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</si>
  <si>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</si>
  <si>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</si>
  <si>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</si>
  <si>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</si>
  <si>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</si>
  <si>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</si>
  <si>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</si>
  <si>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</si>
  <si>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</si>
  <si>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</si>
  <si>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</si>
  <si>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</si>
  <si>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</si>
  <si>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</si>
  <si>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</si>
  <si>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</si>
  <si>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</si>
  <si>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</si>
  <si>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</si>
  <si>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</si>
  <si>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 (point)</t>
  </si>
  <si>
    <t>CONUS Total</t>
  </si>
  <si>
    <r>
      <rPr>
        <b/>
        <sz val="11"/>
        <color theme="1"/>
        <rFont val="Calibri"/>
        <family val="2"/>
        <scheme val="minor"/>
      </rPr>
      <t>2018gg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</si>
  <si>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Continental US Totals</t>
  </si>
  <si>
    <t>Sector</t>
  </si>
  <si>
    <t>afdust_adj</t>
  </si>
  <si>
    <t>airports</t>
  </si>
  <si>
    <t>cmv_c1c2</t>
  </si>
  <si>
    <t>cmv_c3</t>
  </si>
  <si>
    <t>fertilizer</t>
  </si>
  <si>
    <t>livestock</t>
  </si>
  <si>
    <t>nonpt</t>
  </si>
  <si>
    <t>nonroad</t>
  </si>
  <si>
    <t>np_oilgas</t>
  </si>
  <si>
    <t>np_solvents</t>
  </si>
  <si>
    <t>onroad</t>
  </si>
  <si>
    <t>pt_oilgas</t>
  </si>
  <si>
    <t>ptagfire</t>
  </si>
  <si>
    <t>ptegu</t>
  </si>
  <si>
    <t>ptfire-rx</t>
  </si>
  <si>
    <t>ptfire-wild</t>
  </si>
  <si>
    <t>ptnonipm</t>
  </si>
  <si>
    <t>rail</t>
  </si>
  <si>
    <t>rwc</t>
  </si>
  <si>
    <t xml:space="preserve">CONUS </t>
  </si>
  <si>
    <t>beis</t>
  </si>
  <si>
    <t>CONUS + beis</t>
  </si>
  <si>
    <t>Afdust emissions are adjusted. Ptegu NOX/SO2 emissions are post-SMOKE (CEM). Onroad includes California adjustments. Includes tribal data where it is modeled (point sectors).</t>
  </si>
  <si>
    <t>Canada/Mexico/offshore (12US1)</t>
  </si>
  <si>
    <t>Canada ag</t>
  </si>
  <si>
    <t>Canada oil and gas 2D</t>
  </si>
  <si>
    <t>Canada othafdust</t>
  </si>
  <si>
    <t>Canada othar</t>
  </si>
  <si>
    <t>Canada onroad_can</t>
  </si>
  <si>
    <t>Canada othpt</t>
  </si>
  <si>
    <t>Canada othptdust</t>
  </si>
  <si>
    <t>Canada ptfire_othna</t>
  </si>
  <si>
    <t>Canada CMV</t>
  </si>
  <si>
    <t>Canada Subtotal</t>
  </si>
  <si>
    <t>Mexico othar</t>
  </si>
  <si>
    <t>Mexico onroad_mex</t>
  </si>
  <si>
    <t>Mexico othpt</t>
  </si>
  <si>
    <t>Mexico ptfire_othna</t>
  </si>
  <si>
    <t>Mexico CMV</t>
  </si>
  <si>
    <t>Mexico Subtotal</t>
  </si>
  <si>
    <t>CMV - Offshore ECA</t>
  </si>
  <si>
    <t>CMV - outside ECA</t>
  </si>
  <si>
    <t>Offshore pt_oilgas</t>
  </si>
  <si>
    <t>Annual Total</t>
  </si>
  <si>
    <r>
      <rPr>
        <b/>
        <sz val="11"/>
        <color theme="1"/>
        <rFont val="Calibri"/>
        <family val="2"/>
        <scheme val="minor"/>
      </rPr>
      <t xml:space="preserve">2018gg 36US3 </t>
    </r>
    <r>
      <rPr>
        <sz val="11"/>
        <color theme="1"/>
        <rFont val="Calibri"/>
        <family val="2"/>
        <scheme val="minor"/>
      </rPr>
      <t>case CAPs by sector from EMF/inventory summaries - CONUS Totals</t>
    </r>
  </si>
  <si>
    <t>Canada/Mexico/offshore (36US3)</t>
  </si>
  <si>
    <t>Avg molecular wt:</t>
  </si>
  <si>
    <t>sector</t>
  </si>
  <si>
    <t>afdust</t>
  </si>
  <si>
    <t>beis 36US3 2016fj</t>
  </si>
  <si>
    <t>cmv_c3 36US3</t>
  </si>
  <si>
    <t>onroad 36US3</t>
  </si>
  <si>
    <t>othafdust 36US3</t>
  </si>
  <si>
    <t>othptdust 36US3</t>
  </si>
  <si>
    <t>othar 36US3</t>
  </si>
  <si>
    <t>onroad_can 36US3</t>
  </si>
  <si>
    <t>onroad_mex 36US3</t>
  </si>
  <si>
    <t>othpt 36US3</t>
  </si>
  <si>
    <t>canada_ag 36US3</t>
  </si>
  <si>
    <t>canada_og2D 36US3</t>
  </si>
  <si>
    <t>ptfire_othna 36US3</t>
  </si>
  <si>
    <t>ocean_cl2 36US3 365days</t>
  </si>
  <si>
    <t>SMOKE TOTAL</t>
  </si>
  <si>
    <t>Mrggrid withbeis withrwc</t>
  </si>
  <si>
    <t>cmv_c1c2 elevated</t>
  </si>
  <si>
    <t>cmv_c3 elevated</t>
  </si>
  <si>
    <t>ptagfire elevated</t>
  </si>
  <si>
    <t>ptegu elevated</t>
  </si>
  <si>
    <t>ptnonipm elevated</t>
  </si>
  <si>
    <t>pt_oilgas elevated</t>
  </si>
  <si>
    <t>othpt elevated</t>
  </si>
  <si>
    <t>ptfire elevated (inc. othna)</t>
  </si>
  <si>
    <t>Model-ready domain totals</t>
  </si>
  <si>
    <t>% diff</t>
  </si>
  <si>
    <t>Mrggrid nobeis norwc</t>
  </si>
  <si>
    <t>Total nofert</t>
  </si>
  <si>
    <t>mrggrid excludes fert</t>
  </si>
  <si>
    <t>beis 12US1 2016fj</t>
  </si>
  <si>
    <t>othafdust 12US1</t>
  </si>
  <si>
    <t>othptdust 12US1</t>
  </si>
  <si>
    <t>othar 12US1</t>
  </si>
  <si>
    <t>onroad_can 12US1</t>
  </si>
  <si>
    <t>onroad_mex 12US1</t>
  </si>
  <si>
    <t>othpt 12US1</t>
  </si>
  <si>
    <t>canada_ag 12US1</t>
  </si>
  <si>
    <t>canada_og2D 12US1</t>
  </si>
  <si>
    <t>ptfire_othna 12US1</t>
  </si>
  <si>
    <t>ocean_cl2 12US1 365days</t>
  </si>
  <si>
    <t>US anthro</t>
  </si>
  <si>
    <t>Low level totals (mrggrid)</t>
  </si>
  <si>
    <t>Mrggrid withfert</t>
  </si>
  <si>
    <t>Total withfert</t>
  </si>
  <si>
    <t>Inventory (2018gg)</t>
  </si>
  <si>
    <t>SMOKE (2018gg 12US1  + Alaska 36US3)</t>
  </si>
  <si>
    <t>Difference</t>
  </si>
  <si>
    <t>state</t>
  </si>
  <si>
    <t>ACETALD</t>
  </si>
  <si>
    <t>BENZENE</t>
  </si>
  <si>
    <t>FORMALD</t>
  </si>
  <si>
    <t>METHANOL</t>
  </si>
  <si>
    <t>ACROLEI</t>
  </si>
  <si>
    <t>BUTADIE</t>
  </si>
  <si>
    <t>NAPHTH</t>
  </si>
  <si>
    <t># State</t>
  </si>
  <si>
    <t>AACD</t>
  </si>
  <si>
    <t>APIN</t>
  </si>
  <si>
    <t>FACD</t>
  </si>
  <si>
    <t>IVOC</t>
  </si>
  <si>
    <t>NMOG</t>
  </si>
  <si>
    <t>Massachusetts</t>
  </si>
  <si>
    <t>Pennsylvania</t>
  </si>
  <si>
    <t/>
  </si>
  <si>
    <t>Tribal Data</t>
  </si>
  <si>
    <t>Alaska</t>
  </si>
  <si>
    <t>Hawaii</t>
  </si>
  <si>
    <t>Puerto Rico</t>
  </si>
  <si>
    <t>Virgin Islands</t>
  </si>
  <si>
    <t>Offshore</t>
  </si>
  <si>
    <t>Total</t>
  </si>
  <si>
    <t>Eastern State Total</t>
  </si>
  <si>
    <t>PM10-PRI</t>
  </si>
  <si>
    <t>PM25-PRI</t>
  </si>
  <si>
    <t>Inventory (2018gc)</t>
  </si>
  <si>
    <t>SMOKE unadjusted (2018gc 12US1 + 2018gg nonCONUS 36US3)</t>
  </si>
  <si>
    <t>SMOKE adjusted (2018gc 12US1 + 2018gg nonCONUS 36US3)</t>
  </si>
  <si>
    <t>adj/unadj</t>
  </si>
  <si>
    <t>adj/unadj 2016ff</t>
  </si>
  <si>
    <t xml:space="preserve"> PM10           </t>
  </si>
  <si>
    <t xml:space="preserve"> PM2_5          </t>
  </si>
  <si>
    <t># FIPS</t>
  </si>
  <si>
    <t>State Name</t>
  </si>
  <si>
    <t>Tribal</t>
  </si>
  <si>
    <t>EEZ Offshore</t>
  </si>
  <si>
    <t>Overall total</t>
  </si>
  <si>
    <t>36US3 total</t>
  </si>
  <si>
    <t>SMOKE (2018gg_withfert)</t>
  </si>
  <si>
    <t>SMOKE (2018gg 12US1 + Alaska 36US3)</t>
  </si>
  <si>
    <t>2018gg 36US3</t>
  </si>
  <si>
    <t>VOC_BEIS</t>
  </si>
  <si>
    <t>Eastern US</t>
  </si>
  <si>
    <t>2018gg 12US1</t>
  </si>
  <si>
    <t>SMOKE (2018gg 12US1)</t>
  </si>
  <si>
    <t>Inventory (2018gg) ; notice Canada below the total rows)</t>
  </si>
  <si>
    <t>SMOKE (2018gg)</t>
  </si>
  <si>
    <t>NH3/PM2.5</t>
  </si>
  <si>
    <t>US Virgin Islands</t>
  </si>
  <si>
    <t>Offshore to EEZ</t>
  </si>
  <si>
    <t>Non-US CMV FIPS 98</t>
  </si>
  <si>
    <t>Non-US SECA C3</t>
  </si>
  <si>
    <t>Overall Total</t>
  </si>
  <si>
    <t>Canada total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</si>
  <si>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</si>
  <si>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</si>
  <si>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</si>
  <si>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</si>
  <si>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</si>
  <si>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</si>
  <si>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</si>
  <si>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</si>
  <si>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</si>
  <si>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</si>
  <si>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Yukon</t>
  </si>
  <si>
    <t>NW Territories</t>
  </si>
  <si>
    <t>Nunavut</t>
  </si>
  <si>
    <t>Inventory (2018gg + nonCONUS)</t>
  </si>
  <si>
    <t>Offshore (85)</t>
  </si>
  <si>
    <t>Non-US SECA C3 (98)</t>
  </si>
  <si>
    <t>Mexico total</t>
  </si>
  <si>
    <t>Campeche</t>
  </si>
  <si>
    <t>Colima</t>
  </si>
  <si>
    <t>Chiapas</t>
  </si>
  <si>
    <t>Guerrero</t>
  </si>
  <si>
    <t>Michoacan</t>
  </si>
  <si>
    <t>Oaxaca</t>
  </si>
  <si>
    <t>Quintana Roo</t>
  </si>
  <si>
    <t>Tabasco</t>
  </si>
  <si>
    <t>Veracruz</t>
  </si>
  <si>
    <t>Inventory (EQUATES 2018gg)</t>
  </si>
  <si>
    <t>SMOKE (2018gg 12US1 + nonCONUS 36US3)</t>
  </si>
  <si>
    <t>CHLORINE</t>
  </si>
  <si>
    <t>diff</t>
  </si>
  <si>
    <t>voc sum</t>
  </si>
  <si>
    <t>SMOKE (2018gg 12US1 + 36US3 nonCONUS)</t>
  </si>
  <si>
    <t>BENZENE_INV</t>
  </si>
  <si>
    <t>BRAKEPM10</t>
  </si>
  <si>
    <t>CH4_INV</t>
  </si>
  <si>
    <t>CO2_INV</t>
  </si>
  <si>
    <t>CO_INV</t>
  </si>
  <si>
    <t>EPM_NHTOG</t>
  </si>
  <si>
    <t>ETHANOL</t>
  </si>
  <si>
    <t>ETHYLBENZ</t>
  </si>
  <si>
    <t>EVP_NHTOG</t>
  </si>
  <si>
    <t>EXH_NHTOG</t>
  </si>
  <si>
    <t>HEXANE</t>
  </si>
  <si>
    <t>HONO_INV</t>
  </si>
  <si>
    <t>MTBE</t>
  </si>
  <si>
    <t>N2O_INV</t>
  </si>
  <si>
    <t>NH3_INV</t>
  </si>
  <si>
    <t>NO2_INV</t>
  </si>
  <si>
    <t>NONHAPTOG</t>
  </si>
  <si>
    <t>NO_INV</t>
  </si>
  <si>
    <t>PM25BRAKE</t>
  </si>
  <si>
    <t>PM25TIRE</t>
  </si>
  <si>
    <t>PROPIONAL</t>
  </si>
  <si>
    <t>RFL_NHTOG</t>
  </si>
  <si>
    <t>SO2_INV</t>
  </si>
  <si>
    <t>STYRENE</t>
  </si>
  <si>
    <t>TIREPM10</t>
  </si>
  <si>
    <t>TOG_INV</t>
  </si>
  <si>
    <t>TOLUENE</t>
  </si>
  <si>
    <t>TRMEPN224</t>
  </si>
  <si>
    <t>XYLS</t>
  </si>
  <si>
    <t>36US3 Total</t>
  </si>
  <si>
    <t>HFLUX</t>
  </si>
  <si>
    <t>Aguascalientes</t>
  </si>
  <si>
    <t>Baja Calif</t>
  </si>
  <si>
    <t>Baja Calif Sur</t>
  </si>
  <si>
    <t>Coahuila</t>
  </si>
  <si>
    <t>Chihuahua</t>
  </si>
  <si>
    <t>Distrito Federal</t>
  </si>
  <si>
    <t>Durango</t>
  </si>
  <si>
    <t>Guanajuato</t>
  </si>
  <si>
    <t>Hidalgo</t>
  </si>
  <si>
    <t>Jalisco</t>
  </si>
  <si>
    <t>Mexico</t>
  </si>
  <si>
    <t>Morelos</t>
  </si>
  <si>
    <t>Nayarit</t>
  </si>
  <si>
    <t>Nuevo Leon</t>
  </si>
  <si>
    <t>Puebla</t>
  </si>
  <si>
    <t>Queretaro</t>
  </si>
  <si>
    <t>San Luis Potosi</t>
  </si>
  <si>
    <t>Sinaloa</t>
  </si>
  <si>
    <t>Sonora</t>
  </si>
  <si>
    <t>Tamaulipas</t>
  </si>
  <si>
    <t>Tlaxcala</t>
  </si>
  <si>
    <t>Yucatan</t>
  </si>
  <si>
    <t>Zacatecas</t>
  </si>
  <si>
    <t>Canada Total</t>
  </si>
  <si>
    <t>Mexico Total</t>
  </si>
  <si>
    <t>SMOKE (2018gg 36US3)</t>
  </si>
  <si>
    <t>VOC sum</t>
  </si>
  <si>
    <t xml:space="preserve">Newfoundland        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</si>
  <si>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</si>
  <si>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</si>
  <si>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</si>
  <si>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</si>
  <si>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</si>
  <si>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</si>
  <si>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</si>
  <si>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</si>
  <si>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N W Territories</t>
  </si>
  <si>
    <t>calculated post-SMOKE</t>
  </si>
  <si>
    <t>XYL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</si>
  <si>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</si>
  <si>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</si>
  <si>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</si>
  <si>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</si>
  <si>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</si>
  <si>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</si>
  <si>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</si>
  <si>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</si>
  <si>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</si>
  <si>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</si>
  <si>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</si>
  <si>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</si>
  <si>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</si>
  <si>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</si>
  <si>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</si>
  <si>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</si>
  <si>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</si>
  <si>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</si>
  <si>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</si>
  <si>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</si>
  <si>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</si>
  <si>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</si>
  <si>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</si>
  <si>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</si>
  <si>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</si>
  <si>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</si>
  <si>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</si>
  <si>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</si>
  <si>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</si>
  <si>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</si>
  <si>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</si>
  <si>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</si>
  <si>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to check pre-speciated emissions</t>
  </si>
  <si>
    <t>Inventory (EQUATES 2016)</t>
  </si>
  <si>
    <t>SMOKE unadjusted (2018gc 12US1)</t>
  </si>
  <si>
    <t>SMOKE adjusted (2018gc 12US1)</t>
  </si>
  <si>
    <t>adj/unadj from 2016ff</t>
  </si>
  <si>
    <t>SMOKE unadjusted (2018gc 36US3)</t>
  </si>
  <si>
    <t>SMOKE adjusted (2018gc 36US3)</t>
  </si>
  <si>
    <t>adj/unadj from 2016fj</t>
  </si>
  <si>
    <t>SMOKE unadjusted (2018gc)</t>
  </si>
  <si>
    <t>Bahamas</t>
  </si>
  <si>
    <t>Belize</t>
  </si>
  <si>
    <t>Colombia</t>
  </si>
  <si>
    <t>Cuba</t>
  </si>
  <si>
    <t>Dominican Republic</t>
  </si>
  <si>
    <t>Guatemala</t>
  </si>
  <si>
    <t>Haiti</t>
  </si>
  <si>
    <t>Honduras</t>
  </si>
  <si>
    <t>Jamaica</t>
  </si>
  <si>
    <t>Turks / Caicos</t>
  </si>
  <si>
    <t>Other Total</t>
  </si>
  <si>
    <t>Percent Difference</t>
  </si>
  <si>
    <t>NOX abs</t>
  </si>
  <si>
    <t>SO2 abs</t>
  </si>
  <si>
    <t>&amp;# State</t>
  </si>
  <si>
    <t>CL</t>
  </si>
  <si>
    <t>Esatern States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</si>
</sst>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18" fillId="0" borderId="10" xfId="42" applyFont="1" applyFill="1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0" fontId="24" fillId="0" borderId="0" xfId="42" applyFont="1" applyFill="1"/>
    <xf numFmtId="0" fontId="18" fillId="0" borderId="0" xfId="42" applyFill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165" fontId="0" fillId="0" borderId="0" xfId="0" applyNumberFormat="1"/>
    <xf numFmtId="0" fontId="28" fillId="0" borderId="0" xfId="0" applyFont="1"/>
    <xf numFmtId="0" fontId="29" fillId="0" borderId="0" xfId="0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3" fontId="16" fillId="0" borderId="0" xfId="75" applyNumberFormat="1" applyFon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10" xfId="0" applyNumberFormat="1" applyBorder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29" fillId="0" borderId="0" xfId="0" applyFont="1" applyFill="1"/>
    <xf numFmtId="164" fontId="29" fillId="0" borderId="0" xfId="0" applyNumberFormat="1" applyFont="1" applyFill="1"/>
    <xf numFmtId="0" fontId="33" fillId="34" borderId="0" xfId="0" applyFont="1" applyFill="1"/>
    <xf numFmtId="3" fontId="34" fillId="0" borderId="0" xfId="0" applyNumberFormat="1" applyFont="1"/>
    <xf numFmtId="3" fontId="0" fillId="0" borderId="0" xfId="0" applyNumberFormat="1" applyFill="1"/>
    <xf numFmtId="0" fontId="35" fillId="0" borderId="0" xfId="0" applyFont="1"/>
    <xf numFmtId="9" fontId="0" fillId="0" borderId="0" xfId="74" applyFon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10" xfId="0" applyNumberFormat="1" applyBorder="1"/>
    <xf numFmtId="0" fontId="0" fillId="0" borderId="10" xfId="0" applyBorder="1"/>
    <xf numFmtId="0" fontId="0" fillId="0" borderId="0" xfId="0"/>
    <xf numFmtId="0" fontId="0" fillId="0" borderId="10" xfId="0" applyBorder="1"/>
    <xf numFmtId="2" fontId="0" fillId="0" borderId="0" xfId="0" applyNumberFormat="1"/>
    <xf numFmtId="3" fontId="0" fillId="34" borderId="0" xfId="0" applyNumberFormat="1" applyFill="1"/>
    <xf numFmtId="3" fontId="18" fillId="0" borderId="0" xfId="0" applyNumberFormat="1" applyFont="1"/>
    <xf numFmtId="0" fontId="0" fillId="34" borderId="0" xfId="0" applyFill="1"/>
    <xf numFmtId="3" fontId="36" fillId="0" borderId="0" xfId="0" applyNumberFormat="1" applyFont="1"/>
    <xf numFmtId="0" fontId="36" fillId="0" borderId="0" xfId="0" applyFont="1"/>
    <xf numFmtId="3" fontId="37" fillId="0" borderId="0" xfId="0" applyNumberFormat="1" applyFont="1"/>
    <xf numFmtId="10" fontId="36" fillId="0" borderId="0" xfId="0" applyNumberFormat="1" applyFont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5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onnections" Target="connections.xml"/><Relationship Id="rId57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9" xr16:uid="{3C35AE91-33B3-469C-9771-23B249A2A2EE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0" xr16:uid="{00000000-0016-0000-0900-000003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7" xr16:uid="{758EAA26-31D8-4F31-80AC-1E420355FA1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3" xr16:uid="{00000000-0016-0000-0A00-000004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6" xr16:uid="{CC90BD1F-135B-43E2-8C2B-0AAA766B569F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4" xr16:uid="{00000000-0016-0000-0B00-000005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5" xr16:uid="{AF1A5A94-0C03-4688-96BF-D2ECD0CDBC0F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8" xr16:uid="{00000000-0016-0000-0C00-000006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6" xr16:uid="{A2D0DEEA-CC79-45D4-95FE-898D5F99A99D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20" xr16:uid="{00000000-0016-0000-0E00-000008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9" xr16:uid="{00000000-0016-0000-0D00-000007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4" connectionId="7" xr16:uid="{10FF98CB-1A6E-45B6-833F-76595B10926C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1" xr16:uid="{00000000-0016-0000-1000-000009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4" xr16:uid="{00000000-0016-0000-1100-00000A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5" xr16:uid="{00000000-0016-0000-1200-00000B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6" xr16:uid="{00000000-0016-0000-1300-00000C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7" xr16:uid="{00000000-0016-0000-1400-00000D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8" xr16:uid="{00000000-0016-0000-1500-00000E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9" xr16:uid="{00000000-0016-0000-1600-00000F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0" xr16:uid="{00000000-0016-0000-1700-000010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3" xr16:uid="{9C7672FB-ECD9-477E-9D54-EC09E4749CEA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4" xr16:uid="{C166C065-67D1-4494-999C-9CB0ADCA98E3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6" xr16:uid="{62C70576-DACE-4546-AFBD-E8A9AD00E21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1" xr16:uid="{65506CA7-3258-4ED3-88A6-007314BFB34E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2" xr16:uid="{0326D288-E644-4D80-B6E6-E7A682420332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CDD48AE3-189B-49E6-A907-9D90EB69B446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E30CF770-7F8D-4EF7-898A-B3C750BCA2CF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2" xr16:uid="{00000000-0016-0000-1D00-000012000000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3" xr16:uid="{00000000-0016-0000-1E00-000013000000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5" xr16:uid="{00000000-0016-0000-1F00-000014000000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7" xr16:uid="{00000000-0016-0000-2000-000015000000}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8" xr16:uid="{00000000-0016-0000-2100-000016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5" connectionId="8" xr16:uid="{34F377D6-C278-4B45-98D0-72C0EE4797AE}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40" xr16:uid="{00000000-0016-0000-2300-000017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1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9" xr16:uid="{E8766378-68B2-49FF-885E-4358B45FF5F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0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2" xr16:uid="{3328E5D3-E918-406B-93AE-2B727B3656B8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1" xr16:uid="{00000000-0016-0000-0600-000002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6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8"/>
  <sheetViews>
    <sheetView topLeftCell="A16" workbookViewId="0">
      <selection activeCell="G28" sqref="G28"/>
    </sheetView>
  </sheetViews>
  <sheetFormatPr defaultColWidth="9.140625" defaultRowHeight="15"/>
  <cols>
    <col min="1" max="1" width="16" style="27" customWidth="1"/>
    <col min="2" max="16384" width="9.140625" style="27"/>
  </cols>
  <sheetData>
    <row r="1" spans="1:1">
      <c r="A1" s="27" t="s">
        <v>0</v>
      </c>
    </row>
    <row r="2" spans="1:1">
      <c r="A2" s="27" t="s">
        <v>1</v>
      </c>
    </row>
    <row r="3" spans="1:1">
      <c r="A3" s="27" t="s">
        <v>2</v>
      </c>
    </row>
    <row r="5" spans="1:1">
      <c r="A5" s="2" t="s">
        <v>3</v>
      </c>
    </row>
    <row r="6" spans="1:1">
      <c r="A6" s="27" t="s">
        <v>4</v>
      </c>
    </row>
    <row r="7" spans="1:1">
      <c r="A7" s="58" t="s">
        <v>5</v>
      </c>
    </row>
    <row r="8" spans="1:1">
      <c r="A8" s="27" t="s">
        <v>6</v>
      </c>
    </row>
    <row r="9" spans="1:1">
      <c r="A9" s="27" t="s">
        <v>7</v>
      </c>
    </row>
    <row r="10" spans="1:1">
      <c r="A10" s="27" t="s">
        <v>8</v>
      </c>
    </row>
    <row r="11" spans="1:1">
      <c r="A11" s="27" t="s">
        <v>9</v>
      </c>
    </row>
    <row r="12" spans="1:1">
      <c r="A12" s="27" t="s">
        <v>10</v>
      </c>
    </row>
    <row r="13" spans="1:1">
      <c r="A13" s="27" t="s">
        <v>11</v>
      </c>
    </row>
    <row r="14" spans="1:1">
      <c r="A14" s="27" t="s">
        <v>12</v>
      </c>
    </row>
    <row r="15" spans="1:1">
      <c r="A15" s="27" t="s">
        <v>13</v>
      </c>
    </row>
    <row r="16" spans="1:1">
      <c r="A16" s="27" t="s">
        <v>14</v>
      </c>
    </row>
    <row r="17" spans="1:1">
      <c r="A17" s="27" t="s">
        <v>15</v>
      </c>
    </row>
    <row r="18" spans="1:1">
      <c r="A18" s="27" t="s">
        <v>16</v>
      </c>
    </row>
    <row r="19" spans="1:1">
      <c r="A19" s="61" t="s">
        <v>17</v>
      </c>
    </row>
    <row r="20" spans="1:1">
      <c r="A20" s="27" t="s">
        <v>18</v>
      </c>
    </row>
    <row r="21" spans="1:1">
      <c r="A21" s="27" t="s">
        <v>19</v>
      </c>
    </row>
    <row r="22" spans="1:1">
      <c r="A22" s="27" t="s">
        <v>20</v>
      </c>
    </row>
    <row r="23" spans="1:1">
      <c r="A23" s="27" t="s">
        <v>21</v>
      </c>
    </row>
    <row r="24" spans="1:1">
      <c r="A24" s="27" t="s">
        <v>22</v>
      </c>
    </row>
    <row r="25" spans="1:1" ht="15.75">
      <c r="A25" s="87" t="s">
        <v>23</v>
      </c>
    </row>
    <row r="26" spans="1:1">
      <c r="A26" s="27" t="s">
        <v>24</v>
      </c>
    </row>
    <row r="27" spans="1:1">
      <c r="A27" s="27" t="s">
        <v>25</v>
      </c>
    </row>
    <row r="28" spans="1:1">
      <c r="A28" s="27" t="s">
        <v>26</v>
      </c>
    </row>
    <row r="29" spans="1:1">
      <c r="A29" s="27" t="s">
        <v>27</v>
      </c>
    </row>
    <row r="30" spans="1:1">
      <c r="A30" s="27" t="s">
        <v>28</v>
      </c>
    </row>
    <row r="31" spans="1:1">
      <c r="A31" s="27" t="s">
        <v>29</v>
      </c>
    </row>
    <row r="32" spans="1:1">
      <c r="A32" s="27" t="s">
        <v>30</v>
      </c>
    </row>
    <row r="33" spans="1:2">
      <c r="A33" s="27" t="s">
        <v>31</v>
      </c>
    </row>
    <row r="34" spans="1:2">
      <c r="A34" s="27" t="s">
        <v>32</v>
      </c>
    </row>
    <row r="35" spans="1:2">
      <c r="A35" s="27" t="s">
        <v>33</v>
      </c>
    </row>
    <row r="37" spans="1:2">
      <c r="A37" s="59" t="s">
        <v>34</v>
      </c>
    </row>
    <row r="38" spans="1:2">
      <c r="A38" s="74" t="s">
        <v>35</v>
      </c>
      <c r="B38" s="27" t="s">
        <v>36</v>
      </c>
    </row>
    <row r="39" spans="1:2">
      <c r="A39" s="74" t="s">
        <v>37</v>
      </c>
      <c r="B39" s="74" t="s">
        <v>38</v>
      </c>
    </row>
    <row r="40" spans="1:2">
      <c r="A40" s="27" t="s">
        <v>39</v>
      </c>
      <c r="B40" s="60" t="s">
        <v>40</v>
      </c>
    </row>
    <row r="41" spans="1:2">
      <c r="A41" s="27" t="s">
        <v>41</v>
      </c>
      <c r="B41" s="27" t="s">
        <v>42</v>
      </c>
    </row>
    <row r="42" spans="1:2">
      <c r="A42" s="27" t="s">
        <v>43</v>
      </c>
      <c r="B42" s="27" t="s">
        <v>44</v>
      </c>
    </row>
    <row r="43" spans="1:2">
      <c r="A43" s="27" t="s">
        <v>45</v>
      </c>
      <c r="B43" s="27" t="s">
        <v>46</v>
      </c>
    </row>
    <row r="44" spans="1:2">
      <c r="A44" s="27" t="s">
        <v>47</v>
      </c>
      <c r="B44" s="27" t="s">
        <v>48</v>
      </c>
    </row>
    <row r="45" spans="1:2">
      <c r="A45" s="27" t="s">
        <v>49</v>
      </c>
      <c r="B45" s="27" t="s">
        <v>50</v>
      </c>
    </row>
    <row r="46" spans="1:2">
      <c r="A46" s="27" t="s">
        <v>51</v>
      </c>
      <c r="B46" s="27" t="s">
        <v>52</v>
      </c>
    </row>
    <row r="47" spans="1:2">
      <c r="A47" s="27" t="s">
        <v>53</v>
      </c>
      <c r="B47" s="27" t="s">
        <v>54</v>
      </c>
    </row>
    <row r="48" spans="1:2">
      <c r="A48" s="27" t="s">
        <v>55</v>
      </c>
      <c r="B48" s="60" t="s">
        <v>56</v>
      </c>
    </row>
    <row r="49" spans="1:2">
      <c r="A49" s="27" t="s">
        <v>57</v>
      </c>
      <c r="B49" s="27" t="s">
        <v>58</v>
      </c>
    </row>
    <row r="50" spans="1:2">
      <c r="A50" s="27" t="s">
        <v>59</v>
      </c>
      <c r="B50" s="27" t="s">
        <v>60</v>
      </c>
    </row>
    <row r="51" spans="1:2">
      <c r="A51" s="27" t="s">
        <v>61</v>
      </c>
      <c r="B51" s="27" t="s">
        <v>62</v>
      </c>
    </row>
    <row r="52" spans="1:2">
      <c r="A52" s="27" t="s">
        <v>63</v>
      </c>
      <c r="B52" s="60" t="s">
        <v>64</v>
      </c>
    </row>
    <row r="53" spans="1:2">
      <c r="A53" s="27" t="s">
        <v>65</v>
      </c>
      <c r="B53" s="60" t="s">
        <v>66</v>
      </c>
    </row>
    <row r="54" spans="1:2">
      <c r="A54" s="27" t="s">
        <v>67</v>
      </c>
      <c r="B54" s="60" t="s">
        <v>68</v>
      </c>
    </row>
    <row r="55" spans="1:2">
      <c r="A55" s="27" t="s">
        <v>69</v>
      </c>
      <c r="B55" s="27" t="s">
        <v>70</v>
      </c>
    </row>
    <row r="56" spans="1:2">
      <c r="A56" s="27" t="s">
        <v>71</v>
      </c>
      <c r="B56" s="27" t="s">
        <v>72</v>
      </c>
    </row>
    <row r="57" spans="1:2">
      <c r="A57" s="27" t="s">
        <v>73</v>
      </c>
      <c r="B57" s="60" t="s">
        <v>74</v>
      </c>
    </row>
    <row r="58" spans="1:2">
      <c r="A58" s="27" t="s">
        <v>75</v>
      </c>
      <c r="B58" s="60" t="s">
        <v>76</v>
      </c>
    </row>
    <row r="59" spans="1:2">
      <c r="A59" s="27" t="s">
        <v>77</v>
      </c>
      <c r="B59" s="60" t="s">
        <v>78</v>
      </c>
    </row>
    <row r="60" spans="1:2">
      <c r="A60" s="27" t="s">
        <v>79</v>
      </c>
      <c r="B60" s="27" t="s">
        <v>80</v>
      </c>
    </row>
    <row r="61" spans="1:2">
      <c r="A61" s="27" t="s">
        <v>81</v>
      </c>
      <c r="B61" s="27" t="s">
        <v>82</v>
      </c>
    </row>
    <row r="62" spans="1:2">
      <c r="A62" s="27" t="s">
        <v>83</v>
      </c>
      <c r="B62" s="27" t="s">
        <v>84</v>
      </c>
    </row>
    <row r="63" spans="1:2">
      <c r="A63" s="27" t="s">
        <v>85</v>
      </c>
      <c r="B63" s="60" t="s">
        <v>86</v>
      </c>
    </row>
    <row r="64" spans="1:2">
      <c r="A64" s="27" t="s">
        <v>87</v>
      </c>
      <c r="B64" s="60" t="s">
        <v>88</v>
      </c>
    </row>
    <row r="65" spans="1:2">
      <c r="A65" s="27" t="s">
        <v>89</v>
      </c>
      <c r="B65" s="27" t="s">
        <v>90</v>
      </c>
    </row>
    <row r="66" spans="1:2">
      <c r="A66" s="27" t="s">
        <v>91</v>
      </c>
      <c r="B66" s="27" t="s">
        <v>92</v>
      </c>
    </row>
    <row r="67" spans="1:2">
      <c r="A67" s="27" t="s">
        <v>93</v>
      </c>
      <c r="B67" s="60" t="s">
        <v>94</v>
      </c>
    </row>
    <row r="68" spans="1:2">
      <c r="A68" s="27" t="s">
        <v>95</v>
      </c>
      <c r="B68" s="60" t="s">
        <v>96</v>
      </c>
    </row>
    <row r="69" spans="1:2">
      <c r="A69" s="27" t="s">
        <v>97</v>
      </c>
      <c r="B69" s="60" t="s">
        <v>98</v>
      </c>
    </row>
    <row r="70" spans="1:2">
      <c r="A70" s="27" t="s">
        <v>99</v>
      </c>
      <c r="B70" s="60" t="s">
        <v>100</v>
      </c>
    </row>
    <row r="71" spans="1:2">
      <c r="A71" s="27" t="s">
        <v>101</v>
      </c>
      <c r="B71" s="60" t="s">
        <v>102</v>
      </c>
    </row>
    <row r="72" spans="1:2">
      <c r="A72" s="27" t="s">
        <v>103</v>
      </c>
      <c r="B72" s="60" t="s">
        <v>104</v>
      </c>
    </row>
    <row r="73" spans="1:2">
      <c r="A73" s="27" t="s">
        <v>105</v>
      </c>
      <c r="B73" s="60" t="s">
        <v>106</v>
      </c>
    </row>
    <row r="74" spans="1:2">
      <c r="A74" s="27" t="s">
        <v>107</v>
      </c>
      <c r="B74" s="60" t="s">
        <v>108</v>
      </c>
    </row>
    <row r="75" spans="1:2">
      <c r="A75" s="27" t="s">
        <v>109</v>
      </c>
      <c r="B75" s="60" t="s">
        <v>110</v>
      </c>
    </row>
    <row r="76" spans="1:2">
      <c r="A76" s="27" t="s">
        <v>111</v>
      </c>
      <c r="B76" s="60" t="s">
        <v>112</v>
      </c>
    </row>
    <row r="77" spans="1:2">
      <c r="A77" s="27" t="s">
        <v>113</v>
      </c>
      <c r="B77" s="60" t="s">
        <v>114</v>
      </c>
    </row>
    <row r="78" spans="1:2">
      <c r="A78" s="27" t="s">
        <v>115</v>
      </c>
      <c r="B78" s="60" t="s">
        <v>116</v>
      </c>
    </row>
    <row r="79" spans="1:2">
      <c r="A79" s="27" t="s">
        <v>117</v>
      </c>
      <c r="B79" s="60" t="s">
        <v>118</v>
      </c>
    </row>
    <row r="80" spans="1:2">
      <c r="A80" s="27" t="s">
        <v>119</v>
      </c>
      <c r="B80" s="60" t="s">
        <v>120</v>
      </c>
    </row>
    <row r="81" spans="1:2">
      <c r="A81" s="27" t="s">
        <v>121</v>
      </c>
      <c r="B81" s="60" t="s">
        <v>122</v>
      </c>
    </row>
    <row r="82" spans="1:2">
      <c r="A82" s="27" t="s">
        <v>123</v>
      </c>
      <c r="B82" s="60" t="s">
        <v>124</v>
      </c>
    </row>
    <row r="83" spans="1:2">
      <c r="A83" s="27" t="s">
        <v>125</v>
      </c>
      <c r="B83" s="60" t="s">
        <v>126</v>
      </c>
    </row>
    <row r="84" spans="1:2">
      <c r="A84" s="27" t="s">
        <v>127</v>
      </c>
      <c r="B84" s="60" t="s">
        <v>128</v>
      </c>
    </row>
    <row r="85" spans="1:2">
      <c r="A85" s="27" t="s">
        <v>129</v>
      </c>
      <c r="B85" s="60" t="s">
        <v>130</v>
      </c>
    </row>
    <row r="86" spans="1:2">
      <c r="A86" s="27" t="s">
        <v>131</v>
      </c>
      <c r="B86" s="60" t="s">
        <v>132</v>
      </c>
    </row>
    <row r="87" spans="1:2">
      <c r="A87" s="27" t="s">
        <v>133</v>
      </c>
      <c r="B87" s="60" t="s">
        <v>134</v>
      </c>
    </row>
    <row r="88" spans="1:2">
      <c r="A88" s="27" t="s">
        <v>135</v>
      </c>
      <c r="B88" s="60" t="s">
        <v>136</v>
      </c>
    </row>
    <row r="89" spans="1:2">
      <c r="A89" s="27" t="s">
        <v>137</v>
      </c>
      <c r="B89" s="60" t="s">
        <v>138</v>
      </c>
    </row>
    <row r="90" spans="1:2">
      <c r="A90" s="27" t="s">
        <v>139</v>
      </c>
      <c r="B90" s="27" t="s">
        <v>140</v>
      </c>
    </row>
    <row r="91" spans="1:2">
      <c r="A91" s="27" t="s">
        <v>141</v>
      </c>
      <c r="B91" s="60" t="s">
        <v>142</v>
      </c>
    </row>
    <row r="92" spans="1:2">
      <c r="A92" s="27" t="s">
        <v>143</v>
      </c>
      <c r="B92" s="60" t="s">
        <v>144</v>
      </c>
    </row>
    <row r="93" spans="1:2">
      <c r="A93" s="27" t="s">
        <v>145</v>
      </c>
      <c r="B93" s="27" t="s">
        <v>146</v>
      </c>
    </row>
    <row r="94" spans="1:2">
      <c r="A94" s="27" t="s">
        <v>147</v>
      </c>
      <c r="B94" s="27" t="s">
        <v>148</v>
      </c>
    </row>
    <row r="95" spans="1:2">
      <c r="A95" s="27" t="s">
        <v>149</v>
      </c>
      <c r="B95" s="27" t="s">
        <v>150</v>
      </c>
    </row>
    <row r="96" spans="1:2">
      <c r="A96" s="27" t="s">
        <v>151</v>
      </c>
      <c r="B96" s="27" t="s">
        <v>152</v>
      </c>
    </row>
    <row r="97" spans="1:2">
      <c r="A97" s="27" t="s">
        <v>153</v>
      </c>
      <c r="B97" s="27" t="s">
        <v>154</v>
      </c>
    </row>
    <row r="98" spans="1:2">
      <c r="A98" s="27" t="s">
        <v>155</v>
      </c>
      <c r="B98" s="27" t="s">
        <v>156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8"/>
  <sheetViews>
    <sheetView zoomScale="85" zoomScaleNormal="85" workbookViewId="0">
      <pane xSplit="1" ySplit="2" topLeftCell="B3" activePane="bottomRight" state="frozen"/>
      <selection pane="bottomRight" activeCell="C9" sqref="C9"/>
      <selection pane="bottomLeft" activeCell="A3" sqref="A3"/>
      <selection pane="topRight" activeCell="B1" sqref="B1"/>
    </sheetView>
  </sheetViews>
  <sheetFormatPr defaultColWidth="9.140625" defaultRowHeight="15"/>
  <cols>
    <col min="1" max="1" width="21.28515625" style="22" customWidth="1"/>
    <col min="2" max="2" width="14.140625" style="22" customWidth="1"/>
    <col min="3" max="7" width="9.140625" style="22"/>
    <col min="8" max="8" width="16.5703125" style="22" bestFit="1" customWidth="1"/>
    <col min="9" max="9" width="6" style="76" bestFit="1" customWidth="1"/>
    <col min="10" max="10" width="5.7109375" style="22" bestFit="1" customWidth="1"/>
    <col min="11" max="11" width="5.7109375" style="20" bestFit="1" customWidth="1"/>
    <col min="12" max="12" width="14.5703125" style="20" bestFit="1" customWidth="1"/>
    <col min="13" max="13" width="5.7109375" style="20" bestFit="1" customWidth="1"/>
    <col min="14" max="14" width="5.42578125" style="76" bestFit="1" customWidth="1"/>
    <col min="15" max="15" width="5.7109375" style="20" bestFit="1" customWidth="1"/>
    <col min="16" max="16" width="9.28515625" style="20" bestFit="1" customWidth="1"/>
    <col min="17" max="17" width="4.5703125" style="20" bestFit="1" customWidth="1"/>
    <col min="18" max="18" width="7.7109375" style="20" bestFit="1" customWidth="1"/>
    <col min="19" max="19" width="5.5703125" style="20" bestFit="1" customWidth="1"/>
    <col min="20" max="20" width="7.7109375" style="20" bestFit="1" customWidth="1"/>
    <col min="21" max="21" width="5.7109375" style="76" bestFit="1" customWidth="1"/>
    <col min="22" max="22" width="6.42578125" style="20" bestFit="1" customWidth="1"/>
    <col min="23" max="23" width="15.42578125" style="20" bestFit="1" customWidth="1"/>
    <col min="24" max="24" width="5" style="20" bestFit="1" customWidth="1"/>
    <col min="25" max="25" width="5.140625" style="20" bestFit="1" customWidth="1"/>
    <col min="26" max="26" width="6.7109375" style="76" bestFit="1" customWidth="1"/>
    <col min="27" max="27" width="5.7109375" style="20" bestFit="1" customWidth="1"/>
    <col min="28" max="28" width="6.7109375" style="20" bestFit="1" customWidth="1"/>
    <col min="29" max="29" width="6.140625" style="20" bestFit="1" customWidth="1"/>
    <col min="30" max="30" width="9.28515625" style="20" bestFit="1" customWidth="1"/>
    <col min="31" max="31" width="10" style="20" bestFit="1" customWidth="1"/>
    <col min="32" max="32" width="7.7109375" style="76" bestFit="1" customWidth="1"/>
    <col min="33" max="33" width="6" style="20" customWidth="1"/>
    <col min="34" max="34" width="5.7109375" style="20" bestFit="1" customWidth="1"/>
    <col min="35" max="35" width="6.7109375" style="20" bestFit="1" customWidth="1"/>
    <col min="36" max="36" width="5.7109375" style="20" customWidth="1"/>
    <col min="37" max="37" width="8" style="20" bestFit="1" customWidth="1"/>
    <col min="38" max="39" width="5.7109375" style="20" bestFit="1" customWidth="1"/>
    <col min="40" max="40" width="4.85546875" style="76" bestFit="1" customWidth="1"/>
    <col min="41" max="41" width="5.7109375" style="20" bestFit="1" customWidth="1"/>
    <col min="42" max="42" width="9.140625" style="20" bestFit="1" customWidth="1"/>
    <col min="43" max="43" width="7.140625" style="20" bestFit="1" customWidth="1"/>
    <col min="44" max="16384" width="9.140625" style="22"/>
  </cols>
  <sheetData>
    <row r="1" spans="1:54">
      <c r="A1" s="94"/>
      <c r="B1" s="94" t="s">
        <v>313</v>
      </c>
      <c r="C1" s="94"/>
      <c r="D1" s="94"/>
      <c r="E1" s="94"/>
      <c r="F1" s="94"/>
      <c r="G1" s="94"/>
      <c r="H1" s="94" t="s">
        <v>357</v>
      </c>
      <c r="J1" s="94"/>
      <c r="K1" s="76"/>
      <c r="L1" s="76"/>
      <c r="M1" s="76"/>
      <c r="O1" s="76"/>
      <c r="P1" s="76"/>
      <c r="Q1" s="76"/>
      <c r="R1" s="76"/>
      <c r="S1" s="76"/>
      <c r="T1" s="76"/>
      <c r="V1" s="76"/>
      <c r="W1" s="76"/>
      <c r="X1" s="76"/>
      <c r="Y1" s="76"/>
      <c r="AA1" s="76"/>
      <c r="AB1" s="76"/>
      <c r="AC1" s="76"/>
      <c r="AD1" s="76"/>
      <c r="AE1" s="76"/>
      <c r="AG1" s="76"/>
      <c r="AH1" s="76"/>
      <c r="AI1" s="76"/>
      <c r="AJ1" s="76"/>
      <c r="AK1" s="76"/>
      <c r="AL1" s="76"/>
      <c r="AM1" s="76"/>
      <c r="AO1" s="76"/>
      <c r="AP1" s="76"/>
      <c r="AQ1" s="76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</row>
    <row r="2" spans="1:54">
      <c r="A2" s="94" t="s">
        <v>160</v>
      </c>
      <c r="B2" s="94" t="s">
        <v>81</v>
      </c>
      <c r="C2" s="94" t="s">
        <v>164</v>
      </c>
      <c r="D2" s="94" t="s">
        <v>317</v>
      </c>
      <c r="E2" s="94" t="s">
        <v>318</v>
      </c>
      <c r="F2" s="94" t="s">
        <v>320</v>
      </c>
      <c r="G2" s="94"/>
      <c r="H2" s="94" t="s">
        <v>324</v>
      </c>
      <c r="I2" s="76" t="s">
        <v>325</v>
      </c>
      <c r="J2" s="94" t="s">
        <v>35</v>
      </c>
      <c r="K2" s="76" t="s">
        <v>39</v>
      </c>
      <c r="L2" s="76" t="s">
        <v>41</v>
      </c>
      <c r="M2" s="76" t="s">
        <v>43</v>
      </c>
      <c r="N2" s="76" t="s">
        <v>326</v>
      </c>
      <c r="O2" s="76" t="s">
        <v>45</v>
      </c>
      <c r="P2" s="76" t="s">
        <v>49</v>
      </c>
      <c r="Q2" s="76" t="s">
        <v>55</v>
      </c>
      <c r="R2" s="76" t="s">
        <v>57</v>
      </c>
      <c r="S2" s="76" t="s">
        <v>59</v>
      </c>
      <c r="T2" s="76" t="s">
        <v>61</v>
      </c>
      <c r="U2" s="76" t="s">
        <v>327</v>
      </c>
      <c r="V2" s="76" t="s">
        <v>63</v>
      </c>
      <c r="W2" s="76" t="s">
        <v>65</v>
      </c>
      <c r="X2" s="76" t="s">
        <v>71</v>
      </c>
      <c r="Y2" s="76" t="s">
        <v>73</v>
      </c>
      <c r="Z2" s="76" t="s">
        <v>328</v>
      </c>
      <c r="AA2" s="76" t="s">
        <v>75</v>
      </c>
      <c r="AB2" s="76" t="s">
        <v>77</v>
      </c>
      <c r="AC2" s="76" t="s">
        <v>79</v>
      </c>
      <c r="AD2" s="76" t="s">
        <v>81</v>
      </c>
      <c r="AE2" s="76" t="s">
        <v>83</v>
      </c>
      <c r="AF2" s="76" t="s">
        <v>329</v>
      </c>
      <c r="AG2" s="76" t="s">
        <v>91</v>
      </c>
      <c r="AH2" s="76" t="s">
        <v>93</v>
      </c>
      <c r="AI2" s="76" t="s">
        <v>97</v>
      </c>
      <c r="AJ2" s="76" t="s">
        <v>129</v>
      </c>
      <c r="AK2" s="76" t="s">
        <v>141</v>
      </c>
      <c r="AL2" s="76" t="s">
        <v>145</v>
      </c>
      <c r="AM2" s="76" t="s">
        <v>147</v>
      </c>
      <c r="AN2" s="76" t="s">
        <v>149</v>
      </c>
      <c r="AO2" s="76" t="s">
        <v>151</v>
      </c>
      <c r="AP2" s="76" t="s">
        <v>153</v>
      </c>
      <c r="AQ2" s="76" t="s">
        <v>155</v>
      </c>
      <c r="AR2" s="94"/>
      <c r="AS2" s="94"/>
      <c r="AT2" s="94"/>
      <c r="AU2" s="94" t="s">
        <v>81</v>
      </c>
      <c r="AV2" s="94" t="s">
        <v>164</v>
      </c>
      <c r="AW2" s="94" t="s">
        <v>317</v>
      </c>
      <c r="AX2" s="94" t="s">
        <v>318</v>
      </c>
      <c r="AY2" s="94" t="s">
        <v>320</v>
      </c>
      <c r="AZ2" s="94"/>
      <c r="BA2" s="94"/>
      <c r="BB2" s="94"/>
    </row>
    <row r="3" spans="1:54">
      <c r="A3" s="76" t="s">
        <v>166</v>
      </c>
      <c r="B3" s="76">
        <v>47788.736279636316</v>
      </c>
      <c r="C3" s="76">
        <v>3823.0989529513454</v>
      </c>
      <c r="D3" s="76">
        <v>2.2410411720832903</v>
      </c>
      <c r="E3" s="76">
        <v>16.775235744074894</v>
      </c>
      <c r="F3" s="76">
        <v>215.34197067903435</v>
      </c>
      <c r="G3" s="76"/>
      <c r="H3" s="94" t="s">
        <v>166</v>
      </c>
      <c r="I3" s="76">
        <v>870.2148609127604</v>
      </c>
      <c r="J3" s="76">
        <v>115.19097338356322</v>
      </c>
      <c r="K3" s="76">
        <v>2.2565809521661202</v>
      </c>
      <c r="L3" s="76">
        <v>2.2565809521661202</v>
      </c>
      <c r="M3" s="76">
        <v>16.139185552009785</v>
      </c>
      <c r="N3" s="76">
        <v>2.6188660393633527</v>
      </c>
      <c r="O3" s="76">
        <v>16.930308639016886</v>
      </c>
      <c r="P3" s="76">
        <v>34240.610092858362</v>
      </c>
      <c r="Q3" s="76">
        <v>0</v>
      </c>
      <c r="R3" s="76">
        <v>7811.4390861111569</v>
      </c>
      <c r="S3" s="76">
        <v>0</v>
      </c>
      <c r="T3" s="76">
        <v>708.10596895547224</v>
      </c>
      <c r="U3" s="76">
        <v>0</v>
      </c>
      <c r="V3" s="76">
        <v>0</v>
      </c>
      <c r="W3" s="76">
        <v>0</v>
      </c>
      <c r="X3" s="76">
        <v>0.64976828499394279</v>
      </c>
      <c r="Y3" s="76">
        <v>4.6850117139794829</v>
      </c>
      <c r="Z3" s="76">
        <v>224.35182067107502</v>
      </c>
      <c r="AA3" s="76">
        <v>651.68712022521083</v>
      </c>
      <c r="AB3" s="76">
        <v>217.27887524916233</v>
      </c>
      <c r="AC3" s="76">
        <v>0</v>
      </c>
      <c r="AD3" s="76">
        <v>48212.167834862805</v>
      </c>
      <c r="AE3" s="76">
        <v>0</v>
      </c>
      <c r="AF3" s="76">
        <v>11784.326883381007</v>
      </c>
      <c r="AG3" s="76">
        <v>0</v>
      </c>
      <c r="AH3" s="76">
        <v>28.092007547600549</v>
      </c>
      <c r="AI3" s="76">
        <v>821.48665834573649</v>
      </c>
      <c r="AJ3" s="76">
        <v>0</v>
      </c>
      <c r="AK3" s="76">
        <v>11.428008988719467</v>
      </c>
      <c r="AL3" s="76">
        <v>13.289686176464972</v>
      </c>
      <c r="AM3" s="76">
        <v>18.591552688212129</v>
      </c>
      <c r="AN3" s="76">
        <v>0</v>
      </c>
      <c r="AO3" s="76">
        <v>131.79525776867274</v>
      </c>
      <c r="AP3" s="76">
        <v>3856.9735572126961</v>
      </c>
      <c r="AQ3" s="76">
        <v>2.6322710894887487</v>
      </c>
      <c r="AR3" s="94"/>
      <c r="AS3" s="29"/>
      <c r="AT3" s="94"/>
      <c r="AU3" s="69">
        <f t="shared" ref="AU3:AU34" si="0">IF(B3=0,"",(AD3-B3)/B3)</f>
        <v>8.8604886462946928E-3</v>
      </c>
      <c r="AV3" s="69">
        <f t="shared" ref="AV3:AV34" si="1">IF(C3=0,"",(AP3-C3)/C3)</f>
        <v>8.8605094134956257E-3</v>
      </c>
      <c r="AW3" s="69">
        <f t="shared" ref="AW3:AW34" si="2">IF(D3=0,"",(L3-D3)/D3)</f>
        <v>6.9341787542367859E-3</v>
      </c>
      <c r="AX3" s="69">
        <f t="shared" ref="AX3:AX34" si="3">IF(E3=0,"",(O3-E3)/E3)</f>
        <v>9.2441559276902497E-3</v>
      </c>
      <c r="AY3" s="69">
        <f t="shared" ref="AY3:AY34" si="4">IF(F3=0,"",(AB3-F3)/F3)</f>
        <v>8.9945520792828679E-3</v>
      </c>
      <c r="AZ3" s="69"/>
      <c r="BA3" s="69"/>
      <c r="BB3" s="69"/>
    </row>
    <row r="4" spans="1:54">
      <c r="A4" s="76" t="s">
        <v>168</v>
      </c>
      <c r="B4" s="76">
        <v>37103.627669936621</v>
      </c>
      <c r="C4" s="76">
        <v>2968.2902335935278</v>
      </c>
      <c r="D4" s="76">
        <v>27.532135852850374</v>
      </c>
      <c r="E4" s="76">
        <v>1.5721851753962239</v>
      </c>
      <c r="F4" s="76">
        <v>629.41822360191952</v>
      </c>
      <c r="G4" s="76"/>
      <c r="H4" s="94" t="s">
        <v>168</v>
      </c>
      <c r="I4" s="76">
        <v>162.64042237545104</v>
      </c>
      <c r="J4" s="76">
        <v>216.4050930540015</v>
      </c>
      <c r="K4" s="76">
        <v>27.585068904684068</v>
      </c>
      <c r="L4" s="76">
        <v>27.585068904684068</v>
      </c>
      <c r="M4" s="76">
        <v>28.816128265827807</v>
      </c>
      <c r="N4" s="76">
        <v>4.9591104812200388</v>
      </c>
      <c r="O4" s="76">
        <v>1.5757405558297872</v>
      </c>
      <c r="P4" s="76">
        <v>191459.44548056528</v>
      </c>
      <c r="Q4" s="76">
        <v>0</v>
      </c>
      <c r="R4" s="76">
        <v>2455.6812238970219</v>
      </c>
      <c r="S4" s="76">
        <v>0</v>
      </c>
      <c r="T4" s="76">
        <v>1498.0709630470958</v>
      </c>
      <c r="U4" s="76">
        <v>0</v>
      </c>
      <c r="V4" s="76">
        <v>0</v>
      </c>
      <c r="W4" s="76">
        <v>0</v>
      </c>
      <c r="X4" s="76">
        <v>1.1003219892954581</v>
      </c>
      <c r="Y4" s="76">
        <v>13.253371705788791</v>
      </c>
      <c r="Z4" s="76">
        <v>130.1977096700395</v>
      </c>
      <c r="AA4" s="76">
        <v>35.809071697195179</v>
      </c>
      <c r="AB4" s="76">
        <v>630.56028618516848</v>
      </c>
      <c r="AC4" s="76">
        <v>0</v>
      </c>
      <c r="AD4" s="76">
        <v>37180.932792539548</v>
      </c>
      <c r="AE4" s="76">
        <v>0</v>
      </c>
      <c r="AF4" s="76">
        <v>5646.6845808738026</v>
      </c>
      <c r="AG4" s="76">
        <v>0</v>
      </c>
      <c r="AH4" s="76">
        <v>8.7098975270148831</v>
      </c>
      <c r="AI4" s="76">
        <v>243.0329985863853</v>
      </c>
      <c r="AJ4" s="76">
        <v>0</v>
      </c>
      <c r="AK4" s="76">
        <v>0.96985998019383257</v>
      </c>
      <c r="AL4" s="76">
        <v>6.9434190672166975</v>
      </c>
      <c r="AM4" s="76">
        <v>17.016223375148851</v>
      </c>
      <c r="AN4" s="76">
        <v>0</v>
      </c>
      <c r="AO4" s="76">
        <v>17.043827089667488</v>
      </c>
      <c r="AP4" s="76">
        <v>2974.4747208121821</v>
      </c>
      <c r="AQ4" s="76">
        <v>12.960052343041387</v>
      </c>
      <c r="AR4" s="94"/>
      <c r="AS4" s="29"/>
      <c r="AT4" s="94"/>
      <c r="AU4" s="69">
        <f t="shared" si="0"/>
        <v>2.0834923013623345E-3</v>
      </c>
      <c r="AV4" s="69">
        <f t="shared" si="1"/>
        <v>2.0835183664527166E-3</v>
      </c>
      <c r="AW4" s="69">
        <f t="shared" si="2"/>
        <v>1.9225915532526336E-3</v>
      </c>
      <c r="AX4" s="69">
        <f t="shared" si="3"/>
        <v>2.2614260007045683E-3</v>
      </c>
      <c r="AY4" s="69">
        <f t="shared" si="4"/>
        <v>1.8144733349367782E-3</v>
      </c>
      <c r="AZ4" s="69"/>
      <c r="BA4" s="69"/>
      <c r="BB4" s="69"/>
    </row>
    <row r="5" spans="1:54">
      <c r="A5" s="76" t="s">
        <v>169</v>
      </c>
      <c r="B5" s="76">
        <v>57421.346456723142</v>
      </c>
      <c r="C5" s="76">
        <v>4593.7076983444522</v>
      </c>
      <c r="D5" s="76">
        <v>3.2978533355408244</v>
      </c>
      <c r="E5" s="76">
        <v>20.480877043100445</v>
      </c>
      <c r="F5" s="76">
        <v>247.17512995626691</v>
      </c>
      <c r="G5" s="76"/>
      <c r="H5" s="94" t="s">
        <v>169</v>
      </c>
      <c r="I5" s="76">
        <v>1044.1407382370639</v>
      </c>
      <c r="J5" s="76">
        <v>134.23993402971587</v>
      </c>
      <c r="K5" s="76">
        <v>3.3123856044151299</v>
      </c>
      <c r="L5" s="76">
        <v>3.3123856044151299</v>
      </c>
      <c r="M5" s="76">
        <v>20.699398287456802</v>
      </c>
      <c r="N5" s="76">
        <v>3.9242160894004794</v>
      </c>
      <c r="O5" s="76">
        <v>20.604417081598456</v>
      </c>
      <c r="P5" s="76">
        <v>37578.983434671762</v>
      </c>
      <c r="Q5" s="76">
        <v>0</v>
      </c>
      <c r="R5" s="76">
        <v>9429.0596749730303</v>
      </c>
      <c r="S5" s="76">
        <v>0</v>
      </c>
      <c r="T5" s="76">
        <v>831.44927377006309</v>
      </c>
      <c r="U5" s="76">
        <v>0</v>
      </c>
      <c r="V5" s="76">
        <v>0</v>
      </c>
      <c r="W5" s="76">
        <v>0</v>
      </c>
      <c r="X5" s="76">
        <v>0.71392839115028384</v>
      </c>
      <c r="Y5" s="76">
        <v>5.4442282113300786</v>
      </c>
      <c r="Z5" s="76">
        <v>282.59721350992976</v>
      </c>
      <c r="AA5" s="76">
        <v>783.66076584948621</v>
      </c>
      <c r="AB5" s="76">
        <v>248.67672234050013</v>
      </c>
      <c r="AC5" s="76">
        <v>0</v>
      </c>
      <c r="AD5" s="76">
        <v>57752.88514958803</v>
      </c>
      <c r="AE5" s="76">
        <v>0</v>
      </c>
      <c r="AF5" s="76">
        <v>14184.401343055722</v>
      </c>
      <c r="AG5" s="76">
        <v>0</v>
      </c>
      <c r="AH5" s="76">
        <v>33.407669005807534</v>
      </c>
      <c r="AI5" s="76">
        <v>989.75034081956051</v>
      </c>
      <c r="AJ5" s="76">
        <v>0</v>
      </c>
      <c r="AK5" s="76">
        <v>13.89730747971679</v>
      </c>
      <c r="AL5" s="76">
        <v>17.870528989585807</v>
      </c>
      <c r="AM5" s="76">
        <v>22.677243456496399</v>
      </c>
      <c r="AN5" s="76">
        <v>0</v>
      </c>
      <c r="AO5" s="76">
        <v>158.16369943280017</v>
      </c>
      <c r="AP5" s="76">
        <v>4620.2308275335226</v>
      </c>
      <c r="AQ5" s="76">
        <v>3.2770178733626922</v>
      </c>
      <c r="AR5" s="94"/>
      <c r="AS5" s="29"/>
      <c r="AT5" s="94"/>
      <c r="AU5" s="69">
        <f t="shared" si="0"/>
        <v>5.7737882046140993E-3</v>
      </c>
      <c r="AV5" s="69">
        <f t="shared" si="1"/>
        <v>5.77379557663829E-3</v>
      </c>
      <c r="AW5" s="69">
        <f t="shared" si="2"/>
        <v>4.4065843431215805E-3</v>
      </c>
      <c r="AX5" s="69">
        <f t="shared" si="3"/>
        <v>6.0319701269642761E-3</v>
      </c>
      <c r="AY5" s="69">
        <f t="shared" si="4"/>
        <v>6.0750140376133275E-3</v>
      </c>
      <c r="AZ5" s="69"/>
      <c r="BA5" s="69"/>
      <c r="BB5" s="69"/>
    </row>
    <row r="6" spans="1:54">
      <c r="A6" s="76" t="s">
        <v>170</v>
      </c>
      <c r="B6" s="76">
        <v>279806.88960190461</v>
      </c>
      <c r="C6" s="76">
        <v>46102.849601071277</v>
      </c>
      <c r="D6" s="76">
        <v>163.89425837170214</v>
      </c>
      <c r="E6" s="76">
        <v>36.3305123181742</v>
      </c>
      <c r="F6" s="76">
        <v>4324.0426142437791</v>
      </c>
      <c r="G6" s="76"/>
      <c r="H6" s="94" t="s">
        <v>170</v>
      </c>
      <c r="I6" s="76">
        <v>2450.811499122703</v>
      </c>
      <c r="J6" s="76">
        <v>1555.5254417642341</v>
      </c>
      <c r="K6" s="76">
        <v>164.40231369157289</v>
      </c>
      <c r="L6" s="76">
        <v>164.40231369157289</v>
      </c>
      <c r="M6" s="76">
        <v>729.74570496519448</v>
      </c>
      <c r="N6" s="76">
        <v>88.264718036321966</v>
      </c>
      <c r="O6" s="76">
        <v>36.522346819541141</v>
      </c>
      <c r="P6" s="76">
        <v>1413902.7413466603</v>
      </c>
      <c r="Q6" s="76">
        <v>0</v>
      </c>
      <c r="R6" s="76">
        <v>70683.854265152928</v>
      </c>
      <c r="S6" s="76">
        <v>0</v>
      </c>
      <c r="T6" s="76">
        <v>28237.603746834338</v>
      </c>
      <c r="U6" s="76">
        <v>0</v>
      </c>
      <c r="V6" s="76">
        <v>0</v>
      </c>
      <c r="W6" s="76">
        <v>0</v>
      </c>
      <c r="X6" s="76">
        <v>35.748782286432991</v>
      </c>
      <c r="Y6" s="76">
        <v>103.488596874894</v>
      </c>
      <c r="Z6" s="76">
        <v>1502.7703799871831</v>
      </c>
      <c r="AA6" s="76">
        <v>1357.0449205667419</v>
      </c>
      <c r="AB6" s="76">
        <v>4338.3394198861533</v>
      </c>
      <c r="AC6" s="76">
        <v>0</v>
      </c>
      <c r="AD6" s="76">
        <v>280864.98560095235</v>
      </c>
      <c r="AE6" s="76">
        <v>0</v>
      </c>
      <c r="AF6" s="76">
        <v>118540.29980246586</v>
      </c>
      <c r="AG6" s="76">
        <v>0</v>
      </c>
      <c r="AH6" s="76">
        <v>284.59660813734246</v>
      </c>
      <c r="AI6" s="76">
        <v>4608.2562088915492</v>
      </c>
      <c r="AJ6" s="76">
        <v>0</v>
      </c>
      <c r="AK6" s="76">
        <v>22.941515144572399</v>
      </c>
      <c r="AL6" s="76">
        <v>74.597739466528537</v>
      </c>
      <c r="AM6" s="76">
        <v>383.45707844288097</v>
      </c>
      <c r="AN6" s="76">
        <v>0</v>
      </c>
      <c r="AO6" s="76">
        <v>400.61706987449526</v>
      </c>
      <c r="AP6" s="76">
        <v>46298.447267756856</v>
      </c>
      <c r="AQ6" s="76">
        <v>154.45304851362391</v>
      </c>
      <c r="AR6" s="94"/>
      <c r="AS6" s="29"/>
      <c r="AT6" s="94"/>
      <c r="AU6" s="69">
        <f t="shared" si="0"/>
        <v>3.7815223226030955E-3</v>
      </c>
      <c r="AV6" s="69">
        <f t="shared" si="1"/>
        <v>4.242637242124694E-3</v>
      </c>
      <c r="AW6" s="69">
        <f t="shared" si="2"/>
        <v>3.0998970001652579E-3</v>
      </c>
      <c r="AX6" s="69">
        <f t="shared" si="3"/>
        <v>5.2802586345851348E-3</v>
      </c>
      <c r="AY6" s="69">
        <f t="shared" si="4"/>
        <v>3.3063516985885606E-3</v>
      </c>
      <c r="AZ6" s="69"/>
      <c r="BA6" s="69"/>
      <c r="BB6" s="69"/>
    </row>
    <row r="7" spans="1:54">
      <c r="A7" s="76" t="s">
        <v>171</v>
      </c>
      <c r="B7" s="76">
        <v>50949.20990295129</v>
      </c>
      <c r="C7" s="76">
        <v>4075.9368709956698</v>
      </c>
      <c r="D7" s="76">
        <v>16.290760984095282</v>
      </c>
      <c r="E7" s="76">
        <v>2.5851642857050856</v>
      </c>
      <c r="F7" s="76">
        <v>218.80662583039734</v>
      </c>
      <c r="G7" s="76"/>
      <c r="H7" s="94" t="s">
        <v>171</v>
      </c>
      <c r="I7" s="76">
        <v>68.582977915449007</v>
      </c>
      <c r="J7" s="76">
        <v>75.922169130413167</v>
      </c>
      <c r="K7" s="76">
        <v>16.338175563177924</v>
      </c>
      <c r="L7" s="76">
        <v>16.338175563177924</v>
      </c>
      <c r="M7" s="76">
        <v>91.010866267019466</v>
      </c>
      <c r="N7" s="76">
        <v>14.985470887999579</v>
      </c>
      <c r="O7" s="76">
        <v>2.5929099881544984</v>
      </c>
      <c r="P7" s="76">
        <v>87263.070497937515</v>
      </c>
      <c r="Q7" s="76">
        <v>0</v>
      </c>
      <c r="R7" s="76">
        <v>6982.4173757236067</v>
      </c>
      <c r="S7" s="76">
        <v>0</v>
      </c>
      <c r="T7" s="76">
        <v>2863.4106137891936</v>
      </c>
      <c r="U7" s="76">
        <v>0</v>
      </c>
      <c r="V7" s="76">
        <v>0</v>
      </c>
      <c r="W7" s="76">
        <v>0</v>
      </c>
      <c r="X7" s="76">
        <v>3.6182067722613449</v>
      </c>
      <c r="Y7" s="76">
        <v>6.7297094571302223</v>
      </c>
      <c r="Z7" s="76">
        <v>200.93506457908489</v>
      </c>
      <c r="AA7" s="76">
        <v>29.99925061684808</v>
      </c>
      <c r="AB7" s="76">
        <v>219.46403034005576</v>
      </c>
      <c r="AC7" s="76">
        <v>0</v>
      </c>
      <c r="AD7" s="76">
        <v>51123.583119496034</v>
      </c>
      <c r="AE7" s="76">
        <v>0</v>
      </c>
      <c r="AF7" s="76">
        <v>11148.406142551959</v>
      </c>
      <c r="AG7" s="76">
        <v>0</v>
      </c>
      <c r="AH7" s="76">
        <v>25.345234682913127</v>
      </c>
      <c r="AI7" s="76">
        <v>361.76622565059944</v>
      </c>
      <c r="AJ7" s="76">
        <v>0</v>
      </c>
      <c r="AK7" s="76">
        <v>1.4552335603554918</v>
      </c>
      <c r="AL7" s="76">
        <v>18.668257616876524</v>
      </c>
      <c r="AM7" s="76">
        <v>42.504196349558349</v>
      </c>
      <c r="AN7" s="76">
        <v>0</v>
      </c>
      <c r="AO7" s="76">
        <v>16.798870775801653</v>
      </c>
      <c r="AP7" s="76">
        <v>4089.886652994704</v>
      </c>
      <c r="AQ7" s="76">
        <v>16.03516872213687</v>
      </c>
      <c r="AR7" s="94"/>
      <c r="AS7" s="29"/>
      <c r="AT7" s="94"/>
      <c r="AU7" s="69">
        <f t="shared" si="0"/>
        <v>3.4224910823326205E-3</v>
      </c>
      <c r="AV7" s="69">
        <f t="shared" si="1"/>
        <v>3.4224725358973987E-3</v>
      </c>
      <c r="AW7" s="69">
        <f t="shared" si="2"/>
        <v>2.9105195962872595E-3</v>
      </c>
      <c r="AX7" s="69">
        <f t="shared" si="3"/>
        <v>2.9962128489254458E-3</v>
      </c>
      <c r="AY7" s="69">
        <f t="shared" si="4"/>
        <v>3.0045000107446073E-3</v>
      </c>
      <c r="AZ7" s="69"/>
      <c r="BA7" s="69"/>
      <c r="BB7" s="69"/>
    </row>
    <row r="8" spans="1:54">
      <c r="A8" s="76" t="s">
        <v>172</v>
      </c>
      <c r="B8" s="76">
        <v>2309.1757913244824</v>
      </c>
      <c r="C8" s="76">
        <v>184.73406830289065</v>
      </c>
      <c r="D8" s="76">
        <v>0.96088491818268484</v>
      </c>
      <c r="E8" s="76">
        <v>0.33269044234049411</v>
      </c>
      <c r="F8" s="76">
        <v>27.091541548641114</v>
      </c>
      <c r="G8" s="76"/>
      <c r="H8" s="94" t="s">
        <v>172</v>
      </c>
      <c r="I8" s="76">
        <v>21.244161804301442</v>
      </c>
      <c r="J8" s="76">
        <v>10.038549387340733</v>
      </c>
      <c r="K8" s="76">
        <v>0.96402457691281318</v>
      </c>
      <c r="L8" s="76">
        <v>0.96402457691281318</v>
      </c>
      <c r="M8" s="76">
        <v>1.4642508784040742</v>
      </c>
      <c r="N8" s="76">
        <v>0.18727396008861918</v>
      </c>
      <c r="O8" s="76">
        <v>0.33371115921455052</v>
      </c>
      <c r="P8" s="76">
        <v>7751.1904162263017</v>
      </c>
      <c r="Q8" s="76">
        <v>0</v>
      </c>
      <c r="R8" s="76">
        <v>242.72247543788751</v>
      </c>
      <c r="S8" s="76">
        <v>0</v>
      </c>
      <c r="T8" s="76">
        <v>75.951247736863905</v>
      </c>
      <c r="U8" s="76">
        <v>0</v>
      </c>
      <c r="V8" s="76">
        <v>0</v>
      </c>
      <c r="W8" s="76">
        <v>0</v>
      </c>
      <c r="X8" s="76">
        <v>6.9582582531115503E-2</v>
      </c>
      <c r="Y8" s="76">
        <v>0.57348329081370386</v>
      </c>
      <c r="Z8" s="76">
        <v>7.7107935199151632</v>
      </c>
      <c r="AA8" s="76">
        <v>12.755368814978203</v>
      </c>
      <c r="AB8" s="76">
        <v>27.179171050688453</v>
      </c>
      <c r="AC8" s="76">
        <v>0</v>
      </c>
      <c r="AD8" s="76">
        <v>2315.9764772455451</v>
      </c>
      <c r="AE8" s="76">
        <v>0</v>
      </c>
      <c r="AF8" s="76">
        <v>438.05816222710916</v>
      </c>
      <c r="AG8" s="76">
        <v>0</v>
      </c>
      <c r="AH8" s="76">
        <v>0.9235717563451773</v>
      </c>
      <c r="AI8" s="76">
        <v>23.771331980740428</v>
      </c>
      <c r="AJ8" s="76">
        <v>0</v>
      </c>
      <c r="AK8" s="76">
        <v>0.22211793716524947</v>
      </c>
      <c r="AL8" s="76">
        <v>0.3358077403478012</v>
      </c>
      <c r="AM8" s="76">
        <v>1.0276170127526361</v>
      </c>
      <c r="AN8" s="76">
        <v>0</v>
      </c>
      <c r="AO8" s="76">
        <v>2.984667147690935</v>
      </c>
      <c r="AP8" s="76">
        <v>185.27812369031679</v>
      </c>
      <c r="AQ8" s="76">
        <v>0.53131573452796288</v>
      </c>
      <c r="AR8" s="94"/>
      <c r="AS8" s="29"/>
      <c r="AT8" s="94"/>
      <c r="AU8" s="69">
        <f t="shared" si="0"/>
        <v>2.9450706813282622E-3</v>
      </c>
      <c r="AV8" s="69">
        <f t="shared" si="1"/>
        <v>2.9450733826426965E-3</v>
      </c>
      <c r="AW8" s="69">
        <f t="shared" si="2"/>
        <v>3.2674659272063002E-3</v>
      </c>
      <c r="AX8" s="69">
        <f t="shared" si="3"/>
        <v>3.0680679218664068E-3</v>
      </c>
      <c r="AY8" s="69">
        <f t="shared" si="4"/>
        <v>3.2345705352353404E-3</v>
      </c>
      <c r="AZ8" s="69"/>
      <c r="BA8" s="69"/>
      <c r="BB8" s="69"/>
    </row>
    <row r="9" spans="1:54">
      <c r="A9" s="76" t="s">
        <v>173</v>
      </c>
      <c r="B9" s="76">
        <v>6174.0553380882238</v>
      </c>
      <c r="C9" s="76">
        <v>490.57033236107191</v>
      </c>
      <c r="D9" s="76">
        <v>0.31947456472240982</v>
      </c>
      <c r="E9" s="76">
        <v>2.2907582658048589</v>
      </c>
      <c r="F9" s="76">
        <v>33.473151671904212</v>
      </c>
      <c r="G9" s="76"/>
      <c r="H9" s="94" t="s">
        <v>173</v>
      </c>
      <c r="I9" s="76">
        <v>121.65623635019976</v>
      </c>
      <c r="J9" s="76">
        <v>17.171290132723868</v>
      </c>
      <c r="K9" s="76">
        <v>0.32051407120635583</v>
      </c>
      <c r="L9" s="76">
        <v>0.32051407120635583</v>
      </c>
      <c r="M9" s="76">
        <v>0.80145774214190002</v>
      </c>
      <c r="N9" s="76">
        <v>0.12410428364113164</v>
      </c>
      <c r="O9" s="76">
        <v>2.2988794950634759</v>
      </c>
      <c r="P9" s="76">
        <v>5386.4937424038126</v>
      </c>
      <c r="Q9" s="76">
        <v>0</v>
      </c>
      <c r="R9" s="76">
        <v>979.1609962334694</v>
      </c>
      <c r="S9" s="76">
        <v>0</v>
      </c>
      <c r="T9" s="76">
        <v>60.716033653731451</v>
      </c>
      <c r="U9" s="76">
        <v>0</v>
      </c>
      <c r="V9" s="76">
        <v>0</v>
      </c>
      <c r="W9" s="76">
        <v>0</v>
      </c>
      <c r="X9" s="76">
        <v>3.3523003725149776E-2</v>
      </c>
      <c r="Y9" s="76">
        <v>0.68080367810674725</v>
      </c>
      <c r="Z9" s="76">
        <v>28.723984267116599</v>
      </c>
      <c r="AA9" s="76">
        <v>90.476369794496151</v>
      </c>
      <c r="AB9" s="76">
        <v>33.589610046273258</v>
      </c>
      <c r="AC9" s="76">
        <v>0</v>
      </c>
      <c r="AD9" s="76">
        <v>6196.3435157106906</v>
      </c>
      <c r="AE9" s="76">
        <v>0</v>
      </c>
      <c r="AF9" s="76">
        <v>1488.7628991881475</v>
      </c>
      <c r="AG9" s="76">
        <v>0</v>
      </c>
      <c r="AH9" s="76">
        <v>3.5198106441850343</v>
      </c>
      <c r="AI9" s="76">
        <v>110.08105260020835</v>
      </c>
      <c r="AJ9" s="76">
        <v>0</v>
      </c>
      <c r="AK9" s="76">
        <v>1.5711561441076729</v>
      </c>
      <c r="AL9" s="76">
        <v>1.5499762489562996</v>
      </c>
      <c r="AM9" s="76">
        <v>1.9568646433457344</v>
      </c>
      <c r="AN9" s="76">
        <v>0</v>
      </c>
      <c r="AO9" s="76">
        <v>18.208579233400027</v>
      </c>
      <c r="AP9" s="76">
        <v>492.33893197087667</v>
      </c>
      <c r="AQ9" s="76">
        <v>0.20739886199215155</v>
      </c>
      <c r="AR9" s="94"/>
      <c r="AS9" s="29"/>
      <c r="AT9" s="94"/>
      <c r="AU9" s="69">
        <f t="shared" si="0"/>
        <v>3.6099737371917016E-3</v>
      </c>
      <c r="AV9" s="69">
        <f t="shared" si="1"/>
        <v>3.6051907201412937E-3</v>
      </c>
      <c r="AW9" s="69">
        <f t="shared" si="2"/>
        <v>3.2538004546597966E-3</v>
      </c>
      <c r="AX9" s="69">
        <f t="shared" si="3"/>
        <v>3.5452144295826113E-3</v>
      </c>
      <c r="AY9" s="69">
        <f t="shared" si="4"/>
        <v>3.4791577294705535E-3</v>
      </c>
      <c r="AZ9" s="69"/>
      <c r="BA9" s="69"/>
      <c r="BB9" s="69"/>
    </row>
    <row r="10" spans="1:54">
      <c r="A10" s="76" t="s">
        <v>174</v>
      </c>
      <c r="B10" s="76"/>
      <c r="C10" s="76"/>
      <c r="D10" s="76"/>
      <c r="E10" s="76"/>
      <c r="F10" s="76"/>
      <c r="G10" s="76"/>
      <c r="H10" s="94"/>
      <c r="J10" s="76"/>
      <c r="K10" s="76"/>
      <c r="L10" s="76"/>
      <c r="M10" s="76"/>
      <c r="O10" s="76"/>
      <c r="P10" s="76"/>
      <c r="Q10" s="76"/>
      <c r="R10" s="76"/>
      <c r="S10" s="76"/>
      <c r="T10" s="76"/>
      <c r="V10" s="76"/>
      <c r="W10" s="76"/>
      <c r="X10" s="76"/>
      <c r="Y10" s="76"/>
      <c r="AA10" s="76"/>
      <c r="AB10" s="76"/>
      <c r="AC10" s="76"/>
      <c r="AD10" s="76"/>
      <c r="AE10" s="76"/>
      <c r="AG10" s="76"/>
      <c r="AH10" s="76"/>
      <c r="AI10" s="76"/>
      <c r="AJ10" s="76"/>
      <c r="AK10" s="76"/>
      <c r="AL10" s="76"/>
      <c r="AM10" s="76"/>
      <c r="AO10" s="76"/>
      <c r="AP10" s="76"/>
      <c r="AQ10" s="76"/>
      <c r="AR10" s="94"/>
      <c r="AS10" s="29"/>
      <c r="AT10" s="94"/>
      <c r="AU10" s="69" t="str">
        <f t="shared" si="0"/>
        <v/>
      </c>
      <c r="AV10" s="69" t="str">
        <f t="shared" si="1"/>
        <v/>
      </c>
      <c r="AW10" s="69" t="str">
        <f t="shared" si="2"/>
        <v/>
      </c>
      <c r="AX10" s="69" t="str">
        <f t="shared" si="3"/>
        <v/>
      </c>
      <c r="AY10" s="69" t="str">
        <f t="shared" si="4"/>
        <v/>
      </c>
      <c r="AZ10" s="69"/>
      <c r="BA10" s="69"/>
      <c r="BB10" s="69"/>
    </row>
    <row r="11" spans="1:54">
      <c r="A11" s="76" t="s">
        <v>175</v>
      </c>
      <c r="B11" s="76">
        <v>30500.041745368791</v>
      </c>
      <c r="C11" s="76">
        <v>2440.0032446642304</v>
      </c>
      <c r="D11" s="76">
        <v>16.006162345530218</v>
      </c>
      <c r="E11" s="76">
        <v>2.8328864592395231</v>
      </c>
      <c r="F11" s="76">
        <v>422.46805301453759</v>
      </c>
      <c r="G11" s="76"/>
      <c r="H11" s="94" t="s">
        <v>175</v>
      </c>
      <c r="I11" s="76">
        <v>215.50543362866696</v>
      </c>
      <c r="J11" s="76">
        <v>151.04363930297345</v>
      </c>
      <c r="K11" s="76">
        <v>16.082543101658047</v>
      </c>
      <c r="L11" s="76">
        <v>16.082543101658047</v>
      </c>
      <c r="M11" s="76">
        <v>21.111308933247905</v>
      </c>
      <c r="N11" s="76">
        <v>2.684985342467487</v>
      </c>
      <c r="O11" s="76">
        <v>2.8636406039740971</v>
      </c>
      <c r="P11" s="76">
        <v>125409.09305804025</v>
      </c>
      <c r="Q11" s="76">
        <v>0</v>
      </c>
      <c r="R11" s="76">
        <v>2727.3249896436032</v>
      </c>
      <c r="S11" s="76">
        <v>0</v>
      </c>
      <c r="T11" s="76">
        <v>1131.2966618186556</v>
      </c>
      <c r="U11" s="76">
        <v>0</v>
      </c>
      <c r="V11" s="76">
        <v>0</v>
      </c>
      <c r="W11" s="76">
        <v>0</v>
      </c>
      <c r="X11" s="76">
        <v>1.0064180001512857</v>
      </c>
      <c r="Y11" s="76">
        <v>8.9223595306114536</v>
      </c>
      <c r="Z11" s="76">
        <v>93.827875231329543</v>
      </c>
      <c r="AA11" s="76">
        <v>107.76833554441593</v>
      </c>
      <c r="AB11" s="76">
        <v>424.67407048779523</v>
      </c>
      <c r="AC11" s="76">
        <v>0</v>
      </c>
      <c r="AD11" s="76">
        <v>30692.565162657018</v>
      </c>
      <c r="AE11" s="76">
        <v>0</v>
      </c>
      <c r="AF11" s="76">
        <v>5333.9654807784527</v>
      </c>
      <c r="AG11" s="76">
        <v>0</v>
      </c>
      <c r="AH11" s="76">
        <v>10.561386206124386</v>
      </c>
      <c r="AI11" s="76">
        <v>263.0135538866482</v>
      </c>
      <c r="AJ11" s="76">
        <v>0</v>
      </c>
      <c r="AK11" s="76">
        <v>1.8817864334907761</v>
      </c>
      <c r="AL11" s="76">
        <v>3.6091841440087911</v>
      </c>
      <c r="AM11" s="76">
        <v>13.829423440707808</v>
      </c>
      <c r="AN11" s="76">
        <v>0</v>
      </c>
      <c r="AO11" s="76">
        <v>28.509831270216765</v>
      </c>
      <c r="AP11" s="76">
        <v>2455.4050932852733</v>
      </c>
      <c r="AQ11" s="76">
        <v>8.4446737516322674</v>
      </c>
      <c r="AR11" s="94"/>
      <c r="AS11" s="29"/>
      <c r="AT11" s="94"/>
      <c r="AU11" s="69">
        <f t="shared" si="0"/>
        <v>6.3122345502185997E-3</v>
      </c>
      <c r="AV11" s="69">
        <f t="shared" si="1"/>
        <v>6.3122246475382972E-3</v>
      </c>
      <c r="AW11" s="69">
        <f t="shared" si="2"/>
        <v>4.7719593540895677E-3</v>
      </c>
      <c r="AX11" s="69">
        <f t="shared" si="3"/>
        <v>1.085611625353664E-2</v>
      </c>
      <c r="AY11" s="69">
        <f t="shared" si="4"/>
        <v>5.2217379693364277E-3</v>
      </c>
      <c r="AZ11" s="69"/>
      <c r="BA11" s="69"/>
      <c r="BB11" s="69"/>
    </row>
    <row r="12" spans="1:54">
      <c r="A12" s="76" t="s">
        <v>176</v>
      </c>
      <c r="B12" s="76">
        <v>64039.581900447891</v>
      </c>
      <c r="C12" s="76">
        <v>5123.1665410688511</v>
      </c>
      <c r="D12" s="76">
        <v>9.0923049035614412</v>
      </c>
      <c r="E12" s="76">
        <v>21.844476591819252</v>
      </c>
      <c r="F12" s="76">
        <v>434.10569796671172</v>
      </c>
      <c r="G12" s="76"/>
      <c r="H12" s="94" t="s">
        <v>176</v>
      </c>
      <c r="I12" s="76">
        <v>1161.5755324395111</v>
      </c>
      <c r="J12" s="76">
        <v>202.38840939795813</v>
      </c>
      <c r="K12" s="76">
        <v>9.1522723570000384</v>
      </c>
      <c r="L12" s="76">
        <v>9.1522723570000384</v>
      </c>
      <c r="M12" s="76">
        <v>13.704641608793134</v>
      </c>
      <c r="N12" s="76">
        <v>2.5992829998567073</v>
      </c>
      <c r="O12" s="76">
        <v>22.008273717481938</v>
      </c>
      <c r="P12" s="76">
        <v>88039.115279183519</v>
      </c>
      <c r="Q12" s="76">
        <v>0</v>
      </c>
      <c r="R12" s="76">
        <v>9576.3853053096536</v>
      </c>
      <c r="S12" s="76">
        <v>0</v>
      </c>
      <c r="T12" s="76">
        <v>847.83839522322467</v>
      </c>
      <c r="U12" s="76">
        <v>0</v>
      </c>
      <c r="V12" s="76">
        <v>0</v>
      </c>
      <c r="W12" s="76">
        <v>0</v>
      </c>
      <c r="X12" s="76">
        <v>0.47243683240678574</v>
      </c>
      <c r="Y12" s="76">
        <v>8.9844062038349559</v>
      </c>
      <c r="Z12" s="76">
        <v>301.19826156758734</v>
      </c>
      <c r="AA12" s="76">
        <v>846.86354722496344</v>
      </c>
      <c r="AB12" s="76">
        <v>437.23233976523312</v>
      </c>
      <c r="AC12" s="76">
        <v>0</v>
      </c>
      <c r="AD12" s="76">
        <v>64514.738385425233</v>
      </c>
      <c r="AE12" s="76">
        <v>0</v>
      </c>
      <c r="AF12" s="76">
        <v>14940.944033862996</v>
      </c>
      <c r="AG12" s="76">
        <v>0</v>
      </c>
      <c r="AH12" s="76">
        <v>34.0673125874739</v>
      </c>
      <c r="AI12" s="76">
        <v>1071.7336381369171</v>
      </c>
      <c r="AJ12" s="76">
        <v>0</v>
      </c>
      <c r="AK12" s="76">
        <v>14.87485223247854</v>
      </c>
      <c r="AL12" s="76">
        <v>16.955996360136133</v>
      </c>
      <c r="AM12" s="76">
        <v>21.662543804686823</v>
      </c>
      <c r="AN12" s="76">
        <v>0</v>
      </c>
      <c r="AO12" s="76">
        <v>172.24543849794816</v>
      </c>
      <c r="AP12" s="76">
        <v>5161.1791484096411</v>
      </c>
      <c r="AQ12" s="76">
        <v>4.6477161931496038</v>
      </c>
      <c r="AR12" s="94"/>
      <c r="AS12" s="29"/>
      <c r="AT12" s="94"/>
      <c r="AU12" s="69">
        <f t="shared" si="0"/>
        <v>7.4197312174210019E-3</v>
      </c>
      <c r="AV12" s="69">
        <f t="shared" si="1"/>
        <v>7.4197485160924417E-3</v>
      </c>
      <c r="AW12" s="69">
        <f t="shared" si="2"/>
        <v>6.5954072234322087E-3</v>
      </c>
      <c r="AX12" s="69">
        <f t="shared" si="3"/>
        <v>7.4983314420098389E-3</v>
      </c>
      <c r="AY12" s="69">
        <f t="shared" si="4"/>
        <v>7.2024896544001672E-3</v>
      </c>
      <c r="AZ12" s="69"/>
      <c r="BA12" s="69"/>
      <c r="BB12" s="69"/>
    </row>
    <row r="13" spans="1:54">
      <c r="A13" s="76" t="s">
        <v>177</v>
      </c>
      <c r="B13" s="76">
        <v>46859.719886776984</v>
      </c>
      <c r="C13" s="76">
        <v>3762.5312436953013</v>
      </c>
      <c r="D13" s="76">
        <v>1.8568487849041644</v>
      </c>
      <c r="E13" s="76">
        <v>0.2888123558947317</v>
      </c>
      <c r="F13" s="76">
        <v>41.446520318419097</v>
      </c>
      <c r="G13" s="76"/>
      <c r="H13" s="94" t="s">
        <v>177</v>
      </c>
      <c r="I13" s="76">
        <v>298.94387739402322</v>
      </c>
      <c r="J13" s="76">
        <v>519.80547813552892</v>
      </c>
      <c r="K13" s="76">
        <v>1.861447007552594</v>
      </c>
      <c r="L13" s="76">
        <v>1.861447007552594</v>
      </c>
      <c r="M13" s="76">
        <v>24.823425536650738</v>
      </c>
      <c r="N13" s="76">
        <v>3.0232347606534096</v>
      </c>
      <c r="O13" s="76">
        <v>0.28931535277863829</v>
      </c>
      <c r="P13" s="76">
        <v>456880.2625780403</v>
      </c>
      <c r="Q13" s="76">
        <v>0</v>
      </c>
      <c r="R13" s="76">
        <v>2015.7978613468338</v>
      </c>
      <c r="S13" s="76">
        <v>0</v>
      </c>
      <c r="T13" s="76">
        <v>2454.8797596931172</v>
      </c>
      <c r="U13" s="76">
        <v>0</v>
      </c>
      <c r="V13" s="76">
        <v>0</v>
      </c>
      <c r="W13" s="76">
        <v>0</v>
      </c>
      <c r="X13" s="76">
        <v>1.2116642381789176</v>
      </c>
      <c r="Y13" s="76">
        <v>30.877070006293454</v>
      </c>
      <c r="Z13" s="76">
        <v>177.15632269547424</v>
      </c>
      <c r="AA13" s="76">
        <v>8.1402813806317322</v>
      </c>
      <c r="AB13" s="76">
        <v>41.548477574855163</v>
      </c>
      <c r="AC13" s="76">
        <v>0</v>
      </c>
      <c r="AD13" s="76">
        <v>46972.374660175163</v>
      </c>
      <c r="AE13" s="76">
        <v>0</v>
      </c>
      <c r="AF13" s="76">
        <v>6307.1888795780369</v>
      </c>
      <c r="AG13" s="76">
        <v>0</v>
      </c>
      <c r="AH13" s="76">
        <v>8.2692045910499488</v>
      </c>
      <c r="AI13" s="76">
        <v>357.54867145694874</v>
      </c>
      <c r="AJ13" s="76">
        <v>0</v>
      </c>
      <c r="AK13" s="76">
        <v>0.1279983963669411</v>
      </c>
      <c r="AL13" s="76">
        <v>2.0042217631409796</v>
      </c>
      <c r="AM13" s="76">
        <v>20.37608007762682</v>
      </c>
      <c r="AN13" s="76">
        <v>0</v>
      </c>
      <c r="AO13" s="76">
        <v>22.603346197099164</v>
      </c>
      <c r="AP13" s="76">
        <v>3771.5769183771768</v>
      </c>
      <c r="AQ13" s="76">
        <v>24.994808948910663</v>
      </c>
      <c r="AR13" s="94"/>
      <c r="AS13" s="29"/>
      <c r="AT13" s="94"/>
      <c r="AU13" s="69">
        <f t="shared" si="0"/>
        <v>2.4040855060673987E-3</v>
      </c>
      <c r="AV13" s="69">
        <f t="shared" si="1"/>
        <v>2.4041460644434096E-3</v>
      </c>
      <c r="AW13" s="69">
        <f t="shared" si="2"/>
        <v>2.4763581643331804E-3</v>
      </c>
      <c r="AX13" s="69">
        <f t="shared" si="3"/>
        <v>1.7416044488412681E-3</v>
      </c>
      <c r="AY13" s="69">
        <f t="shared" si="4"/>
        <v>2.4599714439900843E-3</v>
      </c>
      <c r="AZ13" s="69"/>
      <c r="BA13" s="69"/>
      <c r="BB13" s="69"/>
    </row>
    <row r="14" spans="1:54">
      <c r="A14" s="76" t="s">
        <v>178</v>
      </c>
      <c r="B14" s="76">
        <v>50450.566416228452</v>
      </c>
      <c r="C14" s="76">
        <v>131.51119716012522</v>
      </c>
      <c r="D14" s="76">
        <v>0.46241845342662985</v>
      </c>
      <c r="E14" s="76">
        <v>0.24379912725390671</v>
      </c>
      <c r="F14" s="76">
        <v>14.404997607931877</v>
      </c>
      <c r="G14" s="76"/>
      <c r="H14" s="94" t="s">
        <v>178</v>
      </c>
      <c r="I14" s="76">
        <v>14.730446284058972</v>
      </c>
      <c r="J14" s="76">
        <v>5.5086520797175496</v>
      </c>
      <c r="K14" s="76">
        <v>0.46380244387212299</v>
      </c>
      <c r="L14" s="76">
        <v>0.46380244387212299</v>
      </c>
      <c r="M14" s="76">
        <v>1.3296395906180003</v>
      </c>
      <c r="N14" s="76">
        <v>0.15380639112341354</v>
      </c>
      <c r="O14" s="76">
        <v>0.24473483186601624</v>
      </c>
      <c r="P14" s="76">
        <v>4137.6226225607734</v>
      </c>
      <c r="Q14" s="76">
        <v>0</v>
      </c>
      <c r="R14" s="76">
        <v>201.41417255465205</v>
      </c>
      <c r="S14" s="76">
        <v>0</v>
      </c>
      <c r="T14" s="76">
        <v>59.132793299906091</v>
      </c>
      <c r="U14" s="76">
        <v>0</v>
      </c>
      <c r="V14" s="76">
        <v>0</v>
      </c>
      <c r="W14" s="76">
        <v>0</v>
      </c>
      <c r="X14" s="76">
        <v>6.661867151686704E-2</v>
      </c>
      <c r="Y14" s="76">
        <v>0.31746586544472288</v>
      </c>
      <c r="Z14" s="76">
        <v>5.1185780244918568</v>
      </c>
      <c r="AA14" s="76">
        <v>9.5458538105700246</v>
      </c>
      <c r="AB14" s="76">
        <v>14.45056382609501</v>
      </c>
      <c r="AC14" s="76">
        <v>0</v>
      </c>
      <c r="AD14" s="76">
        <v>50624.003272124188</v>
      </c>
      <c r="AE14" s="76">
        <v>0</v>
      </c>
      <c r="AF14" s="76">
        <v>338.88707018182635</v>
      </c>
      <c r="AG14" s="76">
        <v>0</v>
      </c>
      <c r="AH14" s="76">
        <v>0.78519694422048969</v>
      </c>
      <c r="AI14" s="76">
        <v>17.493913910877829</v>
      </c>
      <c r="AJ14" s="76">
        <v>0</v>
      </c>
      <c r="AK14" s="76">
        <v>0.16237172536373076</v>
      </c>
      <c r="AL14" s="76">
        <v>0.22599015809974127</v>
      </c>
      <c r="AM14" s="76">
        <v>0.84820601490595948</v>
      </c>
      <c r="AN14" s="76">
        <v>0</v>
      </c>
      <c r="AO14" s="76">
        <v>2.1976724504028242</v>
      </c>
      <c r="AP14" s="76">
        <v>131.94804418756931</v>
      </c>
      <c r="AQ14" s="76">
        <v>0.34300550220312814</v>
      </c>
      <c r="AR14" s="94"/>
      <c r="AS14" s="29"/>
      <c r="AT14" s="94"/>
      <c r="AU14" s="69">
        <f t="shared" si="0"/>
        <v>3.4377583487337476E-3</v>
      </c>
      <c r="AV14" s="69">
        <f t="shared" si="1"/>
        <v>3.3217477817663885E-3</v>
      </c>
      <c r="AW14" s="69">
        <f t="shared" si="2"/>
        <v>2.9929394798962894E-3</v>
      </c>
      <c r="AX14" s="69">
        <f t="shared" si="3"/>
        <v>3.8380146091952227E-3</v>
      </c>
      <c r="AY14" s="69">
        <f t="shared" si="4"/>
        <v>3.1632228899533166E-3</v>
      </c>
      <c r="AZ14" s="69"/>
      <c r="BA14" s="69"/>
      <c r="BB14" s="69"/>
    </row>
    <row r="15" spans="1:54">
      <c r="A15" s="76" t="s">
        <v>179</v>
      </c>
      <c r="B15" s="76">
        <v>72915.107450119991</v>
      </c>
      <c r="C15" s="76">
        <v>5833.2086626078808</v>
      </c>
      <c r="D15" s="76">
        <v>64.017946562360692</v>
      </c>
      <c r="E15" s="76">
        <v>19.033926500405101</v>
      </c>
      <c r="F15" s="76">
        <v>312.81861670585522</v>
      </c>
      <c r="G15" s="76"/>
      <c r="H15" s="94" t="s">
        <v>179</v>
      </c>
      <c r="I15" s="76">
        <v>393.73368674702255</v>
      </c>
      <c r="J15" s="76">
        <v>123.26346123079435</v>
      </c>
      <c r="K15" s="76">
        <v>64.201188012325815</v>
      </c>
      <c r="L15" s="76">
        <v>64.201188012325815</v>
      </c>
      <c r="M15" s="76">
        <v>140.41098335983241</v>
      </c>
      <c r="N15" s="76">
        <v>47.375966601792491</v>
      </c>
      <c r="O15" s="76">
        <v>19.093364429765188</v>
      </c>
      <c r="P15" s="76">
        <v>106034.40029119329</v>
      </c>
      <c r="Q15" s="76">
        <v>0</v>
      </c>
      <c r="R15" s="76">
        <v>10464.052936534576</v>
      </c>
      <c r="S15" s="76">
        <v>0</v>
      </c>
      <c r="T15" s="76">
        <v>2508.3906246295737</v>
      </c>
      <c r="U15" s="76">
        <v>0</v>
      </c>
      <c r="V15" s="76">
        <v>0</v>
      </c>
      <c r="W15" s="76">
        <v>0</v>
      </c>
      <c r="X15" s="76">
        <v>0.45799169729323663</v>
      </c>
      <c r="Y15" s="76">
        <v>11.009552412217577</v>
      </c>
      <c r="Z15" s="76">
        <v>867.36101157449968</v>
      </c>
      <c r="AA15" s="76">
        <v>266.62672988053617</v>
      </c>
      <c r="AB15" s="76">
        <v>313.66796876509841</v>
      </c>
      <c r="AC15" s="76">
        <v>0</v>
      </c>
      <c r="AD15" s="76">
        <v>73133.348699274109</v>
      </c>
      <c r="AE15" s="76">
        <v>0</v>
      </c>
      <c r="AF15" s="76">
        <v>16438.513463306819</v>
      </c>
      <c r="AG15" s="76">
        <v>0</v>
      </c>
      <c r="AH15" s="76">
        <v>16.177618812716261</v>
      </c>
      <c r="AI15" s="76">
        <v>802.02050306067224</v>
      </c>
      <c r="AJ15" s="76">
        <v>0</v>
      </c>
      <c r="AK15" s="76">
        <v>12.169811944001339</v>
      </c>
      <c r="AL15" s="76">
        <v>102.60950484232895</v>
      </c>
      <c r="AM15" s="76">
        <v>60.833294423404389</v>
      </c>
      <c r="AN15" s="76">
        <v>0</v>
      </c>
      <c r="AO15" s="76">
        <v>56.321764432565438</v>
      </c>
      <c r="AP15" s="76">
        <v>5850.6679816575434</v>
      </c>
      <c r="AQ15" s="76">
        <v>27.989011579488377</v>
      </c>
      <c r="AR15" s="94"/>
      <c r="AS15" s="29"/>
      <c r="AT15" s="94"/>
      <c r="AU15" s="69">
        <f t="shared" si="0"/>
        <v>2.9930868483381626E-3</v>
      </c>
      <c r="AV15" s="69">
        <f t="shared" si="1"/>
        <v>2.9930900914929607E-3</v>
      </c>
      <c r="AW15" s="69">
        <f t="shared" si="2"/>
        <v>2.8623450111231823E-3</v>
      </c>
      <c r="AX15" s="69">
        <f t="shared" si="3"/>
        <v>3.122736097505767E-3</v>
      </c>
      <c r="AY15" s="69">
        <f t="shared" si="4"/>
        <v>2.7151582862532681E-3</v>
      </c>
      <c r="AZ15" s="69"/>
      <c r="BA15" s="69"/>
      <c r="BB15" s="69"/>
    </row>
    <row r="16" spans="1:54">
      <c r="A16" s="76" t="s">
        <v>180</v>
      </c>
      <c r="B16" s="76">
        <v>300373.663612284</v>
      </c>
      <c r="C16" s="76">
        <v>24029.893290518095</v>
      </c>
      <c r="D16" s="76">
        <v>300.08992072961172</v>
      </c>
      <c r="E16" s="76">
        <v>72.604283806375904</v>
      </c>
      <c r="F16" s="76">
        <v>431.05657791789213</v>
      </c>
      <c r="G16" s="76"/>
      <c r="H16" s="94" t="s">
        <v>180</v>
      </c>
      <c r="I16" s="76">
        <v>463.81522561779389</v>
      </c>
      <c r="J16" s="76">
        <v>165.84892989128488</v>
      </c>
      <c r="K16" s="76">
        <v>300.8753846106153</v>
      </c>
      <c r="L16" s="76">
        <v>300.8753846106153</v>
      </c>
      <c r="M16" s="76">
        <v>766.21844118298895</v>
      </c>
      <c r="N16" s="76">
        <v>251.74977793309847</v>
      </c>
      <c r="O16" s="76">
        <v>72.797896300583403</v>
      </c>
      <c r="P16" s="76">
        <v>263254.73099573835</v>
      </c>
      <c r="Q16" s="76">
        <v>0</v>
      </c>
      <c r="R16" s="76">
        <v>46359.21026959447</v>
      </c>
      <c r="S16" s="76">
        <v>0</v>
      </c>
      <c r="T16" s="76">
        <v>12820.896750665357</v>
      </c>
      <c r="U16" s="76">
        <v>0</v>
      </c>
      <c r="V16" s="76">
        <v>0</v>
      </c>
      <c r="W16" s="76">
        <v>0</v>
      </c>
      <c r="X16" s="76">
        <v>3.931385413236594</v>
      </c>
      <c r="Y16" s="76">
        <v>34.480228612154889</v>
      </c>
      <c r="Z16" s="76">
        <v>4167.4004180987786</v>
      </c>
      <c r="AA16" s="76">
        <v>327.8833997165699</v>
      </c>
      <c r="AB16" s="76">
        <v>431.99370090578486</v>
      </c>
      <c r="AC16" s="76">
        <v>0</v>
      </c>
      <c r="AD16" s="76">
        <v>301171.25234049291</v>
      </c>
      <c r="AE16" s="76">
        <v>0</v>
      </c>
      <c r="AF16" s="76">
        <v>70620.230757563215</v>
      </c>
      <c r="AG16" s="76">
        <v>0</v>
      </c>
      <c r="AH16" s="76">
        <v>55.869802640610793</v>
      </c>
      <c r="AI16" s="76">
        <v>2884.9564134113234</v>
      </c>
      <c r="AJ16" s="76">
        <v>0</v>
      </c>
      <c r="AK16" s="76">
        <v>45.207297853647347</v>
      </c>
      <c r="AL16" s="76">
        <v>522.67337886023745</v>
      </c>
      <c r="AM16" s="76">
        <v>309.38951581628385</v>
      </c>
      <c r="AN16" s="76">
        <v>0</v>
      </c>
      <c r="AO16" s="76">
        <v>74.716265027393277</v>
      </c>
      <c r="AP16" s="76">
        <v>24093.700321444903</v>
      </c>
      <c r="AQ16" s="76">
        <v>138.08984754454829</v>
      </c>
      <c r="AR16" s="94"/>
      <c r="AS16" s="29"/>
      <c r="AT16" s="94"/>
      <c r="AU16" s="69">
        <f t="shared" si="0"/>
        <v>2.6553217702815E-3</v>
      </c>
      <c r="AV16" s="69">
        <f t="shared" si="1"/>
        <v>2.6553189460889227E-3</v>
      </c>
      <c r="AW16" s="69">
        <f t="shared" si="2"/>
        <v>2.6174283997738843E-3</v>
      </c>
      <c r="AX16" s="69">
        <f t="shared" si="3"/>
        <v>2.6666814140586179E-3</v>
      </c>
      <c r="AY16" s="69">
        <f t="shared" si="4"/>
        <v>2.1740138902862048E-3</v>
      </c>
      <c r="AZ16" s="69"/>
      <c r="BA16" s="69"/>
      <c r="BB16" s="69"/>
    </row>
    <row r="17" spans="1:54">
      <c r="A17" s="76" t="s">
        <v>181</v>
      </c>
      <c r="B17" s="76">
        <v>109937.34506748311</v>
      </c>
      <c r="C17" s="76">
        <v>8794.9877536248914</v>
      </c>
      <c r="D17" s="76">
        <v>45.555579458341931</v>
      </c>
      <c r="E17" s="76">
        <v>8.8580920840968744</v>
      </c>
      <c r="F17" s="76">
        <v>272.29763401462446</v>
      </c>
      <c r="G17" s="76"/>
      <c r="H17" s="94" t="s">
        <v>181</v>
      </c>
      <c r="I17" s="76">
        <v>72.491172649594859</v>
      </c>
      <c r="J17" s="76">
        <v>93.74934999372914</v>
      </c>
      <c r="K17" s="76">
        <v>45.645339622228441</v>
      </c>
      <c r="L17" s="76">
        <v>45.645339622228441</v>
      </c>
      <c r="M17" s="76">
        <v>227.36989551687344</v>
      </c>
      <c r="N17" s="76">
        <v>46.162495514523044</v>
      </c>
      <c r="O17" s="76">
        <v>8.8763481136756948</v>
      </c>
      <c r="P17" s="76">
        <v>135422.62336059925</v>
      </c>
      <c r="Q17" s="76">
        <v>0</v>
      </c>
      <c r="R17" s="76">
        <v>16125.623831369554</v>
      </c>
      <c r="S17" s="76">
        <v>0</v>
      </c>
      <c r="T17" s="76">
        <v>6177.3517844749276</v>
      </c>
      <c r="U17" s="76">
        <v>0</v>
      </c>
      <c r="V17" s="76">
        <v>0</v>
      </c>
      <c r="W17" s="76">
        <v>0</v>
      </c>
      <c r="X17" s="76">
        <v>7.1961790203418161</v>
      </c>
      <c r="Y17" s="76">
        <v>11.766402400487882</v>
      </c>
      <c r="Z17" s="76">
        <v>644.6582630077196</v>
      </c>
      <c r="AA17" s="76">
        <v>35.392744407478077</v>
      </c>
      <c r="AB17" s="76">
        <v>272.8376022806687</v>
      </c>
      <c r="AC17" s="76">
        <v>0</v>
      </c>
      <c r="AD17" s="76">
        <v>110218.34428970936</v>
      </c>
      <c r="AE17" s="76">
        <v>0</v>
      </c>
      <c r="AF17" s="76">
        <v>25037.360328819359</v>
      </c>
      <c r="AG17" s="76">
        <v>0</v>
      </c>
      <c r="AH17" s="76">
        <v>50.745343991418522</v>
      </c>
      <c r="AI17" s="76">
        <v>811.09860774170545</v>
      </c>
      <c r="AJ17" s="76">
        <v>0</v>
      </c>
      <c r="AK17" s="76">
        <v>5.1504121696191181</v>
      </c>
      <c r="AL17" s="76">
        <v>71.331336596743625</v>
      </c>
      <c r="AM17" s="76">
        <v>101.11030051128688</v>
      </c>
      <c r="AN17" s="76">
        <v>0</v>
      </c>
      <c r="AO17" s="76">
        <v>26.448135313129512</v>
      </c>
      <c r="AP17" s="76">
        <v>8817.4677765836095</v>
      </c>
      <c r="AQ17" s="76">
        <v>37.953394437197225</v>
      </c>
      <c r="AR17" s="94"/>
      <c r="AS17" s="29"/>
      <c r="AT17" s="94"/>
      <c r="AU17" s="69">
        <f t="shared" si="0"/>
        <v>2.555994253397381E-3</v>
      </c>
      <c r="AV17" s="69">
        <f t="shared" si="1"/>
        <v>2.5560038954520288E-3</v>
      </c>
      <c r="AW17" s="69">
        <f t="shared" si="2"/>
        <v>1.9703440270931135E-3</v>
      </c>
      <c r="AX17" s="69">
        <f t="shared" si="3"/>
        <v>2.0609437569062733E-3</v>
      </c>
      <c r="AY17" s="69">
        <f t="shared" si="4"/>
        <v>1.9830075571469728E-3</v>
      </c>
      <c r="AZ17" s="69"/>
      <c r="BA17" s="69"/>
      <c r="BB17" s="69"/>
    </row>
    <row r="18" spans="1:54">
      <c r="A18" s="76" t="s">
        <v>182</v>
      </c>
      <c r="B18" s="76">
        <v>28024.215776570123</v>
      </c>
      <c r="C18" s="76">
        <v>2241.9372688842323</v>
      </c>
      <c r="D18" s="76">
        <v>11.035422942800087</v>
      </c>
      <c r="E18" s="76">
        <v>5.4608296721016467</v>
      </c>
      <c r="F18" s="76">
        <v>162.14122664583633</v>
      </c>
      <c r="G18" s="76"/>
      <c r="H18" s="94" t="s">
        <v>182</v>
      </c>
      <c r="I18" s="76">
        <v>229.21923546669288</v>
      </c>
      <c r="J18" s="76">
        <v>65.261417437499702</v>
      </c>
      <c r="K18" s="76">
        <v>11.082205307920663</v>
      </c>
      <c r="L18" s="76">
        <v>11.082205307920663</v>
      </c>
      <c r="M18" s="76">
        <v>34.137351530344084</v>
      </c>
      <c r="N18" s="76">
        <v>7.6064200913891655</v>
      </c>
      <c r="O18" s="76">
        <v>5.491665865428371</v>
      </c>
      <c r="P18" s="76">
        <v>48011.539458073181</v>
      </c>
      <c r="Q18" s="76">
        <v>0</v>
      </c>
      <c r="R18" s="76">
        <v>3902.2791491557573</v>
      </c>
      <c r="S18" s="76">
        <v>0</v>
      </c>
      <c r="T18" s="76">
        <v>1008.1363990309486</v>
      </c>
      <c r="U18" s="76">
        <v>0</v>
      </c>
      <c r="V18" s="76">
        <v>0</v>
      </c>
      <c r="W18" s="76">
        <v>0</v>
      </c>
      <c r="X18" s="76">
        <v>0.93772083827730313</v>
      </c>
      <c r="Y18" s="76">
        <v>4.205085278963689</v>
      </c>
      <c r="Z18" s="76">
        <v>163.3727918360039</v>
      </c>
      <c r="AA18" s="76">
        <v>158.03455505757509</v>
      </c>
      <c r="AB18" s="76">
        <v>162.93572206488483</v>
      </c>
      <c r="AC18" s="76">
        <v>0</v>
      </c>
      <c r="AD18" s="76">
        <v>28161.680905468016</v>
      </c>
      <c r="AE18" s="76">
        <v>0</v>
      </c>
      <c r="AF18" s="76">
        <v>6220.7344106880091</v>
      </c>
      <c r="AG18" s="76">
        <v>0</v>
      </c>
      <c r="AH18" s="76">
        <v>12.320721466037796</v>
      </c>
      <c r="AI18" s="76">
        <v>314.81910442954415</v>
      </c>
      <c r="AJ18" s="76">
        <v>0</v>
      </c>
      <c r="AK18" s="76">
        <v>3.5850353554316072</v>
      </c>
      <c r="AL18" s="76">
        <v>15.053819999137842</v>
      </c>
      <c r="AM18" s="76">
        <v>18.024740338688535</v>
      </c>
      <c r="AN18" s="76">
        <v>0</v>
      </c>
      <c r="AO18" s="76">
        <v>35.00511877409361</v>
      </c>
      <c r="AP18" s="76">
        <v>2252.9344853640655</v>
      </c>
      <c r="AQ18" s="76">
        <v>6.9082298001929114</v>
      </c>
      <c r="AR18" s="94"/>
      <c r="AS18" s="29"/>
      <c r="AT18" s="94"/>
      <c r="AU18" s="69">
        <f t="shared" si="0"/>
        <v>4.905226608083066E-3</v>
      </c>
      <c r="AV18" s="69">
        <f t="shared" si="1"/>
        <v>4.9052293444884557E-3</v>
      </c>
      <c r="AW18" s="69">
        <f t="shared" si="2"/>
        <v>4.239290633722235E-3</v>
      </c>
      <c r="AX18" s="69">
        <f t="shared" si="3"/>
        <v>5.6467963987707932E-3</v>
      </c>
      <c r="AY18" s="69">
        <f t="shared" si="4"/>
        <v>4.9000210216980254E-3</v>
      </c>
      <c r="AZ18" s="69"/>
      <c r="BA18" s="69"/>
      <c r="BB18" s="69"/>
    </row>
    <row r="19" spans="1:54">
      <c r="A19" s="76" t="s">
        <v>183</v>
      </c>
      <c r="B19" s="76">
        <v>12282.92359718688</v>
      </c>
      <c r="C19" s="76">
        <v>982.6339761220205</v>
      </c>
      <c r="D19" s="76">
        <v>1.357004738415055</v>
      </c>
      <c r="E19" s="76">
        <v>2.7697256121972709</v>
      </c>
      <c r="F19" s="76">
        <v>61.789300474625342</v>
      </c>
      <c r="G19" s="76"/>
      <c r="H19" s="94" t="s">
        <v>183</v>
      </c>
      <c r="I19" s="76">
        <v>147.53650571408951</v>
      </c>
      <c r="J19" s="76">
        <v>27.886469932904284</v>
      </c>
      <c r="K19" s="76">
        <v>1.36418427450205</v>
      </c>
      <c r="L19" s="76">
        <v>1.36418427450205</v>
      </c>
      <c r="M19" s="76">
        <v>9.6680574326344697</v>
      </c>
      <c r="N19" s="76">
        <v>1.2058232851741639</v>
      </c>
      <c r="O19" s="76">
        <v>2.7859783826670785</v>
      </c>
      <c r="P19" s="76">
        <v>15406.158675628258</v>
      </c>
      <c r="Q19" s="76">
        <v>0</v>
      </c>
      <c r="R19" s="76">
        <v>1842.7782422935359</v>
      </c>
      <c r="S19" s="76">
        <v>0</v>
      </c>
      <c r="T19" s="76">
        <v>376.8838940665695</v>
      </c>
      <c r="U19" s="76">
        <v>0</v>
      </c>
      <c r="V19" s="76">
        <v>0</v>
      </c>
      <c r="W19" s="76">
        <v>0</v>
      </c>
      <c r="X19" s="76">
        <v>0.46591946829824143</v>
      </c>
      <c r="Y19" s="76">
        <v>1.4594478536464182</v>
      </c>
      <c r="Z19" s="76">
        <v>44.948128136152469</v>
      </c>
      <c r="AA19" s="76">
        <v>107.53199765743831</v>
      </c>
      <c r="AB19" s="76">
        <v>62.134474031728928</v>
      </c>
      <c r="AC19" s="76">
        <v>0</v>
      </c>
      <c r="AD19" s="76">
        <v>12355.60505756489</v>
      </c>
      <c r="AE19" s="76">
        <v>0</v>
      </c>
      <c r="AF19" s="76">
        <v>2859.2517664533684</v>
      </c>
      <c r="AG19" s="76">
        <v>0</v>
      </c>
      <c r="AH19" s="76">
        <v>6.9865517284087568</v>
      </c>
      <c r="AI19" s="76">
        <v>162.44449032543528</v>
      </c>
      <c r="AJ19" s="76">
        <v>0</v>
      </c>
      <c r="AK19" s="76">
        <v>1.8620515605684083</v>
      </c>
      <c r="AL19" s="76">
        <v>2.4921347575508235</v>
      </c>
      <c r="AM19" s="76">
        <v>6.4828133453443986</v>
      </c>
      <c r="AN19" s="76">
        <v>0</v>
      </c>
      <c r="AO19" s="76">
        <v>22.894592107005739</v>
      </c>
      <c r="AP19" s="76">
        <v>988.44852988199773</v>
      </c>
      <c r="AQ19" s="76">
        <v>1.7404533782559684</v>
      </c>
      <c r="AR19" s="94"/>
      <c r="AS19" s="29"/>
      <c r="AT19" s="94"/>
      <c r="AU19" s="69">
        <f t="shared" si="0"/>
        <v>5.9172769253938405E-3</v>
      </c>
      <c r="AV19" s="69">
        <f t="shared" si="1"/>
        <v>5.9173139757740228E-3</v>
      </c>
      <c r="AW19" s="69">
        <f t="shared" si="2"/>
        <v>5.2907229309903285E-3</v>
      </c>
      <c r="AX19" s="69">
        <f t="shared" si="3"/>
        <v>5.8680074294124984E-3</v>
      </c>
      <c r="AY19" s="69">
        <f t="shared" si="4"/>
        <v>5.5862998035612309E-3</v>
      </c>
      <c r="AZ19" s="69"/>
      <c r="BA19" s="69"/>
      <c r="BB19" s="69"/>
    </row>
    <row r="20" spans="1:54">
      <c r="A20" s="76" t="s">
        <v>184</v>
      </c>
      <c r="B20" s="76">
        <v>2147.4654407452258</v>
      </c>
      <c r="C20" s="76">
        <v>171.79724919906789</v>
      </c>
      <c r="D20" s="76">
        <v>1.2054341914049136</v>
      </c>
      <c r="E20" s="76">
        <v>0.35531282612942783</v>
      </c>
      <c r="F20" s="76">
        <v>33.346753777660503</v>
      </c>
      <c r="G20" s="76"/>
      <c r="H20" s="94" t="s">
        <v>184</v>
      </c>
      <c r="I20" s="76">
        <v>23.690777262073897</v>
      </c>
      <c r="J20" s="76">
        <v>12.239433874800953</v>
      </c>
      <c r="K20" s="76">
        <v>1.209960629598664</v>
      </c>
      <c r="L20" s="76">
        <v>1.209960629598664</v>
      </c>
      <c r="M20" s="76">
        <v>0.60237354662114129</v>
      </c>
      <c r="N20" s="76">
        <v>9.1558612305143297E-2</v>
      </c>
      <c r="O20" s="76">
        <v>0.35666756289964324</v>
      </c>
      <c r="P20" s="76">
        <v>9312.1844313228758</v>
      </c>
      <c r="Q20" s="76">
        <v>0</v>
      </c>
      <c r="R20" s="76">
        <v>183.48890893947743</v>
      </c>
      <c r="S20" s="76">
        <v>0</v>
      </c>
      <c r="T20" s="76">
        <v>54.325235272002786</v>
      </c>
      <c r="U20" s="76">
        <v>0</v>
      </c>
      <c r="V20" s="76">
        <v>0</v>
      </c>
      <c r="W20" s="76">
        <v>0</v>
      </c>
      <c r="X20" s="76">
        <v>2.5558685171654074E-2</v>
      </c>
      <c r="Y20" s="76">
        <v>0.67767719531961823</v>
      </c>
      <c r="Z20" s="76">
        <v>7.8927369137060674</v>
      </c>
      <c r="AA20" s="76">
        <v>13.626699489564203</v>
      </c>
      <c r="AB20" s="76">
        <v>33.471931669245642</v>
      </c>
      <c r="AC20" s="76">
        <v>0</v>
      </c>
      <c r="AD20" s="76">
        <v>2155.3637756973499</v>
      </c>
      <c r="AE20" s="76">
        <v>0</v>
      </c>
      <c r="AF20" s="76">
        <v>368.17462307026682</v>
      </c>
      <c r="AG20" s="76">
        <v>0</v>
      </c>
      <c r="AH20" s="76">
        <v>0.66669373104917951</v>
      </c>
      <c r="AI20" s="76">
        <v>23.120741727819581</v>
      </c>
      <c r="AJ20" s="76">
        <v>0</v>
      </c>
      <c r="AK20" s="76">
        <v>0.23996481541049536</v>
      </c>
      <c r="AL20" s="76">
        <v>0.31107624227212904</v>
      </c>
      <c r="AM20" s="76">
        <v>0.6758097595143393</v>
      </c>
      <c r="AN20" s="76">
        <v>0</v>
      </c>
      <c r="AO20" s="76">
        <v>3.1279075848350675</v>
      </c>
      <c r="AP20" s="76">
        <v>172.42911849843196</v>
      </c>
      <c r="AQ20" s="76">
        <v>0.50189804152064355</v>
      </c>
      <c r="AR20" s="94"/>
      <c r="AS20" s="29"/>
      <c r="AT20" s="94"/>
      <c r="AU20" s="69">
        <f t="shared" si="0"/>
        <v>3.6779800048298492E-3</v>
      </c>
      <c r="AV20" s="69">
        <f t="shared" si="1"/>
        <v>3.6779942770323345E-3</v>
      </c>
      <c r="AW20" s="69">
        <f t="shared" si="2"/>
        <v>3.755027214281136E-3</v>
      </c>
      <c r="AX20" s="69">
        <f t="shared" si="3"/>
        <v>3.8128000752833281E-3</v>
      </c>
      <c r="AY20" s="69">
        <f t="shared" si="4"/>
        <v>3.7538254074073471E-3</v>
      </c>
      <c r="AZ20" s="69"/>
      <c r="BA20" s="69"/>
      <c r="BB20" s="69"/>
    </row>
    <row r="21" spans="1:54">
      <c r="A21" s="76" t="s">
        <v>185</v>
      </c>
      <c r="B21" s="76">
        <v>11143.670857839148</v>
      </c>
      <c r="C21" s="76">
        <v>890.63802465455024</v>
      </c>
      <c r="D21" s="76">
        <v>4.5183069769694004</v>
      </c>
      <c r="E21" s="76">
        <v>2.881427579485353</v>
      </c>
      <c r="F21" s="76">
        <v>134.33304273056234</v>
      </c>
      <c r="G21" s="76"/>
      <c r="H21" s="94" t="s">
        <v>185</v>
      </c>
      <c r="I21" s="76">
        <v>162.87967300086709</v>
      </c>
      <c r="J21" s="76">
        <v>49.07062058588447</v>
      </c>
      <c r="K21" s="76">
        <v>4.5310669931234449</v>
      </c>
      <c r="L21" s="76">
        <v>4.5310669931234449</v>
      </c>
      <c r="M21" s="76">
        <v>2.5997890498387868</v>
      </c>
      <c r="N21" s="76">
        <v>0.56254130063611296</v>
      </c>
      <c r="O21" s="76">
        <v>2.8946987304139533</v>
      </c>
      <c r="P21" s="76">
        <v>31433.328409707879</v>
      </c>
      <c r="Q21" s="76">
        <v>0</v>
      </c>
      <c r="R21" s="76">
        <v>1288.372678111765</v>
      </c>
      <c r="S21" s="76">
        <v>0</v>
      </c>
      <c r="T21" s="76">
        <v>199.54806592299326</v>
      </c>
      <c r="U21" s="76">
        <v>0</v>
      </c>
      <c r="V21" s="76">
        <v>0</v>
      </c>
      <c r="W21" s="76">
        <v>0</v>
      </c>
      <c r="X21" s="76">
        <v>7.4949830185160674E-2</v>
      </c>
      <c r="Y21" s="76">
        <v>2.523001211622776</v>
      </c>
      <c r="Z21" s="76">
        <v>48.963359753309327</v>
      </c>
      <c r="AA21" s="76">
        <v>109.38927335748591</v>
      </c>
      <c r="AB21" s="76">
        <v>134.77074691460285</v>
      </c>
      <c r="AC21" s="76">
        <v>0</v>
      </c>
      <c r="AD21" s="76">
        <v>11187.58399238303</v>
      </c>
      <c r="AE21" s="76">
        <v>0</v>
      </c>
      <c r="AF21" s="76">
        <v>2231.7237192083207</v>
      </c>
      <c r="AG21" s="76">
        <v>0</v>
      </c>
      <c r="AH21" s="76">
        <v>4.5064342433858569</v>
      </c>
      <c r="AI21" s="76">
        <v>152.97391296469851</v>
      </c>
      <c r="AJ21" s="76">
        <v>0</v>
      </c>
      <c r="AK21" s="76">
        <v>1.9526528221428252</v>
      </c>
      <c r="AL21" s="76">
        <v>2.6177665272068302</v>
      </c>
      <c r="AM21" s="76">
        <v>3.5274509688110358</v>
      </c>
      <c r="AN21" s="76">
        <v>0</v>
      </c>
      <c r="AO21" s="76">
        <v>23.08140946062203</v>
      </c>
      <c r="AP21" s="76">
        <v>894.14813331349171</v>
      </c>
      <c r="AQ21" s="76">
        <v>1.6926849446072805</v>
      </c>
      <c r="AR21" s="94"/>
      <c r="AS21" s="29"/>
      <c r="AT21" s="94"/>
      <c r="AU21" s="69">
        <f t="shared" si="0"/>
        <v>3.9406345632499191E-3</v>
      </c>
      <c r="AV21" s="69">
        <f t="shared" si="1"/>
        <v>3.9411169990220601E-3</v>
      </c>
      <c r="AW21" s="69">
        <f t="shared" si="2"/>
        <v>2.8240702145924256E-3</v>
      </c>
      <c r="AX21" s="69">
        <f t="shared" si="3"/>
        <v>4.6057555022676142E-3</v>
      </c>
      <c r="AY21" s="69">
        <f t="shared" si="4"/>
        <v>3.2583508505679808E-3</v>
      </c>
      <c r="AZ21" s="69"/>
      <c r="BA21" s="69"/>
      <c r="BB21" s="69"/>
    </row>
    <row r="22" spans="1:54">
      <c r="A22" s="76" t="s">
        <v>330</v>
      </c>
      <c r="B22" s="76">
        <v>940.46422160628788</v>
      </c>
      <c r="C22" s="76">
        <v>75.237139354558494</v>
      </c>
      <c r="D22" s="76">
        <v>0.64069629035201259</v>
      </c>
      <c r="E22" s="76">
        <v>3.3913322799440038E-2</v>
      </c>
      <c r="F22" s="76">
        <v>14.437500958759545</v>
      </c>
      <c r="G22" s="76"/>
      <c r="H22" s="94" t="s">
        <v>330</v>
      </c>
      <c r="I22" s="76">
        <v>3.5118229609820943</v>
      </c>
      <c r="J22" s="76">
        <v>4.9651506745607135</v>
      </c>
      <c r="K22" s="76">
        <v>0.6434889752249201</v>
      </c>
      <c r="L22" s="76">
        <v>0.6434889752249201</v>
      </c>
      <c r="M22" s="76">
        <v>0.86620529011342728</v>
      </c>
      <c r="N22" s="76">
        <v>0.14175673636208691</v>
      </c>
      <c r="O22" s="76">
        <v>3.4068098231931424E-2</v>
      </c>
      <c r="P22" s="76">
        <v>4467.4490056064496</v>
      </c>
      <c r="Q22" s="76">
        <v>0</v>
      </c>
      <c r="R22" s="76">
        <v>70.424212246161801</v>
      </c>
      <c r="S22" s="76">
        <v>0</v>
      </c>
      <c r="T22" s="76">
        <v>40.771147131690554</v>
      </c>
      <c r="U22" s="76">
        <v>0</v>
      </c>
      <c r="V22" s="76">
        <v>0</v>
      </c>
      <c r="W22" s="76">
        <v>0</v>
      </c>
      <c r="X22" s="76">
        <v>3.4620240135438074E-2</v>
      </c>
      <c r="Y22" s="76">
        <v>0.30985021333301199</v>
      </c>
      <c r="Z22" s="76">
        <v>3.2159169959365919</v>
      </c>
      <c r="AA22" s="76">
        <v>0.66698198886387916</v>
      </c>
      <c r="AB22" s="76">
        <v>14.499467753539024</v>
      </c>
      <c r="AC22" s="76">
        <v>0</v>
      </c>
      <c r="AD22" s="76">
        <v>944.5054278320298</v>
      </c>
      <c r="AE22" s="76">
        <v>0</v>
      </c>
      <c r="AF22" s="76">
        <v>150.95367289814098</v>
      </c>
      <c r="AG22" s="76">
        <v>0</v>
      </c>
      <c r="AH22" s="76">
        <v>0.25623300370370927</v>
      </c>
      <c r="AI22" s="76">
        <v>6.0601070150442293</v>
      </c>
      <c r="AJ22" s="76">
        <v>0</v>
      </c>
      <c r="AK22" s="76">
        <v>2.0229176552922147E-2</v>
      </c>
      <c r="AL22" s="76">
        <v>0.18111185963141449</v>
      </c>
      <c r="AM22" s="76">
        <v>0.48200265909846646</v>
      </c>
      <c r="AN22" s="76">
        <v>0</v>
      </c>
      <c r="AO22" s="76">
        <v>0.38283865851273996</v>
      </c>
      <c r="AP22" s="76">
        <v>75.560437407364518</v>
      </c>
      <c r="AQ22" s="76">
        <v>0.32679819924898729</v>
      </c>
      <c r="AR22" s="94"/>
      <c r="AS22" s="29"/>
      <c r="AT22" s="94"/>
      <c r="AU22" s="69">
        <f t="shared" si="0"/>
        <v>4.2970334574128121E-3</v>
      </c>
      <c r="AV22" s="69">
        <f t="shared" si="1"/>
        <v>4.2970540291606095E-3</v>
      </c>
      <c r="AW22" s="69">
        <f t="shared" si="2"/>
        <v>4.35882791107336E-3</v>
      </c>
      <c r="AX22" s="69">
        <f t="shared" si="3"/>
        <v>4.5638533683859898E-3</v>
      </c>
      <c r="AY22" s="69">
        <f t="shared" si="4"/>
        <v>4.2920720806520832E-3</v>
      </c>
      <c r="AZ22" s="69"/>
      <c r="BA22" s="69"/>
      <c r="BB22" s="69"/>
    </row>
    <row r="23" spans="1:54">
      <c r="A23" s="76" t="s">
        <v>187</v>
      </c>
      <c r="B23" s="76">
        <v>33051.176368918299</v>
      </c>
      <c r="C23" s="76">
        <v>2644.0940402746123</v>
      </c>
      <c r="D23" s="76">
        <v>28.187631427336257</v>
      </c>
      <c r="E23" s="76">
        <v>4.7683130156492322</v>
      </c>
      <c r="F23" s="76">
        <v>431.2100640295169</v>
      </c>
      <c r="G23" s="76"/>
      <c r="H23" s="94" t="s">
        <v>187</v>
      </c>
      <c r="I23" s="76">
        <v>184.62135072504933</v>
      </c>
      <c r="J23" s="76">
        <v>151.97962744558978</v>
      </c>
      <c r="K23" s="76">
        <v>28.252137049780185</v>
      </c>
      <c r="L23" s="76">
        <v>28.252137049780185</v>
      </c>
      <c r="M23" s="76">
        <v>37.041313936500281</v>
      </c>
      <c r="N23" s="76">
        <v>11.098415128726009</v>
      </c>
      <c r="O23" s="76">
        <v>4.7827262825991843</v>
      </c>
      <c r="P23" s="76">
        <v>130883.77452997029</v>
      </c>
      <c r="Q23" s="76">
        <v>0</v>
      </c>
      <c r="R23" s="76">
        <v>3024.0176003169736</v>
      </c>
      <c r="S23" s="76">
        <v>0</v>
      </c>
      <c r="T23" s="76">
        <v>1149.1333659984878</v>
      </c>
      <c r="U23" s="76">
        <v>0</v>
      </c>
      <c r="V23" s="76">
        <v>0</v>
      </c>
      <c r="W23" s="76">
        <v>0</v>
      </c>
      <c r="X23" s="76">
        <v>0.4164992576324178</v>
      </c>
      <c r="Y23" s="76">
        <v>9.7605270214757098</v>
      </c>
      <c r="Z23" s="76">
        <v>237.29406967971317</v>
      </c>
      <c r="AA23" s="76">
        <v>81.802399322136736</v>
      </c>
      <c r="AB23" s="76">
        <v>432.17125856682821</v>
      </c>
      <c r="AC23" s="76">
        <v>0</v>
      </c>
      <c r="AD23" s="76">
        <v>33132.877314375786</v>
      </c>
      <c r="AE23" s="76">
        <v>0</v>
      </c>
      <c r="AF23" s="76">
        <v>5826.8103755286929</v>
      </c>
      <c r="AG23" s="76">
        <v>0</v>
      </c>
      <c r="AH23" s="76">
        <v>6.4714786741971579</v>
      </c>
      <c r="AI23" s="76">
        <v>286.02493524323148</v>
      </c>
      <c r="AJ23" s="76">
        <v>0</v>
      </c>
      <c r="AK23" s="76">
        <v>3.0559965715919941</v>
      </c>
      <c r="AL23" s="76">
        <v>23.187578744328018</v>
      </c>
      <c r="AM23" s="76">
        <v>18.694771850439913</v>
      </c>
      <c r="AN23" s="76">
        <v>0</v>
      </c>
      <c r="AO23" s="76">
        <v>21.984911861064774</v>
      </c>
      <c r="AP23" s="76">
        <v>2650.6301560949532</v>
      </c>
      <c r="AQ23" s="76">
        <v>12.027607122553462</v>
      </c>
      <c r="AR23" s="94"/>
      <c r="AS23" s="29"/>
      <c r="AT23" s="94"/>
      <c r="AU23" s="69">
        <f t="shared" si="0"/>
        <v>2.4719527240282964E-3</v>
      </c>
      <c r="AV23" s="69">
        <f t="shared" si="1"/>
        <v>2.4719679863058415E-3</v>
      </c>
      <c r="AW23" s="69">
        <f t="shared" si="2"/>
        <v>2.2884371327975676E-3</v>
      </c>
      <c r="AX23" s="69">
        <f t="shared" si="3"/>
        <v>3.0227182868760782E-3</v>
      </c>
      <c r="AY23" s="69">
        <f t="shared" si="4"/>
        <v>2.2290633208540312E-3</v>
      </c>
      <c r="AZ23" s="69"/>
      <c r="BA23" s="69"/>
      <c r="BB23" s="69"/>
    </row>
    <row r="24" spans="1:54">
      <c r="A24" s="76" t="s">
        <v>188</v>
      </c>
      <c r="B24" s="76">
        <v>130748.97433855935</v>
      </c>
      <c r="C24" s="76">
        <v>10459.918056596322</v>
      </c>
      <c r="D24" s="76">
        <v>123.52140989535981</v>
      </c>
      <c r="E24" s="76">
        <v>32.01369776527622</v>
      </c>
      <c r="F24" s="76">
        <v>493.73918616854496</v>
      </c>
      <c r="G24" s="76"/>
      <c r="H24" s="94" t="s">
        <v>188</v>
      </c>
      <c r="I24" s="76">
        <v>479.75100624173081</v>
      </c>
      <c r="J24" s="76">
        <v>187.64793627500404</v>
      </c>
      <c r="K24" s="76">
        <v>123.84959002311193</v>
      </c>
      <c r="L24" s="76">
        <v>123.84959002311193</v>
      </c>
      <c r="M24" s="76">
        <v>280.88625709715262</v>
      </c>
      <c r="N24" s="76">
        <v>93.658515502701675</v>
      </c>
      <c r="O24" s="76">
        <v>32.1151883223068</v>
      </c>
      <c r="P24" s="76">
        <v>185274.83241974239</v>
      </c>
      <c r="Q24" s="76">
        <v>0</v>
      </c>
      <c r="R24" s="76">
        <v>18800.698585938804</v>
      </c>
      <c r="S24" s="76">
        <v>0</v>
      </c>
      <c r="T24" s="76">
        <v>4960.1974084396106</v>
      </c>
      <c r="U24" s="76">
        <v>0</v>
      </c>
      <c r="V24" s="76">
        <v>0</v>
      </c>
      <c r="W24" s="76">
        <v>0</v>
      </c>
      <c r="X24" s="76">
        <v>1.1517697960684938</v>
      </c>
      <c r="Y24" s="76">
        <v>19.37256074961515</v>
      </c>
      <c r="Z24" s="76">
        <v>1640.221694105056</v>
      </c>
      <c r="AA24" s="76">
        <v>312.05524350049177</v>
      </c>
      <c r="AB24" s="76">
        <v>495.57387676093879</v>
      </c>
      <c r="AC24" s="76">
        <v>0</v>
      </c>
      <c r="AD24" s="76">
        <v>131143.10124147774</v>
      </c>
      <c r="AE24" s="76">
        <v>0</v>
      </c>
      <c r="AF24" s="76">
        <v>29480.54055171218</v>
      </c>
      <c r="AG24" s="76">
        <v>0</v>
      </c>
      <c r="AH24" s="76">
        <v>25.722580485851289</v>
      </c>
      <c r="AI24" s="76">
        <v>1332.5621556975875</v>
      </c>
      <c r="AJ24" s="76">
        <v>0</v>
      </c>
      <c r="AK24" s="76">
        <v>20.236156054056384</v>
      </c>
      <c r="AL24" s="76">
        <v>198.57526331549838</v>
      </c>
      <c r="AM24" s="76">
        <v>117.87537803902011</v>
      </c>
      <c r="AN24" s="76">
        <v>0</v>
      </c>
      <c r="AO24" s="76">
        <v>68.299140900687917</v>
      </c>
      <c r="AP24" s="76">
        <v>10491.448483323687</v>
      </c>
      <c r="AQ24" s="76">
        <v>54.847935563250452</v>
      </c>
      <c r="AR24" s="94"/>
      <c r="AS24" s="29"/>
      <c r="AT24" s="94"/>
      <c r="AU24" s="69">
        <f t="shared" si="0"/>
        <v>3.0143785441700179E-3</v>
      </c>
      <c r="AV24" s="69">
        <f t="shared" si="1"/>
        <v>3.0144047550622957E-3</v>
      </c>
      <c r="AW24" s="69">
        <f t="shared" si="2"/>
        <v>2.6568683763416798E-3</v>
      </c>
      <c r="AX24" s="69">
        <f t="shared" si="3"/>
        <v>3.1702228769293276E-3</v>
      </c>
      <c r="AY24" s="69">
        <f t="shared" si="4"/>
        <v>3.71591043164139E-3</v>
      </c>
      <c r="AZ24" s="69"/>
      <c r="BA24" s="69"/>
      <c r="BB24" s="69"/>
    </row>
    <row r="25" spans="1:54">
      <c r="A25" s="76" t="s">
        <v>189</v>
      </c>
      <c r="B25" s="76">
        <v>43726.740145811906</v>
      </c>
      <c r="C25" s="76">
        <v>3498.1391383688915</v>
      </c>
      <c r="D25" s="76">
        <v>15.078760390295329</v>
      </c>
      <c r="E25" s="76">
        <v>14.160728532171127</v>
      </c>
      <c r="F25" s="76">
        <v>155.47653454468266</v>
      </c>
      <c r="G25" s="76"/>
      <c r="H25" s="94" t="s">
        <v>189</v>
      </c>
      <c r="I25" s="76">
        <v>581.50230214437431</v>
      </c>
      <c r="J25" s="76">
        <v>80.709101933942449</v>
      </c>
      <c r="K25" s="76">
        <v>15.166259500591019</v>
      </c>
      <c r="L25" s="76">
        <v>15.166259500591019</v>
      </c>
      <c r="M25" s="76">
        <v>44.053130407043753</v>
      </c>
      <c r="N25" s="76">
        <v>13.087881464237697</v>
      </c>
      <c r="O25" s="76">
        <v>14.254755980075879</v>
      </c>
      <c r="P25" s="76">
        <v>32728.310553962965</v>
      </c>
      <c r="Q25" s="76">
        <v>0</v>
      </c>
      <c r="R25" s="76">
        <v>7039.1568287992277</v>
      </c>
      <c r="S25" s="76">
        <v>0</v>
      </c>
      <c r="T25" s="76">
        <v>990.06538673910779</v>
      </c>
      <c r="U25" s="76">
        <v>0</v>
      </c>
      <c r="V25" s="76">
        <v>0</v>
      </c>
      <c r="W25" s="76">
        <v>0</v>
      </c>
      <c r="X25" s="76">
        <v>0.51888288129324556</v>
      </c>
      <c r="Y25" s="76">
        <v>4.500124464440697</v>
      </c>
      <c r="Z25" s="76">
        <v>334.59534743996875</v>
      </c>
      <c r="AA25" s="76">
        <v>434.87673126151293</v>
      </c>
      <c r="AB25" s="76">
        <v>156.49864887278562</v>
      </c>
      <c r="AC25" s="76">
        <v>0</v>
      </c>
      <c r="AD25" s="76">
        <v>44007.552017607231</v>
      </c>
      <c r="AE25" s="76">
        <v>0</v>
      </c>
      <c r="AF25" s="76">
        <v>10641.008312064238</v>
      </c>
      <c r="AG25" s="76">
        <v>0</v>
      </c>
      <c r="AH25" s="76">
        <v>20.137673209116727</v>
      </c>
      <c r="AI25" s="76">
        <v>656.24233590592121</v>
      </c>
      <c r="AJ25" s="76">
        <v>0</v>
      </c>
      <c r="AK25" s="76">
        <v>9.4453941305769646</v>
      </c>
      <c r="AL25" s="76">
        <v>32.524017315669781</v>
      </c>
      <c r="AM25" s="76">
        <v>25.449601537918543</v>
      </c>
      <c r="AN25" s="76">
        <v>0</v>
      </c>
      <c r="AO25" s="76">
        <v>88.107807516105424</v>
      </c>
      <c r="AP25" s="76">
        <v>3520.6041319488313</v>
      </c>
      <c r="AQ25" s="76">
        <v>7.7879101276694271</v>
      </c>
      <c r="AR25" s="94"/>
      <c r="AS25" s="29"/>
      <c r="AT25" s="94"/>
      <c r="AU25" s="69">
        <f t="shared" si="0"/>
        <v>6.421971335135568E-3</v>
      </c>
      <c r="AV25" s="69">
        <f t="shared" si="1"/>
        <v>6.4219840010179682E-3</v>
      </c>
      <c r="AW25" s="69">
        <f t="shared" si="2"/>
        <v>5.8028052725079739E-3</v>
      </c>
      <c r="AX25" s="69">
        <f t="shared" si="3"/>
        <v>6.6400148616037142E-3</v>
      </c>
      <c r="AY25" s="69">
        <f t="shared" si="4"/>
        <v>6.5740745450511128E-3</v>
      </c>
      <c r="AZ25" s="69"/>
      <c r="BA25" s="69"/>
      <c r="BB25" s="69"/>
    </row>
    <row r="26" spans="1:54">
      <c r="A26" s="76" t="s">
        <v>190</v>
      </c>
      <c r="B26" s="76">
        <v>94344.154552111955</v>
      </c>
      <c r="C26" s="76">
        <v>7547.5324241116796</v>
      </c>
      <c r="D26" s="76">
        <v>71.484028195759322</v>
      </c>
      <c r="E26" s="76">
        <v>21.650756426185549</v>
      </c>
      <c r="F26" s="76">
        <v>258.58817951975078</v>
      </c>
      <c r="G26" s="76"/>
      <c r="H26" s="94" t="s">
        <v>190</v>
      </c>
      <c r="I26" s="76">
        <v>398.53618984906916</v>
      </c>
      <c r="J26" s="76">
        <v>105.61082880654074</v>
      </c>
      <c r="K26" s="76">
        <v>71.680377591568899</v>
      </c>
      <c r="L26" s="76">
        <v>71.680377591568899</v>
      </c>
      <c r="M26" s="76">
        <v>193.77220573344468</v>
      </c>
      <c r="N26" s="76">
        <v>59.100555975480006</v>
      </c>
      <c r="O26" s="76">
        <v>21.723646208914705</v>
      </c>
      <c r="P26" s="76">
        <v>102228.15345103839</v>
      </c>
      <c r="Q26" s="76">
        <v>0</v>
      </c>
      <c r="R26" s="76">
        <v>14234.38294641464</v>
      </c>
      <c r="S26" s="76">
        <v>0</v>
      </c>
      <c r="T26" s="76">
        <v>3760.9468064280691</v>
      </c>
      <c r="U26" s="76">
        <v>0</v>
      </c>
      <c r="V26" s="76">
        <v>0</v>
      </c>
      <c r="W26" s="76">
        <v>0</v>
      </c>
      <c r="X26" s="76">
        <v>1.9586834203192942</v>
      </c>
      <c r="Y26" s="76">
        <v>11.470696920922412</v>
      </c>
      <c r="Z26" s="76">
        <v>1027.5196193415863</v>
      </c>
      <c r="AA26" s="76">
        <v>282.74417484809277</v>
      </c>
      <c r="AB26" s="76">
        <v>259.50715155657156</v>
      </c>
      <c r="AC26" s="76">
        <v>0</v>
      </c>
      <c r="AD26" s="76">
        <v>94636.540827318575</v>
      </c>
      <c r="AE26" s="76">
        <v>0</v>
      </c>
      <c r="AF26" s="76">
        <v>21911.536330175215</v>
      </c>
      <c r="AG26" s="76">
        <v>0</v>
      </c>
      <c r="AH26" s="76">
        <v>27.234916521527015</v>
      </c>
      <c r="AI26" s="76">
        <v>980.3360188134659</v>
      </c>
      <c r="AJ26" s="76">
        <v>0</v>
      </c>
      <c r="AK26" s="76">
        <v>13.73816779029965</v>
      </c>
      <c r="AL26" s="76">
        <v>122.05614278831189</v>
      </c>
      <c r="AM26" s="76">
        <v>83.710849807018022</v>
      </c>
      <c r="AN26" s="76">
        <v>0</v>
      </c>
      <c r="AO26" s="76">
        <v>62.19426116109922</v>
      </c>
      <c r="AP26" s="76">
        <v>7570.9232626829153</v>
      </c>
      <c r="AQ26" s="76">
        <v>35.354035975757533</v>
      </c>
      <c r="AR26" s="94"/>
      <c r="AS26" s="29"/>
      <c r="AT26" s="94"/>
      <c r="AU26" s="69">
        <f t="shared" si="0"/>
        <v>3.0991456396497487E-3</v>
      </c>
      <c r="AV26" s="69">
        <f t="shared" si="1"/>
        <v>3.0991372089386841E-3</v>
      </c>
      <c r="AW26" s="69">
        <f t="shared" si="2"/>
        <v>2.7467589721143458E-3</v>
      </c>
      <c r="AX26" s="69">
        <f t="shared" si="3"/>
        <v>3.3666159876520273E-3</v>
      </c>
      <c r="AY26" s="69">
        <f t="shared" si="4"/>
        <v>3.5538052765114324E-3</v>
      </c>
      <c r="AZ26" s="69"/>
      <c r="BA26" s="69"/>
      <c r="BB26" s="69"/>
    </row>
    <row r="27" spans="1:54">
      <c r="A27" s="76" t="s">
        <v>191</v>
      </c>
      <c r="B27" s="76">
        <v>11403.527770681683</v>
      </c>
      <c r="C27" s="76">
        <v>912.28220537093978</v>
      </c>
      <c r="D27" s="76">
        <v>3.1165508663721355</v>
      </c>
      <c r="E27" s="76">
        <v>0.49445142012269427</v>
      </c>
      <c r="F27" s="76">
        <v>41.320905880612486</v>
      </c>
      <c r="G27" s="76"/>
      <c r="H27" s="94" t="s">
        <v>191</v>
      </c>
      <c r="I27" s="76">
        <v>12.208799221496388</v>
      </c>
      <c r="J27" s="76">
        <v>14.320934758629086</v>
      </c>
      <c r="K27" s="76">
        <v>3.1357402417503093</v>
      </c>
      <c r="L27" s="76">
        <v>3.1357402417503093</v>
      </c>
      <c r="M27" s="76">
        <v>20.87434042933911</v>
      </c>
      <c r="N27" s="76">
        <v>3.2796820108962139</v>
      </c>
      <c r="O27" s="76">
        <v>0.49810057468224112</v>
      </c>
      <c r="P27" s="76">
        <v>17548.421011712653</v>
      </c>
      <c r="Q27" s="76">
        <v>0</v>
      </c>
      <c r="R27" s="76">
        <v>1604.0268434299246</v>
      </c>
      <c r="S27" s="76">
        <v>0</v>
      </c>
      <c r="T27" s="76">
        <v>659.40048771959573</v>
      </c>
      <c r="U27" s="76">
        <v>0</v>
      </c>
      <c r="V27" s="76">
        <v>0</v>
      </c>
      <c r="W27" s="76">
        <v>0</v>
      </c>
      <c r="X27" s="76">
        <v>0.86312586649330636</v>
      </c>
      <c r="Y27" s="76">
        <v>1.3613342708554332</v>
      </c>
      <c r="Z27" s="76">
        <v>41.599985940814094</v>
      </c>
      <c r="AA27" s="76">
        <v>5.5028733555424756</v>
      </c>
      <c r="AB27" s="76">
        <v>41.506617561117643</v>
      </c>
      <c r="AC27" s="76">
        <v>0</v>
      </c>
      <c r="AD27" s="76">
        <v>11448.344569112147</v>
      </c>
      <c r="AE27" s="76">
        <v>0</v>
      </c>
      <c r="AF27" s="76">
        <v>2534.2382100894524</v>
      </c>
      <c r="AG27" s="76">
        <v>0</v>
      </c>
      <c r="AH27" s="76">
        <v>5.9638718425183397</v>
      </c>
      <c r="AI27" s="76">
        <v>79.86529347714081</v>
      </c>
      <c r="AJ27" s="76">
        <v>0</v>
      </c>
      <c r="AK27" s="76">
        <v>0.2702723616603242</v>
      </c>
      <c r="AL27" s="76">
        <v>3.8036460897533364</v>
      </c>
      <c r="AM27" s="76">
        <v>9.7287644419961321</v>
      </c>
      <c r="AN27" s="76">
        <v>0</v>
      </c>
      <c r="AO27" s="76">
        <v>3.5588580417857441</v>
      </c>
      <c r="AP27" s="76">
        <v>915.86756342973013</v>
      </c>
      <c r="AQ27" s="76">
        <v>3.5290482107771859</v>
      </c>
      <c r="AR27" s="94"/>
      <c r="AS27" s="29"/>
      <c r="AT27" s="94"/>
      <c r="AU27" s="69">
        <f t="shared" si="0"/>
        <v>3.9300819300573863E-3</v>
      </c>
      <c r="AV27" s="69">
        <f t="shared" si="1"/>
        <v>3.9300975484143292E-3</v>
      </c>
      <c r="AW27" s="69">
        <f t="shared" si="2"/>
        <v>6.1572476115274955E-3</v>
      </c>
      <c r="AX27" s="69">
        <f t="shared" si="3"/>
        <v>7.380208471524527E-3</v>
      </c>
      <c r="AY27" s="69">
        <f t="shared" si="4"/>
        <v>4.494375826167264E-3</v>
      </c>
      <c r="AZ27" s="69"/>
      <c r="BA27" s="69"/>
      <c r="BB27" s="69"/>
    </row>
    <row r="28" spans="1:54">
      <c r="A28" s="76" t="s">
        <v>192</v>
      </c>
      <c r="B28" s="76">
        <v>121948.81745602591</v>
      </c>
      <c r="C28" s="76">
        <v>9755.9055783524218</v>
      </c>
      <c r="D28" s="76">
        <v>50.498258030891009</v>
      </c>
      <c r="E28" s="76">
        <v>12.113252606191464</v>
      </c>
      <c r="F28" s="76">
        <v>80.697984471391905</v>
      </c>
      <c r="G28" s="76"/>
      <c r="H28" s="94" t="s">
        <v>192</v>
      </c>
      <c r="I28" s="76">
        <v>51.760574172416987</v>
      </c>
      <c r="J28" s="76">
        <v>29.281178122121851</v>
      </c>
      <c r="K28" s="76">
        <v>50.572866158705708</v>
      </c>
      <c r="L28" s="76">
        <v>50.572866158705708</v>
      </c>
      <c r="M28" s="76">
        <v>273.4929122939534</v>
      </c>
      <c r="N28" s="76">
        <v>58.72160658184864</v>
      </c>
      <c r="O28" s="76">
        <v>12.13099942552723</v>
      </c>
      <c r="P28" s="76">
        <v>88309.091796944456</v>
      </c>
      <c r="Q28" s="76">
        <v>0</v>
      </c>
      <c r="R28" s="76">
        <v>19143.404611837454</v>
      </c>
      <c r="S28" s="76">
        <v>0</v>
      </c>
      <c r="T28" s="76">
        <v>6914.3518624874296</v>
      </c>
      <c r="U28" s="76">
        <v>0</v>
      </c>
      <c r="V28" s="76">
        <v>0</v>
      </c>
      <c r="W28" s="76">
        <v>0</v>
      </c>
      <c r="X28" s="76">
        <v>7.9810488628284189</v>
      </c>
      <c r="Y28" s="76">
        <v>9.401730955322785</v>
      </c>
      <c r="Z28" s="76">
        <v>819.27754676337793</v>
      </c>
      <c r="AA28" s="76">
        <v>50.66145687844265</v>
      </c>
      <c r="AB28" s="76">
        <v>80.819436693143942</v>
      </c>
      <c r="AC28" s="76">
        <v>0</v>
      </c>
      <c r="AD28" s="76">
        <v>122143.60912646264</v>
      </c>
      <c r="AE28" s="76">
        <v>0</v>
      </c>
      <c r="AF28" s="76">
        <v>28944.712459421182</v>
      </c>
      <c r="AG28" s="76">
        <v>0</v>
      </c>
      <c r="AH28" s="76">
        <v>57.257128439364628</v>
      </c>
      <c r="AI28" s="76">
        <v>941.20515897340238</v>
      </c>
      <c r="AJ28" s="76">
        <v>0</v>
      </c>
      <c r="AK28" s="76">
        <v>7.1403364814197907</v>
      </c>
      <c r="AL28" s="76">
        <v>95.195736966027397</v>
      </c>
      <c r="AM28" s="76">
        <v>119.27027033700057</v>
      </c>
      <c r="AN28" s="76">
        <v>0</v>
      </c>
      <c r="AO28" s="76">
        <v>28.809776610750838</v>
      </c>
      <c r="AP28" s="76">
        <v>9771.4888685328806</v>
      </c>
      <c r="AQ28" s="76">
        <v>42.708431936926694</v>
      </c>
      <c r="AR28" s="94"/>
      <c r="AS28" s="29"/>
      <c r="AT28" s="94"/>
      <c r="AU28" s="69">
        <f t="shared" si="0"/>
        <v>1.5973231598328445E-3</v>
      </c>
      <c r="AV28" s="69">
        <f t="shared" si="1"/>
        <v>1.5973186758835459E-3</v>
      </c>
      <c r="AW28" s="69">
        <f t="shared" si="2"/>
        <v>1.4774396330475249E-3</v>
      </c>
      <c r="AX28" s="69">
        <f t="shared" si="3"/>
        <v>1.4650746511052865E-3</v>
      </c>
      <c r="AY28" s="69">
        <f t="shared" si="4"/>
        <v>1.5050217492742046E-3</v>
      </c>
      <c r="AZ28" s="69"/>
      <c r="BA28" s="69"/>
      <c r="BB28" s="69"/>
    </row>
    <row r="29" spans="1:54">
      <c r="A29" s="76" t="s">
        <v>193</v>
      </c>
      <c r="B29" s="76">
        <v>17638.990186583764</v>
      </c>
      <c r="C29" s="76">
        <v>1411.1192283516875</v>
      </c>
      <c r="D29" s="76">
        <v>1.7118638211614636</v>
      </c>
      <c r="E29" s="76">
        <v>0.13600778644470152</v>
      </c>
      <c r="F29" s="76">
        <v>42.879808716856253</v>
      </c>
      <c r="G29" s="76"/>
      <c r="H29" s="94" t="s">
        <v>193</v>
      </c>
      <c r="I29" s="76">
        <v>8.4861423462865009</v>
      </c>
      <c r="J29" s="76">
        <v>14.611806673081023</v>
      </c>
      <c r="K29" s="76">
        <v>1.7146403636992475</v>
      </c>
      <c r="L29" s="76">
        <v>1.7146403636992475</v>
      </c>
      <c r="M29" s="76">
        <v>32.372870028009714</v>
      </c>
      <c r="N29" s="76">
        <v>3.7489662040979064</v>
      </c>
      <c r="O29" s="76">
        <v>0.13614025653378103</v>
      </c>
      <c r="P29" s="76">
        <v>21673.975503780155</v>
      </c>
      <c r="Q29" s="76">
        <v>0</v>
      </c>
      <c r="R29" s="76">
        <v>2582.6037657329312</v>
      </c>
      <c r="S29" s="76">
        <v>0</v>
      </c>
      <c r="T29" s="76">
        <v>1103.2352055718925</v>
      </c>
      <c r="U29" s="76">
        <v>0</v>
      </c>
      <c r="V29" s="76">
        <v>0</v>
      </c>
      <c r="W29" s="76">
        <v>0</v>
      </c>
      <c r="X29" s="76">
        <v>1.6210803357772667</v>
      </c>
      <c r="Y29" s="76">
        <v>1.6245903508863238</v>
      </c>
      <c r="Z29" s="76">
        <v>33.588385283273482</v>
      </c>
      <c r="AA29" s="76">
        <v>4.0620371859098183</v>
      </c>
      <c r="AB29" s="76">
        <v>42.949281422473035</v>
      </c>
      <c r="AC29" s="76">
        <v>0</v>
      </c>
      <c r="AD29" s="76">
        <v>17656.377725271035</v>
      </c>
      <c r="AE29" s="76">
        <v>0</v>
      </c>
      <c r="AF29" s="76">
        <v>4009.7700165897804</v>
      </c>
      <c r="AG29" s="76">
        <v>0</v>
      </c>
      <c r="AH29" s="76">
        <v>10.792554272044843</v>
      </c>
      <c r="AI29" s="76">
        <v>115.01254795747613</v>
      </c>
      <c r="AJ29" s="76">
        <v>0</v>
      </c>
      <c r="AK29" s="76">
        <v>4.7458038216558543E-3</v>
      </c>
      <c r="AL29" s="76">
        <v>1.949497503992542</v>
      </c>
      <c r="AM29" s="76">
        <v>15.337262295374709</v>
      </c>
      <c r="AN29" s="76">
        <v>0</v>
      </c>
      <c r="AO29" s="76">
        <v>5.0758906569685349</v>
      </c>
      <c r="AP29" s="76">
        <v>1412.5102874165686</v>
      </c>
      <c r="AQ29" s="76">
        <v>4.9381813727760617</v>
      </c>
      <c r="AR29" s="94"/>
      <c r="AS29" s="29"/>
      <c r="AT29" s="94"/>
      <c r="AU29" s="69">
        <f t="shared" si="0"/>
        <v>9.8574456379574532E-4</v>
      </c>
      <c r="AV29" s="69">
        <f t="shared" si="1"/>
        <v>9.8578421789773194E-4</v>
      </c>
      <c r="AW29" s="69">
        <f t="shared" si="2"/>
        <v>1.621941245244669E-3</v>
      </c>
      <c r="AX29" s="69">
        <f t="shared" si="3"/>
        <v>9.739890085879553E-4</v>
      </c>
      <c r="AY29" s="69">
        <f t="shared" si="4"/>
        <v>1.620172936766671E-3</v>
      </c>
      <c r="AZ29" s="69"/>
      <c r="BA29" s="69"/>
      <c r="BB29" s="69"/>
    </row>
    <row r="30" spans="1:54">
      <c r="A30" s="76" t="s">
        <v>194</v>
      </c>
      <c r="B30" s="76">
        <v>598.93785754709506</v>
      </c>
      <c r="C30" s="76">
        <v>47.915027151161837</v>
      </c>
      <c r="D30" s="76">
        <v>0.42280168665568441</v>
      </c>
      <c r="E30" s="76">
        <v>3.7743688399892977E-2</v>
      </c>
      <c r="F30" s="76">
        <v>10.402413574602134</v>
      </c>
      <c r="G30" s="76"/>
      <c r="H30" s="94" t="s">
        <v>194</v>
      </c>
      <c r="I30" s="76">
        <v>3.5686695811820521</v>
      </c>
      <c r="J30" s="76">
        <v>3.631051051355568</v>
      </c>
      <c r="K30" s="76">
        <v>0.42485702358364369</v>
      </c>
      <c r="L30" s="76">
        <v>0.42485702358364369</v>
      </c>
      <c r="M30" s="76">
        <v>0.35975517996494649</v>
      </c>
      <c r="N30" s="76">
        <v>5.4895286643922001E-2</v>
      </c>
      <c r="O30" s="76">
        <v>3.7901333986121298E-2</v>
      </c>
      <c r="P30" s="76">
        <v>3110.4956144957873</v>
      </c>
      <c r="Q30" s="76">
        <v>0</v>
      </c>
      <c r="R30" s="76">
        <v>39.750965249833818</v>
      </c>
      <c r="S30" s="76">
        <v>0</v>
      </c>
      <c r="T30" s="76">
        <v>22.049465746969542</v>
      </c>
      <c r="U30" s="76">
        <v>0</v>
      </c>
      <c r="V30" s="76">
        <v>0</v>
      </c>
      <c r="W30" s="76">
        <v>0</v>
      </c>
      <c r="X30" s="76">
        <v>1.5219381645099953E-2</v>
      </c>
      <c r="Y30" s="76">
        <v>0.21621187982388157</v>
      </c>
      <c r="Z30" s="76">
        <v>1.9529367743290922</v>
      </c>
      <c r="AA30" s="76">
        <v>1.2692288108165366</v>
      </c>
      <c r="AB30" s="76">
        <v>10.452494524529399</v>
      </c>
      <c r="AC30" s="76">
        <v>0</v>
      </c>
      <c r="AD30" s="76">
        <v>601.65538172699053</v>
      </c>
      <c r="AE30" s="76">
        <v>0</v>
      </c>
      <c r="AF30" s="76">
        <v>91.517479610002354</v>
      </c>
      <c r="AG30" s="76">
        <v>0</v>
      </c>
      <c r="AH30" s="76">
        <v>0.14764604888572885</v>
      </c>
      <c r="AI30" s="76">
        <v>4.4123562064385986</v>
      </c>
      <c r="AJ30" s="76">
        <v>0</v>
      </c>
      <c r="AK30" s="76">
        <v>2.4559989135942723E-2</v>
      </c>
      <c r="AL30" s="76">
        <v>7.9165142456152623E-2</v>
      </c>
      <c r="AM30" s="76">
        <v>0.24231979301682677</v>
      </c>
      <c r="AN30" s="76">
        <v>0</v>
      </c>
      <c r="AO30" s="76">
        <v>0.40824607097339577</v>
      </c>
      <c r="AP30" s="76">
        <v>48.132433616076113</v>
      </c>
      <c r="AQ30" s="76">
        <v>0.19360314127548961</v>
      </c>
      <c r="AR30" s="94"/>
      <c r="AS30" s="29"/>
      <c r="AT30" s="94"/>
      <c r="AU30" s="69">
        <f t="shared" si="0"/>
        <v>4.5372389566838848E-3</v>
      </c>
      <c r="AV30" s="69">
        <f t="shared" si="1"/>
        <v>4.5373336475090517E-3</v>
      </c>
      <c r="AW30" s="69">
        <f t="shared" si="2"/>
        <v>4.8612316195254003E-3</v>
      </c>
      <c r="AX30" s="69">
        <f t="shared" si="3"/>
        <v>4.1767403481628934E-3</v>
      </c>
      <c r="AY30" s="69">
        <f t="shared" si="4"/>
        <v>4.8143586647563822E-3</v>
      </c>
      <c r="AZ30" s="69"/>
      <c r="BA30" s="69"/>
      <c r="BB30" s="69"/>
    </row>
    <row r="31" spans="1:54">
      <c r="A31" s="76" t="s">
        <v>195</v>
      </c>
      <c r="B31" s="76">
        <v>1454.6902889491073</v>
      </c>
      <c r="C31" s="76">
        <v>116.37520257303352</v>
      </c>
      <c r="D31" s="76">
        <v>0.62817021194502676</v>
      </c>
      <c r="E31" s="76">
        <v>0.25463730900698861</v>
      </c>
      <c r="F31" s="76">
        <v>14.00433060951371</v>
      </c>
      <c r="G31" s="76"/>
      <c r="H31" s="94" t="s">
        <v>195</v>
      </c>
      <c r="I31" s="76">
        <v>13.386560536947991</v>
      </c>
      <c r="J31" s="76">
        <v>5.311825200154229</v>
      </c>
      <c r="K31" s="76">
        <v>0.63057483169563311</v>
      </c>
      <c r="L31" s="76">
        <v>0.63057483169563311</v>
      </c>
      <c r="M31" s="76">
        <v>1.2126188086646603</v>
      </c>
      <c r="N31" s="76">
        <v>0.23715108526935194</v>
      </c>
      <c r="O31" s="76">
        <v>0.25577631396102679</v>
      </c>
      <c r="P31" s="76">
        <v>4004.3357072178646</v>
      </c>
      <c r="Q31" s="76">
        <v>0</v>
      </c>
      <c r="R31" s="76">
        <v>171.41740731449562</v>
      </c>
      <c r="S31" s="76">
        <v>0</v>
      </c>
      <c r="T31" s="76">
        <v>47.356223779902493</v>
      </c>
      <c r="U31" s="76">
        <v>0</v>
      </c>
      <c r="V31" s="76">
        <v>0</v>
      </c>
      <c r="W31" s="76">
        <v>0</v>
      </c>
      <c r="X31" s="76">
        <v>4.0289648677040504E-2</v>
      </c>
      <c r="Y31" s="76">
        <v>0.31148092689450363</v>
      </c>
      <c r="Z31" s="76">
        <v>6.7013981985758058</v>
      </c>
      <c r="AA31" s="76">
        <v>8.4996546911057944</v>
      </c>
      <c r="AB31" s="76">
        <v>14.05769196994472</v>
      </c>
      <c r="AC31" s="76">
        <v>0</v>
      </c>
      <c r="AD31" s="76">
        <v>1460.6359535414499</v>
      </c>
      <c r="AE31" s="76">
        <v>0</v>
      </c>
      <c r="AF31" s="76">
        <v>293.59338194976772</v>
      </c>
      <c r="AG31" s="76">
        <v>0</v>
      </c>
      <c r="AH31" s="76">
        <v>0.58495848838638209</v>
      </c>
      <c r="AI31" s="76">
        <v>15.881193953144395</v>
      </c>
      <c r="AJ31" s="76">
        <v>0</v>
      </c>
      <c r="AK31" s="76">
        <v>0.16893535364532683</v>
      </c>
      <c r="AL31" s="76">
        <v>0.48393911417551988</v>
      </c>
      <c r="AM31" s="76">
        <v>0.74340034449679693</v>
      </c>
      <c r="AN31" s="76">
        <v>0</v>
      </c>
      <c r="AO31" s="76">
        <v>1.9244849980223087</v>
      </c>
      <c r="AP31" s="76">
        <v>116.8508559191345</v>
      </c>
      <c r="AQ31" s="76">
        <v>0.3442626412440935</v>
      </c>
      <c r="AR31" s="94"/>
      <c r="AS31" s="29"/>
      <c r="AT31" s="94"/>
      <c r="AU31" s="69">
        <f t="shared" si="0"/>
        <v>4.0872374260763492E-3</v>
      </c>
      <c r="AV31" s="69">
        <f t="shared" si="1"/>
        <v>4.0872396832347356E-3</v>
      </c>
      <c r="AW31" s="69">
        <f t="shared" si="2"/>
        <v>3.8279748145981615E-3</v>
      </c>
      <c r="AX31" s="69">
        <f t="shared" si="3"/>
        <v>4.4730481895208863E-3</v>
      </c>
      <c r="AY31" s="69">
        <f t="shared" si="4"/>
        <v>3.8103470932598239E-3</v>
      </c>
      <c r="AZ31" s="69"/>
      <c r="BA31" s="69"/>
      <c r="BB31" s="69"/>
    </row>
    <row r="32" spans="1:54">
      <c r="A32" s="76" t="s">
        <v>196</v>
      </c>
      <c r="B32" s="76">
        <v>21313.566253286357</v>
      </c>
      <c r="C32" s="76">
        <v>1705.0851996961001</v>
      </c>
      <c r="D32" s="76">
        <v>17.900117869708531</v>
      </c>
      <c r="E32" s="76">
        <v>6.312331699137784E-2</v>
      </c>
      <c r="F32" s="76">
        <v>449.14891266785611</v>
      </c>
      <c r="G32" s="76"/>
      <c r="H32" s="94" t="s">
        <v>196</v>
      </c>
      <c r="I32" s="76">
        <v>86.877107359326843</v>
      </c>
      <c r="J32" s="76">
        <v>153.22797459332827</v>
      </c>
      <c r="K32" s="76">
        <v>17.962315141356417</v>
      </c>
      <c r="L32" s="76">
        <v>17.962315141356417</v>
      </c>
      <c r="M32" s="76">
        <v>10.963986050348051</v>
      </c>
      <c r="N32" s="76">
        <v>1.2835178204761544</v>
      </c>
      <c r="O32" s="76">
        <v>6.3326611600612676E-2</v>
      </c>
      <c r="P32" s="76">
        <v>135815.93033227837</v>
      </c>
      <c r="Q32" s="76">
        <v>0</v>
      </c>
      <c r="R32" s="76">
        <v>877.93330394970792</v>
      </c>
      <c r="S32" s="76">
        <v>0</v>
      </c>
      <c r="T32" s="76">
        <v>845.20518190277528</v>
      </c>
      <c r="U32" s="76">
        <v>0</v>
      </c>
      <c r="V32" s="76">
        <v>0</v>
      </c>
      <c r="W32" s="76">
        <v>0</v>
      </c>
      <c r="X32" s="76">
        <v>0.54610404635423859</v>
      </c>
      <c r="Y32" s="76">
        <v>9.1915010232864454</v>
      </c>
      <c r="Z32" s="76">
        <v>54.658893608635324</v>
      </c>
      <c r="AA32" s="76">
        <v>1.8391596783381121</v>
      </c>
      <c r="AB32" s="76">
        <v>450.7103831427757</v>
      </c>
      <c r="AC32" s="76">
        <v>0</v>
      </c>
      <c r="AD32" s="76">
        <v>21386.784013405209</v>
      </c>
      <c r="AE32" s="76">
        <v>0</v>
      </c>
      <c r="AF32" s="76">
        <v>2742.1671730132221</v>
      </c>
      <c r="AG32" s="76">
        <v>0</v>
      </c>
      <c r="AH32" s="76">
        <v>3.654463107877115</v>
      </c>
      <c r="AI32" s="76">
        <v>116.38986096580304</v>
      </c>
      <c r="AJ32" s="76">
        <v>0</v>
      </c>
      <c r="AK32" s="76">
        <v>1.3107225885999368E-2</v>
      </c>
      <c r="AL32" s="76">
        <v>0.70759396493097848</v>
      </c>
      <c r="AM32" s="76">
        <v>7.7015605404651035</v>
      </c>
      <c r="AN32" s="76">
        <v>0</v>
      </c>
      <c r="AO32" s="76">
        <v>6.9953399647930716</v>
      </c>
      <c r="AP32" s="76">
        <v>1710.942642581171</v>
      </c>
      <c r="AQ32" s="76">
        <v>7.8569704731008976</v>
      </c>
      <c r="AR32" s="94"/>
      <c r="AS32" s="29"/>
      <c r="AT32" s="94"/>
      <c r="AU32" s="69">
        <f t="shared" si="0"/>
        <v>3.435265560382829E-3</v>
      </c>
      <c r="AV32" s="69">
        <f t="shared" si="1"/>
        <v>3.4352787098937206E-3</v>
      </c>
      <c r="AW32" s="69">
        <f t="shared" si="2"/>
        <v>3.4746850328365221E-3</v>
      </c>
      <c r="AX32" s="69">
        <f t="shared" si="3"/>
        <v>3.2205945271000947E-3</v>
      </c>
      <c r="AY32" s="69">
        <f t="shared" si="4"/>
        <v>3.4765095291999278E-3</v>
      </c>
      <c r="AZ32" s="69"/>
      <c r="BA32" s="69"/>
      <c r="BB32" s="69"/>
    </row>
    <row r="33" spans="1:54">
      <c r="A33" s="76" t="s">
        <v>197</v>
      </c>
      <c r="B33" s="76">
        <v>28969.233778091289</v>
      </c>
      <c r="C33" s="76">
        <v>2317.5387329956729</v>
      </c>
      <c r="D33" s="76">
        <v>28.500546429784055</v>
      </c>
      <c r="E33" s="76">
        <v>0.73155433014576754</v>
      </c>
      <c r="F33" s="76">
        <v>709.46400665333999</v>
      </c>
      <c r="G33" s="76"/>
      <c r="H33" s="94" t="s">
        <v>197</v>
      </c>
      <c r="I33" s="76">
        <v>165.7972512885124</v>
      </c>
      <c r="J33" s="76">
        <v>243.35125298678423</v>
      </c>
      <c r="K33" s="76">
        <v>28.586796388436259</v>
      </c>
      <c r="L33" s="76">
        <v>28.586796388436259</v>
      </c>
      <c r="M33" s="76">
        <v>5.9549458831168165</v>
      </c>
      <c r="N33" s="76">
        <v>0.99335427580051605</v>
      </c>
      <c r="O33" s="76">
        <v>0.73435923592524022</v>
      </c>
      <c r="P33" s="76">
        <v>209982.12024387394</v>
      </c>
      <c r="Q33" s="76">
        <v>0</v>
      </c>
      <c r="R33" s="76">
        <v>678.54621008234278</v>
      </c>
      <c r="S33" s="76">
        <v>0</v>
      </c>
      <c r="T33" s="76">
        <v>942.03626538254957</v>
      </c>
      <c r="U33" s="76">
        <v>0</v>
      </c>
      <c r="V33" s="76">
        <v>0</v>
      </c>
      <c r="W33" s="76">
        <v>0</v>
      </c>
      <c r="X33" s="76">
        <v>0.23403173825327658</v>
      </c>
      <c r="Y33" s="76">
        <v>14.252342560448072</v>
      </c>
      <c r="Z33" s="76">
        <v>87.789218180730884</v>
      </c>
      <c r="AA33" s="76">
        <v>23.907235162366295</v>
      </c>
      <c r="AB33" s="76">
        <v>711.6005972689444</v>
      </c>
      <c r="AC33" s="76">
        <v>0</v>
      </c>
      <c r="AD33" s="76">
        <v>29057.175154819583</v>
      </c>
      <c r="AE33" s="76">
        <v>0</v>
      </c>
      <c r="AF33" s="76">
        <v>3246.5651369955413</v>
      </c>
      <c r="AG33" s="76">
        <v>0</v>
      </c>
      <c r="AH33" s="76">
        <v>2.4414645529331511</v>
      </c>
      <c r="AI33" s="76">
        <v>171.2718364323031</v>
      </c>
      <c r="AJ33" s="76">
        <v>0</v>
      </c>
      <c r="AK33" s="76">
        <v>0.47800617051562461</v>
      </c>
      <c r="AL33" s="76">
        <v>1.6013208486968473</v>
      </c>
      <c r="AM33" s="76">
        <v>7.1206198047547522</v>
      </c>
      <c r="AN33" s="76">
        <v>0</v>
      </c>
      <c r="AO33" s="76">
        <v>13.693785853090187</v>
      </c>
      <c r="AP33" s="76">
        <v>2324.5740632943671</v>
      </c>
      <c r="AQ33" s="76">
        <v>10.844211607421164</v>
      </c>
      <c r="AR33" s="94"/>
      <c r="AS33" s="29"/>
      <c r="AT33" s="94"/>
      <c r="AU33" s="69">
        <f t="shared" si="0"/>
        <v>3.0356818341119186E-3</v>
      </c>
      <c r="AV33" s="69">
        <f t="shared" si="1"/>
        <v>3.0356904929050308E-3</v>
      </c>
      <c r="AW33" s="69">
        <f t="shared" si="2"/>
        <v>3.0262563163374733E-3</v>
      </c>
      <c r="AX33" s="69">
        <f t="shared" si="3"/>
        <v>3.8341728889961998E-3</v>
      </c>
      <c r="AY33" s="69">
        <f t="shared" si="4"/>
        <v>3.0115560416983786E-3</v>
      </c>
      <c r="AZ33" s="69"/>
      <c r="BA33" s="69"/>
      <c r="BB33" s="69"/>
    </row>
    <row r="34" spans="1:54">
      <c r="A34" s="76" t="s">
        <v>198</v>
      </c>
      <c r="B34" s="76">
        <v>185860.09462244893</v>
      </c>
      <c r="C34" s="76">
        <v>14868.807004885282</v>
      </c>
      <c r="D34" s="76">
        <v>170.72771223766483</v>
      </c>
      <c r="E34" s="76">
        <v>56.220539678042499</v>
      </c>
      <c r="F34" s="76">
        <v>309.09959996995519</v>
      </c>
      <c r="G34" s="76"/>
      <c r="H34" s="94" t="s">
        <v>198</v>
      </c>
      <c r="I34" s="76">
        <v>987.75557913203738</v>
      </c>
      <c r="J34" s="76">
        <v>151.84704008142469</v>
      </c>
      <c r="K34" s="76">
        <v>171.50413957252385</v>
      </c>
      <c r="L34" s="76">
        <v>171.50413957252385</v>
      </c>
      <c r="M34" s="76">
        <v>408.73540042302704</v>
      </c>
      <c r="N34" s="76">
        <v>142.5685305801903</v>
      </c>
      <c r="O34" s="76">
        <v>56.490475482189979</v>
      </c>
      <c r="P34" s="76">
        <v>131120.38768277166</v>
      </c>
      <c r="Q34" s="76">
        <v>0</v>
      </c>
      <c r="R34" s="76">
        <v>29609.356107368763</v>
      </c>
      <c r="S34" s="76">
        <v>0</v>
      </c>
      <c r="T34" s="76">
        <v>6287.028717725364</v>
      </c>
      <c r="U34" s="76">
        <v>0</v>
      </c>
      <c r="V34" s="76">
        <v>0</v>
      </c>
      <c r="W34" s="76">
        <v>0</v>
      </c>
      <c r="X34" s="76">
        <v>0.34933951956238524</v>
      </c>
      <c r="Y34" s="76">
        <v>20.330927372046666</v>
      </c>
      <c r="Z34" s="76">
        <v>2552.3890358759636</v>
      </c>
      <c r="AA34" s="76">
        <v>740.5060085696133</v>
      </c>
      <c r="AB34" s="76">
        <v>310.48908124399145</v>
      </c>
      <c r="AC34" s="76">
        <v>0</v>
      </c>
      <c r="AD34" s="76">
        <v>186732.5827844188</v>
      </c>
      <c r="AE34" s="76">
        <v>0</v>
      </c>
      <c r="AF34" s="76">
        <v>44701.049507443378</v>
      </c>
      <c r="AG34" s="76">
        <v>0</v>
      </c>
      <c r="AH34" s="76">
        <v>39.851361428140336</v>
      </c>
      <c r="AI34" s="76">
        <v>2188.5409636468435</v>
      </c>
      <c r="AJ34" s="76">
        <v>0</v>
      </c>
      <c r="AK34" s="76">
        <v>35.983631046212345</v>
      </c>
      <c r="AL34" s="76">
        <v>311.65014722931193</v>
      </c>
      <c r="AM34" s="76">
        <v>171.53380754238799</v>
      </c>
      <c r="AN34" s="76">
        <v>0</v>
      </c>
      <c r="AO34" s="76">
        <v>147.39677632381554</v>
      </c>
      <c r="AP34" s="76">
        <v>14938.606178960192</v>
      </c>
      <c r="AQ34" s="76">
        <v>73.953701848100422</v>
      </c>
      <c r="AR34" s="94"/>
      <c r="AS34" s="29"/>
      <c r="AT34" s="94"/>
      <c r="AU34" s="69">
        <f t="shared" si="0"/>
        <v>4.6943275464387344E-3</v>
      </c>
      <c r="AV34" s="69">
        <f t="shared" si="1"/>
        <v>4.6943358705225126E-3</v>
      </c>
      <c r="AW34" s="69">
        <f t="shared" si="2"/>
        <v>4.5477522347290725E-3</v>
      </c>
      <c r="AX34" s="69">
        <f t="shared" si="3"/>
        <v>4.8013734071803245E-3</v>
      </c>
      <c r="AY34" s="69">
        <f t="shared" si="4"/>
        <v>4.4952541969362492E-3</v>
      </c>
      <c r="AZ34" s="69"/>
      <c r="BA34" s="69"/>
      <c r="BB34" s="69"/>
    </row>
    <row r="35" spans="1:54">
      <c r="A35" s="76" t="s">
        <v>199</v>
      </c>
      <c r="B35" s="76">
        <v>7906.9478204080106</v>
      </c>
      <c r="C35" s="76">
        <v>632.55580368016615</v>
      </c>
      <c r="D35" s="76">
        <v>1.997697568749093</v>
      </c>
      <c r="E35" s="76">
        <v>0.47368244173014384</v>
      </c>
      <c r="F35" s="76">
        <v>20.573833569739485</v>
      </c>
      <c r="G35" s="76"/>
      <c r="H35" s="94" t="s">
        <v>199</v>
      </c>
      <c r="I35" s="76">
        <v>11.231208200982636</v>
      </c>
      <c r="J35" s="76">
        <v>7.3733321967611989</v>
      </c>
      <c r="K35" s="76">
        <v>2.0040473033038051</v>
      </c>
      <c r="L35" s="76">
        <v>2.0040473033038051</v>
      </c>
      <c r="M35" s="76">
        <v>14.822550453246576</v>
      </c>
      <c r="N35" s="76">
        <v>2.4250064145299204</v>
      </c>
      <c r="O35" s="76">
        <v>0.47542642846798222</v>
      </c>
      <c r="P35" s="76">
        <v>9642.3500278904121</v>
      </c>
      <c r="Q35" s="76">
        <v>0</v>
      </c>
      <c r="R35" s="76">
        <v>1162.4411710330669</v>
      </c>
      <c r="S35" s="76">
        <v>0</v>
      </c>
      <c r="T35" s="76">
        <v>451.19498989949847</v>
      </c>
      <c r="U35" s="76">
        <v>0</v>
      </c>
      <c r="V35" s="76">
        <v>0</v>
      </c>
      <c r="W35" s="76">
        <v>0</v>
      </c>
      <c r="X35" s="76">
        <v>0.59257995487625015</v>
      </c>
      <c r="Y35" s="76">
        <v>0.79563624169263647</v>
      </c>
      <c r="Z35" s="76">
        <v>31.534547436662507</v>
      </c>
      <c r="AA35" s="76">
        <v>7.2080689599116594</v>
      </c>
      <c r="AB35" s="76">
        <v>20.623478168672182</v>
      </c>
      <c r="AC35" s="76">
        <v>0</v>
      </c>
      <c r="AD35" s="76">
        <v>7920.9872298230239</v>
      </c>
      <c r="AE35" s="76">
        <v>0</v>
      </c>
      <c r="AF35" s="76">
        <v>1803.5234629452648</v>
      </c>
      <c r="AG35" s="76">
        <v>0</v>
      </c>
      <c r="AH35" s="76">
        <v>4.2324103152185604</v>
      </c>
      <c r="AI35" s="76">
        <v>58.860461899029417</v>
      </c>
      <c r="AJ35" s="76">
        <v>0</v>
      </c>
      <c r="AK35" s="76">
        <v>0.27323796914671578</v>
      </c>
      <c r="AL35" s="76">
        <v>3.0313830867665441</v>
      </c>
      <c r="AM35" s="76">
        <v>6.8768265434338591</v>
      </c>
      <c r="AN35" s="76">
        <v>0</v>
      </c>
      <c r="AO35" s="76">
        <v>3.0190945974045857</v>
      </c>
      <c r="AP35" s="76">
        <v>633.67897265497083</v>
      </c>
      <c r="AQ35" s="76">
        <v>2.3844751322479429</v>
      </c>
      <c r="AR35" s="94"/>
      <c r="AS35" s="29"/>
      <c r="AT35" s="94"/>
      <c r="AU35" s="69">
        <f t="shared" ref="AU35:AU58" si="5">IF(B35=0,"",(AD35-B35)/B35)</f>
        <v>1.7755788622731633E-3</v>
      </c>
      <c r="AV35" s="69">
        <f t="shared" ref="AV35:AV58" si="6">IF(C35=0,"",(AP35-C35)/C35)</f>
        <v>1.7756045684351718E-3</v>
      </c>
      <c r="AW35" s="69">
        <f t="shared" ref="AW35:AW51" si="7">IF(D35=0,"",(L35-D35)/D35)</f>
        <v>3.1785264466673733E-3</v>
      </c>
      <c r="AX35" s="69">
        <f t="shared" ref="AX35:AX51" si="8">IF(E35=0,"",(O35-E35)/E35)</f>
        <v>3.6817635280471791E-3</v>
      </c>
      <c r="AY35" s="69">
        <f t="shared" ref="AY35:AY54" si="9">IF(F35=0,"",(AB35-F35)/F35)</f>
        <v>2.412997012171637E-3</v>
      </c>
      <c r="AZ35" s="69"/>
      <c r="BA35" s="69"/>
      <c r="BB35" s="69"/>
    </row>
    <row r="36" spans="1:54">
      <c r="A36" s="76" t="s">
        <v>200</v>
      </c>
      <c r="B36" s="76">
        <v>66859.783902609284</v>
      </c>
      <c r="C36" s="76">
        <v>5348.7827208817016</v>
      </c>
      <c r="D36" s="76">
        <v>55.525522663071229</v>
      </c>
      <c r="E36" s="76">
        <v>14.833752220175006</v>
      </c>
      <c r="F36" s="76">
        <v>435.5664207335069</v>
      </c>
      <c r="G36" s="76"/>
      <c r="H36" s="94" t="s">
        <v>200</v>
      </c>
      <c r="I36" s="76">
        <v>361.98505455318968</v>
      </c>
      <c r="J36" s="76">
        <v>162.13591014442662</v>
      </c>
      <c r="K36" s="76">
        <v>55.595503155042955</v>
      </c>
      <c r="L36" s="76">
        <v>55.595503155042955</v>
      </c>
      <c r="M36" s="76">
        <v>112.88053992037401</v>
      </c>
      <c r="N36" s="76">
        <v>36.243925943004974</v>
      </c>
      <c r="O36" s="76">
        <v>14.853403443531803</v>
      </c>
      <c r="P36" s="76">
        <v>139726.07541277417</v>
      </c>
      <c r="Q36" s="76">
        <v>0</v>
      </c>
      <c r="R36" s="76">
        <v>8694.9972368390736</v>
      </c>
      <c r="S36" s="76">
        <v>0</v>
      </c>
      <c r="T36" s="76">
        <v>2359.0932815528545</v>
      </c>
      <c r="U36" s="76">
        <v>0</v>
      </c>
      <c r="V36" s="76">
        <v>0</v>
      </c>
      <c r="W36" s="76">
        <v>0</v>
      </c>
      <c r="X36" s="76">
        <v>0.75753196618250962</v>
      </c>
      <c r="Y36" s="76">
        <v>12.408630253117098</v>
      </c>
      <c r="Z36" s="76">
        <v>679.63174948702465</v>
      </c>
      <c r="AA36" s="76">
        <v>223.11088714486201</v>
      </c>
      <c r="AB36" s="76">
        <v>436.13138150883123</v>
      </c>
      <c r="AC36" s="76">
        <v>0</v>
      </c>
      <c r="AD36" s="76">
        <v>66950.845878778884</v>
      </c>
      <c r="AE36" s="76">
        <v>0</v>
      </c>
      <c r="AF36" s="76">
        <v>14213.654015950438</v>
      </c>
      <c r="AG36" s="76">
        <v>0</v>
      </c>
      <c r="AH36" s="76">
        <v>15.676679185852388</v>
      </c>
      <c r="AI36" s="76">
        <v>686.9860367844243</v>
      </c>
      <c r="AJ36" s="76">
        <v>0</v>
      </c>
      <c r="AK36" s="76">
        <v>9.4707063490056758</v>
      </c>
      <c r="AL36" s="76">
        <v>77.280964446134192</v>
      </c>
      <c r="AM36" s="76">
        <v>50.706759983261279</v>
      </c>
      <c r="AN36" s="76">
        <v>0</v>
      </c>
      <c r="AO36" s="76">
        <v>50.134281844089386</v>
      </c>
      <c r="AP36" s="76">
        <v>5356.0678525107905</v>
      </c>
      <c r="AQ36" s="76">
        <v>24.727799186342352</v>
      </c>
      <c r="AR36" s="94"/>
      <c r="AS36" s="29"/>
      <c r="AT36" s="94"/>
      <c r="AU36" s="69">
        <f t="shared" si="5"/>
        <v>1.3619843028844429E-3</v>
      </c>
      <c r="AV36" s="69">
        <f t="shared" si="6"/>
        <v>1.3620167446039095E-3</v>
      </c>
      <c r="AW36" s="69">
        <f t="shared" si="7"/>
        <v>1.2603301799853036E-3</v>
      </c>
      <c r="AX36" s="69">
        <f t="shared" si="8"/>
        <v>1.3247641638553503E-3</v>
      </c>
      <c r="AY36" s="69">
        <f t="shared" si="9"/>
        <v>1.2970714647215279E-3</v>
      </c>
      <c r="AZ36" s="69"/>
      <c r="BA36" s="69"/>
      <c r="BB36" s="69"/>
    </row>
    <row r="37" spans="1:54">
      <c r="A37" s="76" t="s">
        <v>201</v>
      </c>
      <c r="B37" s="76">
        <v>74085.496800274137</v>
      </c>
      <c r="C37" s="76">
        <v>5926.8395984574909</v>
      </c>
      <c r="D37" s="76">
        <v>45.302595879745908</v>
      </c>
      <c r="E37" s="76">
        <v>12.849296203217023</v>
      </c>
      <c r="F37" s="76">
        <v>117.25684302778464</v>
      </c>
      <c r="G37" s="76"/>
      <c r="H37" s="94" t="s">
        <v>201</v>
      </c>
      <c r="I37" s="76">
        <v>178.63030637695991</v>
      </c>
      <c r="J37" s="76">
        <v>47.796375776032136</v>
      </c>
      <c r="K37" s="76">
        <v>45.434914327257331</v>
      </c>
      <c r="L37" s="76">
        <v>45.434914327257331</v>
      </c>
      <c r="M37" s="76">
        <v>161.17121376656365</v>
      </c>
      <c r="N37" s="76">
        <v>42.610711760645657</v>
      </c>
      <c r="O37" s="76">
        <v>12.893038705707713</v>
      </c>
      <c r="P37" s="76">
        <v>64110.332682550543</v>
      </c>
      <c r="Q37" s="76">
        <v>0</v>
      </c>
      <c r="R37" s="76">
        <v>11483.523904514672</v>
      </c>
      <c r="S37" s="76">
        <v>0</v>
      </c>
      <c r="T37" s="76">
        <v>3529.57052169392</v>
      </c>
      <c r="U37" s="76">
        <v>0</v>
      </c>
      <c r="V37" s="76">
        <v>0</v>
      </c>
      <c r="W37" s="76">
        <v>0</v>
      </c>
      <c r="X37" s="76">
        <v>3.0120972841023601</v>
      </c>
      <c r="Y37" s="76">
        <v>7.2968437926517833</v>
      </c>
      <c r="Z37" s="76">
        <v>682.41120143019759</v>
      </c>
      <c r="AA37" s="76">
        <v>132.48651139492389</v>
      </c>
      <c r="AB37" s="76">
        <v>117.70744684633347</v>
      </c>
      <c r="AC37" s="76">
        <v>0</v>
      </c>
      <c r="AD37" s="76">
        <v>74367.929855002018</v>
      </c>
      <c r="AE37" s="76">
        <v>0</v>
      </c>
      <c r="AF37" s="76">
        <v>17481.078739727836</v>
      </c>
      <c r="AG37" s="76">
        <v>0</v>
      </c>
      <c r="AH37" s="76">
        <v>27.265441842645114</v>
      </c>
      <c r="AI37" s="76">
        <v>682.54803744115156</v>
      </c>
      <c r="AJ37" s="76">
        <v>0</v>
      </c>
      <c r="AK37" s="76">
        <v>8.0007124648855505</v>
      </c>
      <c r="AL37" s="76">
        <v>80.926128685951696</v>
      </c>
      <c r="AM37" s="76">
        <v>69.634751873042902</v>
      </c>
      <c r="AN37" s="76">
        <v>0</v>
      </c>
      <c r="AO37" s="76">
        <v>33.806208762254656</v>
      </c>
      <c r="AP37" s="76">
        <v>5949.4343397432731</v>
      </c>
      <c r="AQ37" s="76">
        <v>27.224711509482141</v>
      </c>
      <c r="AR37" s="94"/>
      <c r="AS37" s="29"/>
      <c r="AT37" s="94"/>
      <c r="AU37" s="69">
        <f t="shared" si="5"/>
        <v>3.8122583626494012E-3</v>
      </c>
      <c r="AV37" s="69">
        <f t="shared" si="6"/>
        <v>3.8122748069076627E-3</v>
      </c>
      <c r="AW37" s="69">
        <f t="shared" si="7"/>
        <v>2.9207696588217083E-3</v>
      </c>
      <c r="AX37" s="69">
        <f t="shared" si="8"/>
        <v>3.4042722495368394E-3</v>
      </c>
      <c r="AY37" s="69">
        <f t="shared" si="9"/>
        <v>3.8428786492405815E-3</v>
      </c>
      <c r="AZ37" s="69"/>
      <c r="BA37" s="69"/>
      <c r="BB37" s="69"/>
    </row>
    <row r="38" spans="1:54">
      <c r="A38" s="76" t="s">
        <v>202</v>
      </c>
      <c r="B38" s="76">
        <v>12168.232370053292</v>
      </c>
      <c r="C38" s="76">
        <v>973.45853895768221</v>
      </c>
      <c r="D38" s="76">
        <v>5.5106333258415896</v>
      </c>
      <c r="E38" s="76">
        <v>0.57897307869517611</v>
      </c>
      <c r="F38" s="76">
        <v>142.10109065123828</v>
      </c>
      <c r="G38" s="76"/>
      <c r="H38" s="94" t="s">
        <v>202</v>
      </c>
      <c r="I38" s="76">
        <v>53.05203870109009</v>
      </c>
      <c r="J38" s="76">
        <v>49.985733447087632</v>
      </c>
      <c r="K38" s="76">
        <v>5.5574920239136292</v>
      </c>
      <c r="L38" s="76">
        <v>5.5574920239136292</v>
      </c>
      <c r="M38" s="76">
        <v>12.473813295920898</v>
      </c>
      <c r="N38" s="76">
        <v>1.495120912422103</v>
      </c>
      <c r="O38" s="76">
        <v>0.58280392889263133</v>
      </c>
      <c r="P38" s="76">
        <v>44627.783732171949</v>
      </c>
      <c r="Q38" s="76">
        <v>0</v>
      </c>
      <c r="R38" s="76">
        <v>1193.2710263481838</v>
      </c>
      <c r="S38" s="76">
        <v>0</v>
      </c>
      <c r="T38" s="76">
        <v>558.64029455990317</v>
      </c>
      <c r="U38" s="76">
        <v>0</v>
      </c>
      <c r="V38" s="76">
        <v>0</v>
      </c>
      <c r="W38" s="76">
        <v>0</v>
      </c>
      <c r="X38" s="76">
        <v>0.61394422351926037</v>
      </c>
      <c r="Y38" s="76">
        <v>3.1380866115804058</v>
      </c>
      <c r="Z38" s="76">
        <v>31.77319707400143</v>
      </c>
      <c r="AA38" s="76">
        <v>21.584562038080648</v>
      </c>
      <c r="AB38" s="76">
        <v>143.29827377413957</v>
      </c>
      <c r="AC38" s="76">
        <v>0</v>
      </c>
      <c r="AD38" s="76">
        <v>12259.610535205056</v>
      </c>
      <c r="AE38" s="76">
        <v>0</v>
      </c>
      <c r="AF38" s="76">
        <v>2224.0714808997059</v>
      </c>
      <c r="AG38" s="76">
        <v>0</v>
      </c>
      <c r="AH38" s="76">
        <v>4.8233580435319148</v>
      </c>
      <c r="AI38" s="76">
        <v>89.152114623965304</v>
      </c>
      <c r="AJ38" s="76">
        <v>0</v>
      </c>
      <c r="AK38" s="76">
        <v>0.36083518952588312</v>
      </c>
      <c r="AL38" s="76">
        <v>1.210448804641953</v>
      </c>
      <c r="AM38" s="76">
        <v>6.9310744041118646</v>
      </c>
      <c r="AN38" s="76">
        <v>0</v>
      </c>
      <c r="AO38" s="76">
        <v>7.3620912821534752</v>
      </c>
      <c r="AP38" s="76">
        <v>980.76878217783565</v>
      </c>
      <c r="AQ38" s="76">
        <v>3.6246158551990502</v>
      </c>
      <c r="AR38" s="94"/>
      <c r="AS38" s="29"/>
      <c r="AT38" s="94"/>
      <c r="AU38" s="69">
        <f t="shared" si="5"/>
        <v>7.5095677311891786E-3</v>
      </c>
      <c r="AV38" s="69">
        <f t="shared" si="6"/>
        <v>7.5095578574725782E-3</v>
      </c>
      <c r="AW38" s="69">
        <f t="shared" si="7"/>
        <v>8.5033235385668249E-3</v>
      </c>
      <c r="AX38" s="69">
        <f t="shared" si="8"/>
        <v>6.6166292327248643E-3</v>
      </c>
      <c r="AY38" s="69">
        <f t="shared" si="9"/>
        <v>8.4248693476925204E-3</v>
      </c>
      <c r="AZ38" s="69"/>
      <c r="BA38" s="69"/>
      <c r="BB38" s="69"/>
    </row>
    <row r="39" spans="1:54">
      <c r="A39" s="76" t="s">
        <v>331</v>
      </c>
      <c r="B39" s="76">
        <v>50016.428136356255</v>
      </c>
      <c r="C39" s="76">
        <v>4001.3143963303119</v>
      </c>
      <c r="D39" s="76">
        <v>39.863313823304161</v>
      </c>
      <c r="E39" s="76">
        <v>7.8734495601844863</v>
      </c>
      <c r="F39" s="76">
        <v>693.20589613839593</v>
      </c>
      <c r="G39" s="76"/>
      <c r="H39" s="94" t="s">
        <v>331</v>
      </c>
      <c r="I39" s="76">
        <v>362.84775579635124</v>
      </c>
      <c r="J39" s="76">
        <v>247.77534446013212</v>
      </c>
      <c r="K39" s="76">
        <v>39.982698523443553</v>
      </c>
      <c r="L39" s="76">
        <v>39.982698523443553</v>
      </c>
      <c r="M39" s="76">
        <v>44.283190173707915</v>
      </c>
      <c r="N39" s="76">
        <v>13.327357040966337</v>
      </c>
      <c r="O39" s="76">
        <v>7.9007984950779777</v>
      </c>
      <c r="P39" s="76">
        <v>204632.54562882811</v>
      </c>
      <c r="Q39" s="76">
        <v>0</v>
      </c>
      <c r="R39" s="76">
        <v>4469.7148924780549</v>
      </c>
      <c r="S39" s="76">
        <v>0</v>
      </c>
      <c r="T39" s="76">
        <v>1563.242080540268</v>
      </c>
      <c r="U39" s="76">
        <v>0</v>
      </c>
      <c r="V39" s="76">
        <v>0</v>
      </c>
      <c r="W39" s="76">
        <v>0</v>
      </c>
      <c r="X39" s="76">
        <v>0.48543916349655369</v>
      </c>
      <c r="Y39" s="76">
        <v>15.203935421544859</v>
      </c>
      <c r="Z39" s="76">
        <v>324.99485396313514</v>
      </c>
      <c r="AA39" s="76">
        <v>182.48203657373054</v>
      </c>
      <c r="AB39" s="76">
        <v>695.23634665034319</v>
      </c>
      <c r="AC39" s="76">
        <v>0</v>
      </c>
      <c r="AD39" s="76">
        <v>50174.292184559934</v>
      </c>
      <c r="AE39" s="76">
        <v>0</v>
      </c>
      <c r="AF39" s="76">
        <v>8731.7580644851951</v>
      </c>
      <c r="AG39" s="76">
        <v>0</v>
      </c>
      <c r="AH39" s="76">
        <v>10.746545029592806</v>
      </c>
      <c r="AI39" s="76">
        <v>468.54221407078137</v>
      </c>
      <c r="AJ39" s="76">
        <v>0</v>
      </c>
      <c r="AK39" s="76">
        <v>5.1331171620614802</v>
      </c>
      <c r="AL39" s="76">
        <v>29.214560518626399</v>
      </c>
      <c r="AM39" s="76">
        <v>24.668030058526945</v>
      </c>
      <c r="AN39" s="76">
        <v>0</v>
      </c>
      <c r="AO39" s="76">
        <v>44.975202852744168</v>
      </c>
      <c r="AP39" s="76">
        <v>4013.9435278030392</v>
      </c>
      <c r="AQ39" s="76">
        <v>16.563864044173712</v>
      </c>
      <c r="AR39" s="94"/>
      <c r="AS39" s="29"/>
      <c r="AT39" s="94"/>
      <c r="AU39" s="69">
        <f t="shared" si="5"/>
        <v>3.156243939957195E-3</v>
      </c>
      <c r="AV39" s="69">
        <f t="shared" si="6"/>
        <v>3.1562457287309721E-3</v>
      </c>
      <c r="AW39" s="69">
        <f t="shared" si="7"/>
        <v>2.9948513730837763E-3</v>
      </c>
      <c r="AX39" s="69">
        <f t="shared" si="8"/>
        <v>3.4735645011042164E-3</v>
      </c>
      <c r="AY39" s="69">
        <f t="shared" si="9"/>
        <v>2.9290727664871064E-3</v>
      </c>
      <c r="AZ39" s="69"/>
      <c r="BA39" s="69"/>
      <c r="BB39" s="69"/>
    </row>
    <row r="40" spans="1:54">
      <c r="A40" s="76" t="s">
        <v>204</v>
      </c>
      <c r="B40" s="76">
        <v>133.22111316400105</v>
      </c>
      <c r="C40" s="76">
        <v>10.657689910723622</v>
      </c>
      <c r="D40" s="76">
        <v>7.6591437284177444E-2</v>
      </c>
      <c r="E40" s="76">
        <v>1.7221564140050789E-2</v>
      </c>
      <c r="F40" s="76">
        <v>1.4784230230625537</v>
      </c>
      <c r="G40" s="76"/>
      <c r="H40" s="94" t="s">
        <v>204</v>
      </c>
      <c r="I40" s="76">
        <v>0.86959163036752174</v>
      </c>
      <c r="J40" s="76">
        <v>0.53371586437509433</v>
      </c>
      <c r="K40" s="76">
        <v>7.6887086402400134E-2</v>
      </c>
      <c r="L40" s="76">
        <v>7.6887086402400134E-2</v>
      </c>
      <c r="M40" s="76">
        <v>0.13435520771871229</v>
      </c>
      <c r="N40" s="76">
        <v>2.8748742468376144E-2</v>
      </c>
      <c r="O40" s="76">
        <v>1.7284805366766725E-2</v>
      </c>
      <c r="P40" s="76">
        <v>445.73103775401751</v>
      </c>
      <c r="Q40" s="76">
        <v>0</v>
      </c>
      <c r="R40" s="76">
        <v>13.942966490027615</v>
      </c>
      <c r="S40" s="76">
        <v>0</v>
      </c>
      <c r="T40" s="76">
        <v>4.9725406214347903</v>
      </c>
      <c r="U40" s="76">
        <v>0</v>
      </c>
      <c r="V40" s="76">
        <v>0</v>
      </c>
      <c r="W40" s="76">
        <v>0</v>
      </c>
      <c r="X40" s="76">
        <v>3.9415143533138219E-3</v>
      </c>
      <c r="Y40" s="76">
        <v>3.3204307556463135E-2</v>
      </c>
      <c r="Z40" s="76">
        <v>0.66098931560549756</v>
      </c>
      <c r="AA40" s="76">
        <v>0.47044216964678648</v>
      </c>
      <c r="AB40" s="76">
        <v>1.484272013462083</v>
      </c>
      <c r="AC40" s="76">
        <v>0</v>
      </c>
      <c r="AD40" s="76">
        <v>133.67677992691682</v>
      </c>
      <c r="AE40" s="76">
        <v>0</v>
      </c>
      <c r="AF40" s="76">
        <v>25.171793108351647</v>
      </c>
      <c r="AG40" s="76">
        <v>0</v>
      </c>
      <c r="AH40" s="76">
        <v>4.4486040546525794E-2</v>
      </c>
      <c r="AI40" s="76">
        <v>1.2174811883496757</v>
      </c>
      <c r="AJ40" s="76">
        <v>0</v>
      </c>
      <c r="AK40" s="76">
        <v>1.118921426906368E-2</v>
      </c>
      <c r="AL40" s="76">
        <v>5.3435654091790519E-2</v>
      </c>
      <c r="AM40" s="76">
        <v>7.3825067799463184E-2</v>
      </c>
      <c r="AN40" s="76">
        <v>0</v>
      </c>
      <c r="AO40" s="76">
        <v>0.11871966266697527</v>
      </c>
      <c r="AP40" s="76">
        <v>10.694144673908855</v>
      </c>
      <c r="AQ40" s="76">
        <v>3.9559602414789147E-2</v>
      </c>
      <c r="AR40" s="94"/>
      <c r="AS40" s="29"/>
      <c r="AT40" s="94"/>
      <c r="AU40" s="69">
        <f t="shared" si="5"/>
        <v>3.4203794886087076E-3</v>
      </c>
      <c r="AV40" s="69">
        <f t="shared" si="6"/>
        <v>3.4205126524231985E-3</v>
      </c>
      <c r="AW40" s="69">
        <f t="shared" si="7"/>
        <v>3.8600805613001198E-3</v>
      </c>
      <c r="AX40" s="69">
        <f t="shared" si="8"/>
        <v>3.6722115483611229E-3</v>
      </c>
      <c r="AY40" s="69">
        <f t="shared" si="9"/>
        <v>3.9562360084282018E-3</v>
      </c>
      <c r="AZ40" s="69"/>
      <c r="BA40" s="69"/>
      <c r="BB40" s="69"/>
    </row>
    <row r="41" spans="1:54">
      <c r="A41" s="76" t="s">
        <v>205</v>
      </c>
      <c r="B41" s="76">
        <v>23436.457981466254</v>
      </c>
      <c r="C41" s="76">
        <v>1874.9165802450232</v>
      </c>
      <c r="D41" s="76">
        <v>6.4943919478963403</v>
      </c>
      <c r="E41" s="76">
        <v>7.6566631259833766</v>
      </c>
      <c r="F41" s="76">
        <v>121.45641734088423</v>
      </c>
      <c r="G41" s="76"/>
      <c r="H41" s="94" t="s">
        <v>205</v>
      </c>
      <c r="I41" s="76">
        <v>353.81384484835752</v>
      </c>
      <c r="J41" s="76">
        <v>57.984385621703588</v>
      </c>
      <c r="K41" s="76">
        <v>6.523000208347371</v>
      </c>
      <c r="L41" s="76">
        <v>6.523000208347371</v>
      </c>
      <c r="M41" s="76">
        <v>15.898890104317204</v>
      </c>
      <c r="N41" s="76">
        <v>4.5310784896951102</v>
      </c>
      <c r="O41" s="76">
        <v>7.7003544891782498</v>
      </c>
      <c r="P41" s="76">
        <v>25825.935907149506</v>
      </c>
      <c r="Q41" s="76">
        <v>0</v>
      </c>
      <c r="R41" s="76">
        <v>3609.0204755211598</v>
      </c>
      <c r="S41" s="76">
        <v>0</v>
      </c>
      <c r="T41" s="76">
        <v>444.00180740614292</v>
      </c>
      <c r="U41" s="76">
        <v>0</v>
      </c>
      <c r="V41" s="76">
        <v>0</v>
      </c>
      <c r="W41" s="76">
        <v>0</v>
      </c>
      <c r="X41" s="76">
        <v>0.22790437094129648</v>
      </c>
      <c r="Y41" s="76">
        <v>2.9085375340587203</v>
      </c>
      <c r="Z41" s="76">
        <v>150.67778700986256</v>
      </c>
      <c r="AA41" s="76">
        <v>260.1008740359058</v>
      </c>
      <c r="AB41" s="76">
        <v>122.09275057974044</v>
      </c>
      <c r="AC41" s="76">
        <v>0</v>
      </c>
      <c r="AD41" s="76">
        <v>23563.922950666067</v>
      </c>
      <c r="AE41" s="76">
        <v>0</v>
      </c>
      <c r="AF41" s="76">
        <v>5552.4271969884858</v>
      </c>
      <c r="AG41" s="76">
        <v>0</v>
      </c>
      <c r="AH41" s="76">
        <v>11.271245426691909</v>
      </c>
      <c r="AI41" s="76">
        <v>364.2458243198862</v>
      </c>
      <c r="AJ41" s="76">
        <v>0</v>
      </c>
      <c r="AK41" s="76">
        <v>5.1445288129014619</v>
      </c>
      <c r="AL41" s="76">
        <v>12.790352699328096</v>
      </c>
      <c r="AM41" s="76">
        <v>11.223775199234952</v>
      </c>
      <c r="AN41" s="76">
        <v>0</v>
      </c>
      <c r="AO41" s="76">
        <v>52.894015200008589</v>
      </c>
      <c r="AP41" s="76">
        <v>1885.1137729900738</v>
      </c>
      <c r="AQ41" s="76">
        <v>3.2688165988214548</v>
      </c>
      <c r="AR41" s="94"/>
      <c r="AS41" s="29"/>
      <c r="AT41" s="94"/>
      <c r="AU41" s="69">
        <f t="shared" si="5"/>
        <v>5.4387471562730716E-3</v>
      </c>
      <c r="AV41" s="69">
        <f t="shared" si="6"/>
        <v>5.4387447700302615E-3</v>
      </c>
      <c r="AW41" s="69">
        <f t="shared" si="7"/>
        <v>4.4050714340235471E-3</v>
      </c>
      <c r="AX41" s="69">
        <f t="shared" si="8"/>
        <v>5.7063191204800136E-3</v>
      </c>
      <c r="AY41" s="69">
        <f t="shared" si="9"/>
        <v>5.2391899315641158E-3</v>
      </c>
      <c r="AZ41" s="69"/>
      <c r="BA41" s="69"/>
      <c r="BB41" s="69"/>
    </row>
    <row r="42" spans="1:54">
      <c r="A42" s="76" t="s">
        <v>206</v>
      </c>
      <c r="B42" s="76">
        <v>41968.420130215549</v>
      </c>
      <c r="C42" s="76">
        <v>3357.4734936449863</v>
      </c>
      <c r="D42" s="76">
        <v>22.455092679864922</v>
      </c>
      <c r="E42" s="76">
        <v>5.1291960655897677</v>
      </c>
      <c r="F42" s="76">
        <v>123.39278473441544</v>
      </c>
      <c r="G42" s="76"/>
      <c r="H42" s="94" t="s">
        <v>206</v>
      </c>
      <c r="I42" s="76">
        <v>68.858257957545334</v>
      </c>
      <c r="J42" s="76">
        <v>44.289502074863996</v>
      </c>
      <c r="K42" s="76">
        <v>22.504899770843064</v>
      </c>
      <c r="L42" s="76">
        <v>22.504899770843064</v>
      </c>
      <c r="M42" s="76">
        <v>85.958566268473348</v>
      </c>
      <c r="N42" s="76">
        <v>20.16713700189333</v>
      </c>
      <c r="O42" s="76">
        <v>5.1405517960396523</v>
      </c>
      <c r="P42" s="76">
        <v>54668.847660870073</v>
      </c>
      <c r="Q42" s="76">
        <v>0</v>
      </c>
      <c r="R42" s="76">
        <v>6099.8696931034674</v>
      </c>
      <c r="S42" s="76">
        <v>0</v>
      </c>
      <c r="T42" s="76">
        <v>2146.9528147318802</v>
      </c>
      <c r="U42" s="76">
        <v>0</v>
      </c>
      <c r="V42" s="76">
        <v>0</v>
      </c>
      <c r="W42" s="76">
        <v>0</v>
      </c>
      <c r="X42" s="76">
        <v>2.1469893478861084</v>
      </c>
      <c r="Y42" s="76">
        <v>4.9800993360846038</v>
      </c>
      <c r="Z42" s="76">
        <v>309.39093826864394</v>
      </c>
      <c r="AA42" s="76">
        <v>41.783568289102433</v>
      </c>
      <c r="AB42" s="76">
        <v>123.66855788623586</v>
      </c>
      <c r="AC42" s="76">
        <v>0</v>
      </c>
      <c r="AD42" s="76">
        <v>42038.734557758333</v>
      </c>
      <c r="AE42" s="76">
        <v>0</v>
      </c>
      <c r="AF42" s="76">
        <v>9507.4526624668597</v>
      </c>
      <c r="AG42" s="76">
        <v>0</v>
      </c>
      <c r="AH42" s="76">
        <v>16.754709357049553</v>
      </c>
      <c r="AI42" s="76">
        <v>342.24990732655948</v>
      </c>
      <c r="AJ42" s="76">
        <v>0</v>
      </c>
      <c r="AK42" s="76">
        <v>3.122729671126391</v>
      </c>
      <c r="AL42" s="76">
        <v>35.287285160993186</v>
      </c>
      <c r="AM42" s="76">
        <v>37.886360516821341</v>
      </c>
      <c r="AN42" s="76">
        <v>0</v>
      </c>
      <c r="AO42" s="76">
        <v>14.412468015976451</v>
      </c>
      <c r="AP42" s="76">
        <v>3363.0986152989749</v>
      </c>
      <c r="AQ42" s="76">
        <v>15.026984826895511</v>
      </c>
      <c r="AR42" s="94"/>
      <c r="AS42" s="29"/>
      <c r="AT42" s="94"/>
      <c r="AU42" s="69">
        <f t="shared" si="5"/>
        <v>1.675412782387785E-3</v>
      </c>
      <c r="AV42" s="69">
        <f t="shared" si="6"/>
        <v>1.6754031460369774E-3</v>
      </c>
      <c r="AW42" s="69">
        <f t="shared" si="7"/>
        <v>2.2180755024361564E-3</v>
      </c>
      <c r="AX42" s="69">
        <f t="shared" si="8"/>
        <v>2.2139396319955009E-3</v>
      </c>
      <c r="AY42" s="69">
        <f t="shared" si="9"/>
        <v>2.2349212104579475E-3</v>
      </c>
      <c r="AZ42" s="69"/>
      <c r="BA42" s="69"/>
      <c r="BB42" s="69"/>
    </row>
    <row r="43" spans="1:54">
      <c r="A43" s="76" t="s">
        <v>207</v>
      </c>
      <c r="B43" s="76">
        <v>17111.667894172679</v>
      </c>
      <c r="C43" s="76">
        <v>1368.9334071097846</v>
      </c>
      <c r="D43" s="76">
        <v>6.6826505404345635</v>
      </c>
      <c r="E43" s="76">
        <v>2.8973597797289021</v>
      </c>
      <c r="F43" s="76">
        <v>105.04384705866897</v>
      </c>
      <c r="G43" s="76"/>
      <c r="H43" s="94" t="s">
        <v>207</v>
      </c>
      <c r="I43" s="76">
        <v>123.93307144926432</v>
      </c>
      <c r="J43" s="76">
        <v>41.070359780748589</v>
      </c>
      <c r="K43" s="76">
        <v>6.7229456079327852</v>
      </c>
      <c r="L43" s="76">
        <v>6.7229456079327852</v>
      </c>
      <c r="M43" s="76">
        <v>21.450195134989837</v>
      </c>
      <c r="N43" s="76">
        <v>4.4603901062045113</v>
      </c>
      <c r="O43" s="76">
        <v>2.9147385806080934</v>
      </c>
      <c r="P43" s="76">
        <v>32090.008040358229</v>
      </c>
      <c r="Q43" s="76">
        <v>0</v>
      </c>
      <c r="R43" s="76">
        <v>2321.6079418304894</v>
      </c>
      <c r="S43" s="76">
        <v>0</v>
      </c>
      <c r="T43" s="76">
        <v>661.63747434813911</v>
      </c>
      <c r="U43" s="76">
        <v>0</v>
      </c>
      <c r="V43" s="76">
        <v>0</v>
      </c>
      <c r="W43" s="76">
        <v>0</v>
      </c>
      <c r="X43" s="76">
        <v>0.65662644542788973</v>
      </c>
      <c r="Y43" s="76">
        <v>2.6922622304926471</v>
      </c>
      <c r="Z43" s="76">
        <v>92.088128482875177</v>
      </c>
      <c r="AA43" s="76">
        <v>83.173689643027558</v>
      </c>
      <c r="AB43" s="76">
        <v>105.60723778503441</v>
      </c>
      <c r="AC43" s="76">
        <v>0</v>
      </c>
      <c r="AD43" s="76">
        <v>17201.372809241773</v>
      </c>
      <c r="AE43" s="76">
        <v>0</v>
      </c>
      <c r="AF43" s="76">
        <v>3738.933340292223</v>
      </c>
      <c r="AG43" s="76">
        <v>0</v>
      </c>
      <c r="AH43" s="76">
        <v>7.5613703373282215</v>
      </c>
      <c r="AI43" s="76">
        <v>180.26329760994727</v>
      </c>
      <c r="AJ43" s="76">
        <v>0</v>
      </c>
      <c r="AK43" s="76">
        <v>1.8932877363340952</v>
      </c>
      <c r="AL43" s="76">
        <v>8.281560527358419</v>
      </c>
      <c r="AM43" s="76">
        <v>11.199856477707236</v>
      </c>
      <c r="AN43" s="76">
        <v>0</v>
      </c>
      <c r="AO43" s="76">
        <v>19.037484446328158</v>
      </c>
      <c r="AP43" s="76">
        <v>1376.1098096220726</v>
      </c>
      <c r="AQ43" s="76">
        <v>4.3950575026674885</v>
      </c>
      <c r="AR43" s="94"/>
      <c r="AS43" s="29"/>
      <c r="AT43" s="94"/>
      <c r="AU43" s="69">
        <f t="shared" si="5"/>
        <v>5.2423244550955364E-3</v>
      </c>
      <c r="AV43" s="69">
        <f t="shared" si="6"/>
        <v>5.2423313471759133E-3</v>
      </c>
      <c r="AW43" s="69">
        <f t="shared" si="7"/>
        <v>6.0298031827953876E-3</v>
      </c>
      <c r="AX43" s="69">
        <f t="shared" si="8"/>
        <v>5.9981507994900755E-3</v>
      </c>
      <c r="AY43" s="69">
        <f t="shared" si="9"/>
        <v>5.3633862633646343E-3</v>
      </c>
      <c r="AZ43" s="69"/>
      <c r="BA43" s="69"/>
      <c r="BB43" s="69"/>
    </row>
    <row r="44" spans="1:54">
      <c r="A44" s="76" t="s">
        <v>208</v>
      </c>
      <c r="B44" s="76">
        <v>253104.66599217692</v>
      </c>
      <c r="C44" s="76">
        <v>20248.373800443253</v>
      </c>
      <c r="D44" s="76">
        <v>77.491358099633985</v>
      </c>
      <c r="E44" s="76">
        <v>21.329256768188202</v>
      </c>
      <c r="F44" s="76">
        <v>1460.1401588373137</v>
      </c>
      <c r="G44" s="76"/>
      <c r="H44" s="94" t="s">
        <v>208</v>
      </c>
      <c r="I44" s="76">
        <v>997.63959359538819</v>
      </c>
      <c r="J44" s="76">
        <v>535.02661010259487</v>
      </c>
      <c r="K44" s="76">
        <v>77.939341031068523</v>
      </c>
      <c r="L44" s="76">
        <v>77.939341031068523</v>
      </c>
      <c r="M44" s="76">
        <v>370.89296445293411</v>
      </c>
      <c r="N44" s="76">
        <v>57.748037212989814</v>
      </c>
      <c r="O44" s="76">
        <v>21.472145136705759</v>
      </c>
      <c r="P44" s="76">
        <v>501205.64647484611</v>
      </c>
      <c r="Q44" s="76">
        <v>0</v>
      </c>
      <c r="R44" s="76">
        <v>33666.651115939356</v>
      </c>
      <c r="S44" s="76">
        <v>0</v>
      </c>
      <c r="T44" s="76">
        <v>12552.685833538075</v>
      </c>
      <c r="U44" s="76">
        <v>0</v>
      </c>
      <c r="V44" s="76">
        <v>0</v>
      </c>
      <c r="W44" s="76">
        <v>0</v>
      </c>
      <c r="X44" s="76">
        <v>15.446822871297538</v>
      </c>
      <c r="Y44" s="76">
        <v>38.622195595275741</v>
      </c>
      <c r="Z44" s="76">
        <v>934.01055413353424</v>
      </c>
      <c r="AA44" s="76">
        <v>600.69577903765787</v>
      </c>
      <c r="AB44" s="76">
        <v>1468.9025467875279</v>
      </c>
      <c r="AC44" s="76">
        <v>0</v>
      </c>
      <c r="AD44" s="76">
        <v>255114.05411695517</v>
      </c>
      <c r="AE44" s="76">
        <v>0</v>
      </c>
      <c r="AF44" s="76">
        <v>54612.309734287905</v>
      </c>
      <c r="AG44" s="76">
        <v>0</v>
      </c>
      <c r="AH44" s="76">
        <v>124.95780513260237</v>
      </c>
      <c r="AI44" s="76">
        <v>2112.793989406769</v>
      </c>
      <c r="AJ44" s="76">
        <v>0</v>
      </c>
      <c r="AK44" s="76">
        <v>13.368451912871171</v>
      </c>
      <c r="AL44" s="76">
        <v>73.911358490687022</v>
      </c>
      <c r="AM44" s="76">
        <v>185.02747279609937</v>
      </c>
      <c r="AN44" s="76">
        <v>0</v>
      </c>
      <c r="AO44" s="76">
        <v>170.77204536303827</v>
      </c>
      <c r="AP44" s="76">
        <v>20409.125285096212</v>
      </c>
      <c r="AQ44" s="76">
        <v>70.849167293261914</v>
      </c>
      <c r="AR44" s="94"/>
      <c r="AS44" s="29"/>
      <c r="AT44" s="94"/>
      <c r="AU44" s="69">
        <f t="shared" si="5"/>
        <v>7.9389612076150463E-3</v>
      </c>
      <c r="AV44" s="69">
        <f t="shared" si="6"/>
        <v>7.938982470258444E-3</v>
      </c>
      <c r="AW44" s="69">
        <f t="shared" si="7"/>
        <v>5.7810695595055519E-3</v>
      </c>
      <c r="AX44" s="69">
        <f t="shared" si="8"/>
        <v>6.6991724123584917E-3</v>
      </c>
      <c r="AY44" s="69">
        <f t="shared" si="9"/>
        <v>6.0010594854068549E-3</v>
      </c>
      <c r="AZ44" s="69"/>
      <c r="BA44" s="69"/>
      <c r="BB44" s="69"/>
    </row>
    <row r="45" spans="1:54">
      <c r="A45" s="76" t="s">
        <v>209</v>
      </c>
      <c r="B45" s="76">
        <v>15751.464854899697</v>
      </c>
      <c r="C45" s="76">
        <v>1260.1172248072171</v>
      </c>
      <c r="D45" s="76">
        <v>11.240600240857775</v>
      </c>
      <c r="E45" s="76">
        <v>2.6688996129608791</v>
      </c>
      <c r="F45" s="76">
        <v>146.16890444422302</v>
      </c>
      <c r="G45" s="76"/>
      <c r="H45" s="94" t="s">
        <v>209</v>
      </c>
      <c r="I45" s="76">
        <v>92.301809673245771</v>
      </c>
      <c r="J45" s="76">
        <v>52.981010970825572</v>
      </c>
      <c r="K45" s="76">
        <v>11.262997125827669</v>
      </c>
      <c r="L45" s="76">
        <v>11.262997125827669</v>
      </c>
      <c r="M45" s="76">
        <v>20.838907822053933</v>
      </c>
      <c r="N45" s="76">
        <v>5.8363393017731129</v>
      </c>
      <c r="O45" s="76">
        <v>2.6741146328082999</v>
      </c>
      <c r="P45" s="76">
        <v>45015.570374174014</v>
      </c>
      <c r="Q45" s="76">
        <v>0</v>
      </c>
      <c r="R45" s="76">
        <v>1800.8728149587657</v>
      </c>
      <c r="S45" s="76">
        <v>0</v>
      </c>
      <c r="T45" s="76">
        <v>573.38246818159621</v>
      </c>
      <c r="U45" s="76">
        <v>0</v>
      </c>
      <c r="V45" s="76">
        <v>0</v>
      </c>
      <c r="W45" s="76">
        <v>0</v>
      </c>
      <c r="X45" s="76">
        <v>0.32039405219922062</v>
      </c>
      <c r="Y45" s="76">
        <v>3.556136033084432</v>
      </c>
      <c r="Z45" s="76">
        <v>117.06126383218435</v>
      </c>
      <c r="AA45" s="76">
        <v>51.610309277911107</v>
      </c>
      <c r="AB45" s="76">
        <v>146.43803922773327</v>
      </c>
      <c r="AC45" s="76">
        <v>0</v>
      </c>
      <c r="AD45" s="76">
        <v>15781.109573526903</v>
      </c>
      <c r="AE45" s="76">
        <v>0</v>
      </c>
      <c r="AF45" s="76">
        <v>3116.4365504830885</v>
      </c>
      <c r="AG45" s="76">
        <v>0</v>
      </c>
      <c r="AH45" s="76">
        <v>4.3643470408273943</v>
      </c>
      <c r="AI45" s="76">
        <v>150.12440992351719</v>
      </c>
      <c r="AJ45" s="76">
        <v>0</v>
      </c>
      <c r="AK45" s="76">
        <v>1.7132351648816262</v>
      </c>
      <c r="AL45" s="76">
        <v>11.950179823365195</v>
      </c>
      <c r="AM45" s="76">
        <v>10.183399231986751</v>
      </c>
      <c r="AN45" s="76">
        <v>0</v>
      </c>
      <c r="AO45" s="76">
        <v>12.522307917083948</v>
      </c>
      <c r="AP45" s="76">
        <v>1262.4888490440205</v>
      </c>
      <c r="AQ45" s="76">
        <v>5.2958126524917386</v>
      </c>
      <c r="AR45" s="94"/>
      <c r="AS45" s="29"/>
      <c r="AT45" s="94"/>
      <c r="AU45" s="69">
        <f t="shared" si="5"/>
        <v>1.8820293160216092E-3</v>
      </c>
      <c r="AV45" s="69">
        <f t="shared" si="6"/>
        <v>1.8820663586804453E-3</v>
      </c>
      <c r="AW45" s="69">
        <f t="shared" si="7"/>
        <v>1.9924990205135462E-3</v>
      </c>
      <c r="AX45" s="69">
        <f t="shared" si="8"/>
        <v>1.9539962545220054E-3</v>
      </c>
      <c r="AY45" s="69">
        <f t="shared" si="9"/>
        <v>1.8412588131079082E-3</v>
      </c>
      <c r="AZ45" s="69"/>
      <c r="BA45" s="69"/>
      <c r="BB45" s="69"/>
    </row>
    <row r="46" spans="1:54">
      <c r="A46" s="76" t="s">
        <v>210</v>
      </c>
      <c r="B46" s="76">
        <v>4943.3442965848144</v>
      </c>
      <c r="C46" s="76">
        <v>395.4675292921055</v>
      </c>
      <c r="D46" s="76">
        <v>5.2334883059126609</v>
      </c>
      <c r="E46" s="76">
        <v>2.7246114595945694E-2</v>
      </c>
      <c r="F46" s="76">
        <v>130.73757122142032</v>
      </c>
      <c r="G46" s="76"/>
      <c r="H46" s="94" t="s">
        <v>210</v>
      </c>
      <c r="I46" s="76">
        <v>25.945422271862078</v>
      </c>
      <c r="J46" s="76">
        <v>44.660801691331869</v>
      </c>
      <c r="K46" s="76">
        <v>5.2549362342414856</v>
      </c>
      <c r="L46" s="76">
        <v>5.2549362342414856</v>
      </c>
      <c r="M46" s="76">
        <v>0.62481345812017375</v>
      </c>
      <c r="N46" s="76">
        <v>9.3337733371716011E-2</v>
      </c>
      <c r="O46" s="76">
        <v>2.7374179402729949E-2</v>
      </c>
      <c r="P46" s="76">
        <v>38808.072957959841</v>
      </c>
      <c r="Q46" s="76">
        <v>0</v>
      </c>
      <c r="R46" s="76">
        <v>54.238070345263957</v>
      </c>
      <c r="S46" s="76">
        <v>0</v>
      </c>
      <c r="T46" s="76">
        <v>161.01840515970852</v>
      </c>
      <c r="U46" s="76">
        <v>0</v>
      </c>
      <c r="V46" s="76">
        <v>0</v>
      </c>
      <c r="W46" s="76">
        <v>0</v>
      </c>
      <c r="X46" s="76">
        <v>2.6855472816697139E-2</v>
      </c>
      <c r="Y46" s="76">
        <v>2.6164694900542118</v>
      </c>
      <c r="Z46" s="76">
        <v>14.076879613535828</v>
      </c>
      <c r="AA46" s="76">
        <v>0.72740092726233385</v>
      </c>
      <c r="AB46" s="76">
        <v>131.27278561418677</v>
      </c>
      <c r="AC46" s="76">
        <v>0</v>
      </c>
      <c r="AD46" s="76">
        <v>4963.3104234748153</v>
      </c>
      <c r="AE46" s="76">
        <v>0</v>
      </c>
      <c r="AF46" s="76">
        <v>495.97786454802485</v>
      </c>
      <c r="AG46" s="76">
        <v>0</v>
      </c>
      <c r="AH46" s="76">
        <v>0.20517473029804284</v>
      </c>
      <c r="AI46" s="76">
        <v>25.952814563015263</v>
      </c>
      <c r="AJ46" s="76">
        <v>0</v>
      </c>
      <c r="AK46" s="76">
        <v>1.6604871028157955E-2</v>
      </c>
      <c r="AL46" s="76">
        <v>0.10862410978773922</v>
      </c>
      <c r="AM46" s="76">
        <v>1.0481737029235298</v>
      </c>
      <c r="AN46" s="76">
        <v>0</v>
      </c>
      <c r="AO46" s="76">
        <v>1.7672916369794471</v>
      </c>
      <c r="AP46" s="76">
        <v>397.06482998506362</v>
      </c>
      <c r="AQ46" s="76">
        <v>1.9459035993061395</v>
      </c>
      <c r="AR46" s="94"/>
      <c r="AS46" s="29"/>
      <c r="AT46" s="94"/>
      <c r="AU46" s="69">
        <f t="shared" si="5"/>
        <v>4.0389917618715646E-3</v>
      </c>
      <c r="AV46" s="69">
        <f t="shared" si="6"/>
        <v>4.039018565739968E-3</v>
      </c>
      <c r="AW46" s="69">
        <f t="shared" si="7"/>
        <v>4.0982088953162221E-3</v>
      </c>
      <c r="AX46" s="69">
        <f t="shared" si="8"/>
        <v>4.7002961223436635E-3</v>
      </c>
      <c r="AY46" s="69">
        <f t="shared" si="9"/>
        <v>4.0938070653002761E-3</v>
      </c>
      <c r="AZ46" s="69"/>
      <c r="BA46" s="69"/>
      <c r="BB46" s="69"/>
    </row>
    <row r="47" spans="1:54">
      <c r="A47" s="76" t="s">
        <v>211</v>
      </c>
      <c r="B47" s="76">
        <v>29733.474137957932</v>
      </c>
      <c r="C47" s="76">
        <v>2378.6779312605549</v>
      </c>
      <c r="D47" s="76">
        <v>10.463735094366651</v>
      </c>
      <c r="E47" s="76">
        <v>7.1111668666800449</v>
      </c>
      <c r="F47" s="76">
        <v>230.85694457342535</v>
      </c>
      <c r="G47" s="76"/>
      <c r="H47" s="94" t="s">
        <v>211</v>
      </c>
      <c r="I47" s="76">
        <v>351.76548724840262</v>
      </c>
      <c r="J47" s="76">
        <v>94.049703215221484</v>
      </c>
      <c r="K47" s="76">
        <v>10.497070852120489</v>
      </c>
      <c r="L47" s="76">
        <v>10.497070852120489</v>
      </c>
      <c r="M47" s="76">
        <v>22.09996362055854</v>
      </c>
      <c r="N47" s="76">
        <v>4.9086803986193477</v>
      </c>
      <c r="O47" s="76">
        <v>7.1358615532695548</v>
      </c>
      <c r="P47" s="76">
        <v>60884.42999263783</v>
      </c>
      <c r="Q47" s="76">
        <v>0</v>
      </c>
      <c r="R47" s="76">
        <v>3957.1534327927629</v>
      </c>
      <c r="S47" s="76">
        <v>0</v>
      </c>
      <c r="T47" s="76">
        <v>791.38003403523032</v>
      </c>
      <c r="U47" s="76">
        <v>0</v>
      </c>
      <c r="V47" s="76">
        <v>0</v>
      </c>
      <c r="W47" s="76">
        <v>0</v>
      </c>
      <c r="X47" s="76">
        <v>0.6103585321177929</v>
      </c>
      <c r="Y47" s="76">
        <v>5.2108242340576023</v>
      </c>
      <c r="Z47" s="76">
        <v>155.25543832729022</v>
      </c>
      <c r="AA47" s="76">
        <v>242.93801849627616</v>
      </c>
      <c r="AB47" s="76">
        <v>231.57370636643228</v>
      </c>
      <c r="AC47" s="76">
        <v>0</v>
      </c>
      <c r="AD47" s="76">
        <v>29833.551693364756</v>
      </c>
      <c r="AE47" s="76">
        <v>0</v>
      </c>
      <c r="AF47" s="76">
        <v>6438.2084958316118</v>
      </c>
      <c r="AG47" s="76">
        <v>0</v>
      </c>
      <c r="AH47" s="76">
        <v>13.119489418952636</v>
      </c>
      <c r="AI47" s="76">
        <v>383.97287202922291</v>
      </c>
      <c r="AJ47" s="76">
        <v>0</v>
      </c>
      <c r="AK47" s="76">
        <v>4.7493040675361726</v>
      </c>
      <c r="AL47" s="76">
        <v>11.895846512689811</v>
      </c>
      <c r="AM47" s="76">
        <v>14.577546426124826</v>
      </c>
      <c r="AN47" s="76">
        <v>0</v>
      </c>
      <c r="AO47" s="76">
        <v>51.730897528776914</v>
      </c>
      <c r="AP47" s="76">
        <v>2386.6841248047549</v>
      </c>
      <c r="AQ47" s="76">
        <v>5.6624892830799149</v>
      </c>
      <c r="AR47" s="94"/>
      <c r="AS47" s="29"/>
      <c r="AT47" s="94"/>
      <c r="AU47" s="69">
        <f t="shared" si="5"/>
        <v>3.3658211261315238E-3</v>
      </c>
      <c r="AV47" s="69">
        <f t="shared" si="6"/>
        <v>3.365816548336648E-3</v>
      </c>
      <c r="AW47" s="69">
        <f t="shared" si="7"/>
        <v>3.1858373184336921E-3</v>
      </c>
      <c r="AX47" s="69">
        <f t="shared" si="8"/>
        <v>3.4726630737943846E-3</v>
      </c>
      <c r="AY47" s="69">
        <f t="shared" si="9"/>
        <v>3.1047876611697682E-3</v>
      </c>
      <c r="AZ47" s="69"/>
      <c r="BA47" s="69"/>
      <c r="BB47" s="69"/>
    </row>
    <row r="48" spans="1:54">
      <c r="A48" s="76" t="s">
        <v>212</v>
      </c>
      <c r="B48" s="76">
        <v>20522.083430442617</v>
      </c>
      <c r="C48" s="76">
        <v>1641.7666927305193</v>
      </c>
      <c r="D48" s="76">
        <v>15.002297886947947</v>
      </c>
      <c r="E48" s="76">
        <v>1.7755805847663577</v>
      </c>
      <c r="F48" s="76">
        <v>384.56845076798254</v>
      </c>
      <c r="G48" s="76"/>
      <c r="H48" s="94" t="s">
        <v>212</v>
      </c>
      <c r="I48" s="76">
        <v>157.23030880752552</v>
      </c>
      <c r="J48" s="76">
        <v>135.91749440931463</v>
      </c>
      <c r="K48" s="76">
        <v>15.122021054253842</v>
      </c>
      <c r="L48" s="76">
        <v>15.122021054253842</v>
      </c>
      <c r="M48" s="76">
        <v>7.7903716624778827</v>
      </c>
      <c r="N48" s="76">
        <v>1.1639865951338548</v>
      </c>
      <c r="O48" s="76">
        <v>1.793680136244965</v>
      </c>
      <c r="P48" s="76">
        <v>112887.35711974362</v>
      </c>
      <c r="Q48" s="76">
        <v>0</v>
      </c>
      <c r="R48" s="76">
        <v>1254.9405629224495</v>
      </c>
      <c r="S48" s="76">
        <v>0</v>
      </c>
      <c r="T48" s="76">
        <v>654.46799501232385</v>
      </c>
      <c r="U48" s="76">
        <v>0</v>
      </c>
      <c r="V48" s="76">
        <v>0</v>
      </c>
      <c r="W48" s="76">
        <v>0</v>
      </c>
      <c r="X48" s="76">
        <v>0.33479657544834845</v>
      </c>
      <c r="Y48" s="76">
        <v>7.874719174758976</v>
      </c>
      <c r="Z48" s="76">
        <v>67.889292776311436</v>
      </c>
      <c r="AA48" s="76">
        <v>66.010730935177733</v>
      </c>
      <c r="AB48" s="76">
        <v>387.68654147502838</v>
      </c>
      <c r="AC48" s="76">
        <v>0</v>
      </c>
      <c r="AD48" s="76">
        <v>20695.430564328119</v>
      </c>
      <c r="AE48" s="76">
        <v>0</v>
      </c>
      <c r="AF48" s="76">
        <v>3046.5926509697574</v>
      </c>
      <c r="AG48" s="76">
        <v>0</v>
      </c>
      <c r="AH48" s="76">
        <v>4.6323682110054731</v>
      </c>
      <c r="AI48" s="76">
        <v>167.26472139959327</v>
      </c>
      <c r="AJ48" s="76">
        <v>0</v>
      </c>
      <c r="AK48" s="76">
        <v>1.1919543041798708</v>
      </c>
      <c r="AL48" s="76">
        <v>2.2439569974570541</v>
      </c>
      <c r="AM48" s="76">
        <v>6.7790323002017869</v>
      </c>
      <c r="AN48" s="76">
        <v>0</v>
      </c>
      <c r="AO48" s="76">
        <v>18.324136673146054</v>
      </c>
      <c r="AP48" s="76">
        <v>1655.6345535585363</v>
      </c>
      <c r="AQ48" s="76">
        <v>6.3123773177008529</v>
      </c>
      <c r="AR48" s="94"/>
      <c r="AS48" s="29"/>
      <c r="AT48" s="94"/>
      <c r="AU48" s="69">
        <f t="shared" si="5"/>
        <v>8.4468584524101994E-3</v>
      </c>
      <c r="AV48" s="69">
        <f t="shared" si="6"/>
        <v>8.4469132486495648E-3</v>
      </c>
      <c r="AW48" s="69">
        <f t="shared" si="7"/>
        <v>7.9803219618812798E-3</v>
      </c>
      <c r="AX48" s="69">
        <f t="shared" si="8"/>
        <v>1.0193596187012242E-2</v>
      </c>
      <c r="AY48" s="69">
        <f t="shared" si="9"/>
        <v>8.1080252444500206E-3</v>
      </c>
      <c r="AZ48" s="69"/>
      <c r="BA48" s="69"/>
      <c r="BB48" s="69"/>
    </row>
    <row r="49" spans="1:54">
      <c r="A49" s="76" t="s">
        <v>213</v>
      </c>
      <c r="B49" s="76">
        <v>5462.3217353584878</v>
      </c>
      <c r="C49" s="76">
        <v>436.98572516499223</v>
      </c>
      <c r="D49" s="76">
        <v>0.60780641068490904</v>
      </c>
      <c r="E49" s="76">
        <v>1.5064560213694658</v>
      </c>
      <c r="F49" s="76">
        <v>31.106108973044808</v>
      </c>
      <c r="G49" s="76"/>
      <c r="H49" s="94" t="s">
        <v>213</v>
      </c>
      <c r="I49" s="76">
        <v>80.294202489513864</v>
      </c>
      <c r="J49" s="76">
        <v>14.314536917066025</v>
      </c>
      <c r="K49" s="76">
        <v>0.60965650233192437</v>
      </c>
      <c r="L49" s="76">
        <v>0.60965650233192437</v>
      </c>
      <c r="M49" s="76">
        <v>2.8886927759213283</v>
      </c>
      <c r="N49" s="76">
        <v>0.36799124326175187</v>
      </c>
      <c r="O49" s="76">
        <v>1.511505809518793</v>
      </c>
      <c r="P49" s="76">
        <v>6938.2368428410882</v>
      </c>
      <c r="Q49" s="76">
        <v>0</v>
      </c>
      <c r="R49" s="76">
        <v>819.19434874102558</v>
      </c>
      <c r="S49" s="76">
        <v>0</v>
      </c>
      <c r="T49" s="76">
        <v>125.87386992605906</v>
      </c>
      <c r="U49" s="76">
        <v>0</v>
      </c>
      <c r="V49" s="76">
        <v>0</v>
      </c>
      <c r="W49" s="76">
        <v>0</v>
      </c>
      <c r="X49" s="76">
        <v>0.13758289866223958</v>
      </c>
      <c r="Y49" s="76">
        <v>0.68520447112294913</v>
      </c>
      <c r="Z49" s="76">
        <v>21.884830471416731</v>
      </c>
      <c r="AA49" s="76">
        <v>58.636983811977686</v>
      </c>
      <c r="AB49" s="76">
        <v>31.2057012583549</v>
      </c>
      <c r="AC49" s="76">
        <v>0</v>
      </c>
      <c r="AD49" s="76">
        <v>5478.9202705434918</v>
      </c>
      <c r="AE49" s="76">
        <v>0</v>
      </c>
      <c r="AF49" s="76">
        <v>1271.8943418497879</v>
      </c>
      <c r="AG49" s="76">
        <v>0</v>
      </c>
      <c r="AH49" s="76">
        <v>3.0433842270976834</v>
      </c>
      <c r="AI49" s="76">
        <v>80.534527164242462</v>
      </c>
      <c r="AJ49" s="76">
        <v>0</v>
      </c>
      <c r="AK49" s="76">
        <v>1.0167827768967979</v>
      </c>
      <c r="AL49" s="76">
        <v>1.1808119119205238</v>
      </c>
      <c r="AM49" s="76">
        <v>2.4178332871486106</v>
      </c>
      <c r="AN49" s="76">
        <v>0</v>
      </c>
      <c r="AO49" s="76">
        <v>12.182058739520956</v>
      </c>
      <c r="AP49" s="76">
        <v>438.31362773050694</v>
      </c>
      <c r="AQ49" s="76">
        <v>0.58860953968737739</v>
      </c>
      <c r="AR49" s="94"/>
      <c r="AS49" s="29"/>
      <c r="AT49" s="94"/>
      <c r="AU49" s="69">
        <f t="shared" si="5"/>
        <v>3.0387326102669951E-3</v>
      </c>
      <c r="AV49" s="69">
        <f t="shared" si="6"/>
        <v>3.0387779029013599E-3</v>
      </c>
      <c r="AW49" s="69">
        <f t="shared" si="7"/>
        <v>3.0438830760777026E-3</v>
      </c>
      <c r="AX49" s="69">
        <f t="shared" si="8"/>
        <v>3.3520979555291854E-3</v>
      </c>
      <c r="AY49" s="69">
        <f t="shared" si="9"/>
        <v>3.201695377470508E-3</v>
      </c>
      <c r="AZ49" s="69"/>
      <c r="BA49" s="69"/>
      <c r="BB49" s="69"/>
    </row>
    <row r="50" spans="1:54">
      <c r="A50" s="76" t="s">
        <v>214</v>
      </c>
      <c r="B50" s="76">
        <v>48787.24043566364</v>
      </c>
      <c r="C50" s="76">
        <v>3902.9793565252735</v>
      </c>
      <c r="D50" s="76">
        <v>44.794172570677766</v>
      </c>
      <c r="E50" s="76">
        <v>2.7112509106629314</v>
      </c>
      <c r="F50" s="76">
        <v>1078.5563132746759</v>
      </c>
      <c r="G50" s="76"/>
      <c r="H50" s="94" t="s">
        <v>214</v>
      </c>
      <c r="I50" s="76">
        <v>309.42973765760064</v>
      </c>
      <c r="J50" s="76">
        <v>372.92797040135906</v>
      </c>
      <c r="K50" s="76">
        <v>44.942971995188984</v>
      </c>
      <c r="L50" s="76">
        <v>44.942971995188984</v>
      </c>
      <c r="M50" s="76">
        <v>15.599572626925717</v>
      </c>
      <c r="N50" s="76">
        <v>3.4056545992953065</v>
      </c>
      <c r="O50" s="76">
        <v>2.722637791010968</v>
      </c>
      <c r="P50" s="76">
        <v>318366.08484168601</v>
      </c>
      <c r="Q50" s="76">
        <v>0</v>
      </c>
      <c r="R50" s="76">
        <v>1886.438393058005</v>
      </c>
      <c r="S50" s="76">
        <v>0</v>
      </c>
      <c r="T50" s="76">
        <v>1558.1398604540132</v>
      </c>
      <c r="U50" s="76">
        <v>0</v>
      </c>
      <c r="V50" s="76">
        <v>0</v>
      </c>
      <c r="W50" s="76">
        <v>0</v>
      </c>
      <c r="X50" s="76">
        <v>0.4433379413420615</v>
      </c>
      <c r="Y50" s="76">
        <v>21.88067984717647</v>
      </c>
      <c r="Z50" s="76">
        <v>174.76886544322244</v>
      </c>
      <c r="AA50" s="76">
        <v>81.648093607124764</v>
      </c>
      <c r="AB50" s="76">
        <v>1082.1463699667192</v>
      </c>
      <c r="AC50" s="76">
        <v>0</v>
      </c>
      <c r="AD50" s="76">
        <v>48956.479145410223</v>
      </c>
      <c r="AE50" s="76">
        <v>0</v>
      </c>
      <c r="AF50" s="76">
        <v>6176.0914691589905</v>
      </c>
      <c r="AG50" s="76">
        <v>0</v>
      </c>
      <c r="AH50" s="76">
        <v>6.0633539823822611</v>
      </c>
      <c r="AI50" s="76">
        <v>332.15482114437407</v>
      </c>
      <c r="AJ50" s="76">
        <v>0</v>
      </c>
      <c r="AK50" s="76">
        <v>1.7836733707310302</v>
      </c>
      <c r="AL50" s="76">
        <v>6.8226282845282578</v>
      </c>
      <c r="AM50" s="76">
        <v>14.192356658103092</v>
      </c>
      <c r="AN50" s="76">
        <v>0</v>
      </c>
      <c r="AO50" s="76">
        <v>29.877204789402665</v>
      </c>
      <c r="AP50" s="76">
        <v>3916.5184010824705</v>
      </c>
      <c r="AQ50" s="76">
        <v>17.390722642959112</v>
      </c>
      <c r="AR50" s="94"/>
      <c r="AS50" s="29"/>
      <c r="AT50" s="94"/>
      <c r="AU50" s="69">
        <f t="shared" si="5"/>
        <v>3.4689133518375718E-3</v>
      </c>
      <c r="AV50" s="69">
        <f t="shared" si="6"/>
        <v>3.4688998635264393E-3</v>
      </c>
      <c r="AW50" s="69">
        <f t="shared" si="7"/>
        <v>3.3218478201921657E-3</v>
      </c>
      <c r="AX50" s="69">
        <f t="shared" si="8"/>
        <v>4.1998622492863879E-3</v>
      </c>
      <c r="AY50" s="69">
        <f t="shared" si="9"/>
        <v>3.3285760306231787E-3</v>
      </c>
      <c r="AZ50" s="69"/>
      <c r="BA50" s="69"/>
      <c r="BB50" s="69"/>
    </row>
    <row r="51" spans="1:54">
      <c r="A51" s="76" t="s">
        <v>215</v>
      </c>
      <c r="B51" s="76">
        <v>7971.1525140724489</v>
      </c>
      <c r="C51" s="76">
        <v>637.69222107337055</v>
      </c>
      <c r="D51" s="76">
        <v>2.4416242459992059</v>
      </c>
      <c r="E51" s="76">
        <v>0.21869441969545192</v>
      </c>
      <c r="F51" s="76">
        <v>42.619071680558307</v>
      </c>
      <c r="G51" s="76"/>
      <c r="H51" s="94" t="s">
        <v>215</v>
      </c>
      <c r="I51" s="76">
        <v>8.3356712476696604</v>
      </c>
      <c r="J51" s="76">
        <v>14.534855501636821</v>
      </c>
      <c r="K51" s="76">
        <v>2.4486603239921561</v>
      </c>
      <c r="L51" s="76">
        <v>2.4486603239921561</v>
      </c>
      <c r="M51" s="76">
        <v>13.570163429504458</v>
      </c>
      <c r="N51" s="76">
        <v>1.9949858454983709</v>
      </c>
      <c r="O51" s="76">
        <v>0.21930056705843892</v>
      </c>
      <c r="P51" s="76">
        <v>16209.657155326868</v>
      </c>
      <c r="Q51" s="76">
        <v>0</v>
      </c>
      <c r="R51" s="76">
        <v>1036.8495541511534</v>
      </c>
      <c r="S51" s="76">
        <v>0</v>
      </c>
      <c r="T51" s="76">
        <v>456.37604813408927</v>
      </c>
      <c r="U51" s="76">
        <v>0</v>
      </c>
      <c r="V51" s="76">
        <v>0</v>
      </c>
      <c r="W51" s="76">
        <v>0</v>
      </c>
      <c r="X51" s="76">
        <v>0.59006961406015301</v>
      </c>
      <c r="Y51" s="76">
        <v>1.1908376899401996</v>
      </c>
      <c r="Z51" s="76">
        <v>25.22809838963655</v>
      </c>
      <c r="AA51" s="76">
        <v>1.5790435824002822</v>
      </c>
      <c r="AB51" s="76">
        <v>42.739039396301301</v>
      </c>
      <c r="AC51" s="76">
        <v>0</v>
      </c>
      <c r="AD51" s="76">
        <v>7987.7102354756744</v>
      </c>
      <c r="AE51" s="76">
        <v>0</v>
      </c>
      <c r="AF51" s="76">
        <v>1690.4263880024473</v>
      </c>
      <c r="AG51" s="76">
        <v>0</v>
      </c>
      <c r="AH51" s="76">
        <v>3.9791872775530908</v>
      </c>
      <c r="AI51" s="76">
        <v>52.449192233502544</v>
      </c>
      <c r="AJ51" s="76">
        <v>0</v>
      </c>
      <c r="AK51" s="76">
        <v>0.10658354123810368</v>
      </c>
      <c r="AL51" s="76">
        <v>2.0437862667568845</v>
      </c>
      <c r="AM51" s="76">
        <v>6.4293533245149774</v>
      </c>
      <c r="AN51" s="76">
        <v>0</v>
      </c>
      <c r="AO51" s="76">
        <v>2.1800686336282005</v>
      </c>
      <c r="AP51" s="76">
        <v>639.01683126374462</v>
      </c>
      <c r="AQ51" s="76">
        <v>2.5003994433627645</v>
      </c>
      <c r="AR51" s="94"/>
      <c r="AS51" s="29"/>
      <c r="AT51" s="94"/>
      <c r="AU51" s="69">
        <f t="shared" si="5"/>
        <v>2.0772054447577245E-3</v>
      </c>
      <c r="AV51" s="69">
        <f t="shared" si="6"/>
        <v>2.0771935843038438E-3</v>
      </c>
      <c r="AW51" s="69">
        <f t="shared" si="7"/>
        <v>2.8817202337662355E-3</v>
      </c>
      <c r="AX51" s="69">
        <f t="shared" si="8"/>
        <v>2.771663601801581E-3</v>
      </c>
      <c r="AY51" s="69">
        <f t="shared" si="9"/>
        <v>2.8148833611906354E-3</v>
      </c>
      <c r="AZ51" s="69"/>
      <c r="BA51" s="69"/>
      <c r="BB51" s="69"/>
    </row>
    <row r="52" spans="1:54">
      <c r="A52" s="76"/>
      <c r="B52" s="76"/>
      <c r="C52" s="76"/>
      <c r="D52" s="76"/>
      <c r="E52" s="76"/>
      <c r="F52" s="76"/>
      <c r="G52" s="76"/>
      <c r="H52" s="94"/>
      <c r="J52" s="76"/>
      <c r="K52" s="76"/>
      <c r="L52" s="76"/>
      <c r="M52" s="76"/>
      <c r="O52" s="76"/>
      <c r="P52" s="76"/>
      <c r="Q52" s="76"/>
      <c r="R52" s="76"/>
      <c r="S52" s="76"/>
      <c r="T52" s="76"/>
      <c r="V52" s="76"/>
      <c r="W52" s="76"/>
      <c r="X52" s="76"/>
      <c r="Y52" s="76"/>
      <c r="AA52" s="76"/>
      <c r="AB52" s="76"/>
      <c r="AC52" s="76"/>
      <c r="AD52" s="76"/>
      <c r="AE52" s="76"/>
      <c r="AG52" s="76"/>
      <c r="AH52" s="76"/>
      <c r="AI52" s="76"/>
      <c r="AJ52" s="76"/>
      <c r="AK52" s="76"/>
      <c r="AL52" s="76"/>
      <c r="AM52" s="76"/>
      <c r="AO52" s="76"/>
      <c r="AP52" s="76"/>
      <c r="AQ52" s="76"/>
      <c r="AR52" s="94"/>
      <c r="AS52" s="29"/>
      <c r="AT52" s="94"/>
      <c r="AU52" s="69" t="str">
        <f t="shared" si="5"/>
        <v/>
      </c>
      <c r="AV52" s="69" t="str">
        <f t="shared" si="6"/>
        <v/>
      </c>
      <c r="AW52" s="94"/>
      <c r="AX52" s="94"/>
      <c r="AY52" s="69" t="str">
        <f t="shared" si="9"/>
        <v/>
      </c>
      <c r="AZ52" s="69"/>
      <c r="BA52" s="69"/>
      <c r="BB52" s="69"/>
    </row>
    <row r="53" spans="1:54">
      <c r="A53" s="94"/>
      <c r="B53" s="76"/>
      <c r="C53" s="76"/>
      <c r="D53" s="76"/>
      <c r="E53" s="76"/>
      <c r="F53" s="76"/>
      <c r="G53" s="94"/>
      <c r="H53" s="94"/>
      <c r="J53" s="76"/>
      <c r="K53" s="76"/>
      <c r="L53" s="76"/>
      <c r="M53" s="76"/>
      <c r="O53" s="76"/>
      <c r="P53" s="76"/>
      <c r="Q53" s="76"/>
      <c r="R53" s="76"/>
      <c r="S53" s="76"/>
      <c r="T53" s="76"/>
      <c r="V53" s="76"/>
      <c r="W53" s="76"/>
      <c r="X53" s="76"/>
      <c r="Y53" s="76"/>
      <c r="AA53" s="76"/>
      <c r="AB53" s="76"/>
      <c r="AC53" s="76"/>
      <c r="AD53" s="76"/>
      <c r="AE53" s="76"/>
      <c r="AG53" s="76"/>
      <c r="AH53" s="76"/>
      <c r="AI53" s="76"/>
      <c r="AJ53" s="76"/>
      <c r="AK53" s="76"/>
      <c r="AL53" s="76"/>
      <c r="AM53" s="76"/>
      <c r="AO53" s="76"/>
      <c r="AP53" s="76"/>
      <c r="AQ53" s="76"/>
      <c r="AR53" s="94"/>
      <c r="AS53" s="94"/>
      <c r="AT53" s="94"/>
      <c r="AU53" s="69" t="str">
        <f t="shared" si="5"/>
        <v/>
      </c>
      <c r="AV53" s="69" t="str">
        <f t="shared" si="6"/>
        <v/>
      </c>
      <c r="AW53" s="94"/>
      <c r="AX53" s="94"/>
      <c r="AY53" s="69" t="str">
        <f t="shared" si="9"/>
        <v/>
      </c>
      <c r="AZ53" s="69"/>
      <c r="BA53" s="69"/>
      <c r="BB53" s="69"/>
    </row>
    <row r="54" spans="1:54">
      <c r="A54" s="76" t="s">
        <v>352</v>
      </c>
      <c r="B54" s="76">
        <v>269.16954099145539</v>
      </c>
      <c r="C54" s="76">
        <v>15.165811071480961</v>
      </c>
      <c r="D54" s="76">
        <v>9.3781578881132321E-3</v>
      </c>
      <c r="E54" s="76">
        <v>3.9587733725410176E-3</v>
      </c>
      <c r="F54" s="76">
        <v>5.0099159060155912E-2</v>
      </c>
      <c r="G54" s="76"/>
      <c r="H54" s="94" t="s">
        <v>333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94"/>
      <c r="AS54" s="29"/>
      <c r="AT54" s="94"/>
      <c r="AU54" s="69">
        <f t="shared" si="5"/>
        <v>-1</v>
      </c>
      <c r="AV54" s="69">
        <f t="shared" si="6"/>
        <v>-1</v>
      </c>
      <c r="AW54" s="69">
        <f>IF(D54=0,"",(L54-D54)/D54)</f>
        <v>-1</v>
      </c>
      <c r="AX54" s="69">
        <f>IF(E54=0,"",(O54-E54)/E54)</f>
        <v>-1</v>
      </c>
      <c r="AY54" s="69">
        <f t="shared" si="9"/>
        <v>-1</v>
      </c>
      <c r="AZ54" s="69"/>
      <c r="BA54" s="69"/>
      <c r="BB54" s="69"/>
    </row>
    <row r="55" spans="1:54">
      <c r="A55" s="76" t="s">
        <v>334</v>
      </c>
      <c r="B55" s="76">
        <v>123.15052422897763</v>
      </c>
      <c r="C55" s="76">
        <v>9.8520420064112937</v>
      </c>
      <c r="D55" s="76">
        <v>4.0683013647631439E-2</v>
      </c>
      <c r="E55" s="76">
        <v>8.4954923527422628E-3</v>
      </c>
      <c r="F55" s="76">
        <v>0.48877905958826007</v>
      </c>
      <c r="G55" s="76"/>
      <c r="H55" s="94" t="s">
        <v>334</v>
      </c>
      <c r="I55" s="76">
        <v>9.5701755595385928E-3</v>
      </c>
      <c r="J55" s="76">
        <v>1.109628354506601E-2</v>
      </c>
      <c r="K55" s="76">
        <v>1.2476943720683205E-3</v>
      </c>
      <c r="L55" s="76">
        <v>1.2476943720683205E-3</v>
      </c>
      <c r="M55" s="76">
        <v>4.8838382909770445E-4</v>
      </c>
      <c r="N55" s="76">
        <v>5.6489283897110377E-5</v>
      </c>
      <c r="O55" s="76">
        <v>7.0444021928413666E-5</v>
      </c>
      <c r="P55" s="76">
        <v>9.4662232132510731</v>
      </c>
      <c r="Q55" s="76">
        <v>0</v>
      </c>
      <c r="R55" s="76">
        <v>6.6230216356388039E-2</v>
      </c>
      <c r="S55" s="76">
        <v>0</v>
      </c>
      <c r="T55" s="76">
        <v>5.0795017540388045E-2</v>
      </c>
      <c r="U55" s="76">
        <v>0</v>
      </c>
      <c r="V55" s="76">
        <v>0</v>
      </c>
      <c r="W55" s="76">
        <v>0</v>
      </c>
      <c r="X55" s="76">
        <v>2.4471539181093172E-5</v>
      </c>
      <c r="Y55" s="76">
        <v>6.4829687538509311E-4</v>
      </c>
      <c r="Z55" s="76">
        <v>4.3151491586696216E-3</v>
      </c>
      <c r="AA55" s="76">
        <v>2.7436683522985943E-3</v>
      </c>
      <c r="AB55" s="76">
        <v>3.2143825773378272E-2</v>
      </c>
      <c r="AC55" s="76">
        <v>0</v>
      </c>
      <c r="AD55" s="76">
        <v>1.5141468481070595</v>
      </c>
      <c r="AE55" s="76">
        <v>0</v>
      </c>
      <c r="AF55" s="76">
        <v>0.19846840975104341</v>
      </c>
      <c r="AG55" s="76">
        <v>0</v>
      </c>
      <c r="AH55" s="76">
        <v>2.6061969506770952E-4</v>
      </c>
      <c r="AI55" s="76">
        <v>1.0301616901073143E-2</v>
      </c>
      <c r="AJ55" s="76">
        <v>0</v>
      </c>
      <c r="AK55" s="76">
        <v>4.645209145000395E-5</v>
      </c>
      <c r="AL55" s="76">
        <v>7.1097266988768225E-5</v>
      </c>
      <c r="AM55" s="76">
        <v>4.538102113352185E-4</v>
      </c>
      <c r="AN55" s="76">
        <v>0</v>
      </c>
      <c r="AO55" s="76">
        <v>9.7726088397625459E-4</v>
      </c>
      <c r="AP55" s="76">
        <v>0.12113273158176113</v>
      </c>
      <c r="AQ55" s="76">
        <v>5.0970656928300113E-4</v>
      </c>
      <c r="AR55" s="94"/>
      <c r="AS55" s="29"/>
      <c r="AT55" s="94"/>
      <c r="AU55" s="69">
        <f t="shared" si="5"/>
        <v>-0.98770490943837352</v>
      </c>
      <c r="AV55" s="69">
        <f t="shared" si="6"/>
        <v>-0.98770480967266139</v>
      </c>
      <c r="AW55" s="69">
        <f>IF(D55=0,"",(L55-D55)/D55)</f>
        <v>-0.96933131889208113</v>
      </c>
      <c r="AX55" s="69">
        <f>IF(E55=0,"",(O55-E55)/E55)</f>
        <v>-0.99170807070343903</v>
      </c>
      <c r="AY55" s="69">
        <f>IF(F55=0,"",(W55-F55)/F55)</f>
        <v>-1</v>
      </c>
      <c r="AZ55" s="69"/>
      <c r="BA55" s="69"/>
      <c r="BB55" s="69"/>
    </row>
    <row r="56" spans="1:54">
      <c r="A56" s="76" t="s">
        <v>335</v>
      </c>
      <c r="B56" s="76">
        <v>1527.0177960460596</v>
      </c>
      <c r="C56" s="76">
        <v>122.16142862988447</v>
      </c>
      <c r="D56" s="76">
        <v>0.66908022383743837</v>
      </c>
      <c r="E56" s="76">
        <v>0.10384728603453773</v>
      </c>
      <c r="F56" s="76">
        <v>14.012391795427391</v>
      </c>
      <c r="G56" s="76"/>
      <c r="H56" s="94" t="s">
        <v>335</v>
      </c>
      <c r="I56" s="76">
        <v>0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94"/>
      <c r="AS56" s="29"/>
      <c r="AT56" s="94"/>
      <c r="AU56" s="69">
        <f t="shared" si="5"/>
        <v>-1</v>
      </c>
      <c r="AV56" s="69">
        <f t="shared" si="6"/>
        <v>-1</v>
      </c>
      <c r="AW56" s="69">
        <f>IF(D56=0,"",(L56-D56)/D56)</f>
        <v>-1</v>
      </c>
      <c r="AX56" s="69">
        <f>IF(E56=0,"",(O56-E56)/E56)</f>
        <v>-1</v>
      </c>
      <c r="AY56" s="69">
        <f>IF(F56=0,"",(W56-F56)/F56)</f>
        <v>-1</v>
      </c>
      <c r="AZ56" s="69"/>
      <c r="BA56" s="69"/>
      <c r="BB56" s="69"/>
    </row>
    <row r="57" spans="1:54">
      <c r="A57" s="76" t="s">
        <v>336</v>
      </c>
      <c r="B57" s="76"/>
      <c r="C57" s="76"/>
      <c r="D57" s="76"/>
      <c r="E57" s="76"/>
      <c r="F57" s="76"/>
      <c r="G57" s="76"/>
      <c r="H57" s="94"/>
      <c r="J57" s="76"/>
      <c r="K57" s="76"/>
      <c r="L57" s="76"/>
      <c r="M57" s="76"/>
      <c r="O57" s="76"/>
      <c r="P57" s="76"/>
      <c r="Q57" s="76"/>
      <c r="R57" s="76"/>
      <c r="S57" s="76"/>
      <c r="T57" s="76"/>
      <c r="V57" s="76"/>
      <c r="W57" s="76"/>
      <c r="X57" s="76"/>
      <c r="Y57" s="76"/>
      <c r="AA57" s="76"/>
      <c r="AB57" s="76"/>
      <c r="AC57" s="76"/>
      <c r="AD57" s="76"/>
      <c r="AE57" s="76"/>
      <c r="AG57" s="76"/>
      <c r="AH57" s="76"/>
      <c r="AI57" s="76"/>
      <c r="AJ57" s="76"/>
      <c r="AK57" s="76"/>
      <c r="AL57" s="76"/>
      <c r="AM57" s="76"/>
      <c r="AO57" s="76"/>
      <c r="AP57" s="76"/>
      <c r="AQ57" s="76"/>
      <c r="AR57" s="94"/>
      <c r="AS57" s="29"/>
      <c r="AT57" s="94"/>
      <c r="AU57" s="69" t="str">
        <f t="shared" si="5"/>
        <v/>
      </c>
      <c r="AV57" s="69" t="str">
        <f t="shared" si="6"/>
        <v/>
      </c>
      <c r="AW57" s="69" t="str">
        <f>IF(D57=0,"",(L57-D57)/D57)</f>
        <v/>
      </c>
      <c r="AX57" s="69" t="str">
        <f>IF(E57=0,"",(O57-E57)/E57)</f>
        <v/>
      </c>
      <c r="AY57" s="69" t="str">
        <f>IF(F57=0,"",(W57-F57)/F57)</f>
        <v/>
      </c>
      <c r="AZ57" s="69"/>
      <c r="BA57" s="69"/>
      <c r="BB57" s="69"/>
    </row>
    <row r="58" spans="1:54">
      <c r="A58" s="76" t="s">
        <v>337</v>
      </c>
      <c r="B58" s="76"/>
      <c r="C58" s="76"/>
      <c r="D58" s="76"/>
      <c r="E58" s="76"/>
      <c r="F58" s="76"/>
      <c r="G58" s="76"/>
      <c r="H58" s="94"/>
      <c r="J58" s="76"/>
      <c r="K58" s="76"/>
      <c r="L58" s="76"/>
      <c r="M58" s="76"/>
      <c r="O58" s="76"/>
      <c r="P58" s="76"/>
      <c r="Q58" s="76"/>
      <c r="R58" s="76"/>
      <c r="S58" s="76"/>
      <c r="T58" s="76"/>
      <c r="V58" s="76"/>
      <c r="W58" s="76"/>
      <c r="X58" s="76"/>
      <c r="Y58" s="76"/>
      <c r="AA58" s="76"/>
      <c r="AB58" s="76"/>
      <c r="AC58" s="76"/>
      <c r="AD58" s="76"/>
      <c r="AE58" s="76"/>
      <c r="AG58" s="76"/>
      <c r="AH58" s="76"/>
      <c r="AI58" s="76"/>
      <c r="AJ58" s="76"/>
      <c r="AK58" s="76"/>
      <c r="AL58" s="76"/>
      <c r="AM58" s="76"/>
      <c r="AO58" s="76"/>
      <c r="AP58" s="76"/>
      <c r="AQ58" s="76"/>
      <c r="AR58" s="94"/>
      <c r="AS58" s="29"/>
      <c r="AT58" s="94"/>
      <c r="AU58" s="69" t="str">
        <f t="shared" si="5"/>
        <v/>
      </c>
      <c r="AV58" s="69" t="str">
        <f t="shared" si="6"/>
        <v/>
      </c>
      <c r="AW58" s="94"/>
      <c r="AX58" s="94"/>
      <c r="AY58" s="94"/>
      <c r="AZ58" s="69"/>
      <c r="BA58" s="69"/>
      <c r="BB58" s="69"/>
    </row>
    <row r="59" spans="1:54">
      <c r="A59" s="76"/>
      <c r="B59" s="76"/>
      <c r="C59" s="76"/>
      <c r="D59" s="76"/>
      <c r="E59" s="76"/>
      <c r="F59" s="76"/>
      <c r="G59" s="76"/>
      <c r="H59" s="94"/>
      <c r="J59" s="76"/>
      <c r="K59" s="76"/>
      <c r="L59" s="76"/>
      <c r="M59" s="76"/>
      <c r="O59" s="76"/>
      <c r="P59" s="76"/>
      <c r="Q59" s="76"/>
      <c r="R59" s="76"/>
      <c r="S59" s="76"/>
      <c r="T59" s="76"/>
      <c r="V59" s="76"/>
      <c r="W59" s="76"/>
      <c r="X59" s="76"/>
      <c r="Y59" s="76"/>
      <c r="AA59" s="76"/>
      <c r="AB59" s="76"/>
      <c r="AC59" s="76"/>
      <c r="AD59" s="76"/>
      <c r="AE59" s="76"/>
      <c r="AG59" s="76"/>
      <c r="AH59" s="76"/>
      <c r="AI59" s="76"/>
      <c r="AJ59" s="76"/>
      <c r="AK59" s="76"/>
      <c r="AL59" s="76"/>
      <c r="AM59" s="76"/>
      <c r="AO59" s="76"/>
      <c r="AP59" s="76"/>
      <c r="AQ59" s="76"/>
      <c r="AR59" s="94"/>
      <c r="AS59" s="29"/>
      <c r="AT59" s="94"/>
      <c r="AU59" s="69"/>
      <c r="AV59" s="69"/>
      <c r="AW59" s="94"/>
      <c r="AX59" s="94"/>
      <c r="AY59" s="94"/>
      <c r="AZ59" s="69"/>
      <c r="BA59" s="69"/>
      <c r="BB59" s="69"/>
    </row>
    <row r="60" spans="1:54">
      <c r="A60" s="76"/>
      <c r="B60" s="76"/>
      <c r="C60" s="76"/>
      <c r="D60" s="76"/>
      <c r="E60" s="76"/>
      <c r="F60" s="76"/>
      <c r="G60" s="76"/>
      <c r="H60" s="94"/>
      <c r="J60" s="76"/>
      <c r="K60" s="76"/>
      <c r="L60" s="76"/>
      <c r="M60" s="76"/>
      <c r="O60" s="76"/>
      <c r="P60" s="76"/>
      <c r="Q60" s="76"/>
      <c r="R60" s="76"/>
      <c r="S60" s="76"/>
      <c r="T60" s="76"/>
      <c r="V60" s="76"/>
      <c r="W60" s="76"/>
      <c r="X60" s="76"/>
      <c r="Y60" s="76"/>
      <c r="AA60" s="76"/>
      <c r="AB60" s="76"/>
      <c r="AC60" s="76"/>
      <c r="AD60" s="76"/>
      <c r="AE60" s="76"/>
      <c r="AG60" s="76"/>
      <c r="AH60" s="76"/>
      <c r="AI60" s="76"/>
      <c r="AJ60" s="76"/>
      <c r="AK60" s="76"/>
      <c r="AL60" s="76"/>
      <c r="AM60" s="76"/>
      <c r="AO60" s="76"/>
      <c r="AP60" s="76"/>
      <c r="AQ60" s="76"/>
      <c r="AR60" s="94"/>
      <c r="AS60" s="29"/>
      <c r="AT60" s="94"/>
      <c r="AU60" s="69" t="str">
        <f>IF(B60=0,"",(AD60-B60)/B60)</f>
        <v/>
      </c>
      <c r="AV60" s="69" t="str">
        <f>IF(C60=0,"",(AP60-C60)/C60)</f>
        <v/>
      </c>
      <c r="AW60" s="94"/>
      <c r="AX60" s="94"/>
      <c r="AY60" s="94"/>
      <c r="AZ60" s="94"/>
      <c r="BA60" s="94"/>
      <c r="BB60" s="94"/>
    </row>
    <row r="61" spans="1:54">
      <c r="A61" s="1" t="s">
        <v>339</v>
      </c>
      <c r="B61" s="65">
        <f>SUM(B3:B59)</f>
        <v>2584108.4520393796</v>
      </c>
      <c r="C61" s="65">
        <f>SUM(C3:C59)</f>
        <v>226545.61718012474</v>
      </c>
      <c r="D61" s="65">
        <f>SUM(D3:D59)</f>
        <v>1534.0550207564347</v>
      </c>
      <c r="E61" s="65">
        <f>SUM(E3:E59)</f>
        <v>449.99416197714504</v>
      </c>
      <c r="F61" s="65">
        <f>SUM(F3:F59)</f>
        <v>16305.407456536394</v>
      </c>
      <c r="G61" s="1"/>
      <c r="H61" s="1"/>
      <c r="I61" s="1"/>
      <c r="J61" s="65">
        <f t="shared" ref="J61:Y61" si="10">SUM(J3:J59)</f>
        <v>6610.4237602066132</v>
      </c>
      <c r="K61" s="65">
        <f t="shared" si="10"/>
        <v>1538.2535314064446</v>
      </c>
      <c r="L61" s="65">
        <f t="shared" si="10"/>
        <v>1538.2535314064446</v>
      </c>
      <c r="M61" s="65">
        <f t="shared" si="10"/>
        <v>4364.6180933648147</v>
      </c>
      <c r="N61" s="65"/>
      <c r="O61" s="65">
        <f t="shared" si="10"/>
        <v>451.85345267939994</v>
      </c>
      <c r="P61" s="65">
        <f t="shared" si="10"/>
        <v>5804165.0041375821</v>
      </c>
      <c r="Q61" s="65">
        <f t="shared" si="10"/>
        <v>0</v>
      </c>
      <c r="R61" s="65">
        <f t="shared" si="10"/>
        <v>374671.57666234759</v>
      </c>
      <c r="S61" s="65">
        <f t="shared" si="10"/>
        <v>0</v>
      </c>
      <c r="T61" s="65">
        <f t="shared" si="10"/>
        <v>118228.44685175011</v>
      </c>
      <c r="U61" s="65"/>
      <c r="V61" s="65">
        <f t="shared" si="10"/>
        <v>0</v>
      </c>
      <c r="W61" s="65">
        <f t="shared" si="10"/>
        <v>0</v>
      </c>
      <c r="X61" s="65">
        <f t="shared" si="10"/>
        <v>99.91894770075686</v>
      </c>
      <c r="Y61" s="65">
        <f t="shared" si="10"/>
        <v>483.27673077311687</v>
      </c>
      <c r="Z61" s="65">
        <f t="shared" ref="Z61:AQ61" si="11">SUM(Z3:Z59)</f>
        <v>19553.331691835661</v>
      </c>
      <c r="AA61" s="65">
        <f t="shared" si="11"/>
        <v>8956.879213938746</v>
      </c>
      <c r="AB61" s="65">
        <f t="shared" si="11"/>
        <v>16353.488319852431</v>
      </c>
      <c r="AC61" s="65">
        <f t="shared" si="11"/>
        <v>0</v>
      </c>
      <c r="AD61" s="65">
        <f t="shared" si="11"/>
        <v>2592608.9295196244</v>
      </c>
      <c r="AE61" s="65">
        <f t="shared" si="11"/>
        <v>0</v>
      </c>
      <c r="AF61" s="65">
        <f t="shared" si="11"/>
        <v>608628.58367515064</v>
      </c>
      <c r="AG61" s="65">
        <f t="shared" si="11"/>
        <v>0</v>
      </c>
      <c r="AH61" s="65">
        <f t="shared" si="11"/>
        <v>1044.8090125371225</v>
      </c>
      <c r="AI61" s="65">
        <f t="shared" si="11"/>
        <v>27092.496156960398</v>
      </c>
      <c r="AJ61" s="65">
        <f t="shared" si="11"/>
        <v>0</v>
      </c>
      <c r="AK61" s="65">
        <f t="shared" si="11"/>
        <v>287.63595372943763</v>
      </c>
      <c r="AL61" s="65">
        <f t="shared" si="11"/>
        <v>2023.3683695179759</v>
      </c>
      <c r="AM61" s="65">
        <f t="shared" si="11"/>
        <v>2081.7384451238981</v>
      </c>
      <c r="AN61" s="65">
        <f t="shared" si="11"/>
        <v>0</v>
      </c>
      <c r="AO61" s="65">
        <f t="shared" si="11"/>
        <v>2186.7121262615969</v>
      </c>
      <c r="AP61" s="65">
        <f t="shared" si="11"/>
        <v>227329.55245095454</v>
      </c>
      <c r="AQ61" s="65">
        <f t="shared" si="11"/>
        <v>905.91657121664525</v>
      </c>
      <c r="AR61" s="94"/>
      <c r="AS61" s="94"/>
      <c r="AT61" s="94"/>
      <c r="AU61" s="69"/>
      <c r="AV61" s="69"/>
      <c r="AW61" s="69"/>
      <c r="AX61" s="69"/>
      <c r="AY61" s="69"/>
      <c r="AZ61" s="94"/>
      <c r="BA61" s="94"/>
      <c r="BB61" s="94"/>
    </row>
    <row r="62" spans="1:54">
      <c r="A62" s="76" t="s">
        <v>217</v>
      </c>
      <c r="B62" s="76">
        <f>SUM(B3:B51)</f>
        <v>2582189.1141781132</v>
      </c>
      <c r="C62" s="76">
        <f>SUM(C3:C51)</f>
        <v>226398.43789841695</v>
      </c>
      <c r="D62" s="76">
        <f>SUM(D3:D51)</f>
        <v>1533.3358793610616</v>
      </c>
      <c r="E62" s="76">
        <f>SUM(E3:E51)</f>
        <v>449.87786042538528</v>
      </c>
      <c r="F62" s="76">
        <f>SUM(F3:F51)</f>
        <v>16290.856186522318</v>
      </c>
      <c r="G62" s="94"/>
      <c r="H62" s="94"/>
      <c r="J62" s="76">
        <f t="shared" ref="J62:Y62" si="12">SUM(J3:J51)</f>
        <v>6610.4126639230681</v>
      </c>
      <c r="K62" s="76">
        <f t="shared" si="12"/>
        <v>1538.2522837120725</v>
      </c>
      <c r="L62" s="76">
        <f t="shared" si="12"/>
        <v>1538.2522837120725</v>
      </c>
      <c r="M62" s="76">
        <f t="shared" si="12"/>
        <v>4364.6176049809856</v>
      </c>
      <c r="O62" s="76">
        <f t="shared" si="12"/>
        <v>451.85338223537804</v>
      </c>
      <c r="P62" s="76">
        <f t="shared" si="12"/>
        <v>5804155.5379143693</v>
      </c>
      <c r="Q62" s="76">
        <f t="shared" si="12"/>
        <v>0</v>
      </c>
      <c r="R62" s="76">
        <f t="shared" si="12"/>
        <v>374671.51043213124</v>
      </c>
      <c r="S62" s="76">
        <f t="shared" si="12"/>
        <v>0</v>
      </c>
      <c r="T62" s="76">
        <f t="shared" si="12"/>
        <v>118228.39605673257</v>
      </c>
      <c r="V62" s="76">
        <f t="shared" si="12"/>
        <v>0</v>
      </c>
      <c r="W62" s="76">
        <f t="shared" si="12"/>
        <v>0</v>
      </c>
      <c r="X62" s="76">
        <f t="shared" si="12"/>
        <v>99.918923229217683</v>
      </c>
      <c r="Y62" s="76">
        <f t="shared" si="12"/>
        <v>483.27608247624147</v>
      </c>
      <c r="Z62" s="76">
        <f t="shared" ref="Z62:AQ62" si="13">SUM(Z3:Z51)</f>
        <v>19553.327376686502</v>
      </c>
      <c r="AA62" s="76">
        <f t="shared" si="13"/>
        <v>8956.8764702703938</v>
      </c>
      <c r="AB62" s="76">
        <f t="shared" si="13"/>
        <v>16353.456176026657</v>
      </c>
      <c r="AC62" s="76">
        <f t="shared" si="13"/>
        <v>0</v>
      </c>
      <c r="AD62" s="76">
        <f t="shared" si="13"/>
        <v>2592607.4153727763</v>
      </c>
      <c r="AE62" s="76">
        <f t="shared" si="13"/>
        <v>0</v>
      </c>
      <c r="AF62" s="76">
        <f t="shared" si="13"/>
        <v>608628.38520674093</v>
      </c>
      <c r="AG62" s="76">
        <f t="shared" si="13"/>
        <v>0</v>
      </c>
      <c r="AH62" s="76">
        <f t="shared" si="13"/>
        <v>1044.8087519174273</v>
      </c>
      <c r="AI62" s="76">
        <f t="shared" si="13"/>
        <v>27092.485855343497</v>
      </c>
      <c r="AJ62" s="76">
        <f t="shared" si="13"/>
        <v>0</v>
      </c>
      <c r="AK62" s="76">
        <f t="shared" si="13"/>
        <v>287.63590727734618</v>
      </c>
      <c r="AL62" s="76">
        <f t="shared" si="13"/>
        <v>2023.3682984207089</v>
      </c>
      <c r="AM62" s="76">
        <f t="shared" si="13"/>
        <v>2081.737991313687</v>
      </c>
      <c r="AN62" s="76">
        <f t="shared" si="13"/>
        <v>0</v>
      </c>
      <c r="AO62" s="76">
        <f t="shared" si="13"/>
        <v>2186.7111490007128</v>
      </c>
      <c r="AP62" s="76">
        <f t="shared" si="13"/>
        <v>227329.43131822295</v>
      </c>
      <c r="AQ62" s="76">
        <f t="shared" si="13"/>
        <v>905.91606151007602</v>
      </c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</row>
    <row r="63" spans="1:54">
      <c r="A63" s="94" t="s">
        <v>340</v>
      </c>
      <c r="B63" s="76">
        <f>+B3+B5+B8+B9+B11+B12+B14+B15+B16+B17+B18+B19+B20+B21+B22+B23+B24+B25+B26+B28+B30+B31+B33+B34+B35+B36+B37+B39+B40+B41+B42+B43+B44+B46+B47+B49+B50+B10</f>
        <v>2060700.6497365239</v>
      </c>
      <c r="C63" s="76">
        <f>+C3+C5+C8+C9+C11+C12+C14+C15+C16+C17+C18+C19+C20+C21+C22+C23+C24+C25+C26+C28+C30+C31+C33+C34+C35+C36+C37+C39+C40+C41+C42+C43+C44+C46+C47+C49+C50+C10</f>
        <v>160947.30863807371</v>
      </c>
      <c r="D63" s="76">
        <f>+D3+D5+D8+D9+D11+D12+D14+D15+D16+D17+D18+D19+D20+D21+D22+D23+D24+D25+D26+D28+D30+D31+D33+D34+D35+D36+D37+D39+D40+D41+D42+D43+D44+D46+D47+D49+D50+D10</f>
        <v>1266.8381871106212</v>
      </c>
      <c r="E63" s="76">
        <f>+E3+E5+E8+E9+E11+E12+E14+E15+E16+E17+E18+E19+E20+E21+E22+E23+E24+E25+E26+E28+E30+E31+E33+E34+E35+E36+E37+E39+E40+E41+E42+E43+E44+E46+E47+E49+E50+E10</f>
        <v>403.16545607053843</v>
      </c>
      <c r="F63" s="76">
        <f>+F3+F5+F8+F9+F11+F12+F14+F15+F16+F17+F18+F19+F20+F21+F22+F23+F24+F25+F26+F28+F30+F31+F33+F34+F35+F36+F37+F39+F40+F41+F42+F43+F44+F46+F47+F49+F50+F10</f>
        <v>9828.3350577184774</v>
      </c>
      <c r="G63" s="94"/>
      <c r="H63" s="94"/>
      <c r="J63" s="76">
        <f t="shared" ref="J63:Y63" si="14">+J3+J5+J8+J9+J11+J12+J14+J15+J16+J17+J18+J19+J20+J21+J22+J23+J24+J25+J26+J28+J30+J31+J33+J34+J35+J36+J37+J39+J40+J41+J42+J43+J44+J46+J47+J49+J50+J10</f>
        <v>3807.174671484986</v>
      </c>
      <c r="K63" s="76">
        <f t="shared" si="14"/>
        <v>1270.861412270292</v>
      </c>
      <c r="L63" s="76">
        <f t="shared" si="14"/>
        <v>1270.861412270292</v>
      </c>
      <c r="M63" s="76">
        <f t="shared" si="14"/>
        <v>3371.337027228637</v>
      </c>
      <c r="O63" s="76">
        <f t="shared" si="14"/>
        <v>404.90560281125295</v>
      </c>
      <c r="P63" s="76">
        <f t="shared" si="14"/>
        <v>3260871.3227819786</v>
      </c>
      <c r="Q63" s="76">
        <f t="shared" si="14"/>
        <v>0</v>
      </c>
      <c r="R63" s="76">
        <f t="shared" si="14"/>
        <v>282183.2618345177</v>
      </c>
      <c r="S63" s="76">
        <f t="shared" si="14"/>
        <v>0</v>
      </c>
      <c r="T63" s="76">
        <f t="shared" si="14"/>
        <v>78323.723292286682</v>
      </c>
      <c r="V63" s="76">
        <f t="shared" si="14"/>
        <v>0</v>
      </c>
      <c r="W63" s="76">
        <f t="shared" si="14"/>
        <v>0</v>
      </c>
      <c r="X63" s="76">
        <f t="shared" si="14"/>
        <v>53.350433229197137</v>
      </c>
      <c r="Y63" s="76">
        <f t="shared" si="14"/>
        <v>300.99012927774271</v>
      </c>
      <c r="Z63" s="76">
        <f t="shared" ref="Z63:AQ63" si="15">+Z3+Z5+Z8+Z9+Z11+Z12+Z14+Z15+Z16+Z17+Z18+Z19+Z20+Z21+Z22+Z23+Z24+Z25+Z26+Z28+Z30+Z31+Z33+Z34+Z35+Z36+Z37+Z39+Z40+Z41+Z42+Z43+Z44+Z46+Z47+Z49+Z50+Z10</f>
        <v>17170.468782849861</v>
      </c>
      <c r="AA63" s="76">
        <f t="shared" si="15"/>
        <v>7373.6942299556213</v>
      </c>
      <c r="AB63" s="76">
        <f t="shared" si="15"/>
        <v>9868.2157860408552</v>
      </c>
      <c r="AC63" s="76">
        <f t="shared" si="15"/>
        <v>0</v>
      </c>
      <c r="AD63" s="76">
        <f t="shared" si="15"/>
        <v>2069250.1719832898</v>
      </c>
      <c r="AE63" s="76">
        <f t="shared" si="15"/>
        <v>0</v>
      </c>
      <c r="AF63" s="76">
        <f t="shared" si="15"/>
        <v>447622.103331224</v>
      </c>
      <c r="AG63" s="76">
        <f t="shared" si="15"/>
        <v>0</v>
      </c>
      <c r="AH63" s="76">
        <f t="shared" si="15"/>
        <v>679.67765718374847</v>
      </c>
      <c r="AI63" s="76">
        <f t="shared" si="15"/>
        <v>20751.623610177023</v>
      </c>
      <c r="AJ63" s="76">
        <f t="shared" si="15"/>
        <v>0</v>
      </c>
      <c r="AK63" s="76">
        <f t="shared" si="15"/>
        <v>258.48056660466403</v>
      </c>
      <c r="AL63" s="76">
        <f t="shared" si="15"/>
        <v>1897.245551056048</v>
      </c>
      <c r="AM63" s="76">
        <f t="shared" si="15"/>
        <v>1555.29396652982</v>
      </c>
      <c r="AN63" s="76">
        <f t="shared" si="15"/>
        <v>0</v>
      </c>
      <c r="AO63" s="76">
        <f t="shared" si="15"/>
        <v>1673.6293418940902</v>
      </c>
      <c r="AP63" s="76">
        <f t="shared" si="15"/>
        <v>161617.81624881044</v>
      </c>
      <c r="AQ63" s="76">
        <f t="shared" si="15"/>
        <v>663.41557765695461</v>
      </c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</row>
    <row r="64" spans="1:54">
      <c r="A64" s="94"/>
      <c r="B64" s="94"/>
      <c r="C64" s="94"/>
      <c r="D64" s="94"/>
      <c r="E64" s="94"/>
      <c r="F64" s="94"/>
      <c r="G64" s="94"/>
      <c r="H64" s="94"/>
      <c r="J64" s="76"/>
      <c r="K64" s="76"/>
      <c r="L64" s="76"/>
      <c r="M64" s="76"/>
      <c r="O64" s="76"/>
      <c r="P64" s="76"/>
      <c r="Q64" s="76"/>
      <c r="R64" s="76"/>
      <c r="S64" s="76"/>
      <c r="T64" s="76"/>
      <c r="V64" s="76"/>
      <c r="W64" s="76"/>
      <c r="X64" s="76"/>
      <c r="Y64" s="76"/>
      <c r="AA64" s="76"/>
      <c r="AB64" s="76"/>
      <c r="AC64" s="76"/>
      <c r="AD64" s="76"/>
      <c r="AE64" s="76"/>
      <c r="AG64" s="76"/>
      <c r="AH64" s="76"/>
      <c r="AI64" s="76"/>
      <c r="AJ64" s="76"/>
      <c r="AK64" s="76"/>
      <c r="AL64" s="76"/>
      <c r="AM64" s="76"/>
      <c r="AO64" s="76"/>
      <c r="AP64" s="76"/>
      <c r="AQ64" s="76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</row>
    <row r="65" spans="2:10">
      <c r="B65" s="94"/>
      <c r="C65" s="94"/>
      <c r="D65" s="94"/>
      <c r="E65" s="94"/>
      <c r="F65" s="94"/>
      <c r="G65" s="94"/>
      <c r="H65" s="94"/>
      <c r="J65" s="76"/>
    </row>
    <row r="66" spans="2:10">
      <c r="B66" s="76"/>
      <c r="C66" s="76"/>
      <c r="D66" s="94"/>
      <c r="E66" s="94"/>
      <c r="F66" s="94"/>
      <c r="G66" s="94"/>
      <c r="H66" s="94"/>
      <c r="J66" s="76"/>
    </row>
    <row r="67" spans="2:10">
      <c r="B67" s="76"/>
      <c r="C67" s="76"/>
      <c r="D67" s="94"/>
      <c r="E67" s="94"/>
      <c r="F67" s="94"/>
      <c r="G67" s="94"/>
      <c r="H67" s="94"/>
      <c r="J67" s="94"/>
    </row>
    <row r="68" spans="2:10">
      <c r="B68" s="76"/>
      <c r="C68" s="76"/>
      <c r="D68" s="94"/>
      <c r="E68" s="94"/>
      <c r="F68" s="94"/>
      <c r="G68" s="94"/>
      <c r="H68" s="94"/>
      <c r="J68" s="94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55"/>
  <sheetViews>
    <sheetView workbookViewId="0">
      <pane xSplit="1" ySplit="2" topLeftCell="W3" activePane="bottomRight" state="frozen"/>
      <selection pane="bottomRight" activeCell="AG45" sqref="AG45"/>
      <selection pane="bottomLeft" activeCell="A3" sqref="A3"/>
      <selection pane="topRight" activeCell="B1" sqref="B1"/>
    </sheetView>
  </sheetViews>
  <sheetFormatPr defaultColWidth="9.140625" defaultRowHeight="12.75"/>
  <cols>
    <col min="1" max="1" width="13.42578125" style="49" customWidth="1"/>
    <col min="2" max="2" width="10.85546875" style="49" customWidth="1"/>
    <col min="3" max="4" width="9.5703125" style="49" bestFit="1" customWidth="1"/>
    <col min="5" max="6" width="9.5703125" style="49" customWidth="1"/>
    <col min="7" max="8" width="9.5703125" style="49" bestFit="1" customWidth="1"/>
    <col min="9" max="9" width="10" style="49" bestFit="1" customWidth="1"/>
    <col min="10" max="10" width="10.140625" style="49" bestFit="1" customWidth="1"/>
    <col min="11" max="12" width="10.7109375" style="49" customWidth="1"/>
    <col min="13" max="13" width="9.85546875" style="49" bestFit="1" customWidth="1"/>
    <col min="14" max="16" width="9.5703125" style="49" bestFit="1" customWidth="1"/>
    <col min="17" max="18" width="9.5703125" style="49" customWidth="1"/>
    <col min="19" max="23" width="9.28515625" style="49" bestFit="1" customWidth="1"/>
    <col min="24" max="24" width="9.85546875" style="49" bestFit="1" customWidth="1"/>
    <col min="25" max="25" width="9.140625" style="35"/>
    <col min="26" max="26" width="9.85546875" style="35" bestFit="1" customWidth="1"/>
    <col min="27" max="16384" width="9.140625" style="49"/>
  </cols>
  <sheetData>
    <row r="1" spans="1:26">
      <c r="B1" s="49" t="s">
        <v>358</v>
      </c>
    </row>
    <row r="2" spans="1:26">
      <c r="A2" s="35" t="s">
        <v>324</v>
      </c>
      <c r="B2" s="35" t="s">
        <v>325</v>
      </c>
      <c r="C2" s="35" t="s">
        <v>35</v>
      </c>
      <c r="D2" s="35" t="s">
        <v>39</v>
      </c>
      <c r="E2" s="35" t="s">
        <v>41</v>
      </c>
      <c r="F2" s="35" t="s">
        <v>43</v>
      </c>
      <c r="G2" s="35" t="s">
        <v>326</v>
      </c>
      <c r="H2" s="35" t="s">
        <v>53</v>
      </c>
      <c r="I2" s="35" t="s">
        <v>55</v>
      </c>
      <c r="J2" s="35" t="s">
        <v>57</v>
      </c>
      <c r="K2" s="35" t="s">
        <v>61</v>
      </c>
      <c r="L2" s="35" t="s">
        <v>327</v>
      </c>
      <c r="M2" s="35" t="s">
        <v>63</v>
      </c>
      <c r="N2" s="35" t="s">
        <v>65</v>
      </c>
      <c r="O2" s="35" t="s">
        <v>71</v>
      </c>
      <c r="P2" s="35" t="s">
        <v>73</v>
      </c>
      <c r="Q2" s="35" t="s">
        <v>75</v>
      </c>
      <c r="R2" s="35" t="s">
        <v>77</v>
      </c>
      <c r="S2" s="35" t="s">
        <v>85</v>
      </c>
      <c r="T2" s="35" t="s">
        <v>161</v>
      </c>
      <c r="U2" s="35" t="s">
        <v>89</v>
      </c>
      <c r="V2" s="35" t="s">
        <v>93</v>
      </c>
      <c r="W2" s="35" t="s">
        <v>97</v>
      </c>
      <c r="X2" s="49" t="s">
        <v>137</v>
      </c>
      <c r="Y2" s="35" t="s">
        <v>145</v>
      </c>
      <c r="Z2" s="35" t="s">
        <v>359</v>
      </c>
    </row>
    <row r="3" spans="1:26">
      <c r="A3" s="35" t="s">
        <v>166</v>
      </c>
      <c r="B3" s="35">
        <v>9364.255443</v>
      </c>
      <c r="C3" s="35">
        <v>26941.204379999901</v>
      </c>
      <c r="D3" s="35">
        <v>13575.180130000001</v>
      </c>
      <c r="E3" s="35">
        <v>13575.180130000001</v>
      </c>
      <c r="F3" s="35">
        <v>3359.5495420000002</v>
      </c>
      <c r="G3" s="35">
        <v>144418.80995999899</v>
      </c>
      <c r="H3" s="35">
        <v>129682.815519999</v>
      </c>
      <c r="I3" s="35">
        <v>19509.838541000001</v>
      </c>
      <c r="J3" s="35">
        <v>4682.1194800000003</v>
      </c>
      <c r="K3" s="35">
        <v>32051.514589999999</v>
      </c>
      <c r="L3" s="35">
        <v>14358.3947039999</v>
      </c>
      <c r="M3" s="35">
        <v>18511.95102</v>
      </c>
      <c r="N3" s="35">
        <v>18511.95102</v>
      </c>
      <c r="O3" s="35">
        <v>49330.642240000001</v>
      </c>
      <c r="P3" s="35">
        <v>674746.00983</v>
      </c>
      <c r="Q3" s="35">
        <v>1368.6805801999999</v>
      </c>
      <c r="R3" s="35">
        <v>70142.226603499905</v>
      </c>
      <c r="S3" s="35">
        <v>22364.689190000001</v>
      </c>
      <c r="T3" s="35">
        <v>22364.689190000001</v>
      </c>
      <c r="U3" s="35">
        <v>5476.5783339999898</v>
      </c>
      <c r="V3" s="35">
        <v>29403.741349999898</v>
      </c>
      <c r="W3" s="35">
        <v>68422.09633</v>
      </c>
      <c r="X3" s="35">
        <v>21054.5745154</v>
      </c>
      <c r="Y3" s="35">
        <v>138555.26498000001</v>
      </c>
      <c r="Z3" s="35">
        <v>1320749.7420000001</v>
      </c>
    </row>
    <row r="4" spans="1:26">
      <c r="A4" s="35" t="s">
        <v>168</v>
      </c>
      <c r="B4" s="35">
        <v>11364.9802799999</v>
      </c>
      <c r="C4" s="35">
        <v>33084.835800000001</v>
      </c>
      <c r="D4" s="35">
        <v>16668.102169999998</v>
      </c>
      <c r="E4" s="35">
        <v>16668.102169999998</v>
      </c>
      <c r="F4" s="35">
        <v>4124.9724100000003</v>
      </c>
      <c r="G4" s="35">
        <v>61359.206799999898</v>
      </c>
      <c r="H4" s="35">
        <v>159105.40520000001</v>
      </c>
      <c r="I4" s="35">
        <v>23958.8498</v>
      </c>
      <c r="J4" s="35">
        <v>5682.4897999999903</v>
      </c>
      <c r="K4" s="35">
        <v>39360.533199999998</v>
      </c>
      <c r="L4" s="35">
        <v>17426.148069999901</v>
      </c>
      <c r="M4" s="35">
        <v>22729.636180000001</v>
      </c>
      <c r="N4" s="35">
        <v>22729.636180000001</v>
      </c>
      <c r="O4" s="35">
        <v>60569.934800000003</v>
      </c>
      <c r="P4" s="35">
        <v>158236.894899999</v>
      </c>
      <c r="Q4" s="35">
        <v>1661.1048409999901</v>
      </c>
      <c r="R4" s="35">
        <v>97632.361849999899</v>
      </c>
      <c r="S4" s="35">
        <v>12801.983099999999</v>
      </c>
      <c r="T4" s="35">
        <v>12801.983099999999</v>
      </c>
      <c r="U4" s="35">
        <v>6724.3377699999901</v>
      </c>
      <c r="V4" s="35">
        <v>33639.4182</v>
      </c>
      <c r="W4" s="35">
        <v>83143.393599999996</v>
      </c>
      <c r="X4" s="35">
        <v>22355.79278</v>
      </c>
      <c r="Y4" s="35">
        <v>93467.433600000004</v>
      </c>
      <c r="Z4" s="35">
        <v>763350.21839999896</v>
      </c>
    </row>
    <row r="5" spans="1:26">
      <c r="A5" s="35" t="s">
        <v>169</v>
      </c>
      <c r="B5" s="35">
        <v>8193.3683469999996</v>
      </c>
      <c r="C5" s="35">
        <v>23483.373523999999</v>
      </c>
      <c r="D5" s="35">
        <v>11832.217224</v>
      </c>
      <c r="E5" s="35">
        <v>11832.217224</v>
      </c>
      <c r="F5" s="35">
        <v>2928.2010194</v>
      </c>
      <c r="G5" s="35">
        <v>104380.983817</v>
      </c>
      <c r="H5" s="35">
        <v>113061.71543</v>
      </c>
      <c r="I5" s="35">
        <v>17005.8018129999</v>
      </c>
      <c r="J5" s="35">
        <v>4096.6831374999902</v>
      </c>
      <c r="K5" s="35">
        <v>27937.781173999902</v>
      </c>
      <c r="L5" s="35">
        <v>12563.059474</v>
      </c>
      <c r="M5" s="35">
        <v>16135.127407</v>
      </c>
      <c r="N5" s="35">
        <v>16135.127407</v>
      </c>
      <c r="O5" s="35">
        <v>42996.891682000001</v>
      </c>
      <c r="P5" s="35">
        <v>662235.027312099</v>
      </c>
      <c r="Q5" s="35">
        <v>1197.5413603</v>
      </c>
      <c r="R5" s="35">
        <v>63037.464967699998</v>
      </c>
      <c r="S5" s="35">
        <v>25250.5615577299</v>
      </c>
      <c r="T5" s="35">
        <v>25250.5615577299</v>
      </c>
      <c r="U5" s="35">
        <v>4773.4092916</v>
      </c>
      <c r="V5" s="35">
        <v>20542.612598</v>
      </c>
      <c r="W5" s="35">
        <v>52447.677960000001</v>
      </c>
      <c r="X5" s="35">
        <v>17830.856561799999</v>
      </c>
      <c r="Y5" s="35">
        <v>97638.18836</v>
      </c>
      <c r="Z5" s="35">
        <v>1169818.0233100001</v>
      </c>
    </row>
    <row r="6" spans="1:26">
      <c r="A6" s="35" t="s">
        <v>170</v>
      </c>
      <c r="B6" s="35">
        <v>18566.848259999999</v>
      </c>
      <c r="C6" s="35">
        <v>54033.738299999903</v>
      </c>
      <c r="D6" s="35">
        <v>27176.549930000001</v>
      </c>
      <c r="E6" s="35">
        <v>27176.549930000001</v>
      </c>
      <c r="F6" s="35">
        <v>6725.5765030000002</v>
      </c>
      <c r="G6" s="35">
        <v>137868.39299999899</v>
      </c>
      <c r="H6" s="35">
        <v>259448.06529999999</v>
      </c>
      <c r="I6" s="35">
        <v>39129.29019</v>
      </c>
      <c r="J6" s="35">
        <v>9283.4222599999994</v>
      </c>
      <c r="K6" s="35">
        <v>64283.0837399999</v>
      </c>
      <c r="L6" s="35">
        <v>28468.924849999999</v>
      </c>
      <c r="M6" s="35">
        <v>37059.601750000002</v>
      </c>
      <c r="N6" s="35">
        <v>37059.601750000002</v>
      </c>
      <c r="O6" s="35">
        <v>98756.421699999904</v>
      </c>
      <c r="P6" s="35">
        <v>521817.80498999998</v>
      </c>
      <c r="Q6" s="35">
        <v>2713.7312149999998</v>
      </c>
      <c r="R6" s="35">
        <v>136991.640675</v>
      </c>
      <c r="S6" s="35">
        <v>40121.704851499897</v>
      </c>
      <c r="T6" s="35">
        <v>40121.704851499897</v>
      </c>
      <c r="U6" s="35">
        <v>10963.715269999901</v>
      </c>
      <c r="V6" s="35">
        <v>83972.261660000004</v>
      </c>
      <c r="W6" s="35">
        <v>179093.50279999999</v>
      </c>
      <c r="X6" s="35">
        <v>26339.393633</v>
      </c>
      <c r="Y6" s="35">
        <v>194558.38799999899</v>
      </c>
      <c r="Z6" s="35">
        <v>1629074.7326</v>
      </c>
    </row>
    <row r="7" spans="1:26">
      <c r="A7" s="35" t="s">
        <v>171</v>
      </c>
      <c r="B7" s="35">
        <v>5463.3941419999901</v>
      </c>
      <c r="C7" s="35">
        <v>15866.169714</v>
      </c>
      <c r="D7" s="35">
        <v>8011.9696800000002</v>
      </c>
      <c r="E7" s="35">
        <v>8011.9696800000002</v>
      </c>
      <c r="F7" s="35">
        <v>1982.7783472000001</v>
      </c>
      <c r="G7" s="35">
        <v>26491.047767</v>
      </c>
      <c r="H7" s="35">
        <v>76478.746039999896</v>
      </c>
      <c r="I7" s="35">
        <v>11489.713032</v>
      </c>
      <c r="J7" s="35">
        <v>2731.6973950000001</v>
      </c>
      <c r="K7" s="35">
        <v>18875.743812000001</v>
      </c>
      <c r="L7" s="35">
        <v>8377.1393420000004</v>
      </c>
      <c r="M7" s="35">
        <v>10925.617038999901</v>
      </c>
      <c r="N7" s="35">
        <v>10925.617038999901</v>
      </c>
      <c r="O7" s="35">
        <v>29114.563480000001</v>
      </c>
      <c r="P7" s="35">
        <v>67641.708711190004</v>
      </c>
      <c r="Q7" s="35">
        <v>798.52912439999898</v>
      </c>
      <c r="R7" s="35">
        <v>44356.599123499996</v>
      </c>
      <c r="S7" s="35">
        <v>19327.5872796599</v>
      </c>
      <c r="T7" s="35">
        <v>19327.5872796599</v>
      </c>
      <c r="U7" s="35">
        <v>3232.2315489999901</v>
      </c>
      <c r="V7" s="35">
        <v>24452.698256</v>
      </c>
      <c r="W7" s="35">
        <v>52412.106969999899</v>
      </c>
      <c r="X7" s="35">
        <v>6104.2066109999896</v>
      </c>
      <c r="Y7" s="35">
        <v>46029.114155000003</v>
      </c>
      <c r="Z7" s="35">
        <v>370012.42905999999</v>
      </c>
    </row>
    <row r="8" spans="1:26">
      <c r="A8" s="35" t="s">
        <v>172</v>
      </c>
      <c r="B8" s="35">
        <v>516.95099300000004</v>
      </c>
      <c r="C8" s="35">
        <v>1458.691421</v>
      </c>
      <c r="D8" s="35">
        <v>733.03018299999997</v>
      </c>
      <c r="E8" s="35">
        <v>733.03018299999997</v>
      </c>
      <c r="F8" s="35">
        <v>181.4087978</v>
      </c>
      <c r="G8" s="35">
        <v>1872.75300099999</v>
      </c>
      <c r="H8" s="35">
        <v>7013.13651999999</v>
      </c>
      <c r="I8" s="35">
        <v>1056.331066</v>
      </c>
      <c r="J8" s="35">
        <v>258.47644919999999</v>
      </c>
      <c r="K8" s="35">
        <v>1735.3799590000001</v>
      </c>
      <c r="L8" s="35">
        <v>792.65126099999998</v>
      </c>
      <c r="M8" s="35">
        <v>999.60450700000001</v>
      </c>
      <c r="N8" s="35">
        <v>999.60450700000001</v>
      </c>
      <c r="O8" s="35">
        <v>2663.7479899999998</v>
      </c>
      <c r="P8" s="35">
        <v>47108.923862800002</v>
      </c>
      <c r="Q8" s="35">
        <v>75.557507000000001</v>
      </c>
      <c r="R8" s="35">
        <v>2912.3228832999998</v>
      </c>
      <c r="S8" s="35">
        <v>620.17351001999998</v>
      </c>
      <c r="T8" s="35">
        <v>620.17351001999998</v>
      </c>
      <c r="U8" s="35">
        <v>295.72145419999998</v>
      </c>
      <c r="V8" s="35">
        <v>1296.19722</v>
      </c>
      <c r="W8" s="35">
        <v>3371.94784199999</v>
      </c>
      <c r="X8" s="35">
        <v>631.34882379999999</v>
      </c>
      <c r="Y8" s="35">
        <v>4441.9282300000004</v>
      </c>
      <c r="Z8" s="35">
        <v>71055.7977199999</v>
      </c>
    </row>
    <row r="9" spans="1:26">
      <c r="A9" s="35" t="s">
        <v>173</v>
      </c>
      <c r="B9" s="35">
        <v>155.28705299999899</v>
      </c>
      <c r="C9" s="35">
        <v>450.483495</v>
      </c>
      <c r="D9" s="35">
        <v>226.27358099999901</v>
      </c>
      <c r="E9" s="35">
        <v>226.27358099999901</v>
      </c>
      <c r="F9" s="35">
        <v>55.997297500000002</v>
      </c>
      <c r="G9" s="35">
        <v>801.77270099999998</v>
      </c>
      <c r="H9" s="35">
        <v>2160.8407499999898</v>
      </c>
      <c r="I9" s="35">
        <v>326.225368</v>
      </c>
      <c r="J9" s="35">
        <v>77.643425099999902</v>
      </c>
      <c r="K9" s="35">
        <v>535.933796999999</v>
      </c>
      <c r="L9" s="35">
        <v>238.10389900000001</v>
      </c>
      <c r="M9" s="35">
        <v>308.56169799999998</v>
      </c>
      <c r="N9" s="35">
        <v>308.56169799999998</v>
      </c>
      <c r="O9" s="35">
        <v>822.25427699999898</v>
      </c>
      <c r="P9" s="35">
        <v>5911.0368099999896</v>
      </c>
      <c r="Q9" s="35">
        <v>22.696705599999898</v>
      </c>
      <c r="R9" s="35">
        <v>1082.302676</v>
      </c>
      <c r="S9" s="35">
        <v>1038.7690720000001</v>
      </c>
      <c r="T9" s="35">
        <v>1038.7690720000001</v>
      </c>
      <c r="U9" s="35">
        <v>91.285900999999996</v>
      </c>
      <c r="V9" s="35">
        <v>410.92578899999899</v>
      </c>
      <c r="W9" s="35">
        <v>1051.7054599999999</v>
      </c>
      <c r="X9" s="35">
        <v>238.012506599999</v>
      </c>
      <c r="Y9" s="35">
        <v>957.11628999999903</v>
      </c>
      <c r="Z9" s="35">
        <v>13356.483539999899</v>
      </c>
    </row>
    <row r="10" spans="1:26">
      <c r="A10" s="35" t="s">
        <v>174</v>
      </c>
      <c r="B10" s="35">
        <v>16.260422200000001</v>
      </c>
      <c r="C10" s="35">
        <v>46.914114999999903</v>
      </c>
      <c r="D10" s="35">
        <v>23.524246000000002</v>
      </c>
      <c r="E10" s="35">
        <v>23.524246000000002</v>
      </c>
      <c r="F10" s="35">
        <v>5.8218479999999904</v>
      </c>
      <c r="G10" s="35">
        <v>69.508919999999904</v>
      </c>
      <c r="H10" s="35">
        <v>224.76130000000001</v>
      </c>
      <c r="I10" s="35">
        <v>33.973723999999997</v>
      </c>
      <c r="J10" s="35">
        <v>8.1305276000000006</v>
      </c>
      <c r="K10" s="35">
        <v>55.813310000000001</v>
      </c>
      <c r="L10" s="35">
        <v>24.933152</v>
      </c>
      <c r="M10" s="35">
        <v>32.079911999999901</v>
      </c>
      <c r="N10" s="35">
        <v>32.079911999999901</v>
      </c>
      <c r="O10" s="35">
        <v>85.485055000000003</v>
      </c>
      <c r="P10" s="35">
        <v>1181.9676016999899</v>
      </c>
      <c r="Q10" s="35">
        <v>2.3767420999999902</v>
      </c>
      <c r="R10" s="35">
        <v>107.4102027</v>
      </c>
      <c r="S10" s="35">
        <v>50.544388999999903</v>
      </c>
      <c r="T10" s="35">
        <v>50.544388999999903</v>
      </c>
      <c r="U10" s="35">
        <v>9.4905216999999897</v>
      </c>
      <c r="V10" s="35">
        <v>43.389392999999899</v>
      </c>
      <c r="W10" s="35">
        <v>110.690415999999</v>
      </c>
      <c r="X10" s="35">
        <v>23.931250330000001</v>
      </c>
      <c r="Y10" s="35">
        <v>109.92255900000001</v>
      </c>
      <c r="Z10" s="35">
        <v>1949.05888999999</v>
      </c>
    </row>
    <row r="11" spans="1:26">
      <c r="A11" s="35" t="s">
        <v>175</v>
      </c>
      <c r="B11" s="35">
        <v>11718.006079999999</v>
      </c>
      <c r="C11" s="35">
        <v>33901.230409999996</v>
      </c>
      <c r="D11" s="35">
        <v>17090.21068</v>
      </c>
      <c r="E11" s="35">
        <v>17090.21068</v>
      </c>
      <c r="F11" s="35">
        <v>4229.4397389999904</v>
      </c>
      <c r="G11" s="35">
        <v>128734.8798</v>
      </c>
      <c r="H11" s="35">
        <v>163195.465499999</v>
      </c>
      <c r="I11" s="35">
        <v>24550.036049999999</v>
      </c>
      <c r="J11" s="35">
        <v>5858.9941799999997</v>
      </c>
      <c r="K11" s="35">
        <v>40331.753429999997</v>
      </c>
      <c r="L11" s="35">
        <v>17967.439760000001</v>
      </c>
      <c r="M11" s="35">
        <v>23305.2474899999</v>
      </c>
      <c r="N11" s="35">
        <v>23305.2474899999</v>
      </c>
      <c r="O11" s="35">
        <v>62103.843699999998</v>
      </c>
      <c r="P11" s="35">
        <v>596155.12210000004</v>
      </c>
      <c r="Q11" s="35">
        <v>1712.7060879999999</v>
      </c>
      <c r="R11" s="35">
        <v>84363.851018000001</v>
      </c>
      <c r="S11" s="35">
        <v>33494.444629999998</v>
      </c>
      <c r="T11" s="35">
        <v>33494.444629999998</v>
      </c>
      <c r="U11" s="35">
        <v>6894.6350599999996</v>
      </c>
      <c r="V11" s="35">
        <v>37741.896330000003</v>
      </c>
      <c r="W11" s="35">
        <v>89666.664499999999</v>
      </c>
      <c r="X11" s="35">
        <v>21783.765804999999</v>
      </c>
      <c r="Y11" s="35">
        <v>141636.26409999901</v>
      </c>
      <c r="Z11" s="35">
        <v>1319017.358</v>
      </c>
    </row>
    <row r="12" spans="1:26">
      <c r="A12" s="35" t="s">
        <v>176</v>
      </c>
      <c r="B12" s="35">
        <v>10688.965335999999</v>
      </c>
      <c r="C12" s="35">
        <v>30824.1667989999</v>
      </c>
      <c r="D12" s="35">
        <v>15537.7506999999</v>
      </c>
      <c r="E12" s="35">
        <v>15537.7506999999</v>
      </c>
      <c r="F12" s="35">
        <v>3845.2411790000001</v>
      </c>
      <c r="G12" s="35">
        <v>153848.53544000001</v>
      </c>
      <c r="H12" s="35">
        <v>148403.999509999</v>
      </c>
      <c r="I12" s="35">
        <v>22321.734675999902</v>
      </c>
      <c r="J12" s="35">
        <v>5344.4914699999899</v>
      </c>
      <c r="K12" s="35">
        <v>36671.014340000002</v>
      </c>
      <c r="L12" s="35">
        <v>16389.622173</v>
      </c>
      <c r="M12" s="35">
        <v>21188.219095</v>
      </c>
      <c r="N12" s="35">
        <v>21188.219095</v>
      </c>
      <c r="O12" s="35">
        <v>56462.403859999999</v>
      </c>
      <c r="P12" s="35">
        <v>668151.25601769995</v>
      </c>
      <c r="Q12" s="35">
        <v>1562.3006657999999</v>
      </c>
      <c r="R12" s="35">
        <v>78205.721361000004</v>
      </c>
      <c r="S12" s="35">
        <v>30273.189694000001</v>
      </c>
      <c r="T12" s="35">
        <v>30273.189694000001</v>
      </c>
      <c r="U12" s="35">
        <v>6268.3243909999901</v>
      </c>
      <c r="V12" s="35">
        <v>30238.626173000001</v>
      </c>
      <c r="W12" s="35">
        <v>73777.605109999902</v>
      </c>
      <c r="X12" s="35">
        <v>22099.978585999899</v>
      </c>
      <c r="Y12" s="35">
        <v>154781.23559</v>
      </c>
      <c r="Z12" s="35">
        <v>1380197.9072999901</v>
      </c>
    </row>
    <row r="13" spans="1:26">
      <c r="A13" s="35" t="s">
        <v>177</v>
      </c>
      <c r="B13" s="35">
        <v>6313.8092660000002</v>
      </c>
      <c r="C13" s="35">
        <v>18347.7147799999</v>
      </c>
      <c r="D13" s="35">
        <v>9256.5788269999903</v>
      </c>
      <c r="E13" s="35">
        <v>9256.5788269999903</v>
      </c>
      <c r="F13" s="35">
        <v>2290.7924429999998</v>
      </c>
      <c r="G13" s="35">
        <v>55470.470817000001</v>
      </c>
      <c r="H13" s="35">
        <v>88360.819109999895</v>
      </c>
      <c r="I13" s="35">
        <v>13286.75153</v>
      </c>
      <c r="J13" s="35">
        <v>3156.9031989999999</v>
      </c>
      <c r="K13" s="35">
        <v>21827.975999999999</v>
      </c>
      <c r="L13" s="35">
        <v>9681.0883470000008</v>
      </c>
      <c r="M13" s="35">
        <v>12622.838039999901</v>
      </c>
      <c r="N13" s="35">
        <v>12622.838039999901</v>
      </c>
      <c r="O13" s="35">
        <v>33637.337850000004</v>
      </c>
      <c r="P13" s="35">
        <v>98785.003730799901</v>
      </c>
      <c r="Q13" s="35">
        <v>922.82777699999997</v>
      </c>
      <c r="R13" s="35">
        <v>41639.949127200001</v>
      </c>
      <c r="S13" s="35">
        <v>14732.644463993</v>
      </c>
      <c r="T13" s="35">
        <v>14732.644463993</v>
      </c>
      <c r="U13" s="35">
        <v>3734.3420369999999</v>
      </c>
      <c r="V13" s="35">
        <v>35494.151989999998</v>
      </c>
      <c r="W13" s="35">
        <v>71371.874739999897</v>
      </c>
      <c r="X13" s="35">
        <v>6257.1517393000004</v>
      </c>
      <c r="Y13" s="35">
        <v>88772.828781999997</v>
      </c>
      <c r="Z13" s="35">
        <v>516294.14109999902</v>
      </c>
    </row>
    <row r="14" spans="1:26">
      <c r="A14" s="35" t="s">
        <v>178</v>
      </c>
      <c r="B14" s="35">
        <v>3920.8644537999999</v>
      </c>
      <c r="C14" s="35">
        <v>11377.5918459</v>
      </c>
      <c r="D14" s="35">
        <v>5735.8681085999997</v>
      </c>
      <c r="E14" s="35">
        <v>5735.8681085999997</v>
      </c>
      <c r="F14" s="35">
        <v>1419.49738613</v>
      </c>
      <c r="G14" s="35">
        <v>5211.4350581999897</v>
      </c>
      <c r="H14" s="35">
        <v>54760.941829999902</v>
      </c>
      <c r="I14" s="35">
        <v>8239.2373991000004</v>
      </c>
      <c r="J14" s="35">
        <v>1960.4326299199899</v>
      </c>
      <c r="K14" s="35">
        <v>13535.738132799899</v>
      </c>
      <c r="L14" s="35">
        <v>6011.9477287999898</v>
      </c>
      <c r="M14" s="35">
        <v>7821.7713506</v>
      </c>
      <c r="N14" s="35">
        <v>7821.7713506</v>
      </c>
      <c r="O14" s="35">
        <v>20843.463377</v>
      </c>
      <c r="P14" s="35">
        <v>73102.743895430001</v>
      </c>
      <c r="Q14" s="35">
        <v>573.07408979000002</v>
      </c>
      <c r="R14" s="35">
        <v>30398.974957979899</v>
      </c>
      <c r="S14" s="35">
        <v>43760.564401983997</v>
      </c>
      <c r="T14" s="35">
        <v>43760.564401983997</v>
      </c>
      <c r="U14" s="35">
        <v>2313.9873201999999</v>
      </c>
      <c r="V14" s="35">
        <v>10046.9172265</v>
      </c>
      <c r="W14" s="35">
        <v>26322.119482999999</v>
      </c>
      <c r="X14" s="35">
        <v>5483.9832172199904</v>
      </c>
      <c r="Y14" s="35">
        <v>8420.8127499999991</v>
      </c>
      <c r="Z14" s="35">
        <v>232451.62119000001</v>
      </c>
    </row>
    <row r="15" spans="1:26">
      <c r="A15" s="35" t="s">
        <v>179</v>
      </c>
      <c r="B15" s="35">
        <v>2646.15097869999</v>
      </c>
      <c r="C15" s="35">
        <v>7650.2531179999996</v>
      </c>
      <c r="D15" s="35">
        <v>3852.6640008999998</v>
      </c>
      <c r="E15" s="35">
        <v>3852.6640008999998</v>
      </c>
      <c r="F15" s="35">
        <v>953.44719477999899</v>
      </c>
      <c r="G15" s="35">
        <v>4385.72322969999</v>
      </c>
      <c r="H15" s="35">
        <v>36793.603780999903</v>
      </c>
      <c r="I15" s="35">
        <v>5540.0384121999996</v>
      </c>
      <c r="J15" s="35">
        <v>1323.0756668699901</v>
      </c>
      <c r="K15" s="35">
        <v>9101.3930075999997</v>
      </c>
      <c r="L15" s="35">
        <v>4057.3939054999901</v>
      </c>
      <c r="M15" s="35">
        <v>5253.7343758999996</v>
      </c>
      <c r="N15" s="35">
        <v>5253.7343758999996</v>
      </c>
      <c r="O15" s="35">
        <v>14000.1527423999</v>
      </c>
      <c r="P15" s="35">
        <v>76508.249756460005</v>
      </c>
      <c r="Q15" s="35">
        <v>386.76103861000001</v>
      </c>
      <c r="R15" s="35">
        <v>19298.6536417399</v>
      </c>
      <c r="S15" s="35">
        <v>25406.2982405699</v>
      </c>
      <c r="T15" s="35">
        <v>25406.2982405699</v>
      </c>
      <c r="U15" s="35">
        <v>1554.2681724399999</v>
      </c>
      <c r="V15" s="35">
        <v>6747.1631760999999</v>
      </c>
      <c r="W15" s="35">
        <v>17667.174720999999</v>
      </c>
      <c r="X15" s="35">
        <v>3496.1177240739999</v>
      </c>
      <c r="Y15" s="35">
        <v>8191.6916466999901</v>
      </c>
      <c r="Z15" s="35">
        <v>185677.658084</v>
      </c>
    </row>
    <row r="16" spans="1:26">
      <c r="A16" s="35" t="s">
        <v>180</v>
      </c>
      <c r="B16" s="35">
        <v>3154.3916099999901</v>
      </c>
      <c r="C16" s="35">
        <v>9159.6266277999894</v>
      </c>
      <c r="D16" s="35">
        <v>4625.0030032999903</v>
      </c>
      <c r="E16" s="35">
        <v>4625.0030032999903</v>
      </c>
      <c r="F16" s="35">
        <v>1144.5819600299999</v>
      </c>
      <c r="G16" s="35">
        <v>3155.8869672999999</v>
      </c>
      <c r="H16" s="35">
        <v>44148.784919999998</v>
      </c>
      <c r="I16" s="35">
        <v>6633.0687240999996</v>
      </c>
      <c r="J16" s="35">
        <v>1577.1966904599999</v>
      </c>
      <c r="K16" s="35">
        <v>10897.0622881</v>
      </c>
      <c r="L16" s="35">
        <v>4836.6922811000004</v>
      </c>
      <c r="M16" s="35">
        <v>6306.9451584999897</v>
      </c>
      <c r="N16" s="35">
        <v>6306.9451584999897</v>
      </c>
      <c r="O16" s="35">
        <v>16806.717699699999</v>
      </c>
      <c r="P16" s="35">
        <v>16406.246853729001</v>
      </c>
      <c r="Q16" s="35">
        <v>461.04690068000002</v>
      </c>
      <c r="R16" s="35">
        <v>22614.988979720001</v>
      </c>
      <c r="S16" s="35">
        <v>42568.247497909499</v>
      </c>
      <c r="T16" s="35">
        <v>42568.247497909499</v>
      </c>
      <c r="U16" s="35">
        <v>1865.8441756899899</v>
      </c>
      <c r="V16" s="35">
        <v>7960.9091567999903</v>
      </c>
      <c r="W16" s="35">
        <v>21031.838073399998</v>
      </c>
      <c r="X16" s="35">
        <v>3967.6940720460002</v>
      </c>
      <c r="Y16" s="35">
        <v>4749.6917526999996</v>
      </c>
      <c r="Z16" s="35">
        <v>139073.67767399899</v>
      </c>
    </row>
    <row r="17" spans="1:26">
      <c r="A17" s="35" t="s">
        <v>181</v>
      </c>
      <c r="B17" s="35">
        <v>5440.7370102999903</v>
      </c>
      <c r="C17" s="35">
        <v>15784.290066</v>
      </c>
      <c r="D17" s="35">
        <v>7979.19248409999</v>
      </c>
      <c r="E17" s="35">
        <v>7979.19248409999</v>
      </c>
      <c r="F17" s="35">
        <v>1974.6637154</v>
      </c>
      <c r="G17" s="35">
        <v>5490.5381639999996</v>
      </c>
      <c r="H17" s="35">
        <v>76165.548842000004</v>
      </c>
      <c r="I17" s="35">
        <v>11430.4027589999</v>
      </c>
      <c r="J17" s="35">
        <v>2720.3707300999999</v>
      </c>
      <c r="K17" s="35">
        <v>18778.305338999999</v>
      </c>
      <c r="L17" s="35">
        <v>8342.3828654999998</v>
      </c>
      <c r="M17" s="35">
        <v>10880.910083999999</v>
      </c>
      <c r="N17" s="35">
        <v>10880.910083999999</v>
      </c>
      <c r="O17" s="35">
        <v>28995.458200000001</v>
      </c>
      <c r="P17" s="35">
        <v>14234.851997919901</v>
      </c>
      <c r="Q17" s="35">
        <v>795.21697667999899</v>
      </c>
      <c r="R17" s="35">
        <v>44097.035377699904</v>
      </c>
      <c r="S17" s="35">
        <v>39348.539157769999</v>
      </c>
      <c r="T17" s="35">
        <v>39348.539157769999</v>
      </c>
      <c r="U17" s="35">
        <v>3219.0091497999902</v>
      </c>
      <c r="V17" s="35">
        <v>13836.605996999901</v>
      </c>
      <c r="W17" s="35">
        <v>36462.763228000003</v>
      </c>
      <c r="X17" s="35">
        <v>8128.2096827399901</v>
      </c>
      <c r="Y17" s="35">
        <v>8234.1597980000006</v>
      </c>
      <c r="Z17" s="35">
        <v>232539.81213999999</v>
      </c>
    </row>
    <row r="18" spans="1:26">
      <c r="A18" s="35" t="s">
        <v>182</v>
      </c>
      <c r="B18" s="35">
        <v>4279.9291581999996</v>
      </c>
      <c r="C18" s="35">
        <v>12173.593369</v>
      </c>
      <c r="D18" s="35">
        <v>6116.9581781999996</v>
      </c>
      <c r="E18" s="35">
        <v>6116.9581781999996</v>
      </c>
      <c r="F18" s="35">
        <v>1513.8083572</v>
      </c>
      <c r="G18" s="35">
        <v>12591.5966959999</v>
      </c>
      <c r="H18" s="35">
        <v>58491.285690999997</v>
      </c>
      <c r="I18" s="35">
        <v>8815.6738939999996</v>
      </c>
      <c r="J18" s="35">
        <v>2139.9590194000002</v>
      </c>
      <c r="K18" s="35">
        <v>14482.727790000001</v>
      </c>
      <c r="L18" s="35">
        <v>6562.4910590999898</v>
      </c>
      <c r="M18" s="35">
        <v>8341.4534640000002</v>
      </c>
      <c r="N18" s="35">
        <v>8341.4534640000002</v>
      </c>
      <c r="O18" s="35">
        <v>22228.3105289999</v>
      </c>
      <c r="P18" s="35">
        <v>334376.49843499903</v>
      </c>
      <c r="Q18" s="35">
        <v>625.55305848</v>
      </c>
      <c r="R18" s="35">
        <v>31296.70213102</v>
      </c>
      <c r="S18" s="35">
        <v>20670.859202570799</v>
      </c>
      <c r="T18" s="35">
        <v>20670.859202570799</v>
      </c>
      <c r="U18" s="35">
        <v>2467.7407074999901</v>
      </c>
      <c r="V18" s="35">
        <v>10765.322212999899</v>
      </c>
      <c r="W18" s="35">
        <v>28076.822649000002</v>
      </c>
      <c r="X18" s="35">
        <v>5782.0575947999996</v>
      </c>
      <c r="Y18" s="35">
        <v>26138.810774000001</v>
      </c>
      <c r="Z18" s="35">
        <v>527603.09404999996</v>
      </c>
    </row>
    <row r="19" spans="1:26">
      <c r="A19" s="35" t="s">
        <v>183</v>
      </c>
      <c r="B19" s="35">
        <v>9195.8272319999996</v>
      </c>
      <c r="C19" s="35">
        <v>26488.789429</v>
      </c>
      <c r="D19" s="35">
        <v>13355.640928999899</v>
      </c>
      <c r="E19" s="35">
        <v>13355.640928999899</v>
      </c>
      <c r="F19" s="35">
        <v>3305.2217191999998</v>
      </c>
      <c r="G19" s="35">
        <v>132378.59843999901</v>
      </c>
      <c r="H19" s="35">
        <v>127569.754829999</v>
      </c>
      <c r="I19" s="35">
        <v>19182.224522999899</v>
      </c>
      <c r="J19" s="35">
        <v>4597.9084789999897</v>
      </c>
      <c r="K19" s="35">
        <v>31513.294806000002</v>
      </c>
      <c r="L19" s="35">
        <v>14100.1360139999</v>
      </c>
      <c r="M19" s="35">
        <v>18212.569910999999</v>
      </c>
      <c r="N19" s="35">
        <v>18212.569910999999</v>
      </c>
      <c r="O19" s="35">
        <v>48532.856139999902</v>
      </c>
      <c r="P19" s="35">
        <v>552480.506763999</v>
      </c>
      <c r="Q19" s="35">
        <v>1344.06346989999</v>
      </c>
      <c r="R19" s="35">
        <v>66652.144387099906</v>
      </c>
      <c r="S19" s="35">
        <v>21122.439030000001</v>
      </c>
      <c r="T19" s="35">
        <v>21122.439030000001</v>
      </c>
      <c r="U19" s="35">
        <v>5388.00167099999</v>
      </c>
      <c r="V19" s="35">
        <v>26348.572920999999</v>
      </c>
      <c r="W19" s="35">
        <v>63792.847969999901</v>
      </c>
      <c r="X19" s="35">
        <v>22902.7296103999</v>
      </c>
      <c r="Y19" s="35">
        <v>120929.534659999</v>
      </c>
      <c r="Z19" s="35">
        <v>1156609.33063999</v>
      </c>
    </row>
    <row r="20" spans="1:26">
      <c r="A20" s="35" t="s">
        <v>184</v>
      </c>
      <c r="B20" s="35">
        <v>3934.9248320000002</v>
      </c>
      <c r="C20" s="35">
        <v>11319.00945</v>
      </c>
      <c r="D20" s="35">
        <v>5698.3038369999904</v>
      </c>
      <c r="E20" s="35">
        <v>5698.3038369999904</v>
      </c>
      <c r="F20" s="35">
        <v>1410.200529</v>
      </c>
      <c r="G20" s="35">
        <v>23019.117259999999</v>
      </c>
      <c r="H20" s="35">
        <v>54439.434659999999</v>
      </c>
      <c r="I20" s="35">
        <v>8196.8196329999992</v>
      </c>
      <c r="J20" s="35">
        <v>1967.4655949999999</v>
      </c>
      <c r="K20" s="35">
        <v>13466.05673</v>
      </c>
      <c r="L20" s="35">
        <v>6033.5047009999898</v>
      </c>
      <c r="M20" s="35">
        <v>7770.5556889999898</v>
      </c>
      <c r="N20" s="35">
        <v>7770.5556889999898</v>
      </c>
      <c r="O20" s="35">
        <v>20706.977499999899</v>
      </c>
      <c r="P20" s="35">
        <v>95339.497810999907</v>
      </c>
      <c r="Q20" s="35">
        <v>575.12976360000005</v>
      </c>
      <c r="R20" s="35">
        <v>19040.447977199899</v>
      </c>
      <c r="S20" s="35">
        <v>2514.7872083889902</v>
      </c>
      <c r="T20" s="35">
        <v>2514.7872083889902</v>
      </c>
      <c r="U20" s="35">
        <v>2298.840749</v>
      </c>
      <c r="V20" s="35">
        <v>10192.5766159999</v>
      </c>
      <c r="W20" s="35">
        <v>26402.575819999998</v>
      </c>
      <c r="X20" s="35">
        <v>3787.2202256999999</v>
      </c>
      <c r="Y20" s="35">
        <v>65970.710389999993</v>
      </c>
      <c r="Z20" s="35">
        <v>316827.56419999897</v>
      </c>
    </row>
    <row r="21" spans="1:26">
      <c r="A21" s="35" t="s">
        <v>185</v>
      </c>
      <c r="B21" s="35">
        <v>1203.3886</v>
      </c>
      <c r="C21" s="35">
        <v>3463.6603089999999</v>
      </c>
      <c r="D21" s="35">
        <v>1739.725905</v>
      </c>
      <c r="E21" s="35">
        <v>1739.725905</v>
      </c>
      <c r="F21" s="35">
        <v>430.54155680000002</v>
      </c>
      <c r="G21" s="35">
        <v>8318.7092839999896</v>
      </c>
      <c r="H21" s="35">
        <v>16622.559710000001</v>
      </c>
      <c r="I21" s="35">
        <v>2508.257235</v>
      </c>
      <c r="J21" s="35">
        <v>601.69439260000001</v>
      </c>
      <c r="K21" s="35">
        <v>4120.6605650000001</v>
      </c>
      <c r="L21" s="35">
        <v>1845.178731</v>
      </c>
      <c r="M21" s="35">
        <v>2372.3932289999998</v>
      </c>
      <c r="N21" s="35">
        <v>2372.3932289999998</v>
      </c>
      <c r="O21" s="35">
        <v>6321.9535909999904</v>
      </c>
      <c r="P21" s="35">
        <v>69348.420037999895</v>
      </c>
      <c r="Q21" s="35">
        <v>175.88770939999901</v>
      </c>
      <c r="R21" s="35">
        <v>7672.7432387999997</v>
      </c>
      <c r="S21" s="35">
        <v>4706.6934840599997</v>
      </c>
      <c r="T21" s="35">
        <v>4706.6934840599997</v>
      </c>
      <c r="U21" s="35">
        <v>701.84757920000004</v>
      </c>
      <c r="V21" s="35">
        <v>3202.701724</v>
      </c>
      <c r="W21" s="35">
        <v>8119.1405359999899</v>
      </c>
      <c r="X21" s="35">
        <v>2306.7158441000001</v>
      </c>
      <c r="Y21" s="35">
        <v>10694.703557000001</v>
      </c>
      <c r="Z21" s="35">
        <v>131998.8175</v>
      </c>
    </row>
    <row r="22" spans="1:26">
      <c r="A22" s="35" t="s">
        <v>330</v>
      </c>
      <c r="B22" s="35">
        <v>947.85232899999903</v>
      </c>
      <c r="C22" s="35">
        <v>2709.976322</v>
      </c>
      <c r="D22" s="35">
        <v>1362.0339200000001</v>
      </c>
      <c r="E22" s="35">
        <v>1362.0339200000001</v>
      </c>
      <c r="F22" s="35">
        <v>337.0704551</v>
      </c>
      <c r="G22" s="35">
        <v>5934.1971199999898</v>
      </c>
      <c r="H22" s="35">
        <v>13019.1720999999</v>
      </c>
      <c r="I22" s="35">
        <v>1962.4691989999999</v>
      </c>
      <c r="J22" s="35">
        <v>473.925579499999</v>
      </c>
      <c r="K22" s="35">
        <v>3224.01539799999</v>
      </c>
      <c r="L22" s="35">
        <v>1453.3606970000001</v>
      </c>
      <c r="M22" s="35">
        <v>1857.35332899999</v>
      </c>
      <c r="N22" s="35">
        <v>1857.35332899999</v>
      </c>
      <c r="O22" s="35">
        <v>4949.4691279999997</v>
      </c>
      <c r="P22" s="35">
        <v>54058.4507037</v>
      </c>
      <c r="Q22" s="35">
        <v>138.53859410000001</v>
      </c>
      <c r="R22" s="35">
        <v>5176.4652047</v>
      </c>
      <c r="S22" s="35">
        <v>951.42110241199896</v>
      </c>
      <c r="T22" s="35">
        <v>951.42110241199896</v>
      </c>
      <c r="U22" s="35">
        <v>549.47896060000005</v>
      </c>
      <c r="V22" s="35">
        <v>2444.8353809999899</v>
      </c>
      <c r="W22" s="35">
        <v>6319.6597780000002</v>
      </c>
      <c r="X22" s="35">
        <v>1179.3316127999999</v>
      </c>
      <c r="Y22" s="35">
        <v>13333.152679999999</v>
      </c>
      <c r="Z22" s="35">
        <v>105934.23411999999</v>
      </c>
    </row>
    <row r="23" spans="1:26">
      <c r="A23" s="35" t="s">
        <v>187</v>
      </c>
      <c r="B23" s="35">
        <v>4981.2110083999996</v>
      </c>
      <c r="C23" s="35">
        <v>14347.573979999999</v>
      </c>
      <c r="D23" s="35">
        <v>7213.1140480000004</v>
      </c>
      <c r="E23" s="35">
        <v>7213.1140480000004</v>
      </c>
      <c r="F23" s="35">
        <v>1785.08176709999</v>
      </c>
      <c r="G23" s="35">
        <v>19270.982480999999</v>
      </c>
      <c r="H23" s="35">
        <v>68911.596959999995</v>
      </c>
      <c r="I23" s="35">
        <v>10389.992629999901</v>
      </c>
      <c r="J23" s="35">
        <v>2490.6067870000002</v>
      </c>
      <c r="K23" s="35">
        <v>17069.070951999998</v>
      </c>
      <c r="L23" s="35">
        <v>7637.7895499999904</v>
      </c>
      <c r="M23" s="35">
        <v>9836.2408379999997</v>
      </c>
      <c r="N23" s="35">
        <v>9836.2408379999997</v>
      </c>
      <c r="O23" s="35">
        <v>26211.6235339999</v>
      </c>
      <c r="P23" s="35">
        <v>173775.8487258</v>
      </c>
      <c r="Q23" s="35">
        <v>728.05284380000001</v>
      </c>
      <c r="R23" s="35">
        <v>29006.944487799999</v>
      </c>
      <c r="S23" s="35">
        <v>18776.866669930601</v>
      </c>
      <c r="T23" s="35">
        <v>18776.866669930601</v>
      </c>
      <c r="U23" s="35">
        <v>2909.9576363000001</v>
      </c>
      <c r="V23" s="35">
        <v>14437.261752</v>
      </c>
      <c r="W23" s="35">
        <v>35728.800710999902</v>
      </c>
      <c r="X23" s="35">
        <v>5639.71064062</v>
      </c>
      <c r="Y23" s="35">
        <v>51985.659699999997</v>
      </c>
      <c r="Z23" s="35">
        <v>422403.99296</v>
      </c>
    </row>
    <row r="24" spans="1:26">
      <c r="A24" s="35" t="s">
        <v>188</v>
      </c>
      <c r="B24" s="35">
        <v>5301.0787664999998</v>
      </c>
      <c r="C24" s="35">
        <v>15377.9780242999</v>
      </c>
      <c r="D24" s="35">
        <v>7731.0829663999903</v>
      </c>
      <c r="E24" s="35">
        <v>7731.0829663999903</v>
      </c>
      <c r="F24" s="35">
        <v>1913.2620459699899</v>
      </c>
      <c r="G24" s="35">
        <v>14894.5761502</v>
      </c>
      <c r="H24" s="35">
        <v>73824.742180999994</v>
      </c>
      <c r="I24" s="35">
        <v>11136.171013200001</v>
      </c>
      <c r="J24" s="35">
        <v>2650.53954879</v>
      </c>
      <c r="K24" s="35">
        <v>18294.940107099999</v>
      </c>
      <c r="L24" s="35">
        <v>8128.2471554000003</v>
      </c>
      <c r="M24" s="35">
        <v>10542.5710679</v>
      </c>
      <c r="N24" s="35">
        <v>10542.5710679</v>
      </c>
      <c r="O24" s="35">
        <v>28093.845720500001</v>
      </c>
      <c r="P24" s="35">
        <v>177219.956739924</v>
      </c>
      <c r="Q24" s="35">
        <v>774.8047603</v>
      </c>
      <c r="R24" s="35">
        <v>33478.9120855699</v>
      </c>
      <c r="S24" s="35">
        <v>35332.122255348899</v>
      </c>
      <c r="T24" s="35">
        <v>35332.122255348899</v>
      </c>
      <c r="U24" s="35">
        <v>3118.9164556999899</v>
      </c>
      <c r="V24" s="35">
        <v>15612.875183599999</v>
      </c>
      <c r="W24" s="35">
        <v>38524.079435300002</v>
      </c>
      <c r="X24" s="35">
        <v>5796.6458734649896</v>
      </c>
      <c r="Y24" s="35">
        <v>30442.927673099999</v>
      </c>
      <c r="Z24" s="35">
        <v>415132.42167499999</v>
      </c>
    </row>
    <row r="25" spans="1:26">
      <c r="A25" s="35" t="s">
        <v>189</v>
      </c>
      <c r="B25" s="35">
        <v>8565.0175899999995</v>
      </c>
      <c r="C25" s="35">
        <v>24630.548502000001</v>
      </c>
      <c r="D25" s="35">
        <v>12416.470599</v>
      </c>
      <c r="E25" s="35">
        <v>12416.470599</v>
      </c>
      <c r="F25" s="35">
        <v>3072.7988946</v>
      </c>
      <c r="G25" s="35">
        <v>121328.855068</v>
      </c>
      <c r="H25" s="35">
        <v>118613.88807</v>
      </c>
      <c r="I25" s="35">
        <v>17836.556269999899</v>
      </c>
      <c r="J25" s="35">
        <v>4282.5041352999997</v>
      </c>
      <c r="K25" s="35">
        <v>29302.578307</v>
      </c>
      <c r="L25" s="35">
        <v>13132.9111619999</v>
      </c>
      <c r="M25" s="35">
        <v>16931.867122</v>
      </c>
      <c r="N25" s="35">
        <v>16931.867122</v>
      </c>
      <c r="O25" s="35">
        <v>45120.050199999998</v>
      </c>
      <c r="P25" s="35">
        <v>645743.34128459997</v>
      </c>
      <c r="Q25" s="35">
        <v>1251.863535</v>
      </c>
      <c r="R25" s="35">
        <v>66292.475758799905</v>
      </c>
      <c r="S25" s="35">
        <v>25193.4855025</v>
      </c>
      <c r="T25" s="35">
        <v>25193.4855025</v>
      </c>
      <c r="U25" s="35">
        <v>5009.1229972999899</v>
      </c>
      <c r="V25" s="35">
        <v>25337.568428999999</v>
      </c>
      <c r="W25" s="35">
        <v>60473.426117000003</v>
      </c>
      <c r="X25" s="35">
        <v>19061.6870033999</v>
      </c>
      <c r="Y25" s="35">
        <v>114467.634131</v>
      </c>
      <c r="Z25" s="35">
        <v>1211827.22957</v>
      </c>
    </row>
    <row r="26" spans="1:26">
      <c r="A26" s="35" t="s">
        <v>190</v>
      </c>
      <c r="B26" s="35">
        <v>6300.2945053999902</v>
      </c>
      <c r="C26" s="35">
        <v>18129.428178999999</v>
      </c>
      <c r="D26" s="35">
        <v>9119.4355747999998</v>
      </c>
      <c r="E26" s="35">
        <v>9119.4355747999998</v>
      </c>
      <c r="F26" s="35">
        <v>2256.8544165999901</v>
      </c>
      <c r="G26" s="35">
        <v>15641.355133999999</v>
      </c>
      <c r="H26" s="35">
        <v>87126.418717999899</v>
      </c>
      <c r="I26" s="35">
        <v>13128.667052299999</v>
      </c>
      <c r="J26" s="35">
        <v>3150.1438581000002</v>
      </c>
      <c r="K26" s="35">
        <v>21568.284728999999</v>
      </c>
      <c r="L26" s="35">
        <v>9660.3611808000005</v>
      </c>
      <c r="M26" s="35">
        <v>12435.8228640999</v>
      </c>
      <c r="N26" s="35">
        <v>12435.8228640999</v>
      </c>
      <c r="O26" s="35">
        <v>33138.975679999901</v>
      </c>
      <c r="P26" s="35">
        <v>467074.31083274999</v>
      </c>
      <c r="Q26" s="35">
        <v>920.85164757999905</v>
      </c>
      <c r="R26" s="35">
        <v>49091.245518819997</v>
      </c>
      <c r="S26" s="35">
        <v>41919.600263020002</v>
      </c>
      <c r="T26" s="35">
        <v>41919.600263020002</v>
      </c>
      <c r="U26" s="35">
        <v>3679.0198301999999</v>
      </c>
      <c r="V26" s="35">
        <v>16105.916080000001</v>
      </c>
      <c r="W26" s="35">
        <v>41992.457218999902</v>
      </c>
      <c r="X26" s="35">
        <v>9114.8741714900007</v>
      </c>
      <c r="Y26" s="35">
        <v>27119.401705</v>
      </c>
      <c r="Z26" s="35">
        <v>743134.08288999903</v>
      </c>
    </row>
    <row r="27" spans="1:26">
      <c r="A27" s="35" t="s">
        <v>191</v>
      </c>
      <c r="B27" s="35">
        <v>8207.4940619999907</v>
      </c>
      <c r="C27" s="35">
        <v>23837.320057999899</v>
      </c>
      <c r="D27" s="35">
        <v>12034.283880999999</v>
      </c>
      <c r="E27" s="35">
        <v>12034.283880999999</v>
      </c>
      <c r="F27" s="35">
        <v>2978.2108174</v>
      </c>
      <c r="G27" s="35">
        <v>57191.174631000002</v>
      </c>
      <c r="H27" s="35">
        <v>114875.18231</v>
      </c>
      <c r="I27" s="35">
        <v>17262.111266999898</v>
      </c>
      <c r="J27" s="35">
        <v>4103.7455630000004</v>
      </c>
      <c r="K27" s="35">
        <v>28358.876040999901</v>
      </c>
      <c r="L27" s="35">
        <v>12584.71133</v>
      </c>
      <c r="M27" s="35">
        <v>16410.683043000001</v>
      </c>
      <c r="N27" s="35">
        <v>16410.683043000001</v>
      </c>
      <c r="O27" s="35">
        <v>43731.207829999898</v>
      </c>
      <c r="P27" s="35">
        <v>94408.853905849901</v>
      </c>
      <c r="Q27" s="35">
        <v>1199.6038231</v>
      </c>
      <c r="R27" s="35">
        <v>53149.531808199899</v>
      </c>
      <c r="S27" s="35">
        <v>21428.819705003702</v>
      </c>
      <c r="T27" s="35">
        <v>21428.819705003702</v>
      </c>
      <c r="U27" s="35">
        <v>4854.9369509999897</v>
      </c>
      <c r="V27" s="35">
        <v>48114.538889000003</v>
      </c>
      <c r="W27" s="35">
        <v>95777.074399999896</v>
      </c>
      <c r="X27" s="35">
        <v>7878.8209386199997</v>
      </c>
      <c r="Y27" s="35">
        <v>102139.905654</v>
      </c>
      <c r="Z27" s="35">
        <v>612674.41572000005</v>
      </c>
    </row>
    <row r="28" spans="1:26">
      <c r="A28" s="35" t="s">
        <v>192</v>
      </c>
      <c r="B28" s="35">
        <v>3925.9065356999999</v>
      </c>
      <c r="C28" s="35">
        <v>11386.154584099901</v>
      </c>
      <c r="D28" s="35">
        <v>5757.6944751999899</v>
      </c>
      <c r="E28" s="35">
        <v>5757.6944751999899</v>
      </c>
      <c r="F28" s="35">
        <v>1424.89613120999</v>
      </c>
      <c r="G28" s="35">
        <v>3444.0190739999998</v>
      </c>
      <c r="H28" s="35">
        <v>54960.143020999902</v>
      </c>
      <c r="I28" s="35">
        <v>8245.4358917000009</v>
      </c>
      <c r="J28" s="35">
        <v>1962.9471217</v>
      </c>
      <c r="K28" s="35">
        <v>13545.9211814999</v>
      </c>
      <c r="L28" s="35">
        <v>6019.6641799999898</v>
      </c>
      <c r="M28" s="35">
        <v>7851.5411111000003</v>
      </c>
      <c r="N28" s="35">
        <v>7851.5411111000003</v>
      </c>
      <c r="O28" s="35">
        <v>20922.795411999999</v>
      </c>
      <c r="P28" s="35">
        <v>5058.4273370599904</v>
      </c>
      <c r="Q28" s="35">
        <v>573.80853910999997</v>
      </c>
      <c r="R28" s="35">
        <v>30374.45052292</v>
      </c>
      <c r="S28" s="35">
        <v>35624.563184359999</v>
      </c>
      <c r="T28" s="35">
        <v>35624.563184359999</v>
      </c>
      <c r="U28" s="35">
        <v>2322.8034276999902</v>
      </c>
      <c r="V28" s="35">
        <v>9966.5518152000004</v>
      </c>
      <c r="W28" s="35">
        <v>26286.376032</v>
      </c>
      <c r="X28" s="35">
        <v>5016.3497054299996</v>
      </c>
      <c r="Y28" s="35">
        <v>5116.8079633999896</v>
      </c>
      <c r="Z28" s="35">
        <v>158894.64315199899</v>
      </c>
    </row>
    <row r="29" spans="1:26">
      <c r="A29" s="35" t="s">
        <v>193</v>
      </c>
      <c r="B29" s="35">
        <v>6402.4084400000002</v>
      </c>
      <c r="C29" s="35">
        <v>18634.0680399999</v>
      </c>
      <c r="D29" s="35">
        <v>9389.9431000000004</v>
      </c>
      <c r="E29" s="35">
        <v>9389.9431000000004</v>
      </c>
      <c r="F29" s="35">
        <v>2323.795494</v>
      </c>
      <c r="G29" s="35">
        <v>20276.623049999998</v>
      </c>
      <c r="H29" s="35">
        <v>89631.624699999898</v>
      </c>
      <c r="I29" s="35">
        <v>13494.100420000001</v>
      </c>
      <c r="J29" s="35">
        <v>3201.2017500000002</v>
      </c>
      <c r="K29" s="35">
        <v>22168.634020000001</v>
      </c>
      <c r="L29" s="35">
        <v>9816.9424400000007</v>
      </c>
      <c r="M29" s="35">
        <v>12804.70414</v>
      </c>
      <c r="N29" s="35">
        <v>12804.70414</v>
      </c>
      <c r="O29" s="35">
        <v>34121.965389999903</v>
      </c>
      <c r="P29" s="35">
        <v>56989.040572999998</v>
      </c>
      <c r="Q29" s="35">
        <v>935.77176199999997</v>
      </c>
      <c r="R29" s="35">
        <v>56281.790115000003</v>
      </c>
      <c r="S29" s="35">
        <v>14828.306972999901</v>
      </c>
      <c r="T29" s="35">
        <v>14828.306972999901</v>
      </c>
      <c r="U29" s="35">
        <v>3788.14229999999</v>
      </c>
      <c r="V29" s="35">
        <v>17146.206189999899</v>
      </c>
      <c r="W29" s="35">
        <v>44162.134449999903</v>
      </c>
      <c r="X29" s="35">
        <v>10462.739036000001</v>
      </c>
      <c r="Y29" s="35">
        <v>30249.1866899999</v>
      </c>
      <c r="Z29" s="35">
        <v>355838.9154</v>
      </c>
    </row>
    <row r="30" spans="1:26">
      <c r="A30" s="35" t="s">
        <v>194</v>
      </c>
      <c r="B30" s="35">
        <v>1025.907283</v>
      </c>
      <c r="C30" s="35">
        <v>2931.02007</v>
      </c>
      <c r="D30" s="35">
        <v>1475.1337719999899</v>
      </c>
      <c r="E30" s="35">
        <v>1475.1337719999899</v>
      </c>
      <c r="F30" s="35">
        <v>365.06115899999998</v>
      </c>
      <c r="G30" s="35">
        <v>5620.4490099999903</v>
      </c>
      <c r="H30" s="35">
        <v>14099.637500000001</v>
      </c>
      <c r="I30" s="35">
        <v>2122.5367539999902</v>
      </c>
      <c r="J30" s="35">
        <v>512.95216300000004</v>
      </c>
      <c r="K30" s="35">
        <v>3486.98314999999</v>
      </c>
      <c r="L30" s="35">
        <v>1573.04151199999</v>
      </c>
      <c r="M30" s="35">
        <v>2011.5831679999999</v>
      </c>
      <c r="N30" s="35">
        <v>2011.5831679999999</v>
      </c>
      <c r="O30" s="35">
        <v>5360.4599599999901</v>
      </c>
      <c r="P30" s="35">
        <v>34089.435027699998</v>
      </c>
      <c r="Q30" s="35">
        <v>149.945717</v>
      </c>
      <c r="R30" s="35">
        <v>5393.0340386999997</v>
      </c>
      <c r="S30" s="35">
        <v>653.57596062880998</v>
      </c>
      <c r="T30" s="35">
        <v>653.57596062880998</v>
      </c>
      <c r="U30" s="35">
        <v>595.104683999999</v>
      </c>
      <c r="V30" s="35">
        <v>2589.34258</v>
      </c>
      <c r="W30" s="35">
        <v>6758.38104999999</v>
      </c>
      <c r="X30" s="35">
        <v>1011.52556509999</v>
      </c>
      <c r="Y30" s="35">
        <v>17525.9028</v>
      </c>
      <c r="Z30" s="35">
        <v>91915.997299999901</v>
      </c>
    </row>
    <row r="31" spans="1:26">
      <c r="A31" s="35" t="s">
        <v>195</v>
      </c>
      <c r="B31" s="35">
        <v>888.92002660000003</v>
      </c>
      <c r="C31" s="35">
        <v>2557.8711739999999</v>
      </c>
      <c r="D31" s="35">
        <v>1284.2971338999901</v>
      </c>
      <c r="E31" s="35">
        <v>1284.2971338999901</v>
      </c>
      <c r="F31" s="35">
        <v>317.83580239999998</v>
      </c>
      <c r="G31" s="35">
        <v>7001.4268179999999</v>
      </c>
      <c r="H31" s="35">
        <v>12271.623221</v>
      </c>
      <c r="I31" s="35">
        <v>1852.318536</v>
      </c>
      <c r="J31" s="35">
        <v>444.46213469999998</v>
      </c>
      <c r="K31" s="35">
        <v>3043.0605369999998</v>
      </c>
      <c r="L31" s="35">
        <v>1363.0019646999999</v>
      </c>
      <c r="M31" s="35">
        <v>1751.3431255999999</v>
      </c>
      <c r="N31" s="35">
        <v>1751.3431255999999</v>
      </c>
      <c r="O31" s="35">
        <v>4666.9886669999996</v>
      </c>
      <c r="P31" s="35">
        <v>56207.335962199999</v>
      </c>
      <c r="Q31" s="35">
        <v>129.92458438</v>
      </c>
      <c r="R31" s="35">
        <v>5320.8534556300001</v>
      </c>
      <c r="S31" s="35">
        <v>2066.9501682129999</v>
      </c>
      <c r="T31" s="35">
        <v>2066.9501682129999</v>
      </c>
      <c r="U31" s="35">
        <v>518.1199517</v>
      </c>
      <c r="V31" s="35">
        <v>2400.2990690000001</v>
      </c>
      <c r="W31" s="35">
        <v>6096.4306569999899</v>
      </c>
      <c r="X31" s="35">
        <v>1297.52244179999</v>
      </c>
      <c r="Y31" s="35">
        <v>7787.1916739999997</v>
      </c>
      <c r="Z31" s="35">
        <v>102603.03522000001</v>
      </c>
    </row>
    <row r="32" spans="1:26">
      <c r="A32" s="35" t="s">
        <v>196</v>
      </c>
      <c r="B32" s="35">
        <v>8317.8540699999994</v>
      </c>
      <c r="C32" s="35">
        <v>24141.599740000001</v>
      </c>
      <c r="D32" s="35">
        <v>12199.206099999899</v>
      </c>
      <c r="E32" s="35">
        <v>12199.206099999899</v>
      </c>
      <c r="F32" s="35">
        <v>3019.0224029999999</v>
      </c>
      <c r="G32" s="35">
        <v>37610.426379999997</v>
      </c>
      <c r="H32" s="35">
        <v>116447.4267</v>
      </c>
      <c r="I32" s="35">
        <v>17482.469059999901</v>
      </c>
      <c r="J32" s="35">
        <v>4158.9292880000003</v>
      </c>
      <c r="K32" s="35">
        <v>28720.87918</v>
      </c>
      <c r="L32" s="35">
        <v>12753.94046</v>
      </c>
      <c r="M32" s="35">
        <v>16635.573989999899</v>
      </c>
      <c r="N32" s="35">
        <v>16635.573989999899</v>
      </c>
      <c r="O32" s="35">
        <v>44330.498919999998</v>
      </c>
      <c r="P32" s="35">
        <v>89475.191552999997</v>
      </c>
      <c r="Q32" s="35">
        <v>1215.7371559999999</v>
      </c>
      <c r="R32" s="35">
        <v>74257.212897999896</v>
      </c>
      <c r="S32" s="35">
        <v>16535.450110000002</v>
      </c>
      <c r="T32" s="35">
        <v>16535.450110000002</v>
      </c>
      <c r="U32" s="35">
        <v>4921.4672059999903</v>
      </c>
      <c r="V32" s="35">
        <v>25300.489259999998</v>
      </c>
      <c r="W32" s="35">
        <v>61911.465429999997</v>
      </c>
      <c r="X32" s="35">
        <v>12007.3512339999</v>
      </c>
      <c r="Y32" s="35">
        <v>57520.868339999899</v>
      </c>
      <c r="Z32" s="35">
        <v>514140.60959999898</v>
      </c>
    </row>
    <row r="33" spans="1:26">
      <c r="A33" s="35" t="s">
        <v>197</v>
      </c>
      <c r="B33" s="35">
        <v>4175.8519975999998</v>
      </c>
      <c r="C33" s="35">
        <v>11883.397720999999</v>
      </c>
      <c r="D33" s="35">
        <v>5970.5806624999996</v>
      </c>
      <c r="E33" s="35">
        <v>5970.5806624999996</v>
      </c>
      <c r="F33" s="35">
        <v>1477.58370759999</v>
      </c>
      <c r="G33" s="35">
        <v>15399.245814</v>
      </c>
      <c r="H33" s="35">
        <v>57090.039479999999</v>
      </c>
      <c r="I33" s="35">
        <v>8605.5211679999993</v>
      </c>
      <c r="J33" s="35">
        <v>2087.9200171000002</v>
      </c>
      <c r="K33" s="35">
        <v>14137.486102999999</v>
      </c>
      <c r="L33" s="35">
        <v>6402.9128008999996</v>
      </c>
      <c r="M33" s="35">
        <v>8141.8467547999999</v>
      </c>
      <c r="N33" s="35">
        <v>8141.8467547999999</v>
      </c>
      <c r="O33" s="35">
        <v>21696.392021</v>
      </c>
      <c r="P33" s="35">
        <v>170025.8115826</v>
      </c>
      <c r="Q33" s="35">
        <v>610.34057608999899</v>
      </c>
      <c r="R33" s="35">
        <v>24199.872574389999</v>
      </c>
      <c r="S33" s="35">
        <v>12547.289302319999</v>
      </c>
      <c r="T33" s="35">
        <v>12547.289302319999</v>
      </c>
      <c r="U33" s="35">
        <v>2408.6861866999898</v>
      </c>
      <c r="V33" s="35">
        <v>10610.82113</v>
      </c>
      <c r="W33" s="35">
        <v>27553.240081999898</v>
      </c>
      <c r="X33" s="35">
        <v>4609.9354689000002</v>
      </c>
      <c r="Y33" s="35">
        <v>38579.850232999997</v>
      </c>
      <c r="Z33" s="35">
        <v>367675.06488000002</v>
      </c>
    </row>
    <row r="34" spans="1:26">
      <c r="A34" s="35" t="s">
        <v>198</v>
      </c>
      <c r="B34" s="35">
        <v>7358.8578119999902</v>
      </c>
      <c r="C34" s="35">
        <v>21155.956449000001</v>
      </c>
      <c r="D34" s="35">
        <v>10649.686951</v>
      </c>
      <c r="E34" s="35">
        <v>10649.686951</v>
      </c>
      <c r="F34" s="35">
        <v>2635.5547348</v>
      </c>
      <c r="G34" s="35">
        <v>89420.139499999903</v>
      </c>
      <c r="H34" s="35">
        <v>101747.566249999</v>
      </c>
      <c r="I34" s="35">
        <v>15320.370446000001</v>
      </c>
      <c r="J34" s="35">
        <v>3679.4234085999901</v>
      </c>
      <c r="K34" s="35">
        <v>25168.894084999902</v>
      </c>
      <c r="L34" s="35">
        <v>11283.4822249999</v>
      </c>
      <c r="M34" s="35">
        <v>14522.569309</v>
      </c>
      <c r="N34" s="35">
        <v>14522.569309</v>
      </c>
      <c r="O34" s="35">
        <v>38699.722390000003</v>
      </c>
      <c r="P34" s="35">
        <v>433490.20064819901</v>
      </c>
      <c r="Q34" s="35">
        <v>1075.5692461999899</v>
      </c>
      <c r="R34" s="35">
        <v>51237.588234399998</v>
      </c>
      <c r="S34" s="35">
        <v>22704.360663330001</v>
      </c>
      <c r="T34" s="35">
        <v>22704.360663330001</v>
      </c>
      <c r="U34" s="35">
        <v>4296.3551979999902</v>
      </c>
      <c r="V34" s="35">
        <v>20882.404225999999</v>
      </c>
      <c r="W34" s="35">
        <v>50832.98386</v>
      </c>
      <c r="X34" s="35">
        <v>15466.511467800001</v>
      </c>
      <c r="Y34" s="35">
        <v>100944.314949999</v>
      </c>
      <c r="Z34" s="35">
        <v>898856.63650000002</v>
      </c>
    </row>
    <row r="35" spans="1:26">
      <c r="A35" s="35" t="s">
        <v>199</v>
      </c>
      <c r="B35" s="35">
        <v>3130.3349468000001</v>
      </c>
      <c r="C35" s="35">
        <v>9073.8163199999999</v>
      </c>
      <c r="D35" s="35">
        <v>4587.7632569999896</v>
      </c>
      <c r="E35" s="35">
        <v>4587.7632569999896</v>
      </c>
      <c r="F35" s="35">
        <v>1135.3675906000001</v>
      </c>
      <c r="G35" s="35">
        <v>3294.3179573000002</v>
      </c>
      <c r="H35" s="35">
        <v>43794.588512999901</v>
      </c>
      <c r="I35" s="35">
        <v>6570.9308719999999</v>
      </c>
      <c r="J35" s="35">
        <v>1565.1660402</v>
      </c>
      <c r="K35" s="35">
        <v>10794.978571</v>
      </c>
      <c r="L35" s="35">
        <v>4799.8086929999999</v>
      </c>
      <c r="M35" s="35">
        <v>6256.1555179999996</v>
      </c>
      <c r="N35" s="35">
        <v>6256.1555179999996</v>
      </c>
      <c r="O35" s="35">
        <v>16671.409812999998</v>
      </c>
      <c r="P35" s="35">
        <v>12726.963051395</v>
      </c>
      <c r="Q35" s="35">
        <v>457.53033570000002</v>
      </c>
      <c r="R35" s="35">
        <v>22706.5353936299</v>
      </c>
      <c r="S35" s="35">
        <v>30337.048946900901</v>
      </c>
      <c r="T35" s="35">
        <v>30337.048946900901</v>
      </c>
      <c r="U35" s="35">
        <v>1850.81940299999</v>
      </c>
      <c r="V35" s="35">
        <v>7873.2458939999997</v>
      </c>
      <c r="W35" s="35">
        <v>20838.434646999998</v>
      </c>
      <c r="X35" s="35">
        <v>3497.59397433</v>
      </c>
      <c r="Y35" s="35">
        <v>4973.7518025999998</v>
      </c>
      <c r="Z35" s="35">
        <v>134587.120759999</v>
      </c>
    </row>
    <row r="36" spans="1:26">
      <c r="A36" s="35" t="s">
        <v>200</v>
      </c>
      <c r="B36" s="35">
        <v>3105.0160023999902</v>
      </c>
      <c r="C36" s="35">
        <v>8926.8532185000004</v>
      </c>
      <c r="D36" s="35">
        <v>4490.3308888000001</v>
      </c>
      <c r="E36" s="35">
        <v>4490.3308888000001</v>
      </c>
      <c r="F36" s="35">
        <v>1111.2555048199999</v>
      </c>
      <c r="G36" s="35">
        <v>6620.6381221000001</v>
      </c>
      <c r="H36" s="35">
        <v>42902.848862999999</v>
      </c>
      <c r="I36" s="35">
        <v>6464.5053826999902</v>
      </c>
      <c r="J36" s="35">
        <v>1552.5058340999899</v>
      </c>
      <c r="K36" s="35">
        <v>10620.143801799901</v>
      </c>
      <c r="L36" s="35">
        <v>4760.9816402999904</v>
      </c>
      <c r="M36" s="35">
        <v>6123.2746138000002</v>
      </c>
      <c r="N36" s="35">
        <v>6123.2746138000002</v>
      </c>
      <c r="O36" s="35">
        <v>16317.3190669999</v>
      </c>
      <c r="P36" s="35">
        <v>131685.621808219</v>
      </c>
      <c r="Q36" s="35">
        <v>453.82860860999898</v>
      </c>
      <c r="R36" s="35">
        <v>21124.395004509999</v>
      </c>
      <c r="S36" s="35">
        <v>22777.811114368</v>
      </c>
      <c r="T36" s="35">
        <v>22777.811114368</v>
      </c>
      <c r="U36" s="35">
        <v>1811.5129113999999</v>
      </c>
      <c r="V36" s="35">
        <v>7873.55868189999</v>
      </c>
      <c r="W36" s="35">
        <v>20589.542170000001</v>
      </c>
      <c r="X36" s="35">
        <v>3918.88907809999</v>
      </c>
      <c r="Y36" s="35">
        <v>13610.0807386</v>
      </c>
      <c r="Z36" s="35">
        <v>263033.328482999</v>
      </c>
    </row>
    <row r="37" spans="1:26">
      <c r="A37" s="35" t="s">
        <v>201</v>
      </c>
      <c r="B37" s="35">
        <v>6067.7034269999904</v>
      </c>
      <c r="C37" s="35">
        <v>17563.186300000001</v>
      </c>
      <c r="D37" s="35">
        <v>8874.4756240000006</v>
      </c>
      <c r="E37" s="35">
        <v>8874.4756240000006</v>
      </c>
      <c r="F37" s="35">
        <v>2196.23353</v>
      </c>
      <c r="G37" s="35">
        <v>19185.793897</v>
      </c>
      <c r="H37" s="35">
        <v>84726.960389999906</v>
      </c>
      <c r="I37" s="35">
        <v>12718.636215</v>
      </c>
      <c r="J37" s="35">
        <v>3033.8521169999899</v>
      </c>
      <c r="K37" s="35">
        <v>20894.654040000001</v>
      </c>
      <c r="L37" s="35">
        <v>9303.7452329999996</v>
      </c>
      <c r="M37" s="35">
        <v>12101.784336999899</v>
      </c>
      <c r="N37" s="35">
        <v>12101.784336999899</v>
      </c>
      <c r="O37" s="35">
        <v>32248.825949999999</v>
      </c>
      <c r="P37" s="35">
        <v>184249.62333879899</v>
      </c>
      <c r="Q37" s="35">
        <v>886.85708989999898</v>
      </c>
      <c r="R37" s="35">
        <v>49343.193753499902</v>
      </c>
      <c r="S37" s="35">
        <v>25656.471929506901</v>
      </c>
      <c r="T37" s="35">
        <v>25656.471929506901</v>
      </c>
      <c r="U37" s="35">
        <v>3580.1886289999902</v>
      </c>
      <c r="V37" s="35">
        <v>15470.710905</v>
      </c>
      <c r="W37" s="35">
        <v>40542.361120000001</v>
      </c>
      <c r="X37" s="35">
        <v>10432.294802599999</v>
      </c>
      <c r="Y37" s="35">
        <v>23219.333672999899</v>
      </c>
      <c r="Z37" s="35">
        <v>455991.81270000001</v>
      </c>
    </row>
    <row r="38" spans="1:26">
      <c r="A38" s="35" t="s">
        <v>202</v>
      </c>
      <c r="B38" s="35">
        <v>10558.55711</v>
      </c>
      <c r="C38" s="35">
        <v>30665.002990000001</v>
      </c>
      <c r="D38" s="35">
        <v>15470.097159999999</v>
      </c>
      <c r="E38" s="35">
        <v>15470.097159999999</v>
      </c>
      <c r="F38" s="35">
        <v>3828.5010320000001</v>
      </c>
      <c r="G38" s="35">
        <v>93219.714739999996</v>
      </c>
      <c r="H38" s="35">
        <v>147679.50689999899</v>
      </c>
      <c r="I38" s="35">
        <v>22206.471809999999</v>
      </c>
      <c r="J38" s="35">
        <v>5279.2794059999896</v>
      </c>
      <c r="K38" s="35">
        <v>36481.677960000001</v>
      </c>
      <c r="L38" s="35">
        <v>16189.65112</v>
      </c>
      <c r="M38" s="35">
        <v>21095.963039999999</v>
      </c>
      <c r="N38" s="35">
        <v>21095.963039999999</v>
      </c>
      <c r="O38" s="35">
        <v>56216.544109999901</v>
      </c>
      <c r="P38" s="35">
        <v>159801.93145099899</v>
      </c>
      <c r="Q38" s="35">
        <v>1543.238883</v>
      </c>
      <c r="R38" s="35">
        <v>60762.262064000002</v>
      </c>
      <c r="S38" s="35">
        <v>14205.2409971</v>
      </c>
      <c r="T38" s="35">
        <v>14205.2409971</v>
      </c>
      <c r="U38" s="35">
        <v>6241.0323159999898</v>
      </c>
      <c r="V38" s="35">
        <v>52893.038779999901</v>
      </c>
      <c r="W38" s="35">
        <v>109608.866529999</v>
      </c>
      <c r="X38" s="35">
        <v>9819.9625020000003</v>
      </c>
      <c r="Y38" s="35">
        <v>147153.61650999999</v>
      </c>
      <c r="Z38" s="35">
        <v>831318.83039999998</v>
      </c>
    </row>
    <row r="39" spans="1:26">
      <c r="A39" s="35" t="s">
        <v>331</v>
      </c>
      <c r="B39" s="35">
        <v>3723.0082603999999</v>
      </c>
      <c r="C39" s="35">
        <v>10543.313706000001</v>
      </c>
      <c r="D39" s="35">
        <v>5296.7990110000001</v>
      </c>
      <c r="E39" s="35">
        <v>5296.7990110000001</v>
      </c>
      <c r="F39" s="35">
        <v>1310.8370061000001</v>
      </c>
      <c r="G39" s="35">
        <v>10690.619918999901</v>
      </c>
      <c r="H39" s="35">
        <v>50664.576999999997</v>
      </c>
      <c r="I39" s="35">
        <v>7635.0809810000001</v>
      </c>
      <c r="J39" s="35">
        <v>1861.5029522</v>
      </c>
      <c r="K39" s="35">
        <v>12543.215357999999</v>
      </c>
      <c r="L39" s="35">
        <v>5708.56768499999</v>
      </c>
      <c r="M39" s="35">
        <v>7223.0356489999904</v>
      </c>
      <c r="N39" s="35">
        <v>7223.0356489999904</v>
      </c>
      <c r="O39" s="35">
        <v>19247.946458999901</v>
      </c>
      <c r="P39" s="35">
        <v>252152.22523730001</v>
      </c>
      <c r="Q39" s="35">
        <v>544.15567169999997</v>
      </c>
      <c r="R39" s="35">
        <v>21984.055216180001</v>
      </c>
      <c r="S39" s="35">
        <v>12874.6634864771</v>
      </c>
      <c r="T39" s="35">
        <v>12874.6634864771</v>
      </c>
      <c r="U39" s="35">
        <v>2136.8669688999898</v>
      </c>
      <c r="V39" s="35">
        <v>9268.0959199999998</v>
      </c>
      <c r="W39" s="35">
        <v>24225.529409999901</v>
      </c>
      <c r="X39" s="35">
        <v>4059.5853610600002</v>
      </c>
      <c r="Y39" s="35">
        <v>24971.951060999902</v>
      </c>
      <c r="Z39" s="35">
        <v>415416.913</v>
      </c>
    </row>
    <row r="40" spans="1:26">
      <c r="A40" s="35" t="s">
        <v>204</v>
      </c>
      <c r="B40" s="35">
        <v>156.04916899999901</v>
      </c>
      <c r="C40" s="35">
        <v>443.28302100000002</v>
      </c>
      <c r="D40" s="35">
        <v>222.670466</v>
      </c>
      <c r="E40" s="35">
        <v>222.670466</v>
      </c>
      <c r="F40" s="35">
        <v>55.105812499999999</v>
      </c>
      <c r="G40" s="35">
        <v>841.80073000000004</v>
      </c>
      <c r="H40" s="35">
        <v>2129.4394400000001</v>
      </c>
      <c r="I40" s="35">
        <v>321.00942799999899</v>
      </c>
      <c r="J40" s="35">
        <v>78.024391899999898</v>
      </c>
      <c r="K40" s="35">
        <v>527.36376899999902</v>
      </c>
      <c r="L40" s="35">
        <v>239.27356399999999</v>
      </c>
      <c r="M40" s="35">
        <v>303.64758</v>
      </c>
      <c r="N40" s="35">
        <v>303.64758</v>
      </c>
      <c r="O40" s="35">
        <v>809.157691</v>
      </c>
      <c r="P40" s="35">
        <v>13867.918688</v>
      </c>
      <c r="Q40" s="35">
        <v>22.808262699999901</v>
      </c>
      <c r="R40" s="35">
        <v>895.444219199999</v>
      </c>
      <c r="S40" s="35">
        <v>203.13230406999901</v>
      </c>
      <c r="T40" s="35">
        <v>203.13230406999901</v>
      </c>
      <c r="U40" s="35">
        <v>89.8312410999999</v>
      </c>
      <c r="V40" s="35">
        <v>404.88667600000002</v>
      </c>
      <c r="W40" s="35">
        <v>1040.8021719999899</v>
      </c>
      <c r="X40" s="35">
        <v>184.40462864</v>
      </c>
      <c r="Y40" s="35">
        <v>1740.8304900000001</v>
      </c>
      <c r="Z40" s="35">
        <v>21837.0969999999</v>
      </c>
    </row>
    <row r="41" spans="1:26">
      <c r="A41" s="35" t="s">
        <v>205</v>
      </c>
      <c r="B41" s="35">
        <v>5738.9978099999998</v>
      </c>
      <c r="C41" s="35">
        <v>16538.123219999899</v>
      </c>
      <c r="D41" s="35">
        <v>8333.9482599999992</v>
      </c>
      <c r="E41" s="35">
        <v>8333.9482599999992</v>
      </c>
      <c r="F41" s="35">
        <v>2062.4561669999998</v>
      </c>
      <c r="G41" s="35">
        <v>96031.019</v>
      </c>
      <c r="H41" s="35">
        <v>79604.489399999904</v>
      </c>
      <c r="I41" s="35">
        <v>11976.3044499999</v>
      </c>
      <c r="J41" s="35">
        <v>2869.4996339999998</v>
      </c>
      <c r="K41" s="35">
        <v>19675.144779999999</v>
      </c>
      <c r="L41" s="35">
        <v>8799.7258799999909</v>
      </c>
      <c r="M41" s="35">
        <v>11364.67272</v>
      </c>
      <c r="N41" s="35">
        <v>11364.67272</v>
      </c>
      <c r="O41" s="35">
        <v>30284.5917899999</v>
      </c>
      <c r="P41" s="35">
        <v>364610.60282199999</v>
      </c>
      <c r="Q41" s="35">
        <v>838.81509799999901</v>
      </c>
      <c r="R41" s="35">
        <v>41086.1165599999</v>
      </c>
      <c r="S41" s="35">
        <v>12606.396629999999</v>
      </c>
      <c r="T41" s="35">
        <v>12606.396629999999</v>
      </c>
      <c r="U41" s="35">
        <v>3362.12505099999</v>
      </c>
      <c r="V41" s="35">
        <v>17532.999199999998</v>
      </c>
      <c r="W41" s="35">
        <v>41009.298730000002</v>
      </c>
      <c r="X41" s="35">
        <v>14409.910546999999</v>
      </c>
      <c r="Y41" s="35">
        <v>90213.501999999993</v>
      </c>
      <c r="Z41" s="35">
        <v>771702.99970000004</v>
      </c>
    </row>
    <row r="42" spans="1:26">
      <c r="A42" s="35" t="s">
        <v>206</v>
      </c>
      <c r="B42" s="35">
        <v>3683.4356075999899</v>
      </c>
      <c r="C42" s="35">
        <v>10684.5635594</v>
      </c>
      <c r="D42" s="35">
        <v>5401.8727392999899</v>
      </c>
      <c r="E42" s="35">
        <v>5401.8727392999899</v>
      </c>
      <c r="F42" s="35">
        <v>1336.84293973999</v>
      </c>
      <c r="G42" s="35">
        <v>5699.7713422999996</v>
      </c>
      <c r="H42" s="35">
        <v>51563.783511000001</v>
      </c>
      <c r="I42" s="35">
        <v>7737.3686842999996</v>
      </c>
      <c r="J42" s="35">
        <v>1841.71634469999</v>
      </c>
      <c r="K42" s="35">
        <v>12711.255005699901</v>
      </c>
      <c r="L42" s="35">
        <v>5647.8830895999999</v>
      </c>
      <c r="M42" s="35">
        <v>7366.3266748999904</v>
      </c>
      <c r="N42" s="35">
        <v>7366.3266748999904</v>
      </c>
      <c r="O42" s="35">
        <v>19629.775097000002</v>
      </c>
      <c r="P42" s="35">
        <v>9185.5808762150009</v>
      </c>
      <c r="Q42" s="35">
        <v>538.36878590000003</v>
      </c>
      <c r="R42" s="35">
        <v>27844.158051710001</v>
      </c>
      <c r="S42" s="35">
        <v>27917.046377029899</v>
      </c>
      <c r="T42" s="35">
        <v>27917.046377029899</v>
      </c>
      <c r="U42" s="35">
        <v>2179.2483847999902</v>
      </c>
      <c r="V42" s="35">
        <v>12342.916236499899</v>
      </c>
      <c r="W42" s="35">
        <v>29147.286834999999</v>
      </c>
      <c r="X42" s="35">
        <v>4574.2413383900002</v>
      </c>
      <c r="Y42" s="35">
        <v>10204.4087699999</v>
      </c>
      <c r="Z42" s="35">
        <v>168085.779310999</v>
      </c>
    </row>
    <row r="43" spans="1:26">
      <c r="A43" s="35" t="s">
        <v>207</v>
      </c>
      <c r="B43" s="35">
        <v>5034.1436230999998</v>
      </c>
      <c r="C43" s="35">
        <v>14337.365282999999</v>
      </c>
      <c r="D43" s="35">
        <v>7204.0662509999902</v>
      </c>
      <c r="E43" s="35">
        <v>7204.0662509999902</v>
      </c>
      <c r="F43" s="35">
        <v>1782.8440602999999</v>
      </c>
      <c r="G43" s="35">
        <v>19977.947869</v>
      </c>
      <c r="H43" s="35">
        <v>68880.433810000002</v>
      </c>
      <c r="I43" s="35">
        <v>10382.602774999999</v>
      </c>
      <c r="J43" s="35">
        <v>2517.0753202999899</v>
      </c>
      <c r="K43" s="35">
        <v>17056.9454569999</v>
      </c>
      <c r="L43" s="35">
        <v>7718.96329899999</v>
      </c>
      <c r="M43" s="35">
        <v>9823.9132639999898</v>
      </c>
      <c r="N43" s="35">
        <v>9823.9132639999898</v>
      </c>
      <c r="O43" s="35">
        <v>26178.751552999998</v>
      </c>
      <c r="P43" s="35">
        <v>441500.57148659899</v>
      </c>
      <c r="Q43" s="35">
        <v>735.79055969999899</v>
      </c>
      <c r="R43" s="35">
        <v>36594.691468290002</v>
      </c>
      <c r="S43" s="35">
        <v>20637.540887503899</v>
      </c>
      <c r="T43" s="35">
        <v>20637.540887503899</v>
      </c>
      <c r="U43" s="35">
        <v>2906.3088477000001</v>
      </c>
      <c r="V43" s="35">
        <v>12765.412516999901</v>
      </c>
      <c r="W43" s="35">
        <v>33157.164690999998</v>
      </c>
      <c r="X43" s="35">
        <v>6931.2375080499996</v>
      </c>
      <c r="Y43" s="35">
        <v>36517.520363999902</v>
      </c>
      <c r="Z43" s="35">
        <v>679977.64690000005</v>
      </c>
    </row>
    <row r="44" spans="1:26">
      <c r="A44" s="35" t="s">
        <v>208</v>
      </c>
      <c r="B44" s="35">
        <v>31469.968780999901</v>
      </c>
      <c r="C44" s="35">
        <v>91260.102959999902</v>
      </c>
      <c r="D44" s="35">
        <v>46110.557729</v>
      </c>
      <c r="E44" s="35">
        <v>46110.557729</v>
      </c>
      <c r="F44" s="35">
        <v>11411.3081379999</v>
      </c>
      <c r="G44" s="35">
        <v>135766.12340999901</v>
      </c>
      <c r="H44" s="35">
        <v>440176.40787999902</v>
      </c>
      <c r="I44" s="35">
        <v>66087.259146999902</v>
      </c>
      <c r="J44" s="35">
        <v>15734.981463</v>
      </c>
      <c r="K44" s="35">
        <v>108570.690619999</v>
      </c>
      <c r="L44" s="35">
        <v>48253.5383259999</v>
      </c>
      <c r="M44" s="35">
        <v>62879.176913000003</v>
      </c>
      <c r="N44" s="35">
        <v>62879.176913000003</v>
      </c>
      <c r="O44" s="35">
        <v>167560.44685000001</v>
      </c>
      <c r="P44" s="35">
        <v>653003.80228970002</v>
      </c>
      <c r="Q44" s="35">
        <v>4599.6504744000003</v>
      </c>
      <c r="R44" s="35">
        <v>256616.02113809899</v>
      </c>
      <c r="S44" s="35">
        <v>104225.49601800001</v>
      </c>
      <c r="T44" s="35">
        <v>104225.49601800001</v>
      </c>
      <c r="U44" s="35">
        <v>18602.178036000001</v>
      </c>
      <c r="V44" s="35">
        <v>81711.684959999999</v>
      </c>
      <c r="W44" s="35">
        <v>211906.48627999899</v>
      </c>
      <c r="X44" s="35">
        <v>59875.899027699998</v>
      </c>
      <c r="Y44" s="35">
        <v>158470.682554</v>
      </c>
      <c r="Z44" s="35">
        <v>2147279.6975999898</v>
      </c>
    </row>
    <row r="45" spans="1:26">
      <c r="A45" s="35" t="s">
        <v>209</v>
      </c>
      <c r="B45" s="35">
        <v>4954.3503679999903</v>
      </c>
      <c r="C45" s="35">
        <v>14443.9271399999</v>
      </c>
      <c r="D45" s="35">
        <v>7265.4627449999998</v>
      </c>
      <c r="E45" s="35">
        <v>7265.4627449999998</v>
      </c>
      <c r="F45" s="35">
        <v>1798.0397369999901</v>
      </c>
      <c r="G45" s="35">
        <v>17094.294809999999</v>
      </c>
      <c r="H45" s="35">
        <v>69352.901140000002</v>
      </c>
      <c r="I45" s="35">
        <v>10459.77001</v>
      </c>
      <c r="J45" s="35">
        <v>2477.1758369999998</v>
      </c>
      <c r="K45" s="35">
        <v>17183.71934</v>
      </c>
      <c r="L45" s="35">
        <v>7596.6076400000002</v>
      </c>
      <c r="M45" s="35">
        <v>9907.6287069999998</v>
      </c>
      <c r="N45" s="35">
        <v>9907.6287069999998</v>
      </c>
      <c r="O45" s="35">
        <v>26401.846720000001</v>
      </c>
      <c r="P45" s="35">
        <v>54187.666610899898</v>
      </c>
      <c r="Q45" s="35">
        <v>724.13173559999996</v>
      </c>
      <c r="R45" s="35">
        <v>43657.752943</v>
      </c>
      <c r="S45" s="35">
        <v>12831.170435094</v>
      </c>
      <c r="T45" s="35">
        <v>12831.170435094</v>
      </c>
      <c r="U45" s="35">
        <v>2931.0694349999999</v>
      </c>
      <c r="V45" s="35">
        <v>15372.11937</v>
      </c>
      <c r="W45" s="35">
        <v>37316.889569999898</v>
      </c>
      <c r="X45" s="35">
        <v>7547.7821977999902</v>
      </c>
      <c r="Y45" s="35">
        <v>26910.936679999999</v>
      </c>
      <c r="Z45" s="35">
        <v>295222.98310000001</v>
      </c>
    </row>
    <row r="46" spans="1:26">
      <c r="A46" s="35" t="s">
        <v>210</v>
      </c>
      <c r="B46" s="35">
        <v>996.41756699999996</v>
      </c>
      <c r="C46" s="35">
        <v>2825.960403</v>
      </c>
      <c r="D46" s="35">
        <v>1421.4240150000001</v>
      </c>
      <c r="E46" s="35">
        <v>1421.4240150000001</v>
      </c>
      <c r="F46" s="35">
        <v>351.76692939999998</v>
      </c>
      <c r="G46" s="35">
        <v>4199.9314599999998</v>
      </c>
      <c r="H46" s="35">
        <v>13593.60326</v>
      </c>
      <c r="I46" s="35">
        <v>2046.456494</v>
      </c>
      <c r="J46" s="35">
        <v>498.20769389999998</v>
      </c>
      <c r="K46" s="35">
        <v>3362.0030159999901</v>
      </c>
      <c r="L46" s="35">
        <v>1527.8224769999999</v>
      </c>
      <c r="M46" s="35">
        <v>1938.3379749999999</v>
      </c>
      <c r="N46" s="35">
        <v>1938.3379749999999</v>
      </c>
      <c r="O46" s="35">
        <v>5165.2806430000001</v>
      </c>
      <c r="P46" s="35">
        <v>28051.977577599999</v>
      </c>
      <c r="Q46" s="35">
        <v>145.6362456</v>
      </c>
      <c r="R46" s="35">
        <v>5297.4117502099998</v>
      </c>
      <c r="S46" s="35">
        <v>1504.841406821</v>
      </c>
      <c r="T46" s="35">
        <v>1504.841406821</v>
      </c>
      <c r="U46" s="35">
        <v>573.43803679999996</v>
      </c>
      <c r="V46" s="35">
        <v>2483.08076599999</v>
      </c>
      <c r="W46" s="35">
        <v>6494.2725969999901</v>
      </c>
      <c r="X46" s="35">
        <v>994.64685082999995</v>
      </c>
      <c r="Y46" s="35">
        <v>12858.969810000001</v>
      </c>
      <c r="Z46" s="35">
        <v>78632.939269999901</v>
      </c>
    </row>
    <row r="47" spans="1:26">
      <c r="A47" s="35" t="s">
        <v>211</v>
      </c>
      <c r="B47" s="35">
        <v>5306.6810999999998</v>
      </c>
      <c r="C47" s="35">
        <v>15090.476650000001</v>
      </c>
      <c r="D47" s="35">
        <v>7584.6977094999902</v>
      </c>
      <c r="E47" s="35">
        <v>7584.6977094999902</v>
      </c>
      <c r="F47" s="35">
        <v>1877.0394191999901</v>
      </c>
      <c r="G47" s="35">
        <v>45689.734200999999</v>
      </c>
      <c r="H47" s="35">
        <v>72525.830230000007</v>
      </c>
      <c r="I47" s="35">
        <v>10927.986306999999</v>
      </c>
      <c r="J47" s="35">
        <v>2653.3350707</v>
      </c>
      <c r="K47" s="35">
        <v>17952.887253000001</v>
      </c>
      <c r="L47" s="35">
        <v>8136.8346314999899</v>
      </c>
      <c r="M47" s="35">
        <v>10342.9512889999</v>
      </c>
      <c r="N47" s="35">
        <v>10342.9512889999</v>
      </c>
      <c r="O47" s="35">
        <v>27561.915826999899</v>
      </c>
      <c r="P47" s="35">
        <v>460770.4776941</v>
      </c>
      <c r="Q47" s="35">
        <v>775.62420027999895</v>
      </c>
      <c r="R47" s="35">
        <v>36081.623989860003</v>
      </c>
      <c r="S47" s="35">
        <v>12273.498061824799</v>
      </c>
      <c r="T47" s="35">
        <v>12273.498061824799</v>
      </c>
      <c r="U47" s="35">
        <v>3059.8564199999901</v>
      </c>
      <c r="V47" s="35">
        <v>13378.212036999999</v>
      </c>
      <c r="W47" s="35">
        <v>34249.597002000002</v>
      </c>
      <c r="X47" s="35">
        <v>9152.0766026099991</v>
      </c>
      <c r="Y47" s="35">
        <v>55661.541197999999</v>
      </c>
      <c r="Z47" s="35">
        <v>752400.11458000005</v>
      </c>
    </row>
    <row r="48" spans="1:26">
      <c r="A48" s="35" t="s">
        <v>212</v>
      </c>
      <c r="B48" s="35">
        <v>9874.7583499999892</v>
      </c>
      <c r="C48" s="35">
        <v>28676.5887899999</v>
      </c>
      <c r="D48" s="35">
        <v>14467.22726</v>
      </c>
      <c r="E48" s="35">
        <v>14467.22726</v>
      </c>
      <c r="F48" s="35">
        <v>3580.3107569999902</v>
      </c>
      <c r="G48" s="35">
        <v>82694.216929999893</v>
      </c>
      <c r="H48" s="35">
        <v>138106.69099999999</v>
      </c>
      <c r="I48" s="35">
        <v>20766.54204</v>
      </c>
      <c r="J48" s="35">
        <v>4937.3738089999997</v>
      </c>
      <c r="K48" s="35">
        <v>34116.089009999901</v>
      </c>
      <c r="L48" s="35">
        <v>15141.16209</v>
      </c>
      <c r="M48" s="35">
        <v>19728.3948099999</v>
      </c>
      <c r="N48" s="35">
        <v>19728.3948099999</v>
      </c>
      <c r="O48" s="35">
        <v>52572.248469999999</v>
      </c>
      <c r="P48" s="35">
        <v>127222.39293810001</v>
      </c>
      <c r="Q48" s="35">
        <v>1443.2954</v>
      </c>
      <c r="R48" s="35">
        <v>47872.7992439999</v>
      </c>
      <c r="S48" s="35">
        <v>11511.182968900001</v>
      </c>
      <c r="T48" s="35">
        <v>11511.182968900001</v>
      </c>
      <c r="U48" s="35">
        <v>5836.453262</v>
      </c>
      <c r="V48" s="35">
        <v>40954.900650000003</v>
      </c>
      <c r="W48" s="35">
        <v>89724.88278</v>
      </c>
      <c r="X48" s="35">
        <v>8756.3455150000009</v>
      </c>
      <c r="Y48" s="35">
        <v>151213.55262999999</v>
      </c>
      <c r="Z48" s="35">
        <v>733658.33239999996</v>
      </c>
    </row>
    <row r="49" spans="1:26">
      <c r="A49" s="35" t="s">
        <v>213</v>
      </c>
      <c r="B49" s="35">
        <v>2763.2904620999998</v>
      </c>
      <c r="C49" s="35">
        <v>7714.0117570000002</v>
      </c>
      <c r="D49" s="35">
        <v>3877.9605452999999</v>
      </c>
      <c r="E49" s="35">
        <v>3877.9605452999999</v>
      </c>
      <c r="F49" s="35">
        <v>959.70580039999902</v>
      </c>
      <c r="G49" s="35">
        <v>8487.41750399999</v>
      </c>
      <c r="H49" s="35">
        <v>37128.268730000003</v>
      </c>
      <c r="I49" s="35">
        <v>5586.2052080000003</v>
      </c>
      <c r="J49" s="35">
        <v>1381.64020219999</v>
      </c>
      <c r="K49" s="35">
        <v>9177.2309420000001</v>
      </c>
      <c r="L49" s="35">
        <v>4236.9963271999904</v>
      </c>
      <c r="M49" s="35">
        <v>5288.2247299999999</v>
      </c>
      <c r="N49" s="35">
        <v>5288.2247299999999</v>
      </c>
      <c r="O49" s="35">
        <v>14092.05803</v>
      </c>
      <c r="P49" s="35">
        <v>301960.8149997</v>
      </c>
      <c r="Q49" s="35">
        <v>403.88151782</v>
      </c>
      <c r="R49" s="35">
        <v>17222.603976900002</v>
      </c>
      <c r="S49" s="35">
        <v>3508.6546061733902</v>
      </c>
      <c r="T49" s="35">
        <v>3508.6546061733902</v>
      </c>
      <c r="U49" s="35">
        <v>1564.47055089999</v>
      </c>
      <c r="V49" s="35">
        <v>6677.8306489999904</v>
      </c>
      <c r="W49" s="35">
        <v>17567.158636</v>
      </c>
      <c r="X49" s="35">
        <v>3157.7506322600002</v>
      </c>
      <c r="Y49" s="35">
        <v>20630.382365000001</v>
      </c>
      <c r="Z49" s="35">
        <v>425564.73966999998</v>
      </c>
    </row>
    <row r="50" spans="1:26">
      <c r="A50" s="35" t="s">
        <v>214</v>
      </c>
      <c r="B50" s="35">
        <v>3783.39487279999</v>
      </c>
      <c r="C50" s="35">
        <v>10906.682609</v>
      </c>
      <c r="D50" s="35">
        <v>5478.7718162000001</v>
      </c>
      <c r="E50" s="35">
        <v>5478.7718162000001</v>
      </c>
      <c r="F50" s="35">
        <v>1355.8751797</v>
      </c>
      <c r="G50" s="35">
        <v>11696.081285</v>
      </c>
      <c r="H50" s="35">
        <v>52342.195240999899</v>
      </c>
      <c r="I50" s="35">
        <v>7898.2194090000003</v>
      </c>
      <c r="J50" s="35">
        <v>1891.6973218999899</v>
      </c>
      <c r="K50" s="35">
        <v>12975.497404</v>
      </c>
      <c r="L50" s="35">
        <v>5801.1511124999997</v>
      </c>
      <c r="M50" s="35">
        <v>7471.1876570000004</v>
      </c>
      <c r="N50" s="35">
        <v>7471.1876570000004</v>
      </c>
      <c r="O50" s="35">
        <v>19909.224588999899</v>
      </c>
      <c r="P50" s="35">
        <v>140542.27320909899</v>
      </c>
      <c r="Q50" s="35">
        <v>552.98135136999895</v>
      </c>
      <c r="R50" s="35">
        <v>23240.009138839901</v>
      </c>
      <c r="S50" s="35">
        <v>21117.637053473602</v>
      </c>
      <c r="T50" s="35">
        <v>21117.637053473602</v>
      </c>
      <c r="U50" s="35">
        <v>2210.2790654</v>
      </c>
      <c r="V50" s="35">
        <v>10179.596613</v>
      </c>
      <c r="W50" s="35">
        <v>25959.426128999999</v>
      </c>
      <c r="X50" s="35">
        <v>4149.9161987300004</v>
      </c>
      <c r="Y50" s="35">
        <v>29274.798542</v>
      </c>
      <c r="Z50" s="35">
        <v>315371.58525999897</v>
      </c>
    </row>
    <row r="51" spans="1:26">
      <c r="A51" s="35" t="s">
        <v>215</v>
      </c>
      <c r="B51" s="35">
        <v>3828.9562799999999</v>
      </c>
      <c r="C51" s="35">
        <v>11111.577949999901</v>
      </c>
      <c r="D51" s="35">
        <v>5615.2957699999997</v>
      </c>
      <c r="E51" s="35">
        <v>5615.2957699999997</v>
      </c>
      <c r="F51" s="35">
        <v>1389.65793299999</v>
      </c>
      <c r="G51" s="35">
        <v>12501.23717</v>
      </c>
      <c r="H51" s="35">
        <v>53601.036999999997</v>
      </c>
      <c r="I51" s="35">
        <v>8046.5981599999996</v>
      </c>
      <c r="J51" s="35">
        <v>1914.4772310000001</v>
      </c>
      <c r="K51" s="35">
        <v>13219.26801</v>
      </c>
      <c r="L51" s="35">
        <v>5871.0096599999897</v>
      </c>
      <c r="M51" s="35">
        <v>7657.3628699999899</v>
      </c>
      <c r="N51" s="35">
        <v>7657.3628699999899</v>
      </c>
      <c r="O51" s="35">
        <v>20405.33351</v>
      </c>
      <c r="P51" s="35">
        <v>22702.3646682</v>
      </c>
      <c r="Q51" s="35">
        <v>559.636841</v>
      </c>
      <c r="R51" s="35">
        <v>30233.167389800001</v>
      </c>
      <c r="S51" s="35">
        <v>13120.1904267379</v>
      </c>
      <c r="T51" s="35">
        <v>13120.1904267379</v>
      </c>
      <c r="U51" s="35">
        <v>2265.3578559999901</v>
      </c>
      <c r="V51" s="35">
        <v>16948.26398</v>
      </c>
      <c r="W51" s="35">
        <v>36464.670160000001</v>
      </c>
      <c r="X51" s="35">
        <v>4024.6888907999901</v>
      </c>
      <c r="Y51" s="35">
        <v>23302.449229999998</v>
      </c>
      <c r="Z51" s="35">
        <v>218007.99499999901</v>
      </c>
    </row>
    <row r="52" spans="1:26">
      <c r="A52" s="35" t="s">
        <v>334</v>
      </c>
      <c r="B52" s="35">
        <v>2912.97290999999</v>
      </c>
      <c r="C52" s="35">
        <v>8523.3343700000005</v>
      </c>
      <c r="D52" s="35">
        <v>4271.71989999999</v>
      </c>
      <c r="E52" s="35">
        <v>4271.71989999999</v>
      </c>
      <c r="F52" s="35">
        <v>1057.1554019999901</v>
      </c>
      <c r="G52" s="35">
        <v>52609.777999999998</v>
      </c>
      <c r="H52" s="35">
        <v>40776.036399999903</v>
      </c>
      <c r="I52" s="35">
        <v>6172.2836199999902</v>
      </c>
      <c r="J52" s="35">
        <v>1456.4893999999999</v>
      </c>
      <c r="K52" s="35">
        <v>10140.07979</v>
      </c>
      <c r="L52" s="35">
        <v>4466.5182400000003</v>
      </c>
      <c r="M52" s="35">
        <v>5825.1766399999897</v>
      </c>
      <c r="N52" s="35">
        <v>5825.1766399999897</v>
      </c>
      <c r="O52" s="35">
        <v>15522.9409</v>
      </c>
      <c r="P52" s="35">
        <v>66395.477845999994</v>
      </c>
      <c r="Q52" s="35">
        <v>425.75957899999901</v>
      </c>
      <c r="R52" s="35">
        <v>7179.1108693999904</v>
      </c>
      <c r="S52" s="35">
        <v>891.68907400000001</v>
      </c>
      <c r="T52" s="35">
        <v>891.68907400000001</v>
      </c>
      <c r="U52" s="35">
        <v>1723.32187</v>
      </c>
      <c r="V52" s="35">
        <v>9935.9214199999897</v>
      </c>
      <c r="W52" s="35">
        <v>23206.1554</v>
      </c>
      <c r="X52" s="49">
        <v>2099.6587369999902</v>
      </c>
      <c r="Y52" s="35">
        <v>81831.783500000005</v>
      </c>
      <c r="Z52" s="35">
        <v>298107.45140000002</v>
      </c>
    </row>
    <row r="53" spans="1:26">
      <c r="A53" s="35" t="s">
        <v>217</v>
      </c>
      <c r="B53" s="35">
        <f>SUM(B3:B51)</f>
        <v>286712.0576605997</v>
      </c>
      <c r="C53" s="35">
        <f t="shared" ref="C53:K53" si="0">SUM(C3:C51)</f>
        <v>828383.0656729989</v>
      </c>
      <c r="D53" s="35">
        <f t="shared" si="0"/>
        <v>417541.12822799961</v>
      </c>
      <c r="E53" s="35">
        <f t="shared" si="0"/>
        <v>417541.12822799961</v>
      </c>
      <c r="F53" s="35">
        <f t="shared" si="0"/>
        <v>103331.91690997979</v>
      </c>
      <c r="G53" s="35">
        <f t="shared" si="0"/>
        <v>1996592.0976990964</v>
      </c>
      <c r="H53" s="35">
        <f t="shared" si="0"/>
        <v>3987520.3079629932</v>
      </c>
      <c r="I53" s="35">
        <f t="shared" si="0"/>
        <v>599884.93544959906</v>
      </c>
      <c r="J53" s="35">
        <f t="shared" si="0"/>
        <v>143355.96655063986</v>
      </c>
      <c r="K53" s="35">
        <f t="shared" si="0"/>
        <v>985514.15413859836</v>
      </c>
      <c r="L53" s="35">
        <f t="shared" ref="L53:R53" si="1">SUM(L3:L51)</f>
        <v>439621.3214438993</v>
      </c>
      <c r="M53" s="35">
        <f t="shared" si="1"/>
        <v>569384.55561019899</v>
      </c>
      <c r="N53" s="35">
        <f t="shared" si="1"/>
        <v>569384.55561019899</v>
      </c>
      <c r="O53" s="35">
        <f t="shared" si="1"/>
        <v>1517296.0874345987</v>
      </c>
      <c r="P53" s="35">
        <f t="shared" si="1"/>
        <v>10549606.785041133</v>
      </c>
      <c r="Q53" s="35">
        <f t="shared" si="1"/>
        <v>41905.829459479959</v>
      </c>
      <c r="R53" s="35">
        <f t="shared" si="1"/>
        <v>2087366.1591838172</v>
      </c>
      <c r="S53" s="35">
        <f t="shared" ref="S53:Z53" si="2">SUM(S3:S51)</f>
        <v>996045.55547120434</v>
      </c>
      <c r="T53" s="35">
        <f t="shared" si="2"/>
        <v>996045.55547120434</v>
      </c>
      <c r="U53" s="35">
        <f t="shared" si="2"/>
        <v>168446.7593045297</v>
      </c>
      <c r="V53" s="35">
        <f t="shared" si="2"/>
        <v>921416.3518095992</v>
      </c>
      <c r="W53" s="35">
        <f t="shared" si="2"/>
        <v>2185003.7268886971</v>
      </c>
      <c r="X53" s="35">
        <f t="shared" si="2"/>
        <v>454603.97159863444</v>
      </c>
      <c r="Y53" s="35">
        <f t="shared" si="2"/>
        <v>2642418.9125860953</v>
      </c>
      <c r="Z53" s="35">
        <f t="shared" si="2"/>
        <v>26186778.661518957</v>
      </c>
    </row>
    <row r="54" spans="1:26">
      <c r="A54" s="35" t="s">
        <v>360</v>
      </c>
      <c r="B54" s="35">
        <f>SUM(B3:B51)-B4-B6-B7-B13-B27-B29-B32-B38-B45-B48-B51</f>
        <v>192858.64703259984</v>
      </c>
      <c r="C54" s="35">
        <f t="shared" ref="C54:W54" si="3">SUM(C3:C51)-C4-C6-C7-C13-C27-C29-C32-C38-C45-C48-C51</f>
        <v>555540.52237099956</v>
      </c>
      <c r="D54" s="35">
        <f t="shared" si="3"/>
        <v>279986.41160499968</v>
      </c>
      <c r="E54" s="35">
        <f t="shared" si="3"/>
        <v>279986.41160499968</v>
      </c>
      <c r="F54" s="35">
        <f t="shared" si="3"/>
        <v>69290.259033379814</v>
      </c>
      <c r="G54" s="35">
        <f t="shared" si="3"/>
        <v>1394815.2916040975</v>
      </c>
      <c r="H54" s="35">
        <f t="shared" si="3"/>
        <v>2674432.9025629936</v>
      </c>
      <c r="I54" s="35">
        <f t="shared" si="3"/>
        <v>402302.26813059935</v>
      </c>
      <c r="J54" s="35">
        <f t="shared" si="3"/>
        <v>96429.271012639903</v>
      </c>
      <c r="K54" s="35">
        <f t="shared" si="3"/>
        <v>660917.67382559867</v>
      </c>
      <c r="L54" s="35">
        <f t="shared" ref="L54:R54" si="4">SUM(L3:L51)-L4-L6-L7-L13-L27-L29-L32-L38-L45-L48-L51</f>
        <v>295713.99609489937</v>
      </c>
      <c r="M54" s="35">
        <f t="shared" si="4"/>
        <v>381806.55200119934</v>
      </c>
      <c r="N54" s="35">
        <f t="shared" si="4"/>
        <v>381806.55200119934</v>
      </c>
      <c r="O54" s="35">
        <f t="shared" si="4"/>
        <v>1017438.1846545993</v>
      </c>
      <c r="P54" s="35">
        <f t="shared" si="4"/>
        <v>9098337.9310090952</v>
      </c>
      <c r="Q54" s="35">
        <f t="shared" si="4"/>
        <v>28188.220901379977</v>
      </c>
      <c r="R54" s="35">
        <f t="shared" si="4"/>
        <v>1400531.0919461176</v>
      </c>
      <c r="S54" s="35">
        <f t="shared" si="3"/>
        <v>804601.27416021598</v>
      </c>
      <c r="T54" s="35">
        <f t="shared" si="3"/>
        <v>804601.27416021598</v>
      </c>
      <c r="U54" s="35">
        <f t="shared" si="3"/>
        <v>112953.67335252992</v>
      </c>
      <c r="V54" s="35">
        <f t="shared" si="3"/>
        <v>527128.26458459953</v>
      </c>
      <c r="W54" s="35">
        <f t="shared" si="3"/>
        <v>1324016.8654586985</v>
      </c>
      <c r="X54" s="35">
        <f>SUM(X3:X51)-X4-X6-X7-X13-X27-X29-X32-X38-X45-X48-X51</f>
        <v>333049.73652111454</v>
      </c>
      <c r="Y54" s="35">
        <f>SUM(Y3:Y51)-Y4-Y6-Y7-Y13-Y27-Y29-Y32-Y38-Y45-Y48-Y51</f>
        <v>1681100.6323150962</v>
      </c>
      <c r="Z54" s="35">
        <f>SUM(Z3:Z51)-Z4-Z6-Z7-Z13-Z27-Z29-Z32-Z38-Z45-Z48-Z51</f>
        <v>19347185.058738958</v>
      </c>
    </row>
    <row r="55" spans="1:26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55"/>
  <sheetViews>
    <sheetView workbookViewId="0">
      <pane xSplit="1" ySplit="2" topLeftCell="B3" activePane="bottomRight" state="frozen"/>
      <selection pane="bottomRight" activeCell="B2" sqref="B2"/>
      <selection pane="bottomLeft" activeCell="A3" sqref="A3"/>
      <selection pane="topRight" activeCell="B1" sqref="B1"/>
    </sheetView>
  </sheetViews>
  <sheetFormatPr defaultColWidth="9.140625" defaultRowHeight="12.75"/>
  <cols>
    <col min="1" max="1" width="17" style="49" bestFit="1" customWidth="1"/>
    <col min="2" max="2" width="10.85546875" style="49" customWidth="1"/>
    <col min="3" max="4" width="9.5703125" style="49" bestFit="1" customWidth="1"/>
    <col min="5" max="6" width="9.5703125" style="49" customWidth="1"/>
    <col min="7" max="9" width="9.5703125" style="49" bestFit="1" customWidth="1"/>
    <col min="10" max="10" width="10" style="49" bestFit="1" customWidth="1"/>
    <col min="11" max="11" width="10.140625" style="49" bestFit="1" customWidth="1"/>
    <col min="12" max="13" width="10.7109375" style="49" customWidth="1"/>
    <col min="14" max="14" width="9.85546875" style="49" bestFit="1" customWidth="1"/>
    <col min="15" max="17" width="9.5703125" style="49" bestFit="1" customWidth="1"/>
    <col min="18" max="18" width="9.5703125" style="49" customWidth="1"/>
    <col min="19" max="23" width="9.28515625" style="49" bestFit="1" customWidth="1"/>
    <col min="24" max="24" width="9.85546875" style="49" bestFit="1" customWidth="1"/>
    <col min="25" max="25" width="9.140625" style="35"/>
    <col min="26" max="26" width="9.85546875" style="35" bestFit="1" customWidth="1"/>
    <col min="27" max="16384" width="9.140625" style="49"/>
  </cols>
  <sheetData>
    <row r="1" spans="1:26">
      <c r="B1" s="49" t="s">
        <v>361</v>
      </c>
    </row>
    <row r="2" spans="1:26">
      <c r="A2" s="35" t="s">
        <v>324</v>
      </c>
      <c r="B2" s="35" t="s">
        <v>325</v>
      </c>
      <c r="C2" s="35" t="s">
        <v>35</v>
      </c>
      <c r="D2" s="35" t="s">
        <v>39</v>
      </c>
      <c r="E2" s="35" t="s">
        <v>41</v>
      </c>
      <c r="F2" s="35" t="s">
        <v>43</v>
      </c>
      <c r="G2" s="35" t="s">
        <v>326</v>
      </c>
      <c r="H2" s="35" t="s">
        <v>53</v>
      </c>
      <c r="I2" s="35" t="s">
        <v>55</v>
      </c>
      <c r="J2" s="35" t="s">
        <v>57</v>
      </c>
      <c r="K2" s="35" t="s">
        <v>61</v>
      </c>
      <c r="L2" s="35" t="s">
        <v>327</v>
      </c>
      <c r="M2" s="35" t="s">
        <v>63</v>
      </c>
      <c r="N2" s="35" t="s">
        <v>65</v>
      </c>
      <c r="O2" s="35" t="s">
        <v>71</v>
      </c>
      <c r="P2" s="35" t="s">
        <v>73</v>
      </c>
      <c r="Q2" s="35" t="s">
        <v>75</v>
      </c>
      <c r="R2" s="35" t="s">
        <v>77</v>
      </c>
      <c r="S2" s="35" t="s">
        <v>85</v>
      </c>
      <c r="T2" s="35" t="s">
        <v>161</v>
      </c>
      <c r="U2" s="35" t="s">
        <v>89</v>
      </c>
      <c r="V2" s="35" t="s">
        <v>93</v>
      </c>
      <c r="W2" s="35" t="s">
        <v>97</v>
      </c>
      <c r="X2" s="49" t="s">
        <v>137</v>
      </c>
      <c r="Y2" s="35" t="s">
        <v>145</v>
      </c>
      <c r="Z2" s="35" t="s">
        <v>359</v>
      </c>
    </row>
    <row r="3" spans="1:26">
      <c r="A3" s="35" t="s">
        <v>166</v>
      </c>
      <c r="B3" s="35">
        <v>9531.5313249999908</v>
      </c>
      <c r="C3" s="35">
        <v>27419.1106</v>
      </c>
      <c r="D3" s="35">
        <v>13815.990773</v>
      </c>
      <c r="E3" s="35">
        <v>13815.990773</v>
      </c>
      <c r="F3" s="35">
        <v>3419.1495559999998</v>
      </c>
      <c r="G3" s="35">
        <v>147496.58912999899</v>
      </c>
      <c r="H3" s="35">
        <v>131984.31909999999</v>
      </c>
      <c r="I3" s="35">
        <v>19855.927017000002</v>
      </c>
      <c r="J3" s="35">
        <v>4765.7625699999999</v>
      </c>
      <c r="K3" s="35">
        <v>32620.074749999902</v>
      </c>
      <c r="L3" s="35">
        <v>14614.8903139999</v>
      </c>
      <c r="M3" s="35">
        <v>18840.33236</v>
      </c>
      <c r="N3" s="35">
        <v>18840.33236</v>
      </c>
      <c r="O3" s="35">
        <v>50205.696300000003</v>
      </c>
      <c r="P3" s="35">
        <v>691149.41888899996</v>
      </c>
      <c r="Q3" s="35">
        <v>1393.1270371000001</v>
      </c>
      <c r="R3" s="35">
        <v>71652.8806148</v>
      </c>
      <c r="S3" s="35">
        <v>22439.77807</v>
      </c>
      <c r="T3" s="35">
        <v>22439.77807</v>
      </c>
      <c r="U3" s="35">
        <v>5573.7204589999901</v>
      </c>
      <c r="V3" s="35">
        <v>30015.373159999901</v>
      </c>
      <c r="W3" s="35">
        <v>69760.497289999897</v>
      </c>
      <c r="X3" s="35">
        <v>21731.028294599899</v>
      </c>
      <c r="Y3" s="35">
        <v>141478.48116</v>
      </c>
      <c r="Z3" s="35">
        <v>1350379.0778000001</v>
      </c>
    </row>
    <row r="4" spans="1:26">
      <c r="A4" s="35" t="s">
        <v>168</v>
      </c>
      <c r="B4" s="35">
        <v>10989.38191</v>
      </c>
      <c r="C4" s="35">
        <v>31974.038</v>
      </c>
      <c r="D4" s="35">
        <v>16117.242329999999</v>
      </c>
      <c r="E4" s="35">
        <v>16117.242329999999</v>
      </c>
      <c r="F4" s="35">
        <v>3988.6493099999998</v>
      </c>
      <c r="G4" s="35">
        <v>59546.603499999997</v>
      </c>
      <c r="H4" s="35">
        <v>153847.25269999899</v>
      </c>
      <c r="I4" s="35">
        <v>23154.431199999901</v>
      </c>
      <c r="J4" s="35">
        <v>5494.6888399999998</v>
      </c>
      <c r="K4" s="35">
        <v>38039.0046</v>
      </c>
      <c r="L4" s="35">
        <v>16850.24065</v>
      </c>
      <c r="M4" s="35">
        <v>21978.466100000001</v>
      </c>
      <c r="N4" s="35">
        <v>21978.466100000001</v>
      </c>
      <c r="O4" s="35">
        <v>58568.220399999896</v>
      </c>
      <c r="P4" s="35">
        <v>148209.4086</v>
      </c>
      <c r="Q4" s="35">
        <v>1606.2098819999901</v>
      </c>
      <c r="R4" s="35">
        <v>95239.760569999897</v>
      </c>
      <c r="S4" s="35">
        <v>12285.672999999901</v>
      </c>
      <c r="T4" s="35">
        <v>12285.672999999901</v>
      </c>
      <c r="U4" s="35">
        <v>6502.1077399999904</v>
      </c>
      <c r="V4" s="35">
        <v>31881.148899999898</v>
      </c>
      <c r="W4" s="35">
        <v>79430.317599999995</v>
      </c>
      <c r="X4" s="35">
        <v>22134.6453599999</v>
      </c>
      <c r="Y4" s="35">
        <v>90666.2668999999</v>
      </c>
      <c r="Z4" s="35">
        <v>733516.817199999</v>
      </c>
    </row>
    <row r="5" spans="1:26">
      <c r="A5" s="35" t="s">
        <v>169</v>
      </c>
      <c r="B5" s="35">
        <v>8133.7139359999901</v>
      </c>
      <c r="C5" s="35">
        <v>23312.199342999898</v>
      </c>
      <c r="D5" s="35">
        <v>11745.969182999999</v>
      </c>
      <c r="E5" s="35">
        <v>11745.969182999999</v>
      </c>
      <c r="F5" s="35">
        <v>2906.8561685999998</v>
      </c>
      <c r="G5" s="35">
        <v>104691.75878</v>
      </c>
      <c r="H5" s="35">
        <v>112237.69818999901</v>
      </c>
      <c r="I5" s="35">
        <v>16881.835330000002</v>
      </c>
      <c r="J5" s="35">
        <v>4066.8548320999898</v>
      </c>
      <c r="K5" s="35">
        <v>27734.148865999901</v>
      </c>
      <c r="L5" s="35">
        <v>12471.601961</v>
      </c>
      <c r="M5" s="35">
        <v>16017.525761000001</v>
      </c>
      <c r="N5" s="35">
        <v>16017.525761000001</v>
      </c>
      <c r="O5" s="35">
        <v>42683.498618999904</v>
      </c>
      <c r="P5" s="35">
        <v>660400.66049719998</v>
      </c>
      <c r="Q5" s="35">
        <v>1188.8214355999901</v>
      </c>
      <c r="R5" s="35">
        <v>62995.540129299901</v>
      </c>
      <c r="S5" s="35">
        <v>24410.372033200001</v>
      </c>
      <c r="T5" s="35">
        <v>24410.372033200001</v>
      </c>
      <c r="U5" s="35">
        <v>4738.6263816999999</v>
      </c>
      <c r="V5" s="35">
        <v>20396.614718000001</v>
      </c>
      <c r="W5" s="35">
        <v>52044.365347999999</v>
      </c>
      <c r="X5" s="35">
        <v>18223.1861211</v>
      </c>
      <c r="Y5" s="35">
        <v>97574.045316999895</v>
      </c>
      <c r="Z5" s="35">
        <v>1166925.2790999999</v>
      </c>
    </row>
    <row r="6" spans="1:26">
      <c r="A6" s="35" t="s">
        <v>170</v>
      </c>
      <c r="B6" s="35">
        <v>18592.2719</v>
      </c>
      <c r="C6" s="35">
        <v>54125.249959999899</v>
      </c>
      <c r="D6" s="35">
        <v>27216.612909999902</v>
      </c>
      <c r="E6" s="35">
        <v>27216.612909999902</v>
      </c>
      <c r="F6" s="35">
        <v>6735.4922219999999</v>
      </c>
      <c r="G6" s="35">
        <v>139332.36267</v>
      </c>
      <c r="H6" s="35">
        <v>259828.797599999</v>
      </c>
      <c r="I6" s="35">
        <v>39195.548750000002</v>
      </c>
      <c r="J6" s="35">
        <v>9296.1309709999896</v>
      </c>
      <c r="K6" s="35">
        <v>64391.961229999899</v>
      </c>
      <c r="L6" s="35">
        <v>28507.914239999998</v>
      </c>
      <c r="M6" s="35">
        <v>37114.239909999997</v>
      </c>
      <c r="N6" s="35">
        <v>37114.239909999997</v>
      </c>
      <c r="O6" s="35">
        <v>98902.023669999995</v>
      </c>
      <c r="P6" s="35">
        <v>513083.57394999999</v>
      </c>
      <c r="Q6" s="35">
        <v>2717.4431059999902</v>
      </c>
      <c r="R6" s="35">
        <v>136185.046772</v>
      </c>
      <c r="S6" s="35">
        <v>39905.846228000002</v>
      </c>
      <c r="T6" s="35">
        <v>39905.846228000002</v>
      </c>
      <c r="U6" s="35">
        <v>10979.872497</v>
      </c>
      <c r="V6" s="35">
        <v>83105.704370000007</v>
      </c>
      <c r="W6" s="35">
        <v>177870.39600000001</v>
      </c>
      <c r="X6" s="35">
        <v>27499.158721</v>
      </c>
      <c r="Y6" s="35">
        <v>196727.98065000001</v>
      </c>
      <c r="Z6" s="35">
        <v>1622782.9146999901</v>
      </c>
    </row>
    <row r="7" spans="1:26">
      <c r="A7" s="35" t="s">
        <v>171</v>
      </c>
      <c r="B7" s="35">
        <v>5533.432202</v>
      </c>
      <c r="C7" s="35">
        <v>16069.166299999901</v>
      </c>
      <c r="D7" s="35">
        <v>8114.672775</v>
      </c>
      <c r="E7" s="35">
        <v>8114.672775</v>
      </c>
      <c r="F7" s="35">
        <v>2008.19833239999</v>
      </c>
      <c r="G7" s="35">
        <v>25992.135789</v>
      </c>
      <c r="H7" s="35">
        <v>77459.095549999896</v>
      </c>
      <c r="I7" s="35">
        <v>11636.710872</v>
      </c>
      <c r="J7" s="35">
        <v>2766.7186387000002</v>
      </c>
      <c r="K7" s="35">
        <v>19117.224148000001</v>
      </c>
      <c r="L7" s="35">
        <v>8484.5280229999898</v>
      </c>
      <c r="M7" s="35">
        <v>11065.663135000001</v>
      </c>
      <c r="N7" s="35">
        <v>11065.663135000001</v>
      </c>
      <c r="O7" s="35">
        <v>29487.776257000001</v>
      </c>
      <c r="P7" s="35">
        <v>64535.829309070003</v>
      </c>
      <c r="Q7" s="35">
        <v>808.76757669999995</v>
      </c>
      <c r="R7" s="35">
        <v>44941.0355127</v>
      </c>
      <c r="S7" s="35">
        <v>19317.967554916799</v>
      </c>
      <c r="T7" s="35">
        <v>19317.967554916799</v>
      </c>
      <c r="U7" s="35">
        <v>3273.6721642000002</v>
      </c>
      <c r="V7" s="35">
        <v>23910.274474000002</v>
      </c>
      <c r="W7" s="35">
        <v>51801.078268999903</v>
      </c>
      <c r="X7" s="35">
        <v>6417.1650413999996</v>
      </c>
      <c r="Y7" s="35">
        <v>45207.811223999903</v>
      </c>
      <c r="Z7" s="35">
        <v>366643.42280999903</v>
      </c>
    </row>
    <row r="8" spans="1:26">
      <c r="A8" s="35" t="s">
        <v>172</v>
      </c>
      <c r="B8" s="35">
        <v>505.817128999999</v>
      </c>
      <c r="C8" s="35">
        <v>1425.8778669999999</v>
      </c>
      <c r="D8" s="35">
        <v>716.59910600000001</v>
      </c>
      <c r="E8" s="35">
        <v>716.59910600000001</v>
      </c>
      <c r="F8" s="35">
        <v>177.34117139999901</v>
      </c>
      <c r="G8" s="35">
        <v>1748.0743640000001</v>
      </c>
      <c r="H8" s="35">
        <v>6856.3678099999997</v>
      </c>
      <c r="I8" s="35">
        <v>1032.5685229999999</v>
      </c>
      <c r="J8" s="35">
        <v>252.90762579999901</v>
      </c>
      <c r="K8" s="35">
        <v>1696.3426039999999</v>
      </c>
      <c r="L8" s="35">
        <v>775.57768599999997</v>
      </c>
      <c r="M8" s="35">
        <v>977.19932700000004</v>
      </c>
      <c r="N8" s="35">
        <v>977.19932700000004</v>
      </c>
      <c r="O8" s="35">
        <v>2604.0409599999998</v>
      </c>
      <c r="P8" s="35">
        <v>47679.907137000002</v>
      </c>
      <c r="Q8" s="35">
        <v>73.929903999999993</v>
      </c>
      <c r="R8" s="35">
        <v>2908.21990219999</v>
      </c>
      <c r="S8" s="35">
        <v>631.55457683999896</v>
      </c>
      <c r="T8" s="35">
        <v>631.55457683999896</v>
      </c>
      <c r="U8" s="35">
        <v>289.09607629999999</v>
      </c>
      <c r="V8" s="35">
        <v>1262.6283999999901</v>
      </c>
      <c r="W8" s="35">
        <v>3289.6613870000001</v>
      </c>
      <c r="X8" s="35">
        <v>587.44578916999899</v>
      </c>
      <c r="Y8" s="35">
        <v>4264.8085499999997</v>
      </c>
      <c r="Z8" s="35">
        <v>70950.156099999993</v>
      </c>
    </row>
    <row r="9" spans="1:26">
      <c r="A9" s="35" t="s">
        <v>173</v>
      </c>
      <c r="B9" s="35">
        <v>179.72035799999901</v>
      </c>
      <c r="C9" s="35">
        <v>521.584337</v>
      </c>
      <c r="D9" s="35">
        <v>262.01326199999897</v>
      </c>
      <c r="E9" s="35">
        <v>262.01326199999897</v>
      </c>
      <c r="F9" s="35">
        <v>64.842610300000004</v>
      </c>
      <c r="G9" s="35">
        <v>847.30037199999902</v>
      </c>
      <c r="H9" s="35">
        <v>2502.04591999999</v>
      </c>
      <c r="I9" s="35">
        <v>377.71278599999999</v>
      </c>
      <c r="J9" s="35">
        <v>89.860726599999893</v>
      </c>
      <c r="K9" s="35">
        <v>620.52029599999901</v>
      </c>
      <c r="L9" s="35">
        <v>275.57149500000003</v>
      </c>
      <c r="M9" s="35">
        <v>357.296783</v>
      </c>
      <c r="N9" s="35">
        <v>357.296783</v>
      </c>
      <c r="O9" s="35">
        <v>952.12504899999999</v>
      </c>
      <c r="P9" s="35">
        <v>6471.3563969999996</v>
      </c>
      <c r="Q9" s="35">
        <v>26.268287099999899</v>
      </c>
      <c r="R9" s="35">
        <v>1237.2839309999999</v>
      </c>
      <c r="S9" s="35">
        <v>1176.77698401</v>
      </c>
      <c r="T9" s="35">
        <v>1176.77698401</v>
      </c>
      <c r="U9" s="35">
        <v>105.70129300000001</v>
      </c>
      <c r="V9" s="35">
        <v>474.092311</v>
      </c>
      <c r="W9" s="35">
        <v>1216.17704999999</v>
      </c>
      <c r="X9" s="35">
        <v>284.52207110000001</v>
      </c>
      <c r="Y9" s="35">
        <v>1020.62444799999</v>
      </c>
      <c r="Z9" s="35">
        <v>14913.335579999901</v>
      </c>
    </row>
    <row r="10" spans="1:26">
      <c r="A10" s="35" t="s">
        <v>174</v>
      </c>
      <c r="B10" s="35">
        <v>10.675723699999899</v>
      </c>
      <c r="C10" s="35">
        <v>31.068321999999899</v>
      </c>
      <c r="D10" s="35">
        <v>15.573840000000001</v>
      </c>
      <c r="E10" s="35">
        <v>15.573840000000001</v>
      </c>
      <c r="F10" s="35">
        <v>3.8541351000000001</v>
      </c>
      <c r="G10" s="35">
        <v>44.858628000000003</v>
      </c>
      <c r="H10" s="35">
        <v>148.7139</v>
      </c>
      <c r="I10" s="35">
        <v>22.4986999999999</v>
      </c>
      <c r="J10" s="35">
        <v>5.3378079999999901</v>
      </c>
      <c r="K10" s="35">
        <v>36.961216</v>
      </c>
      <c r="L10" s="35">
        <v>16.3690257999999</v>
      </c>
      <c r="M10" s="35">
        <v>21.237407999999999</v>
      </c>
      <c r="N10" s="35">
        <v>21.237407999999999</v>
      </c>
      <c r="O10" s="35">
        <v>56.593651000000001</v>
      </c>
      <c r="P10" s="35">
        <v>690.71142179999902</v>
      </c>
      <c r="Q10" s="35">
        <v>1.56034461999999</v>
      </c>
      <c r="R10" s="35">
        <v>68.687966039999907</v>
      </c>
      <c r="S10" s="35">
        <v>24.321328000000001</v>
      </c>
      <c r="T10" s="35">
        <v>24.321328000000001</v>
      </c>
      <c r="U10" s="35">
        <v>6.2828862000000001</v>
      </c>
      <c r="V10" s="35">
        <v>29.580897</v>
      </c>
      <c r="W10" s="35">
        <v>74.629883999999905</v>
      </c>
      <c r="X10" s="35">
        <v>15.5239342499999</v>
      </c>
      <c r="Y10" s="35">
        <v>69.139424000000005</v>
      </c>
      <c r="Z10" s="35">
        <v>1193.14832999999</v>
      </c>
    </row>
    <row r="11" spans="1:26">
      <c r="A11" s="35" t="s">
        <v>175</v>
      </c>
      <c r="B11" s="35">
        <v>11056.79103</v>
      </c>
      <c r="C11" s="35">
        <v>31981.122759999998</v>
      </c>
      <c r="D11" s="35">
        <v>16124.81554</v>
      </c>
      <c r="E11" s="35">
        <v>16124.81554</v>
      </c>
      <c r="F11" s="35">
        <v>3990.5365889999998</v>
      </c>
      <c r="G11" s="35">
        <v>122738.1154</v>
      </c>
      <c r="H11" s="35">
        <v>153977.56579999899</v>
      </c>
      <c r="I11" s="35">
        <v>23159.561590000001</v>
      </c>
      <c r="J11" s="35">
        <v>5528.3869260000001</v>
      </c>
      <c r="K11" s="35">
        <v>38047.42166</v>
      </c>
      <c r="L11" s="35">
        <v>16953.581289999998</v>
      </c>
      <c r="M11" s="35">
        <v>21988.7857</v>
      </c>
      <c r="N11" s="35">
        <v>21988.7857</v>
      </c>
      <c r="O11" s="35">
        <v>58595.731739999901</v>
      </c>
      <c r="P11" s="35">
        <v>582495.27118699998</v>
      </c>
      <c r="Q11" s="35">
        <v>1616.061076</v>
      </c>
      <c r="R11" s="35">
        <v>82257.675512999995</v>
      </c>
      <c r="S11" s="35">
        <v>33171.318070000001</v>
      </c>
      <c r="T11" s="35">
        <v>33171.318070000001</v>
      </c>
      <c r="U11" s="35">
        <v>6505.1629599999997</v>
      </c>
      <c r="V11" s="35">
        <v>35866.401359999902</v>
      </c>
      <c r="W11" s="35">
        <v>84979.801900000006</v>
      </c>
      <c r="X11" s="35">
        <v>18889.636527999999</v>
      </c>
      <c r="Y11" s="35">
        <v>134913.65040000001</v>
      </c>
      <c r="Z11" s="35">
        <v>1268694.4368999901</v>
      </c>
    </row>
    <row r="12" spans="1:26">
      <c r="A12" s="35" t="s">
        <v>176</v>
      </c>
      <c r="B12" s="35">
        <v>10399.691129999999</v>
      </c>
      <c r="C12" s="35">
        <v>29990.7198289999</v>
      </c>
      <c r="D12" s="35">
        <v>15117.703154000001</v>
      </c>
      <c r="E12" s="35">
        <v>15117.703154000001</v>
      </c>
      <c r="F12" s="35">
        <v>3741.2907289999898</v>
      </c>
      <c r="G12" s="35">
        <v>149913.83259999999</v>
      </c>
      <c r="H12" s="35">
        <v>144391.87064999901</v>
      </c>
      <c r="I12" s="35">
        <v>21718.179797999899</v>
      </c>
      <c r="J12" s="35">
        <v>5199.8468987999904</v>
      </c>
      <c r="K12" s="35">
        <v>35679.474412000003</v>
      </c>
      <c r="L12" s="35">
        <v>15946.082086</v>
      </c>
      <c r="M12" s="35">
        <v>20615.436058999901</v>
      </c>
      <c r="N12" s="35">
        <v>20615.436058999901</v>
      </c>
      <c r="O12" s="35">
        <v>54936.020570000001</v>
      </c>
      <c r="P12" s="35">
        <v>655562.82777590002</v>
      </c>
      <c r="Q12" s="35">
        <v>1520.0190871</v>
      </c>
      <c r="R12" s="35">
        <v>77005.767611799994</v>
      </c>
      <c r="S12" s="35">
        <v>29502.294811</v>
      </c>
      <c r="T12" s="35">
        <v>29502.294811</v>
      </c>
      <c r="U12" s="35">
        <v>6098.8746089999904</v>
      </c>
      <c r="V12" s="35">
        <v>29456.717729999898</v>
      </c>
      <c r="W12" s="35">
        <v>71828.389850000007</v>
      </c>
      <c r="X12" s="35">
        <v>21295.189688499999</v>
      </c>
      <c r="Y12" s="35">
        <v>150482.087819999</v>
      </c>
      <c r="Z12" s="35">
        <v>1349256.8287</v>
      </c>
    </row>
    <row r="13" spans="1:26">
      <c r="A13" s="35" t="s">
        <v>177</v>
      </c>
      <c r="B13" s="35">
        <v>6358.5818250000002</v>
      </c>
      <c r="C13" s="35">
        <v>18479.910660000001</v>
      </c>
      <c r="D13" s="35">
        <v>9322.3849439999995</v>
      </c>
      <c r="E13" s="35">
        <v>9322.3849439999995</v>
      </c>
      <c r="F13" s="35">
        <v>2307.0780960000002</v>
      </c>
      <c r="G13" s="35">
        <v>57279.095137999997</v>
      </c>
      <c r="H13" s="35">
        <v>88988.873089999994</v>
      </c>
      <c r="I13" s="35">
        <v>13382.48085</v>
      </c>
      <c r="J13" s="35">
        <v>3179.2863109999998</v>
      </c>
      <c r="K13" s="35">
        <v>21985.254389999998</v>
      </c>
      <c r="L13" s="35">
        <v>9749.7257699999991</v>
      </c>
      <c r="M13" s="35">
        <v>12712.56648</v>
      </c>
      <c r="N13" s="35">
        <v>12712.56648</v>
      </c>
      <c r="O13" s="35">
        <v>33876.457269999999</v>
      </c>
      <c r="P13" s="35">
        <v>101471.04108979899</v>
      </c>
      <c r="Q13" s="35">
        <v>929.37093140000002</v>
      </c>
      <c r="R13" s="35">
        <v>41517.997173299998</v>
      </c>
      <c r="S13" s="35">
        <v>14286.862404034</v>
      </c>
      <c r="T13" s="35">
        <v>14286.862404034</v>
      </c>
      <c r="U13" s="35">
        <v>3760.88295499999</v>
      </c>
      <c r="V13" s="35">
        <v>35841.061580000001</v>
      </c>
      <c r="W13" s="35">
        <v>72018.2267499999</v>
      </c>
      <c r="X13" s="35">
        <v>6513.4265101999899</v>
      </c>
      <c r="Y13" s="35">
        <v>91172.809129999994</v>
      </c>
      <c r="Z13" s="35">
        <v>525163.56680000003</v>
      </c>
    </row>
    <row r="14" spans="1:26">
      <c r="A14" s="35" t="s">
        <v>178</v>
      </c>
      <c r="B14" s="35">
        <v>3884.4661145999999</v>
      </c>
      <c r="C14" s="35">
        <v>11271.9141246</v>
      </c>
      <c r="D14" s="35">
        <v>5682.6712295999896</v>
      </c>
      <c r="E14" s="35">
        <v>5682.6712295999896</v>
      </c>
      <c r="F14" s="35">
        <v>1406.3307874899999</v>
      </c>
      <c r="G14" s="35">
        <v>5164.1842493000004</v>
      </c>
      <c r="H14" s="35">
        <v>54253.139453000003</v>
      </c>
      <c r="I14" s="35">
        <v>8162.7178219999996</v>
      </c>
      <c r="J14" s="35">
        <v>1942.2369299699899</v>
      </c>
      <c r="K14" s="35">
        <v>13410.0148372</v>
      </c>
      <c r="L14" s="35">
        <v>5956.1395108999895</v>
      </c>
      <c r="M14" s="35">
        <v>7749.2484372999897</v>
      </c>
      <c r="N14" s="35">
        <v>7749.2484372999897</v>
      </c>
      <c r="O14" s="35">
        <v>20650.181311299999</v>
      </c>
      <c r="P14" s="35">
        <v>73260.063438304904</v>
      </c>
      <c r="Q14" s="35">
        <v>567.75397453999904</v>
      </c>
      <c r="R14" s="35">
        <v>31065.960197330001</v>
      </c>
      <c r="S14" s="35">
        <v>42761.540046670001</v>
      </c>
      <c r="T14" s="35">
        <v>42761.540046670001</v>
      </c>
      <c r="U14" s="35">
        <v>2292.53883192999</v>
      </c>
      <c r="V14" s="35">
        <v>9966.2209798000004</v>
      </c>
      <c r="W14" s="35">
        <v>26096.8646192999</v>
      </c>
      <c r="X14" s="35">
        <v>5536.907441544</v>
      </c>
      <c r="Y14" s="35">
        <v>8344.7838840999902</v>
      </c>
      <c r="Z14" s="35">
        <v>232217.81727099899</v>
      </c>
    </row>
    <row r="15" spans="1:26">
      <c r="A15" s="35" t="s">
        <v>179</v>
      </c>
      <c r="B15" s="35">
        <v>2632.0953783</v>
      </c>
      <c r="C15" s="35">
        <v>7608.7234420000004</v>
      </c>
      <c r="D15" s="35">
        <v>3831.5763739999902</v>
      </c>
      <c r="E15" s="35">
        <v>3831.5763739999902</v>
      </c>
      <c r="F15" s="35">
        <v>948.22748643999898</v>
      </c>
      <c r="G15" s="35">
        <v>4427.0140524999897</v>
      </c>
      <c r="H15" s="35">
        <v>36592.579926999897</v>
      </c>
      <c r="I15" s="35">
        <v>5509.9591412999898</v>
      </c>
      <c r="J15" s="35">
        <v>1316.0436849600001</v>
      </c>
      <c r="K15" s="35">
        <v>9051.9780943999904</v>
      </c>
      <c r="L15" s="35">
        <v>4035.8380775000001</v>
      </c>
      <c r="M15" s="35">
        <v>5224.9768359</v>
      </c>
      <c r="N15" s="35">
        <v>5224.9768359</v>
      </c>
      <c r="O15" s="35">
        <v>13923.5038730999</v>
      </c>
      <c r="P15" s="35">
        <v>77366.6874309579</v>
      </c>
      <c r="Q15" s="35">
        <v>384.70675333000003</v>
      </c>
      <c r="R15" s="35">
        <v>19819.77221001</v>
      </c>
      <c r="S15" s="35">
        <v>24808.802184003001</v>
      </c>
      <c r="T15" s="35">
        <v>24808.802184003001</v>
      </c>
      <c r="U15" s="35">
        <v>1545.75327528</v>
      </c>
      <c r="V15" s="35">
        <v>6717.6213400999904</v>
      </c>
      <c r="W15" s="35">
        <v>17581.039157200001</v>
      </c>
      <c r="X15" s="35">
        <v>3568.8940917759901</v>
      </c>
      <c r="Y15" s="35">
        <v>8280.5740267000001</v>
      </c>
      <c r="Z15" s="35">
        <v>186875.68049599999</v>
      </c>
    </row>
    <row r="16" spans="1:26">
      <c r="A16" s="35" t="s">
        <v>180</v>
      </c>
      <c r="B16" s="35">
        <v>3185.25086439999</v>
      </c>
      <c r="C16" s="35">
        <v>9249.2774688000009</v>
      </c>
      <c r="D16" s="35">
        <v>4670.2124484999904</v>
      </c>
      <c r="E16" s="35">
        <v>4670.2124484999904</v>
      </c>
      <c r="F16" s="35">
        <v>1155.77054572</v>
      </c>
      <c r="G16" s="35">
        <v>3196.5337750999902</v>
      </c>
      <c r="H16" s="35">
        <v>44580.371460999901</v>
      </c>
      <c r="I16" s="35">
        <v>6697.9974620999901</v>
      </c>
      <c r="J16" s="35">
        <v>1592.6275474500001</v>
      </c>
      <c r="K16" s="35">
        <v>11003.719438300001</v>
      </c>
      <c r="L16" s="35">
        <v>4884.0177246999901</v>
      </c>
      <c r="M16" s="35">
        <v>6368.5877056999998</v>
      </c>
      <c r="N16" s="35">
        <v>6368.5877056999998</v>
      </c>
      <c r="O16" s="35">
        <v>16971.0098411</v>
      </c>
      <c r="P16" s="35">
        <v>18302.208877865902</v>
      </c>
      <c r="Q16" s="35">
        <v>465.55571493000002</v>
      </c>
      <c r="R16" s="35">
        <v>24596.9198871509</v>
      </c>
      <c r="S16" s="35">
        <v>42184.314625612104</v>
      </c>
      <c r="T16" s="35">
        <v>42184.314625612104</v>
      </c>
      <c r="U16" s="35">
        <v>1884.08053327999</v>
      </c>
      <c r="V16" s="35">
        <v>8048.4499960000003</v>
      </c>
      <c r="W16" s="35">
        <v>21251.8809119</v>
      </c>
      <c r="X16" s="35">
        <v>4205.1384347909898</v>
      </c>
      <c r="Y16" s="35">
        <v>4812.0855686000004</v>
      </c>
      <c r="Z16" s="35">
        <v>144178.58025900001</v>
      </c>
    </row>
    <row r="17" spans="1:26">
      <c r="A17" s="35" t="s">
        <v>181</v>
      </c>
      <c r="B17" s="35">
        <v>5347.1265602000003</v>
      </c>
      <c r="C17" s="35">
        <v>15512.5637189999</v>
      </c>
      <c r="D17" s="35">
        <v>7841.9593460999904</v>
      </c>
      <c r="E17" s="35">
        <v>7841.9593460999904</v>
      </c>
      <c r="F17" s="35">
        <v>1940.7069320000001</v>
      </c>
      <c r="G17" s="35">
        <v>5389.6578790000003</v>
      </c>
      <c r="H17" s="35">
        <v>74855.537649999998</v>
      </c>
      <c r="I17" s="35">
        <v>11233.625569</v>
      </c>
      <c r="J17" s="35">
        <v>2673.5617456999998</v>
      </c>
      <c r="K17" s="35">
        <v>18455.054914</v>
      </c>
      <c r="L17" s="35">
        <v>8198.8611440999994</v>
      </c>
      <c r="M17" s="35">
        <v>10693.768967</v>
      </c>
      <c r="N17" s="35">
        <v>10693.768967</v>
      </c>
      <c r="O17" s="35">
        <v>28496.753514999898</v>
      </c>
      <c r="P17" s="35">
        <v>14228.608229949899</v>
      </c>
      <c r="Q17" s="35">
        <v>781.53584909000006</v>
      </c>
      <c r="R17" s="35">
        <v>45254.457223999998</v>
      </c>
      <c r="S17" s="35">
        <v>37544.317349456003</v>
      </c>
      <c r="T17" s="35">
        <v>37544.317349456003</v>
      </c>
      <c r="U17" s="35">
        <v>3163.6438709999902</v>
      </c>
      <c r="V17" s="35">
        <v>13606.088997000001</v>
      </c>
      <c r="W17" s="35">
        <v>35847.065646999901</v>
      </c>
      <c r="X17" s="35">
        <v>8121.85921487</v>
      </c>
      <c r="Y17" s="35">
        <v>8081.5302959999999</v>
      </c>
      <c r="Z17" s="35">
        <v>230828.92574999999</v>
      </c>
    </row>
    <row r="18" spans="1:26">
      <c r="A18" s="35" t="s">
        <v>182</v>
      </c>
      <c r="B18" s="35">
        <v>4212.9685222999997</v>
      </c>
      <c r="C18" s="35">
        <v>11979.7500209999</v>
      </c>
      <c r="D18" s="35">
        <v>6019.5757921000004</v>
      </c>
      <c r="E18" s="35">
        <v>6019.5757921000004</v>
      </c>
      <c r="F18" s="35">
        <v>1489.7080100999899</v>
      </c>
      <c r="G18" s="35">
        <v>12438.7337259999</v>
      </c>
      <c r="H18" s="35">
        <v>57561.2157889999</v>
      </c>
      <c r="I18" s="35">
        <v>8675.2998129999996</v>
      </c>
      <c r="J18" s="35">
        <v>2106.48901319999</v>
      </c>
      <c r="K18" s="35">
        <v>14252.12189</v>
      </c>
      <c r="L18" s="35">
        <v>6459.8332639999999</v>
      </c>
      <c r="M18" s="35">
        <v>8208.6655800000008</v>
      </c>
      <c r="N18" s="35">
        <v>8208.6655800000008</v>
      </c>
      <c r="O18" s="35">
        <v>21874.447250000001</v>
      </c>
      <c r="P18" s="35">
        <v>324329.87333163997</v>
      </c>
      <c r="Q18" s="35">
        <v>615.76839613999903</v>
      </c>
      <c r="R18" s="35">
        <v>30112.604884089898</v>
      </c>
      <c r="S18" s="35">
        <v>20112.6410985277</v>
      </c>
      <c r="T18" s="35">
        <v>20112.6410985277</v>
      </c>
      <c r="U18" s="35">
        <v>2428.4480205999998</v>
      </c>
      <c r="V18" s="35">
        <v>10584.7069939999</v>
      </c>
      <c r="W18" s="35">
        <v>27615.624372999999</v>
      </c>
      <c r="X18" s="35">
        <v>5692.9220396199999</v>
      </c>
      <c r="Y18" s="35">
        <v>25844.781010999901</v>
      </c>
      <c r="Z18" s="35">
        <v>513944.81494000001</v>
      </c>
    </row>
    <row r="19" spans="1:26">
      <c r="A19" s="35" t="s">
        <v>183</v>
      </c>
      <c r="B19" s="35">
        <v>8924.7975269999897</v>
      </c>
      <c r="C19" s="35">
        <v>25704.160532000002</v>
      </c>
      <c r="D19" s="35">
        <v>12959.022884</v>
      </c>
      <c r="E19" s="35">
        <v>12959.022884</v>
      </c>
      <c r="F19" s="35">
        <v>3207.0594685999999</v>
      </c>
      <c r="G19" s="35">
        <v>130967.741297</v>
      </c>
      <c r="H19" s="35">
        <v>123783.31071999999</v>
      </c>
      <c r="I19" s="35">
        <v>18614.0268389999</v>
      </c>
      <c r="J19" s="35">
        <v>4462.4015240999997</v>
      </c>
      <c r="K19" s="35">
        <v>30579.834111</v>
      </c>
      <c r="L19" s="35">
        <v>13684.580361999901</v>
      </c>
      <c r="M19" s="35">
        <v>17671.723238999999</v>
      </c>
      <c r="N19" s="35">
        <v>17671.723238999999</v>
      </c>
      <c r="O19" s="35">
        <v>47091.599675999998</v>
      </c>
      <c r="P19" s="35">
        <v>560655.93240099901</v>
      </c>
      <c r="Q19" s="35">
        <v>1304.4510925</v>
      </c>
      <c r="R19" s="35">
        <v>68095.079346799903</v>
      </c>
      <c r="S19" s="35">
        <v>21062.078019999899</v>
      </c>
      <c r="T19" s="35">
        <v>21062.078019999899</v>
      </c>
      <c r="U19" s="35">
        <v>5228.0010139999904</v>
      </c>
      <c r="V19" s="35">
        <v>25858.089221999999</v>
      </c>
      <c r="W19" s="35">
        <v>62265.541589999899</v>
      </c>
      <c r="X19" s="35">
        <v>22117.795025999902</v>
      </c>
      <c r="Y19" s="35">
        <v>118437.10113</v>
      </c>
      <c r="Z19" s="35">
        <v>1154448.27501999</v>
      </c>
    </row>
    <row r="20" spans="1:26">
      <c r="A20" s="35" t="s">
        <v>184</v>
      </c>
      <c r="B20" s="35">
        <v>3575.5487899999998</v>
      </c>
      <c r="C20" s="35">
        <v>10289.0517799999</v>
      </c>
      <c r="D20" s="35">
        <v>5180.3144659999998</v>
      </c>
      <c r="E20" s="35">
        <v>5180.3144659999998</v>
      </c>
      <c r="F20" s="35">
        <v>1282.0126809999999</v>
      </c>
      <c r="G20" s="35">
        <v>20766.168030000001</v>
      </c>
      <c r="H20" s="35">
        <v>49489.213849999898</v>
      </c>
      <c r="I20" s="35">
        <v>7450.9631039999904</v>
      </c>
      <c r="J20" s="35">
        <v>1787.774457</v>
      </c>
      <c r="K20" s="35">
        <v>12240.724169999899</v>
      </c>
      <c r="L20" s="35">
        <v>5482.4615059999996</v>
      </c>
      <c r="M20" s="35">
        <v>7064.1933419999896</v>
      </c>
      <c r="N20" s="35">
        <v>7064.1933419999896</v>
      </c>
      <c r="O20" s="35">
        <v>18824.667219999999</v>
      </c>
      <c r="P20" s="35">
        <v>88861.639356999993</v>
      </c>
      <c r="Q20" s="35">
        <v>522.60402169999998</v>
      </c>
      <c r="R20" s="35">
        <v>17956.452541499901</v>
      </c>
      <c r="S20" s="35">
        <v>2317.8661132389998</v>
      </c>
      <c r="T20" s="35">
        <v>2317.8661132389998</v>
      </c>
      <c r="U20" s="35">
        <v>2089.870602</v>
      </c>
      <c r="V20" s="35">
        <v>9228.5590429999993</v>
      </c>
      <c r="W20" s="35">
        <v>23947.38075</v>
      </c>
      <c r="X20" s="35">
        <v>3417.4600663000001</v>
      </c>
      <c r="Y20" s="35">
        <v>60019.523090000002</v>
      </c>
      <c r="Z20" s="35">
        <v>290624.93889999902</v>
      </c>
    </row>
    <row r="21" spans="1:26">
      <c r="A21" s="35" t="s">
        <v>185</v>
      </c>
      <c r="B21" s="35">
        <v>1072.0520905999999</v>
      </c>
      <c r="C21" s="35">
        <v>3081.3855439999902</v>
      </c>
      <c r="D21" s="35">
        <v>1547.6467789999999</v>
      </c>
      <c r="E21" s="35">
        <v>1547.6467789999999</v>
      </c>
      <c r="F21" s="35">
        <v>383.00665179999999</v>
      </c>
      <c r="G21" s="35">
        <v>6688.2814849999904</v>
      </c>
      <c r="H21" s="35">
        <v>14788.71861</v>
      </c>
      <c r="I21" s="35">
        <v>2231.42462999999</v>
      </c>
      <c r="J21" s="35">
        <v>536.02560559999995</v>
      </c>
      <c r="K21" s="35">
        <v>3665.8727520000002</v>
      </c>
      <c r="L21" s="35">
        <v>1643.7966409999999</v>
      </c>
      <c r="M21" s="35">
        <v>2110.4658829999998</v>
      </c>
      <c r="N21" s="35">
        <v>2110.4658829999998</v>
      </c>
      <c r="O21" s="35">
        <v>5623.9602619999996</v>
      </c>
      <c r="P21" s="35">
        <v>65353.723085400001</v>
      </c>
      <c r="Q21" s="35">
        <v>156.6909555</v>
      </c>
      <c r="R21" s="35">
        <v>6942.3070642299999</v>
      </c>
      <c r="S21" s="35">
        <v>4559.4106121049899</v>
      </c>
      <c r="T21" s="35">
        <v>4559.4106121049899</v>
      </c>
      <c r="U21" s="35">
        <v>624.36115480000001</v>
      </c>
      <c r="V21" s="35">
        <v>2830.79683199999</v>
      </c>
      <c r="W21" s="35">
        <v>7206.4590580000004</v>
      </c>
      <c r="X21" s="35">
        <v>1678.12815039</v>
      </c>
      <c r="Y21" s="35">
        <v>8902.9818599999999</v>
      </c>
      <c r="Z21" s="35">
        <v>119474.46754</v>
      </c>
    </row>
    <row r="22" spans="1:26">
      <c r="A22" s="35" t="s">
        <v>330</v>
      </c>
      <c r="B22" s="35">
        <v>889.23356149999904</v>
      </c>
      <c r="C22" s="35">
        <v>2540.4192870000002</v>
      </c>
      <c r="D22" s="35">
        <v>1276.924137</v>
      </c>
      <c r="E22" s="35">
        <v>1276.924137</v>
      </c>
      <c r="F22" s="35">
        <v>316.00918300000001</v>
      </c>
      <c r="G22" s="35">
        <v>5322.1630740000001</v>
      </c>
      <c r="H22" s="35">
        <v>12206.220009999999</v>
      </c>
      <c r="I22" s="35">
        <v>1839.680359</v>
      </c>
      <c r="J22" s="35">
        <v>444.61836859999897</v>
      </c>
      <c r="K22" s="35">
        <v>3022.2964440000001</v>
      </c>
      <c r="L22" s="35">
        <v>1363.479343</v>
      </c>
      <c r="M22" s="35">
        <v>1741.292758</v>
      </c>
      <c r="N22" s="35">
        <v>1741.292758</v>
      </c>
      <c r="O22" s="35">
        <v>4640.1958279999899</v>
      </c>
      <c r="P22" s="35">
        <v>52735.512303800002</v>
      </c>
      <c r="Q22" s="35">
        <v>129.96957369999899</v>
      </c>
      <c r="R22" s="35">
        <v>5064.1589384999997</v>
      </c>
      <c r="S22" s="35">
        <v>982.99792090999995</v>
      </c>
      <c r="T22" s="35">
        <v>982.99792090999995</v>
      </c>
      <c r="U22" s="35">
        <v>515.14388870000005</v>
      </c>
      <c r="V22" s="35">
        <v>2290.8868069999999</v>
      </c>
      <c r="W22" s="35">
        <v>5923.024762</v>
      </c>
      <c r="X22" s="35">
        <v>1027.2045857400001</v>
      </c>
      <c r="Y22" s="35">
        <v>12586.845757999899</v>
      </c>
      <c r="Z22" s="35">
        <v>101345.26645</v>
      </c>
    </row>
    <row r="23" spans="1:26">
      <c r="A23" s="35" t="s">
        <v>187</v>
      </c>
      <c r="B23" s="35">
        <v>4675.44172659999</v>
      </c>
      <c r="C23" s="35">
        <v>13470.258168999901</v>
      </c>
      <c r="D23" s="35">
        <v>6771.69892599999</v>
      </c>
      <c r="E23" s="35">
        <v>6771.69892599999</v>
      </c>
      <c r="F23" s="35">
        <v>1675.8413954999901</v>
      </c>
      <c r="G23" s="35">
        <v>17944.338625</v>
      </c>
      <c r="H23" s="35">
        <v>64693.585070000001</v>
      </c>
      <c r="I23" s="35">
        <v>9754.66816499999</v>
      </c>
      <c r="J23" s="35">
        <v>2337.7263158999899</v>
      </c>
      <c r="K23" s="35">
        <v>16025.345530000001</v>
      </c>
      <c r="L23" s="35">
        <v>7168.9543270000004</v>
      </c>
      <c r="M23" s="35">
        <v>9234.2979799999994</v>
      </c>
      <c r="N23" s="35">
        <v>9234.2979799999994</v>
      </c>
      <c r="O23" s="35">
        <v>24607.570092999998</v>
      </c>
      <c r="P23" s="35">
        <v>171194.88658109901</v>
      </c>
      <c r="Q23" s="35">
        <v>683.36304859999996</v>
      </c>
      <c r="R23" s="35">
        <v>28788.303637100002</v>
      </c>
      <c r="S23" s="35">
        <v>18690.7958208903</v>
      </c>
      <c r="T23" s="35">
        <v>18690.7958208903</v>
      </c>
      <c r="U23" s="35">
        <v>2731.8757676999899</v>
      </c>
      <c r="V23" s="35">
        <v>13664.499232</v>
      </c>
      <c r="W23" s="35">
        <v>33708.610071000003</v>
      </c>
      <c r="X23" s="35">
        <v>5141.3837791599999</v>
      </c>
      <c r="Y23" s="35">
        <v>48436.909857999999</v>
      </c>
      <c r="Z23" s="35">
        <v>405774.51932999899</v>
      </c>
    </row>
    <row r="24" spans="1:26">
      <c r="A24" s="35" t="s">
        <v>188</v>
      </c>
      <c r="B24" s="35">
        <v>5018.7493340000001</v>
      </c>
      <c r="C24" s="35">
        <v>14564.5758692</v>
      </c>
      <c r="D24" s="35">
        <v>7322.1860451999901</v>
      </c>
      <c r="E24" s="35">
        <v>7322.1860451999901</v>
      </c>
      <c r="F24" s="35">
        <v>1812.06981134999</v>
      </c>
      <c r="G24" s="35">
        <v>13396.5536096</v>
      </c>
      <c r="H24" s="35">
        <v>69918.409335999997</v>
      </c>
      <c r="I24" s="35">
        <v>10547.131773999999</v>
      </c>
      <c r="J24" s="35">
        <v>2509.3743337199899</v>
      </c>
      <c r="K24" s="35">
        <v>17327.246780099998</v>
      </c>
      <c r="L24" s="35">
        <v>7695.3535947999899</v>
      </c>
      <c r="M24" s="35">
        <v>9984.9856510000009</v>
      </c>
      <c r="N24" s="35">
        <v>9984.9856510000009</v>
      </c>
      <c r="O24" s="35">
        <v>26607.987013499998</v>
      </c>
      <c r="P24" s="35">
        <v>170739.03457403599</v>
      </c>
      <c r="Q24" s="35">
        <v>733.54110249999906</v>
      </c>
      <c r="R24" s="35">
        <v>33408.265796901003</v>
      </c>
      <c r="S24" s="35">
        <v>34653.814598049299</v>
      </c>
      <c r="T24" s="35">
        <v>34653.814598049299</v>
      </c>
      <c r="U24" s="35">
        <v>2953.9596244299901</v>
      </c>
      <c r="V24" s="35">
        <v>14206.4658817</v>
      </c>
      <c r="W24" s="35">
        <v>35617.339598600003</v>
      </c>
      <c r="X24" s="35">
        <v>5574.7409544920001</v>
      </c>
      <c r="Y24" s="35">
        <v>26966.426472499901</v>
      </c>
      <c r="Z24" s="35">
        <v>393824.00398099999</v>
      </c>
    </row>
    <row r="25" spans="1:26">
      <c r="A25" s="35" t="s">
        <v>189</v>
      </c>
      <c r="B25" s="35">
        <v>8489.1533487999895</v>
      </c>
      <c r="C25" s="35">
        <v>24414.872146999998</v>
      </c>
      <c r="D25" s="35">
        <v>12308.0422929999</v>
      </c>
      <c r="E25" s="35">
        <v>12308.0422929999</v>
      </c>
      <c r="F25" s="35">
        <v>3045.9558311000001</v>
      </c>
      <c r="G25" s="35">
        <v>121008.14146</v>
      </c>
      <c r="H25" s="35">
        <v>117577.002929999</v>
      </c>
      <c r="I25" s="35">
        <v>17680.368547999999</v>
      </c>
      <c r="J25" s="35">
        <v>4244.5757719000003</v>
      </c>
      <c r="K25" s="35">
        <v>29045.997940000001</v>
      </c>
      <c r="L25" s="35">
        <v>13016.582285</v>
      </c>
      <c r="M25" s="35">
        <v>16783.995172999999</v>
      </c>
      <c r="N25" s="35">
        <v>16783.995172999999</v>
      </c>
      <c r="O25" s="35">
        <v>44725.997698999898</v>
      </c>
      <c r="P25" s="35">
        <v>646000.55038699997</v>
      </c>
      <c r="Q25" s="35">
        <v>1240.77325859999</v>
      </c>
      <c r="R25" s="35">
        <v>66227.002315199905</v>
      </c>
      <c r="S25" s="35">
        <v>24531.707343799899</v>
      </c>
      <c r="T25" s="35">
        <v>24531.707343799899</v>
      </c>
      <c r="U25" s="35">
        <v>4965.3809701</v>
      </c>
      <c r="V25" s="35">
        <v>25211.104816999999</v>
      </c>
      <c r="W25" s="35">
        <v>60071.678983999998</v>
      </c>
      <c r="X25" s="35">
        <v>19310.7497162</v>
      </c>
      <c r="Y25" s="35">
        <v>114072.49798899901</v>
      </c>
      <c r="Z25" s="35">
        <v>1209631.1882199999</v>
      </c>
    </row>
    <row r="26" spans="1:26">
      <c r="A26" s="35" t="s">
        <v>190</v>
      </c>
      <c r="B26" s="35">
        <v>6314.9781302000001</v>
      </c>
      <c r="C26" s="35">
        <v>18172.5183919999</v>
      </c>
      <c r="D26" s="35">
        <v>9141.1679683000002</v>
      </c>
      <c r="E26" s="35">
        <v>9141.1679683000002</v>
      </c>
      <c r="F26" s="35">
        <v>2262.2324259000002</v>
      </c>
      <c r="G26" s="35">
        <v>15598.944518999901</v>
      </c>
      <c r="H26" s="35">
        <v>87333.728392000005</v>
      </c>
      <c r="I26" s="35">
        <v>13159.8880949999</v>
      </c>
      <c r="J26" s="35">
        <v>3157.4919949999999</v>
      </c>
      <c r="K26" s="35">
        <v>21619.560476999999</v>
      </c>
      <c r="L26" s="35">
        <v>9682.8927599999897</v>
      </c>
      <c r="M26" s="35">
        <v>12465.4591406</v>
      </c>
      <c r="N26" s="35">
        <v>12465.4591406</v>
      </c>
      <c r="O26" s="35">
        <v>33217.9459079999</v>
      </c>
      <c r="P26" s="35">
        <v>463238.65693827899</v>
      </c>
      <c r="Q26" s="35">
        <v>922.99839419999898</v>
      </c>
      <c r="R26" s="35">
        <v>49710.674685689999</v>
      </c>
      <c r="S26" s="35">
        <v>40969.363891870998</v>
      </c>
      <c r="T26" s="35">
        <v>40969.363891870998</v>
      </c>
      <c r="U26" s="35">
        <v>3687.7795919999999</v>
      </c>
      <c r="V26" s="35">
        <v>16149.716215599899</v>
      </c>
      <c r="W26" s="35">
        <v>42101.119935999901</v>
      </c>
      <c r="X26" s="35">
        <v>9285.6783394599897</v>
      </c>
      <c r="Y26" s="35">
        <v>27120.959378</v>
      </c>
      <c r="Z26" s="35">
        <v>740478.12005999999</v>
      </c>
    </row>
    <row r="27" spans="1:26">
      <c r="A27" s="35" t="s">
        <v>191</v>
      </c>
      <c r="B27" s="35">
        <v>8189.7341370000004</v>
      </c>
      <c r="C27" s="35">
        <v>23788.646281000001</v>
      </c>
      <c r="D27" s="35">
        <v>12009.161129</v>
      </c>
      <c r="E27" s="35">
        <v>12009.161129</v>
      </c>
      <c r="F27" s="35">
        <v>2971.9965232999898</v>
      </c>
      <c r="G27" s="35">
        <v>57639.861312000001</v>
      </c>
      <c r="H27" s="35">
        <v>114634.82345</v>
      </c>
      <c r="I27" s="35">
        <v>17226.877224999898</v>
      </c>
      <c r="J27" s="35">
        <v>4094.8713615000001</v>
      </c>
      <c r="K27" s="35">
        <v>28300.974772000001</v>
      </c>
      <c r="L27" s="35">
        <v>12557.486081999999</v>
      </c>
      <c r="M27" s="35">
        <v>16376.4327129999</v>
      </c>
      <c r="N27" s="35">
        <v>16376.4327129999</v>
      </c>
      <c r="O27" s="35">
        <v>43639.91534</v>
      </c>
      <c r="P27" s="35">
        <v>93132.079978299997</v>
      </c>
      <c r="Q27" s="35">
        <v>1197.0147601000001</v>
      </c>
      <c r="R27" s="35">
        <v>53522.826136099902</v>
      </c>
      <c r="S27" s="35">
        <v>20530.741008935998</v>
      </c>
      <c r="T27" s="35">
        <v>20530.741008935998</v>
      </c>
      <c r="U27" s="35">
        <v>4844.8036380000003</v>
      </c>
      <c r="V27" s="35">
        <v>46560.821404000002</v>
      </c>
      <c r="W27" s="35">
        <v>93396.410249999899</v>
      </c>
      <c r="X27" s="35">
        <v>8202.7100322900005</v>
      </c>
      <c r="Y27" s="35">
        <v>102190.468107999</v>
      </c>
      <c r="Z27" s="35">
        <v>608340.359289999</v>
      </c>
    </row>
    <row r="28" spans="1:26">
      <c r="A28" s="35" t="s">
        <v>192</v>
      </c>
      <c r="B28" s="35">
        <v>3926.1424926</v>
      </c>
      <c r="C28" s="35">
        <v>11386.973552699999</v>
      </c>
      <c r="D28" s="35">
        <v>5758.0808301999896</v>
      </c>
      <c r="E28" s="35">
        <v>5758.0808301999896</v>
      </c>
      <c r="F28" s="35">
        <v>1424.9942985299999</v>
      </c>
      <c r="G28" s="35">
        <v>3454.0841725</v>
      </c>
      <c r="H28" s="35">
        <v>54963.781477999903</v>
      </c>
      <c r="I28" s="35">
        <v>8246.0374729999894</v>
      </c>
      <c r="J28" s="35">
        <v>1963.0746010600001</v>
      </c>
      <c r="K28" s="35">
        <v>13546.9050718</v>
      </c>
      <c r="L28" s="35">
        <v>6020.0458495999901</v>
      </c>
      <c r="M28" s="35">
        <v>7852.0725951999902</v>
      </c>
      <c r="N28" s="35">
        <v>7852.0725951999902</v>
      </c>
      <c r="O28" s="35">
        <v>20924.197159999901</v>
      </c>
      <c r="P28" s="35">
        <v>5428.8417970739902</v>
      </c>
      <c r="Q28" s="35">
        <v>573.844039379999</v>
      </c>
      <c r="R28" s="35">
        <v>31996.218032859899</v>
      </c>
      <c r="S28" s="35">
        <v>34590.406821249897</v>
      </c>
      <c r="T28" s="35">
        <v>34590.406821249897</v>
      </c>
      <c r="U28" s="35">
        <v>2322.94966289999</v>
      </c>
      <c r="V28" s="35">
        <v>9972.6379617000002</v>
      </c>
      <c r="W28" s="35">
        <v>26296.198246999898</v>
      </c>
      <c r="X28" s="35">
        <v>5226.6566378540001</v>
      </c>
      <c r="Y28" s="35">
        <v>5131.0123666999998</v>
      </c>
      <c r="Z28" s="35">
        <v>161142.38082999899</v>
      </c>
    </row>
    <row r="29" spans="1:26">
      <c r="A29" s="35" t="s">
        <v>193</v>
      </c>
      <c r="B29" s="35">
        <v>6319.3264589999999</v>
      </c>
      <c r="C29" s="35">
        <v>18392.427530000001</v>
      </c>
      <c r="D29" s="35">
        <v>9268.1005260000002</v>
      </c>
      <c r="E29" s="35">
        <v>9268.1005260000002</v>
      </c>
      <c r="F29" s="35">
        <v>2293.6461850000001</v>
      </c>
      <c r="G29" s="35">
        <v>19598.69198</v>
      </c>
      <c r="H29" s="35">
        <v>88468.696150000003</v>
      </c>
      <c r="I29" s="35">
        <v>13319.12297</v>
      </c>
      <c r="J29" s="35">
        <v>3159.6602899999998</v>
      </c>
      <c r="K29" s="35">
        <v>21881.188330000001</v>
      </c>
      <c r="L29" s="35">
        <v>9689.5540970000002</v>
      </c>
      <c r="M29" s="35">
        <v>12638.551595999999</v>
      </c>
      <c r="N29" s="35">
        <v>12638.551595999999</v>
      </c>
      <c r="O29" s="35">
        <v>33679.2110399999</v>
      </c>
      <c r="P29" s="35">
        <v>54418.026001999897</v>
      </c>
      <c r="Q29" s="35">
        <v>923.63534919999904</v>
      </c>
      <c r="R29" s="35">
        <v>57853.951767999999</v>
      </c>
      <c r="S29" s="35">
        <v>14539.77334</v>
      </c>
      <c r="T29" s="35">
        <v>14539.77334</v>
      </c>
      <c r="U29" s="35">
        <v>3738.9888769999998</v>
      </c>
      <c r="V29" s="35">
        <v>16736.77432</v>
      </c>
      <c r="W29" s="35">
        <v>43309.451939999897</v>
      </c>
      <c r="X29" s="35">
        <v>10760.3167013</v>
      </c>
      <c r="Y29" s="35">
        <v>29207.027809999901</v>
      </c>
      <c r="Z29" s="35">
        <v>350595.4388</v>
      </c>
    </row>
    <row r="30" spans="1:26">
      <c r="A30" s="35" t="s">
        <v>194</v>
      </c>
      <c r="B30" s="35">
        <v>1029.99964</v>
      </c>
      <c r="C30" s="35">
        <v>2942.7569600000002</v>
      </c>
      <c r="D30" s="35">
        <v>1481.089324</v>
      </c>
      <c r="E30" s="35">
        <v>1481.089324</v>
      </c>
      <c r="F30" s="35">
        <v>366.53604300000001</v>
      </c>
      <c r="G30" s="35">
        <v>5656.2139299999999</v>
      </c>
      <c r="H30" s="35">
        <v>14156.52224</v>
      </c>
      <c r="I30" s="35">
        <v>2131.0375720000002</v>
      </c>
      <c r="J30" s="35">
        <v>515.00038799999902</v>
      </c>
      <c r="K30" s="35">
        <v>3500.9471799999901</v>
      </c>
      <c r="L30" s="35">
        <v>1579.3154549999999</v>
      </c>
      <c r="M30" s="35">
        <v>2019.7027429999901</v>
      </c>
      <c r="N30" s="35">
        <v>2019.7027429999901</v>
      </c>
      <c r="O30" s="35">
        <v>5382.1013499999999</v>
      </c>
      <c r="P30" s="35">
        <v>34969.869452400002</v>
      </c>
      <c r="Q30" s="35">
        <v>150.5455685</v>
      </c>
      <c r="R30" s="35">
        <v>5555.1026226999902</v>
      </c>
      <c r="S30" s="35">
        <v>632.70214708399999</v>
      </c>
      <c r="T30" s="35">
        <v>632.70214708399999</v>
      </c>
      <c r="U30" s="35">
        <v>597.509051</v>
      </c>
      <c r="V30" s="35">
        <v>2600.6597579999998</v>
      </c>
      <c r="W30" s="35">
        <v>6786.9787199999901</v>
      </c>
      <c r="X30" s="35">
        <v>1040.5680662</v>
      </c>
      <c r="Y30" s="35">
        <v>17708.659309999999</v>
      </c>
      <c r="Z30" s="35">
        <v>93322.077300000004</v>
      </c>
    </row>
    <row r="31" spans="1:26">
      <c r="A31" s="35" t="s">
        <v>195</v>
      </c>
      <c r="B31" s="35">
        <v>825.28563810000003</v>
      </c>
      <c r="C31" s="35">
        <v>2373.6400376000001</v>
      </c>
      <c r="D31" s="35">
        <v>1191.8978694</v>
      </c>
      <c r="E31" s="35">
        <v>1191.8978694</v>
      </c>
      <c r="F31" s="35">
        <v>294.965881499999</v>
      </c>
      <c r="G31" s="35">
        <v>6354.3396510000002</v>
      </c>
      <c r="H31" s="35">
        <v>11389.004041</v>
      </c>
      <c r="I31" s="35">
        <v>1718.9015196999901</v>
      </c>
      <c r="J31" s="35">
        <v>412.6428133</v>
      </c>
      <c r="K31" s="35">
        <v>2823.8815500000001</v>
      </c>
      <c r="L31" s="35">
        <v>1265.4328662</v>
      </c>
      <c r="M31" s="35">
        <v>1625.3408234000001</v>
      </c>
      <c r="N31" s="35">
        <v>1625.3408234000001</v>
      </c>
      <c r="O31" s="35">
        <v>4331.2098739999901</v>
      </c>
      <c r="P31" s="35">
        <v>53454.622281700002</v>
      </c>
      <c r="Q31" s="35">
        <v>120.62419952</v>
      </c>
      <c r="R31" s="35">
        <v>5056.9868077599904</v>
      </c>
      <c r="S31" s="35">
        <v>2126.4930263700999</v>
      </c>
      <c r="T31" s="35">
        <v>2126.4930263700999</v>
      </c>
      <c r="U31" s="35">
        <v>480.8396851</v>
      </c>
      <c r="V31" s="35">
        <v>2224.5496238000001</v>
      </c>
      <c r="W31" s="35">
        <v>5653.7691759999998</v>
      </c>
      <c r="X31" s="35">
        <v>1106.3487638399999</v>
      </c>
      <c r="Y31" s="35">
        <v>7109.6367989999899</v>
      </c>
      <c r="Z31" s="35">
        <v>96265.518129999997</v>
      </c>
    </row>
    <row r="32" spans="1:26">
      <c r="A32" s="35" t="s">
        <v>196</v>
      </c>
      <c r="B32" s="35">
        <v>8357.3417069999996</v>
      </c>
      <c r="C32" s="35">
        <v>24256.67886</v>
      </c>
      <c r="D32" s="35">
        <v>12257.1166239999</v>
      </c>
      <c r="E32" s="35">
        <v>12257.1166239999</v>
      </c>
      <c r="F32" s="35">
        <v>3033.3555229999902</v>
      </c>
      <c r="G32" s="35">
        <v>37015.127189999999</v>
      </c>
      <c r="H32" s="35">
        <v>117000.21083</v>
      </c>
      <c r="I32" s="35">
        <v>17565.8050799999</v>
      </c>
      <c r="J32" s="35">
        <v>4178.6619220000002</v>
      </c>
      <c r="K32" s="35">
        <v>28857.776849999998</v>
      </c>
      <c r="L32" s="35">
        <v>12814.466978999901</v>
      </c>
      <c r="M32" s="35">
        <v>16714.5452999999</v>
      </c>
      <c r="N32" s="35">
        <v>16714.5452999999</v>
      </c>
      <c r="O32" s="35">
        <v>44540.920420000002</v>
      </c>
      <c r="P32" s="35">
        <v>84158.030510099998</v>
      </c>
      <c r="Q32" s="35">
        <v>1221.5095362</v>
      </c>
      <c r="R32" s="35">
        <v>76306.826042999994</v>
      </c>
      <c r="S32" s="35">
        <v>16516.893091999998</v>
      </c>
      <c r="T32" s="35">
        <v>16516.893091999998</v>
      </c>
      <c r="U32" s="35">
        <v>4944.8319179999999</v>
      </c>
      <c r="V32" s="35">
        <v>24691.50028</v>
      </c>
      <c r="W32" s="35">
        <v>61113.06897</v>
      </c>
      <c r="X32" s="35">
        <v>12725.670124999901</v>
      </c>
      <c r="Y32" s="35">
        <v>56532.643020000003</v>
      </c>
      <c r="Z32" s="35">
        <v>509342.40110000002</v>
      </c>
    </row>
    <row r="33" spans="1:26">
      <c r="A33" s="35" t="s">
        <v>197</v>
      </c>
      <c r="B33" s="35">
        <v>3974.9417410000001</v>
      </c>
      <c r="C33" s="35">
        <v>11304.489849</v>
      </c>
      <c r="D33" s="35">
        <v>5679.9040869</v>
      </c>
      <c r="E33" s="35">
        <v>5679.9040869</v>
      </c>
      <c r="F33" s="35">
        <v>1405.6481871000001</v>
      </c>
      <c r="G33" s="35">
        <v>14685.378348</v>
      </c>
      <c r="H33" s="35">
        <v>54312.850916999902</v>
      </c>
      <c r="I33" s="35">
        <v>8186.2963364999896</v>
      </c>
      <c r="J33" s="35">
        <v>1987.4712497999899</v>
      </c>
      <c r="K33" s="35">
        <v>13448.773418999999</v>
      </c>
      <c r="L33" s="35">
        <v>6094.8557191999998</v>
      </c>
      <c r="M33" s="35">
        <v>7745.4573099999898</v>
      </c>
      <c r="N33" s="35">
        <v>7745.4573099999898</v>
      </c>
      <c r="O33" s="35">
        <v>20640.105018999999</v>
      </c>
      <c r="P33" s="35">
        <v>162126.0172686</v>
      </c>
      <c r="Q33" s="35">
        <v>580.97724930999902</v>
      </c>
      <c r="R33" s="35">
        <v>23088.266465539898</v>
      </c>
      <c r="S33" s="35">
        <v>12011.868519969799</v>
      </c>
      <c r="T33" s="35">
        <v>12011.868519969799</v>
      </c>
      <c r="U33" s="35">
        <v>2291.4169019999999</v>
      </c>
      <c r="V33" s="35">
        <v>10072.4257536</v>
      </c>
      <c r="W33" s="35">
        <v>26178.772493</v>
      </c>
      <c r="X33" s="35">
        <v>4291.64062182</v>
      </c>
      <c r="Y33" s="35">
        <v>37272.809079999999</v>
      </c>
      <c r="Z33" s="35">
        <v>350679.37928999902</v>
      </c>
    </row>
    <row r="34" spans="1:26">
      <c r="A34" s="35" t="s">
        <v>198</v>
      </c>
      <c r="B34" s="35">
        <v>7100.5535559999898</v>
      </c>
      <c r="C34" s="35">
        <v>20410.431692999999</v>
      </c>
      <c r="D34" s="35">
        <v>10273.746121</v>
      </c>
      <c r="E34" s="35">
        <v>10273.746121</v>
      </c>
      <c r="F34" s="35">
        <v>2542.5187261999999</v>
      </c>
      <c r="G34" s="35">
        <v>85005.894560000001</v>
      </c>
      <c r="H34" s="35">
        <v>98157.183789999995</v>
      </c>
      <c r="I34" s="35">
        <v>14780.4902429999</v>
      </c>
      <c r="J34" s="35">
        <v>3550.2812313999898</v>
      </c>
      <c r="K34" s="35">
        <v>24281.968448999902</v>
      </c>
      <c r="L34" s="35">
        <v>10887.431876000001</v>
      </c>
      <c r="M34" s="35">
        <v>14009.903666</v>
      </c>
      <c r="N34" s="35">
        <v>14009.903666</v>
      </c>
      <c r="O34" s="35">
        <v>37333.598538999999</v>
      </c>
      <c r="P34" s="35">
        <v>418214.59856050002</v>
      </c>
      <c r="Q34" s="35">
        <v>1037.8174947</v>
      </c>
      <c r="R34" s="35">
        <v>49425.879247299999</v>
      </c>
      <c r="S34" s="35">
        <v>22485.891374710001</v>
      </c>
      <c r="T34" s="35">
        <v>22485.891374710001</v>
      </c>
      <c r="U34" s="35">
        <v>4144.6943451999996</v>
      </c>
      <c r="V34" s="35">
        <v>20151.939175</v>
      </c>
      <c r="W34" s="35">
        <v>49070.389836999901</v>
      </c>
      <c r="X34" s="35">
        <v>13989.3322188</v>
      </c>
      <c r="Y34" s="35">
        <v>95521.807719999895</v>
      </c>
      <c r="Z34" s="35">
        <v>863146.41588999901</v>
      </c>
    </row>
    <row r="35" spans="1:26">
      <c r="A35" s="35" t="s">
        <v>199</v>
      </c>
      <c r="B35" s="35">
        <v>2995.7091942000002</v>
      </c>
      <c r="C35" s="35">
        <v>8686.7871759999998</v>
      </c>
      <c r="D35" s="35">
        <v>4392.2306994</v>
      </c>
      <c r="E35" s="35">
        <v>4392.2306994</v>
      </c>
      <c r="F35" s="35">
        <v>1086.9789969000001</v>
      </c>
      <c r="G35" s="35">
        <v>3209.7661073999998</v>
      </c>
      <c r="H35" s="35">
        <v>41926.919898999899</v>
      </c>
      <c r="I35" s="35">
        <v>6290.6581150000002</v>
      </c>
      <c r="J35" s="35">
        <v>1497.8555469999999</v>
      </c>
      <c r="K35" s="35">
        <v>10334.531509</v>
      </c>
      <c r="L35" s="35">
        <v>4593.3789606</v>
      </c>
      <c r="M35" s="35">
        <v>5989.5185329999904</v>
      </c>
      <c r="N35" s="35">
        <v>5989.5185329999904</v>
      </c>
      <c r="O35" s="35">
        <v>15960.869177999901</v>
      </c>
      <c r="P35" s="35">
        <v>6890.60663763299</v>
      </c>
      <c r="Q35" s="35">
        <v>437.85353328000002</v>
      </c>
      <c r="R35" s="35">
        <v>22489.481398279899</v>
      </c>
      <c r="S35" s="35">
        <v>29022.1005867272</v>
      </c>
      <c r="T35" s="35">
        <v>29022.1005867272</v>
      </c>
      <c r="U35" s="35">
        <v>1771.9426747999901</v>
      </c>
      <c r="V35" s="35">
        <v>7532.5858469999903</v>
      </c>
      <c r="W35" s="35">
        <v>19943.666464000002</v>
      </c>
      <c r="X35" s="35">
        <v>3440.66014248999</v>
      </c>
      <c r="Y35" s="35">
        <v>4824.9765678999902</v>
      </c>
      <c r="Z35" s="35">
        <v>124504.96892</v>
      </c>
    </row>
    <row r="36" spans="1:26">
      <c r="A36" s="35" t="s">
        <v>200</v>
      </c>
      <c r="B36" s="35">
        <v>3085.6357536999999</v>
      </c>
      <c r="C36" s="35">
        <v>8868.7806111000009</v>
      </c>
      <c r="D36" s="35">
        <v>4461.2191453999903</v>
      </c>
      <c r="E36" s="35">
        <v>4461.2191453999903</v>
      </c>
      <c r="F36" s="35">
        <v>1104.05133711999</v>
      </c>
      <c r="G36" s="35">
        <v>6572.2169550999897</v>
      </c>
      <c r="H36" s="35">
        <v>42625.493979999999</v>
      </c>
      <c r="I36" s="35">
        <v>6422.4526186999901</v>
      </c>
      <c r="J36" s="35">
        <v>1542.8196653</v>
      </c>
      <c r="K36" s="35">
        <v>10551.0521789999</v>
      </c>
      <c r="L36" s="35">
        <v>4731.2633786999904</v>
      </c>
      <c r="M36" s="35">
        <v>6083.5962946999898</v>
      </c>
      <c r="N36" s="35">
        <v>6083.5962946999898</v>
      </c>
      <c r="O36" s="35">
        <v>16211.577617999999</v>
      </c>
      <c r="P36" s="35">
        <v>129709.190121669</v>
      </c>
      <c r="Q36" s="35">
        <v>450.99637818000002</v>
      </c>
      <c r="R36" s="35">
        <v>21175.700287290001</v>
      </c>
      <c r="S36" s="35">
        <v>22479.32757483</v>
      </c>
      <c r="T36" s="35">
        <v>22479.32757483</v>
      </c>
      <c r="U36" s="35">
        <v>1799.7676217999999</v>
      </c>
      <c r="V36" s="35">
        <v>7820.2223288999903</v>
      </c>
      <c r="W36" s="35">
        <v>20452.6636699999</v>
      </c>
      <c r="X36" s="35">
        <v>3872.9353273000002</v>
      </c>
      <c r="Y36" s="35">
        <v>13564.7764323999</v>
      </c>
      <c r="Z36" s="35">
        <v>260405.12198600001</v>
      </c>
    </row>
    <row r="37" spans="1:26">
      <c r="A37" s="35" t="s">
        <v>201</v>
      </c>
      <c r="B37" s="35">
        <v>6009.8573249999999</v>
      </c>
      <c r="C37" s="35">
        <v>17394.861054999899</v>
      </c>
      <c r="D37" s="35">
        <v>8789.2408409999898</v>
      </c>
      <c r="E37" s="35">
        <v>8789.2408409999898</v>
      </c>
      <c r="F37" s="35">
        <v>2175.13594099999</v>
      </c>
      <c r="G37" s="35">
        <v>19957.501531999998</v>
      </c>
      <c r="H37" s="35">
        <v>83913.570550000004</v>
      </c>
      <c r="I37" s="35">
        <v>12596.731320000001</v>
      </c>
      <c r="J37" s="35">
        <v>3004.924602</v>
      </c>
      <c r="K37" s="35">
        <v>20694.4031499999</v>
      </c>
      <c r="L37" s="35">
        <v>9215.0324430000001</v>
      </c>
      <c r="M37" s="35">
        <v>11985.550015999999</v>
      </c>
      <c r="N37" s="35">
        <v>11985.550015999999</v>
      </c>
      <c r="O37" s="35">
        <v>31939.084169999998</v>
      </c>
      <c r="P37" s="35">
        <v>186699.47373129899</v>
      </c>
      <c r="Q37" s="35">
        <v>878.40037240000004</v>
      </c>
      <c r="R37" s="35">
        <v>50146.2274713999</v>
      </c>
      <c r="S37" s="35">
        <v>25368.3423052299</v>
      </c>
      <c r="T37" s="35">
        <v>25368.3423052299</v>
      </c>
      <c r="U37" s="35">
        <v>3545.8041680000001</v>
      </c>
      <c r="V37" s="35">
        <v>15324.269176</v>
      </c>
      <c r="W37" s="35">
        <v>40144.343000000001</v>
      </c>
      <c r="X37" s="35">
        <v>10357.586331999901</v>
      </c>
      <c r="Y37" s="35">
        <v>23762.676821999899</v>
      </c>
      <c r="Z37" s="35">
        <v>458851.56478000002</v>
      </c>
    </row>
    <row r="38" spans="1:26">
      <c r="A38" s="35" t="s">
        <v>202</v>
      </c>
      <c r="B38" s="35">
        <v>10535.911389999999</v>
      </c>
      <c r="C38" s="35">
        <v>30601.476219999899</v>
      </c>
      <c r="D38" s="35">
        <v>15437.86831</v>
      </c>
      <c r="E38" s="35">
        <v>15437.86831</v>
      </c>
      <c r="F38" s="35">
        <v>3820.5237080000002</v>
      </c>
      <c r="G38" s="35">
        <v>93498.741750000001</v>
      </c>
      <c r="H38" s="35">
        <v>147371.33149999901</v>
      </c>
      <c r="I38" s="35">
        <v>22160.4738</v>
      </c>
      <c r="J38" s="35">
        <v>5267.9544959999903</v>
      </c>
      <c r="K38" s="35">
        <v>36406.088779999998</v>
      </c>
      <c r="L38" s="35">
        <v>16154.919379999999</v>
      </c>
      <c r="M38" s="35">
        <v>21052.026890000001</v>
      </c>
      <c r="N38" s="35">
        <v>21052.026890000001</v>
      </c>
      <c r="O38" s="35">
        <v>56099.451099999998</v>
      </c>
      <c r="P38" s="35">
        <v>157863.95899799999</v>
      </c>
      <c r="Q38" s="35">
        <v>1539.931918</v>
      </c>
      <c r="R38" s="35">
        <v>60787.056302999998</v>
      </c>
      <c r="S38" s="35">
        <v>14194.299730000001</v>
      </c>
      <c r="T38" s="35">
        <v>14194.299730000001</v>
      </c>
      <c r="U38" s="35">
        <v>6228.0331039999901</v>
      </c>
      <c r="V38" s="35">
        <v>52402.731999999902</v>
      </c>
      <c r="W38" s="35">
        <v>108810.81084000001</v>
      </c>
      <c r="X38" s="35">
        <v>9983.0613030000004</v>
      </c>
      <c r="Y38" s="35">
        <v>147502.41256</v>
      </c>
      <c r="Z38" s="35">
        <v>828495.771899999</v>
      </c>
    </row>
    <row r="39" spans="1:26">
      <c r="A39" s="35" t="s">
        <v>331</v>
      </c>
      <c r="B39" s="35">
        <v>3819.4049781999902</v>
      </c>
      <c r="C39" s="35">
        <v>10816.337446</v>
      </c>
      <c r="D39" s="35">
        <v>5433.9690075999997</v>
      </c>
      <c r="E39" s="35">
        <v>5433.9690075999997</v>
      </c>
      <c r="F39" s="35">
        <v>1344.7836325999999</v>
      </c>
      <c r="G39" s="35">
        <v>10945.506728</v>
      </c>
      <c r="H39" s="35">
        <v>51976.616166</v>
      </c>
      <c r="I39" s="35">
        <v>7832.7946279999896</v>
      </c>
      <c r="J39" s="35">
        <v>1909.7034143999899</v>
      </c>
      <c r="K39" s="35">
        <v>12868.0235829999</v>
      </c>
      <c r="L39" s="35">
        <v>5856.3738656999903</v>
      </c>
      <c r="M39" s="35">
        <v>7410.0872660000005</v>
      </c>
      <c r="N39" s="35">
        <v>7410.0872660000005</v>
      </c>
      <c r="O39" s="35">
        <v>19746.405536999999</v>
      </c>
      <c r="P39" s="35">
        <v>255623.22314409999</v>
      </c>
      <c r="Q39" s="35">
        <v>558.24367074999998</v>
      </c>
      <c r="R39" s="35">
        <v>22299.191414739998</v>
      </c>
      <c r="S39" s="35">
        <v>13283.4176170093</v>
      </c>
      <c r="T39" s="35">
        <v>13283.4176170093</v>
      </c>
      <c r="U39" s="35">
        <v>2192.2049039999902</v>
      </c>
      <c r="V39" s="35">
        <v>9506.7157339999903</v>
      </c>
      <c r="W39" s="35">
        <v>24850.885710999999</v>
      </c>
      <c r="X39" s="35">
        <v>4219.8482149900001</v>
      </c>
      <c r="Y39" s="35">
        <v>25563.969169</v>
      </c>
      <c r="Z39" s="35">
        <v>422836.94660999899</v>
      </c>
    </row>
    <row r="40" spans="1:26">
      <c r="A40" s="35" t="s">
        <v>204</v>
      </c>
      <c r="B40" s="35">
        <v>130.50222869999999</v>
      </c>
      <c r="C40" s="35">
        <v>370.88494800000001</v>
      </c>
      <c r="D40" s="35">
        <v>186.28226969999901</v>
      </c>
      <c r="E40" s="35">
        <v>186.28226969999901</v>
      </c>
      <c r="F40" s="35">
        <v>46.100509499999902</v>
      </c>
      <c r="G40" s="35">
        <v>683.06520999999998</v>
      </c>
      <c r="H40" s="35">
        <v>1781.401112</v>
      </c>
      <c r="I40" s="35">
        <v>268.58144399999901</v>
      </c>
      <c r="J40" s="35">
        <v>65.250765599999994</v>
      </c>
      <c r="K40" s="35">
        <v>441.23525599999903</v>
      </c>
      <c r="L40" s="35">
        <v>200.10095989999999</v>
      </c>
      <c r="M40" s="35">
        <v>254.02389049999999</v>
      </c>
      <c r="N40" s="35">
        <v>254.02389049999999</v>
      </c>
      <c r="O40" s="35">
        <v>676.92366100000004</v>
      </c>
      <c r="P40" s="35">
        <v>11551.6113087999</v>
      </c>
      <c r="Q40" s="35">
        <v>19.074281930000001</v>
      </c>
      <c r="R40" s="35">
        <v>741.385532299999</v>
      </c>
      <c r="S40" s="35">
        <v>179.00928020000001</v>
      </c>
      <c r="T40" s="35">
        <v>179.00928020000001</v>
      </c>
      <c r="U40" s="35">
        <v>75.150316599999996</v>
      </c>
      <c r="V40" s="35">
        <v>339.809732</v>
      </c>
      <c r="W40" s="35">
        <v>872.34900100000004</v>
      </c>
      <c r="X40" s="35">
        <v>156.49518950000001</v>
      </c>
      <c r="Y40" s="35">
        <v>1403.53553499999</v>
      </c>
      <c r="Z40" s="35">
        <v>18141.775590000001</v>
      </c>
    </row>
    <row r="41" spans="1:26">
      <c r="A41" s="35" t="s">
        <v>205</v>
      </c>
      <c r="B41" s="35">
        <v>5577.2895170000002</v>
      </c>
      <c r="C41" s="35">
        <v>16069.6325699999</v>
      </c>
      <c r="D41" s="35">
        <v>8098.0838399999902</v>
      </c>
      <c r="E41" s="35">
        <v>8098.0838399999902</v>
      </c>
      <c r="F41" s="35">
        <v>2004.0901719999999</v>
      </c>
      <c r="G41" s="35">
        <v>94246.475399999996</v>
      </c>
      <c r="H41" s="35">
        <v>77352.270900000003</v>
      </c>
      <c r="I41" s="35">
        <v>11637.0467099999</v>
      </c>
      <c r="J41" s="35">
        <v>2788.6466949999999</v>
      </c>
      <c r="K41" s="35">
        <v>19117.786669999899</v>
      </c>
      <c r="L41" s="35">
        <v>8551.7798600000006</v>
      </c>
      <c r="M41" s="35">
        <v>11043.0435699999</v>
      </c>
      <c r="N41" s="35">
        <v>11043.0435699999</v>
      </c>
      <c r="O41" s="35">
        <v>29427.508389999999</v>
      </c>
      <c r="P41" s="35">
        <v>366142.314615999</v>
      </c>
      <c r="Q41" s="35">
        <v>815.17852299999902</v>
      </c>
      <c r="R41" s="35">
        <v>41146.8271448999</v>
      </c>
      <c r="S41" s="35">
        <v>12357.53062</v>
      </c>
      <c r="T41" s="35">
        <v>12357.53062</v>
      </c>
      <c r="U41" s="35">
        <v>3266.97377799999</v>
      </c>
      <c r="V41" s="35">
        <v>17114.970249999998</v>
      </c>
      <c r="W41" s="35">
        <v>39939.691910000001</v>
      </c>
      <c r="X41" s="35">
        <v>13488.481513999999</v>
      </c>
      <c r="Y41" s="35">
        <v>88213.569300000003</v>
      </c>
      <c r="Z41" s="35">
        <v>764078.5416</v>
      </c>
    </row>
    <row r="42" spans="1:26">
      <c r="A42" s="35" t="s">
        <v>206</v>
      </c>
      <c r="B42" s="35">
        <v>3660.2932145</v>
      </c>
      <c r="C42" s="35">
        <v>10617.4845257999</v>
      </c>
      <c r="D42" s="35">
        <v>5367.9081965999903</v>
      </c>
      <c r="E42" s="35">
        <v>5367.9081965999903</v>
      </c>
      <c r="F42" s="35">
        <v>1328.4377757899899</v>
      </c>
      <c r="G42" s="35">
        <v>5765.1710784999996</v>
      </c>
      <c r="H42" s="35">
        <v>51239.671125000001</v>
      </c>
      <c r="I42" s="35">
        <v>7688.8034296999904</v>
      </c>
      <c r="J42" s="35">
        <v>1830.1447843000001</v>
      </c>
      <c r="K42" s="35">
        <v>12631.462266099999</v>
      </c>
      <c r="L42" s="35">
        <v>5612.4027354999898</v>
      </c>
      <c r="M42" s="35">
        <v>7320.0192591000005</v>
      </c>
      <c r="N42" s="35">
        <v>7320.0192591000005</v>
      </c>
      <c r="O42" s="35">
        <v>19506.382567999899</v>
      </c>
      <c r="P42" s="35">
        <v>9339.6379442699908</v>
      </c>
      <c r="Q42" s="35">
        <v>534.98861064000005</v>
      </c>
      <c r="R42" s="35">
        <v>28550.358465400001</v>
      </c>
      <c r="S42" s="35">
        <v>27198.872734296601</v>
      </c>
      <c r="T42" s="35">
        <v>27198.872734296601</v>
      </c>
      <c r="U42" s="35">
        <v>2165.5556903000002</v>
      </c>
      <c r="V42" s="35">
        <v>12242.9925869</v>
      </c>
      <c r="W42" s="35">
        <v>28930.393915000001</v>
      </c>
      <c r="X42" s="35">
        <v>4658.47856976</v>
      </c>
      <c r="Y42" s="35">
        <v>10331.2758803</v>
      </c>
      <c r="Z42" s="35">
        <v>168471.801821</v>
      </c>
    </row>
    <row r="43" spans="1:26">
      <c r="A43" s="35" t="s">
        <v>207</v>
      </c>
      <c r="B43" s="35">
        <v>5025.4155992999904</v>
      </c>
      <c r="C43" s="35">
        <v>14314.4603629999</v>
      </c>
      <c r="D43" s="35">
        <v>7192.10089899999</v>
      </c>
      <c r="E43" s="35">
        <v>7192.10089899999</v>
      </c>
      <c r="F43" s="35">
        <v>1779.88305099999</v>
      </c>
      <c r="G43" s="35">
        <v>20227.069558999901</v>
      </c>
      <c r="H43" s="35">
        <v>68765.681930000006</v>
      </c>
      <c r="I43" s="35">
        <v>10366.012467999901</v>
      </c>
      <c r="J43" s="35">
        <v>2512.7098003999999</v>
      </c>
      <c r="K43" s="35">
        <v>17029.683477999999</v>
      </c>
      <c r="L43" s="35">
        <v>7705.5703649999996</v>
      </c>
      <c r="M43" s="35">
        <v>9807.5888520000008</v>
      </c>
      <c r="N43" s="35">
        <v>9807.5888520000008</v>
      </c>
      <c r="O43" s="35">
        <v>26135.272169</v>
      </c>
      <c r="P43" s="35">
        <v>432593.79339309997</v>
      </c>
      <c r="Q43" s="35">
        <v>734.51394739999898</v>
      </c>
      <c r="R43" s="35">
        <v>35789.8262265999</v>
      </c>
      <c r="S43" s="35">
        <v>20299.205432409901</v>
      </c>
      <c r="T43" s="35">
        <v>20299.205432409901</v>
      </c>
      <c r="U43" s="35">
        <v>2901.4772189999999</v>
      </c>
      <c r="V43" s="35">
        <v>12749.923685</v>
      </c>
      <c r="W43" s="35">
        <v>33109.269004000002</v>
      </c>
      <c r="X43" s="35">
        <v>6964.0589453799903</v>
      </c>
      <c r="Y43" s="35">
        <v>36869.963606999998</v>
      </c>
      <c r="Z43" s="35">
        <v>670685.58193999995</v>
      </c>
    </row>
    <row r="44" spans="1:26">
      <c r="A44" s="35" t="s">
        <v>208</v>
      </c>
      <c r="B44" s="35">
        <v>30208.793007999899</v>
      </c>
      <c r="C44" s="35">
        <v>87596.812844999906</v>
      </c>
      <c r="D44" s="35">
        <v>44260.457376999999</v>
      </c>
      <c r="E44" s="35">
        <v>44260.457376999999</v>
      </c>
      <c r="F44" s="35">
        <v>10953.457147999899</v>
      </c>
      <c r="G44" s="35">
        <v>131809.77685999899</v>
      </c>
      <c r="H44" s="35">
        <v>422516.42681999999</v>
      </c>
      <c r="I44" s="35">
        <v>63434.445030000003</v>
      </c>
      <c r="J44" s="35">
        <v>15104.4020749999</v>
      </c>
      <c r="K44" s="35">
        <v>104212.54315399899</v>
      </c>
      <c r="L44" s="35">
        <v>46319.754946000001</v>
      </c>
      <c r="M44" s="35">
        <v>60356.2645569999</v>
      </c>
      <c r="N44" s="35">
        <v>60356.2645569999</v>
      </c>
      <c r="O44" s="35">
        <v>160837.38743999999</v>
      </c>
      <c r="P44" s="35">
        <v>663722.62276539998</v>
      </c>
      <c r="Q44" s="35">
        <v>4415.3200187000002</v>
      </c>
      <c r="R44" s="35">
        <v>253057.15670709999</v>
      </c>
      <c r="S44" s="35">
        <v>99680.364081399995</v>
      </c>
      <c r="T44" s="35">
        <v>99680.364081399995</v>
      </c>
      <c r="U44" s="35">
        <v>17855.805511999999</v>
      </c>
      <c r="V44" s="35">
        <v>78466.732247000007</v>
      </c>
      <c r="W44" s="35">
        <v>203406.746859999</v>
      </c>
      <c r="X44" s="35">
        <v>59123.743743300001</v>
      </c>
      <c r="Y44" s="35">
        <v>152647.04154599999</v>
      </c>
      <c r="Z44" s="35">
        <v>2108489.8260499998</v>
      </c>
    </row>
    <row r="45" spans="1:26">
      <c r="A45" s="35" t="s">
        <v>209</v>
      </c>
      <c r="B45" s="35">
        <v>4743.0037109999903</v>
      </c>
      <c r="C45" s="35">
        <v>13827.895780000001</v>
      </c>
      <c r="D45" s="35">
        <v>6955.5460430000003</v>
      </c>
      <c r="E45" s="35">
        <v>6955.5460430000003</v>
      </c>
      <c r="F45" s="35">
        <v>1721.339653</v>
      </c>
      <c r="G45" s="35">
        <v>16008.235463999899</v>
      </c>
      <c r="H45" s="35">
        <v>66394.581069999898</v>
      </c>
      <c r="I45" s="35">
        <v>10013.660202999999</v>
      </c>
      <c r="J45" s="35">
        <v>2371.5006589999998</v>
      </c>
      <c r="K45" s="35">
        <v>16450.838589999999</v>
      </c>
      <c r="L45" s="35">
        <v>7272.5358299999998</v>
      </c>
      <c r="M45" s="35">
        <v>9485.0097939999996</v>
      </c>
      <c r="N45" s="35">
        <v>9485.0097939999996</v>
      </c>
      <c r="O45" s="35">
        <v>25275.64588</v>
      </c>
      <c r="P45" s="35">
        <v>47844.805151</v>
      </c>
      <c r="Q45" s="35">
        <v>693.23761590000004</v>
      </c>
      <c r="R45" s="35">
        <v>42169.8230004</v>
      </c>
      <c r="S45" s="35">
        <v>12413.96610591</v>
      </c>
      <c r="T45" s="35">
        <v>12413.96610591</v>
      </c>
      <c r="U45" s="35">
        <v>2806.0431319999998</v>
      </c>
      <c r="V45" s="35">
        <v>14352.855769</v>
      </c>
      <c r="W45" s="35">
        <v>35180.624880000003</v>
      </c>
      <c r="X45" s="35">
        <v>7316.4662306</v>
      </c>
      <c r="Y45" s="35">
        <v>25233.275359999901</v>
      </c>
      <c r="Z45" s="35">
        <v>277269.06229999999</v>
      </c>
    </row>
    <row r="46" spans="1:26">
      <c r="A46" s="35" t="s">
        <v>210</v>
      </c>
      <c r="B46" s="35">
        <v>896.64921790000005</v>
      </c>
      <c r="C46" s="35">
        <v>2540.3557810000002</v>
      </c>
      <c r="D46" s="35">
        <v>1277.7474549999899</v>
      </c>
      <c r="E46" s="35">
        <v>1277.7474549999899</v>
      </c>
      <c r="F46" s="35">
        <v>316.21036719999898</v>
      </c>
      <c r="G46" s="35">
        <v>3767.1821889999901</v>
      </c>
      <c r="H46" s="35">
        <v>12220.4726199999</v>
      </c>
      <c r="I46" s="35">
        <v>1839.6300699999899</v>
      </c>
      <c r="J46" s="35">
        <v>448.32317569999901</v>
      </c>
      <c r="K46" s="35">
        <v>3022.2157320000001</v>
      </c>
      <c r="L46" s="35">
        <v>1374.846231</v>
      </c>
      <c r="M46" s="35">
        <v>1742.4154149999899</v>
      </c>
      <c r="N46" s="35">
        <v>1742.4154149999899</v>
      </c>
      <c r="O46" s="35">
        <v>4643.1901630000002</v>
      </c>
      <c r="P46" s="35">
        <v>25767.178330299899</v>
      </c>
      <c r="Q46" s="35">
        <v>131.05396889999901</v>
      </c>
      <c r="R46" s="35">
        <v>4810.4179572200001</v>
      </c>
      <c r="S46" s="35">
        <v>1319.66696900999</v>
      </c>
      <c r="T46" s="35">
        <v>1319.66696900999</v>
      </c>
      <c r="U46" s="35">
        <v>515.47645119999902</v>
      </c>
      <c r="V46" s="35">
        <v>2229.03505</v>
      </c>
      <c r="W46" s="35">
        <v>5833.0720250000004</v>
      </c>
      <c r="X46" s="35">
        <v>887.23593469000002</v>
      </c>
      <c r="Y46" s="35">
        <v>11551.232830000001</v>
      </c>
      <c r="Z46" s="35">
        <v>71254.224780000004</v>
      </c>
    </row>
    <row r="47" spans="1:26">
      <c r="A47" s="35" t="s">
        <v>211</v>
      </c>
      <c r="B47" s="35">
        <v>5051.5329266999997</v>
      </c>
      <c r="C47" s="35">
        <v>14359.0597048</v>
      </c>
      <c r="D47" s="35">
        <v>7217.21168759999</v>
      </c>
      <c r="E47" s="35">
        <v>7217.21168759999</v>
      </c>
      <c r="F47" s="35">
        <v>1786.0895376399901</v>
      </c>
      <c r="G47" s="35">
        <v>43498.1280462</v>
      </c>
      <c r="H47" s="35">
        <v>69013.741458000004</v>
      </c>
      <c r="I47" s="35">
        <v>10398.314707</v>
      </c>
      <c r="J47" s="35">
        <v>2525.7683786099901</v>
      </c>
      <c r="K47" s="35">
        <v>17082.751803700001</v>
      </c>
      <c r="L47" s="35">
        <v>7745.6216860000004</v>
      </c>
      <c r="M47" s="35">
        <v>9841.8331886999895</v>
      </c>
      <c r="N47" s="35">
        <v>9841.8331886999895</v>
      </c>
      <c r="O47" s="35">
        <v>26226.512668200001</v>
      </c>
      <c r="P47" s="35">
        <v>429837.33842272899</v>
      </c>
      <c r="Q47" s="35">
        <v>738.33218540999997</v>
      </c>
      <c r="R47" s="35">
        <v>33504.900213000001</v>
      </c>
      <c r="S47" s="35">
        <v>12137.3109272943</v>
      </c>
      <c r="T47" s="35">
        <v>12137.3109272943</v>
      </c>
      <c r="U47" s="35">
        <v>2911.6085759500002</v>
      </c>
      <c r="V47" s="35">
        <v>12688.324517700001</v>
      </c>
      <c r="W47" s="35">
        <v>32523.198689499899</v>
      </c>
      <c r="X47" s="35">
        <v>8354.8298212539994</v>
      </c>
      <c r="Y47" s="35">
        <v>52930.027884699899</v>
      </c>
      <c r="Z47" s="35">
        <v>706035.10616399895</v>
      </c>
    </row>
    <row r="48" spans="1:26">
      <c r="A48" s="35" t="s">
        <v>212</v>
      </c>
      <c r="B48" s="35">
        <v>9179.3350699999901</v>
      </c>
      <c r="C48" s="35">
        <v>26663.921949999902</v>
      </c>
      <c r="D48" s="35">
        <v>13451.5172599999</v>
      </c>
      <c r="E48" s="35">
        <v>13451.5172599999</v>
      </c>
      <c r="F48" s="35">
        <v>3328.941206</v>
      </c>
      <c r="G48" s="35">
        <v>77114.854489999998</v>
      </c>
      <c r="H48" s="35">
        <v>128408.553499999</v>
      </c>
      <c r="I48" s="35">
        <v>19309.045619999899</v>
      </c>
      <c r="J48" s="35">
        <v>4589.6660349999902</v>
      </c>
      <c r="K48" s="35">
        <v>31721.64517</v>
      </c>
      <c r="L48" s="35">
        <v>14074.85723</v>
      </c>
      <c r="M48" s="35">
        <v>18343.31855</v>
      </c>
      <c r="N48" s="35">
        <v>18343.31855</v>
      </c>
      <c r="O48" s="35">
        <v>48881.281349999903</v>
      </c>
      <c r="P48" s="35">
        <v>119672.01168159999</v>
      </c>
      <c r="Q48" s="35">
        <v>1341.6533469999999</v>
      </c>
      <c r="R48" s="35">
        <v>45078.582011999999</v>
      </c>
      <c r="S48" s="35">
        <v>11194.848511190001</v>
      </c>
      <c r="T48" s="35">
        <v>11194.848511190001</v>
      </c>
      <c r="U48" s="35">
        <v>5426.6880170000004</v>
      </c>
      <c r="V48" s="35">
        <v>36613.141119999898</v>
      </c>
      <c r="W48" s="35">
        <v>81227.541750000004</v>
      </c>
      <c r="X48" s="35">
        <v>8290.6634329999997</v>
      </c>
      <c r="Y48" s="35">
        <v>138979.31073999999</v>
      </c>
      <c r="Z48" s="35">
        <v>679190.905399999</v>
      </c>
    </row>
    <row r="49" spans="1:26">
      <c r="A49" s="35" t="s">
        <v>213</v>
      </c>
      <c r="B49" s="35">
        <v>2747.3116152999901</v>
      </c>
      <c r="C49" s="35">
        <v>7666.6421368000001</v>
      </c>
      <c r="D49" s="35">
        <v>3854.2200068000002</v>
      </c>
      <c r="E49" s="35">
        <v>3854.2200068000002</v>
      </c>
      <c r="F49" s="35">
        <v>953.82990389999998</v>
      </c>
      <c r="G49" s="35">
        <v>8455.0210239999997</v>
      </c>
      <c r="H49" s="35">
        <v>36901.840576000002</v>
      </c>
      <c r="I49" s="35">
        <v>5551.9008112000001</v>
      </c>
      <c r="J49" s="35">
        <v>1373.6521795000001</v>
      </c>
      <c r="K49" s="35">
        <v>9120.8816569999999</v>
      </c>
      <c r="L49" s="35">
        <v>4212.5001157999995</v>
      </c>
      <c r="M49" s="35">
        <v>5255.8444618000003</v>
      </c>
      <c r="N49" s="35">
        <v>5255.8444618000003</v>
      </c>
      <c r="O49" s="35">
        <v>14005.7839629999</v>
      </c>
      <c r="P49" s="35">
        <v>295120.70275209902</v>
      </c>
      <c r="Q49" s="35">
        <v>401.54668325</v>
      </c>
      <c r="R49" s="35">
        <v>16642.090639599999</v>
      </c>
      <c r="S49" s="35">
        <v>3272.4611275959901</v>
      </c>
      <c r="T49" s="35">
        <v>3272.4611275959901</v>
      </c>
      <c r="U49" s="35">
        <v>1554.89247199999</v>
      </c>
      <c r="V49" s="35">
        <v>6633.6588538999904</v>
      </c>
      <c r="W49" s="35">
        <v>17454.505128999899</v>
      </c>
      <c r="X49" s="35">
        <v>3193.5325112999899</v>
      </c>
      <c r="Y49" s="35">
        <v>20564.085387999901</v>
      </c>
      <c r="Z49" s="35">
        <v>417619.71552000003</v>
      </c>
    </row>
    <row r="50" spans="1:26">
      <c r="A50" s="35" t="s">
        <v>214</v>
      </c>
      <c r="B50" s="35">
        <v>3766.49038779999</v>
      </c>
      <c r="C50" s="35">
        <v>10858.22818</v>
      </c>
      <c r="D50" s="35">
        <v>5454.4107635999999</v>
      </c>
      <c r="E50" s="35">
        <v>5454.4107635999999</v>
      </c>
      <c r="F50" s="35">
        <v>1349.8422467</v>
      </c>
      <c r="G50" s="35">
        <v>11602.692010000001</v>
      </c>
      <c r="H50" s="35">
        <v>52109.420932000001</v>
      </c>
      <c r="I50" s="35">
        <v>7863.1346399999902</v>
      </c>
      <c r="J50" s="35">
        <v>1883.2454204999999</v>
      </c>
      <c r="K50" s="35">
        <v>12917.861008</v>
      </c>
      <c r="L50" s="35">
        <v>5775.2309123999903</v>
      </c>
      <c r="M50" s="35">
        <v>7437.9784919999902</v>
      </c>
      <c r="N50" s="35">
        <v>7437.9784919999902</v>
      </c>
      <c r="O50" s="35">
        <v>19820.7175519999</v>
      </c>
      <c r="P50" s="35">
        <v>150885.49762149999</v>
      </c>
      <c r="Q50" s="35">
        <v>550.51114110000003</v>
      </c>
      <c r="R50" s="35">
        <v>24954.886880849899</v>
      </c>
      <c r="S50" s="35">
        <v>21081.906686317201</v>
      </c>
      <c r="T50" s="35">
        <v>21081.906686317201</v>
      </c>
      <c r="U50" s="35">
        <v>2200.4492642999999</v>
      </c>
      <c r="V50" s="35">
        <v>10190.2827989999</v>
      </c>
      <c r="W50" s="35">
        <v>25928.034728999999</v>
      </c>
      <c r="X50" s="35">
        <v>4244.0577773499899</v>
      </c>
      <c r="Y50" s="35">
        <v>29040.426361999998</v>
      </c>
      <c r="Z50" s="35">
        <v>326862.59849</v>
      </c>
    </row>
    <row r="51" spans="1:26">
      <c r="A51" s="35" t="s">
        <v>215</v>
      </c>
      <c r="B51" s="35">
        <v>3945.5652530000002</v>
      </c>
      <c r="C51" s="35">
        <v>11450.26175</v>
      </c>
      <c r="D51" s="35">
        <v>5786.2936300000001</v>
      </c>
      <c r="E51" s="35">
        <v>5786.2936300000001</v>
      </c>
      <c r="F51" s="35">
        <v>1431.97796299999</v>
      </c>
      <c r="G51" s="35">
        <v>13187.066935000001</v>
      </c>
      <c r="H51" s="35">
        <v>55233.336399999898</v>
      </c>
      <c r="I51" s="35">
        <v>8291.8652199999906</v>
      </c>
      <c r="J51" s="35">
        <v>1972.78476199999</v>
      </c>
      <c r="K51" s="35">
        <v>13622.1896599999</v>
      </c>
      <c r="L51" s="35">
        <v>6049.81459</v>
      </c>
      <c r="M51" s="35">
        <v>7890.5452699999996</v>
      </c>
      <c r="N51" s="35">
        <v>7890.5452699999996</v>
      </c>
      <c r="O51" s="35">
        <v>21026.73531</v>
      </c>
      <c r="P51" s="35">
        <v>23493.186717299999</v>
      </c>
      <c r="Q51" s="35">
        <v>576.68448999999998</v>
      </c>
      <c r="R51" s="35">
        <v>31539.284372400001</v>
      </c>
      <c r="S51" s="35">
        <v>13213.6546550899</v>
      </c>
      <c r="T51" s="35">
        <v>13213.6546550899</v>
      </c>
      <c r="U51" s="35">
        <v>2334.3423520000001</v>
      </c>
      <c r="V51" s="35">
        <v>17239.594990000001</v>
      </c>
      <c r="W51" s="35">
        <v>37237.302280000004</v>
      </c>
      <c r="X51" s="35">
        <v>4276.6499451</v>
      </c>
      <c r="Y51" s="35">
        <v>24562.5382939999</v>
      </c>
      <c r="Z51" s="35">
        <v>225555.13849999901</v>
      </c>
    </row>
    <row r="52" spans="1:26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</row>
    <row r="53" spans="1:26">
      <c r="A53" s="35" t="s">
        <v>217</v>
      </c>
      <c r="B53" s="35">
        <f>SUM(B3:B51)</f>
        <v>280615.49617819977</v>
      </c>
      <c r="C53" s="35">
        <f t="shared" ref="C53:R53" si="0">SUM(C3:C51)</f>
        <v>810749.4462793984</v>
      </c>
      <c r="D53" s="35">
        <f t="shared" si="0"/>
        <v>408657.98044799943</v>
      </c>
      <c r="E53" s="35">
        <f t="shared" si="0"/>
        <v>408657.98044799943</v>
      </c>
      <c r="F53" s="35">
        <f t="shared" si="0"/>
        <v>101133.55464677974</v>
      </c>
      <c r="G53" s="35">
        <f t="shared" si="0"/>
        <v>1961897.2446341978</v>
      </c>
      <c r="H53" s="35">
        <f t="shared" si="0"/>
        <v>3902690.0369419907</v>
      </c>
      <c r="I53" s="35">
        <f t="shared" si="0"/>
        <v>587115.32599119889</v>
      </c>
      <c r="J53" s="35">
        <f t="shared" si="0"/>
        <v>140307.74575346979</v>
      </c>
      <c r="K53" s="35">
        <f t="shared" si="0"/>
        <v>964535.76481759793</v>
      </c>
      <c r="L53" s="35">
        <f t="shared" si="0"/>
        <v>430273.4454943997</v>
      </c>
      <c r="M53" s="35">
        <f>SUM(M3:M51)</f>
        <v>557271.08076189924</v>
      </c>
      <c r="N53" s="35">
        <f t="shared" si="0"/>
        <v>557271.08076189924</v>
      </c>
      <c r="O53" s="35">
        <f t="shared" si="0"/>
        <v>1485015.9914351983</v>
      </c>
      <c r="P53" s="35">
        <f t="shared" si="0"/>
        <v>10416676.622377573</v>
      </c>
      <c r="Q53" s="35">
        <f t="shared" si="0"/>
        <v>41014.779685699941</v>
      </c>
      <c r="R53" s="35">
        <f t="shared" si="0"/>
        <v>2080741.1075743805</v>
      </c>
      <c r="S53" s="35">
        <f t="shared" ref="S53:X53" si="1">SUM(S3:S51)</f>
        <v>974463.46895996388</v>
      </c>
      <c r="T53" s="35">
        <f t="shared" si="1"/>
        <v>974463.46895996388</v>
      </c>
      <c r="U53" s="35">
        <f t="shared" si="1"/>
        <v>164863.08649936982</v>
      </c>
      <c r="V53" s="35">
        <f t="shared" si="1"/>
        <v>897061.95921969903</v>
      </c>
      <c r="W53" s="35">
        <f t="shared" si="1"/>
        <v>2131197.3102764972</v>
      </c>
      <c r="X53" s="35">
        <f t="shared" si="1"/>
        <v>448441.81800178037</v>
      </c>
      <c r="Y53" s="35">
        <f>SUM(Y3:Y51)</f>
        <v>2583703.8638368966</v>
      </c>
      <c r="Z53" s="35">
        <f>SUM(Z3:Z51)</f>
        <v>25755648.205217957</v>
      </c>
    </row>
    <row r="54" spans="1:26">
      <c r="A54" s="35" t="s">
        <v>360</v>
      </c>
      <c r="B54" s="35">
        <f>SUM(B3:B51)-B4-B6-B7-B13-B27-B29-B32-B38-B45-B48-B51</f>
        <v>187871.6106141998</v>
      </c>
      <c r="C54" s="35">
        <f t="shared" ref="C54:W54" si="2">SUM(C3:C51)-C4-C6-C7-C13-C27-C29-C32-C38-C45-C48-C51</f>
        <v>541119.77298839879</v>
      </c>
      <c r="D54" s="35">
        <f t="shared" si="2"/>
        <v>272721.46396699979</v>
      </c>
      <c r="E54" s="35">
        <f t="shared" si="2"/>
        <v>272721.46396699979</v>
      </c>
      <c r="F54" s="35">
        <f t="shared" si="2"/>
        <v>67492.355925079784</v>
      </c>
      <c r="G54" s="35">
        <f t="shared" si="2"/>
        <v>1365684.4684161979</v>
      </c>
      <c r="H54" s="35">
        <f t="shared" si="2"/>
        <v>2605054.4851019951</v>
      </c>
      <c r="I54" s="35">
        <f t="shared" si="2"/>
        <v>391859.30420119938</v>
      </c>
      <c r="J54" s="35">
        <f t="shared" si="2"/>
        <v>93935.821467269838</v>
      </c>
      <c r="K54" s="35">
        <f t="shared" si="2"/>
        <v>643761.61829759798</v>
      </c>
      <c r="L54" s="35">
        <f t="shared" si="2"/>
        <v>288067.40262339974</v>
      </c>
      <c r="M54" s="35">
        <f>SUM(M3:M51)-M4-M6-M7-M13-M27-M29-M32-M38-M45-M48-M51</f>
        <v>371899.71502389957</v>
      </c>
      <c r="N54" s="35">
        <f t="shared" si="2"/>
        <v>371899.71502389957</v>
      </c>
      <c r="O54" s="35">
        <f t="shared" si="2"/>
        <v>991038.35339819849</v>
      </c>
      <c r="P54" s="35">
        <f t="shared" si="2"/>
        <v>9008794.6703904029</v>
      </c>
      <c r="Q54" s="35">
        <f t="shared" si="2"/>
        <v>27459.321173199969</v>
      </c>
      <c r="R54" s="35">
        <f t="shared" si="2"/>
        <v>1395598.9179114806</v>
      </c>
      <c r="S54" s="35">
        <f t="shared" si="2"/>
        <v>786062.94332988723</v>
      </c>
      <c r="T54" s="35">
        <f t="shared" si="2"/>
        <v>786062.94332988723</v>
      </c>
      <c r="U54" s="35">
        <f t="shared" si="2"/>
        <v>110022.82010516987</v>
      </c>
      <c r="V54" s="35">
        <f t="shared" si="2"/>
        <v>513726.35001269914</v>
      </c>
      <c r="W54" s="35">
        <f t="shared" si="2"/>
        <v>1289802.0807474977</v>
      </c>
      <c r="X54" s="35">
        <f>SUM(X3:X51)-X4-X6-X7-X13-X27-X29-X32-X38-X45-X48-X51</f>
        <v>324321.88459889055</v>
      </c>
      <c r="Y54" s="35">
        <f>SUM(Y3:Y51)-Y4-Y6-Y7-Y13-Y27-Y29-Y32-Y38-Y45-Y48-Y51</f>
        <v>1635721.3200408982</v>
      </c>
      <c r="Z54" s="35">
        <f>SUM(Z3:Z51)-Z4-Z6-Z7-Z13-Z27-Z29-Z32-Z38-Z45-Z48-Z51</f>
        <v>19028752.406417977</v>
      </c>
    </row>
    <row r="55" spans="1:26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S67"/>
  <sheetViews>
    <sheetView zoomScale="87" zoomScaleNormal="87" workbookViewId="0">
      <pane xSplit="1" ySplit="2" topLeftCell="B3" activePane="bottomRight" state="frozen"/>
      <selection pane="bottomRight" activeCell="W67" sqref="W67"/>
      <selection pane="bottomLeft" activeCell="A3" sqref="A3"/>
      <selection pane="topRight" activeCell="B1" sqref="B1"/>
    </sheetView>
  </sheetViews>
  <sheetFormatPr defaultRowHeight="15"/>
  <cols>
    <col min="1" max="1" width="21.28515625" customWidth="1"/>
    <col min="2" max="11" width="9.140625" customWidth="1"/>
    <col min="12" max="14" width="9.140625" style="22" customWidth="1"/>
    <col min="16" max="16" width="16.5703125" bestFit="1" customWidth="1"/>
    <col min="17" max="17" width="6" style="75" bestFit="1" customWidth="1"/>
    <col min="18" max="18" width="5.42578125" style="22" bestFit="1" customWidth="1"/>
    <col min="19" max="19" width="9.85546875" style="22" bestFit="1" customWidth="1"/>
    <col min="20" max="20" width="5.7109375" style="20" bestFit="1" customWidth="1"/>
    <col min="21" max="21" width="14.5703125" style="20" bestFit="1" customWidth="1"/>
    <col min="22" max="22" width="5.5703125" style="20" bestFit="1" customWidth="1"/>
    <col min="23" max="23" width="5.5703125" style="76" customWidth="1"/>
    <col min="24" max="24" width="9" style="20" bestFit="1" customWidth="1"/>
    <col min="25" max="25" width="13.42578125" style="20" bestFit="1" customWidth="1"/>
    <col min="26" max="26" width="4.5703125" style="20" bestFit="1" customWidth="1"/>
    <col min="27" max="27" width="7.7109375" style="20" bestFit="1" customWidth="1"/>
    <col min="28" max="28" width="6.7109375" style="20" bestFit="1" customWidth="1"/>
    <col min="29" max="29" width="5.7109375" style="20" bestFit="1" customWidth="1"/>
    <col min="30" max="30" width="5.7109375" style="20" customWidth="1"/>
    <col min="31" max="31" width="5.85546875" style="20" bestFit="1" customWidth="1"/>
    <col min="32" max="32" width="5.85546875" style="76" customWidth="1"/>
    <col min="33" max="33" width="6.42578125" style="20" bestFit="1" customWidth="1"/>
    <col min="34" max="34" width="15.42578125" style="20" bestFit="1" customWidth="1"/>
    <col min="35" max="35" width="6.7109375" style="20" bestFit="1" customWidth="1"/>
    <col min="36" max="36" width="5" style="20" bestFit="1" customWidth="1"/>
    <col min="37" max="37" width="5.140625" style="20" bestFit="1" customWidth="1"/>
    <col min="38" max="38" width="5.140625" style="76" customWidth="1"/>
    <col min="39" max="39" width="5.140625" style="20" customWidth="1"/>
    <col min="40" max="40" width="6.5703125" style="20" bestFit="1" customWidth="1"/>
    <col min="41" max="41" width="6.140625" style="20" bestFit="1" customWidth="1"/>
    <col min="42" max="42" width="4.85546875" style="20" bestFit="1" customWidth="1"/>
    <col min="43" max="43" width="10" style="20" bestFit="1" customWidth="1"/>
    <col min="44" max="44" width="6.85546875" style="76" bestFit="1" customWidth="1"/>
    <col min="45" max="45" width="9.28515625" style="20" bestFit="1" customWidth="1"/>
    <col min="46" max="46" width="7.7109375" style="20" bestFit="1" customWidth="1"/>
    <col min="47" max="47" width="9.28515625" style="20" bestFit="1" customWidth="1"/>
    <col min="48" max="48" width="6" style="20" customWidth="1"/>
    <col min="49" max="49" width="5.7109375" style="20" bestFit="1" customWidth="1"/>
    <col min="50" max="50" width="4.28515625" style="20" customWidth="1"/>
    <col min="51" max="51" width="6.7109375" style="20" bestFit="1" customWidth="1"/>
    <col min="52" max="52" width="4.5703125" style="20" bestFit="1" customWidth="1"/>
    <col min="53" max="53" width="4.140625" style="20" bestFit="1" customWidth="1"/>
    <col min="54" max="54" width="6.7109375" style="20" bestFit="1" customWidth="1"/>
    <col min="55" max="55" width="4.140625" style="20" customWidth="1"/>
    <col min="56" max="56" width="5.85546875" style="20" customWidth="1"/>
    <col min="57" max="57" width="3.28515625" style="20" bestFit="1" customWidth="1"/>
    <col min="58" max="58" width="6.7109375" style="20" bestFit="1" customWidth="1"/>
    <col min="59" max="59" width="6.85546875" style="20" bestFit="1" customWidth="1"/>
    <col min="60" max="60" width="5.7109375" style="20" bestFit="1" customWidth="1"/>
    <col min="61" max="61" width="5.140625" style="20" customWidth="1"/>
    <col min="62" max="62" width="5.28515625" style="20" customWidth="1"/>
    <col min="63" max="63" width="8.7109375" style="20" bestFit="1" customWidth="1"/>
    <col min="64" max="64" width="4.85546875" style="20" customWidth="1"/>
    <col min="65" max="65" width="7.85546875" style="20" bestFit="1" customWidth="1"/>
    <col min="66" max="66" width="5.85546875" style="20" customWidth="1"/>
    <col min="67" max="67" width="6" style="20" bestFit="1" customWidth="1"/>
    <col min="68" max="68" width="5.7109375" style="20" bestFit="1" customWidth="1"/>
    <col min="69" max="69" width="5.7109375" style="20" customWidth="1"/>
    <col min="70" max="70" width="3.85546875" style="20" bestFit="1" customWidth="1"/>
    <col min="71" max="71" width="5.5703125" style="20" bestFit="1" customWidth="1"/>
    <col min="72" max="72" width="3.85546875" style="20" bestFit="1" customWidth="1"/>
    <col min="73" max="73" width="6.7109375" style="20" bestFit="1" customWidth="1"/>
    <col min="74" max="74" width="6.7109375" style="20" customWidth="1"/>
    <col min="75" max="76" width="5.28515625" style="20" bestFit="1" customWidth="1"/>
    <col min="77" max="77" width="5.7109375" style="20" bestFit="1" customWidth="1"/>
    <col min="78" max="78" width="5.7109375" style="76" customWidth="1"/>
    <col min="79" max="79" width="5.7109375" style="20" bestFit="1" customWidth="1"/>
    <col min="80" max="80" width="9.140625" style="20" bestFit="1" customWidth="1"/>
    <col min="81" max="81" width="7.140625" style="20" bestFit="1" customWidth="1"/>
    <col min="83" max="83" width="9.140625" style="22"/>
    <col min="85" max="94" width="9.140625" style="22"/>
  </cols>
  <sheetData>
    <row r="1" spans="1:97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 t="s">
        <v>362</v>
      </c>
      <c r="Q1" s="94"/>
      <c r="R1" s="94"/>
      <c r="S1" s="94"/>
      <c r="T1" s="76"/>
      <c r="U1" s="76"/>
      <c r="V1" s="76"/>
      <c r="X1" s="76"/>
      <c r="Y1" s="76"/>
      <c r="Z1" s="76"/>
      <c r="AA1" s="76"/>
      <c r="AB1" s="76"/>
      <c r="AC1" s="76"/>
      <c r="AD1" s="76"/>
      <c r="AE1" s="76"/>
      <c r="AG1" s="76"/>
      <c r="AH1" s="76"/>
      <c r="AI1" s="76"/>
      <c r="AJ1" s="76"/>
      <c r="AK1" s="76"/>
      <c r="AM1" s="76"/>
      <c r="AN1" s="76"/>
      <c r="AO1" s="76"/>
      <c r="AP1" s="76"/>
      <c r="AQ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CA1" s="76"/>
      <c r="CB1" s="76"/>
      <c r="CC1" s="76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</row>
    <row r="2" spans="1:97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94" t="s">
        <v>321</v>
      </c>
      <c r="M2" s="94" t="s">
        <v>322</v>
      </c>
      <c r="N2" s="94" t="s">
        <v>323</v>
      </c>
      <c r="O2" s="94"/>
      <c r="P2" s="94" t="s">
        <v>324</v>
      </c>
      <c r="Q2" s="94" t="s">
        <v>325</v>
      </c>
      <c r="R2" s="94" t="s">
        <v>35</v>
      </c>
      <c r="S2" s="94" t="s">
        <v>37</v>
      </c>
      <c r="T2" s="76" t="s">
        <v>39</v>
      </c>
      <c r="U2" s="76" t="s">
        <v>41</v>
      </c>
      <c r="V2" s="76" t="s">
        <v>43</v>
      </c>
      <c r="W2" s="76" t="s">
        <v>326</v>
      </c>
      <c r="X2" s="76" t="s">
        <v>45</v>
      </c>
      <c r="Y2" s="76" t="s">
        <v>47</v>
      </c>
      <c r="Z2" s="76" t="s">
        <v>49</v>
      </c>
      <c r="AA2" s="76" t="s">
        <v>53</v>
      </c>
      <c r="AB2" s="76" t="s">
        <v>55</v>
      </c>
      <c r="AC2" s="76" t="s">
        <v>57</v>
      </c>
      <c r="AD2" s="76" t="s">
        <v>59</v>
      </c>
      <c r="AE2" s="76" t="s">
        <v>61</v>
      </c>
      <c r="AF2" s="76" t="s">
        <v>327</v>
      </c>
      <c r="AG2" s="76" t="s">
        <v>63</v>
      </c>
      <c r="AH2" s="76" t="s">
        <v>65</v>
      </c>
      <c r="AI2" s="76" t="s">
        <v>69</v>
      </c>
      <c r="AJ2" s="76" t="s">
        <v>71</v>
      </c>
      <c r="AK2" s="76" t="s">
        <v>73</v>
      </c>
      <c r="AL2" s="76" t="s">
        <v>328</v>
      </c>
      <c r="AM2" s="76" t="s">
        <v>75</v>
      </c>
      <c r="AN2" s="76" t="s">
        <v>77</v>
      </c>
      <c r="AO2" s="76" t="s">
        <v>79</v>
      </c>
      <c r="AP2" s="76" t="s">
        <v>81</v>
      </c>
      <c r="AQ2" s="76" t="s">
        <v>83</v>
      </c>
      <c r="AR2" s="76" t="s">
        <v>329</v>
      </c>
      <c r="AS2" s="76" t="s">
        <v>85</v>
      </c>
      <c r="AT2" s="76" t="s">
        <v>87</v>
      </c>
      <c r="AU2" s="76" t="s">
        <v>161</v>
      </c>
      <c r="AV2" s="76" t="s">
        <v>91</v>
      </c>
      <c r="AW2" s="76" t="s">
        <v>93</v>
      </c>
      <c r="AX2" s="76" t="s">
        <v>95</v>
      </c>
      <c r="AY2" s="76" t="s">
        <v>97</v>
      </c>
      <c r="AZ2" s="76" t="s">
        <v>99</v>
      </c>
      <c r="BA2" s="76" t="s">
        <v>101</v>
      </c>
      <c r="BB2" s="76" t="s">
        <v>103</v>
      </c>
      <c r="BC2" s="76" t="s">
        <v>105</v>
      </c>
      <c r="BD2" s="76" t="s">
        <v>107</v>
      </c>
      <c r="BE2" s="76" t="s">
        <v>109</v>
      </c>
      <c r="BF2" s="76" t="s">
        <v>162</v>
      </c>
      <c r="BG2" s="76" t="s">
        <v>163</v>
      </c>
      <c r="BH2" s="76" t="s">
        <v>111</v>
      </c>
      <c r="BI2" s="76" t="s">
        <v>113</v>
      </c>
      <c r="BJ2" s="76" t="s">
        <v>115</v>
      </c>
      <c r="BK2" s="76" t="s">
        <v>117</v>
      </c>
      <c r="BL2" s="76" t="s">
        <v>119</v>
      </c>
      <c r="BM2" s="76" t="s">
        <v>121</v>
      </c>
      <c r="BN2" s="76" t="s">
        <v>123</v>
      </c>
      <c r="BO2" s="76" t="s">
        <v>125</v>
      </c>
      <c r="BP2" s="76" t="s">
        <v>127</v>
      </c>
      <c r="BQ2" s="76" t="s">
        <v>129</v>
      </c>
      <c r="BR2" s="76" t="s">
        <v>131</v>
      </c>
      <c r="BS2" s="76" t="s">
        <v>133</v>
      </c>
      <c r="BT2" s="76" t="s">
        <v>135</v>
      </c>
      <c r="BU2" s="76" t="s">
        <v>139</v>
      </c>
      <c r="BV2" s="76" t="s">
        <v>141</v>
      </c>
      <c r="BW2" s="76" t="s">
        <v>143</v>
      </c>
      <c r="BX2" s="76" t="s">
        <v>145</v>
      </c>
      <c r="BY2" s="76" t="s">
        <v>147</v>
      </c>
      <c r="BZ2" s="76" t="s">
        <v>149</v>
      </c>
      <c r="CA2" s="76" t="s">
        <v>151</v>
      </c>
      <c r="CB2" s="76" t="s">
        <v>153</v>
      </c>
      <c r="CC2" s="76" t="s">
        <v>155</v>
      </c>
      <c r="CD2" s="94"/>
      <c r="CE2" s="94" t="s">
        <v>69</v>
      </c>
      <c r="CF2" s="94"/>
      <c r="CG2" s="94" t="s">
        <v>53</v>
      </c>
      <c r="CH2" s="94" t="s">
        <v>81</v>
      </c>
      <c r="CI2" s="94" t="s">
        <v>161</v>
      </c>
      <c r="CJ2" s="94" t="s">
        <v>162</v>
      </c>
      <c r="CK2" s="94" t="s">
        <v>163</v>
      </c>
      <c r="CL2" s="94" t="s">
        <v>139</v>
      </c>
      <c r="CM2" s="94" t="s">
        <v>164</v>
      </c>
      <c r="CN2" s="94" t="s">
        <v>317</v>
      </c>
      <c r="CO2" s="94" t="s">
        <v>318</v>
      </c>
      <c r="CP2" s="94" t="s">
        <v>319</v>
      </c>
      <c r="CQ2" s="94" t="s">
        <v>321</v>
      </c>
      <c r="CR2" s="94" t="s">
        <v>322</v>
      </c>
      <c r="CS2" s="94" t="s">
        <v>323</v>
      </c>
    </row>
    <row r="3" spans="1:97">
      <c r="A3" s="76" t="s">
        <v>166</v>
      </c>
      <c r="B3" s="76">
        <v>1997.7257886574337</v>
      </c>
      <c r="C3" s="76">
        <v>6.2503823104922169</v>
      </c>
      <c r="D3" s="76">
        <v>10061.392506853974</v>
      </c>
      <c r="E3" s="76">
        <v>278.7580626067907</v>
      </c>
      <c r="F3" s="76">
        <v>270.39185021099343</v>
      </c>
      <c r="G3" s="76">
        <v>7.044828841030867</v>
      </c>
      <c r="H3" s="76">
        <v>440.85059482854354</v>
      </c>
      <c r="I3" s="76">
        <v>34.518602826067365</v>
      </c>
      <c r="J3" s="76">
        <v>9.919138205620337</v>
      </c>
      <c r="K3" s="76">
        <v>98.309684815356775</v>
      </c>
      <c r="L3" s="76">
        <v>7.0536095723059127</v>
      </c>
      <c r="M3" s="76">
        <v>0.81998211584019975</v>
      </c>
      <c r="N3" s="76">
        <v>1.2035221025096878</v>
      </c>
      <c r="O3" s="76"/>
      <c r="P3" s="94" t="s">
        <v>166</v>
      </c>
      <c r="Q3" s="76">
        <v>0</v>
      </c>
      <c r="R3" s="76">
        <v>0</v>
      </c>
      <c r="S3" s="76">
        <v>7.0536021437524381</v>
      </c>
      <c r="T3" s="76">
        <v>34.51858808933347</v>
      </c>
      <c r="U3" s="76">
        <v>34.51858808933347</v>
      </c>
      <c r="V3" s="76">
        <v>7.54644888936821</v>
      </c>
      <c r="W3" s="76">
        <v>0.32273383809978284</v>
      </c>
      <c r="X3" s="76">
        <v>9.9191524829924944</v>
      </c>
      <c r="Y3" s="76">
        <v>0.8199822297991769</v>
      </c>
      <c r="Z3" s="76">
        <v>0</v>
      </c>
      <c r="AA3" s="76">
        <v>1997.7242239322754</v>
      </c>
      <c r="AB3" s="76">
        <v>75.428034732617292</v>
      </c>
      <c r="AC3" s="76">
        <v>6.8163751004328077</v>
      </c>
      <c r="AD3" s="76">
        <v>24.668661348981974</v>
      </c>
      <c r="AE3" s="76">
        <v>0</v>
      </c>
      <c r="AF3" s="76">
        <v>0</v>
      </c>
      <c r="AG3" s="76">
        <v>98.309610885978216</v>
      </c>
      <c r="AH3" s="76">
        <v>98.309610885978216</v>
      </c>
      <c r="AI3" s="76">
        <v>80.491177604788533</v>
      </c>
      <c r="AJ3" s="76">
        <v>9.0361562465687886</v>
      </c>
      <c r="AK3" s="76">
        <v>0.56416884698255043</v>
      </c>
      <c r="AL3" s="76">
        <v>1.0323965690718189</v>
      </c>
      <c r="AM3" s="76">
        <v>4.4162016917786344</v>
      </c>
      <c r="AN3" s="76">
        <v>0</v>
      </c>
      <c r="AO3" s="76">
        <v>1.2035212590593309</v>
      </c>
      <c r="AP3" s="76">
        <v>6.2503605840043681</v>
      </c>
      <c r="AQ3" s="76">
        <v>0</v>
      </c>
      <c r="AR3" s="76">
        <v>447.66702468625476</v>
      </c>
      <c r="AS3" s="76">
        <v>9055.2529023297429</v>
      </c>
      <c r="AT3" s="76">
        <v>925.64635387203259</v>
      </c>
      <c r="AU3" s="76">
        <v>10061.390433806559</v>
      </c>
      <c r="AV3" s="76">
        <v>0</v>
      </c>
      <c r="AW3" s="76">
        <v>27.922042759712728</v>
      </c>
      <c r="AX3" s="76">
        <v>0</v>
      </c>
      <c r="AY3" s="76">
        <v>116.11485301781771</v>
      </c>
      <c r="AZ3" s="76">
        <v>0.15763825881159846</v>
      </c>
      <c r="BA3" s="76">
        <v>5.5430389237035471E-2</v>
      </c>
      <c r="BB3" s="76">
        <v>208.52609947474895</v>
      </c>
      <c r="BC3" s="76">
        <v>7.0842626244922421E-2</v>
      </c>
      <c r="BD3" s="76">
        <v>0</v>
      </c>
      <c r="BE3" s="76">
        <v>1.0274897712153522E-2</v>
      </c>
      <c r="BF3" s="76">
        <v>278.75090338900657</v>
      </c>
      <c r="BG3" s="76">
        <v>270.38469849529685</v>
      </c>
      <c r="BH3" s="76">
        <v>8.3662048937096714</v>
      </c>
      <c r="BI3" s="76">
        <v>0</v>
      </c>
      <c r="BJ3" s="76">
        <v>0</v>
      </c>
      <c r="BK3" s="76">
        <v>1.106171670276735</v>
      </c>
      <c r="BL3" s="76">
        <v>0</v>
      </c>
      <c r="BM3" s="76">
        <v>11.870211781058998</v>
      </c>
      <c r="BN3" s="76">
        <v>0</v>
      </c>
      <c r="BO3" s="76">
        <v>0.30851706475525942</v>
      </c>
      <c r="BP3" s="76">
        <v>47.480775562867571</v>
      </c>
      <c r="BQ3" s="76">
        <v>8.2104802124493705</v>
      </c>
      <c r="BR3" s="76">
        <v>0</v>
      </c>
      <c r="BS3" s="76">
        <v>0.79765518091679288</v>
      </c>
      <c r="BT3" s="76">
        <v>1.0815886668099669E-3</v>
      </c>
      <c r="BU3" s="76">
        <v>7.0448291881369247</v>
      </c>
      <c r="BV3" s="76">
        <v>9.0521624901401694</v>
      </c>
      <c r="BW3" s="76">
        <v>0</v>
      </c>
      <c r="BX3" s="76">
        <v>0.1154409890134158</v>
      </c>
      <c r="BY3" s="76">
        <v>9.8991271190245325</v>
      </c>
      <c r="BZ3" s="76">
        <v>0</v>
      </c>
      <c r="CA3" s="76">
        <v>0.86442940559910042</v>
      </c>
      <c r="CB3" s="76">
        <v>440.85047981392978</v>
      </c>
      <c r="CC3" s="76">
        <v>8.0819329935372046</v>
      </c>
      <c r="CD3" s="94"/>
      <c r="CE3" s="29">
        <f t="shared" ref="CE3:CE34" si="0">AI3/(AI3+AS3+AT3)</f>
        <v>8.0000053804030746E-3</v>
      </c>
      <c r="CF3" s="94"/>
      <c r="CG3" s="69">
        <f t="shared" ref="CG3:CG34" si="1">IF(B3=0,"",(AA3-B3)/B3)</f>
        <v>-7.8325322079554225E-7</v>
      </c>
      <c r="CH3" s="69">
        <f t="shared" ref="CH3:CH34" si="2">IF(C3=0,"",(AP3-C3)/C3)</f>
        <v>-3.4760254284518529E-6</v>
      </c>
      <c r="CI3" s="69">
        <f t="shared" ref="CI3:CI34" si="3">IF(D3=0,"",(AU3-D3)/D3)</f>
        <v>-2.0603981147135476E-7</v>
      </c>
      <c r="CJ3" s="69">
        <f t="shared" ref="CJ3:CJ34" si="4">IF(E3=0,"",(BF3-E3)/E3)</f>
        <v>-2.5682549653223573E-5</v>
      </c>
      <c r="CK3" s="69">
        <f t="shared" ref="CK3:CK34" si="5">IF(F3=0,"",(BG3-F3)/F3)</f>
        <v>-2.6449449903904374E-5</v>
      </c>
      <c r="CL3" s="69">
        <f t="shared" ref="CL3:CL34" si="6">IF(G3=0,"",(BU3-G3)/G3)</f>
        <v>4.9271041995039271E-8</v>
      </c>
      <c r="CM3" s="69">
        <f t="shared" ref="CM3:CM34" si="7">IF(H3=0,"",(CB3-H3)/H3)</f>
        <v>-2.6089249987168511E-7</v>
      </c>
      <c r="CN3" s="69">
        <f t="shared" ref="CN3:CN34" si="8">IF(I3=0,"",(U3-I3)/I3)</f>
        <v>-4.2692150576486738E-7</v>
      </c>
      <c r="CO3" s="69">
        <f t="shared" ref="CO3:CO34" si="9">IF(J3=0,"",(X3-J3)/J3)</f>
        <v>1.4393762705446723E-6</v>
      </c>
      <c r="CP3" s="69">
        <f t="shared" ref="CP3:CP34" si="10">IF(K3=0,"",(AH3-K3)/K3)</f>
        <v>-7.5200504098246899E-7</v>
      </c>
      <c r="CQ3" s="69">
        <f t="shared" ref="CQ3:CQ34" si="11">IF(L3=0,"",(S3-L3)/L3)</f>
        <v>-1.053156316411628E-6</v>
      </c>
      <c r="CR3" s="69">
        <f t="shared" ref="CR3:CR34" si="12">IF(M3=0,"",(Y3-M3)/M3)</f>
        <v>1.3897739346053373E-7</v>
      </c>
      <c r="CS3" s="69">
        <f t="shared" ref="CS3:CS34" si="13">IF(N3=0,"",(AO3-N3)/N3)</f>
        <v>-7.0081833572661847E-7</v>
      </c>
    </row>
    <row r="4" spans="1:97">
      <c r="A4" s="76" t="s">
        <v>168</v>
      </c>
      <c r="B4" s="76">
        <v>3708.3276353984465</v>
      </c>
      <c r="C4" s="76">
        <v>12.010733849508085</v>
      </c>
      <c r="D4" s="76">
        <v>18066.874101202229</v>
      </c>
      <c r="E4" s="76">
        <v>496.66927200715418</v>
      </c>
      <c r="F4" s="76">
        <v>481.76321458834417</v>
      </c>
      <c r="G4" s="76">
        <v>219.95430308199343</v>
      </c>
      <c r="H4" s="76">
        <v>788.47667840662086</v>
      </c>
      <c r="I4" s="76">
        <v>61.737724067927559</v>
      </c>
      <c r="J4" s="76">
        <v>17.7407245755</v>
      </c>
      <c r="K4" s="76">
        <v>175.8303024638073</v>
      </c>
      <c r="L4" s="76">
        <v>12.615627452496453</v>
      </c>
      <c r="M4" s="76">
        <v>1.4665665565269059</v>
      </c>
      <c r="N4" s="76">
        <v>2.1525414471334052</v>
      </c>
      <c r="O4" s="76"/>
      <c r="P4" s="94" t="s">
        <v>168</v>
      </c>
      <c r="Q4" s="76">
        <v>0</v>
      </c>
      <c r="R4" s="76">
        <v>0</v>
      </c>
      <c r="S4" s="76">
        <v>12.615560231811312</v>
      </c>
      <c r="T4" s="76">
        <v>61.737670420229641</v>
      </c>
      <c r="U4" s="76">
        <v>61.737670420229641</v>
      </c>
      <c r="V4" s="76">
        <v>13.497067014451298</v>
      </c>
      <c r="W4" s="76">
        <v>0.57722525481080411</v>
      </c>
      <c r="X4" s="76">
        <v>17.740798477446411</v>
      </c>
      <c r="Y4" s="76">
        <v>1.466572308775272</v>
      </c>
      <c r="Z4" s="76">
        <v>0</v>
      </c>
      <c r="AA4" s="76">
        <v>3708.32778438796</v>
      </c>
      <c r="AB4" s="76">
        <v>134.90512501912724</v>
      </c>
      <c r="AC4" s="76">
        <v>12.191321812902679</v>
      </c>
      <c r="AD4" s="76">
        <v>44.120843863254649</v>
      </c>
      <c r="AE4" s="76">
        <v>0</v>
      </c>
      <c r="AF4" s="76">
        <v>0</v>
      </c>
      <c r="AG4" s="76">
        <v>175.8310342869955</v>
      </c>
      <c r="AH4" s="76">
        <v>175.8310342869955</v>
      </c>
      <c r="AI4" s="76">
        <v>144.5354339324391</v>
      </c>
      <c r="AJ4" s="76">
        <v>16.161438519692226</v>
      </c>
      <c r="AK4" s="76">
        <v>1.0090355955639136</v>
      </c>
      <c r="AL4" s="76">
        <v>1.8464669580205162</v>
      </c>
      <c r="AM4" s="76">
        <v>7.8985077207912244</v>
      </c>
      <c r="AN4" s="76">
        <v>0</v>
      </c>
      <c r="AO4" s="76">
        <v>2.1525411656509874</v>
      </c>
      <c r="AP4" s="76">
        <v>12.010697804416964</v>
      </c>
      <c r="AQ4" s="76">
        <v>0</v>
      </c>
      <c r="AR4" s="76">
        <v>800.66792914344921</v>
      </c>
      <c r="AS4" s="76">
        <v>16260.17190517919</v>
      </c>
      <c r="AT4" s="76">
        <v>1662.1515445030536</v>
      </c>
      <c r="AU4" s="76">
        <v>18066.858883614685</v>
      </c>
      <c r="AV4" s="76">
        <v>0</v>
      </c>
      <c r="AW4" s="76">
        <v>49.939522764606998</v>
      </c>
      <c r="AX4" s="76">
        <v>0</v>
      </c>
      <c r="AY4" s="76">
        <v>207.67553725365869</v>
      </c>
      <c r="AZ4" s="76">
        <v>0.28086852130491557</v>
      </c>
      <c r="BA4" s="76">
        <v>9.8761387809542731E-2</v>
      </c>
      <c r="BB4" s="76">
        <v>371.53597843879686</v>
      </c>
      <c r="BC4" s="76">
        <v>0.12622203442517232</v>
      </c>
      <c r="BD4" s="76">
        <v>0</v>
      </c>
      <c r="BE4" s="76">
        <v>1.8306972050904674E-2</v>
      </c>
      <c r="BF4" s="76">
        <v>496.6568464162404</v>
      </c>
      <c r="BG4" s="76">
        <v>481.75080710342104</v>
      </c>
      <c r="BH4" s="76">
        <v>14.906039312819303</v>
      </c>
      <c r="BI4" s="76">
        <v>0</v>
      </c>
      <c r="BJ4" s="76">
        <v>0</v>
      </c>
      <c r="BK4" s="76">
        <v>1.9708915112132581</v>
      </c>
      <c r="BL4" s="76">
        <v>0</v>
      </c>
      <c r="BM4" s="76">
        <v>21.149380123128161</v>
      </c>
      <c r="BN4" s="76">
        <v>0</v>
      </c>
      <c r="BO4" s="76">
        <v>0.54969306988100564</v>
      </c>
      <c r="BP4" s="76">
        <v>84.597574541025281</v>
      </c>
      <c r="BQ4" s="76">
        <v>14.684731215610503</v>
      </c>
      <c r="BR4" s="76">
        <v>0</v>
      </c>
      <c r="BS4" s="76">
        <v>1.421203463240688</v>
      </c>
      <c r="BT4" s="76">
        <v>1.927040545203018E-3</v>
      </c>
      <c r="BU4" s="76">
        <v>219.9542461359041</v>
      </c>
      <c r="BV4" s="76">
        <v>16.190112609415021</v>
      </c>
      <c r="BW4" s="76">
        <v>0</v>
      </c>
      <c r="BX4" s="76">
        <v>0.20647015025359752</v>
      </c>
      <c r="BY4" s="76">
        <v>17.704936036648064</v>
      </c>
      <c r="BZ4" s="76">
        <v>0</v>
      </c>
      <c r="CA4" s="76">
        <v>1.5460615911771034</v>
      </c>
      <c r="CB4" s="76">
        <v>788.47657721412918</v>
      </c>
      <c r="CC4" s="76">
        <v>14.454812851647674</v>
      </c>
      <c r="CD4" s="94"/>
      <c r="CE4" s="29">
        <f t="shared" si="0"/>
        <v>8.0000311544760096E-3</v>
      </c>
      <c r="CF4" s="94"/>
      <c r="CG4" s="69">
        <f t="shared" si="1"/>
        <v>4.0177009191085633E-8</v>
      </c>
      <c r="CH4" s="69">
        <f t="shared" si="2"/>
        <v>-3.0010731711556992E-6</v>
      </c>
      <c r="CI4" s="69">
        <f t="shared" si="3"/>
        <v>-8.4229222273704002E-7</v>
      </c>
      <c r="CJ4" s="69">
        <f t="shared" si="4"/>
        <v>-2.5017837047909265E-5</v>
      </c>
      <c r="CK4" s="69">
        <f t="shared" si="5"/>
        <v>-2.5754321931226138E-5</v>
      </c>
      <c r="CL4" s="69">
        <f t="shared" si="6"/>
        <v>-2.5889963748078842E-7</v>
      </c>
      <c r="CM4" s="69">
        <f t="shared" si="7"/>
        <v>-1.283392324149974E-7</v>
      </c>
      <c r="CN4" s="69">
        <f t="shared" si="8"/>
        <v>-8.6896138022189187E-7</v>
      </c>
      <c r="CO4" s="69">
        <f t="shared" si="9"/>
        <v>4.16566674584331E-6</v>
      </c>
      <c r="CP4" s="69">
        <f t="shared" si="10"/>
        <v>4.1620993534632593E-6</v>
      </c>
      <c r="CQ4" s="69">
        <f t="shared" si="11"/>
        <v>-5.328366376859473E-6</v>
      </c>
      <c r="CR4" s="69">
        <f t="shared" si="12"/>
        <v>3.9222552433609454E-6</v>
      </c>
      <c r="CS4" s="69">
        <f t="shared" si="13"/>
        <v>-1.3076747869065961E-7</v>
      </c>
    </row>
    <row r="5" spans="1:97">
      <c r="A5" s="76" t="s">
        <v>169</v>
      </c>
      <c r="B5" s="76">
        <v>2383.6270498472045</v>
      </c>
      <c r="C5" s="76">
        <v>7.4577690283902767</v>
      </c>
      <c r="D5" s="76">
        <v>11885.166065266605</v>
      </c>
      <c r="E5" s="76">
        <v>329.38009847098914</v>
      </c>
      <c r="F5" s="76">
        <v>319.49446449356111</v>
      </c>
      <c r="G5" s="76">
        <v>8.4056857984192401</v>
      </c>
      <c r="H5" s="76">
        <v>520.86385190064732</v>
      </c>
      <c r="I5" s="76">
        <v>40.783640198866578</v>
      </c>
      <c r="J5" s="76">
        <v>11.719436990421666</v>
      </c>
      <c r="K5" s="76">
        <v>116.15264411467606</v>
      </c>
      <c r="L5" s="76">
        <v>8.3338221007550306</v>
      </c>
      <c r="M5" s="76">
        <v>0.96880679724755814</v>
      </c>
      <c r="N5" s="76">
        <v>1.4219583621570191</v>
      </c>
      <c r="O5" s="76"/>
      <c r="P5" s="94" t="s">
        <v>169</v>
      </c>
      <c r="Q5" s="76">
        <v>0</v>
      </c>
      <c r="R5" s="76">
        <v>0</v>
      </c>
      <c r="S5" s="76">
        <v>8.333831480623207</v>
      </c>
      <c r="T5" s="76">
        <v>40.783581257648557</v>
      </c>
      <c r="U5" s="76">
        <v>40.783581257648557</v>
      </c>
      <c r="V5" s="76">
        <v>8.9161138305527476</v>
      </c>
      <c r="W5" s="76">
        <v>0.38131479061114776</v>
      </c>
      <c r="X5" s="76">
        <v>11.71942430386021</v>
      </c>
      <c r="Y5" s="76">
        <v>0.96880599618753949</v>
      </c>
      <c r="Z5" s="76">
        <v>0</v>
      </c>
      <c r="AA5" s="76">
        <v>2383.6267022492661</v>
      </c>
      <c r="AB5" s="76">
        <v>89.117705524898881</v>
      </c>
      <c r="AC5" s="76">
        <v>8.0535364659898487</v>
      </c>
      <c r="AD5" s="76">
        <v>29.145992304168086</v>
      </c>
      <c r="AE5" s="76">
        <v>0</v>
      </c>
      <c r="AF5" s="76">
        <v>0</v>
      </c>
      <c r="AG5" s="76">
        <v>116.15251871439482</v>
      </c>
      <c r="AH5" s="76">
        <v>116.15251871439482</v>
      </c>
      <c r="AI5" s="76">
        <v>95.081142972161018</v>
      </c>
      <c r="AJ5" s="76">
        <v>10.676180572925041</v>
      </c>
      <c r="AK5" s="76">
        <v>0.66656371295357641</v>
      </c>
      <c r="AL5" s="76">
        <v>1.2197649420524888</v>
      </c>
      <c r="AM5" s="76">
        <v>5.2177417486069535</v>
      </c>
      <c r="AN5" s="76">
        <v>0</v>
      </c>
      <c r="AO5" s="76">
        <v>1.4219539566943711</v>
      </c>
      <c r="AP5" s="76">
        <v>7.457766345783944</v>
      </c>
      <c r="AQ5" s="76">
        <v>0</v>
      </c>
      <c r="AR5" s="76">
        <v>528.91755333256197</v>
      </c>
      <c r="AS5" s="76">
        <v>10696.645785214709</v>
      </c>
      <c r="AT5" s="76">
        <v>1093.4353614753327</v>
      </c>
      <c r="AU5" s="76">
        <v>11885.162289662201</v>
      </c>
      <c r="AV5" s="76">
        <v>0</v>
      </c>
      <c r="AW5" s="76">
        <v>32.989832913959113</v>
      </c>
      <c r="AX5" s="76">
        <v>0</v>
      </c>
      <c r="AY5" s="76">
        <v>137.18902904069191</v>
      </c>
      <c r="AZ5" s="76">
        <v>0.18626517865705455</v>
      </c>
      <c r="BA5" s="76">
        <v>6.5496370310355656E-2</v>
      </c>
      <c r="BB5" s="76">
        <v>246.39401876133303</v>
      </c>
      <c r="BC5" s="76">
        <v>8.3707596355759903E-2</v>
      </c>
      <c r="BD5" s="76">
        <v>0</v>
      </c>
      <c r="BE5" s="76">
        <v>1.2140778088262036E-2</v>
      </c>
      <c r="BF5" s="76">
        <v>329.37165623925546</v>
      </c>
      <c r="BG5" s="76">
        <v>319.48603974206918</v>
      </c>
      <c r="BH5" s="76">
        <v>9.8856164971863532</v>
      </c>
      <c r="BI5" s="76">
        <v>0</v>
      </c>
      <c r="BJ5" s="76">
        <v>0</v>
      </c>
      <c r="BK5" s="76">
        <v>1.3070521135159847</v>
      </c>
      <c r="BL5" s="76">
        <v>0</v>
      </c>
      <c r="BM5" s="76">
        <v>14.025799942679823</v>
      </c>
      <c r="BN5" s="76">
        <v>0</v>
      </c>
      <c r="BO5" s="76">
        <v>0.36454321544117241</v>
      </c>
      <c r="BP5" s="76">
        <v>56.103230099703957</v>
      </c>
      <c r="BQ5" s="76">
        <v>9.7006634199780617</v>
      </c>
      <c r="BR5" s="76">
        <v>0</v>
      </c>
      <c r="BS5" s="76">
        <v>0.94250770603570355</v>
      </c>
      <c r="BT5" s="76">
        <v>1.2779799478606878E-3</v>
      </c>
      <c r="BU5" s="76">
        <v>8.4056726687500305</v>
      </c>
      <c r="BV5" s="76">
        <v>10.695105004446503</v>
      </c>
      <c r="BW5" s="76">
        <v>0</v>
      </c>
      <c r="BX5" s="76">
        <v>0.13639221891501954</v>
      </c>
      <c r="BY5" s="76">
        <v>11.695814030028506</v>
      </c>
      <c r="BZ5" s="76">
        <v>0</v>
      </c>
      <c r="CA5" s="76">
        <v>1.0213232332293851</v>
      </c>
      <c r="CB5" s="76">
        <v>520.86372756383776</v>
      </c>
      <c r="CC5" s="76">
        <v>9.5487758268418172</v>
      </c>
      <c r="CD5" s="94"/>
      <c r="CE5" s="29">
        <f t="shared" si="0"/>
        <v>7.9999869294896594E-3</v>
      </c>
      <c r="CF5" s="94"/>
      <c r="CG5" s="69">
        <f t="shared" si="1"/>
        <v>-1.4582731739267101E-7</v>
      </c>
      <c r="CH5" s="69">
        <f t="shared" si="2"/>
        <v>-3.5970627709368394E-7</v>
      </c>
      <c r="CI5" s="69">
        <f t="shared" si="3"/>
        <v>-3.1767367685007587E-7</v>
      </c>
      <c r="CJ5" s="69">
        <f t="shared" si="4"/>
        <v>-2.5630667344114614E-5</v>
      </c>
      <c r="CK5" s="69">
        <f t="shared" si="5"/>
        <v>-2.6369006127489793E-5</v>
      </c>
      <c r="CL5" s="69">
        <f t="shared" si="6"/>
        <v>-1.5619985715028642E-6</v>
      </c>
      <c r="CM5" s="69">
        <f t="shared" si="7"/>
        <v>-2.3871268683593756E-7</v>
      </c>
      <c r="CN5" s="69">
        <f t="shared" si="8"/>
        <v>-1.4452171933268331E-6</v>
      </c>
      <c r="CO5" s="69">
        <f t="shared" si="9"/>
        <v>-1.082523116668929E-6</v>
      </c>
      <c r="CP5" s="69">
        <f t="shared" si="10"/>
        <v>-1.0796162429581724E-6</v>
      </c>
      <c r="CQ5" s="69">
        <f t="shared" si="11"/>
        <v>1.1255181671739655E-6</v>
      </c>
      <c r="CR5" s="69">
        <f t="shared" si="12"/>
        <v>-8.2685218655287763E-7</v>
      </c>
      <c r="CS5" s="69">
        <f t="shared" si="13"/>
        <v>-3.0981657165638164E-6</v>
      </c>
    </row>
    <row r="6" spans="1:97">
      <c r="A6" s="76" t="s">
        <v>170</v>
      </c>
      <c r="B6" s="76">
        <v>7480.9731378368315</v>
      </c>
      <c r="C6" s="76">
        <v>22.376761479563513</v>
      </c>
      <c r="D6" s="76">
        <v>31784.528873690135</v>
      </c>
      <c r="E6" s="76">
        <v>572.66381738608118</v>
      </c>
      <c r="F6" s="76">
        <v>523.90468705902435</v>
      </c>
      <c r="G6" s="76">
        <v>120.12911511955616</v>
      </c>
      <c r="H6" s="76">
        <v>1358.7885963052108</v>
      </c>
      <c r="I6" s="76">
        <v>106.39314824947236</v>
      </c>
      <c r="J6" s="76">
        <v>30.572743321074633</v>
      </c>
      <c r="K6" s="76">
        <v>303.00985805204488</v>
      </c>
      <c r="L6" s="76">
        <v>21.740617549987057</v>
      </c>
      <c r="M6" s="76">
        <v>2.5273467894235138</v>
      </c>
      <c r="N6" s="76">
        <v>3.7094928468295332</v>
      </c>
      <c r="O6" s="76"/>
      <c r="P6" s="94" t="s">
        <v>170</v>
      </c>
      <c r="Q6" s="76">
        <v>0</v>
      </c>
      <c r="R6" s="76">
        <v>0</v>
      </c>
      <c r="S6" s="76">
        <v>21.740585614442374</v>
      </c>
      <c r="T6" s="76">
        <v>106.39285542658961</v>
      </c>
      <c r="U6" s="76">
        <v>106.39285542658961</v>
      </c>
      <c r="V6" s="76">
        <v>23.259649485485873</v>
      </c>
      <c r="W6" s="76">
        <v>0.99473098048220976</v>
      </c>
      <c r="X6" s="76">
        <v>30.572617409807211</v>
      </c>
      <c r="Y6" s="76">
        <v>2.5273447148409383</v>
      </c>
      <c r="Z6" s="76">
        <v>0</v>
      </c>
      <c r="AA6" s="76">
        <v>7480.9614806770533</v>
      </c>
      <c r="AB6" s="76">
        <v>232.48328471391648</v>
      </c>
      <c r="AC6" s="76">
        <v>21.009347428441732</v>
      </c>
      <c r="AD6" s="76">
        <v>76.033621524468614</v>
      </c>
      <c r="AE6" s="76">
        <v>0</v>
      </c>
      <c r="AF6" s="76">
        <v>0</v>
      </c>
      <c r="AG6" s="76">
        <v>303.00961438859304</v>
      </c>
      <c r="AH6" s="76">
        <v>303.00961438859304</v>
      </c>
      <c r="AI6" s="76">
        <v>254.27595555878921</v>
      </c>
      <c r="AJ6" s="76">
        <v>27.851207847886155</v>
      </c>
      <c r="AK6" s="76">
        <v>1.7388756606388331</v>
      </c>
      <c r="AL6" s="76">
        <v>3.1820327813273042</v>
      </c>
      <c r="AM6" s="76">
        <v>13.611601499328591</v>
      </c>
      <c r="AN6" s="76">
        <v>0</v>
      </c>
      <c r="AO6" s="76">
        <v>3.709499591856376</v>
      </c>
      <c r="AP6" s="76">
        <v>22.376717754151553</v>
      </c>
      <c r="AQ6" s="76">
        <v>0</v>
      </c>
      <c r="AR6" s="76">
        <v>1379.7826363972054</v>
      </c>
      <c r="AS6" s="76">
        <v>28606.055816601882</v>
      </c>
      <c r="AT6" s="76">
        <v>2924.1796171735623</v>
      </c>
      <c r="AU6" s="76">
        <v>31784.511389334246</v>
      </c>
      <c r="AV6" s="76">
        <v>0</v>
      </c>
      <c r="AW6" s="76">
        <v>86.061330482883662</v>
      </c>
      <c r="AX6" s="76">
        <v>0</v>
      </c>
      <c r="AY6" s="76">
        <v>357.88868359913721</v>
      </c>
      <c r="AZ6" s="76">
        <v>0.30543655219166993</v>
      </c>
      <c r="BA6" s="76">
        <v>0.1074006655092402</v>
      </c>
      <c r="BB6" s="76">
        <v>404.03539563154129</v>
      </c>
      <c r="BC6" s="76">
        <v>0.13726265796943307</v>
      </c>
      <c r="BD6" s="76">
        <v>0</v>
      </c>
      <c r="BE6" s="76">
        <v>1.9908288269757587E-2</v>
      </c>
      <c r="BF6" s="76">
        <v>572.65043436904284</v>
      </c>
      <c r="BG6" s="76">
        <v>523.8913847705594</v>
      </c>
      <c r="BH6" s="76">
        <v>48.759049598483202</v>
      </c>
      <c r="BI6" s="76">
        <v>0</v>
      </c>
      <c r="BJ6" s="76">
        <v>0</v>
      </c>
      <c r="BK6" s="76">
        <v>2.1432969910216806</v>
      </c>
      <c r="BL6" s="76">
        <v>0</v>
      </c>
      <c r="BM6" s="76">
        <v>22.999428581050136</v>
      </c>
      <c r="BN6" s="76">
        <v>0</v>
      </c>
      <c r="BO6" s="76">
        <v>0.59777363918054205</v>
      </c>
      <c r="BP6" s="76">
        <v>91.997877653400337</v>
      </c>
      <c r="BQ6" s="76">
        <v>25.306339547710195</v>
      </c>
      <c r="BR6" s="76">
        <v>0</v>
      </c>
      <c r="BS6" s="76">
        <v>1.5455084924243672</v>
      </c>
      <c r="BT6" s="76">
        <v>2.0956180009590085E-3</v>
      </c>
      <c r="BU6" s="76">
        <v>120.12864855393323</v>
      </c>
      <c r="BV6" s="76">
        <v>27.900569778744362</v>
      </c>
      <c r="BW6" s="76">
        <v>0</v>
      </c>
      <c r="BX6" s="76">
        <v>0.35581168096089261</v>
      </c>
      <c r="BY6" s="76">
        <v>30.511133195957562</v>
      </c>
      <c r="BZ6" s="76">
        <v>0</v>
      </c>
      <c r="CA6" s="76">
        <v>2.6643365956176552</v>
      </c>
      <c r="CB6" s="76">
        <v>1358.7869547666687</v>
      </c>
      <c r="CC6" s="76">
        <v>24.91014015118315</v>
      </c>
      <c r="CD6" s="94"/>
      <c r="CE6" s="29">
        <f t="shared" si="0"/>
        <v>7.999995735159084E-3</v>
      </c>
      <c r="CF6" s="94"/>
      <c r="CG6" s="69">
        <f t="shared" si="1"/>
        <v>-1.5582410955688515E-6</v>
      </c>
      <c r="CH6" s="69">
        <f t="shared" si="2"/>
        <v>-1.9540545221238358E-6</v>
      </c>
      <c r="CI6" s="69">
        <f t="shared" si="3"/>
        <v>-5.5009013845585793E-7</v>
      </c>
      <c r="CJ6" s="69">
        <f t="shared" si="4"/>
        <v>-2.3369761860323007E-5</v>
      </c>
      <c r="CK6" s="69">
        <f t="shared" si="5"/>
        <v>-2.5390665121989304E-5</v>
      </c>
      <c r="CL6" s="69">
        <f t="shared" si="6"/>
        <v>-3.8838679737622119E-6</v>
      </c>
      <c r="CM6" s="69">
        <f t="shared" si="7"/>
        <v>-1.2080897253484035E-6</v>
      </c>
      <c r="CN6" s="69">
        <f t="shared" si="8"/>
        <v>-2.7522719984660712E-6</v>
      </c>
      <c r="CO6" s="69">
        <f t="shared" si="9"/>
        <v>-4.118415743687492E-6</v>
      </c>
      <c r="CP6" s="69">
        <f t="shared" si="10"/>
        <v>-8.0414364538099096E-7</v>
      </c>
      <c r="CQ6" s="69">
        <f t="shared" si="11"/>
        <v>-1.4689345695891444E-6</v>
      </c>
      <c r="CR6" s="69">
        <f t="shared" si="12"/>
        <v>-8.2085394224020314E-7</v>
      </c>
      <c r="CS6" s="69">
        <f t="shared" si="13"/>
        <v>1.818315096253889E-6</v>
      </c>
    </row>
    <row r="7" spans="1:97">
      <c r="A7" s="76" t="s">
        <v>171</v>
      </c>
      <c r="B7" s="76">
        <v>1645.4089349695769</v>
      </c>
      <c r="C7" s="76">
        <v>5.1480731680187741</v>
      </c>
      <c r="D7" s="76">
        <v>8245.5658229849305</v>
      </c>
      <c r="E7" s="76">
        <v>229.95242394659851</v>
      </c>
      <c r="F7" s="76">
        <v>223.05101086414663</v>
      </c>
      <c r="G7" s="76">
        <v>5.8024104505632792</v>
      </c>
      <c r="H7" s="76">
        <v>363.65824443555204</v>
      </c>
      <c r="I7" s="76">
        <v>28.474440093523491</v>
      </c>
      <c r="J7" s="76">
        <v>8.1823106434888473</v>
      </c>
      <c r="K7" s="76">
        <v>81.095785334384033</v>
      </c>
      <c r="L7" s="76">
        <v>5.8185321196356314</v>
      </c>
      <c r="M7" s="76">
        <v>0.67640435134152943</v>
      </c>
      <c r="N7" s="76">
        <v>0.99278708921223158</v>
      </c>
      <c r="O7" s="76"/>
      <c r="P7" s="94" t="s">
        <v>171</v>
      </c>
      <c r="Q7" s="76">
        <v>0</v>
      </c>
      <c r="R7" s="76">
        <v>0</v>
      </c>
      <c r="S7" s="76">
        <v>5.8185141151299815</v>
      </c>
      <c r="T7" s="76">
        <v>28.474427150491248</v>
      </c>
      <c r="U7" s="76">
        <v>28.474427150491248</v>
      </c>
      <c r="V7" s="76">
        <v>6.225066371327042</v>
      </c>
      <c r="W7" s="76">
        <v>0.26622907974409221</v>
      </c>
      <c r="X7" s="76">
        <v>8.1822864563020001</v>
      </c>
      <c r="Y7" s="76">
        <v>0.67640491108800982</v>
      </c>
      <c r="Z7" s="76">
        <v>0</v>
      </c>
      <c r="AA7" s="76">
        <v>1645.4076656721547</v>
      </c>
      <c r="AB7" s="76">
        <v>62.220485329159693</v>
      </c>
      <c r="AC7" s="76">
        <v>5.6228484524152007</v>
      </c>
      <c r="AD7" s="76">
        <v>20.349253305163909</v>
      </c>
      <c r="AE7" s="76">
        <v>0</v>
      </c>
      <c r="AF7" s="76">
        <v>0</v>
      </c>
      <c r="AG7" s="76">
        <v>81.095907358260391</v>
      </c>
      <c r="AH7" s="76">
        <v>81.095907358260391</v>
      </c>
      <c r="AI7" s="76">
        <v>65.964467765138906</v>
      </c>
      <c r="AJ7" s="76">
        <v>7.4539322906759899</v>
      </c>
      <c r="AK7" s="76">
        <v>0.46538624148240643</v>
      </c>
      <c r="AL7" s="76">
        <v>0.85161867883805509</v>
      </c>
      <c r="AM7" s="76">
        <v>3.6429301057279302</v>
      </c>
      <c r="AN7" s="76">
        <v>0</v>
      </c>
      <c r="AO7" s="76">
        <v>0.99278122399530089</v>
      </c>
      <c r="AP7" s="76">
        <v>5.1480694233894893</v>
      </c>
      <c r="AQ7" s="76">
        <v>0</v>
      </c>
      <c r="AR7" s="76">
        <v>369.28118721679652</v>
      </c>
      <c r="AS7" s="76">
        <v>7421.008177376455</v>
      </c>
      <c r="AT7" s="76">
        <v>758.5926383392158</v>
      </c>
      <c r="AU7" s="76">
        <v>8245.5652834808061</v>
      </c>
      <c r="AV7" s="76">
        <v>0</v>
      </c>
      <c r="AW7" s="76">
        <v>23.032912205267991</v>
      </c>
      <c r="AX7" s="76">
        <v>0</v>
      </c>
      <c r="AY7" s="76">
        <v>95.783375062390405</v>
      </c>
      <c r="AZ7" s="76">
        <v>0.13003835814523029</v>
      </c>
      <c r="BA7" s="76">
        <v>4.5725441886126074E-2</v>
      </c>
      <c r="BB7" s="76">
        <v>172.01687011709822</v>
      </c>
      <c r="BC7" s="76">
        <v>5.8439125823028959E-2</v>
      </c>
      <c r="BD7" s="76">
        <v>0</v>
      </c>
      <c r="BE7" s="76">
        <v>8.4759667240605439E-3</v>
      </c>
      <c r="BF7" s="76">
        <v>229.94659348742084</v>
      </c>
      <c r="BG7" s="76">
        <v>223.04517380187355</v>
      </c>
      <c r="BH7" s="76">
        <v>6.9014196855471912</v>
      </c>
      <c r="BI7" s="76">
        <v>0</v>
      </c>
      <c r="BJ7" s="76">
        <v>0</v>
      </c>
      <c r="BK7" s="76">
        <v>0.91250059879585921</v>
      </c>
      <c r="BL7" s="76">
        <v>0</v>
      </c>
      <c r="BM7" s="76">
        <v>9.7919581457055358</v>
      </c>
      <c r="BN7" s="76">
        <v>0</v>
      </c>
      <c r="BO7" s="76">
        <v>0.25450157333519008</v>
      </c>
      <c r="BP7" s="76">
        <v>39.167770976863991</v>
      </c>
      <c r="BQ7" s="76">
        <v>6.7728278557544463</v>
      </c>
      <c r="BR7" s="76">
        <v>0</v>
      </c>
      <c r="BS7" s="76">
        <v>0.65800130068569096</v>
      </c>
      <c r="BT7" s="76">
        <v>8.9219681067453254E-4</v>
      </c>
      <c r="BU7" s="76">
        <v>5.8024046657232979</v>
      </c>
      <c r="BV7" s="76">
        <v>7.4671370233443959</v>
      </c>
      <c r="BW7" s="76">
        <v>0</v>
      </c>
      <c r="BX7" s="76">
        <v>9.5225262636785962E-2</v>
      </c>
      <c r="BY7" s="76">
        <v>8.165808895843119</v>
      </c>
      <c r="BZ7" s="76">
        <v>0</v>
      </c>
      <c r="CA7" s="76">
        <v>0.71306705310344054</v>
      </c>
      <c r="CB7" s="76">
        <v>363.65807881343449</v>
      </c>
      <c r="CC7" s="76">
        <v>6.6667844793856377</v>
      </c>
      <c r="CD7" s="94"/>
      <c r="CE7" s="29">
        <f t="shared" si="0"/>
        <v>7.9999933900580852E-3</v>
      </c>
      <c r="CF7" s="94"/>
      <c r="CG7" s="69">
        <f t="shared" si="1"/>
        <v>-7.7141760638631103E-7</v>
      </c>
      <c r="CH7" s="69">
        <f t="shared" si="2"/>
        <v>-7.2738462773544699E-7</v>
      </c>
      <c r="CI7" s="69">
        <f t="shared" si="3"/>
        <v>-6.5429606163131079E-8</v>
      </c>
      <c r="CJ7" s="69">
        <f t="shared" si="4"/>
        <v>-2.53550672682938E-5</v>
      </c>
      <c r="CK7" s="69">
        <f t="shared" si="5"/>
        <v>-2.6169180989019768E-5</v>
      </c>
      <c r="CL7" s="69">
        <f t="shared" si="6"/>
        <v>-9.9697186721741119E-7</v>
      </c>
      <c r="CM7" s="69">
        <f t="shared" si="7"/>
        <v>-4.5543341883122991E-7</v>
      </c>
      <c r="CN7" s="69">
        <f t="shared" si="8"/>
        <v>-4.5454913950572574E-7</v>
      </c>
      <c r="CO7" s="69">
        <f t="shared" si="9"/>
        <v>-2.9560338027993219E-6</v>
      </c>
      <c r="CP7" s="69">
        <f t="shared" si="10"/>
        <v>1.5046882628340496E-6</v>
      </c>
      <c r="CQ7" s="69">
        <f t="shared" si="11"/>
        <v>-3.0943381044795552E-6</v>
      </c>
      <c r="CR7" s="69">
        <f t="shared" si="12"/>
        <v>8.2753234700284067E-7</v>
      </c>
      <c r="CS7" s="69">
        <f t="shared" si="13"/>
        <v>-5.9078295783876708E-6</v>
      </c>
    </row>
    <row r="8" spans="1:97">
      <c r="A8" s="76" t="s">
        <v>172</v>
      </c>
      <c r="B8" s="76">
        <v>138.76482841082967</v>
      </c>
      <c r="C8" s="76">
        <v>0.43416121051283851</v>
      </c>
      <c r="D8" s="76">
        <v>1057.3852626743881</v>
      </c>
      <c r="E8" s="76">
        <v>29.778396700085533</v>
      </c>
      <c r="F8" s="76">
        <v>28.885044496378384</v>
      </c>
      <c r="G8" s="76">
        <v>0.48934473754323293</v>
      </c>
      <c r="H8" s="76">
        <v>47.231525646924915</v>
      </c>
      <c r="I8" s="76">
        <v>3.6982286744009638</v>
      </c>
      <c r="J8" s="76">
        <v>1.0627094685124905</v>
      </c>
      <c r="K8" s="76">
        <v>10.532630642518169</v>
      </c>
      <c r="L8" s="76">
        <v>0.75570447945347863</v>
      </c>
      <c r="M8" s="76">
        <v>8.7850656048488962E-2</v>
      </c>
      <c r="N8" s="76">
        <v>0.12894206570616126</v>
      </c>
      <c r="O8" s="76"/>
      <c r="P8" s="94" t="s">
        <v>172</v>
      </c>
      <c r="Q8" s="76">
        <v>0</v>
      </c>
      <c r="R8" s="76">
        <v>0</v>
      </c>
      <c r="S8" s="76">
        <v>0.75570447939660457</v>
      </c>
      <c r="T8" s="76">
        <v>3.6982257805750152</v>
      </c>
      <c r="U8" s="76">
        <v>3.6982257805750152</v>
      </c>
      <c r="V8" s="76">
        <v>0.80850846923725317</v>
      </c>
      <c r="W8" s="76">
        <v>3.4577594812129873E-2</v>
      </c>
      <c r="X8" s="76">
        <v>1.0627017204491471</v>
      </c>
      <c r="Y8" s="76">
        <v>8.7850350899505339E-2</v>
      </c>
      <c r="Z8" s="76">
        <v>0</v>
      </c>
      <c r="AA8" s="76">
        <v>138.76450765830555</v>
      </c>
      <c r="AB8" s="76">
        <v>8.0811722972965665</v>
      </c>
      <c r="AC8" s="76">
        <v>0.7302884315950976</v>
      </c>
      <c r="AD8" s="76">
        <v>2.6429398715276409</v>
      </c>
      <c r="AE8" s="76">
        <v>0</v>
      </c>
      <c r="AF8" s="76">
        <v>0</v>
      </c>
      <c r="AG8" s="76">
        <v>10.53264458612081</v>
      </c>
      <c r="AH8" s="76">
        <v>10.53264458612081</v>
      </c>
      <c r="AI8" s="76">
        <v>8.4590618396468322</v>
      </c>
      <c r="AJ8" s="76">
        <v>0.96810864890954074</v>
      </c>
      <c r="AK8" s="76">
        <v>6.0443285084685057E-2</v>
      </c>
      <c r="AL8" s="76">
        <v>0.11060941630659765</v>
      </c>
      <c r="AM8" s="76">
        <v>0.47314122026709055</v>
      </c>
      <c r="AN8" s="76">
        <v>0</v>
      </c>
      <c r="AO8" s="76">
        <v>0.12894096691993912</v>
      </c>
      <c r="AP8" s="76">
        <v>0.43416200466277483</v>
      </c>
      <c r="AQ8" s="76">
        <v>0</v>
      </c>
      <c r="AR8" s="76">
        <v>47.961855850790975</v>
      </c>
      <c r="AS8" s="76">
        <v>951.6451523338643</v>
      </c>
      <c r="AT8" s="76">
        <v>97.278955558127819</v>
      </c>
      <c r="AU8" s="76">
        <v>1057.3831697316386</v>
      </c>
      <c r="AV8" s="76">
        <v>0</v>
      </c>
      <c r="AW8" s="76">
        <v>2.9914926059513816</v>
      </c>
      <c r="AX8" s="76">
        <v>0</v>
      </c>
      <c r="AY8" s="76">
        <v>12.440228874882173</v>
      </c>
      <c r="AZ8" s="76">
        <v>1.6839892524678012E-2</v>
      </c>
      <c r="BA8" s="76">
        <v>5.9214531765847149E-3</v>
      </c>
      <c r="BB8" s="76">
        <v>22.276152438587417</v>
      </c>
      <c r="BC8" s="76">
        <v>7.5678750199793905E-3</v>
      </c>
      <c r="BD8" s="76">
        <v>0</v>
      </c>
      <c r="BE8" s="76">
        <v>1.097647359689593E-3</v>
      </c>
      <c r="BF8" s="76">
        <v>29.777638187618788</v>
      </c>
      <c r="BG8" s="76">
        <v>28.884285906661763</v>
      </c>
      <c r="BH8" s="76">
        <v>0.89335228095702701</v>
      </c>
      <c r="BI8" s="76">
        <v>0</v>
      </c>
      <c r="BJ8" s="76">
        <v>0</v>
      </c>
      <c r="BK8" s="76">
        <v>0.11816848757419955</v>
      </c>
      <c r="BL8" s="76">
        <v>0</v>
      </c>
      <c r="BM8" s="76">
        <v>1.2680589086018823</v>
      </c>
      <c r="BN8" s="76">
        <v>0</v>
      </c>
      <c r="BO8" s="76">
        <v>3.2957612725078113E-2</v>
      </c>
      <c r="BP8" s="76">
        <v>5.072195230300343</v>
      </c>
      <c r="BQ8" s="76">
        <v>0.87964337998004849</v>
      </c>
      <c r="BR8" s="76">
        <v>0</v>
      </c>
      <c r="BS8" s="76">
        <v>8.5210824914433103E-2</v>
      </c>
      <c r="BT8" s="76">
        <v>1.1553587746711009E-4</v>
      </c>
      <c r="BU8" s="76">
        <v>0.48934425326697345</v>
      </c>
      <c r="BV8" s="76">
        <v>0.96982403376676385</v>
      </c>
      <c r="BW8" s="76">
        <v>0</v>
      </c>
      <c r="BX8" s="76">
        <v>1.2367909648391451E-2</v>
      </c>
      <c r="BY8" s="76">
        <v>1.0605707864486307</v>
      </c>
      <c r="BZ8" s="76">
        <v>0</v>
      </c>
      <c r="CA8" s="76">
        <v>9.2612666862878237E-2</v>
      </c>
      <c r="CB8" s="76">
        <v>47.231515512271528</v>
      </c>
      <c r="CC8" s="76">
        <v>0.86587636144612379</v>
      </c>
      <c r="CD8" s="94"/>
      <c r="CE8" s="29">
        <f t="shared" si="0"/>
        <v>7.9999966727233984E-3</v>
      </c>
      <c r="CF8" s="94"/>
      <c r="CG8" s="69">
        <f t="shared" si="1"/>
        <v>-2.3114828720746206E-6</v>
      </c>
      <c r="CH8" s="69">
        <f t="shared" si="2"/>
        <v>1.8291591166647728E-6</v>
      </c>
      <c r="CI8" s="69">
        <f t="shared" si="3"/>
        <v>-1.9793568373747546E-6</v>
      </c>
      <c r="CJ8" s="69">
        <f t="shared" si="4"/>
        <v>-2.547190415874752E-5</v>
      </c>
      <c r="CK8" s="69">
        <f t="shared" si="5"/>
        <v>-2.6262369674268072E-5</v>
      </c>
      <c r="CL8" s="69">
        <f t="shared" si="6"/>
        <v>-9.8964231619997156E-7</v>
      </c>
      <c r="CM8" s="69">
        <f t="shared" si="7"/>
        <v>-2.1457391536511631E-7</v>
      </c>
      <c r="CN8" s="69">
        <f t="shared" si="8"/>
        <v>-7.8248972776551251E-7</v>
      </c>
      <c r="CO8" s="69">
        <f t="shared" si="9"/>
        <v>-7.2908575419069342E-6</v>
      </c>
      <c r="CP8" s="69">
        <f t="shared" si="10"/>
        <v>1.3238480597830628E-6</v>
      </c>
      <c r="CQ8" s="69">
        <f t="shared" si="11"/>
        <v>-7.5259658454610041E-11</v>
      </c>
      <c r="CR8" s="69">
        <f t="shared" si="12"/>
        <v>-3.4734969247660309E-6</v>
      </c>
      <c r="CS8" s="69">
        <f t="shared" si="13"/>
        <v>-8.5215497062986047E-6</v>
      </c>
    </row>
    <row r="9" spans="1:97">
      <c r="A9" s="76" t="s">
        <v>173</v>
      </c>
      <c r="B9" s="76">
        <v>45.273177278619983</v>
      </c>
      <c r="C9" s="76">
        <v>0.14164832995451099</v>
      </c>
      <c r="D9" s="76">
        <v>247.99427831715661</v>
      </c>
      <c r="E9" s="76">
        <v>6.852453382069263</v>
      </c>
      <c r="F9" s="76">
        <v>6.6468132977838472</v>
      </c>
      <c r="G9" s="76">
        <v>0.15965328604185225</v>
      </c>
      <c r="H9" s="76">
        <v>10.844438821029881</v>
      </c>
      <c r="I9" s="76">
        <v>0.84911960743736792</v>
      </c>
      <c r="J9" s="76">
        <v>0.24399987347317231</v>
      </c>
      <c r="K9" s="76">
        <v>2.4183100046122377</v>
      </c>
      <c r="L9" s="76">
        <v>0.17351101531321858</v>
      </c>
      <c r="M9" s="76">
        <v>2.0170657798806516E-2</v>
      </c>
      <c r="N9" s="76">
        <v>2.9605315574464299E-2</v>
      </c>
      <c r="O9" s="76"/>
      <c r="P9" s="94" t="s">
        <v>173</v>
      </c>
      <c r="Q9" s="76">
        <v>0</v>
      </c>
      <c r="R9" s="76">
        <v>0</v>
      </c>
      <c r="S9" s="76">
        <v>0.17351102054897238</v>
      </c>
      <c r="T9" s="76">
        <v>0.84911930489650767</v>
      </c>
      <c r="U9" s="76">
        <v>0.84911930489650767</v>
      </c>
      <c r="V9" s="76">
        <v>0.18563423075778354</v>
      </c>
      <c r="W9" s="76">
        <v>7.9388792886125655E-3</v>
      </c>
      <c r="X9" s="76">
        <v>0.24399945835067907</v>
      </c>
      <c r="Y9" s="76">
        <v>2.0171121857349924E-2</v>
      </c>
      <c r="Z9" s="76">
        <v>0</v>
      </c>
      <c r="AA9" s="76">
        <v>45.272957202775657</v>
      </c>
      <c r="AB9" s="76">
        <v>1.8554402661948814</v>
      </c>
      <c r="AC9" s="76">
        <v>0.1676755043191851</v>
      </c>
      <c r="AD9" s="76">
        <v>0.60682490569288661</v>
      </c>
      <c r="AE9" s="76">
        <v>0</v>
      </c>
      <c r="AF9" s="76">
        <v>0</v>
      </c>
      <c r="AG9" s="76">
        <v>2.4183177745685827</v>
      </c>
      <c r="AH9" s="76">
        <v>2.4183177745685827</v>
      </c>
      <c r="AI9" s="76">
        <v>1.9839536808919807</v>
      </c>
      <c r="AJ9" s="76">
        <v>0.22227939528761995</v>
      </c>
      <c r="AK9" s="76">
        <v>1.3877008619730319E-2</v>
      </c>
      <c r="AL9" s="76">
        <v>2.5395565969515602E-2</v>
      </c>
      <c r="AM9" s="76">
        <v>0.1086335222187319</v>
      </c>
      <c r="AN9" s="76">
        <v>0</v>
      </c>
      <c r="AO9" s="76">
        <v>2.9606179643181872E-2</v>
      </c>
      <c r="AP9" s="76">
        <v>0.1416482665608452</v>
      </c>
      <c r="AQ9" s="76">
        <v>0</v>
      </c>
      <c r="AR9" s="76">
        <v>11.012102382645269</v>
      </c>
      <c r="AS9" s="76">
        <v>223.19569547556443</v>
      </c>
      <c r="AT9" s="76">
        <v>22.815459470780489</v>
      </c>
      <c r="AU9" s="76">
        <v>247.9951086272369</v>
      </c>
      <c r="AV9" s="76">
        <v>0</v>
      </c>
      <c r="AW9" s="76">
        <v>0.68685290067626781</v>
      </c>
      <c r="AX9" s="76">
        <v>0</v>
      </c>
      <c r="AY9" s="76">
        <v>2.8562910305064499</v>
      </c>
      <c r="AZ9" s="76">
        <v>3.8750893147483736E-3</v>
      </c>
      <c r="BA9" s="76">
        <v>1.3625961628554253E-3</v>
      </c>
      <c r="BB9" s="76">
        <v>5.1260213738101843</v>
      </c>
      <c r="BC9" s="76">
        <v>1.7414559323622051E-3</v>
      </c>
      <c r="BD9" s="76">
        <v>0</v>
      </c>
      <c r="BE9" s="76">
        <v>2.5257317967118079E-4</v>
      </c>
      <c r="BF9" s="76">
        <v>6.8522768566168875</v>
      </c>
      <c r="BG9" s="76">
        <v>6.6466367468267116</v>
      </c>
      <c r="BH9" s="76">
        <v>0.20564010979017472</v>
      </c>
      <c r="BI9" s="76">
        <v>0</v>
      </c>
      <c r="BJ9" s="76">
        <v>0</v>
      </c>
      <c r="BK9" s="76">
        <v>2.7192119578696747E-2</v>
      </c>
      <c r="BL9" s="76">
        <v>0</v>
      </c>
      <c r="BM9" s="76">
        <v>0.2917957748419554</v>
      </c>
      <c r="BN9" s="76">
        <v>0</v>
      </c>
      <c r="BO9" s="76">
        <v>7.5840242067494387E-3</v>
      </c>
      <c r="BP9" s="76">
        <v>1.1671771248422316</v>
      </c>
      <c r="BQ9" s="76">
        <v>0.20196843421176561</v>
      </c>
      <c r="BR9" s="76">
        <v>0</v>
      </c>
      <c r="BS9" s="76">
        <v>1.9608028902594249E-2</v>
      </c>
      <c r="BT9" s="76">
        <v>2.6586054663602271E-5</v>
      </c>
      <c r="BU9" s="76">
        <v>0.15965234698545475</v>
      </c>
      <c r="BV9" s="76">
        <v>0.2226728313385474</v>
      </c>
      <c r="BW9" s="76">
        <v>0</v>
      </c>
      <c r="BX9" s="76">
        <v>2.8397844660372536E-3</v>
      </c>
      <c r="BY9" s="76">
        <v>0.24350812423088983</v>
      </c>
      <c r="BZ9" s="76">
        <v>0</v>
      </c>
      <c r="CA9" s="76">
        <v>2.1263866413135171E-2</v>
      </c>
      <c r="CB9" s="76">
        <v>10.844440880305559</v>
      </c>
      <c r="CC9" s="76">
        <v>0.19880786382656307</v>
      </c>
      <c r="CD9" s="94"/>
      <c r="CE9" s="29">
        <f t="shared" si="0"/>
        <v>7.9999710150496332E-3</v>
      </c>
      <c r="CF9" s="94"/>
      <c r="CG9" s="69">
        <f t="shared" si="1"/>
        <v>-4.8610647088178021E-6</v>
      </c>
      <c r="CH9" s="69">
        <f t="shared" si="2"/>
        <v>-4.4754262764241879E-7</v>
      </c>
      <c r="CI9" s="69">
        <f t="shared" si="3"/>
        <v>3.348101762360972E-6</v>
      </c>
      <c r="CJ9" s="69">
        <f t="shared" si="4"/>
        <v>-2.5760912556877297E-5</v>
      </c>
      <c r="CK9" s="69">
        <f t="shared" si="5"/>
        <v>-2.6561744587366541E-5</v>
      </c>
      <c r="CL9" s="69">
        <f t="shared" si="6"/>
        <v>-5.881848227395499E-6</v>
      </c>
      <c r="CM9" s="69">
        <f t="shared" si="7"/>
        <v>1.8989232287296705E-7</v>
      </c>
      <c r="CN9" s="69">
        <f t="shared" si="8"/>
        <v>-3.5629946311817919E-7</v>
      </c>
      <c r="CO9" s="69">
        <f t="shared" si="9"/>
        <v>-1.7013225758374204E-6</v>
      </c>
      <c r="CP9" s="69">
        <f t="shared" si="10"/>
        <v>3.2129695242442123E-6</v>
      </c>
      <c r="CQ9" s="69">
        <f t="shared" si="11"/>
        <v>3.0175339549960562E-8</v>
      </c>
      <c r="CR9" s="69">
        <f t="shared" si="12"/>
        <v>2.3006614263010973E-5</v>
      </c>
      <c r="CS9" s="69">
        <f t="shared" si="13"/>
        <v>2.9186269452176224E-5</v>
      </c>
    </row>
    <row r="10" spans="1:97">
      <c r="A10" s="76" t="s">
        <v>174</v>
      </c>
      <c r="B10" s="76">
        <v>33.435964805958513</v>
      </c>
      <c r="C10" s="76">
        <v>0.10461285975870753</v>
      </c>
      <c r="D10" s="76">
        <v>198.93919166032634</v>
      </c>
      <c r="E10" s="76">
        <v>5.5400397612708119</v>
      </c>
      <c r="F10" s="76">
        <v>5.3738004982543348</v>
      </c>
      <c r="G10" s="76">
        <v>0.11790936523819655</v>
      </c>
      <c r="H10" s="76">
        <v>8.7731134617178981</v>
      </c>
      <c r="I10" s="76">
        <v>0.68693483190999916</v>
      </c>
      <c r="J10" s="76">
        <v>0.1973950900119322</v>
      </c>
      <c r="K10" s="76">
        <v>1.956403963340549</v>
      </c>
      <c r="L10" s="76">
        <v>0.14036985537386842</v>
      </c>
      <c r="M10" s="76">
        <v>1.6317989779030141E-2</v>
      </c>
      <c r="N10" s="76">
        <v>2.3950598645041093E-2</v>
      </c>
      <c r="O10" s="76"/>
      <c r="P10" s="94" t="s">
        <v>174</v>
      </c>
      <c r="Q10" s="76">
        <v>0</v>
      </c>
      <c r="R10" s="76">
        <v>0</v>
      </c>
      <c r="S10" s="76">
        <v>0.14036994313221635</v>
      </c>
      <c r="T10" s="76">
        <v>0.68693784562840088</v>
      </c>
      <c r="U10" s="76">
        <v>0.68693784562840088</v>
      </c>
      <c r="V10" s="76">
        <v>0.15017762327419437</v>
      </c>
      <c r="W10" s="76">
        <v>6.4218303492672392E-3</v>
      </c>
      <c r="X10" s="76">
        <v>0.19739491652026817</v>
      </c>
      <c r="Y10" s="76">
        <v>1.6317725303041892E-2</v>
      </c>
      <c r="Z10" s="76">
        <v>0</v>
      </c>
      <c r="AA10" s="76">
        <v>33.435660862999065</v>
      </c>
      <c r="AB10" s="76">
        <v>1.5010368868863526</v>
      </c>
      <c r="AC10" s="76">
        <v>0.1356510854478418</v>
      </c>
      <c r="AD10" s="76">
        <v>0.49091870400634885</v>
      </c>
      <c r="AE10" s="76">
        <v>0</v>
      </c>
      <c r="AF10" s="76">
        <v>0</v>
      </c>
      <c r="AG10" s="76">
        <v>1.9564264878497677</v>
      </c>
      <c r="AH10" s="76">
        <v>1.9564264878497677</v>
      </c>
      <c r="AI10" s="76">
        <v>1.5915117203216578</v>
      </c>
      <c r="AJ10" s="76">
        <v>0.17982312241163592</v>
      </c>
      <c r="AK10" s="76">
        <v>1.1227094120052685E-2</v>
      </c>
      <c r="AL10" s="76">
        <v>2.0545996946400115E-2</v>
      </c>
      <c r="AM10" s="76">
        <v>8.7884459676912344E-2</v>
      </c>
      <c r="AN10" s="76">
        <v>0</v>
      </c>
      <c r="AO10" s="76">
        <v>2.3950266122621147E-2</v>
      </c>
      <c r="AP10" s="76">
        <v>0.10461236903167485</v>
      </c>
      <c r="AQ10" s="76">
        <v>0</v>
      </c>
      <c r="AR10" s="76">
        <v>8.9087559869265878</v>
      </c>
      <c r="AS10" s="76">
        <v>179.04512684843903</v>
      </c>
      <c r="AT10" s="76">
        <v>18.302601299624563</v>
      </c>
      <c r="AU10" s="76">
        <v>198.93923986838527</v>
      </c>
      <c r="AV10" s="76">
        <v>0</v>
      </c>
      <c r="AW10" s="76">
        <v>0.55566150889840549</v>
      </c>
      <c r="AX10" s="76">
        <v>0</v>
      </c>
      <c r="AY10" s="76">
        <v>2.3107284855900421</v>
      </c>
      <c r="AZ10" s="76">
        <v>3.1329262498828855E-3</v>
      </c>
      <c r="BA10" s="76">
        <v>1.1016238143267362E-3</v>
      </c>
      <c r="BB10" s="76">
        <v>4.1442804940557822</v>
      </c>
      <c r="BC10" s="76">
        <v>1.4079392847103974E-3</v>
      </c>
      <c r="BD10" s="76">
        <v>0</v>
      </c>
      <c r="BE10" s="76">
        <v>2.0420674945022312E-4</v>
      </c>
      <c r="BF10" s="76">
        <v>5.5399117652959395</v>
      </c>
      <c r="BG10" s="76">
        <v>5.3736728834802134</v>
      </c>
      <c r="BH10" s="76">
        <v>0.16623888181572646</v>
      </c>
      <c r="BI10" s="76">
        <v>0</v>
      </c>
      <c r="BJ10" s="76">
        <v>0</v>
      </c>
      <c r="BK10" s="76">
        <v>2.1984198371886622E-2</v>
      </c>
      <c r="BL10" s="76">
        <v>0</v>
      </c>
      <c r="BM10" s="76">
        <v>0.23590927980511259</v>
      </c>
      <c r="BN10" s="76">
        <v>0</v>
      </c>
      <c r="BO10" s="76">
        <v>6.1314693254407608E-3</v>
      </c>
      <c r="BP10" s="76">
        <v>0.94364655500256478</v>
      </c>
      <c r="BQ10" s="76">
        <v>0.16339225394423357</v>
      </c>
      <c r="BR10" s="76">
        <v>0</v>
      </c>
      <c r="BS10" s="76">
        <v>1.5852694874805045E-2</v>
      </c>
      <c r="BT10" s="76">
        <v>2.1495946251315846E-5</v>
      </c>
      <c r="BU10" s="76">
        <v>0.11790927936418652</v>
      </c>
      <c r="BV10" s="76">
        <v>0.18014197558617034</v>
      </c>
      <c r="BW10" s="76">
        <v>0</v>
      </c>
      <c r="BX10" s="76">
        <v>2.2973513866961972E-3</v>
      </c>
      <c r="BY10" s="76">
        <v>0.19699667779559932</v>
      </c>
      <c r="BZ10" s="76">
        <v>0</v>
      </c>
      <c r="CA10" s="76">
        <v>1.7202409590105654E-2</v>
      </c>
      <c r="CB10" s="76">
        <v>8.7731122097477563</v>
      </c>
      <c r="CC10" s="76">
        <v>0.16083354144909848</v>
      </c>
      <c r="CD10" s="94"/>
      <c r="CE10" s="29">
        <f t="shared" si="0"/>
        <v>7.999988948256636E-3</v>
      </c>
      <c r="CF10" s="94"/>
      <c r="CG10" s="69">
        <f t="shared" si="1"/>
        <v>-9.0903002563831461E-6</v>
      </c>
      <c r="CH10" s="69">
        <f t="shared" si="2"/>
        <v>-4.6908863194048727E-6</v>
      </c>
      <c r="CI10" s="69">
        <f t="shared" si="3"/>
        <v>2.423255997250846E-7</v>
      </c>
      <c r="CJ10" s="69">
        <f t="shared" si="4"/>
        <v>-2.31038007645961E-5</v>
      </c>
      <c r="CK10" s="69">
        <f t="shared" si="5"/>
        <v>-2.3747583142104281E-5</v>
      </c>
      <c r="CL10" s="69">
        <f t="shared" si="6"/>
        <v>-7.2830525255079553E-7</v>
      </c>
      <c r="CM10" s="69">
        <f t="shared" si="7"/>
        <v>-1.4270534026981353E-7</v>
      </c>
      <c r="CN10" s="69">
        <f t="shared" si="8"/>
        <v>4.3871969533756366E-6</v>
      </c>
      <c r="CO10" s="69">
        <f t="shared" si="9"/>
        <v>-8.7890567097961742E-7</v>
      </c>
      <c r="CP10" s="69">
        <f t="shared" si="10"/>
        <v>1.151321998971547E-5</v>
      </c>
      <c r="CQ10" s="69">
        <f t="shared" si="11"/>
        <v>6.2519369054147825E-7</v>
      </c>
      <c r="CR10" s="69">
        <f t="shared" si="12"/>
        <v>-1.6207632914962823E-5</v>
      </c>
      <c r="CS10" s="69">
        <f t="shared" si="13"/>
        <v>-1.388367885389577E-5</v>
      </c>
    </row>
    <row r="11" spans="1:97">
      <c r="A11" s="76" t="s">
        <v>175</v>
      </c>
      <c r="B11" s="76">
        <v>1060.4887452190612</v>
      </c>
      <c r="C11" s="76">
        <v>3.3179985151416798</v>
      </c>
      <c r="D11" s="76">
        <v>5858.6368424109223</v>
      </c>
      <c r="E11" s="76">
        <v>163.43425370483061</v>
      </c>
      <c r="F11" s="76">
        <v>158.52974564037706</v>
      </c>
      <c r="G11" s="76">
        <v>3.7397359900852569</v>
      </c>
      <c r="H11" s="76">
        <v>258.66912613115881</v>
      </c>
      <c r="I11" s="76">
        <v>20.253792261502788</v>
      </c>
      <c r="J11" s="76">
        <v>5.8200553393850525</v>
      </c>
      <c r="K11" s="76">
        <v>57.683212937428173</v>
      </c>
      <c r="L11" s="76">
        <v>4.1387058290017729</v>
      </c>
      <c r="M11" s="76">
        <v>0.48112456615920002</v>
      </c>
      <c r="N11" s="76">
        <v>0.70616669540341481</v>
      </c>
      <c r="O11" s="76"/>
      <c r="P11" s="94" t="s">
        <v>175</v>
      </c>
      <c r="Q11" s="76">
        <v>0</v>
      </c>
      <c r="R11" s="76">
        <v>0</v>
      </c>
      <c r="S11" s="76">
        <v>4.1387013476288699</v>
      </c>
      <c r="T11" s="76">
        <v>20.253805804950755</v>
      </c>
      <c r="U11" s="76">
        <v>20.253805804950755</v>
      </c>
      <c r="V11" s="76">
        <v>4.4278802499198102</v>
      </c>
      <c r="W11" s="76">
        <v>0.18936697636353786</v>
      </c>
      <c r="X11" s="76">
        <v>5.820045101370134</v>
      </c>
      <c r="Y11" s="76">
        <v>0.48112658446857903</v>
      </c>
      <c r="Z11" s="76">
        <v>0</v>
      </c>
      <c r="AA11" s="76">
        <v>1060.4885887928049</v>
      </c>
      <c r="AB11" s="76">
        <v>44.257322376048236</v>
      </c>
      <c r="AC11" s="76">
        <v>3.9995124346543416</v>
      </c>
      <c r="AD11" s="76">
        <v>14.474370973225414</v>
      </c>
      <c r="AE11" s="76">
        <v>0</v>
      </c>
      <c r="AF11" s="76">
        <v>0</v>
      </c>
      <c r="AG11" s="76">
        <v>57.683236684904458</v>
      </c>
      <c r="AH11" s="76">
        <v>57.683236684904458</v>
      </c>
      <c r="AI11" s="76">
        <v>46.869096745867701</v>
      </c>
      <c r="AJ11" s="76">
        <v>5.3019412733815052</v>
      </c>
      <c r="AK11" s="76">
        <v>0.33102707253670449</v>
      </c>
      <c r="AL11" s="76">
        <v>0.60575718435894654</v>
      </c>
      <c r="AM11" s="76">
        <v>2.5912093076047316</v>
      </c>
      <c r="AN11" s="76">
        <v>0</v>
      </c>
      <c r="AO11" s="76">
        <v>0.7061696294483859</v>
      </c>
      <c r="AP11" s="76">
        <v>3.3179997144022439</v>
      </c>
      <c r="AQ11" s="76">
        <v>0</v>
      </c>
      <c r="AR11" s="76">
        <v>262.66830431499648</v>
      </c>
      <c r="AS11" s="76">
        <v>5272.7728662114132</v>
      </c>
      <c r="AT11" s="76">
        <v>538.99497306635419</v>
      </c>
      <c r="AU11" s="76">
        <v>5858.6369360236331</v>
      </c>
      <c r="AV11" s="76">
        <v>0</v>
      </c>
      <c r="AW11" s="76">
        <v>16.3832553249668</v>
      </c>
      <c r="AX11" s="76">
        <v>0</v>
      </c>
      <c r="AY11" s="76">
        <v>68.130304443347327</v>
      </c>
      <c r="AZ11" s="76">
        <v>9.2422765202246585E-2</v>
      </c>
      <c r="BA11" s="76">
        <v>3.2498598687147613E-2</v>
      </c>
      <c r="BB11" s="76">
        <v>122.25808265238065</v>
      </c>
      <c r="BC11" s="76">
        <v>4.1534773238093708E-2</v>
      </c>
      <c r="BD11" s="76">
        <v>0</v>
      </c>
      <c r="BE11" s="76">
        <v>6.0241304618131944E-3</v>
      </c>
      <c r="BF11" s="76">
        <v>163.43009261370338</v>
      </c>
      <c r="BG11" s="76">
        <v>158.52558649477507</v>
      </c>
      <c r="BH11" s="76">
        <v>4.9045061189283325</v>
      </c>
      <c r="BI11" s="76">
        <v>0</v>
      </c>
      <c r="BJ11" s="76">
        <v>0</v>
      </c>
      <c r="BK11" s="76">
        <v>0.6485448565617814</v>
      </c>
      <c r="BL11" s="76">
        <v>0</v>
      </c>
      <c r="BM11" s="76">
        <v>6.9594505255267665</v>
      </c>
      <c r="BN11" s="76">
        <v>0</v>
      </c>
      <c r="BO11" s="76">
        <v>0.18088225317878931</v>
      </c>
      <c r="BP11" s="76">
        <v>27.837849009849172</v>
      </c>
      <c r="BQ11" s="76">
        <v>4.8174916338971148</v>
      </c>
      <c r="BR11" s="76">
        <v>0</v>
      </c>
      <c r="BS11" s="76">
        <v>0.4676628197115249</v>
      </c>
      <c r="BT11" s="76">
        <v>6.3410997712704648E-4</v>
      </c>
      <c r="BU11" s="76">
        <v>3.7397344148326925</v>
      </c>
      <c r="BV11" s="76">
        <v>5.3113619598567965</v>
      </c>
      <c r="BW11" s="76">
        <v>0</v>
      </c>
      <c r="BX11" s="76">
        <v>6.773486617166509E-2</v>
      </c>
      <c r="BY11" s="76">
        <v>5.808319983770649</v>
      </c>
      <c r="BZ11" s="76">
        <v>0</v>
      </c>
      <c r="CA11" s="76">
        <v>0.50720158713153307</v>
      </c>
      <c r="CB11" s="76">
        <v>258.66903307484176</v>
      </c>
      <c r="CC11" s="76">
        <v>4.7420710749001582</v>
      </c>
      <c r="CD11" s="94"/>
      <c r="CE11" s="29">
        <f t="shared" si="0"/>
        <v>8.0000002146708594E-3</v>
      </c>
      <c r="CF11" s="94"/>
      <c r="CG11" s="69">
        <f t="shared" si="1"/>
        <v>-1.4750392878621061E-7</v>
      </c>
      <c r="CH11" s="69">
        <f t="shared" si="2"/>
        <v>3.6144095867306653E-7</v>
      </c>
      <c r="CI11" s="69">
        <f t="shared" si="3"/>
        <v>1.5978582269004766E-8</v>
      </c>
      <c r="CJ11" s="69">
        <f t="shared" si="4"/>
        <v>-2.54603366975027E-5</v>
      </c>
      <c r="CK11" s="69">
        <f t="shared" si="5"/>
        <v>-2.6235742605830499E-5</v>
      </c>
      <c r="CL11" s="69">
        <f t="shared" si="6"/>
        <v>-4.2122025954934231E-7</v>
      </c>
      <c r="CM11" s="69">
        <f t="shared" si="7"/>
        <v>-3.5975038240237827E-7</v>
      </c>
      <c r="CN11" s="69">
        <f t="shared" si="8"/>
        <v>6.68687018796529E-7</v>
      </c>
      <c r="CO11" s="69">
        <f t="shared" si="9"/>
        <v>-1.759092366222822E-6</v>
      </c>
      <c r="CP11" s="69">
        <f t="shared" si="10"/>
        <v>4.1168782172113387E-7</v>
      </c>
      <c r="CQ11" s="69">
        <f t="shared" si="11"/>
        <v>-1.082795706711962E-6</v>
      </c>
      <c r="CR11" s="69">
        <f t="shared" si="12"/>
        <v>4.1949830064322367E-6</v>
      </c>
      <c r="CS11" s="69">
        <f t="shared" si="13"/>
        <v>4.1548900425221178E-6</v>
      </c>
    </row>
    <row r="12" spans="1:97">
      <c r="A12" s="76" t="s">
        <v>176</v>
      </c>
      <c r="B12" s="76">
        <v>2496.0715490011953</v>
      </c>
      <c r="C12" s="76">
        <v>7.8095753864521091</v>
      </c>
      <c r="D12" s="76">
        <v>12550.105191061282</v>
      </c>
      <c r="E12" s="76">
        <v>347.7784789479212</v>
      </c>
      <c r="F12" s="76">
        <v>337.34076696136731</v>
      </c>
      <c r="G12" s="76">
        <v>8.8022093270126032</v>
      </c>
      <c r="H12" s="76">
        <v>549.99751256312231</v>
      </c>
      <c r="I12" s="76">
        <v>43.064803704860992</v>
      </c>
      <c r="J12" s="76">
        <v>12.37494398879927</v>
      </c>
      <c r="K12" s="76">
        <v>122.64944103148974</v>
      </c>
      <c r="L12" s="76">
        <v>8.7999603390173231</v>
      </c>
      <c r="M12" s="76">
        <v>1.0229953505748395</v>
      </c>
      <c r="N12" s="76">
        <v>1.5014931878275775</v>
      </c>
      <c r="O12" s="76"/>
      <c r="P12" s="94" t="s">
        <v>176</v>
      </c>
      <c r="Q12" s="76">
        <v>0</v>
      </c>
      <c r="R12" s="76">
        <v>0</v>
      </c>
      <c r="S12" s="76">
        <v>8.7999542098053514</v>
      </c>
      <c r="T12" s="76">
        <v>43.06480893275306</v>
      </c>
      <c r="U12" s="76">
        <v>43.06480893275306</v>
      </c>
      <c r="V12" s="76">
        <v>9.4148146015351664</v>
      </c>
      <c r="W12" s="76">
        <v>0.4026401168662162</v>
      </c>
      <c r="X12" s="76">
        <v>12.374934857344135</v>
      </c>
      <c r="Y12" s="76">
        <v>1.0229929431211442</v>
      </c>
      <c r="Z12" s="76">
        <v>0</v>
      </c>
      <c r="AA12" s="76">
        <v>2496.0722791721623</v>
      </c>
      <c r="AB12" s="76">
        <v>94.102548853860071</v>
      </c>
      <c r="AC12" s="76">
        <v>8.5039946046618251</v>
      </c>
      <c r="AD12" s="76">
        <v>30.77624721239286</v>
      </c>
      <c r="AE12" s="76">
        <v>0</v>
      </c>
      <c r="AF12" s="76">
        <v>0</v>
      </c>
      <c r="AG12" s="76">
        <v>122.64943246667937</v>
      </c>
      <c r="AH12" s="76">
        <v>122.64943246667937</v>
      </c>
      <c r="AI12" s="76">
        <v>100.4008820901293</v>
      </c>
      <c r="AJ12" s="76">
        <v>11.273353865979018</v>
      </c>
      <c r="AK12" s="76">
        <v>0.70384679902918945</v>
      </c>
      <c r="AL12" s="76">
        <v>1.2879902669440879</v>
      </c>
      <c r="AM12" s="76">
        <v>5.5095754679846936</v>
      </c>
      <c r="AN12" s="76">
        <v>0</v>
      </c>
      <c r="AO12" s="76">
        <v>1.5014943955430682</v>
      </c>
      <c r="AP12" s="76">
        <v>7.8095746238705441</v>
      </c>
      <c r="AQ12" s="76">
        <v>0</v>
      </c>
      <c r="AR12" s="76">
        <v>558.50177042753103</v>
      </c>
      <c r="AS12" s="76">
        <v>11295.090130895234</v>
      </c>
      <c r="AT12" s="76">
        <v>1154.6087654925943</v>
      </c>
      <c r="AU12" s="76">
        <v>12550.099778477968</v>
      </c>
      <c r="AV12" s="76">
        <v>0</v>
      </c>
      <c r="AW12" s="76">
        <v>34.83509061984266</v>
      </c>
      <c r="AX12" s="76">
        <v>0</v>
      </c>
      <c r="AY12" s="76">
        <v>144.86266438614624</v>
      </c>
      <c r="AZ12" s="76">
        <v>0.19666960691622984</v>
      </c>
      <c r="BA12" s="76">
        <v>6.9154868432568906E-2</v>
      </c>
      <c r="BB12" s="76">
        <v>260.15712002248716</v>
      </c>
      <c r="BC12" s="76">
        <v>8.838318750343091E-2</v>
      </c>
      <c r="BD12" s="76">
        <v>0</v>
      </c>
      <c r="BE12" s="76">
        <v>1.2818891207195883E-2</v>
      </c>
      <c r="BF12" s="76">
        <v>347.76961464049714</v>
      </c>
      <c r="BG12" s="76">
        <v>337.33190363517838</v>
      </c>
      <c r="BH12" s="76">
        <v>10.437711005318647</v>
      </c>
      <c r="BI12" s="76">
        <v>0</v>
      </c>
      <c r="BJ12" s="76">
        <v>0</v>
      </c>
      <c r="BK12" s="76">
        <v>1.3800604991407486</v>
      </c>
      <c r="BL12" s="76">
        <v>0</v>
      </c>
      <c r="BM12" s="76">
        <v>14.809255752564248</v>
      </c>
      <c r="BN12" s="76">
        <v>0</v>
      </c>
      <c r="BO12" s="76">
        <v>0.3849054766778553</v>
      </c>
      <c r="BP12" s="76">
        <v>59.237031133010319</v>
      </c>
      <c r="BQ12" s="76">
        <v>10.243250860366425</v>
      </c>
      <c r="BR12" s="76">
        <v>0</v>
      </c>
      <c r="BS12" s="76">
        <v>0.99515484605014404</v>
      </c>
      <c r="BT12" s="76">
        <v>1.3493511886715492E-3</v>
      </c>
      <c r="BU12" s="76">
        <v>8.8022010702205211</v>
      </c>
      <c r="BV12" s="76">
        <v>11.293299311685935</v>
      </c>
      <c r="BW12" s="76">
        <v>0</v>
      </c>
      <c r="BX12" s="76">
        <v>0.14402094687668229</v>
      </c>
      <c r="BY12" s="76">
        <v>12.34998311751902</v>
      </c>
      <c r="BZ12" s="76">
        <v>0</v>
      </c>
      <c r="CA12" s="76">
        <v>1.0784447878747798</v>
      </c>
      <c r="CB12" s="76">
        <v>549.99725508049607</v>
      </c>
      <c r="CC12" s="76">
        <v>10.082875816185975</v>
      </c>
      <c r="CD12" s="94"/>
      <c r="CE12" s="29">
        <f t="shared" si="0"/>
        <v>8.0000066822023021E-3</v>
      </c>
      <c r="CF12" s="94"/>
      <c r="CG12" s="69">
        <f t="shared" si="1"/>
        <v>2.9252805966620146E-7</v>
      </c>
      <c r="CH12" s="69">
        <f t="shared" si="2"/>
        <v>-9.7646994525306797E-8</v>
      </c>
      <c r="CI12" s="69">
        <f t="shared" si="3"/>
        <v>-4.3127792409343167E-7</v>
      </c>
      <c r="CJ12" s="69">
        <f t="shared" si="4"/>
        <v>-2.5488372514820257E-5</v>
      </c>
      <c r="CK12" s="69">
        <f t="shared" si="5"/>
        <v>-2.6274103390370758E-5</v>
      </c>
      <c r="CL12" s="69">
        <f t="shared" si="6"/>
        <v>-9.3803632421147671E-7</v>
      </c>
      <c r="CM12" s="69">
        <f t="shared" si="7"/>
        <v>-4.6815234679697627E-7</v>
      </c>
      <c r="CN12" s="69">
        <f t="shared" si="8"/>
        <v>1.2139593398643366E-7</v>
      </c>
      <c r="CO12" s="69">
        <f t="shared" si="9"/>
        <v>-7.3789870430220549E-7</v>
      </c>
      <c r="CP12" s="69">
        <f t="shared" si="10"/>
        <v>-6.9831629887631981E-8</v>
      </c>
      <c r="CQ12" s="69">
        <f t="shared" si="11"/>
        <v>-6.9650449952184243E-7</v>
      </c>
      <c r="CR12" s="69">
        <f t="shared" si="12"/>
        <v>-2.3533378660350891E-6</v>
      </c>
      <c r="CS12" s="69">
        <f t="shared" si="13"/>
        <v>8.0434297039513355E-7</v>
      </c>
    </row>
    <row r="13" spans="1:97">
      <c r="A13" s="76" t="s">
        <v>177</v>
      </c>
      <c r="B13" s="76">
        <v>1318.6916383189216</v>
      </c>
      <c r="C13" s="76">
        <v>4.1258523816483521</v>
      </c>
      <c r="D13" s="76">
        <v>6589.2461512242126</v>
      </c>
      <c r="E13" s="76">
        <v>182.39070412081375</v>
      </c>
      <c r="F13" s="76">
        <v>176.9166637162767</v>
      </c>
      <c r="G13" s="76">
        <v>4.6502702968114509</v>
      </c>
      <c r="H13" s="76">
        <v>288.4268507026548</v>
      </c>
      <c r="I13" s="76">
        <v>22.583821461413752</v>
      </c>
      <c r="J13" s="76">
        <v>6.4896039844309499</v>
      </c>
      <c r="K13" s="76">
        <v>64.319188836452895</v>
      </c>
      <c r="L13" s="76">
        <v>4.6148297389659687</v>
      </c>
      <c r="M13" s="76">
        <v>0.5364739409685586</v>
      </c>
      <c r="N13" s="76">
        <v>0.78740526351450668</v>
      </c>
      <c r="O13" s="76"/>
      <c r="P13" s="94" t="s">
        <v>177</v>
      </c>
      <c r="Q13" s="76">
        <v>0</v>
      </c>
      <c r="R13" s="76">
        <v>0</v>
      </c>
      <c r="S13" s="76">
        <v>4.6148061086619085</v>
      </c>
      <c r="T13" s="76">
        <v>22.583779220058346</v>
      </c>
      <c r="U13" s="76">
        <v>22.583779220058346</v>
      </c>
      <c r="V13" s="76">
        <v>4.9372780402354541</v>
      </c>
      <c r="W13" s="76">
        <v>0.21115195909600296</v>
      </c>
      <c r="X13" s="76">
        <v>6.4896045912287885</v>
      </c>
      <c r="Y13" s="76">
        <v>0.53647347646392207</v>
      </c>
      <c r="Z13" s="76">
        <v>0</v>
      </c>
      <c r="AA13" s="76">
        <v>1318.6909359744727</v>
      </c>
      <c r="AB13" s="76">
        <v>49.348835215987137</v>
      </c>
      <c r="AC13" s="76">
        <v>4.4596208089755809</v>
      </c>
      <c r="AD13" s="76">
        <v>16.139543472869285</v>
      </c>
      <c r="AE13" s="76">
        <v>0</v>
      </c>
      <c r="AF13" s="76">
        <v>0</v>
      </c>
      <c r="AG13" s="76">
        <v>64.319241408582059</v>
      </c>
      <c r="AH13" s="76">
        <v>64.319241408582059</v>
      </c>
      <c r="AI13" s="76">
        <v>52.714050793829252</v>
      </c>
      <c r="AJ13" s="76">
        <v>5.9119043911976048</v>
      </c>
      <c r="AK13" s="76">
        <v>0.36910646156452637</v>
      </c>
      <c r="AL13" s="76">
        <v>0.67544248926859363</v>
      </c>
      <c r="AM13" s="76">
        <v>2.8893046399991147</v>
      </c>
      <c r="AN13" s="76">
        <v>0</v>
      </c>
      <c r="AO13" s="76">
        <v>0.78740908800055187</v>
      </c>
      <c r="AP13" s="76">
        <v>4.1258479032832378</v>
      </c>
      <c r="AQ13" s="76">
        <v>0</v>
      </c>
      <c r="AR13" s="76">
        <v>292.88635429377678</v>
      </c>
      <c r="AS13" s="76">
        <v>5930.3203522060012</v>
      </c>
      <c r="AT13" s="76">
        <v>606.20975704646753</v>
      </c>
      <c r="AU13" s="76">
        <v>6589.2441600462962</v>
      </c>
      <c r="AV13" s="76">
        <v>0</v>
      </c>
      <c r="AW13" s="76">
        <v>18.268007244905949</v>
      </c>
      <c r="AX13" s="76">
        <v>0</v>
      </c>
      <c r="AY13" s="76">
        <v>75.968251003773219</v>
      </c>
      <c r="AZ13" s="76">
        <v>0.10314209709155246</v>
      </c>
      <c r="BA13" s="76">
        <v>3.6267954507625252E-2</v>
      </c>
      <c r="BB13" s="76">
        <v>136.43812981365437</v>
      </c>
      <c r="BC13" s="76">
        <v>4.6351993827058409E-2</v>
      </c>
      <c r="BD13" s="76">
        <v>0</v>
      </c>
      <c r="BE13" s="76">
        <v>6.7228208854864272E-3</v>
      </c>
      <c r="BF13" s="76">
        <v>182.38610558699872</v>
      </c>
      <c r="BG13" s="76">
        <v>176.91207531919227</v>
      </c>
      <c r="BH13" s="76">
        <v>5.4740302678064525</v>
      </c>
      <c r="BI13" s="76">
        <v>0</v>
      </c>
      <c r="BJ13" s="76">
        <v>0</v>
      </c>
      <c r="BK13" s="76">
        <v>0.72376596647872293</v>
      </c>
      <c r="BL13" s="76">
        <v>0</v>
      </c>
      <c r="BM13" s="76">
        <v>7.7666464165523079</v>
      </c>
      <c r="BN13" s="76">
        <v>0</v>
      </c>
      <c r="BO13" s="76">
        <v>0.20186224122973845</v>
      </c>
      <c r="BP13" s="76">
        <v>31.066574373474012</v>
      </c>
      <c r="BQ13" s="76">
        <v>5.3717072552125558</v>
      </c>
      <c r="BR13" s="76">
        <v>0</v>
      </c>
      <c r="BS13" s="76">
        <v>0.52190397603575922</v>
      </c>
      <c r="BT13" s="76">
        <v>7.0766545566780721E-4</v>
      </c>
      <c r="BU13" s="76">
        <v>4.650284816261296</v>
      </c>
      <c r="BV13" s="76">
        <v>5.922394799384092</v>
      </c>
      <c r="BW13" s="76">
        <v>0</v>
      </c>
      <c r="BX13" s="76">
        <v>7.5527344229239637E-2</v>
      </c>
      <c r="BY13" s="76">
        <v>6.4764943829021426</v>
      </c>
      <c r="BZ13" s="76">
        <v>0</v>
      </c>
      <c r="CA13" s="76">
        <v>0.56555417048906265</v>
      </c>
      <c r="CB13" s="76">
        <v>288.42674240645511</v>
      </c>
      <c r="CC13" s="76">
        <v>5.2876014390944537</v>
      </c>
      <c r="CD13" s="94"/>
      <c r="CE13" s="29">
        <f t="shared" si="0"/>
        <v>8.0000147988838321E-3</v>
      </c>
      <c r="CF13" s="94"/>
      <c r="CG13" s="69">
        <f t="shared" si="1"/>
        <v>-5.3260703903274937E-7</v>
      </c>
      <c r="CH13" s="69">
        <f t="shared" si="2"/>
        <v>-1.0854399770146211E-6</v>
      </c>
      <c r="CI13" s="69">
        <f t="shared" si="3"/>
        <v>-3.0218599679755957E-7</v>
      </c>
      <c r="CJ13" s="69">
        <f t="shared" si="4"/>
        <v>-2.5212544889247057E-5</v>
      </c>
      <c r="CK13" s="69">
        <f t="shared" si="5"/>
        <v>-2.5935358422716994E-5</v>
      </c>
      <c r="CL13" s="69">
        <f t="shared" si="6"/>
        <v>3.1222808392561133E-6</v>
      </c>
      <c r="CM13" s="69">
        <f t="shared" si="7"/>
        <v>-3.7547197646375857E-7</v>
      </c>
      <c r="CN13" s="69">
        <f t="shared" si="8"/>
        <v>-1.8704254936530319E-6</v>
      </c>
      <c r="CO13" s="69">
        <f t="shared" si="9"/>
        <v>9.3503061218888848E-8</v>
      </c>
      <c r="CP13" s="69">
        <f t="shared" si="10"/>
        <v>8.1736306248266145E-7</v>
      </c>
      <c r="CQ13" s="69">
        <f t="shared" si="11"/>
        <v>-5.1205148178353848E-6</v>
      </c>
      <c r="CR13" s="69">
        <f t="shared" si="12"/>
        <v>-8.6584752969353371E-7</v>
      </c>
      <c r="CS13" s="69">
        <f t="shared" si="13"/>
        <v>4.8570745236315542E-6</v>
      </c>
    </row>
    <row r="14" spans="1:97">
      <c r="A14" s="76" t="s">
        <v>178</v>
      </c>
      <c r="B14" s="76">
        <v>6685.1487758640951</v>
      </c>
      <c r="C14" s="76">
        <v>20.916150954859646</v>
      </c>
      <c r="D14" s="76">
        <v>33968.83920223618</v>
      </c>
      <c r="E14" s="76">
        <v>959.62106890094253</v>
      </c>
      <c r="F14" s="76">
        <v>930.81961801824446</v>
      </c>
      <c r="G14" s="76">
        <v>23.574673616762372</v>
      </c>
      <c r="H14" s="76">
        <v>1516.9718827730385</v>
      </c>
      <c r="I14" s="76">
        <v>118.77889414530983</v>
      </c>
      <c r="J14" s="76">
        <v>34.131866351608984</v>
      </c>
      <c r="K14" s="76">
        <v>338.28471082046821</v>
      </c>
      <c r="L14" s="76">
        <v>24.271549611611189</v>
      </c>
      <c r="M14" s="76">
        <v>2.8215676585767988</v>
      </c>
      <c r="N14" s="76">
        <v>4.1413332142996708</v>
      </c>
      <c r="O14" s="76"/>
      <c r="P14" s="94" t="s">
        <v>178</v>
      </c>
      <c r="Q14" s="76">
        <v>0</v>
      </c>
      <c r="R14" s="76">
        <v>0</v>
      </c>
      <c r="S14" s="76">
        <v>24.271579183059682</v>
      </c>
      <c r="T14" s="76">
        <v>118.77893869128548</v>
      </c>
      <c r="U14" s="76">
        <v>118.77893869128548</v>
      </c>
      <c r="V14" s="76">
        <v>25.967413264708423</v>
      </c>
      <c r="W14" s="76">
        <v>1.1105377308710076</v>
      </c>
      <c r="X14" s="76">
        <v>34.131822025216024</v>
      </c>
      <c r="Y14" s="76">
        <v>2.8215644909988202</v>
      </c>
      <c r="Z14" s="76">
        <v>0</v>
      </c>
      <c r="AA14" s="76">
        <v>6685.1476882752686</v>
      </c>
      <c r="AB14" s="76">
        <v>259.54816507115606</v>
      </c>
      <c r="AC14" s="76">
        <v>23.455254533443647</v>
      </c>
      <c r="AD14" s="76">
        <v>84.885246459922257</v>
      </c>
      <c r="AE14" s="76">
        <v>0</v>
      </c>
      <c r="AF14" s="76">
        <v>0</v>
      </c>
      <c r="AG14" s="76">
        <v>338.28469041133184</v>
      </c>
      <c r="AH14" s="76">
        <v>338.28469041133184</v>
      </c>
      <c r="AI14" s="76">
        <v>271.75040967829062</v>
      </c>
      <c r="AJ14" s="76">
        <v>31.093526744587486</v>
      </c>
      <c r="AK14" s="76">
        <v>1.9413108242957755</v>
      </c>
      <c r="AL14" s="76">
        <v>3.5524685536181351</v>
      </c>
      <c r="AM14" s="76">
        <v>15.196164024126931</v>
      </c>
      <c r="AN14" s="76">
        <v>0</v>
      </c>
      <c r="AO14" s="76">
        <v>4.1413347122477004</v>
      </c>
      <c r="AP14" s="76">
        <v>20.916147055782435</v>
      </c>
      <c r="AQ14" s="76">
        <v>0</v>
      </c>
      <c r="AR14" s="76">
        <v>1540.4247117181171</v>
      </c>
      <c r="AS14" s="76">
        <v>30571.934310781162</v>
      </c>
      <c r="AT14" s="76">
        <v>3125.1336085768598</v>
      </c>
      <c r="AU14" s="76">
        <v>33968.818329036309</v>
      </c>
      <c r="AV14" s="76">
        <v>0</v>
      </c>
      <c r="AW14" s="76">
        <v>96.080179275065163</v>
      </c>
      <c r="AX14" s="76">
        <v>0</v>
      </c>
      <c r="AY14" s="76">
        <v>399.55177083177011</v>
      </c>
      <c r="AZ14" s="76">
        <v>0.54266739672723885</v>
      </c>
      <c r="BA14" s="76">
        <v>0.19081802678615717</v>
      </c>
      <c r="BB14" s="76">
        <v>717.8475774941171</v>
      </c>
      <c r="BC14" s="76">
        <v>0.24387492402321465</v>
      </c>
      <c r="BD14" s="76">
        <v>0</v>
      </c>
      <c r="BE14" s="76">
        <v>3.5371131493576305E-2</v>
      </c>
      <c r="BF14" s="76">
        <v>959.59637094740867</v>
      </c>
      <c r="BG14" s="76">
        <v>930.79492601566926</v>
      </c>
      <c r="BH14" s="76">
        <v>28.801444931739415</v>
      </c>
      <c r="BI14" s="76">
        <v>0</v>
      </c>
      <c r="BJ14" s="76">
        <v>0</v>
      </c>
      <c r="BK14" s="76">
        <v>3.807984317531703</v>
      </c>
      <c r="BL14" s="76">
        <v>0</v>
      </c>
      <c r="BM14" s="76">
        <v>40.86299212156289</v>
      </c>
      <c r="BN14" s="76">
        <v>0</v>
      </c>
      <c r="BO14" s="76">
        <v>1.0620660925941239</v>
      </c>
      <c r="BP14" s="76">
        <v>163.45193120697544</v>
      </c>
      <c r="BQ14" s="76">
        <v>28.25236464629446</v>
      </c>
      <c r="BR14" s="76">
        <v>0</v>
      </c>
      <c r="BS14" s="76">
        <v>2.7459200262350008</v>
      </c>
      <c r="BT14" s="76">
        <v>3.7232776230867988E-3</v>
      </c>
      <c r="BU14" s="76">
        <v>23.574626177284681</v>
      </c>
      <c r="BV14" s="76">
        <v>31.148587284522602</v>
      </c>
      <c r="BW14" s="76">
        <v>0</v>
      </c>
      <c r="BX14" s="76">
        <v>0.39723084572157363</v>
      </c>
      <c r="BY14" s="76">
        <v>34.063138576897316</v>
      </c>
      <c r="BZ14" s="76">
        <v>0</v>
      </c>
      <c r="CA14" s="76">
        <v>2.9745082329972403</v>
      </c>
      <c r="CB14" s="76">
        <v>1516.9711501402703</v>
      </c>
      <c r="CC14" s="76">
        <v>27.81005814010885</v>
      </c>
      <c r="CD14" s="94"/>
      <c r="CE14" s="29">
        <f t="shared" si="0"/>
        <v>7.9999959682436252E-3</v>
      </c>
      <c r="CF14" s="94"/>
      <c r="CG14" s="69">
        <f t="shared" si="1"/>
        <v>-1.6268730330257255E-7</v>
      </c>
      <c r="CH14" s="69">
        <f t="shared" si="2"/>
        <v>-1.8641466199249408E-7</v>
      </c>
      <c r="CI14" s="69">
        <f t="shared" si="3"/>
        <v>-6.1448081129847849E-7</v>
      </c>
      <c r="CJ14" s="69">
        <f t="shared" si="4"/>
        <v>-2.5737193913579111E-5</v>
      </c>
      <c r="CK14" s="69">
        <f t="shared" si="5"/>
        <v>-2.6527161758541012E-5</v>
      </c>
      <c r="CL14" s="69">
        <f t="shared" si="6"/>
        <v>-2.0123068705569114E-6</v>
      </c>
      <c r="CM14" s="69">
        <f t="shared" si="7"/>
        <v>-4.8295738141002351E-7</v>
      </c>
      <c r="CN14" s="69">
        <f t="shared" si="8"/>
        <v>3.7503275275601435E-7</v>
      </c>
      <c r="CO14" s="69">
        <f t="shared" si="9"/>
        <v>-1.2986806084108024E-6</v>
      </c>
      <c r="CP14" s="69">
        <f t="shared" si="10"/>
        <v>-6.0331240862086903E-8</v>
      </c>
      <c r="CQ14" s="69">
        <f t="shared" si="11"/>
        <v>1.218358488298745E-6</v>
      </c>
      <c r="CR14" s="69">
        <f t="shared" si="12"/>
        <v>-1.122630523833604E-6</v>
      </c>
      <c r="CS14" s="69">
        <f t="shared" si="13"/>
        <v>3.6170671426388445E-7</v>
      </c>
    </row>
    <row r="15" spans="1:97">
      <c r="A15" s="76" t="s">
        <v>179</v>
      </c>
      <c r="B15" s="76">
        <v>3057.6339181720473</v>
      </c>
      <c r="C15" s="76">
        <v>9.5665695218394848</v>
      </c>
      <c r="D15" s="76">
        <v>15436.73785121873</v>
      </c>
      <c r="E15" s="76">
        <v>427.95030440950882</v>
      </c>
      <c r="F15" s="76">
        <v>415.10650534127132</v>
      </c>
      <c r="G15" s="76">
        <v>10.782518680877422</v>
      </c>
      <c r="H15" s="76">
        <v>676.81077354023773</v>
      </c>
      <c r="I15" s="76">
        <v>52.994283617457654</v>
      </c>
      <c r="J15" s="76">
        <v>15.228241675680309</v>
      </c>
      <c r="K15" s="76">
        <v>150.92880370403367</v>
      </c>
      <c r="L15" s="76">
        <v>10.828971642175489</v>
      </c>
      <c r="M15" s="76">
        <v>1.2588680286702281</v>
      </c>
      <c r="N15" s="76">
        <v>1.8476934512477128</v>
      </c>
      <c r="O15" s="76"/>
      <c r="P15" s="94" t="s">
        <v>179</v>
      </c>
      <c r="Q15" s="76">
        <v>0</v>
      </c>
      <c r="R15" s="76">
        <v>0</v>
      </c>
      <c r="S15" s="76">
        <v>10.828968217454843</v>
      </c>
      <c r="T15" s="76">
        <v>52.994206743741493</v>
      </c>
      <c r="U15" s="76">
        <v>52.994206743741493</v>
      </c>
      <c r="V15" s="76">
        <v>11.58560772819159</v>
      </c>
      <c r="W15" s="76">
        <v>0.49547980819772425</v>
      </c>
      <c r="X15" s="76">
        <v>15.228240325106276</v>
      </c>
      <c r="Y15" s="76">
        <v>1.2588689263128112</v>
      </c>
      <c r="Z15" s="76">
        <v>0</v>
      </c>
      <c r="AA15" s="76">
        <v>3057.6316633939059</v>
      </c>
      <c r="AB15" s="76">
        <v>115.79992842826702</v>
      </c>
      <c r="AC15" s="76">
        <v>10.464767970095737</v>
      </c>
      <c r="AD15" s="76">
        <v>37.872312446817865</v>
      </c>
      <c r="AE15" s="76">
        <v>0</v>
      </c>
      <c r="AF15" s="76">
        <v>0</v>
      </c>
      <c r="AG15" s="76">
        <v>150.92893537993527</v>
      </c>
      <c r="AH15" s="76">
        <v>150.92893537993527</v>
      </c>
      <c r="AI15" s="76">
        <v>123.4940362757321</v>
      </c>
      <c r="AJ15" s="76">
        <v>13.87263405771513</v>
      </c>
      <c r="AK15" s="76">
        <v>0.86612948906700893</v>
      </c>
      <c r="AL15" s="76">
        <v>1.5849661907052977</v>
      </c>
      <c r="AM15" s="76">
        <v>6.7799332308512605</v>
      </c>
      <c r="AN15" s="76">
        <v>0</v>
      </c>
      <c r="AO15" s="76">
        <v>1.8476869944231946</v>
      </c>
      <c r="AP15" s="76">
        <v>9.566553730518029</v>
      </c>
      <c r="AQ15" s="76">
        <v>0</v>
      </c>
      <c r="AR15" s="76">
        <v>687.27559803127224</v>
      </c>
      <c r="AS15" s="76">
        <v>13893.055350494122</v>
      </c>
      <c r="AT15" s="76">
        <v>1420.1798957484939</v>
      </c>
      <c r="AU15" s="76">
        <v>15436.729282518347</v>
      </c>
      <c r="AV15" s="76">
        <v>0</v>
      </c>
      <c r="AW15" s="76">
        <v>42.867089268159241</v>
      </c>
      <c r="AX15" s="76">
        <v>0</v>
      </c>
      <c r="AY15" s="76">
        <v>178.26391378266155</v>
      </c>
      <c r="AZ15" s="76">
        <v>0.2420073354387475</v>
      </c>
      <c r="BA15" s="76">
        <v>8.5096685659485166E-2</v>
      </c>
      <c r="BB15" s="76">
        <v>320.12996715443944</v>
      </c>
      <c r="BC15" s="76">
        <v>0.10875774070338463</v>
      </c>
      <c r="BD15" s="76">
        <v>0</v>
      </c>
      <c r="BE15" s="76">
        <v>1.5773977607654446E-2</v>
      </c>
      <c r="BF15" s="76">
        <v>427.93933457779195</v>
      </c>
      <c r="BG15" s="76">
        <v>415.09552018392503</v>
      </c>
      <c r="BH15" s="76">
        <v>12.843814393866738</v>
      </c>
      <c r="BI15" s="76">
        <v>0</v>
      </c>
      <c r="BJ15" s="76">
        <v>0</v>
      </c>
      <c r="BK15" s="76">
        <v>1.6982026326493507</v>
      </c>
      <c r="BL15" s="76">
        <v>0</v>
      </c>
      <c r="BM15" s="76">
        <v>18.22315522346598</v>
      </c>
      <c r="BN15" s="76">
        <v>0</v>
      </c>
      <c r="BO15" s="76">
        <v>0.47363594703395689</v>
      </c>
      <c r="BP15" s="76">
        <v>72.892698942332615</v>
      </c>
      <c r="BQ15" s="76">
        <v>12.605037148967305</v>
      </c>
      <c r="BR15" s="76">
        <v>0</v>
      </c>
      <c r="BS15" s="76">
        <v>1.2245641098563127</v>
      </c>
      <c r="BT15" s="76">
        <v>1.6604347381184653E-3</v>
      </c>
      <c r="BU15" s="76">
        <v>10.78252007147384</v>
      </c>
      <c r="BV15" s="76">
        <v>13.89721806599724</v>
      </c>
      <c r="BW15" s="76">
        <v>0</v>
      </c>
      <c r="BX15" s="76">
        <v>0.17722971308392746</v>
      </c>
      <c r="BY15" s="76">
        <v>15.197509176498588</v>
      </c>
      <c r="BZ15" s="76">
        <v>0</v>
      </c>
      <c r="CA15" s="76">
        <v>1.3271041284344642</v>
      </c>
      <c r="CB15" s="76">
        <v>676.8106050805518</v>
      </c>
      <c r="CC15" s="76">
        <v>12.407659139533347</v>
      </c>
      <c r="CD15" s="94"/>
      <c r="CE15" s="29">
        <f t="shared" si="0"/>
        <v>8.0000130866831713E-3</v>
      </c>
      <c r="CF15" s="94"/>
      <c r="CG15" s="69">
        <f t="shared" si="1"/>
        <v>-7.3742580103432889E-7</v>
      </c>
      <c r="CH15" s="69">
        <f t="shared" si="2"/>
        <v>-1.6506775411754132E-6</v>
      </c>
      <c r="CI15" s="69">
        <f t="shared" si="3"/>
        <v>-5.5508491920718216E-7</v>
      </c>
      <c r="CJ15" s="69">
        <f t="shared" si="4"/>
        <v>-2.5633424264062436E-5</v>
      </c>
      <c r="CK15" s="69">
        <f t="shared" si="5"/>
        <v>-2.6463467098045444E-5</v>
      </c>
      <c r="CL15" s="69">
        <f t="shared" si="6"/>
        <v>1.2896767996575528E-7</v>
      </c>
      <c r="CM15" s="69">
        <f t="shared" si="7"/>
        <v>-2.4890219323272926E-7</v>
      </c>
      <c r="CN15" s="69">
        <f t="shared" si="8"/>
        <v>-1.4506039314662043E-6</v>
      </c>
      <c r="CO15" s="69">
        <f t="shared" si="9"/>
        <v>-8.868877062880275E-8</v>
      </c>
      <c r="CP15" s="69">
        <f t="shared" si="10"/>
        <v>8.7243719136242223E-7</v>
      </c>
      <c r="CQ15" s="69">
        <f t="shared" si="11"/>
        <v>-3.1625538960700319E-7</v>
      </c>
      <c r="CR15" s="69">
        <f t="shared" si="12"/>
        <v>7.1305535029057701E-7</v>
      </c>
      <c r="CS15" s="69">
        <f t="shared" si="13"/>
        <v>-3.4945323391192468E-6</v>
      </c>
    </row>
    <row r="16" spans="1:97">
      <c r="A16" s="76" t="s">
        <v>180</v>
      </c>
      <c r="B16" s="76">
        <v>3498.7896309886437</v>
      </c>
      <c r="C16" s="76">
        <v>10.946833994882931</v>
      </c>
      <c r="D16" s="76">
        <v>17268.325850513065</v>
      </c>
      <c r="E16" s="76">
        <v>478.15489895571</v>
      </c>
      <c r="F16" s="76">
        <v>463.80395578120579</v>
      </c>
      <c r="G16" s="76">
        <v>12.338218266040309</v>
      </c>
      <c r="H16" s="76">
        <v>756.05857991228731</v>
      </c>
      <c r="I16" s="76">
        <v>59.199387629806104</v>
      </c>
      <c r="J16" s="76">
        <v>17.0113179264271</v>
      </c>
      <c r="K16" s="76">
        <v>168.60106295596995</v>
      </c>
      <c r="L16" s="76">
        <v>12.096937247253875</v>
      </c>
      <c r="M16" s="76">
        <v>1.4062689110392383</v>
      </c>
      <c r="N16" s="76">
        <v>2.0640400061737099</v>
      </c>
      <c r="O16" s="76"/>
      <c r="P16" s="94" t="s">
        <v>180</v>
      </c>
      <c r="Q16" s="76">
        <v>0</v>
      </c>
      <c r="R16" s="76">
        <v>0</v>
      </c>
      <c r="S16" s="76">
        <v>12.096926368842905</v>
      </c>
      <c r="T16" s="76">
        <v>59.199540352159971</v>
      </c>
      <c r="U16" s="76">
        <v>59.199540352159971</v>
      </c>
      <c r="V16" s="76">
        <v>12.942154815634703</v>
      </c>
      <c r="W16" s="76">
        <v>0.55349298105966749</v>
      </c>
      <c r="X16" s="76">
        <v>17.011324754365663</v>
      </c>
      <c r="Y16" s="76">
        <v>1.4062633442890915</v>
      </c>
      <c r="Z16" s="76">
        <v>0</v>
      </c>
      <c r="AA16" s="76">
        <v>3498.7871582643015</v>
      </c>
      <c r="AB16" s="76">
        <v>129.35886609303037</v>
      </c>
      <c r="AC16" s="76">
        <v>11.690078349832202</v>
      </c>
      <c r="AD16" s="76">
        <v>42.306882947847235</v>
      </c>
      <c r="AE16" s="76">
        <v>0</v>
      </c>
      <c r="AF16" s="76">
        <v>0</v>
      </c>
      <c r="AG16" s="76">
        <v>168.6010655314125</v>
      </c>
      <c r="AH16" s="76">
        <v>168.6010655314125</v>
      </c>
      <c r="AI16" s="76">
        <v>138.14632012947746</v>
      </c>
      <c r="AJ16" s="76">
        <v>15.496991939598978</v>
      </c>
      <c r="AK16" s="76">
        <v>0.96754327066664103</v>
      </c>
      <c r="AL16" s="76">
        <v>1.7705552856508715</v>
      </c>
      <c r="AM16" s="76">
        <v>7.5737740846507622</v>
      </c>
      <c r="AN16" s="76">
        <v>0</v>
      </c>
      <c r="AO16" s="76">
        <v>2.0640368983262789</v>
      </c>
      <c r="AP16" s="76">
        <v>10.94683753728842</v>
      </c>
      <c r="AQ16" s="76">
        <v>0</v>
      </c>
      <c r="AR16" s="76">
        <v>767.74886521282849</v>
      </c>
      <c r="AS16" s="76">
        <v>15541.485604042829</v>
      </c>
      <c r="AT16" s="76">
        <v>1588.6882979544428</v>
      </c>
      <c r="AU16" s="76">
        <v>17268.320222126738</v>
      </c>
      <c r="AV16" s="76">
        <v>0</v>
      </c>
      <c r="AW16" s="76">
        <v>47.886211264169326</v>
      </c>
      <c r="AX16" s="76">
        <v>0</v>
      </c>
      <c r="AY16" s="76">
        <v>199.13675829429718</v>
      </c>
      <c r="AZ16" s="76">
        <v>0.27039769422554383</v>
      </c>
      <c r="BA16" s="76">
        <v>9.5079799914681087E-2</v>
      </c>
      <c r="BB16" s="76">
        <v>357.68552062677378</v>
      </c>
      <c r="BC16" s="76">
        <v>0.1215164704255472</v>
      </c>
      <c r="BD16" s="76">
        <v>0</v>
      </c>
      <c r="BE16" s="76">
        <v>1.7624553476964466E-2</v>
      </c>
      <c r="BF16" s="76">
        <v>478.14267457057667</v>
      </c>
      <c r="BG16" s="76">
        <v>463.79174698535422</v>
      </c>
      <c r="BH16" s="76">
        <v>14.35092758522241</v>
      </c>
      <c r="BI16" s="76">
        <v>0</v>
      </c>
      <c r="BJ16" s="76">
        <v>0</v>
      </c>
      <c r="BK16" s="76">
        <v>1.8974175309225791</v>
      </c>
      <c r="BL16" s="76">
        <v>0</v>
      </c>
      <c r="BM16" s="76">
        <v>20.360959148244287</v>
      </c>
      <c r="BN16" s="76">
        <v>0</v>
      </c>
      <c r="BO16" s="76">
        <v>0.52920002005544642</v>
      </c>
      <c r="BP16" s="76">
        <v>81.443953097438779</v>
      </c>
      <c r="BQ16" s="76">
        <v>14.080955465737238</v>
      </c>
      <c r="BR16" s="76">
        <v>0</v>
      </c>
      <c r="BS16" s="76">
        <v>1.3682228245947632</v>
      </c>
      <c r="BT16" s="76">
        <v>1.8552192817341551E-3</v>
      </c>
      <c r="BU16" s="76">
        <v>12.338218691852278</v>
      </c>
      <c r="BV16" s="76">
        <v>15.524477090212899</v>
      </c>
      <c r="BW16" s="76">
        <v>0</v>
      </c>
      <c r="BX16" s="76">
        <v>0.19798361200295547</v>
      </c>
      <c r="BY16" s="76">
        <v>16.977052053120545</v>
      </c>
      <c r="BZ16" s="76">
        <v>0</v>
      </c>
      <c r="CA16" s="76">
        <v>1.4824940535831552</v>
      </c>
      <c r="CB16" s="76">
        <v>756.0583206754967</v>
      </c>
      <c r="CC16" s="76">
        <v>13.860482521716973</v>
      </c>
      <c r="CD16" s="94"/>
      <c r="CE16" s="29">
        <f t="shared" si="0"/>
        <v>7.9999860063090424E-3</v>
      </c>
      <c r="CF16" s="94"/>
      <c r="CG16" s="69">
        <f t="shared" si="1"/>
        <v>-7.067370728061391E-7</v>
      </c>
      <c r="CH16" s="69">
        <f t="shared" si="2"/>
        <v>3.2360091425512923E-7</v>
      </c>
      <c r="CI16" s="69">
        <f t="shared" si="3"/>
        <v>-3.2593700023876799E-7</v>
      </c>
      <c r="CJ16" s="69">
        <f t="shared" si="4"/>
        <v>-2.5565742733203001E-5</v>
      </c>
      <c r="CK16" s="69">
        <f t="shared" si="5"/>
        <v>-2.6323181808571933E-5</v>
      </c>
      <c r="CL16" s="69">
        <f t="shared" si="6"/>
        <v>3.4511625553594008E-8</v>
      </c>
      <c r="CM16" s="69">
        <f t="shared" si="7"/>
        <v>-3.4287923912174786E-7</v>
      </c>
      <c r="CN16" s="69">
        <f t="shared" si="8"/>
        <v>2.5797961766487039E-6</v>
      </c>
      <c r="CO16" s="69">
        <f t="shared" si="9"/>
        <v>4.0137622449492413E-7</v>
      </c>
      <c r="CP16" s="69">
        <f t="shared" si="10"/>
        <v>1.5275363663935125E-8</v>
      </c>
      <c r="CQ16" s="69">
        <f t="shared" si="11"/>
        <v>-8.9926985218669974E-7</v>
      </c>
      <c r="CR16" s="69">
        <f t="shared" si="12"/>
        <v>-3.958524648555363E-6</v>
      </c>
      <c r="CS16" s="69">
        <f t="shared" si="13"/>
        <v>-1.5057108494336875E-6</v>
      </c>
    </row>
    <row r="17" spans="1:97">
      <c r="A17" s="76" t="s">
        <v>181</v>
      </c>
      <c r="B17" s="76">
        <v>4527.5595617161898</v>
      </c>
      <c r="C17" s="76">
        <v>14.165597655300116</v>
      </c>
      <c r="D17" s="76">
        <v>22610.451553799274</v>
      </c>
      <c r="E17" s="76">
        <v>626.25862110020057</v>
      </c>
      <c r="F17" s="76">
        <v>607.46287037797049</v>
      </c>
      <c r="G17" s="76">
        <v>15.966098558588067</v>
      </c>
      <c r="H17" s="76">
        <v>990.34284227860144</v>
      </c>
      <c r="I17" s="76">
        <v>77.543843374445999</v>
      </c>
      <c r="J17" s="76">
        <v>22.282714011927482</v>
      </c>
      <c r="K17" s="76">
        <v>220.84644862155176</v>
      </c>
      <c r="L17" s="76">
        <v>15.84548507834077</v>
      </c>
      <c r="M17" s="76">
        <v>1.8420377078232164</v>
      </c>
      <c r="N17" s="76">
        <v>2.7036359946066568</v>
      </c>
      <c r="O17" s="76"/>
      <c r="P17" s="94" t="s">
        <v>181</v>
      </c>
      <c r="Q17" s="76">
        <v>0</v>
      </c>
      <c r="R17" s="76">
        <v>0</v>
      </c>
      <c r="S17" s="76">
        <v>15.845518393001189</v>
      </c>
      <c r="T17" s="76">
        <v>77.543822112566389</v>
      </c>
      <c r="U17" s="76">
        <v>77.543822112566389</v>
      </c>
      <c r="V17" s="76">
        <v>16.95263802362804</v>
      </c>
      <c r="W17" s="76">
        <v>0.72501059676837898</v>
      </c>
      <c r="X17" s="76">
        <v>22.282711351416033</v>
      </c>
      <c r="Y17" s="76">
        <v>1.8420399947258037</v>
      </c>
      <c r="Z17" s="76">
        <v>0</v>
      </c>
      <c r="AA17" s="76">
        <v>4527.55756537862</v>
      </c>
      <c r="AB17" s="76">
        <v>169.44406080353096</v>
      </c>
      <c r="AC17" s="76">
        <v>15.312562696742352</v>
      </c>
      <c r="AD17" s="76">
        <v>55.416674420066791</v>
      </c>
      <c r="AE17" s="76">
        <v>0</v>
      </c>
      <c r="AF17" s="76">
        <v>0</v>
      </c>
      <c r="AG17" s="76">
        <v>220.84628114051068</v>
      </c>
      <c r="AH17" s="76">
        <v>220.84628114051068</v>
      </c>
      <c r="AI17" s="76">
        <v>180.88365401279776</v>
      </c>
      <c r="AJ17" s="76">
        <v>20.299124327383055</v>
      </c>
      <c r="AK17" s="76">
        <v>1.2673668850859754</v>
      </c>
      <c r="AL17" s="76">
        <v>2.3191976164998898</v>
      </c>
      <c r="AM17" s="76">
        <v>9.920710075651602</v>
      </c>
      <c r="AN17" s="76">
        <v>0</v>
      </c>
      <c r="AO17" s="76">
        <v>2.7036323402484506</v>
      </c>
      <c r="AP17" s="76">
        <v>14.165571434051497</v>
      </c>
      <c r="AQ17" s="76">
        <v>0</v>
      </c>
      <c r="AR17" s="76">
        <v>1005.6555510618011</v>
      </c>
      <c r="AS17" s="76">
        <v>20349.394227241395</v>
      </c>
      <c r="AT17" s="76">
        <v>2080.160286920529</v>
      </c>
      <c r="AU17" s="76">
        <v>22610.438168174729</v>
      </c>
      <c r="AV17" s="76">
        <v>0</v>
      </c>
      <c r="AW17" s="76">
        <v>62.725092816035293</v>
      </c>
      <c r="AX17" s="76">
        <v>0</v>
      </c>
      <c r="AY17" s="76">
        <v>260.84426821858813</v>
      </c>
      <c r="AZ17" s="76">
        <v>0.35415106907631821</v>
      </c>
      <c r="BA17" s="76">
        <v>0.12453010568957812</v>
      </c>
      <c r="BB17" s="76">
        <v>468.47522109602789</v>
      </c>
      <c r="BC17" s="76">
        <v>0.15915549063311232</v>
      </c>
      <c r="BD17" s="76">
        <v>0</v>
      </c>
      <c r="BE17" s="76">
        <v>2.3083550477576209E-2</v>
      </c>
      <c r="BF17" s="76">
        <v>626.24270984572854</v>
      </c>
      <c r="BG17" s="76">
        <v>607.44697939714285</v>
      </c>
      <c r="BH17" s="76">
        <v>18.795730448585456</v>
      </c>
      <c r="BI17" s="76">
        <v>0</v>
      </c>
      <c r="BJ17" s="76">
        <v>0</v>
      </c>
      <c r="BK17" s="76">
        <v>2.4851288751467449</v>
      </c>
      <c r="BL17" s="76">
        <v>0</v>
      </c>
      <c r="BM17" s="76">
        <v>26.667642379448516</v>
      </c>
      <c r="BN17" s="76">
        <v>0</v>
      </c>
      <c r="BO17" s="76">
        <v>0.69311546321863826</v>
      </c>
      <c r="BP17" s="76">
        <v>106.6705064545821</v>
      </c>
      <c r="BQ17" s="76">
        <v>18.444309016608518</v>
      </c>
      <c r="BR17" s="76">
        <v>0</v>
      </c>
      <c r="BS17" s="76">
        <v>1.7920150323252688</v>
      </c>
      <c r="BT17" s="76">
        <v>2.4298805172043186E-3</v>
      </c>
      <c r="BU17" s="76">
        <v>15.9660694735473</v>
      </c>
      <c r="BV17" s="76">
        <v>20.335114962765577</v>
      </c>
      <c r="BW17" s="76">
        <v>0</v>
      </c>
      <c r="BX17" s="76">
        <v>0.25932994945878557</v>
      </c>
      <c r="BY17" s="76">
        <v>22.23777983921029</v>
      </c>
      <c r="BZ17" s="76">
        <v>0</v>
      </c>
      <c r="CA17" s="76">
        <v>1.9418830892891759</v>
      </c>
      <c r="CB17" s="76">
        <v>990.34258252726784</v>
      </c>
      <c r="CC17" s="76">
        <v>18.155529527461876</v>
      </c>
      <c r="CD17" s="94"/>
      <c r="CE17" s="29">
        <f t="shared" si="0"/>
        <v>8.0000065751666925E-3</v>
      </c>
      <c r="CF17" s="94"/>
      <c r="CG17" s="69">
        <f t="shared" si="1"/>
        <v>-4.4093016174006663E-7</v>
      </c>
      <c r="CH17" s="69">
        <f t="shared" si="2"/>
        <v>-1.8510513469014153E-6</v>
      </c>
      <c r="CI17" s="69">
        <f t="shared" si="3"/>
        <v>-5.920104918251408E-7</v>
      </c>
      <c r="CJ17" s="69">
        <f t="shared" si="4"/>
        <v>-2.5406843013318522E-5</v>
      </c>
      <c r="CK17" s="69">
        <f t="shared" si="5"/>
        <v>-2.6159591972670354E-5</v>
      </c>
      <c r="CL17" s="69">
        <f t="shared" si="6"/>
        <v>-1.8216748857086925E-6</v>
      </c>
      <c r="CM17" s="69">
        <f t="shared" si="7"/>
        <v>-2.6228425401015896E-7</v>
      </c>
      <c r="CN17" s="69">
        <f t="shared" si="8"/>
        <v>-2.7419171767324029E-7</v>
      </c>
      <c r="CO17" s="69">
        <f t="shared" si="9"/>
        <v>-1.1939799824465823E-7</v>
      </c>
      <c r="CP17" s="69">
        <f t="shared" si="10"/>
        <v>-7.5835967533161219E-7</v>
      </c>
      <c r="CQ17" s="69">
        <f t="shared" si="11"/>
        <v>2.1024702149585571E-6</v>
      </c>
      <c r="CR17" s="69">
        <f t="shared" si="12"/>
        <v>1.2415069341893003E-6</v>
      </c>
      <c r="CS17" s="69">
        <f t="shared" si="13"/>
        <v>-1.3516457886904604E-6</v>
      </c>
    </row>
    <row r="18" spans="1:97">
      <c r="A18" s="76" t="s">
        <v>182</v>
      </c>
      <c r="B18" s="76">
        <v>1592.8368831863086</v>
      </c>
      <c r="C18" s="76">
        <v>4.9835862369120747</v>
      </c>
      <c r="D18" s="76">
        <v>7967.4851327062297</v>
      </c>
      <c r="E18" s="76">
        <v>220.78595814147835</v>
      </c>
      <c r="F18" s="76">
        <v>214.15958089415793</v>
      </c>
      <c r="G18" s="76">
        <v>5.6170150992403451</v>
      </c>
      <c r="H18" s="76">
        <v>349.14844677724568</v>
      </c>
      <c r="I18" s="76">
        <v>27.338323623855814</v>
      </c>
      <c r="J18" s="76">
        <v>7.8558406259335154</v>
      </c>
      <c r="K18" s="76">
        <v>77.860110180144062</v>
      </c>
      <c r="L18" s="76">
        <v>5.5863756059111997</v>
      </c>
      <c r="M18" s="76">
        <v>0.64941613100430295</v>
      </c>
      <c r="N18" s="76">
        <v>0.95317529328830675</v>
      </c>
      <c r="O18" s="76"/>
      <c r="P18" s="94" t="s">
        <v>182</v>
      </c>
      <c r="Q18" s="76">
        <v>0</v>
      </c>
      <c r="R18" s="76">
        <v>0</v>
      </c>
      <c r="S18" s="76">
        <v>5.5863712606446754</v>
      </c>
      <c r="T18" s="76">
        <v>27.33832729036838</v>
      </c>
      <c r="U18" s="76">
        <v>27.33832729036838</v>
      </c>
      <c r="V18" s="76">
        <v>5.9766999856164968</v>
      </c>
      <c r="W18" s="76">
        <v>0.25559773431287247</v>
      </c>
      <c r="X18" s="76">
        <v>7.8558449684527281</v>
      </c>
      <c r="Y18" s="76">
        <v>0.64941770371446517</v>
      </c>
      <c r="Z18" s="76">
        <v>0</v>
      </c>
      <c r="AA18" s="76">
        <v>1592.8355639434074</v>
      </c>
      <c r="AB18" s="76">
        <v>59.737991575955306</v>
      </c>
      <c r="AC18" s="76">
        <v>5.3984934830794487</v>
      </c>
      <c r="AD18" s="76">
        <v>19.53734295915838</v>
      </c>
      <c r="AE18" s="76">
        <v>0</v>
      </c>
      <c r="AF18" s="76">
        <v>0</v>
      </c>
      <c r="AG18" s="76">
        <v>77.860105282069455</v>
      </c>
      <c r="AH18" s="76">
        <v>77.860105282069455</v>
      </c>
      <c r="AI18" s="76">
        <v>63.73988802063527</v>
      </c>
      <c r="AJ18" s="76">
        <v>7.1565215874475427</v>
      </c>
      <c r="AK18" s="76">
        <v>0.44681451950094647</v>
      </c>
      <c r="AL18" s="76">
        <v>0.817648147852582</v>
      </c>
      <c r="AM18" s="76">
        <v>3.4975819950625273</v>
      </c>
      <c r="AN18" s="76">
        <v>0</v>
      </c>
      <c r="AO18" s="76">
        <v>0.95318144718030917</v>
      </c>
      <c r="AP18" s="76">
        <v>4.98358978463048</v>
      </c>
      <c r="AQ18" s="76">
        <v>0</v>
      </c>
      <c r="AR18" s="76">
        <v>354.54708639693132</v>
      </c>
      <c r="AS18" s="76">
        <v>7170.7325400684513</v>
      </c>
      <c r="AT18" s="76">
        <v>733.00838181473375</v>
      </c>
      <c r="AU18" s="76">
        <v>7967.480809903821</v>
      </c>
      <c r="AV18" s="76">
        <v>0</v>
      </c>
      <c r="AW18" s="76">
        <v>22.113923574298493</v>
      </c>
      <c r="AX18" s="76">
        <v>0</v>
      </c>
      <c r="AY18" s="76">
        <v>91.961522755703641</v>
      </c>
      <c r="AZ18" s="76">
        <v>0.12485500488874932</v>
      </c>
      <c r="BA18" s="76">
        <v>4.3902689677408693E-2</v>
      </c>
      <c r="BB18" s="76">
        <v>165.1597555724577</v>
      </c>
      <c r="BC18" s="76">
        <v>5.6109807150691388E-2</v>
      </c>
      <c r="BD18" s="76">
        <v>0</v>
      </c>
      <c r="BE18" s="76">
        <v>8.1380389049642583E-3</v>
      </c>
      <c r="BF18" s="76">
        <v>220.78025606998708</v>
      </c>
      <c r="BG18" s="76">
        <v>214.15388549000616</v>
      </c>
      <c r="BH18" s="76">
        <v>6.626370579980926</v>
      </c>
      <c r="BI18" s="76">
        <v>0</v>
      </c>
      <c r="BJ18" s="76">
        <v>0</v>
      </c>
      <c r="BK18" s="76">
        <v>0.87612807211318522</v>
      </c>
      <c r="BL18" s="76">
        <v>0</v>
      </c>
      <c r="BM18" s="76">
        <v>9.4015873183529184</v>
      </c>
      <c r="BN18" s="76">
        <v>0</v>
      </c>
      <c r="BO18" s="76">
        <v>0.24435552493703055</v>
      </c>
      <c r="BP18" s="76">
        <v>37.606425583976794</v>
      </c>
      <c r="BQ18" s="76">
        <v>6.5025955815272907</v>
      </c>
      <c r="BR18" s="76">
        <v>0</v>
      </c>
      <c r="BS18" s="76">
        <v>0.63177124434376686</v>
      </c>
      <c r="BT18" s="76">
        <v>8.5663320304017396E-4</v>
      </c>
      <c r="BU18" s="76">
        <v>5.6170225819871389</v>
      </c>
      <c r="BV18" s="76">
        <v>7.1692037695809097</v>
      </c>
      <c r="BW18" s="76">
        <v>0</v>
      </c>
      <c r="BX18" s="76">
        <v>9.1427002363585405E-2</v>
      </c>
      <c r="BY18" s="76">
        <v>7.8399911573603127</v>
      </c>
      <c r="BZ18" s="76">
        <v>0</v>
      </c>
      <c r="CA18" s="76">
        <v>0.68461598877878271</v>
      </c>
      <c r="CB18" s="76">
        <v>349.14829064854462</v>
      </c>
      <c r="CC18" s="76">
        <v>6.4007886768203832</v>
      </c>
      <c r="CD18" s="94"/>
      <c r="CE18" s="29">
        <f t="shared" si="0"/>
        <v>8.0000052138694388E-3</v>
      </c>
      <c r="CF18" s="94"/>
      <c r="CG18" s="69">
        <f t="shared" si="1"/>
        <v>-8.2823477729801479E-7</v>
      </c>
      <c r="CH18" s="69">
        <f t="shared" si="2"/>
        <v>7.1188060898703E-7</v>
      </c>
      <c r="CI18" s="69">
        <f t="shared" si="3"/>
        <v>-5.4255544086379471E-7</v>
      </c>
      <c r="CJ18" s="69">
        <f t="shared" si="4"/>
        <v>-2.582624157473432E-5</v>
      </c>
      <c r="CK18" s="69">
        <f t="shared" si="5"/>
        <v>-2.6594206656485761E-5</v>
      </c>
      <c r="CL18" s="69">
        <f t="shared" si="6"/>
        <v>1.3321571442371655E-6</v>
      </c>
      <c r="CM18" s="69">
        <f t="shared" si="7"/>
        <v>-4.471699717001073E-7</v>
      </c>
      <c r="CN18" s="69">
        <f t="shared" si="8"/>
        <v>1.3411621780493451E-7</v>
      </c>
      <c r="CO18" s="69">
        <f t="shared" si="9"/>
        <v>5.5277587968472204E-7</v>
      </c>
      <c r="CP18" s="69">
        <f t="shared" si="10"/>
        <v>-6.2908652401179665E-8</v>
      </c>
      <c r="CQ18" s="69">
        <f t="shared" si="11"/>
        <v>-7.7783286175331825E-7</v>
      </c>
      <c r="CR18" s="69">
        <f t="shared" si="12"/>
        <v>2.4217294383801402E-6</v>
      </c>
      <c r="CS18" s="69">
        <f t="shared" si="13"/>
        <v>6.4562017561272889E-6</v>
      </c>
    </row>
    <row r="19" spans="1:97">
      <c r="A19" s="76" t="s">
        <v>183</v>
      </c>
      <c r="B19" s="76">
        <v>1564.8984801813131</v>
      </c>
      <c r="C19" s="76">
        <v>4.8961711556249021</v>
      </c>
      <c r="D19" s="76">
        <v>7845.4576032725345</v>
      </c>
      <c r="E19" s="76">
        <v>218.00509508295445</v>
      </c>
      <c r="F19" s="76">
        <v>211.46221003555337</v>
      </c>
      <c r="G19" s="76">
        <v>5.5184957653987272</v>
      </c>
      <c r="H19" s="76">
        <v>344.76096412871055</v>
      </c>
      <c r="I19" s="76">
        <v>26.994782185537289</v>
      </c>
      <c r="J19" s="76">
        <v>7.7571215696127309</v>
      </c>
      <c r="K19" s="76">
        <v>76.881691631451858</v>
      </c>
      <c r="L19" s="76">
        <v>5.5161752682296292</v>
      </c>
      <c r="M19" s="76">
        <v>0.64125533370920373</v>
      </c>
      <c r="N19" s="76">
        <v>0.94119741287393777</v>
      </c>
      <c r="O19" s="76"/>
      <c r="P19" s="94" t="s">
        <v>183</v>
      </c>
      <c r="Q19" s="76">
        <v>0</v>
      </c>
      <c r="R19" s="76">
        <v>0</v>
      </c>
      <c r="S19" s="76">
        <v>5.5161706928164813</v>
      </c>
      <c r="T19" s="76">
        <v>26.994836385079232</v>
      </c>
      <c r="U19" s="76">
        <v>26.994836385079232</v>
      </c>
      <c r="V19" s="76">
        <v>5.9016163199722191</v>
      </c>
      <c r="W19" s="76">
        <v>0.25239321245088026</v>
      </c>
      <c r="X19" s="76">
        <v>7.7571089375484625</v>
      </c>
      <c r="Y19" s="76">
        <v>0.64125354223872577</v>
      </c>
      <c r="Z19" s="76">
        <v>0</v>
      </c>
      <c r="AA19" s="76">
        <v>1564.897160282854</v>
      </c>
      <c r="AB19" s="76">
        <v>58.987423176195101</v>
      </c>
      <c r="AC19" s="76">
        <v>5.3306477753635821</v>
      </c>
      <c r="AD19" s="76">
        <v>19.291834551625826</v>
      </c>
      <c r="AE19" s="76">
        <v>0</v>
      </c>
      <c r="AF19" s="76">
        <v>0</v>
      </c>
      <c r="AG19" s="76">
        <v>76.881776787633882</v>
      </c>
      <c r="AH19" s="76">
        <v>76.881776787633882</v>
      </c>
      <c r="AI19" s="76">
        <v>62.763614912945016</v>
      </c>
      <c r="AJ19" s="76">
        <v>7.0665951400224936</v>
      </c>
      <c r="AK19" s="76">
        <v>0.4412029178171174</v>
      </c>
      <c r="AL19" s="76">
        <v>0.80737287977360983</v>
      </c>
      <c r="AM19" s="76">
        <v>3.4536238393057639</v>
      </c>
      <c r="AN19" s="76">
        <v>0</v>
      </c>
      <c r="AO19" s="76">
        <v>0.94119401056479279</v>
      </c>
      <c r="AP19" s="76">
        <v>4.8961750391816432</v>
      </c>
      <c r="AQ19" s="76">
        <v>0</v>
      </c>
      <c r="AR19" s="76">
        <v>350.09167277567428</v>
      </c>
      <c r="AS19" s="76">
        <v>7060.9094988276929</v>
      </c>
      <c r="AT19" s="76">
        <v>721.78191956723253</v>
      </c>
      <c r="AU19" s="76">
        <v>7845.4550333078714</v>
      </c>
      <c r="AV19" s="76">
        <v>0</v>
      </c>
      <c r="AW19" s="76">
        <v>21.836048564487946</v>
      </c>
      <c r="AX19" s="76">
        <v>0</v>
      </c>
      <c r="AY19" s="76">
        <v>90.805976751073942</v>
      </c>
      <c r="AZ19" s="76">
        <v>0.12328234764684154</v>
      </c>
      <c r="BA19" s="76">
        <v>4.3349712114948952E-2</v>
      </c>
      <c r="BB19" s="76">
        <v>163.07963869221814</v>
      </c>
      <c r="BC19" s="76">
        <v>5.5403003241896592E-2</v>
      </c>
      <c r="BD19" s="76">
        <v>0</v>
      </c>
      <c r="BE19" s="76">
        <v>8.0355827102520302E-3</v>
      </c>
      <c r="BF19" s="76">
        <v>217.99949741436939</v>
      </c>
      <c r="BG19" s="76">
        <v>211.45662688222879</v>
      </c>
      <c r="BH19" s="76">
        <v>6.5428705321406335</v>
      </c>
      <c r="BI19" s="76">
        <v>0</v>
      </c>
      <c r="BJ19" s="76">
        <v>0</v>
      </c>
      <c r="BK19" s="76">
        <v>0.86509128248372769</v>
      </c>
      <c r="BL19" s="76">
        <v>0</v>
      </c>
      <c r="BM19" s="76">
        <v>9.2831886291109385</v>
      </c>
      <c r="BN19" s="76">
        <v>0</v>
      </c>
      <c r="BO19" s="76">
        <v>0.2412785589047437</v>
      </c>
      <c r="BP19" s="76">
        <v>37.132701285074148</v>
      </c>
      <c r="BQ19" s="76">
        <v>6.4208818805115175</v>
      </c>
      <c r="BR19" s="76">
        <v>0</v>
      </c>
      <c r="BS19" s="76">
        <v>0.62381194769534332</v>
      </c>
      <c r="BT19" s="76">
        <v>8.4584102779477219E-4</v>
      </c>
      <c r="BU19" s="76">
        <v>5.5184928325754941</v>
      </c>
      <c r="BV19" s="76">
        <v>7.0791191827144591</v>
      </c>
      <c r="BW19" s="76">
        <v>0</v>
      </c>
      <c r="BX19" s="76">
        <v>9.0277408798007761E-2</v>
      </c>
      <c r="BY19" s="76">
        <v>7.7414848639128362</v>
      </c>
      <c r="BZ19" s="76">
        <v>0</v>
      </c>
      <c r="CA19" s="76">
        <v>0.67601581519224851</v>
      </c>
      <c r="CB19" s="76">
        <v>344.76088905129603</v>
      </c>
      <c r="CC19" s="76">
        <v>6.3203663610127601</v>
      </c>
      <c r="CD19" s="94"/>
      <c r="CE19" s="29">
        <f t="shared" si="0"/>
        <v>7.9999967683814597E-3</v>
      </c>
      <c r="CF19" s="94"/>
      <c r="CG19" s="69">
        <f t="shared" si="1"/>
        <v>-8.4344030990066014E-7</v>
      </c>
      <c r="CH19" s="69">
        <f t="shared" si="2"/>
        <v>7.9318239041100765E-7</v>
      </c>
      <c r="CI19" s="69">
        <f t="shared" si="3"/>
        <v>-3.2757358372325141E-7</v>
      </c>
      <c r="CJ19" s="69">
        <f t="shared" si="4"/>
        <v>-2.5676778714451818E-5</v>
      </c>
      <c r="CK19" s="69">
        <f t="shared" si="5"/>
        <v>-2.6402605570237204E-5</v>
      </c>
      <c r="CL19" s="69">
        <f t="shared" si="6"/>
        <v>-5.3145338110945327E-7</v>
      </c>
      <c r="CM19" s="69">
        <f t="shared" si="7"/>
        <v>-2.177665754922891E-7</v>
      </c>
      <c r="CN19" s="69">
        <f t="shared" si="8"/>
        <v>2.0077784502947883E-6</v>
      </c>
      <c r="CO19" s="69">
        <f t="shared" si="9"/>
        <v>-1.6284473763908619E-6</v>
      </c>
      <c r="CP19" s="69">
        <f t="shared" si="10"/>
        <v>1.1076262789885887E-6</v>
      </c>
      <c r="CQ19" s="69">
        <f t="shared" si="11"/>
        <v>-8.2945391062236397E-7</v>
      </c>
      <c r="CR19" s="69">
        <f t="shared" si="12"/>
        <v>-2.7936929079416065E-6</v>
      </c>
      <c r="CS19" s="69">
        <f t="shared" si="13"/>
        <v>-3.6148730313486108E-6</v>
      </c>
    </row>
    <row r="20" spans="1:97">
      <c r="A20" s="76" t="s">
        <v>184</v>
      </c>
      <c r="B20" s="76">
        <v>133.86242152895156</v>
      </c>
      <c r="C20" s="76">
        <v>0.41882270933247534</v>
      </c>
      <c r="D20" s="76">
        <v>1029.0152010258419</v>
      </c>
      <c r="E20" s="76">
        <v>28.674931637601322</v>
      </c>
      <c r="F20" s="76">
        <v>27.814683032774543</v>
      </c>
      <c r="G20" s="76">
        <v>0.4720567844555526</v>
      </c>
      <c r="H20" s="76">
        <v>45.483258809427959</v>
      </c>
      <c r="I20" s="76">
        <v>3.5613395753568273</v>
      </c>
      <c r="J20" s="76">
        <v>1.023373418325368</v>
      </c>
      <c r="K20" s="76">
        <v>10.142767105049039</v>
      </c>
      <c r="L20" s="76">
        <v>0.72773224751649668</v>
      </c>
      <c r="M20" s="76">
        <v>8.4598863586728093E-2</v>
      </c>
      <c r="N20" s="76">
        <v>0.12416930035815006</v>
      </c>
      <c r="O20" s="76"/>
      <c r="P20" s="94" t="s">
        <v>184</v>
      </c>
      <c r="Q20" s="76">
        <v>0</v>
      </c>
      <c r="R20" s="76">
        <v>0</v>
      </c>
      <c r="S20" s="76">
        <v>0.72773155098884879</v>
      </c>
      <c r="T20" s="76">
        <v>3.561336860940759</v>
      </c>
      <c r="U20" s="76">
        <v>3.561336860940759</v>
      </c>
      <c r="V20" s="76">
        <v>0.77858104459399147</v>
      </c>
      <c r="W20" s="76">
        <v>3.3296981696628591E-2</v>
      </c>
      <c r="X20" s="76">
        <v>1.0233735870259084</v>
      </c>
      <c r="Y20" s="76">
        <v>8.4596957496501618E-2</v>
      </c>
      <c r="Z20" s="76">
        <v>0</v>
      </c>
      <c r="AA20" s="76">
        <v>133.86250852031287</v>
      </c>
      <c r="AB20" s="76">
        <v>7.7820144231323116</v>
      </c>
      <c r="AC20" s="76">
        <v>0.70325541998875507</v>
      </c>
      <c r="AD20" s="76">
        <v>2.545107980448754</v>
      </c>
      <c r="AE20" s="76">
        <v>0</v>
      </c>
      <c r="AF20" s="76">
        <v>0</v>
      </c>
      <c r="AG20" s="76">
        <v>10.142719417349282</v>
      </c>
      <c r="AH20" s="76">
        <v>10.142719417349282</v>
      </c>
      <c r="AI20" s="76">
        <v>8.2321544932951998</v>
      </c>
      <c r="AJ20" s="76">
        <v>0.93227677452008129</v>
      </c>
      <c r="AK20" s="76">
        <v>5.8204729882725251E-2</v>
      </c>
      <c r="AL20" s="76">
        <v>0.10651509791672914</v>
      </c>
      <c r="AM20" s="76">
        <v>0.45562577262190168</v>
      </c>
      <c r="AN20" s="76">
        <v>0</v>
      </c>
      <c r="AO20" s="76">
        <v>0.12417044476120621</v>
      </c>
      <c r="AP20" s="76">
        <v>0.4188229407452731</v>
      </c>
      <c r="AQ20" s="76">
        <v>0</v>
      </c>
      <c r="AR20" s="76">
        <v>46.186475933795116</v>
      </c>
      <c r="AS20" s="76">
        <v>926.11371810600929</v>
      </c>
      <c r="AT20" s="76">
        <v>94.669291692433063</v>
      </c>
      <c r="AU20" s="76">
        <v>1029.0151642917374</v>
      </c>
      <c r="AV20" s="76">
        <v>0</v>
      </c>
      <c r="AW20" s="76">
        <v>2.880762762793708</v>
      </c>
      <c r="AX20" s="76">
        <v>0</v>
      </c>
      <c r="AY20" s="76">
        <v>11.979724156120302</v>
      </c>
      <c r="AZ20" s="76">
        <v>1.6215919906083148E-2</v>
      </c>
      <c r="BA20" s="76">
        <v>5.7020081901706975E-3</v>
      </c>
      <c r="BB20" s="76">
        <v>21.450651311474534</v>
      </c>
      <c r="BC20" s="76">
        <v>7.2874270848834527E-3</v>
      </c>
      <c r="BD20" s="76">
        <v>0</v>
      </c>
      <c r="BE20" s="76">
        <v>1.0569757656927754E-3</v>
      </c>
      <c r="BF20" s="76">
        <v>28.674175709568633</v>
      </c>
      <c r="BG20" s="76">
        <v>27.813928768757222</v>
      </c>
      <c r="BH20" s="76">
        <v>0.86024694081140962</v>
      </c>
      <c r="BI20" s="76">
        <v>0</v>
      </c>
      <c r="BJ20" s="76">
        <v>0</v>
      </c>
      <c r="BK20" s="76">
        <v>0.11378996786763458</v>
      </c>
      <c r="BL20" s="76">
        <v>0</v>
      </c>
      <c r="BM20" s="76">
        <v>1.2210658509565293</v>
      </c>
      <c r="BN20" s="76">
        <v>0</v>
      </c>
      <c r="BO20" s="76">
        <v>3.1736413080022209E-2</v>
      </c>
      <c r="BP20" s="76">
        <v>4.884258507360677</v>
      </c>
      <c r="BQ20" s="76">
        <v>0.84708594146508009</v>
      </c>
      <c r="BR20" s="76">
        <v>0</v>
      </c>
      <c r="BS20" s="76">
        <v>8.2053126980715041E-2</v>
      </c>
      <c r="BT20" s="76">
        <v>1.1126009027927029E-4</v>
      </c>
      <c r="BU20" s="76">
        <v>0.47205549121733675</v>
      </c>
      <c r="BV20" s="76">
        <v>0.93392929231210675</v>
      </c>
      <c r="BW20" s="76">
        <v>0</v>
      </c>
      <c r="BX20" s="76">
        <v>1.1910230625484349E-2</v>
      </c>
      <c r="BY20" s="76">
        <v>1.021308024982557</v>
      </c>
      <c r="BZ20" s="76">
        <v>0</v>
      </c>
      <c r="CA20" s="76">
        <v>8.9185026775575035E-2</v>
      </c>
      <c r="CB20" s="76">
        <v>45.483258960410446</v>
      </c>
      <c r="CC20" s="76">
        <v>0.83382599656630185</v>
      </c>
      <c r="CD20" s="94"/>
      <c r="CE20" s="29">
        <f t="shared" si="0"/>
        <v>8.0000322434133631E-3</v>
      </c>
      <c r="CF20" s="94"/>
      <c r="CG20" s="69">
        <f t="shared" si="1"/>
        <v>6.4985647443699647E-7</v>
      </c>
      <c r="CH20" s="69">
        <f t="shared" si="2"/>
        <v>5.5253163833081697E-7</v>
      </c>
      <c r="CI20" s="69">
        <f t="shared" si="3"/>
        <v>-3.5698310805068281E-8</v>
      </c>
      <c r="CJ20" s="69">
        <f t="shared" si="4"/>
        <v>-2.6361982035120602E-5</v>
      </c>
      <c r="CK20" s="69">
        <f t="shared" si="5"/>
        <v>-2.7117476637495058E-5</v>
      </c>
      <c r="CL20" s="69">
        <f t="shared" si="6"/>
        <v>-2.739581885981822E-6</v>
      </c>
      <c r="CM20" s="69">
        <f t="shared" si="7"/>
        <v>3.3195177942245909E-9</v>
      </c>
      <c r="CN20" s="69">
        <f t="shared" si="8"/>
        <v>-7.6218962301263639E-7</v>
      </c>
      <c r="CO20" s="69">
        <f t="shared" si="9"/>
        <v>1.6484749105768035E-7</v>
      </c>
      <c r="CP20" s="69">
        <f t="shared" si="10"/>
        <v>-4.7016459377549716E-6</v>
      </c>
      <c r="CQ20" s="69">
        <f t="shared" si="11"/>
        <v>-9.5712076834452267E-7</v>
      </c>
      <c r="CR20" s="69">
        <f t="shared" si="12"/>
        <v>-2.2530919987133972E-5</v>
      </c>
      <c r="CS20" s="69">
        <f t="shared" si="13"/>
        <v>9.2164734185632605E-6</v>
      </c>
    </row>
    <row r="21" spans="1:97">
      <c r="A21" s="76" t="s">
        <v>185</v>
      </c>
      <c r="B21" s="76">
        <v>452.60210192022492</v>
      </c>
      <c r="C21" s="76">
        <v>1.4668335359501885</v>
      </c>
      <c r="D21" s="76">
        <v>1869.039126687647</v>
      </c>
      <c r="E21" s="76">
        <v>44.947667901697116</v>
      </c>
      <c r="F21" s="76">
        <v>43.599240970501562</v>
      </c>
      <c r="G21" s="76">
        <v>0.798117449918198</v>
      </c>
      <c r="H21" s="76">
        <v>75.30032370673861</v>
      </c>
      <c r="I21" s="76">
        <v>5.8960153468878964</v>
      </c>
      <c r="J21" s="76">
        <v>1.6942572855853411</v>
      </c>
      <c r="K21" s="76">
        <v>16.791972184370461</v>
      </c>
      <c r="L21" s="76">
        <v>0.27262825428003085</v>
      </c>
      <c r="M21" s="76">
        <v>0.14005860234105183</v>
      </c>
      <c r="N21" s="76">
        <v>0.20556988389118255</v>
      </c>
      <c r="O21" s="76"/>
      <c r="P21" s="94" t="s">
        <v>185</v>
      </c>
      <c r="Q21" s="76">
        <v>0</v>
      </c>
      <c r="R21" s="76">
        <v>0</v>
      </c>
      <c r="S21" s="76">
        <v>0.27262743606411916</v>
      </c>
      <c r="T21" s="76">
        <v>5.8960137254141047</v>
      </c>
      <c r="U21" s="76">
        <v>5.8960137254141047</v>
      </c>
      <c r="V21" s="76">
        <v>1.2889842406554342</v>
      </c>
      <c r="W21" s="76">
        <v>5.5127259589184942E-2</v>
      </c>
      <c r="X21" s="76">
        <v>1.694256319457651</v>
      </c>
      <c r="Y21" s="76">
        <v>0.14005888190946003</v>
      </c>
      <c r="Z21" s="76">
        <v>0</v>
      </c>
      <c r="AA21" s="76">
        <v>452.60200264686898</v>
      </c>
      <c r="AB21" s="76">
        <v>12.883630666124771</v>
      </c>
      <c r="AC21" s="76">
        <v>1.1642840833361341</v>
      </c>
      <c r="AD21" s="76">
        <v>4.2135849790273037</v>
      </c>
      <c r="AE21" s="76">
        <v>0</v>
      </c>
      <c r="AF21" s="76">
        <v>0</v>
      </c>
      <c r="AG21" s="76">
        <v>16.791956644587582</v>
      </c>
      <c r="AH21" s="76">
        <v>16.791956644587582</v>
      </c>
      <c r="AI21" s="76">
        <v>14.952325304981883</v>
      </c>
      <c r="AJ21" s="76">
        <v>1.5434370782328852</v>
      </c>
      <c r="AK21" s="76">
        <v>9.6363508739622086E-2</v>
      </c>
      <c r="AL21" s="76">
        <v>0.17634152362386984</v>
      </c>
      <c r="AM21" s="76">
        <v>0.75431772509664519</v>
      </c>
      <c r="AN21" s="76">
        <v>0</v>
      </c>
      <c r="AO21" s="76">
        <v>0.20557404906452709</v>
      </c>
      <c r="AP21" s="76">
        <v>1.4668291140506067</v>
      </c>
      <c r="AQ21" s="76">
        <v>0</v>
      </c>
      <c r="AR21" s="76">
        <v>76.464499626867806</v>
      </c>
      <c r="AS21" s="76">
        <v>1682.1342359628973</v>
      </c>
      <c r="AT21" s="76">
        <v>171.95190434497951</v>
      </c>
      <c r="AU21" s="76">
        <v>1869.0384656128585</v>
      </c>
      <c r="AV21" s="76">
        <v>0</v>
      </c>
      <c r="AW21" s="76">
        <v>4.7692692548625697</v>
      </c>
      <c r="AX21" s="76">
        <v>0</v>
      </c>
      <c r="AY21" s="76">
        <v>19.833200034454947</v>
      </c>
      <c r="AZ21" s="76">
        <v>2.5418324099274105E-2</v>
      </c>
      <c r="BA21" s="76">
        <v>8.9378200653670581E-3</v>
      </c>
      <c r="BB21" s="76">
        <v>33.623734290139296</v>
      </c>
      <c r="BC21" s="76">
        <v>1.1422989701108372E-2</v>
      </c>
      <c r="BD21" s="76">
        <v>0</v>
      </c>
      <c r="BE21" s="76">
        <v>1.6567850987395049E-3</v>
      </c>
      <c r="BF21" s="76">
        <v>44.946514492881633</v>
      </c>
      <c r="BG21" s="76">
        <v>43.598086992537169</v>
      </c>
      <c r="BH21" s="76">
        <v>1.3484275003444706</v>
      </c>
      <c r="BI21" s="76">
        <v>0</v>
      </c>
      <c r="BJ21" s="76">
        <v>0</v>
      </c>
      <c r="BK21" s="76">
        <v>0.17836458938364275</v>
      </c>
      <c r="BL21" s="76">
        <v>0</v>
      </c>
      <c r="BM21" s="76">
        <v>1.914007715295114</v>
      </c>
      <c r="BN21" s="76">
        <v>0</v>
      </c>
      <c r="BO21" s="76">
        <v>4.9746526397592611E-2</v>
      </c>
      <c r="BP21" s="76">
        <v>7.6560057690548238</v>
      </c>
      <c r="BQ21" s="76">
        <v>1.4024093433883493</v>
      </c>
      <c r="BR21" s="76">
        <v>0</v>
      </c>
      <c r="BS21" s="76">
        <v>0.12861778523674888</v>
      </c>
      <c r="BT21" s="76">
        <v>1.743980654552265E-4</v>
      </c>
      <c r="BU21" s="76">
        <v>0.79811845608558296</v>
      </c>
      <c r="BV21" s="76">
        <v>1.5461708286475981</v>
      </c>
      <c r="BW21" s="76">
        <v>0</v>
      </c>
      <c r="BX21" s="76">
        <v>1.9717997002093996E-2</v>
      </c>
      <c r="BY21" s="76">
        <v>1.6908418561481422</v>
      </c>
      <c r="BZ21" s="76">
        <v>0</v>
      </c>
      <c r="CA21" s="76">
        <v>0.14765111725736205</v>
      </c>
      <c r="CB21" s="76">
        <v>75.300270037533807</v>
      </c>
      <c r="CC21" s="76">
        <v>1.380449174307731</v>
      </c>
      <c r="CD21" s="94"/>
      <c r="CE21" s="29">
        <f t="shared" si="0"/>
        <v>8.0000094059482114E-3</v>
      </c>
      <c r="CF21" s="94"/>
      <c r="CG21" s="69">
        <f t="shared" si="1"/>
        <v>-2.1933914032140174E-7</v>
      </c>
      <c r="CH21" s="69">
        <f t="shared" si="2"/>
        <v>-3.0145885497264139E-6</v>
      </c>
      <c r="CI21" s="69">
        <f t="shared" si="3"/>
        <v>-3.536976722576468E-7</v>
      </c>
      <c r="CJ21" s="69">
        <f t="shared" si="4"/>
        <v>-2.5661149272655665E-5</v>
      </c>
      <c r="CK21" s="69">
        <f t="shared" si="5"/>
        <v>-2.6467845281373101E-5</v>
      </c>
      <c r="CL21" s="69">
        <f t="shared" si="6"/>
        <v>1.260675837958393E-6</v>
      </c>
      <c r="CM21" s="69">
        <f t="shared" si="7"/>
        <v>-7.1273537962471558E-7</v>
      </c>
      <c r="CN21" s="69">
        <f t="shared" si="8"/>
        <v>-2.7501179971243236E-7</v>
      </c>
      <c r="CO21" s="69">
        <f t="shared" si="9"/>
        <v>-5.7023670388885997E-7</v>
      </c>
      <c r="CP21" s="69">
        <f t="shared" si="10"/>
        <v>-9.2542928898031878E-7</v>
      </c>
      <c r="CQ21" s="69">
        <f t="shared" si="11"/>
        <v>-3.0012146534545292E-6</v>
      </c>
      <c r="CR21" s="69">
        <f t="shared" si="12"/>
        <v>1.9960816653056884E-6</v>
      </c>
      <c r="CS21" s="69">
        <f t="shared" si="13"/>
        <v>2.026159311710467E-5</v>
      </c>
    </row>
    <row r="22" spans="1:97">
      <c r="A22" s="76" t="s">
        <v>330</v>
      </c>
      <c r="B22" s="76">
        <v>563.43244665227417</v>
      </c>
      <c r="C22" s="76">
        <v>1.7628415601556264</v>
      </c>
      <c r="D22" s="76">
        <v>4067.9352807349724</v>
      </c>
      <c r="E22" s="76">
        <v>113.17957489948378</v>
      </c>
      <c r="F22" s="76">
        <v>109.78402174717836</v>
      </c>
      <c r="G22" s="76">
        <v>1.9869048903832283</v>
      </c>
      <c r="H22" s="76">
        <v>179.45680097939172</v>
      </c>
      <c r="I22" s="76">
        <v>14.051467776626971</v>
      </c>
      <c r="J22" s="76">
        <v>4.0377780654681237</v>
      </c>
      <c r="K22" s="76">
        <v>40.018871307389972</v>
      </c>
      <c r="L22" s="76">
        <v>2.8713088405161744</v>
      </c>
      <c r="M22" s="76">
        <v>0.33378966740403015</v>
      </c>
      <c r="N22" s="76">
        <v>0.48991701578136265</v>
      </c>
      <c r="O22" s="76"/>
      <c r="P22" s="94" t="s">
        <v>330</v>
      </c>
      <c r="Q22" s="76">
        <v>0</v>
      </c>
      <c r="R22" s="76">
        <v>0</v>
      </c>
      <c r="S22" s="76">
        <v>2.8713183849281028</v>
      </c>
      <c r="T22" s="76">
        <v>14.051498119238303</v>
      </c>
      <c r="U22" s="76">
        <v>14.051498119238303</v>
      </c>
      <c r="V22" s="76">
        <v>3.0719337413151688</v>
      </c>
      <c r="W22" s="76">
        <v>0.13137630959987195</v>
      </c>
      <c r="X22" s="76">
        <v>4.0377725223427179</v>
      </c>
      <c r="Y22" s="76">
        <v>0.33378916605829301</v>
      </c>
      <c r="Z22" s="76">
        <v>0</v>
      </c>
      <c r="AA22" s="76">
        <v>563.43250582846917</v>
      </c>
      <c r="AB22" s="76">
        <v>30.704329157400089</v>
      </c>
      <c r="AC22" s="76">
        <v>2.7747324709376775</v>
      </c>
      <c r="AD22" s="76">
        <v>10.041920962603568</v>
      </c>
      <c r="AE22" s="76">
        <v>0</v>
      </c>
      <c r="AF22" s="76">
        <v>0</v>
      </c>
      <c r="AG22" s="76">
        <v>40.018864891919506</v>
      </c>
      <c r="AH22" s="76">
        <v>40.018864891919506</v>
      </c>
      <c r="AI22" s="76">
        <v>32.543400393525012</v>
      </c>
      <c r="AJ22" s="76">
        <v>3.6783331780375486</v>
      </c>
      <c r="AK22" s="76">
        <v>0.229654644849353</v>
      </c>
      <c r="AL22" s="76">
        <v>0.4202542044200494</v>
      </c>
      <c r="AM22" s="76">
        <v>1.7977012183248229</v>
      </c>
      <c r="AN22" s="76">
        <v>0</v>
      </c>
      <c r="AO22" s="76">
        <v>0.48991657191175408</v>
      </c>
      <c r="AP22" s="76">
        <v>1.7628412766965944</v>
      </c>
      <c r="AQ22" s="76">
        <v>0</v>
      </c>
      <c r="AR22" s="76">
        <v>182.2314416574346</v>
      </c>
      <c r="AS22" s="76">
        <v>3661.1388768553202</v>
      </c>
      <c r="AT22" s="76">
        <v>374.25072907951477</v>
      </c>
      <c r="AU22" s="76">
        <v>4067.933006328361</v>
      </c>
      <c r="AV22" s="76">
        <v>0</v>
      </c>
      <c r="AW22" s="76">
        <v>11.366246759282824</v>
      </c>
      <c r="AX22" s="76">
        <v>0</v>
      </c>
      <c r="AY22" s="76">
        <v>47.266734429934374</v>
      </c>
      <c r="AZ22" s="76">
        <v>6.4004157586379937E-2</v>
      </c>
      <c r="BA22" s="76">
        <v>2.250564085605471E-2</v>
      </c>
      <c r="BB22" s="76">
        <v>84.665346098094616</v>
      </c>
      <c r="BC22" s="76">
        <v>2.8763431935051879E-2</v>
      </c>
      <c r="BD22" s="76">
        <v>0</v>
      </c>
      <c r="BE22" s="76">
        <v>4.1717945512767425E-3</v>
      </c>
      <c r="BF22" s="76">
        <v>113.17661463770121</v>
      </c>
      <c r="BG22" s="76">
        <v>109.78105626868057</v>
      </c>
      <c r="BH22" s="76">
        <v>3.3955583690206579</v>
      </c>
      <c r="BI22" s="76">
        <v>0</v>
      </c>
      <c r="BJ22" s="76">
        <v>0</v>
      </c>
      <c r="BK22" s="76">
        <v>0.44912506567017729</v>
      </c>
      <c r="BL22" s="76">
        <v>0</v>
      </c>
      <c r="BM22" s="76">
        <v>4.8195030859196324</v>
      </c>
      <c r="BN22" s="76">
        <v>0</v>
      </c>
      <c r="BO22" s="76">
        <v>0.1252635821800403</v>
      </c>
      <c r="BP22" s="76">
        <v>19.278069831401545</v>
      </c>
      <c r="BQ22" s="76">
        <v>3.342239230816205</v>
      </c>
      <c r="BR22" s="76">
        <v>0</v>
      </c>
      <c r="BS22" s="76">
        <v>0.32386445576150313</v>
      </c>
      <c r="BT22" s="76">
        <v>4.3912472428446166E-4</v>
      </c>
      <c r="BU22" s="76">
        <v>1.9869031167843381</v>
      </c>
      <c r="BV22" s="76">
        <v>3.68487652332036</v>
      </c>
      <c r="BW22" s="76">
        <v>0</v>
      </c>
      <c r="BX22" s="76">
        <v>4.699093531624534E-2</v>
      </c>
      <c r="BY22" s="76">
        <v>4.0296350891236097</v>
      </c>
      <c r="BZ22" s="76">
        <v>0</v>
      </c>
      <c r="CA22" s="76">
        <v>0.35188247522611144</v>
      </c>
      <c r="CB22" s="76">
        <v>179.45683603675121</v>
      </c>
      <c r="CC22" s="76">
        <v>3.2899132630130596</v>
      </c>
      <c r="CD22" s="94"/>
      <c r="CE22" s="29">
        <f t="shared" si="0"/>
        <v>7.9999843514871639E-3</v>
      </c>
      <c r="CF22" s="94"/>
      <c r="CG22" s="69">
        <f t="shared" si="1"/>
        <v>1.0502802130169037E-7</v>
      </c>
      <c r="CH22" s="69">
        <f t="shared" si="2"/>
        <v>-1.6079665832214686E-7</v>
      </c>
      <c r="CI22" s="69">
        <f t="shared" si="3"/>
        <v>-5.5910589879552284E-7</v>
      </c>
      <c r="CJ22" s="69">
        <f t="shared" si="4"/>
        <v>-2.6155441785365943E-5</v>
      </c>
      <c r="CK22" s="69">
        <f t="shared" si="5"/>
        <v>-2.7011931705455808E-5</v>
      </c>
      <c r="CL22" s="69">
        <f t="shared" si="6"/>
        <v>-8.9264408114462702E-7</v>
      </c>
      <c r="CM22" s="69">
        <f t="shared" si="7"/>
        <v>1.9535263810472779E-7</v>
      </c>
      <c r="CN22" s="69">
        <f t="shared" si="8"/>
        <v>2.159390877472427E-6</v>
      </c>
      <c r="CO22" s="69">
        <f t="shared" si="9"/>
        <v>-1.3728157704356035E-6</v>
      </c>
      <c r="CP22" s="69">
        <f t="shared" si="10"/>
        <v>-1.6031112963439946E-7</v>
      </c>
      <c r="CQ22" s="69">
        <f t="shared" si="11"/>
        <v>3.324063156729933E-6</v>
      </c>
      <c r="CR22" s="69">
        <f t="shared" si="12"/>
        <v>-1.5019809961354284E-6</v>
      </c>
      <c r="CS22" s="69">
        <f t="shared" si="13"/>
        <v>-9.0600978180057054E-7</v>
      </c>
    </row>
    <row r="23" spans="1:97">
      <c r="A23" s="76" t="s">
        <v>187</v>
      </c>
      <c r="B23" s="76">
        <v>857.09238592251484</v>
      </c>
      <c r="C23" s="76">
        <v>2.6816272340031064</v>
      </c>
      <c r="D23" s="76">
        <v>4799.4830947023256</v>
      </c>
      <c r="E23" s="76">
        <v>134.30390369460736</v>
      </c>
      <c r="F23" s="76">
        <v>130.27365244941353</v>
      </c>
      <c r="G23" s="76">
        <v>3.0224749964087101</v>
      </c>
      <c r="H23" s="76">
        <v>212.5881382154503</v>
      </c>
      <c r="I23" s="76">
        <v>16.645651551593524</v>
      </c>
      <c r="J23" s="76">
        <v>4.7832332141082432</v>
      </c>
      <c r="K23" s="76">
        <v>47.407155817230795</v>
      </c>
      <c r="L23" s="76">
        <v>3.4014103879696131</v>
      </c>
      <c r="M23" s="76">
        <v>0.39541393508122435</v>
      </c>
      <c r="N23" s="76">
        <v>0.58036562799338187</v>
      </c>
      <c r="O23" s="76"/>
      <c r="P23" s="94" t="s">
        <v>187</v>
      </c>
      <c r="Q23" s="76">
        <v>0</v>
      </c>
      <c r="R23" s="76">
        <v>0</v>
      </c>
      <c r="S23" s="76">
        <v>3.4014138438173922</v>
      </c>
      <c r="T23" s="76">
        <v>16.645634669136587</v>
      </c>
      <c r="U23" s="76">
        <v>16.645634669136587</v>
      </c>
      <c r="V23" s="76">
        <v>3.6390800329502815</v>
      </c>
      <c r="W23" s="76">
        <v>0.15562893353845891</v>
      </c>
      <c r="X23" s="76">
        <v>4.7832259583519408</v>
      </c>
      <c r="Y23" s="76">
        <v>0.39541506869671922</v>
      </c>
      <c r="Z23" s="76">
        <v>0</v>
      </c>
      <c r="AA23" s="76">
        <v>857.09279808197948</v>
      </c>
      <c r="AB23" s="76">
        <v>36.373071689825871</v>
      </c>
      <c r="AC23" s="76">
        <v>3.2870094251950546</v>
      </c>
      <c r="AD23" s="76">
        <v>11.89579485213247</v>
      </c>
      <c r="AE23" s="76">
        <v>0</v>
      </c>
      <c r="AF23" s="76">
        <v>0</v>
      </c>
      <c r="AG23" s="76">
        <v>47.407101765711992</v>
      </c>
      <c r="AH23" s="76">
        <v>47.407101765711992</v>
      </c>
      <c r="AI23" s="76">
        <v>38.395798274221903</v>
      </c>
      <c r="AJ23" s="76">
        <v>4.3574330854135619</v>
      </c>
      <c r="AK23" s="76">
        <v>0.27205671870925036</v>
      </c>
      <c r="AL23" s="76">
        <v>0.4978417928244821</v>
      </c>
      <c r="AM23" s="76">
        <v>2.1295951666835324</v>
      </c>
      <c r="AN23" s="76">
        <v>0</v>
      </c>
      <c r="AO23" s="76">
        <v>0.58036429022972535</v>
      </c>
      <c r="AP23" s="76">
        <v>2.6816291074257164</v>
      </c>
      <c r="AQ23" s="76">
        <v>0</v>
      </c>
      <c r="AR23" s="76">
        <v>215.8752546966715</v>
      </c>
      <c r="AS23" s="76">
        <v>4319.5330867617968</v>
      </c>
      <c r="AT23" s="76">
        <v>441.55213101627544</v>
      </c>
      <c r="AU23" s="76">
        <v>4799.4810160522939</v>
      </c>
      <c r="AV23" s="76">
        <v>0</v>
      </c>
      <c r="AW23" s="76">
        <v>13.464648549987048</v>
      </c>
      <c r="AX23" s="76">
        <v>0</v>
      </c>
      <c r="AY23" s="76">
        <v>55.993085615542554</v>
      </c>
      <c r="AZ23" s="76">
        <v>7.5949559505503278E-2</v>
      </c>
      <c r="BA23" s="76">
        <v>2.6706114990878379E-2</v>
      </c>
      <c r="BB23" s="76">
        <v>100.46703311342237</v>
      </c>
      <c r="BC23" s="76">
        <v>3.4131575412953238E-2</v>
      </c>
      <c r="BD23" s="76">
        <v>0</v>
      </c>
      <c r="BE23" s="76">
        <v>4.9504176270551226E-3</v>
      </c>
      <c r="BF23" s="76">
        <v>134.3005250641117</v>
      </c>
      <c r="BG23" s="76">
        <v>130.27027791386121</v>
      </c>
      <c r="BH23" s="76">
        <v>4.0302471502505011</v>
      </c>
      <c r="BI23" s="76">
        <v>0</v>
      </c>
      <c r="BJ23" s="76">
        <v>0</v>
      </c>
      <c r="BK23" s="76">
        <v>0.53294915612581739</v>
      </c>
      <c r="BL23" s="76">
        <v>0</v>
      </c>
      <c r="BM23" s="76">
        <v>5.7190213609131577</v>
      </c>
      <c r="BN23" s="76">
        <v>0</v>
      </c>
      <c r="BO23" s="76">
        <v>0.14864228082474917</v>
      </c>
      <c r="BP23" s="76">
        <v>22.876066581678494</v>
      </c>
      <c r="BQ23" s="76">
        <v>3.9592791777444298</v>
      </c>
      <c r="BR23" s="76">
        <v>0</v>
      </c>
      <c r="BS23" s="76">
        <v>0.38430666121022711</v>
      </c>
      <c r="BT23" s="76">
        <v>5.2109215000248029E-4</v>
      </c>
      <c r="BU23" s="76">
        <v>3.0224766160816139</v>
      </c>
      <c r="BV23" s="76">
        <v>4.365141668691825</v>
      </c>
      <c r="BW23" s="76">
        <v>0</v>
      </c>
      <c r="BX23" s="76">
        <v>5.5667611414987064E-2</v>
      </c>
      <c r="BY23" s="76">
        <v>4.7735792279332614</v>
      </c>
      <c r="BZ23" s="76">
        <v>0</v>
      </c>
      <c r="CA23" s="76">
        <v>0.41684730395449632</v>
      </c>
      <c r="CB23" s="76">
        <v>212.58807715846262</v>
      </c>
      <c r="CC23" s="76">
        <v>3.8972796702798922</v>
      </c>
      <c r="CD23" s="94"/>
      <c r="CE23" s="29">
        <f t="shared" si="0"/>
        <v>7.9999896125859671E-3</v>
      </c>
      <c r="CF23" s="94"/>
      <c r="CG23" s="69">
        <f t="shared" si="1"/>
        <v>4.8088102451322246E-7</v>
      </c>
      <c r="CH23" s="69">
        <f t="shared" si="2"/>
        <v>6.9861410496491388E-7</v>
      </c>
      <c r="CI23" s="69">
        <f t="shared" si="3"/>
        <v>-4.3309872974801795E-7</v>
      </c>
      <c r="CJ23" s="69">
        <f t="shared" si="4"/>
        <v>-2.515660679039766E-5</v>
      </c>
      <c r="CK23" s="69">
        <f t="shared" si="5"/>
        <v>-2.5903438560882487E-5</v>
      </c>
      <c r="CL23" s="69">
        <f t="shared" si="6"/>
        <v>5.3587636149876703E-7</v>
      </c>
      <c r="CM23" s="69">
        <f t="shared" si="7"/>
        <v>-2.8720787616888202E-7</v>
      </c>
      <c r="CN23" s="69">
        <f t="shared" si="8"/>
        <v>-1.014226261080948E-6</v>
      </c>
      <c r="CO23" s="69">
        <f t="shared" si="9"/>
        <v>-1.5169146009958078E-6</v>
      </c>
      <c r="CP23" s="69">
        <f t="shared" si="10"/>
        <v>-1.1401552755136179E-6</v>
      </c>
      <c r="CQ23" s="69">
        <f t="shared" si="11"/>
        <v>1.0160043584501438E-6</v>
      </c>
      <c r="CR23" s="69">
        <f t="shared" si="12"/>
        <v>2.8669083061802832E-6</v>
      </c>
      <c r="CS23" s="69">
        <f t="shared" si="13"/>
        <v>-2.3050359841991019E-6</v>
      </c>
    </row>
    <row r="24" spans="1:97">
      <c r="A24" s="76" t="s">
        <v>188</v>
      </c>
      <c r="B24" s="76">
        <v>2966.9045218611227</v>
      </c>
      <c r="C24" s="76">
        <v>9.2826950956091885</v>
      </c>
      <c r="D24" s="76">
        <v>14789.170997217323</v>
      </c>
      <c r="E24" s="76">
        <v>409.91861836898818</v>
      </c>
      <c r="F24" s="76">
        <v>397.61580990346732</v>
      </c>
      <c r="G24" s="76">
        <v>10.462559218893448</v>
      </c>
      <c r="H24" s="76">
        <v>648.22180406278369</v>
      </c>
      <c r="I24" s="76">
        <v>50.755768753064878</v>
      </c>
      <c r="J24" s="76">
        <v>14.584990627744919</v>
      </c>
      <c r="K24" s="76">
        <v>144.55345963939232</v>
      </c>
      <c r="L24" s="76">
        <v>10.371548901920116</v>
      </c>
      <c r="M24" s="76">
        <v>1.205692514182092</v>
      </c>
      <c r="N24" s="76">
        <v>1.7696454799879049</v>
      </c>
      <c r="O24" s="76"/>
      <c r="P24" s="94" t="s">
        <v>188</v>
      </c>
      <c r="Q24" s="76">
        <v>0</v>
      </c>
      <c r="R24" s="76">
        <v>0</v>
      </c>
      <c r="S24" s="76">
        <v>10.371549841876528</v>
      </c>
      <c r="T24" s="76">
        <v>50.755807699109106</v>
      </c>
      <c r="U24" s="76">
        <v>50.755807699109106</v>
      </c>
      <c r="V24" s="76">
        <v>11.09622093667223</v>
      </c>
      <c r="W24" s="76">
        <v>0.47454573158463403</v>
      </c>
      <c r="X24" s="76">
        <v>14.585003646076965</v>
      </c>
      <c r="Y24" s="76">
        <v>1.2056899101857721</v>
      </c>
      <c r="Z24" s="76">
        <v>0</v>
      </c>
      <c r="AA24" s="76">
        <v>2966.9034051400718</v>
      </c>
      <c r="AB24" s="76">
        <v>110.90831320435893</v>
      </c>
      <c r="AC24" s="76">
        <v>10.022748940248684</v>
      </c>
      <c r="AD24" s="76">
        <v>36.272623720413385</v>
      </c>
      <c r="AE24" s="76">
        <v>0</v>
      </c>
      <c r="AF24" s="76">
        <v>0</v>
      </c>
      <c r="AG24" s="76">
        <v>144.55339258726207</v>
      </c>
      <c r="AH24" s="76">
        <v>144.55339258726207</v>
      </c>
      <c r="AI24" s="76">
        <v>118.31322934395956</v>
      </c>
      <c r="AJ24" s="76">
        <v>13.28664719932606</v>
      </c>
      <c r="AK24" s="76">
        <v>0.82954451366755766</v>
      </c>
      <c r="AL24" s="76">
        <v>1.5180083314266115</v>
      </c>
      <c r="AM24" s="76">
        <v>6.4935385627196247</v>
      </c>
      <c r="AN24" s="76">
        <v>0</v>
      </c>
      <c r="AO24" s="76">
        <v>1.7696458483471225</v>
      </c>
      <c r="AP24" s="76">
        <v>9.2826806352618316</v>
      </c>
      <c r="AQ24" s="76">
        <v>0</v>
      </c>
      <c r="AR24" s="76">
        <v>658.24347349217612</v>
      </c>
      <c r="AS24" s="76">
        <v>13310.249909440739</v>
      </c>
      <c r="AT24" s="76">
        <v>1360.6022395070465</v>
      </c>
      <c r="AU24" s="76">
        <v>14789.165378291751</v>
      </c>
      <c r="AV24" s="76">
        <v>0</v>
      </c>
      <c r="AW24" s="76">
        <v>41.056318825509678</v>
      </c>
      <c r="AX24" s="76">
        <v>0</v>
      </c>
      <c r="AY24" s="76">
        <v>170.73386325552693</v>
      </c>
      <c r="AZ24" s="76">
        <v>0.23180975282880553</v>
      </c>
      <c r="BA24" s="76">
        <v>8.1511305885789503E-2</v>
      </c>
      <c r="BB24" s="76">
        <v>306.64125450486944</v>
      </c>
      <c r="BC24" s="76">
        <v>0.10417512092902774</v>
      </c>
      <c r="BD24" s="76">
        <v>0</v>
      </c>
      <c r="BE24" s="76">
        <v>1.5109417946725306E-2</v>
      </c>
      <c r="BF24" s="76">
        <v>409.90826227101604</v>
      </c>
      <c r="BG24" s="76">
        <v>397.60544547322951</v>
      </c>
      <c r="BH24" s="76">
        <v>12.302816797786548</v>
      </c>
      <c r="BI24" s="76">
        <v>0</v>
      </c>
      <c r="BJ24" s="76">
        <v>0</v>
      </c>
      <c r="BK24" s="76">
        <v>1.6266442162293231</v>
      </c>
      <c r="BL24" s="76">
        <v>0</v>
      </c>
      <c r="BM24" s="76">
        <v>17.455343451335732</v>
      </c>
      <c r="BN24" s="76">
        <v>0</v>
      </c>
      <c r="BO24" s="76">
        <v>0.45368017471629307</v>
      </c>
      <c r="BP24" s="76">
        <v>69.821361359590398</v>
      </c>
      <c r="BQ24" s="76">
        <v>12.072586614470389</v>
      </c>
      <c r="BR24" s="76">
        <v>0</v>
      </c>
      <c r="BS24" s="76">
        <v>1.1729656951999863</v>
      </c>
      <c r="BT24" s="76">
        <v>1.5904736979778103E-3</v>
      </c>
      <c r="BU24" s="76">
        <v>10.4625672108776</v>
      </c>
      <c r="BV24" s="76">
        <v>13.310188443755408</v>
      </c>
      <c r="BW24" s="76">
        <v>0</v>
      </c>
      <c r="BX24" s="76">
        <v>0.16974115765240821</v>
      </c>
      <c r="BY24" s="76">
        <v>14.555583712724761</v>
      </c>
      <c r="BZ24" s="76">
        <v>0</v>
      </c>
      <c r="CA24" s="76">
        <v>1.2710466727121807</v>
      </c>
      <c r="CB24" s="76">
        <v>648.22146249111222</v>
      </c>
      <c r="CC24" s="76">
        <v>11.883595112828317</v>
      </c>
      <c r="CD24" s="94"/>
      <c r="CE24" s="29">
        <f t="shared" si="0"/>
        <v>7.9999936654725264E-3</v>
      </c>
      <c r="CF24" s="94"/>
      <c r="CG24" s="69">
        <f t="shared" si="1"/>
        <v>-3.7639264853992889E-7</v>
      </c>
      <c r="CH24" s="69">
        <f t="shared" si="2"/>
        <v>-1.5577746772808804E-6</v>
      </c>
      <c r="CI24" s="69">
        <f t="shared" si="3"/>
        <v>-3.7993512773889136E-7</v>
      </c>
      <c r="CJ24" s="69">
        <f t="shared" si="4"/>
        <v>-2.5263790196553267E-5</v>
      </c>
      <c r="CK24" s="69">
        <f t="shared" si="5"/>
        <v>-2.6066443988559125E-5</v>
      </c>
      <c r="CL24" s="69">
        <f t="shared" si="6"/>
        <v>7.6386512941962937E-7</v>
      </c>
      <c r="CM24" s="69">
        <f t="shared" si="7"/>
        <v>-5.2693641177917188E-7</v>
      </c>
      <c r="CN24" s="69">
        <f t="shared" si="8"/>
        <v>7.6732251692032585E-7</v>
      </c>
      <c r="CO24" s="69">
        <f t="shared" si="9"/>
        <v>8.9258419003570929E-7</v>
      </c>
      <c r="CP24" s="69">
        <f t="shared" si="10"/>
        <v>-4.6385697316015731E-7</v>
      </c>
      <c r="CQ24" s="69">
        <f t="shared" si="11"/>
        <v>9.0628354574706359E-8</v>
      </c>
      <c r="CR24" s="69">
        <f t="shared" si="12"/>
        <v>-2.159751586142886E-6</v>
      </c>
      <c r="CS24" s="69">
        <f t="shared" si="13"/>
        <v>2.0815424430404111E-7</v>
      </c>
    </row>
    <row r="25" spans="1:97">
      <c r="A25" s="76" t="s">
        <v>189</v>
      </c>
      <c r="B25" s="76">
        <v>1165.5849222381325</v>
      </c>
      <c r="C25" s="76">
        <v>3.6468210533906875</v>
      </c>
      <c r="D25" s="76">
        <v>5942.6153656083579</v>
      </c>
      <c r="E25" s="76">
        <v>165.72145705566655</v>
      </c>
      <c r="F25" s="76">
        <v>160.74786638426372</v>
      </c>
      <c r="G25" s="76">
        <v>4.1103440878095796</v>
      </c>
      <c r="H25" s="76">
        <v>262.11854691029907</v>
      </c>
      <c r="I25" s="76">
        <v>20.523883856180817</v>
      </c>
      <c r="J25" s="76">
        <v>5.8976673543291733</v>
      </c>
      <c r="K25" s="76">
        <v>58.452436433577468</v>
      </c>
      <c r="L25" s="76">
        <v>4.1938969273570015</v>
      </c>
      <c r="M25" s="76">
        <v>0.48754051890954775</v>
      </c>
      <c r="N25" s="76">
        <v>0.71558365562853798</v>
      </c>
      <c r="O25" s="76"/>
      <c r="P25" s="94" t="s">
        <v>189</v>
      </c>
      <c r="Q25" s="76">
        <v>0</v>
      </c>
      <c r="R25" s="76">
        <v>0</v>
      </c>
      <c r="S25" s="76">
        <v>4.193889316951787</v>
      </c>
      <c r="T25" s="76">
        <v>20.523863454751485</v>
      </c>
      <c r="U25" s="76">
        <v>20.523863454751485</v>
      </c>
      <c r="V25" s="76">
        <v>4.4869216003558279</v>
      </c>
      <c r="W25" s="76">
        <v>0.19189180940432893</v>
      </c>
      <c r="X25" s="76">
        <v>5.8976569887776504</v>
      </c>
      <c r="Y25" s="76">
        <v>0.48753745246182623</v>
      </c>
      <c r="Z25" s="76">
        <v>0</v>
      </c>
      <c r="AA25" s="76">
        <v>1165.5857202136283</v>
      </c>
      <c r="AB25" s="76">
        <v>44.847501348920439</v>
      </c>
      <c r="AC25" s="76">
        <v>4.0528415785211731</v>
      </c>
      <c r="AD25" s="76">
        <v>14.667379241126088</v>
      </c>
      <c r="AE25" s="76">
        <v>0</v>
      </c>
      <c r="AF25" s="76">
        <v>0</v>
      </c>
      <c r="AG25" s="76">
        <v>58.452428761391083</v>
      </c>
      <c r="AH25" s="76">
        <v>58.452428761391083</v>
      </c>
      <c r="AI25" s="76">
        <v>47.540887742323768</v>
      </c>
      <c r="AJ25" s="76">
        <v>5.3726628914175727</v>
      </c>
      <c r="AK25" s="76">
        <v>0.33543838023744577</v>
      </c>
      <c r="AL25" s="76">
        <v>0.613832090042989</v>
      </c>
      <c r="AM25" s="76">
        <v>2.6257628769047994</v>
      </c>
      <c r="AN25" s="76">
        <v>0</v>
      </c>
      <c r="AO25" s="76">
        <v>0.71558725702610571</v>
      </c>
      <c r="AP25" s="76">
        <v>3.6468232530740692</v>
      </c>
      <c r="AQ25" s="76">
        <v>0</v>
      </c>
      <c r="AR25" s="76">
        <v>266.17143105099859</v>
      </c>
      <c r="AS25" s="76">
        <v>5348.3514460329488</v>
      </c>
      <c r="AT25" s="76">
        <v>546.71943977490764</v>
      </c>
      <c r="AU25" s="76">
        <v>5942.6117735501812</v>
      </c>
      <c r="AV25" s="76">
        <v>0</v>
      </c>
      <c r="AW25" s="76">
        <v>16.601738841583018</v>
      </c>
      <c r="AX25" s="76">
        <v>0</v>
      </c>
      <c r="AY25" s="76">
        <v>69.038904058602185</v>
      </c>
      <c r="AZ25" s="76">
        <v>9.3716030912107257E-2</v>
      </c>
      <c r="BA25" s="76">
        <v>3.295332090808379E-2</v>
      </c>
      <c r="BB25" s="76">
        <v>123.96874944438015</v>
      </c>
      <c r="BC25" s="76">
        <v>4.2115876952330565E-2</v>
      </c>
      <c r="BD25" s="76">
        <v>0</v>
      </c>
      <c r="BE25" s="76">
        <v>6.1084166949409427E-3</v>
      </c>
      <c r="BF25" s="76">
        <v>165.71727041060007</v>
      </c>
      <c r="BG25" s="76">
        <v>160.74368352424275</v>
      </c>
      <c r="BH25" s="76">
        <v>4.9735868863572508</v>
      </c>
      <c r="BI25" s="76">
        <v>0</v>
      </c>
      <c r="BJ25" s="76">
        <v>0</v>
      </c>
      <c r="BK25" s="76">
        <v>0.65761889022636</v>
      </c>
      <c r="BL25" s="76">
        <v>0</v>
      </c>
      <c r="BM25" s="76">
        <v>7.0568414438069462</v>
      </c>
      <c r="BN25" s="76">
        <v>0</v>
      </c>
      <c r="BO25" s="76">
        <v>0.18341329121403036</v>
      </c>
      <c r="BP25" s="76">
        <v>28.22731767820234</v>
      </c>
      <c r="BQ25" s="76">
        <v>4.8817378140156702</v>
      </c>
      <c r="BR25" s="76">
        <v>0</v>
      </c>
      <c r="BS25" s="76">
        <v>0.47420614147059281</v>
      </c>
      <c r="BT25" s="76">
        <v>6.4298947483699509E-4</v>
      </c>
      <c r="BU25" s="76">
        <v>4.1103511137595987</v>
      </c>
      <c r="BV25" s="76">
        <v>5.3821836424511078</v>
      </c>
      <c r="BW25" s="76">
        <v>0</v>
      </c>
      <c r="BX25" s="76">
        <v>6.863827874443347E-2</v>
      </c>
      <c r="BY25" s="76">
        <v>5.8857728416695041</v>
      </c>
      <c r="BZ25" s="76">
        <v>0</v>
      </c>
      <c r="CA25" s="76">
        <v>0.51396795295418263</v>
      </c>
      <c r="CB25" s="76">
        <v>262.11845711183537</v>
      </c>
      <c r="CC25" s="76">
        <v>4.8053060475370062</v>
      </c>
      <c r="CD25" s="94"/>
      <c r="CE25" s="29">
        <f t="shared" si="0"/>
        <v>7.9999989152786839E-3</v>
      </c>
      <c r="CF25" s="94"/>
      <c r="CG25" s="69">
        <f t="shared" si="1"/>
        <v>6.8461377675594342E-7</v>
      </c>
      <c r="CH25" s="69">
        <f t="shared" si="2"/>
        <v>6.0317831598013487E-7</v>
      </c>
      <c r="CI25" s="69">
        <f t="shared" si="3"/>
        <v>-6.04457457831176E-7</v>
      </c>
      <c r="CJ25" s="69">
        <f t="shared" si="4"/>
        <v>-2.5263144199102625E-5</v>
      </c>
      <c r="CK25" s="69">
        <f t="shared" si="5"/>
        <v>-2.6021247529110104E-5</v>
      </c>
      <c r="CL25" s="69">
        <f t="shared" si="6"/>
        <v>1.7093337854488308E-6</v>
      </c>
      <c r="CM25" s="69">
        <f t="shared" si="7"/>
        <v>-3.4258721774338233E-7</v>
      </c>
      <c r="CN25" s="69">
        <f t="shared" si="8"/>
        <v>-9.9403355985863265E-7</v>
      </c>
      <c r="CO25" s="69">
        <f t="shared" si="9"/>
        <v>-1.7575680180209337E-6</v>
      </c>
      <c r="CP25" s="69">
        <f t="shared" si="10"/>
        <v>-1.3125520257114366E-7</v>
      </c>
      <c r="CQ25" s="69">
        <f t="shared" si="11"/>
        <v>-1.8146381149286871E-6</v>
      </c>
      <c r="CR25" s="69">
        <f t="shared" si="12"/>
        <v>-6.2896264055776806E-6</v>
      </c>
      <c r="CS25" s="69">
        <f t="shared" si="13"/>
        <v>5.0328113832580442E-6</v>
      </c>
    </row>
    <row r="26" spans="1:97">
      <c r="A26" s="76" t="s">
        <v>190</v>
      </c>
      <c r="B26" s="76">
        <v>4290.1068343813813</v>
      </c>
      <c r="C26" s="76">
        <v>13.42266469884027</v>
      </c>
      <c r="D26" s="76">
        <v>21133.556587423915</v>
      </c>
      <c r="E26" s="76">
        <v>586.06550315418292</v>
      </c>
      <c r="F26" s="76">
        <v>568.47582968585937</v>
      </c>
      <c r="G26" s="76">
        <v>15.12874151642815</v>
      </c>
      <c r="H26" s="76">
        <v>926.67657086905547</v>
      </c>
      <c r="I26" s="76">
        <v>72.558778473593193</v>
      </c>
      <c r="J26" s="76">
        <v>20.850223851929108</v>
      </c>
      <c r="K26" s="76">
        <v>206.64888144254371</v>
      </c>
      <c r="L26" s="76">
        <v>14.826825933166656</v>
      </c>
      <c r="M26" s="76">
        <v>1.7236184661015552</v>
      </c>
      <c r="N26" s="76">
        <v>2.5298270708504274</v>
      </c>
      <c r="O26" s="76"/>
      <c r="P26" s="94" t="s">
        <v>190</v>
      </c>
      <c r="Q26" s="76">
        <v>0</v>
      </c>
      <c r="R26" s="76">
        <v>0</v>
      </c>
      <c r="S26" s="76">
        <v>14.826802596387854</v>
      </c>
      <c r="T26" s="76">
        <v>72.55885004397166</v>
      </c>
      <c r="U26" s="76">
        <v>72.55885004397166</v>
      </c>
      <c r="V26" s="76">
        <v>15.862786708808025</v>
      </c>
      <c r="W26" s="76">
        <v>0.67839614144595262</v>
      </c>
      <c r="X26" s="76">
        <v>20.850177292312004</v>
      </c>
      <c r="Y26" s="76">
        <v>1.7236107272986922</v>
      </c>
      <c r="Z26" s="76">
        <v>0</v>
      </c>
      <c r="AA26" s="76">
        <v>4290.1045069836919</v>
      </c>
      <c r="AB26" s="76">
        <v>158.55113675070425</v>
      </c>
      <c r="AC26" s="76">
        <v>14.328158624943194</v>
      </c>
      <c r="AD26" s="76">
        <v>51.85410227833431</v>
      </c>
      <c r="AE26" s="76">
        <v>0</v>
      </c>
      <c r="AF26" s="76">
        <v>0</v>
      </c>
      <c r="AG26" s="76">
        <v>206.64895545815835</v>
      </c>
      <c r="AH26" s="76">
        <v>206.64895545815835</v>
      </c>
      <c r="AI26" s="76">
        <v>169.06830251712705</v>
      </c>
      <c r="AJ26" s="76">
        <v>18.994148392138317</v>
      </c>
      <c r="AK26" s="76">
        <v>1.1858921341401638</v>
      </c>
      <c r="AL26" s="76">
        <v>2.1701112774098221</v>
      </c>
      <c r="AM26" s="76">
        <v>9.2829390247942811</v>
      </c>
      <c r="AN26" s="76">
        <v>0</v>
      </c>
      <c r="AO26" s="76">
        <v>2.5298240974039699</v>
      </c>
      <c r="AP26" s="76">
        <v>13.422658228476008</v>
      </c>
      <c r="AQ26" s="76">
        <v>0</v>
      </c>
      <c r="AR26" s="76">
        <v>941.00509376808429</v>
      </c>
      <c r="AS26" s="76">
        <v>19020.193915265336</v>
      </c>
      <c r="AT26" s="76">
        <v>1944.2855512668314</v>
      </c>
      <c r="AU26" s="76">
        <v>21133.547769049306</v>
      </c>
      <c r="AV26" s="76">
        <v>0</v>
      </c>
      <c r="AW26" s="76">
        <v>58.69275967673078</v>
      </c>
      <c r="AX26" s="76">
        <v>0</v>
      </c>
      <c r="AY26" s="76">
        <v>244.07533684012643</v>
      </c>
      <c r="AZ26" s="76">
        <v>0.33142120394406871</v>
      </c>
      <c r="BA26" s="76">
        <v>0.11653731090130465</v>
      </c>
      <c r="BB26" s="76">
        <v>438.40839893737217</v>
      </c>
      <c r="BC26" s="76">
        <v>0.14894063895456833</v>
      </c>
      <c r="BD26" s="76">
        <v>0</v>
      </c>
      <c r="BE26" s="76">
        <v>2.1602101422532334E-2</v>
      </c>
      <c r="BF26" s="76">
        <v>586.05048537097491</v>
      </c>
      <c r="BG26" s="76">
        <v>568.46084183002131</v>
      </c>
      <c r="BH26" s="76">
        <v>17.58964354095361</v>
      </c>
      <c r="BI26" s="76">
        <v>0</v>
      </c>
      <c r="BJ26" s="76">
        <v>0</v>
      </c>
      <c r="BK26" s="76">
        <v>2.3256323850151839</v>
      </c>
      <c r="BL26" s="76">
        <v>0</v>
      </c>
      <c r="BM26" s="76">
        <v>24.956069441183441</v>
      </c>
      <c r="BN26" s="76">
        <v>0</v>
      </c>
      <c r="BO26" s="76">
        <v>0.64863023617013094</v>
      </c>
      <c r="BP26" s="76">
        <v>99.824331022889524</v>
      </c>
      <c r="BQ26" s="76">
        <v>17.258590857173335</v>
      </c>
      <c r="BR26" s="76">
        <v>0</v>
      </c>
      <c r="BS26" s="76">
        <v>1.6770046330131123</v>
      </c>
      <c r="BT26" s="76">
        <v>2.2739191554093149E-3</v>
      </c>
      <c r="BU26" s="76">
        <v>15.128731888291808</v>
      </c>
      <c r="BV26" s="76">
        <v>19.027815535552524</v>
      </c>
      <c r="BW26" s="76">
        <v>0</v>
      </c>
      <c r="BX26" s="76">
        <v>0.24265920592333717</v>
      </c>
      <c r="BY26" s="76">
        <v>20.808136584300449</v>
      </c>
      <c r="BZ26" s="76">
        <v>0</v>
      </c>
      <c r="CA26" s="76">
        <v>1.8170474117382875</v>
      </c>
      <c r="CB26" s="76">
        <v>926.67627018744804</v>
      </c>
      <c r="CC26" s="76">
        <v>16.988354681867804</v>
      </c>
      <c r="CD26" s="94"/>
      <c r="CE26" s="29">
        <f t="shared" si="0"/>
        <v>7.9999962318079206E-3</v>
      </c>
      <c r="CF26" s="94"/>
      <c r="CG26" s="69">
        <f t="shared" si="1"/>
        <v>-5.4250343389809099E-7</v>
      </c>
      <c r="CH26" s="69">
        <f t="shared" si="2"/>
        <v>-4.8204767140727888E-7</v>
      </c>
      <c r="CI26" s="69">
        <f t="shared" si="3"/>
        <v>-4.1726883839462344E-7</v>
      </c>
      <c r="CJ26" s="69">
        <f t="shared" si="4"/>
        <v>-2.562475205789079E-5</v>
      </c>
      <c r="CK26" s="69">
        <f t="shared" si="5"/>
        <v>-2.6364983444133678E-5</v>
      </c>
      <c r="CL26" s="69">
        <f t="shared" si="6"/>
        <v>-6.3641356626245648E-7</v>
      </c>
      <c r="CM26" s="69">
        <f t="shared" si="7"/>
        <v>-3.2447308681344176E-7</v>
      </c>
      <c r="CN26" s="69">
        <f t="shared" si="8"/>
        <v>9.8637794036785266E-7</v>
      </c>
      <c r="CO26" s="69">
        <f t="shared" si="9"/>
        <v>-2.233051186146992E-6</v>
      </c>
      <c r="CP26" s="69">
        <f t="shared" si="10"/>
        <v>3.581708941602221E-7</v>
      </c>
      <c r="CQ26" s="69">
        <f t="shared" si="11"/>
        <v>-1.5739564831962157E-6</v>
      </c>
      <c r="CR26" s="69">
        <f t="shared" si="12"/>
        <v>-4.4898584084453122E-6</v>
      </c>
      <c r="CS26" s="69">
        <f t="shared" si="13"/>
        <v>-1.1753556168958823E-6</v>
      </c>
    </row>
    <row r="27" spans="1:97">
      <c r="A27" s="76" t="s">
        <v>191</v>
      </c>
      <c r="B27" s="76">
        <v>3937.6694134809441</v>
      </c>
      <c r="C27" s="76">
        <v>12.319974726184084</v>
      </c>
      <c r="D27" s="76">
        <v>19530.08739979894</v>
      </c>
      <c r="E27" s="76">
        <v>541.80606342251372</v>
      </c>
      <c r="F27" s="76">
        <v>525.5448343647422</v>
      </c>
      <c r="G27" s="76">
        <v>13.885895212518465</v>
      </c>
      <c r="H27" s="76">
        <v>856.74651009136505</v>
      </c>
      <c r="I27" s="76">
        <v>67.083253187884154</v>
      </c>
      <c r="J27" s="76">
        <v>19.276796540383675</v>
      </c>
      <c r="K27" s="76">
        <v>191.05447640189709</v>
      </c>
      <c r="L27" s="76">
        <v>13.707943489263588</v>
      </c>
      <c r="M27" s="76">
        <v>1.5935484876256838</v>
      </c>
      <c r="N27" s="76">
        <v>2.3389179889292859</v>
      </c>
      <c r="O27" s="76"/>
      <c r="P27" s="94" t="s">
        <v>191</v>
      </c>
      <c r="Q27" s="76">
        <v>0</v>
      </c>
      <c r="R27" s="76">
        <v>0</v>
      </c>
      <c r="S27" s="76">
        <v>13.707937960963195</v>
      </c>
      <c r="T27" s="76">
        <v>67.083257484696077</v>
      </c>
      <c r="U27" s="76">
        <v>67.083257484696077</v>
      </c>
      <c r="V27" s="76">
        <v>14.665742136662333</v>
      </c>
      <c r="W27" s="76">
        <v>0.62720299876859475</v>
      </c>
      <c r="X27" s="76">
        <v>19.276798991060641</v>
      </c>
      <c r="Y27" s="76">
        <v>1.5935473364960235</v>
      </c>
      <c r="Z27" s="76">
        <v>0</v>
      </c>
      <c r="AA27" s="76">
        <v>3937.6665916433853</v>
      </c>
      <c r="AB27" s="76">
        <v>146.58640284977298</v>
      </c>
      <c r="AC27" s="76">
        <v>13.24690971495593</v>
      </c>
      <c r="AD27" s="76">
        <v>47.940974596781061</v>
      </c>
      <c r="AE27" s="76">
        <v>0</v>
      </c>
      <c r="AF27" s="76">
        <v>0</v>
      </c>
      <c r="AG27" s="76">
        <v>191.05427143817607</v>
      </c>
      <c r="AH27" s="76">
        <v>191.05427143817607</v>
      </c>
      <c r="AI27" s="76">
        <v>156.24067350584494</v>
      </c>
      <c r="AJ27" s="76">
        <v>17.560805725949827</v>
      </c>
      <c r="AK27" s="76">
        <v>1.0963992019274247</v>
      </c>
      <c r="AL27" s="76">
        <v>2.0063466117620385</v>
      </c>
      <c r="AM27" s="76">
        <v>8.5824287948539748</v>
      </c>
      <c r="AN27" s="76">
        <v>0</v>
      </c>
      <c r="AO27" s="76">
        <v>2.3389173906417038</v>
      </c>
      <c r="AP27" s="76">
        <v>12.319956639494698</v>
      </c>
      <c r="AQ27" s="76">
        <v>0</v>
      </c>
      <c r="AR27" s="76">
        <v>869.993531848521</v>
      </c>
      <c r="AS27" s="76">
        <v>17577.078733951748</v>
      </c>
      <c r="AT27" s="76">
        <v>1796.7704178133465</v>
      </c>
      <c r="AU27" s="76">
        <v>19530.089825270941</v>
      </c>
      <c r="AV27" s="76">
        <v>0</v>
      </c>
      <c r="AW27" s="76">
        <v>54.2635845090252</v>
      </c>
      <c r="AX27" s="76">
        <v>0</v>
      </c>
      <c r="AY27" s="76">
        <v>225.65663792907282</v>
      </c>
      <c r="AZ27" s="76">
        <v>0.30639228888264247</v>
      </c>
      <c r="BA27" s="76">
        <v>0.10773654175278477</v>
      </c>
      <c r="BB27" s="76">
        <v>405.29999791663175</v>
      </c>
      <c r="BC27" s="76">
        <v>0.13769282674426944</v>
      </c>
      <c r="BD27" s="76">
        <v>0</v>
      </c>
      <c r="BE27" s="76">
        <v>1.9970722770989373E-2</v>
      </c>
      <c r="BF27" s="76">
        <v>541.79225867514924</v>
      </c>
      <c r="BG27" s="76">
        <v>525.5310388927453</v>
      </c>
      <c r="BH27" s="76">
        <v>16.261219782403803</v>
      </c>
      <c r="BI27" s="76">
        <v>0</v>
      </c>
      <c r="BJ27" s="76">
        <v>0</v>
      </c>
      <c r="BK27" s="76">
        <v>2.1500029657677335</v>
      </c>
      <c r="BL27" s="76">
        <v>0</v>
      </c>
      <c r="BM27" s="76">
        <v>23.071464314004302</v>
      </c>
      <c r="BN27" s="76">
        <v>0</v>
      </c>
      <c r="BO27" s="76">
        <v>0.59964726566246107</v>
      </c>
      <c r="BP27" s="76">
        <v>92.285675108164298</v>
      </c>
      <c r="BQ27" s="76">
        <v>15.956204496079621</v>
      </c>
      <c r="BR27" s="76">
        <v>0</v>
      </c>
      <c r="BS27" s="76">
        <v>1.5503567542452743</v>
      </c>
      <c r="BT27" s="76">
        <v>2.1021881187409421E-3</v>
      </c>
      <c r="BU27" s="76">
        <v>13.88586106375214</v>
      </c>
      <c r="BV27" s="76">
        <v>17.591907127354194</v>
      </c>
      <c r="BW27" s="76">
        <v>0</v>
      </c>
      <c r="BX27" s="76">
        <v>0.22434048509371371</v>
      </c>
      <c r="BY27" s="76">
        <v>19.237904776620702</v>
      </c>
      <c r="BZ27" s="76">
        <v>0</v>
      </c>
      <c r="CA27" s="76">
        <v>1.6799235668466743</v>
      </c>
      <c r="CB27" s="76">
        <v>856.74630417169658</v>
      </c>
      <c r="CC27" s="76">
        <v>15.706377676868447</v>
      </c>
      <c r="CD27" s="94"/>
      <c r="CE27" s="29">
        <f t="shared" si="0"/>
        <v>7.9999976909311231E-3</v>
      </c>
      <c r="CF27" s="94"/>
      <c r="CG27" s="69">
        <f t="shared" si="1"/>
        <v>-7.1662632445786709E-7</v>
      </c>
      <c r="CH27" s="69">
        <f t="shared" si="2"/>
        <v>-1.4680784488022568E-6</v>
      </c>
      <c r="CI27" s="69">
        <f t="shared" si="3"/>
        <v>1.2419155897250803E-7</v>
      </c>
      <c r="CJ27" s="69">
        <f t="shared" si="4"/>
        <v>-2.5479130442490815E-5</v>
      </c>
      <c r="CK27" s="69">
        <f t="shared" si="5"/>
        <v>-2.6249847957454767E-5</v>
      </c>
      <c r="CL27" s="69">
        <f t="shared" si="6"/>
        <v>-2.4592412518076704E-6</v>
      </c>
      <c r="CM27" s="69">
        <f t="shared" si="7"/>
        <v>-2.4035075258385714E-7</v>
      </c>
      <c r="CN27" s="69">
        <f t="shared" si="8"/>
        <v>6.4051931278887462E-8</v>
      </c>
      <c r="CO27" s="69">
        <f t="shared" si="9"/>
        <v>1.2713092453478965E-7</v>
      </c>
      <c r="CP27" s="69">
        <f t="shared" si="10"/>
        <v>-1.0728025057449674E-6</v>
      </c>
      <c r="CQ27" s="69">
        <f t="shared" si="11"/>
        <v>-4.0329174086504316E-7</v>
      </c>
      <c r="CR27" s="69">
        <f t="shared" si="12"/>
        <v>-7.2236876957203487E-7</v>
      </c>
      <c r="CS27" s="69">
        <f t="shared" si="13"/>
        <v>-2.557967337781569E-7</v>
      </c>
    </row>
    <row r="28" spans="1:97">
      <c r="A28" s="76" t="s">
        <v>192</v>
      </c>
      <c r="B28" s="76">
        <v>7930.4699617777351</v>
      </c>
      <c r="C28" s="76">
        <v>24.812441297224968</v>
      </c>
      <c r="D28" s="76">
        <v>38826.275923915135</v>
      </c>
      <c r="E28" s="76">
        <v>1074.0658833773998</v>
      </c>
      <c r="F28" s="76">
        <v>1041.8293843893853</v>
      </c>
      <c r="G28" s="76">
        <v>27.966207097855442</v>
      </c>
      <c r="H28" s="76">
        <v>1698.1863905407633</v>
      </c>
      <c r="I28" s="76">
        <v>132.96799358724542</v>
      </c>
      <c r="J28" s="76">
        <v>38.209194471133237</v>
      </c>
      <c r="K28" s="76">
        <v>378.69555049073716</v>
      </c>
      <c r="L28" s="76">
        <v>27.170982218817695</v>
      </c>
      <c r="M28" s="76">
        <v>3.1586264837608513</v>
      </c>
      <c r="N28" s="76">
        <v>4.636048705083847</v>
      </c>
      <c r="O28" s="76"/>
      <c r="P28" s="94" t="s">
        <v>192</v>
      </c>
      <c r="Q28" s="76">
        <v>0</v>
      </c>
      <c r="R28" s="76">
        <v>0</v>
      </c>
      <c r="S28" s="76">
        <v>27.170985229067441</v>
      </c>
      <c r="T28" s="76">
        <v>132.96798698168871</v>
      </c>
      <c r="U28" s="76">
        <v>132.96798698168871</v>
      </c>
      <c r="V28" s="76">
        <v>29.069426557185114</v>
      </c>
      <c r="W28" s="76">
        <v>1.2432000891155175</v>
      </c>
      <c r="X28" s="76">
        <v>38.209183319708437</v>
      </c>
      <c r="Y28" s="76">
        <v>3.1586238090425836</v>
      </c>
      <c r="Z28" s="76">
        <v>0</v>
      </c>
      <c r="AA28" s="76">
        <v>7930.4680741061611</v>
      </c>
      <c r="AB28" s="76">
        <v>290.55315062215527</v>
      </c>
      <c r="AC28" s="76">
        <v>26.257121393481018</v>
      </c>
      <c r="AD28" s="76">
        <v>95.025602341872982</v>
      </c>
      <c r="AE28" s="76">
        <v>0</v>
      </c>
      <c r="AF28" s="76">
        <v>0</v>
      </c>
      <c r="AG28" s="76">
        <v>378.69504478894049</v>
      </c>
      <c r="AH28" s="76">
        <v>378.69504478894049</v>
      </c>
      <c r="AI28" s="76">
        <v>310.6101739360771</v>
      </c>
      <c r="AJ28" s="76">
        <v>34.807917158589476</v>
      </c>
      <c r="AK28" s="76">
        <v>2.1732147679692018</v>
      </c>
      <c r="AL28" s="76">
        <v>3.9768490910539525</v>
      </c>
      <c r="AM28" s="76">
        <v>17.011514417489277</v>
      </c>
      <c r="AN28" s="76">
        <v>0</v>
      </c>
      <c r="AO28" s="76">
        <v>4.636050613933814</v>
      </c>
      <c r="AP28" s="76">
        <v>24.812433671853011</v>
      </c>
      <c r="AQ28" s="76">
        <v>0</v>
      </c>
      <c r="AR28" s="76">
        <v>1724.4436564427342</v>
      </c>
      <c r="AS28" s="76">
        <v>34943.630589791515</v>
      </c>
      <c r="AT28" s="76">
        <v>3572.017791204662</v>
      </c>
      <c r="AU28" s="76">
        <v>38826.258554932232</v>
      </c>
      <c r="AV28" s="76">
        <v>0</v>
      </c>
      <c r="AW28" s="76">
        <v>107.55767741413827</v>
      </c>
      <c r="AX28" s="76">
        <v>0</v>
      </c>
      <c r="AY28" s="76">
        <v>447.28110051674463</v>
      </c>
      <c r="AZ28" s="76">
        <v>0.60738604132563945</v>
      </c>
      <c r="BA28" s="76">
        <v>0.21357477195941282</v>
      </c>
      <c r="BB28" s="76">
        <v>803.45849874061014</v>
      </c>
      <c r="BC28" s="76">
        <v>0.27295892798051086</v>
      </c>
      <c r="BD28" s="76">
        <v>0</v>
      </c>
      <c r="BE28" s="76">
        <v>3.9589470604121484E-2</v>
      </c>
      <c r="BF28" s="76">
        <v>1074.0384065802068</v>
      </c>
      <c r="BG28" s="76">
        <v>1041.8019121628618</v>
      </c>
      <c r="BH28" s="76">
        <v>32.236494417345952</v>
      </c>
      <c r="BI28" s="76">
        <v>0</v>
      </c>
      <c r="BJ28" s="76">
        <v>0</v>
      </c>
      <c r="BK28" s="76">
        <v>4.2621217898223653</v>
      </c>
      <c r="BL28" s="76">
        <v>0</v>
      </c>
      <c r="BM28" s="76">
        <v>45.736335253559069</v>
      </c>
      <c r="BN28" s="76">
        <v>0</v>
      </c>
      <c r="BO28" s="76">
        <v>1.1887254989886296</v>
      </c>
      <c r="BP28" s="76">
        <v>182.94516153375557</v>
      </c>
      <c r="BQ28" s="76">
        <v>31.627279007034748</v>
      </c>
      <c r="BR28" s="76">
        <v>0</v>
      </c>
      <c r="BS28" s="76">
        <v>3.0733928530564323</v>
      </c>
      <c r="BT28" s="76">
        <v>4.1672811995348254E-3</v>
      </c>
      <c r="BU28" s="76">
        <v>27.966169727056787</v>
      </c>
      <c r="BV28" s="76">
        <v>34.869550268313041</v>
      </c>
      <c r="BW28" s="76">
        <v>0</v>
      </c>
      <c r="BX28" s="76">
        <v>0.4446903836792821</v>
      </c>
      <c r="BY28" s="76">
        <v>38.132093211312132</v>
      </c>
      <c r="BZ28" s="76">
        <v>0</v>
      </c>
      <c r="CA28" s="76">
        <v>3.3298420411336145</v>
      </c>
      <c r="CB28" s="76">
        <v>1698.1857148652155</v>
      </c>
      <c r="CC28" s="76">
        <v>31.132103305286968</v>
      </c>
      <c r="CD28" s="94"/>
      <c r="CE28" s="29">
        <f t="shared" si="0"/>
        <v>8.0000027171461523E-3</v>
      </c>
      <c r="CF28" s="94"/>
      <c r="CG28" s="69">
        <f t="shared" si="1"/>
        <v>-2.380277061846173E-7</v>
      </c>
      <c r="CH28" s="69">
        <f t="shared" si="2"/>
        <v>-3.0732050367930332E-7</v>
      </c>
      <c r="CI28" s="69">
        <f t="shared" si="3"/>
        <v>-4.4735124575403673E-7</v>
      </c>
      <c r="CJ28" s="69">
        <f t="shared" si="4"/>
        <v>-2.5582040746515886E-5</v>
      </c>
      <c r="CK28" s="69">
        <f t="shared" si="5"/>
        <v>-2.6369218352979691E-5</v>
      </c>
      <c r="CL28" s="69">
        <f t="shared" si="6"/>
        <v>-1.3362841276248794E-6</v>
      </c>
      <c r="CM28" s="69">
        <f t="shared" si="7"/>
        <v>-3.9788067531661141E-7</v>
      </c>
      <c r="CN28" s="69">
        <f t="shared" si="8"/>
        <v>-4.9677794842627586E-8</v>
      </c>
      <c r="CO28" s="69">
        <f t="shared" si="9"/>
        <v>-2.9185186850469792E-7</v>
      </c>
      <c r="CP28" s="69">
        <f t="shared" si="10"/>
        <v>-1.3353782372512178E-6</v>
      </c>
      <c r="CQ28" s="69">
        <f t="shared" si="11"/>
        <v>1.1078913972374696E-7</v>
      </c>
      <c r="CR28" s="69">
        <f t="shared" si="12"/>
        <v>-8.4679789823525132E-7</v>
      </c>
      <c r="CS28" s="69">
        <f t="shared" si="13"/>
        <v>4.1174070602135182E-7</v>
      </c>
    </row>
    <row r="29" spans="1:97">
      <c r="A29" s="76" t="s">
        <v>193</v>
      </c>
      <c r="B29" s="76">
        <v>894.19366386521529</v>
      </c>
      <c r="C29" s="76">
        <v>2.8005882974425163</v>
      </c>
      <c r="D29" s="76">
        <v>4459.289252401788</v>
      </c>
      <c r="E29" s="76">
        <v>124.4092676214331</v>
      </c>
      <c r="F29" s="76">
        <v>120.67533324245285</v>
      </c>
      <c r="G29" s="76">
        <v>3.156554158963488</v>
      </c>
      <c r="H29" s="76">
        <v>198.66522521749323</v>
      </c>
      <c r="I29" s="76">
        <v>15.55548779902186</v>
      </c>
      <c r="J29" s="76">
        <v>4.4699676678448244</v>
      </c>
      <c r="K29" s="76">
        <v>44.302353302885351</v>
      </c>
      <c r="L29" s="76">
        <v>3.1786437414911424</v>
      </c>
      <c r="M29" s="76">
        <v>0.36951730946309258</v>
      </c>
      <c r="N29" s="76">
        <v>0.54235609652811145</v>
      </c>
      <c r="O29" s="76"/>
      <c r="P29" s="94" t="s">
        <v>193</v>
      </c>
      <c r="Q29" s="76">
        <v>0</v>
      </c>
      <c r="R29" s="76">
        <v>0</v>
      </c>
      <c r="S29" s="76">
        <v>3.1786450560834365</v>
      </c>
      <c r="T29" s="76">
        <v>15.555447429658733</v>
      </c>
      <c r="U29" s="76">
        <v>15.555447429658733</v>
      </c>
      <c r="V29" s="76">
        <v>3.4007418197225494</v>
      </c>
      <c r="W29" s="76">
        <v>0.14543767641438052</v>
      </c>
      <c r="X29" s="76">
        <v>4.4699675480411489</v>
      </c>
      <c r="Y29" s="76">
        <v>0.36951610883704594</v>
      </c>
      <c r="Z29" s="76">
        <v>0</v>
      </c>
      <c r="AA29" s="76">
        <v>894.19358062578203</v>
      </c>
      <c r="AB29" s="76">
        <v>33.990910016812421</v>
      </c>
      <c r="AC29" s="76">
        <v>3.0717399651528652</v>
      </c>
      <c r="AD29" s="76">
        <v>11.116728371395077</v>
      </c>
      <c r="AE29" s="76">
        <v>0</v>
      </c>
      <c r="AF29" s="76">
        <v>0</v>
      </c>
      <c r="AG29" s="76">
        <v>44.302285941760488</v>
      </c>
      <c r="AH29" s="76">
        <v>44.302285941760488</v>
      </c>
      <c r="AI29" s="76">
        <v>35.674371215132538</v>
      </c>
      <c r="AJ29" s="76">
        <v>4.0720537053180976</v>
      </c>
      <c r="AK29" s="76">
        <v>0.2542380238587611</v>
      </c>
      <c r="AL29" s="76">
        <v>0.46523768586252912</v>
      </c>
      <c r="AM29" s="76">
        <v>1.9901214793256046</v>
      </c>
      <c r="AN29" s="76">
        <v>0</v>
      </c>
      <c r="AO29" s="76">
        <v>0.5423582351913061</v>
      </c>
      <c r="AP29" s="76">
        <v>2.8005952050574066</v>
      </c>
      <c r="AQ29" s="76">
        <v>0</v>
      </c>
      <c r="AR29" s="76">
        <v>201.7372705677451</v>
      </c>
      <c r="AS29" s="76">
        <v>4013.3539952490478</v>
      </c>
      <c r="AT29" s="76">
        <v>410.25384855349222</v>
      </c>
      <c r="AU29" s="76">
        <v>4459.2822150176726</v>
      </c>
      <c r="AV29" s="76">
        <v>0</v>
      </c>
      <c r="AW29" s="76">
        <v>12.582848642878762</v>
      </c>
      <c r="AX29" s="76">
        <v>0</v>
      </c>
      <c r="AY29" s="76">
        <v>52.326085723871124</v>
      </c>
      <c r="AZ29" s="76">
        <v>7.0353679128292407E-2</v>
      </c>
      <c r="BA29" s="76">
        <v>2.4738325920291904E-2</v>
      </c>
      <c r="BB29" s="76">
        <v>93.064800013227753</v>
      </c>
      <c r="BC29" s="76">
        <v>3.1616953432872096E-2</v>
      </c>
      <c r="BD29" s="76">
        <v>0</v>
      </c>
      <c r="BE29" s="76">
        <v>4.5856422890590076E-3</v>
      </c>
      <c r="BF29" s="76">
        <v>124.40612306212748</v>
      </c>
      <c r="BG29" s="76">
        <v>120.67216744888427</v>
      </c>
      <c r="BH29" s="76">
        <v>3.7339556132431664</v>
      </c>
      <c r="BI29" s="76">
        <v>0</v>
      </c>
      <c r="BJ29" s="76">
        <v>0</v>
      </c>
      <c r="BK29" s="76">
        <v>0.49368302881992032</v>
      </c>
      <c r="BL29" s="76">
        <v>0</v>
      </c>
      <c r="BM29" s="76">
        <v>5.2976384408913368</v>
      </c>
      <c r="BN29" s="76">
        <v>0</v>
      </c>
      <c r="BO29" s="76">
        <v>0.13769040515440592</v>
      </c>
      <c r="BP29" s="76">
        <v>21.190585602716133</v>
      </c>
      <c r="BQ29" s="76">
        <v>3.6999664747684307</v>
      </c>
      <c r="BR29" s="76">
        <v>0</v>
      </c>
      <c r="BS29" s="76">
        <v>0.35599265860877261</v>
      </c>
      <c r="BT29" s="76">
        <v>4.8269869541493749E-4</v>
      </c>
      <c r="BU29" s="76">
        <v>3.1565390415405949</v>
      </c>
      <c r="BV29" s="76">
        <v>4.0792683921241446</v>
      </c>
      <c r="BW29" s="76">
        <v>0</v>
      </c>
      <c r="BX29" s="76">
        <v>5.2021951657999194E-2</v>
      </c>
      <c r="BY29" s="76">
        <v>4.4609573223047176</v>
      </c>
      <c r="BZ29" s="76">
        <v>0</v>
      </c>
      <c r="CA29" s="76">
        <v>0.38954628871509106</v>
      </c>
      <c r="CB29" s="76">
        <v>198.6650216879687</v>
      </c>
      <c r="CC29" s="76">
        <v>3.6420466705010628</v>
      </c>
      <c r="CD29" s="94"/>
      <c r="CE29" s="29">
        <f t="shared" si="0"/>
        <v>8.0000254514035404E-3</v>
      </c>
      <c r="CF29" s="94"/>
      <c r="CG29" s="69">
        <f t="shared" si="1"/>
        <v>-9.308882025862129E-8</v>
      </c>
      <c r="CH29" s="69">
        <f t="shared" si="2"/>
        <v>2.4664870936630638E-6</v>
      </c>
      <c r="CI29" s="69">
        <f t="shared" si="3"/>
        <v>-1.5781403082569681E-6</v>
      </c>
      <c r="CJ29" s="69">
        <f t="shared" si="4"/>
        <v>-2.5275924902904882E-5</v>
      </c>
      <c r="CK29" s="69">
        <f t="shared" si="5"/>
        <v>-2.6233974114857104E-5</v>
      </c>
      <c r="CL29" s="69">
        <f t="shared" si="6"/>
        <v>-4.7892170169596957E-6</v>
      </c>
      <c r="CM29" s="69">
        <f t="shared" si="7"/>
        <v>-1.0244849057180685E-6</v>
      </c>
      <c r="CN29" s="69">
        <f t="shared" si="8"/>
        <v>-2.5951846479254386E-6</v>
      </c>
      <c r="CO29" s="69">
        <f t="shared" si="9"/>
        <v>-2.680191095932409E-8</v>
      </c>
      <c r="CP29" s="69">
        <f t="shared" si="10"/>
        <v>-1.5204863814436284E-6</v>
      </c>
      <c r="CQ29" s="69">
        <f t="shared" si="11"/>
        <v>4.1357018937767904E-7</v>
      </c>
      <c r="CR29" s="69">
        <f t="shared" si="12"/>
        <v>-3.2491740329633255E-6</v>
      </c>
      <c r="CS29" s="69">
        <f t="shared" si="13"/>
        <v>3.9432822979982373E-6</v>
      </c>
    </row>
    <row r="30" spans="1:97">
      <c r="A30" s="76" t="s">
        <v>194</v>
      </c>
      <c r="B30" s="76">
        <v>41.534124566425014</v>
      </c>
      <c r="C30" s="76">
        <v>0.12995009877361322</v>
      </c>
      <c r="D30" s="76">
        <v>318.16441034422803</v>
      </c>
      <c r="E30" s="76">
        <v>8.9034755126806733</v>
      </c>
      <c r="F30" s="76">
        <v>8.6363714760211305</v>
      </c>
      <c r="G30" s="76">
        <v>0.14646726934467014</v>
      </c>
      <c r="H30" s="76">
        <v>14.122168653357882</v>
      </c>
      <c r="I30" s="76">
        <v>1.1057657992814189</v>
      </c>
      <c r="J30" s="76">
        <v>0.31774880535226452</v>
      </c>
      <c r="K30" s="76">
        <v>3.1492436239949093</v>
      </c>
      <c r="L30" s="76">
        <v>0.22595469715319813</v>
      </c>
      <c r="M30" s="76">
        <v>2.6267235702911437E-2</v>
      </c>
      <c r="N30" s="76">
        <v>3.8553519989154794E-2</v>
      </c>
      <c r="O30" s="76"/>
      <c r="P30" s="94" t="s">
        <v>194</v>
      </c>
      <c r="Q30" s="76">
        <v>0</v>
      </c>
      <c r="R30" s="76">
        <v>0</v>
      </c>
      <c r="S30" s="76">
        <v>0.22595464917439084</v>
      </c>
      <c r="T30" s="76">
        <v>1.105765192258336</v>
      </c>
      <c r="U30" s="76">
        <v>1.105765192258336</v>
      </c>
      <c r="V30" s="76">
        <v>0.2417422343127365</v>
      </c>
      <c r="W30" s="76">
        <v>1.0338621860182886E-2</v>
      </c>
      <c r="X30" s="76">
        <v>0.3177487644544385</v>
      </c>
      <c r="Y30" s="76">
        <v>2.6266680671175154E-2</v>
      </c>
      <c r="Z30" s="76">
        <v>0</v>
      </c>
      <c r="AA30" s="76">
        <v>41.534115630218764</v>
      </c>
      <c r="AB30" s="76">
        <v>2.4162519812890415</v>
      </c>
      <c r="AC30" s="76">
        <v>0.21835517580052557</v>
      </c>
      <c r="AD30" s="76">
        <v>0.79023409885348461</v>
      </c>
      <c r="AE30" s="76">
        <v>0</v>
      </c>
      <c r="AF30" s="76">
        <v>0</v>
      </c>
      <c r="AG30" s="76">
        <v>3.1492348621921686</v>
      </c>
      <c r="AH30" s="76">
        <v>3.1492348621921686</v>
      </c>
      <c r="AI30" s="76">
        <v>2.5453083756896318</v>
      </c>
      <c r="AJ30" s="76">
        <v>0.28946307119606279</v>
      </c>
      <c r="AK30" s="76">
        <v>1.8072300774628104E-2</v>
      </c>
      <c r="AL30" s="76">
        <v>3.3071133821791575E-2</v>
      </c>
      <c r="AM30" s="76">
        <v>0.14146810467986137</v>
      </c>
      <c r="AN30" s="76">
        <v>0</v>
      </c>
      <c r="AO30" s="76">
        <v>3.8554380527070546E-2</v>
      </c>
      <c r="AP30" s="76">
        <v>0.12995009242877703</v>
      </c>
      <c r="AQ30" s="76">
        <v>0</v>
      </c>
      <c r="AR30" s="76">
        <v>14.340511516394111</v>
      </c>
      <c r="AS30" s="76">
        <v>286.34770934263668</v>
      </c>
      <c r="AT30" s="76">
        <v>29.271241453507312</v>
      </c>
      <c r="AU30" s="76">
        <v>318.16425917183358</v>
      </c>
      <c r="AV30" s="76">
        <v>0</v>
      </c>
      <c r="AW30" s="76">
        <v>0.89444962552290808</v>
      </c>
      <c r="AX30" s="76">
        <v>0</v>
      </c>
      <c r="AY30" s="76">
        <v>3.7196195499264242</v>
      </c>
      <c r="AZ30" s="76">
        <v>5.0349951773893927E-3</v>
      </c>
      <c r="BA30" s="76">
        <v>1.7704669058681496E-3</v>
      </c>
      <c r="BB30" s="76">
        <v>6.6603763399967928</v>
      </c>
      <c r="BC30" s="76">
        <v>2.2627134707915151E-3</v>
      </c>
      <c r="BD30" s="76">
        <v>0</v>
      </c>
      <c r="BE30" s="76">
        <v>3.2818420719037442E-4</v>
      </c>
      <c r="BF30" s="76">
        <v>8.9032564670954617</v>
      </c>
      <c r="BG30" s="76">
        <v>8.636152113407956</v>
      </c>
      <c r="BH30" s="76">
        <v>0.26710435368750629</v>
      </c>
      <c r="BI30" s="76">
        <v>0</v>
      </c>
      <c r="BJ30" s="76">
        <v>0</v>
      </c>
      <c r="BK30" s="76">
        <v>3.5331308828959858E-2</v>
      </c>
      <c r="BL30" s="76">
        <v>0</v>
      </c>
      <c r="BM30" s="76">
        <v>0.37913624674129337</v>
      </c>
      <c r="BN30" s="76">
        <v>0</v>
      </c>
      <c r="BO30" s="76">
        <v>9.8540932665332585E-3</v>
      </c>
      <c r="BP30" s="76">
        <v>1.516545848972376</v>
      </c>
      <c r="BQ30" s="76">
        <v>0.26301419709717416</v>
      </c>
      <c r="BR30" s="76">
        <v>0</v>
      </c>
      <c r="BS30" s="76">
        <v>2.5477370437121404E-2</v>
      </c>
      <c r="BT30" s="76">
        <v>3.4545403638728644E-5</v>
      </c>
      <c r="BU30" s="76">
        <v>0.14646656353444995</v>
      </c>
      <c r="BV30" s="76">
        <v>0.28997629517544915</v>
      </c>
      <c r="BW30" s="76">
        <v>0</v>
      </c>
      <c r="BX30" s="76">
        <v>3.6982085979977574E-3</v>
      </c>
      <c r="BY30" s="76">
        <v>0.31711166797797563</v>
      </c>
      <c r="BZ30" s="76">
        <v>0</v>
      </c>
      <c r="CA30" s="76">
        <v>2.7690616538633299E-2</v>
      </c>
      <c r="CB30" s="76">
        <v>14.12214263904276</v>
      </c>
      <c r="CC30" s="76">
        <v>0.25889346566753196</v>
      </c>
      <c r="CD30" s="94"/>
      <c r="CE30" s="29">
        <f t="shared" si="0"/>
        <v>7.9999820920016226E-3</v>
      </c>
      <c r="CF30" s="94"/>
      <c r="CG30" s="69">
        <f t="shared" si="1"/>
        <v>-2.1515335505270743E-7</v>
      </c>
      <c r="CH30" s="69">
        <f t="shared" si="2"/>
        <v>-4.8825174002197625E-8</v>
      </c>
      <c r="CI30" s="69">
        <f t="shared" si="3"/>
        <v>-4.751392347422306E-7</v>
      </c>
      <c r="CJ30" s="69">
        <f t="shared" si="4"/>
        <v>-2.4602256152622817E-5</v>
      </c>
      <c r="CK30" s="69">
        <f t="shared" si="5"/>
        <v>-2.5399858468759396E-5</v>
      </c>
      <c r="CL30" s="69">
        <f t="shared" si="6"/>
        <v>-4.8188938275711461E-6</v>
      </c>
      <c r="CM30" s="69">
        <f t="shared" si="7"/>
        <v>-1.8420906703609289E-6</v>
      </c>
      <c r="CN30" s="69">
        <f t="shared" si="8"/>
        <v>-5.4896170898462187E-7</v>
      </c>
      <c r="CO30" s="69">
        <f t="shared" si="9"/>
        <v>-1.2871118734607009E-7</v>
      </c>
      <c r="CP30" s="69">
        <f t="shared" si="10"/>
        <v>-2.7821927379377841E-6</v>
      </c>
      <c r="CQ30" s="69">
        <f t="shared" si="11"/>
        <v>-2.123381717340911E-7</v>
      </c>
      <c r="CR30" s="69">
        <f t="shared" si="12"/>
        <v>-2.1130192097888956E-5</v>
      </c>
      <c r="CS30" s="69">
        <f t="shared" si="13"/>
        <v>2.2320605641042383E-5</v>
      </c>
    </row>
    <row r="31" spans="1:97">
      <c r="A31" s="76" t="s">
        <v>195</v>
      </c>
      <c r="B31" s="76">
        <v>769.4431492704482</v>
      </c>
      <c r="C31" s="76">
        <v>2.4073981571929002</v>
      </c>
      <c r="D31" s="76">
        <v>5418.2888165347167</v>
      </c>
      <c r="E31" s="76">
        <v>149.73693232194086</v>
      </c>
      <c r="F31" s="76">
        <v>145.24447962250923</v>
      </c>
      <c r="G31" s="76">
        <v>2.7133882905675502</v>
      </c>
      <c r="H31" s="76">
        <v>237.38444379812006</v>
      </c>
      <c r="I31" s="76">
        <v>18.587201269278879</v>
      </c>
      <c r="J31" s="76">
        <v>5.3411494569071216</v>
      </c>
      <c r="K31" s="76">
        <v>52.936727279227931</v>
      </c>
      <c r="L31" s="76">
        <v>3.7981506135882639</v>
      </c>
      <c r="M31" s="76">
        <v>0.44153506782895996</v>
      </c>
      <c r="N31" s="76">
        <v>0.64805947637573225</v>
      </c>
      <c r="O31" s="76"/>
      <c r="P31" s="94" t="s">
        <v>195</v>
      </c>
      <c r="Q31" s="76">
        <v>0</v>
      </c>
      <c r="R31" s="76">
        <v>0</v>
      </c>
      <c r="S31" s="76">
        <v>3.7981474658149375</v>
      </c>
      <c r="T31" s="76">
        <v>18.58722084214434</v>
      </c>
      <c r="U31" s="76">
        <v>18.58722084214434</v>
      </c>
      <c r="V31" s="76">
        <v>4.0635398156880917</v>
      </c>
      <c r="W31" s="76">
        <v>0.17378547857983076</v>
      </c>
      <c r="X31" s="76">
        <v>5.3411582343677608</v>
      </c>
      <c r="Y31" s="76">
        <v>0.44153352229307136</v>
      </c>
      <c r="Z31" s="76">
        <v>0</v>
      </c>
      <c r="AA31" s="76">
        <v>769.44270964356861</v>
      </c>
      <c r="AB31" s="76">
        <v>40.615619220931521</v>
      </c>
      <c r="AC31" s="76">
        <v>3.6704032696089466</v>
      </c>
      <c r="AD31" s="76">
        <v>13.283328617226461</v>
      </c>
      <c r="AE31" s="76">
        <v>0</v>
      </c>
      <c r="AF31" s="76">
        <v>0</v>
      </c>
      <c r="AG31" s="76">
        <v>52.936818706681052</v>
      </c>
      <c r="AH31" s="76">
        <v>52.936818706681052</v>
      </c>
      <c r="AI31" s="76">
        <v>43.346376125046156</v>
      </c>
      <c r="AJ31" s="76">
        <v>4.8656856099097689</v>
      </c>
      <c r="AK31" s="76">
        <v>0.30378703997343798</v>
      </c>
      <c r="AL31" s="76">
        <v>0.55590921416086192</v>
      </c>
      <c r="AM31" s="76">
        <v>2.3779916459090469</v>
      </c>
      <c r="AN31" s="76">
        <v>0</v>
      </c>
      <c r="AO31" s="76">
        <v>0.64805846948713108</v>
      </c>
      <c r="AP31" s="76">
        <v>2.4073984865270024</v>
      </c>
      <c r="AQ31" s="76">
        <v>0</v>
      </c>
      <c r="AR31" s="76">
        <v>241.05460634820932</v>
      </c>
      <c r="AS31" s="76">
        <v>4876.4568993094044</v>
      </c>
      <c r="AT31" s="76">
        <v>498.48263571818273</v>
      </c>
      <c r="AU31" s="76">
        <v>5418.2859111526323</v>
      </c>
      <c r="AV31" s="76">
        <v>0</v>
      </c>
      <c r="AW31" s="76">
        <v>15.035183039655641</v>
      </c>
      <c r="AX31" s="76">
        <v>0</v>
      </c>
      <c r="AY31" s="76">
        <v>62.524212211359178</v>
      </c>
      <c r="AZ31" s="76">
        <v>8.4677765836075364E-2</v>
      </c>
      <c r="BA31" s="76">
        <v>2.9775157790307389E-2</v>
      </c>
      <c r="BB31" s="76">
        <v>112.01253193119366</v>
      </c>
      <c r="BC31" s="76">
        <v>3.8054104025088624E-2</v>
      </c>
      <c r="BD31" s="76">
        <v>0</v>
      </c>
      <c r="BE31" s="76">
        <v>5.5192862778815832E-3</v>
      </c>
      <c r="BF31" s="76">
        <v>149.73315515949363</v>
      </c>
      <c r="BG31" s="76">
        <v>145.24070580792807</v>
      </c>
      <c r="BH31" s="76">
        <v>4.4924493515655541</v>
      </c>
      <c r="BI31" s="76">
        <v>0</v>
      </c>
      <c r="BJ31" s="76">
        <v>0</v>
      </c>
      <c r="BK31" s="76">
        <v>0.59419453793878785</v>
      </c>
      <c r="BL31" s="76">
        <v>0</v>
      </c>
      <c r="BM31" s="76">
        <v>6.3762364258668383</v>
      </c>
      <c r="BN31" s="76">
        <v>0</v>
      </c>
      <c r="BO31" s="76">
        <v>0.16572420267089952</v>
      </c>
      <c r="BP31" s="76">
        <v>25.504940073965074</v>
      </c>
      <c r="BQ31" s="76">
        <v>4.4210900171691483</v>
      </c>
      <c r="BR31" s="76">
        <v>0</v>
      </c>
      <c r="BS31" s="76">
        <v>0.42847134388245017</v>
      </c>
      <c r="BT31" s="76">
        <v>5.8097848101544894E-4</v>
      </c>
      <c r="BU31" s="76">
        <v>2.7133824859978888</v>
      </c>
      <c r="BV31" s="76">
        <v>4.8743186253778559</v>
      </c>
      <c r="BW31" s="76">
        <v>0</v>
      </c>
      <c r="BX31" s="76">
        <v>6.2161103701526867E-2</v>
      </c>
      <c r="BY31" s="76">
        <v>5.3303831225132914</v>
      </c>
      <c r="BZ31" s="76">
        <v>0</v>
      </c>
      <c r="CA31" s="76">
        <v>0.46546841448238219</v>
      </c>
      <c r="CB31" s="76">
        <v>237.38433754967275</v>
      </c>
      <c r="CC31" s="76">
        <v>4.3518619775502794</v>
      </c>
      <c r="CD31" s="94"/>
      <c r="CE31" s="29">
        <f t="shared" si="0"/>
        <v>8.0000163955587702E-3</v>
      </c>
      <c r="CF31" s="94"/>
      <c r="CG31" s="69">
        <f t="shared" si="1"/>
        <v>-5.7135719515344806E-7</v>
      </c>
      <c r="CH31" s="69">
        <f t="shared" si="2"/>
        <v>1.3680084502328007E-7</v>
      </c>
      <c r="CI31" s="69">
        <f t="shared" si="3"/>
        <v>-5.3621764782961997E-7</v>
      </c>
      <c r="CJ31" s="69">
        <f t="shared" si="4"/>
        <v>-2.5225322762057857E-5</v>
      </c>
      <c r="CK31" s="69">
        <f t="shared" si="5"/>
        <v>-2.5982499238346497E-5</v>
      </c>
      <c r="CL31" s="69">
        <f t="shared" si="6"/>
        <v>-2.1392329588617964E-6</v>
      </c>
      <c r="CM31" s="69">
        <f t="shared" si="7"/>
        <v>-4.4757965437664104E-7</v>
      </c>
      <c r="CN31" s="69">
        <f t="shared" si="8"/>
        <v>1.0530291881046006E-6</v>
      </c>
      <c r="CO31" s="69">
        <f t="shared" si="9"/>
        <v>1.6433654796642858E-6</v>
      </c>
      <c r="CP31" s="69">
        <f t="shared" si="10"/>
        <v>1.7271081500548317E-6</v>
      </c>
      <c r="CQ31" s="69">
        <f t="shared" si="11"/>
        <v>-8.2876474544692574E-7</v>
      </c>
      <c r="CR31" s="69">
        <f t="shared" si="12"/>
        <v>-3.5003695090457891E-6</v>
      </c>
      <c r="CS31" s="69">
        <f t="shared" si="13"/>
        <v>-1.553697828467429E-6</v>
      </c>
    </row>
    <row r="32" spans="1:97">
      <c r="A32" s="76" t="s">
        <v>196</v>
      </c>
      <c r="B32" s="76">
        <v>4108.8087359862302</v>
      </c>
      <c r="C32" s="76">
        <v>12.855426061916175</v>
      </c>
      <c r="D32" s="76">
        <v>20215.543141718867</v>
      </c>
      <c r="E32" s="76">
        <v>560.62138414096103</v>
      </c>
      <c r="F32" s="76">
        <v>543.79530311297924</v>
      </c>
      <c r="G32" s="76">
        <v>14.489401177030093</v>
      </c>
      <c r="H32" s="76">
        <v>886.43523056215383</v>
      </c>
      <c r="I32" s="76">
        <v>69.407883878756323</v>
      </c>
      <c r="J32" s="76">
        <v>19.94479519989968</v>
      </c>
      <c r="K32" s="76">
        <v>197.67505581634114</v>
      </c>
      <c r="L32" s="76">
        <v>14.182964626151035</v>
      </c>
      <c r="M32" s="76">
        <v>1.6487696868461676</v>
      </c>
      <c r="N32" s="76">
        <v>2.4199683305269137</v>
      </c>
      <c r="O32" s="76"/>
      <c r="P32" s="94" t="s">
        <v>196</v>
      </c>
      <c r="Q32" s="76">
        <v>0</v>
      </c>
      <c r="R32" s="76">
        <v>0</v>
      </c>
      <c r="S32" s="76">
        <v>14.182962119864577</v>
      </c>
      <c r="T32" s="76">
        <v>69.407782466504969</v>
      </c>
      <c r="U32" s="76">
        <v>69.407782466504969</v>
      </c>
      <c r="V32" s="76">
        <v>15.173911554192365</v>
      </c>
      <c r="W32" s="76">
        <v>0.64893587191534186</v>
      </c>
      <c r="X32" s="76">
        <v>19.944796078739522</v>
      </c>
      <c r="Y32" s="76">
        <v>1.6487717880289101</v>
      </c>
      <c r="Z32" s="76">
        <v>0</v>
      </c>
      <c r="AA32" s="76">
        <v>4108.8086560955007</v>
      </c>
      <c r="AB32" s="76">
        <v>151.66601005569876</v>
      </c>
      <c r="AC32" s="76">
        <v>13.705962097392495</v>
      </c>
      <c r="AD32" s="76">
        <v>49.602342859065864</v>
      </c>
      <c r="AE32" s="76">
        <v>0</v>
      </c>
      <c r="AF32" s="76">
        <v>0</v>
      </c>
      <c r="AG32" s="76">
        <v>197.67472450199696</v>
      </c>
      <c r="AH32" s="76">
        <v>197.67472450199696</v>
      </c>
      <c r="AI32" s="76">
        <v>161.72481392020359</v>
      </c>
      <c r="AJ32" s="76">
        <v>18.169363882295237</v>
      </c>
      <c r="AK32" s="76">
        <v>1.1343935230388387</v>
      </c>
      <c r="AL32" s="76">
        <v>2.0758722242092262</v>
      </c>
      <c r="AM32" s="76">
        <v>8.8798271784255611</v>
      </c>
      <c r="AN32" s="76">
        <v>0</v>
      </c>
      <c r="AO32" s="76">
        <v>2.4199634953159119</v>
      </c>
      <c r="AP32" s="76">
        <v>12.855421182889948</v>
      </c>
      <c r="AQ32" s="76">
        <v>0</v>
      </c>
      <c r="AR32" s="76">
        <v>900.14094523167853</v>
      </c>
      <c r="AS32" s="76">
        <v>18193.989183176545</v>
      </c>
      <c r="AT32" s="76">
        <v>1859.8289984159753</v>
      </c>
      <c r="AU32" s="76">
        <v>20215.542995512722</v>
      </c>
      <c r="AV32" s="76">
        <v>0</v>
      </c>
      <c r="AW32" s="76">
        <v>56.143967266599446</v>
      </c>
      <c r="AX32" s="76">
        <v>0</v>
      </c>
      <c r="AY32" s="76">
        <v>233.47650011428766</v>
      </c>
      <c r="AZ32" s="76">
        <v>0.31703221790483738</v>
      </c>
      <c r="BA32" s="76">
        <v>0.11147807878216674</v>
      </c>
      <c r="BB32" s="76">
        <v>419.37456549656366</v>
      </c>
      <c r="BC32" s="76">
        <v>0.14247440786609125</v>
      </c>
      <c r="BD32" s="76">
        <v>0</v>
      </c>
      <c r="BE32" s="76">
        <v>2.0664200278884663E-2</v>
      </c>
      <c r="BF32" s="76">
        <v>560.60683347582483</v>
      </c>
      <c r="BG32" s="76">
        <v>543.78075771509236</v>
      </c>
      <c r="BH32" s="76">
        <v>16.826075760732355</v>
      </c>
      <c r="BI32" s="76">
        <v>0</v>
      </c>
      <c r="BJ32" s="76">
        <v>0</v>
      </c>
      <c r="BK32" s="76">
        <v>2.2246670855448474</v>
      </c>
      <c r="BL32" s="76">
        <v>0</v>
      </c>
      <c r="BM32" s="76">
        <v>23.872583829097689</v>
      </c>
      <c r="BN32" s="76">
        <v>0</v>
      </c>
      <c r="BO32" s="76">
        <v>0.62047124665861852</v>
      </c>
      <c r="BP32" s="76">
        <v>95.490449687770393</v>
      </c>
      <c r="BQ32" s="76">
        <v>16.509082261908627</v>
      </c>
      <c r="BR32" s="76">
        <v>0</v>
      </c>
      <c r="BS32" s="76">
        <v>1.6041962616224885</v>
      </c>
      <c r="BT32" s="76">
        <v>2.1752030026951511E-3</v>
      </c>
      <c r="BU32" s="76">
        <v>14.489398719775995</v>
      </c>
      <c r="BV32" s="76">
        <v>18.201516393140452</v>
      </c>
      <c r="BW32" s="76">
        <v>0</v>
      </c>
      <c r="BX32" s="76">
        <v>0.23211737281035733</v>
      </c>
      <c r="BY32" s="76">
        <v>19.904577131906464</v>
      </c>
      <c r="BZ32" s="76">
        <v>0</v>
      </c>
      <c r="CA32" s="76">
        <v>1.7381396053440026</v>
      </c>
      <c r="CB32" s="76">
        <v>886.43531947728422</v>
      </c>
      <c r="CC32" s="76">
        <v>16.250661529604237</v>
      </c>
      <c r="CD32" s="94"/>
      <c r="CE32" s="29">
        <f t="shared" si="0"/>
        <v>8.0000232472658243E-3</v>
      </c>
      <c r="CF32" s="94"/>
      <c r="CG32" s="69">
        <f t="shared" si="1"/>
        <v>-1.9443769374529813E-8</v>
      </c>
      <c r="CH32" s="69">
        <f t="shared" si="2"/>
        <v>-3.7953049576813464E-7</v>
      </c>
      <c r="CI32" s="69">
        <f t="shared" si="3"/>
        <v>-7.2323629169228172E-9</v>
      </c>
      <c r="CJ32" s="69">
        <f t="shared" si="4"/>
        <v>-2.5954531075360882E-5</v>
      </c>
      <c r="CK32" s="69">
        <f t="shared" si="5"/>
        <v>-2.6747928501058225E-5</v>
      </c>
      <c r="CL32" s="69">
        <f t="shared" si="6"/>
        <v>-1.695897620580489E-7</v>
      </c>
      <c r="CM32" s="69">
        <f t="shared" si="7"/>
        <v>1.0030640403867958E-7</v>
      </c>
      <c r="CN32" s="69">
        <f t="shared" si="8"/>
        <v>-1.4611056509228748E-6</v>
      </c>
      <c r="CO32" s="69">
        <f t="shared" si="9"/>
        <v>4.4063618251320976E-8</v>
      </c>
      <c r="CP32" s="69">
        <f t="shared" si="10"/>
        <v>-1.6760553971358061E-6</v>
      </c>
      <c r="CQ32" s="69">
        <f t="shared" si="11"/>
        <v>-1.7671104204469906E-7</v>
      </c>
      <c r="CR32" s="69">
        <f t="shared" si="12"/>
        <v>1.2743943312565556E-6</v>
      </c>
      <c r="CS32" s="69">
        <f t="shared" si="13"/>
        <v>-1.9980472226903689E-6</v>
      </c>
    </row>
    <row r="33" spans="1:97">
      <c r="A33" s="76" t="s">
        <v>197</v>
      </c>
      <c r="B33" s="76">
        <v>2240.1809443593938</v>
      </c>
      <c r="C33" s="76">
        <v>7.0089625461348666</v>
      </c>
      <c r="D33" s="76">
        <v>12679.711866767962</v>
      </c>
      <c r="E33" s="76">
        <v>352.7454833577587</v>
      </c>
      <c r="F33" s="76">
        <v>342.16018009147894</v>
      </c>
      <c r="G33" s="76">
        <v>7.8998369549033791</v>
      </c>
      <c r="H33" s="76">
        <v>558.39401622271293</v>
      </c>
      <c r="I33" s="76">
        <v>43.722251990312721</v>
      </c>
      <c r="J33" s="76">
        <v>12.563865252355232</v>
      </c>
      <c r="K33" s="76">
        <v>124.52186605905834</v>
      </c>
      <c r="L33" s="76">
        <v>8.9343041885002261</v>
      </c>
      <c r="M33" s="76">
        <v>1.0386128704632736</v>
      </c>
      <c r="N33" s="76">
        <v>1.5244156918154272</v>
      </c>
      <c r="O33" s="76"/>
      <c r="P33" s="94" t="s">
        <v>197</v>
      </c>
      <c r="Q33" s="76">
        <v>0</v>
      </c>
      <c r="R33" s="76">
        <v>0</v>
      </c>
      <c r="S33" s="76">
        <v>8.9343091549417402</v>
      </c>
      <c r="T33" s="76">
        <v>43.722293291018971</v>
      </c>
      <c r="U33" s="76">
        <v>43.722293291018971</v>
      </c>
      <c r="V33" s="76">
        <v>9.5585261729807076</v>
      </c>
      <c r="W33" s="76">
        <v>0.40878912737845313</v>
      </c>
      <c r="X33" s="76">
        <v>12.56386999066876</v>
      </c>
      <c r="Y33" s="76">
        <v>1.0386119019198692</v>
      </c>
      <c r="Z33" s="76">
        <v>0</v>
      </c>
      <c r="AA33" s="76">
        <v>2240.1815499153954</v>
      </c>
      <c r="AB33" s="76">
        <v>95.539022734320014</v>
      </c>
      <c r="AC33" s="76">
        <v>8.6338197249977409</v>
      </c>
      <c r="AD33" s="76">
        <v>31.246064352050805</v>
      </c>
      <c r="AE33" s="76">
        <v>0</v>
      </c>
      <c r="AF33" s="76">
        <v>0</v>
      </c>
      <c r="AG33" s="76">
        <v>124.52180527358291</v>
      </c>
      <c r="AH33" s="76">
        <v>124.52180527358291</v>
      </c>
      <c r="AI33" s="76">
        <v>101.43762251668619</v>
      </c>
      <c r="AJ33" s="76">
        <v>11.445446923169593</v>
      </c>
      <c r="AK33" s="76">
        <v>0.71459170026430607</v>
      </c>
      <c r="AL33" s="76">
        <v>1.3076535665849798</v>
      </c>
      <c r="AM33" s="76">
        <v>5.5936908425846958</v>
      </c>
      <c r="AN33" s="76">
        <v>0</v>
      </c>
      <c r="AO33" s="76">
        <v>1.524414513033522</v>
      </c>
      <c r="AP33" s="76">
        <v>7.0089653732149513</v>
      </c>
      <c r="AQ33" s="76">
        <v>0</v>
      </c>
      <c r="AR33" s="76">
        <v>567.02751288877175</v>
      </c>
      <c r="AS33" s="76">
        <v>11411.7384093035</v>
      </c>
      <c r="AT33" s="76">
        <v>1166.5326580291783</v>
      </c>
      <c r="AU33" s="76">
        <v>12679.708689849365</v>
      </c>
      <c r="AV33" s="76">
        <v>0</v>
      </c>
      <c r="AW33" s="76">
        <v>35.366878526414126</v>
      </c>
      <c r="AX33" s="76">
        <v>0</v>
      </c>
      <c r="AY33" s="76">
        <v>147.07399204105556</v>
      </c>
      <c r="AZ33" s="76">
        <v>0.19947900969482529</v>
      </c>
      <c r="BA33" s="76">
        <v>7.0142783114800253E-2</v>
      </c>
      <c r="BB33" s="76">
        <v>263.87383004238399</v>
      </c>
      <c r="BC33" s="76">
        <v>8.9645949051185767E-2</v>
      </c>
      <c r="BD33" s="76">
        <v>0</v>
      </c>
      <c r="BE33" s="76">
        <v>1.3002069705738086E-2</v>
      </c>
      <c r="BF33" s="76">
        <v>352.73648977005018</v>
      </c>
      <c r="BG33" s="76">
        <v>342.15120152090583</v>
      </c>
      <c r="BH33" s="76">
        <v>10.585288249144334</v>
      </c>
      <c r="BI33" s="76">
        <v>0</v>
      </c>
      <c r="BJ33" s="76">
        <v>0</v>
      </c>
      <c r="BK33" s="76">
        <v>1.3997767938182397</v>
      </c>
      <c r="BL33" s="76">
        <v>0</v>
      </c>
      <c r="BM33" s="76">
        <v>15.020874455375681</v>
      </c>
      <c r="BN33" s="76">
        <v>0</v>
      </c>
      <c r="BO33" s="76">
        <v>0.39040459002298339</v>
      </c>
      <c r="BP33" s="76">
        <v>60.083303763840881</v>
      </c>
      <c r="BQ33" s="76">
        <v>10.399635309789463</v>
      </c>
      <c r="BR33" s="76">
        <v>0</v>
      </c>
      <c r="BS33" s="76">
        <v>1.0093734141327291</v>
      </c>
      <c r="BT33" s="76">
        <v>1.3686497648219493E-3</v>
      </c>
      <c r="BU33" s="76">
        <v>7.8998480921972902</v>
      </c>
      <c r="BV33" s="76">
        <v>11.465745331470938</v>
      </c>
      <c r="BW33" s="76">
        <v>0</v>
      </c>
      <c r="BX33" s="76">
        <v>0.14622052735966415</v>
      </c>
      <c r="BY33" s="76">
        <v>12.538507710830741</v>
      </c>
      <c r="BZ33" s="76">
        <v>0</v>
      </c>
      <c r="CA33" s="76">
        <v>1.094910036752593</v>
      </c>
      <c r="CB33" s="76">
        <v>558.39384327342248</v>
      </c>
      <c r="CC33" s="76">
        <v>10.23680709191814</v>
      </c>
      <c r="CD33" s="94"/>
      <c r="CE33" s="29">
        <f t="shared" si="0"/>
        <v>7.9999962931239284E-3</v>
      </c>
      <c r="CF33" s="94"/>
      <c r="CG33" s="69">
        <f t="shared" si="1"/>
        <v>2.703156649459962E-7</v>
      </c>
      <c r="CH33" s="69">
        <f t="shared" si="2"/>
        <v>4.0335214606884771E-7</v>
      </c>
      <c r="CI33" s="69">
        <f t="shared" si="3"/>
        <v>-2.5055132407368833E-7</v>
      </c>
      <c r="CJ33" s="69">
        <f t="shared" si="4"/>
        <v>-2.5495968432841324E-5</v>
      </c>
      <c r="CK33" s="69">
        <f t="shared" si="5"/>
        <v>-2.6240840096312617E-5</v>
      </c>
      <c r="CL33" s="69">
        <f t="shared" si="6"/>
        <v>1.4098131359786127E-6</v>
      </c>
      <c r="CM33" s="69">
        <f t="shared" si="7"/>
        <v>-3.0972626037196991E-7</v>
      </c>
      <c r="CN33" s="69">
        <f t="shared" si="8"/>
        <v>9.4461525585816464E-7</v>
      </c>
      <c r="CO33" s="69">
        <f t="shared" si="9"/>
        <v>3.7713820015056909E-7</v>
      </c>
      <c r="CP33" s="69">
        <f t="shared" si="10"/>
        <v>-4.8815101596372403E-7</v>
      </c>
      <c r="CQ33" s="69">
        <f t="shared" si="11"/>
        <v>5.5588453328410645E-7</v>
      </c>
      <c r="CR33" s="69">
        <f t="shared" si="12"/>
        <v>-9.3253553071715759E-7</v>
      </c>
      <c r="CS33" s="69">
        <f t="shared" si="13"/>
        <v>-7.7326802100417334E-7</v>
      </c>
    </row>
    <row r="34" spans="1:97">
      <c r="A34" s="76" t="s">
        <v>198</v>
      </c>
      <c r="B34" s="76">
        <v>1109.7548378358686</v>
      </c>
      <c r="C34" s="76">
        <v>3.4725588901261495</v>
      </c>
      <c r="D34" s="76">
        <v>5810.2611151989568</v>
      </c>
      <c r="E34" s="76">
        <v>162.8300051323657</v>
      </c>
      <c r="F34" s="76">
        <v>157.94328545326724</v>
      </c>
      <c r="G34" s="76">
        <v>3.9136723355410665</v>
      </c>
      <c r="H34" s="76">
        <v>256.40258641954773</v>
      </c>
      <c r="I34" s="76">
        <v>20.076322931657792</v>
      </c>
      <c r="J34" s="76">
        <v>5.7690581965992829</v>
      </c>
      <c r="K34" s="76">
        <v>57.177777536764609</v>
      </c>
      <c r="L34" s="76">
        <v>4.1024414844839319</v>
      </c>
      <c r="M34" s="76">
        <v>0.4769088245925342</v>
      </c>
      <c r="N34" s="76">
        <v>0.69997906415659494</v>
      </c>
      <c r="O34" s="76"/>
      <c r="P34" s="94" t="s">
        <v>198</v>
      </c>
      <c r="Q34" s="76">
        <v>0</v>
      </c>
      <c r="R34" s="76">
        <v>0</v>
      </c>
      <c r="S34" s="76">
        <v>4.1024365293812881</v>
      </c>
      <c r="T34" s="76">
        <v>20.076319105925108</v>
      </c>
      <c r="U34" s="76">
        <v>20.076319105925108</v>
      </c>
      <c r="V34" s="76">
        <v>4.3890764184366517</v>
      </c>
      <c r="W34" s="76">
        <v>0.18770567820785139</v>
      </c>
      <c r="X34" s="76">
        <v>5.7690616675770823</v>
      </c>
      <c r="Y34" s="76">
        <v>0.4769075149996489</v>
      </c>
      <c r="Z34" s="76">
        <v>0</v>
      </c>
      <c r="AA34" s="76">
        <v>1109.754145492263</v>
      </c>
      <c r="AB34" s="76">
        <v>43.869546490081014</v>
      </c>
      <c r="AC34" s="76">
        <v>3.9644717583092715</v>
      </c>
      <c r="AD34" s="76">
        <v>14.347516505572509</v>
      </c>
      <c r="AE34" s="76">
        <v>0</v>
      </c>
      <c r="AF34" s="76">
        <v>0</v>
      </c>
      <c r="AG34" s="76">
        <v>57.177767302750802</v>
      </c>
      <c r="AH34" s="76">
        <v>57.177767302750802</v>
      </c>
      <c r="AI34" s="76">
        <v>46.482127157878516</v>
      </c>
      <c r="AJ34" s="76">
        <v>5.2555116219302587</v>
      </c>
      <c r="AK34" s="76">
        <v>0.32812452131699099</v>
      </c>
      <c r="AL34" s="76">
        <v>0.60044987429459207</v>
      </c>
      <c r="AM34" s="76">
        <v>2.5685043763990834</v>
      </c>
      <c r="AN34" s="76">
        <v>0</v>
      </c>
      <c r="AO34" s="76">
        <v>0.6999792931559049</v>
      </c>
      <c r="AP34" s="76">
        <v>3.4725541053643956</v>
      </c>
      <c r="AQ34" s="76">
        <v>0</v>
      </c>
      <c r="AR34" s="76">
        <v>260.36712696991242</v>
      </c>
      <c r="AS34" s="76">
        <v>5229.2329391733747</v>
      </c>
      <c r="AT34" s="76">
        <v>534.54481318143439</v>
      </c>
      <c r="AU34" s="76">
        <v>5810.259879512686</v>
      </c>
      <c r="AV34" s="76">
        <v>0</v>
      </c>
      <c r="AW34" s="76">
        <v>16.239717244522332</v>
      </c>
      <c r="AX34" s="76">
        <v>0</v>
      </c>
      <c r="AY34" s="76">
        <v>67.533357562128927</v>
      </c>
      <c r="AZ34" s="76">
        <v>9.2081064303311963E-2</v>
      </c>
      <c r="BA34" s="76">
        <v>3.2378310979568642E-2</v>
      </c>
      <c r="BB34" s="76">
        <v>121.80581399097215</v>
      </c>
      <c r="BC34" s="76">
        <v>4.1381112195417638E-2</v>
      </c>
      <c r="BD34" s="76">
        <v>0</v>
      </c>
      <c r="BE34" s="76">
        <v>6.0018704868356528E-3</v>
      </c>
      <c r="BF34" s="76">
        <v>162.82587120245773</v>
      </c>
      <c r="BG34" s="76">
        <v>157.9391463794062</v>
      </c>
      <c r="BH34" s="76">
        <v>4.8867248230515257</v>
      </c>
      <c r="BI34" s="76">
        <v>0</v>
      </c>
      <c r="BJ34" s="76">
        <v>0</v>
      </c>
      <c r="BK34" s="76">
        <v>0.64614579333873434</v>
      </c>
      <c r="BL34" s="76">
        <v>0</v>
      </c>
      <c r="BM34" s="76">
        <v>6.9337080026675926</v>
      </c>
      <c r="BN34" s="76">
        <v>0</v>
      </c>
      <c r="BO34" s="76">
        <v>0.18021325782062081</v>
      </c>
      <c r="BP34" s="76">
        <v>27.734858616269005</v>
      </c>
      <c r="BQ34" s="76">
        <v>4.7752873658343118</v>
      </c>
      <c r="BR34" s="76">
        <v>0</v>
      </c>
      <c r="BS34" s="76">
        <v>0.46593260493725147</v>
      </c>
      <c r="BT34" s="76">
        <v>6.3175543568290968E-4</v>
      </c>
      <c r="BU34" s="76">
        <v>3.9136715495428165</v>
      </c>
      <c r="BV34" s="76">
        <v>5.2648059743289455</v>
      </c>
      <c r="BW34" s="76">
        <v>0</v>
      </c>
      <c r="BX34" s="76">
        <v>6.714144418493892E-2</v>
      </c>
      <c r="BY34" s="76">
        <v>5.757422107450525</v>
      </c>
      <c r="BZ34" s="76">
        <v>0</v>
      </c>
      <c r="CA34" s="76">
        <v>0.50276041155945073</v>
      </c>
      <c r="CB34" s="76">
        <v>256.40251497853285</v>
      </c>
      <c r="CC34" s="76">
        <v>4.7005235857360264</v>
      </c>
      <c r="CD34" s="94"/>
      <c r="CE34" s="29">
        <f t="shared" si="0"/>
        <v>8.0000082822073385E-3</v>
      </c>
      <c r="CF34" s="94"/>
      <c r="CG34" s="69">
        <f t="shared" si="1"/>
        <v>-6.2387077034844005E-7</v>
      </c>
      <c r="CH34" s="69">
        <f t="shared" si="2"/>
        <v>-1.3778777856072019E-6</v>
      </c>
      <c r="CI34" s="69">
        <f t="shared" si="3"/>
        <v>-2.1267310474951637E-7</v>
      </c>
      <c r="CJ34" s="69">
        <f t="shared" si="4"/>
        <v>-2.5388010671649475E-5</v>
      </c>
      <c r="CK34" s="69">
        <f t="shared" si="5"/>
        <v>-2.6206076751929857E-5</v>
      </c>
      <c r="CL34" s="69">
        <f t="shared" si="6"/>
        <v>-2.0083394383926279E-7</v>
      </c>
      <c r="CM34" s="69">
        <f t="shared" si="7"/>
        <v>-2.7862829263648305E-7</v>
      </c>
      <c r="CN34" s="69">
        <f t="shared" si="8"/>
        <v>-1.9055943145371093E-7</v>
      </c>
      <c r="CO34" s="69">
        <f t="shared" si="9"/>
        <v>6.0165414892997177E-7</v>
      </c>
      <c r="CP34" s="69">
        <f t="shared" si="10"/>
        <v>-1.7898586212946302E-7</v>
      </c>
      <c r="CQ34" s="69">
        <f t="shared" si="11"/>
        <v>-1.2078423695978364E-6</v>
      </c>
      <c r="CR34" s="69">
        <f t="shared" si="12"/>
        <v>-2.7460026272741019E-6</v>
      </c>
      <c r="CS34" s="69">
        <f t="shared" si="13"/>
        <v>3.2715165593565688E-7</v>
      </c>
    </row>
    <row r="35" spans="1:97">
      <c r="A35" s="76" t="s">
        <v>199</v>
      </c>
      <c r="B35" s="76">
        <v>2287.3651089827958</v>
      </c>
      <c r="C35" s="76">
        <v>7.1565876659022871</v>
      </c>
      <c r="D35" s="76">
        <v>11504.758157423263</v>
      </c>
      <c r="E35" s="76">
        <v>319.24471289545147</v>
      </c>
      <c r="F35" s="76">
        <v>309.66341611134993</v>
      </c>
      <c r="G35" s="76">
        <v>8.0662233309873521</v>
      </c>
      <c r="H35" s="76">
        <v>504.87648371821194</v>
      </c>
      <c r="I35" s="76">
        <v>39.531831566510505</v>
      </c>
      <c r="J35" s="76">
        <v>11.359721188167718</v>
      </c>
      <c r="K35" s="76">
        <v>112.58745964971835</v>
      </c>
      <c r="L35" s="76">
        <v>8.0780238478040136</v>
      </c>
      <c r="M35" s="76">
        <v>0.93907022477243474</v>
      </c>
      <c r="N35" s="76">
        <v>1.3783127782311357</v>
      </c>
      <c r="O35" s="76"/>
      <c r="P35" s="94" t="s">
        <v>199</v>
      </c>
      <c r="Q35" s="76">
        <v>0</v>
      </c>
      <c r="R35" s="76">
        <v>0</v>
      </c>
      <c r="S35" s="76">
        <v>8.0780118200451163</v>
      </c>
      <c r="T35" s="76">
        <v>39.531828361014632</v>
      </c>
      <c r="U35" s="76">
        <v>39.531828361014632</v>
      </c>
      <c r="V35" s="76">
        <v>8.6424326037236074</v>
      </c>
      <c r="W35" s="76">
        <v>0.36961322514867906</v>
      </c>
      <c r="X35" s="76">
        <v>11.359717055253876</v>
      </c>
      <c r="Y35" s="76">
        <v>0.93906967862938062</v>
      </c>
      <c r="Z35" s="76">
        <v>0</v>
      </c>
      <c r="AA35" s="76">
        <v>2287.3643723694727</v>
      </c>
      <c r="AB35" s="76">
        <v>86.38254252730664</v>
      </c>
      <c r="AC35" s="76">
        <v>7.8063235639140167</v>
      </c>
      <c r="AD35" s="76">
        <v>28.251404672634486</v>
      </c>
      <c r="AE35" s="76">
        <v>0</v>
      </c>
      <c r="AF35" s="76">
        <v>0</v>
      </c>
      <c r="AG35" s="76">
        <v>112.58734354418861</v>
      </c>
      <c r="AH35" s="76">
        <v>112.58734354418861</v>
      </c>
      <c r="AI35" s="76">
        <v>92.037928407987309</v>
      </c>
      <c r="AJ35" s="76">
        <v>10.348482853751106</v>
      </c>
      <c r="AK35" s="76">
        <v>0.64610040662807344</v>
      </c>
      <c r="AL35" s="76">
        <v>1.1823336537459606</v>
      </c>
      <c r="AM35" s="76">
        <v>5.0575763191150678</v>
      </c>
      <c r="AN35" s="76">
        <v>0</v>
      </c>
      <c r="AO35" s="76">
        <v>1.3783185853667266</v>
      </c>
      <c r="AP35" s="76">
        <v>7.1565779219233079</v>
      </c>
      <c r="AQ35" s="76">
        <v>0</v>
      </c>
      <c r="AR35" s="76">
        <v>512.68289591428379</v>
      </c>
      <c r="AS35" s="76">
        <v>10354.277414849223</v>
      </c>
      <c r="AT35" s="76">
        <v>1058.4373376837141</v>
      </c>
      <c r="AU35" s="76">
        <v>11504.752680940925</v>
      </c>
      <c r="AV35" s="76">
        <v>0</v>
      </c>
      <c r="AW35" s="76">
        <v>31.977318286766167</v>
      </c>
      <c r="AX35" s="76">
        <v>0</v>
      </c>
      <c r="AY35" s="76">
        <v>132.97822983228554</v>
      </c>
      <c r="AZ35" s="76">
        <v>0.18053412596107737</v>
      </c>
      <c r="BA35" s="76">
        <v>6.3481099103270003E-2</v>
      </c>
      <c r="BB35" s="76">
        <v>238.81225548151713</v>
      </c>
      <c r="BC35" s="76">
        <v>8.1131638331762609E-2</v>
      </c>
      <c r="BD35" s="76">
        <v>0</v>
      </c>
      <c r="BE35" s="76">
        <v>1.176723583723276E-2</v>
      </c>
      <c r="BF35" s="76">
        <v>319.2365225973009</v>
      </c>
      <c r="BG35" s="76">
        <v>309.65520898585442</v>
      </c>
      <c r="BH35" s="76">
        <v>9.5813136114463937</v>
      </c>
      <c r="BI35" s="76">
        <v>0</v>
      </c>
      <c r="BJ35" s="76">
        <v>0</v>
      </c>
      <c r="BK35" s="76">
        <v>1.2668333604501849</v>
      </c>
      <c r="BL35" s="76">
        <v>0</v>
      </c>
      <c r="BM35" s="76">
        <v>13.594216151722071</v>
      </c>
      <c r="BN35" s="76">
        <v>0</v>
      </c>
      <c r="BO35" s="76">
        <v>0.35332622541157516</v>
      </c>
      <c r="BP35" s="76">
        <v>54.376916143895698</v>
      </c>
      <c r="BQ35" s="76">
        <v>9.4029010679045992</v>
      </c>
      <c r="BR35" s="76">
        <v>0</v>
      </c>
      <c r="BS35" s="76">
        <v>0.91350886732033709</v>
      </c>
      <c r="BT35" s="76">
        <v>1.2386563041716975E-3</v>
      </c>
      <c r="BU35" s="76">
        <v>8.0662146785936848</v>
      </c>
      <c r="BV35" s="76">
        <v>10.366816517549871</v>
      </c>
      <c r="BW35" s="76">
        <v>0</v>
      </c>
      <c r="BX35" s="76">
        <v>0.13220759810433896</v>
      </c>
      <c r="BY35" s="76">
        <v>11.336781964407743</v>
      </c>
      <c r="BZ35" s="76">
        <v>0</v>
      </c>
      <c r="CA35" s="76">
        <v>0.98997157891492871</v>
      </c>
      <c r="CB35" s="76">
        <v>504.87621758516764</v>
      </c>
      <c r="CC35" s="76">
        <v>9.2556951200099817</v>
      </c>
      <c r="CD35" s="94"/>
      <c r="CE35" s="29">
        <f t="shared" ref="CE35:CE51" si="14">AI35/(AI35+AS35+AT35)</f>
        <v>7.9999919129473997E-3</v>
      </c>
      <c r="CF35" s="94"/>
      <c r="CG35" s="69">
        <f t="shared" ref="CG35:CG59" si="15">IF(B35=0,"",(AA35-B35)/B35)</f>
        <v>-3.2203574334376944E-7</v>
      </c>
      <c r="CH35" s="69">
        <f t="shared" ref="CH35:CH59" si="16">IF(C35=0,"",(AP35-C35)/C35)</f>
        <v>-1.361539805578419E-6</v>
      </c>
      <c r="CI35" s="69">
        <f t="shared" ref="CI35:CI59" si="17">IF(D35=0,"",(AU35-D35)/D35)</f>
        <v>-4.7601890132041957E-7</v>
      </c>
      <c r="CJ35" s="69">
        <f t="shared" ref="CJ35:CJ59" si="18">IF(E35=0,"",(BF35-E35)/E35)</f>
        <v>-2.565523505865732E-5</v>
      </c>
      <c r="CK35" s="69">
        <f t="shared" ref="CK35:CK59" si="19">IF(F35=0,"",(BG35-F35)/F35)</f>
        <v>-2.6503374530253104E-5</v>
      </c>
      <c r="CL35" s="69">
        <f t="shared" ref="CL35:CL59" si="20">IF(G35=0,"",(BU35-G35)/G35)</f>
        <v>-1.0726697380271697E-6</v>
      </c>
      <c r="CM35" s="69">
        <f t="shared" ref="CM35:CM59" si="21">IF(H35=0,"",(CB35-H35)/H35)</f>
        <v>-5.271250551147746E-7</v>
      </c>
      <c r="CN35" s="69">
        <f t="shared" ref="CN35:CN51" si="22">IF(I35=0,"",(U35-I35)/I35)</f>
        <v>-8.1086449710803172E-8</v>
      </c>
      <c r="CO35" s="69">
        <f t="shared" ref="CO35:CO51" si="23">IF(J35=0,"",(X35-J35)/J35)</f>
        <v>-3.638217676129675E-7</v>
      </c>
      <c r="CP35" s="69">
        <f t="shared" ref="CP35:CP51" si="24">IF(K35=0,"",(AH35-K35)/K35)</f>
        <v>-1.0312474417918653E-6</v>
      </c>
      <c r="CQ35" s="69">
        <f t="shared" ref="CQ35:CQ58" si="25">IF(L35=0,"",(S35-L35)/L35)</f>
        <v>-1.488948178900661E-6</v>
      </c>
      <c r="CR35" s="69">
        <f t="shared" ref="CR35:CR58" si="26">IF(M35=0,"",(Y35-M35)/M35)</f>
        <v>-5.8157850148705825E-7</v>
      </c>
      <c r="CS35" s="69">
        <f t="shared" ref="CS35:CS58" si="27">IF(N35=0,"",(AO35-N35)/N35)</f>
        <v>4.2132204551519051E-6</v>
      </c>
    </row>
    <row r="36" spans="1:97">
      <c r="A36" s="76" t="s">
        <v>200</v>
      </c>
      <c r="B36" s="76">
        <v>4610.8621169187063</v>
      </c>
      <c r="C36" s="76">
        <v>14.426228468220405</v>
      </c>
      <c r="D36" s="76">
        <v>23108.894003305923</v>
      </c>
      <c r="E36" s="76">
        <v>639.73584030254699</v>
      </c>
      <c r="F36" s="76">
        <v>620.5356763744453</v>
      </c>
      <c r="G36" s="76">
        <v>16.259854918943258</v>
      </c>
      <c r="H36" s="76">
        <v>1011.6846237987622</v>
      </c>
      <c r="I36" s="76">
        <v>79.214904661921366</v>
      </c>
      <c r="J36" s="76">
        <v>22.762902964671799</v>
      </c>
      <c r="K36" s="76">
        <v>225.60566463833683</v>
      </c>
      <c r="L36" s="76">
        <v>16.186954159321338</v>
      </c>
      <c r="M36" s="76">
        <v>1.8817334109529331</v>
      </c>
      <c r="N36" s="76">
        <v>2.7618989193736705</v>
      </c>
      <c r="O36" s="76"/>
      <c r="P36" s="94" t="s">
        <v>200</v>
      </c>
      <c r="Q36" s="76">
        <v>0</v>
      </c>
      <c r="R36" s="76">
        <v>0</v>
      </c>
      <c r="S36" s="76">
        <v>16.186960388840479</v>
      </c>
      <c r="T36" s="76">
        <v>79.215005864577535</v>
      </c>
      <c r="U36" s="76">
        <v>79.215005864577535</v>
      </c>
      <c r="V36" s="76">
        <v>17.317934498450025</v>
      </c>
      <c r="W36" s="76">
        <v>0.74063218236374606</v>
      </c>
      <c r="X36" s="76">
        <v>22.762862656178367</v>
      </c>
      <c r="Y36" s="76">
        <v>1.8817303663945695</v>
      </c>
      <c r="Z36" s="76">
        <v>0</v>
      </c>
      <c r="AA36" s="76">
        <v>4610.8601680173269</v>
      </c>
      <c r="AB36" s="76">
        <v>173.0956116673039</v>
      </c>
      <c r="AC36" s="76">
        <v>15.642544066300418</v>
      </c>
      <c r="AD36" s="76">
        <v>56.610871019337623</v>
      </c>
      <c r="AE36" s="76">
        <v>0</v>
      </c>
      <c r="AF36" s="76">
        <v>0</v>
      </c>
      <c r="AG36" s="76">
        <v>225.60525589009146</v>
      </c>
      <c r="AH36" s="76">
        <v>225.60525589009146</v>
      </c>
      <c r="AI36" s="76">
        <v>184.87110771688253</v>
      </c>
      <c r="AJ36" s="76">
        <v>20.736586595928177</v>
      </c>
      <c r="AK36" s="76">
        <v>1.2946768494882219</v>
      </c>
      <c r="AL36" s="76">
        <v>2.3691827035362176</v>
      </c>
      <c r="AM36" s="76">
        <v>10.134516619485513</v>
      </c>
      <c r="AN36" s="76">
        <v>0</v>
      </c>
      <c r="AO36" s="76">
        <v>2.7619084116340229</v>
      </c>
      <c r="AP36" s="76">
        <v>14.426232133885593</v>
      </c>
      <c r="AQ36" s="76">
        <v>0</v>
      </c>
      <c r="AR36" s="76">
        <v>1027.3268075083922</v>
      </c>
      <c r="AS36" s="76">
        <v>20797.998370950372</v>
      </c>
      <c r="AT36" s="76">
        <v>2126.0194225973764</v>
      </c>
      <c r="AU36" s="76">
        <v>23108.888901264643</v>
      </c>
      <c r="AV36" s="76">
        <v>0</v>
      </c>
      <c r="AW36" s="76">
        <v>64.076872325725688</v>
      </c>
      <c r="AX36" s="76">
        <v>0</v>
      </c>
      <c r="AY36" s="76">
        <v>266.46569614051498</v>
      </c>
      <c r="AZ36" s="76">
        <v>0.36177196490021324</v>
      </c>
      <c r="BA36" s="76">
        <v>0.12720981425255043</v>
      </c>
      <c r="BB36" s="76">
        <v>478.55693874865614</v>
      </c>
      <c r="BC36" s="76">
        <v>0.16258035633272169</v>
      </c>
      <c r="BD36" s="76">
        <v>0</v>
      </c>
      <c r="BE36" s="76">
        <v>2.3580363912211941E-2</v>
      </c>
      <c r="BF36" s="76">
        <v>639.71942590341689</v>
      </c>
      <c r="BG36" s="76">
        <v>620.51932298670135</v>
      </c>
      <c r="BH36" s="76">
        <v>19.200102916714894</v>
      </c>
      <c r="BI36" s="76">
        <v>0</v>
      </c>
      <c r="BJ36" s="76">
        <v>0</v>
      </c>
      <c r="BK36" s="76">
        <v>2.5386092479483251</v>
      </c>
      <c r="BL36" s="76">
        <v>0</v>
      </c>
      <c r="BM36" s="76">
        <v>27.241486911930895</v>
      </c>
      <c r="BN36" s="76">
        <v>0</v>
      </c>
      <c r="BO36" s="76">
        <v>0.70803138458748716</v>
      </c>
      <c r="BP36" s="76">
        <v>108.96605472191459</v>
      </c>
      <c r="BQ36" s="76">
        <v>18.84177136124697</v>
      </c>
      <c r="BR36" s="76">
        <v>0</v>
      </c>
      <c r="BS36" s="76">
        <v>1.8305773123067506</v>
      </c>
      <c r="BT36" s="76">
        <v>2.4821599597656492E-3</v>
      </c>
      <c r="BU36" s="76">
        <v>16.259829645543071</v>
      </c>
      <c r="BV36" s="76">
        <v>20.773341536831062</v>
      </c>
      <c r="BW36" s="76">
        <v>0</v>
      </c>
      <c r="BX36" s="76">
        <v>0.26492050875960599</v>
      </c>
      <c r="BY36" s="76">
        <v>22.716971587659</v>
      </c>
      <c r="BZ36" s="76">
        <v>0</v>
      </c>
      <c r="CA36" s="76">
        <v>1.983729559082887</v>
      </c>
      <c r="CB36" s="76">
        <v>1011.6841233854182</v>
      </c>
      <c r="CC36" s="76">
        <v>18.546788358857363</v>
      </c>
      <c r="CD36" s="94"/>
      <c r="CE36" s="29">
        <f t="shared" si="14"/>
        <v>7.9999998488358964E-3</v>
      </c>
      <c r="CF36" s="94"/>
      <c r="CG36" s="69">
        <f t="shared" si="15"/>
        <v>-4.2267613516643867E-7</v>
      </c>
      <c r="CH36" s="69">
        <f t="shared" si="16"/>
        <v>2.5409726432341513E-7</v>
      </c>
      <c r="CI36" s="69">
        <f t="shared" si="17"/>
        <v>-2.207825817447225E-7</v>
      </c>
      <c r="CJ36" s="69">
        <f t="shared" si="18"/>
        <v>-2.5658089004886957E-5</v>
      </c>
      <c r="CK36" s="69">
        <f t="shared" si="19"/>
        <v>-2.6353662434840688E-5</v>
      </c>
      <c r="CL36" s="69">
        <f t="shared" si="20"/>
        <v>-1.5543435235348644E-6</v>
      </c>
      <c r="CM36" s="69">
        <f t="shared" si="21"/>
        <v>-4.9463373495951508E-7</v>
      </c>
      <c r="CN36" s="69">
        <f t="shared" si="22"/>
        <v>1.2775708889648636E-6</v>
      </c>
      <c r="CO36" s="69">
        <f t="shared" si="23"/>
        <v>-1.7707975777303078E-6</v>
      </c>
      <c r="CP36" s="69">
        <f t="shared" si="24"/>
        <v>-1.8117818363834528E-6</v>
      </c>
      <c r="CQ36" s="69">
        <f t="shared" si="25"/>
        <v>3.84848136296556E-7</v>
      </c>
      <c r="CR36" s="69">
        <f t="shared" si="26"/>
        <v>-1.6179541405383783E-6</v>
      </c>
      <c r="CS36" s="69">
        <f t="shared" si="27"/>
        <v>3.4368601565471993E-6</v>
      </c>
    </row>
    <row r="37" spans="1:97">
      <c r="A37" s="76" t="s">
        <v>201</v>
      </c>
      <c r="B37" s="76">
        <v>3011.9628668901905</v>
      </c>
      <c r="C37" s="76">
        <v>9.4236746907705999</v>
      </c>
      <c r="D37" s="76">
        <v>15038.173304850714</v>
      </c>
      <c r="E37" s="76">
        <v>415.95656079200103</v>
      </c>
      <c r="F37" s="76">
        <v>403.47254557622051</v>
      </c>
      <c r="G37" s="76">
        <v>10.621462576320173</v>
      </c>
      <c r="H37" s="76">
        <v>657.77419310196103</v>
      </c>
      <c r="I37" s="76">
        <v>51.503720197434234</v>
      </c>
      <c r="J37" s="76">
        <v>14.799919581485364</v>
      </c>
      <c r="K37" s="76">
        <v>146.68364796157508</v>
      </c>
      <c r="L37" s="76">
        <v>10.524387778620042</v>
      </c>
      <c r="M37" s="76">
        <v>1.2234601420112929</v>
      </c>
      <c r="N37" s="76">
        <v>1.7957236207098151</v>
      </c>
      <c r="O37" s="76"/>
      <c r="P37" s="94" t="s">
        <v>201</v>
      </c>
      <c r="Q37" s="76">
        <v>0</v>
      </c>
      <c r="R37" s="76">
        <v>0</v>
      </c>
      <c r="S37" s="76">
        <v>10.524395207056751</v>
      </c>
      <c r="T37" s="76">
        <v>51.503582851333363</v>
      </c>
      <c r="U37" s="76">
        <v>51.503582851333363</v>
      </c>
      <c r="V37" s="76">
        <v>11.259727368936321</v>
      </c>
      <c r="W37" s="76">
        <v>0.48153949260973422</v>
      </c>
      <c r="X37" s="76">
        <v>14.799937885196854</v>
      </c>
      <c r="Y37" s="76">
        <v>1.2234596320367506</v>
      </c>
      <c r="Z37" s="76">
        <v>0</v>
      </c>
      <c r="AA37" s="76">
        <v>3011.9618114188388</v>
      </c>
      <c r="AB37" s="76">
        <v>112.54280968951974</v>
      </c>
      <c r="AC37" s="76">
        <v>10.170428291918858</v>
      </c>
      <c r="AD37" s="76">
        <v>36.807089481636233</v>
      </c>
      <c r="AE37" s="76">
        <v>0</v>
      </c>
      <c r="AF37" s="76">
        <v>0</v>
      </c>
      <c r="AG37" s="76">
        <v>146.68365128048049</v>
      </c>
      <c r="AH37" s="76">
        <v>146.68365128048049</v>
      </c>
      <c r="AI37" s="76">
        <v>120.30536500956265</v>
      </c>
      <c r="AJ37" s="76">
        <v>13.482448229422312</v>
      </c>
      <c r="AK37" s="76">
        <v>0.84176876953102187</v>
      </c>
      <c r="AL37" s="76">
        <v>1.540385482621595</v>
      </c>
      <c r="AM37" s="76">
        <v>6.5892139787099673</v>
      </c>
      <c r="AN37" s="76">
        <v>0</v>
      </c>
      <c r="AO37" s="76">
        <v>1.7957218685215268</v>
      </c>
      <c r="AP37" s="76">
        <v>9.4236801625137065</v>
      </c>
      <c r="AQ37" s="76">
        <v>0</v>
      </c>
      <c r="AR37" s="76">
        <v>667.94465631596677</v>
      </c>
      <c r="AS37" s="76">
        <v>13534.350065309714</v>
      </c>
      <c r="AT37" s="76">
        <v>1383.5125791314883</v>
      </c>
      <c r="AU37" s="76">
        <v>15038.168009450772</v>
      </c>
      <c r="AV37" s="76">
        <v>0</v>
      </c>
      <c r="AW37" s="76">
        <v>41.661331670155498</v>
      </c>
      <c r="AX37" s="76">
        <v>0</v>
      </c>
      <c r="AY37" s="76">
        <v>173.24953398372992</v>
      </c>
      <c r="AZ37" s="76">
        <v>0.23522445548592616</v>
      </c>
      <c r="BA37" s="76">
        <v>8.271196163957735E-2</v>
      </c>
      <c r="BB37" s="76">
        <v>311.15794150366276</v>
      </c>
      <c r="BC37" s="76">
        <v>0.10570969667708355</v>
      </c>
      <c r="BD37" s="76">
        <v>0</v>
      </c>
      <c r="BE37" s="76">
        <v>1.533198425238513E-2</v>
      </c>
      <c r="BF37" s="76">
        <v>415.94593253159354</v>
      </c>
      <c r="BG37" s="76">
        <v>403.46192492421454</v>
      </c>
      <c r="BH37" s="76">
        <v>12.484007607378873</v>
      </c>
      <c r="BI37" s="76">
        <v>0</v>
      </c>
      <c r="BJ37" s="76">
        <v>0</v>
      </c>
      <c r="BK37" s="76">
        <v>1.6506073029205728</v>
      </c>
      <c r="BL37" s="76">
        <v>0</v>
      </c>
      <c r="BM37" s="76">
        <v>17.712457252930779</v>
      </c>
      <c r="BN37" s="76">
        <v>0</v>
      </c>
      <c r="BO37" s="76">
        <v>0.46036263342096712</v>
      </c>
      <c r="BP37" s="76">
        <v>70.849719656960758</v>
      </c>
      <c r="BQ37" s="76">
        <v>12.25049619408788</v>
      </c>
      <c r="BR37" s="76">
        <v>0</v>
      </c>
      <c r="BS37" s="76">
        <v>1.190244592227605</v>
      </c>
      <c r="BT37" s="76">
        <v>1.6138840362219381E-3</v>
      </c>
      <c r="BU37" s="76">
        <v>10.621448671042824</v>
      </c>
      <c r="BV37" s="76">
        <v>13.506331575359605</v>
      </c>
      <c r="BW37" s="76">
        <v>0</v>
      </c>
      <c r="BX37" s="76">
        <v>0.17224212389480315</v>
      </c>
      <c r="BY37" s="76">
        <v>14.770064724336613</v>
      </c>
      <c r="BZ37" s="76">
        <v>0</v>
      </c>
      <c r="CA37" s="76">
        <v>1.2897754245652222</v>
      </c>
      <c r="CB37" s="76">
        <v>657.77397332407406</v>
      </c>
      <c r="CC37" s="76">
        <v>12.058693346858519</v>
      </c>
      <c r="CD37" s="94"/>
      <c r="CE37" s="29">
        <f t="shared" si="14"/>
        <v>8.0000013920549715E-3</v>
      </c>
      <c r="CF37" s="94"/>
      <c r="CG37" s="69">
        <f t="shared" si="15"/>
        <v>-3.5042641571780755E-7</v>
      </c>
      <c r="CH37" s="69">
        <f t="shared" si="16"/>
        <v>5.8063794498019499E-7</v>
      </c>
      <c r="CI37" s="69">
        <f t="shared" si="17"/>
        <v>-3.5213053039722169E-7</v>
      </c>
      <c r="CJ37" s="69">
        <f t="shared" si="18"/>
        <v>-2.5551371006745538E-5</v>
      </c>
      <c r="CK37" s="69">
        <f t="shared" si="19"/>
        <v>-2.632310952112171E-5</v>
      </c>
      <c r="CL37" s="69">
        <f t="shared" si="20"/>
        <v>-1.3091678522810275E-6</v>
      </c>
      <c r="CM37" s="69">
        <f t="shared" si="21"/>
        <v>-3.3412360848659601E-7</v>
      </c>
      <c r="CN37" s="69">
        <f t="shared" si="22"/>
        <v>-2.6667219444464442E-6</v>
      </c>
      <c r="CO37" s="69">
        <f t="shared" si="23"/>
        <v>1.236743982945205E-6</v>
      </c>
      <c r="CP37" s="69">
        <f t="shared" si="24"/>
        <v>2.2626280841316183E-8</v>
      </c>
      <c r="CQ37" s="69">
        <f t="shared" si="25"/>
        <v>7.0583076799144782E-7</v>
      </c>
      <c r="CR37" s="69">
        <f t="shared" si="26"/>
        <v>-4.1682971505287321E-7</v>
      </c>
      <c r="CS37" s="69">
        <f t="shared" si="27"/>
        <v>-9.7575610635853746E-7</v>
      </c>
    </row>
    <row r="38" spans="1:97">
      <c r="A38" s="76" t="s">
        <v>202</v>
      </c>
      <c r="B38" s="76">
        <v>1216.4185322400499</v>
      </c>
      <c r="C38" s="76">
        <v>3.80586796623765</v>
      </c>
      <c r="D38" s="76">
        <v>6315.9298498610851</v>
      </c>
      <c r="E38" s="76">
        <v>175.61931933878964</v>
      </c>
      <c r="F38" s="76">
        <v>170.34875956467675</v>
      </c>
      <c r="G38" s="76">
        <v>4.2896079069191169</v>
      </c>
      <c r="H38" s="76">
        <v>277.81346586302283</v>
      </c>
      <c r="I38" s="76">
        <v>21.75279320486225</v>
      </c>
      <c r="J38" s="76">
        <v>6.2508027370984784</v>
      </c>
      <c r="K38" s="76">
        <v>61.952397219578536</v>
      </c>
      <c r="L38" s="76">
        <v>4.4450153472427134</v>
      </c>
      <c r="M38" s="76">
        <v>0.51673301814788952</v>
      </c>
      <c r="N38" s="76">
        <v>0.75843074137708755</v>
      </c>
      <c r="O38" s="76"/>
      <c r="P38" s="94" t="s">
        <v>202</v>
      </c>
      <c r="Q38" s="76">
        <v>0</v>
      </c>
      <c r="R38" s="76">
        <v>0</v>
      </c>
      <c r="S38" s="76">
        <v>4.4450071542235055</v>
      </c>
      <c r="T38" s="76">
        <v>21.75275010951249</v>
      </c>
      <c r="U38" s="76">
        <v>21.75275010951249</v>
      </c>
      <c r="V38" s="76">
        <v>4.7556032869591069</v>
      </c>
      <c r="W38" s="76">
        <v>0.20338102656450238</v>
      </c>
      <c r="X38" s="76">
        <v>6.2507851252234738</v>
      </c>
      <c r="Y38" s="76">
        <v>0.51673299745014278</v>
      </c>
      <c r="Z38" s="76">
        <v>0</v>
      </c>
      <c r="AA38" s="76">
        <v>1216.4196615243864</v>
      </c>
      <c r="AB38" s="76">
        <v>47.532922527737519</v>
      </c>
      <c r="AC38" s="76">
        <v>4.2955187193528319</v>
      </c>
      <c r="AD38" s="76">
        <v>15.545596131547471</v>
      </c>
      <c r="AE38" s="76">
        <v>0</v>
      </c>
      <c r="AF38" s="76">
        <v>0</v>
      </c>
      <c r="AG38" s="76">
        <v>61.952316564364665</v>
      </c>
      <c r="AH38" s="76">
        <v>61.952316564364665</v>
      </c>
      <c r="AI38" s="76">
        <v>50.527540967939231</v>
      </c>
      <c r="AJ38" s="76">
        <v>5.6943562344549381</v>
      </c>
      <c r="AK38" s="76">
        <v>0.35552379991330368</v>
      </c>
      <c r="AL38" s="76">
        <v>0.65058480527614082</v>
      </c>
      <c r="AM38" s="76">
        <v>2.7829905504654509</v>
      </c>
      <c r="AN38" s="76">
        <v>0</v>
      </c>
      <c r="AO38" s="76">
        <v>0.75842717499265899</v>
      </c>
      <c r="AP38" s="76">
        <v>3.8058662042471973</v>
      </c>
      <c r="AQ38" s="76">
        <v>0</v>
      </c>
      <c r="AR38" s="76">
        <v>282.10896267023793</v>
      </c>
      <c r="AS38" s="76">
        <v>5684.3320558651294</v>
      </c>
      <c r="AT38" s="76">
        <v>581.06647225207678</v>
      </c>
      <c r="AU38" s="76">
        <v>6315.9260690851461</v>
      </c>
      <c r="AV38" s="76">
        <v>0</v>
      </c>
      <c r="AW38" s="76">
        <v>17.595807812518938</v>
      </c>
      <c r="AX38" s="76">
        <v>0</v>
      </c>
      <c r="AY38" s="76">
        <v>73.172675606177336</v>
      </c>
      <c r="AZ38" s="76">
        <v>9.9313418541973383E-2</v>
      </c>
      <c r="BA38" s="76">
        <v>3.4921394423408691E-2</v>
      </c>
      <c r="BB38" s="76">
        <v>131.37289603553862</v>
      </c>
      <c r="BC38" s="76">
        <v>4.463139293528879E-2</v>
      </c>
      <c r="BD38" s="76">
        <v>0</v>
      </c>
      <c r="BE38" s="76">
        <v>6.4732641743415146E-3</v>
      </c>
      <c r="BF38" s="76">
        <v>175.61479360759279</v>
      </c>
      <c r="BG38" s="76">
        <v>170.34423515920577</v>
      </c>
      <c r="BH38" s="76">
        <v>5.2705584483870496</v>
      </c>
      <c r="BI38" s="76">
        <v>0</v>
      </c>
      <c r="BJ38" s="76">
        <v>0</v>
      </c>
      <c r="BK38" s="76">
        <v>0.69689494788824702</v>
      </c>
      <c r="BL38" s="76">
        <v>0</v>
      </c>
      <c r="BM38" s="76">
        <v>7.4783142622508114</v>
      </c>
      <c r="BN38" s="76">
        <v>0</v>
      </c>
      <c r="BO38" s="76">
        <v>0.19436776974927933</v>
      </c>
      <c r="BP38" s="76">
        <v>29.913212696418</v>
      </c>
      <c r="BQ38" s="76">
        <v>5.1740281052724688</v>
      </c>
      <c r="BR38" s="76">
        <v>0</v>
      </c>
      <c r="BS38" s="76">
        <v>0.50252858942773448</v>
      </c>
      <c r="BT38" s="76">
        <v>6.8138785804438998E-4</v>
      </c>
      <c r="BU38" s="76">
        <v>4.2896179103490439</v>
      </c>
      <c r="BV38" s="76">
        <v>5.704460573535016</v>
      </c>
      <c r="BW38" s="76">
        <v>0</v>
      </c>
      <c r="BX38" s="76">
        <v>7.2746896537954242E-2</v>
      </c>
      <c r="BY38" s="76">
        <v>6.2381885504184984</v>
      </c>
      <c r="BZ38" s="76">
        <v>0</v>
      </c>
      <c r="CA38" s="76">
        <v>0.54474159063675054</v>
      </c>
      <c r="CB38" s="76">
        <v>277.81334115974153</v>
      </c>
      <c r="CC38" s="76">
        <v>5.0930386820053259</v>
      </c>
      <c r="CD38" s="94"/>
      <c r="CE38" s="29">
        <f t="shared" si="14"/>
        <v>8.0000209652957652E-3</v>
      </c>
      <c r="CF38" s="94"/>
      <c r="CG38" s="69">
        <f t="shared" si="15"/>
        <v>9.2836824376361023E-7</v>
      </c>
      <c r="CH38" s="69">
        <f t="shared" si="16"/>
        <v>-4.629667839988662E-7</v>
      </c>
      <c r="CI38" s="69">
        <f t="shared" si="17"/>
        <v>-5.9860955218368428E-7</v>
      </c>
      <c r="CJ38" s="69">
        <f t="shared" si="18"/>
        <v>-2.5770121498530562E-5</v>
      </c>
      <c r="CK38" s="69">
        <f t="shared" si="19"/>
        <v>-2.6559661969657727E-5</v>
      </c>
      <c r="CL38" s="69">
        <f t="shared" si="20"/>
        <v>2.3320149869499977E-6</v>
      </c>
      <c r="CM38" s="69">
        <f t="shared" si="21"/>
        <v>-4.4887414263315026E-7</v>
      </c>
      <c r="CN38" s="69">
        <f t="shared" si="22"/>
        <v>-1.9811409667723921E-6</v>
      </c>
      <c r="CO38" s="69">
        <f t="shared" si="23"/>
        <v>-2.8175381219552632E-6</v>
      </c>
      <c r="CP38" s="69">
        <f t="shared" si="24"/>
        <v>-1.3018901203350042E-6</v>
      </c>
      <c r="CQ38" s="69">
        <f t="shared" si="25"/>
        <v>-1.8431925579380598E-6</v>
      </c>
      <c r="CR38" s="69">
        <f t="shared" si="26"/>
        <v>-4.0055011024700279E-8</v>
      </c>
      <c r="CS38" s="69">
        <f t="shared" si="27"/>
        <v>-4.7023205073141423E-6</v>
      </c>
    </row>
    <row r="39" spans="1:97">
      <c r="A39" s="76" t="s">
        <v>331</v>
      </c>
      <c r="B39" s="76">
        <v>2759.9984713321196</v>
      </c>
      <c r="C39" s="76">
        <v>8.6353464976500938</v>
      </c>
      <c r="D39" s="76">
        <v>14238.322475779476</v>
      </c>
      <c r="E39" s="76">
        <v>395.44465389328337</v>
      </c>
      <c r="F39" s="76">
        <v>383.5767727108784</v>
      </c>
      <c r="G39" s="76">
        <v>9.732926020781326</v>
      </c>
      <c r="H39" s="76">
        <v>625.52071530384114</v>
      </c>
      <c r="I39" s="76">
        <v>48.978272725297025</v>
      </c>
      <c r="J39" s="76">
        <v>14.074216249720395</v>
      </c>
      <c r="K39" s="76">
        <v>139.49111858499478</v>
      </c>
      <c r="L39" s="76">
        <v>10.008331919321225</v>
      </c>
      <c r="M39" s="76">
        <v>1.163468483040131</v>
      </c>
      <c r="N39" s="76">
        <v>1.7076716547067139</v>
      </c>
      <c r="O39" s="76"/>
      <c r="P39" s="94" t="s">
        <v>331</v>
      </c>
      <c r="Q39" s="76">
        <v>0</v>
      </c>
      <c r="R39" s="76">
        <v>0</v>
      </c>
      <c r="S39" s="76">
        <v>10.008345679879834</v>
      </c>
      <c r="T39" s="76">
        <v>48.978265071292512</v>
      </c>
      <c r="U39" s="76">
        <v>48.978265071292512</v>
      </c>
      <c r="V39" s="76">
        <v>10.707598902179262</v>
      </c>
      <c r="W39" s="76">
        <v>0.45792578044418591</v>
      </c>
      <c r="X39" s="76">
        <v>14.07421283090555</v>
      </c>
      <c r="Y39" s="76">
        <v>1.1634694969451584</v>
      </c>
      <c r="Z39" s="76">
        <v>0</v>
      </c>
      <c r="AA39" s="76">
        <v>2759.997305092128</v>
      </c>
      <c r="AB39" s="76">
        <v>107.02446105936063</v>
      </c>
      <c r="AC39" s="76">
        <v>9.6717393768494926</v>
      </c>
      <c r="AD39" s="76">
        <v>35.002327553117986</v>
      </c>
      <c r="AE39" s="76">
        <v>0</v>
      </c>
      <c r="AF39" s="76">
        <v>0</v>
      </c>
      <c r="AG39" s="76">
        <v>139.49080206855848</v>
      </c>
      <c r="AH39" s="76">
        <v>139.49080206855848</v>
      </c>
      <c r="AI39" s="76">
        <v>113.90655631254918</v>
      </c>
      <c r="AJ39" s="76">
        <v>12.821332358065661</v>
      </c>
      <c r="AK39" s="76">
        <v>0.8004960544769768</v>
      </c>
      <c r="AL39" s="76">
        <v>1.4648503697980311</v>
      </c>
      <c r="AM39" s="76">
        <v>6.2661217968941285</v>
      </c>
      <c r="AN39" s="76">
        <v>0</v>
      </c>
      <c r="AO39" s="76">
        <v>1.7076669555526771</v>
      </c>
      <c r="AP39" s="76">
        <v>8.6353472902109267</v>
      </c>
      <c r="AQ39" s="76">
        <v>0</v>
      </c>
      <c r="AR39" s="76">
        <v>635.192164996114</v>
      </c>
      <c r="AS39" s="76">
        <v>12814.485938956223</v>
      </c>
      <c r="AT39" s="76">
        <v>1309.926350026069</v>
      </c>
      <c r="AU39" s="76">
        <v>14238.318845294836</v>
      </c>
      <c r="AV39" s="76">
        <v>0</v>
      </c>
      <c r="AW39" s="76">
        <v>39.618445542044867</v>
      </c>
      <c r="AX39" s="76">
        <v>0</v>
      </c>
      <c r="AY39" s="76">
        <v>164.75474832034925</v>
      </c>
      <c r="AZ39" s="76">
        <v>0.22362539124875311</v>
      </c>
      <c r="BA39" s="76">
        <v>7.8633288601553178E-2</v>
      </c>
      <c r="BB39" s="76">
        <v>295.81434824649898</v>
      </c>
      <c r="BC39" s="76">
        <v>0.1004970704872766</v>
      </c>
      <c r="BD39" s="76">
        <v>0</v>
      </c>
      <c r="BE39" s="76">
        <v>1.4575973738542846E-2</v>
      </c>
      <c r="BF39" s="76">
        <v>395.43458838440148</v>
      </c>
      <c r="BG39" s="76">
        <v>383.56671815429405</v>
      </c>
      <c r="BH39" s="76">
        <v>11.867870230107421</v>
      </c>
      <c r="BI39" s="76">
        <v>0</v>
      </c>
      <c r="BJ39" s="76">
        <v>0</v>
      </c>
      <c r="BK39" s="76">
        <v>1.5692131360196648</v>
      </c>
      <c r="BL39" s="76">
        <v>0</v>
      </c>
      <c r="BM39" s="76">
        <v>16.839015800966742</v>
      </c>
      <c r="BN39" s="76">
        <v>0</v>
      </c>
      <c r="BO39" s="76">
        <v>0.43766059743051317</v>
      </c>
      <c r="BP39" s="76">
        <v>67.356064605345111</v>
      </c>
      <c r="BQ39" s="76">
        <v>11.649809148275763</v>
      </c>
      <c r="BR39" s="76">
        <v>0</v>
      </c>
      <c r="BS39" s="76">
        <v>1.131549730319614</v>
      </c>
      <c r="BT39" s="76">
        <v>1.5343136372404766E-3</v>
      </c>
      <c r="BU39" s="76">
        <v>9.732936160628757</v>
      </c>
      <c r="BV39" s="76">
        <v>12.844054837531015</v>
      </c>
      <c r="BW39" s="76">
        <v>0</v>
      </c>
      <c r="BX39" s="76">
        <v>0.16379806622514526</v>
      </c>
      <c r="BY39" s="76">
        <v>14.045823509471765</v>
      </c>
      <c r="BZ39" s="76">
        <v>0</v>
      </c>
      <c r="CA39" s="76">
        <v>1.2265331752198283</v>
      </c>
      <c r="CB39" s="76">
        <v>625.52061486135665</v>
      </c>
      <c r="CC39" s="76">
        <v>11.467402607881422</v>
      </c>
      <c r="CD39" s="94"/>
      <c r="CE39" s="29">
        <f t="shared" si="14"/>
        <v>8.0000003898065847E-3</v>
      </c>
      <c r="CF39" s="94"/>
      <c r="CG39" s="69">
        <f t="shared" si="15"/>
        <v>-4.2255095561675826E-7</v>
      </c>
      <c r="CH39" s="69">
        <f t="shared" si="16"/>
        <v>9.1781011124283179E-8</v>
      </c>
      <c r="CI39" s="69">
        <f t="shared" si="17"/>
        <v>-2.5497980159154604E-7</v>
      </c>
      <c r="CJ39" s="69">
        <f t="shared" si="18"/>
        <v>-2.5453647641447885E-5</v>
      </c>
      <c r="CK39" s="69">
        <f t="shared" si="19"/>
        <v>-2.6212631472159111E-5</v>
      </c>
      <c r="CL39" s="69">
        <f t="shared" si="20"/>
        <v>1.0418087437821049E-6</v>
      </c>
      <c r="CM39" s="69">
        <f t="shared" si="21"/>
        <v>-1.6057419368796527E-7</v>
      </c>
      <c r="CN39" s="69">
        <f t="shared" si="22"/>
        <v>-1.5627346753910501E-7</v>
      </c>
      <c r="CO39" s="69">
        <f t="shared" si="23"/>
        <v>-2.4291333775080156E-7</v>
      </c>
      <c r="CP39" s="69">
        <f t="shared" si="24"/>
        <v>-2.2690794905831055E-6</v>
      </c>
      <c r="CQ39" s="69">
        <f t="shared" si="25"/>
        <v>1.3749102967355378E-6</v>
      </c>
      <c r="CR39" s="69">
        <f t="shared" si="26"/>
        <v>8.7145035922436247E-7</v>
      </c>
      <c r="CS39" s="69">
        <f t="shared" si="27"/>
        <v>-2.7517901487843638E-6</v>
      </c>
    </row>
    <row r="40" spans="1:97">
      <c r="A40" s="76" t="s">
        <v>204</v>
      </c>
      <c r="B40" s="76">
        <v>7.0998871818056504</v>
      </c>
      <c r="C40" s="76">
        <v>2.221380861993609E-2</v>
      </c>
      <c r="D40" s="76">
        <v>54.963271295938242</v>
      </c>
      <c r="E40" s="76">
        <v>1.518673717565562</v>
      </c>
      <c r="F40" s="76">
        <v>1.4731133899857207</v>
      </c>
      <c r="G40" s="76">
        <v>2.5037269249194478E-2</v>
      </c>
      <c r="H40" s="76">
        <v>2.4089556175575715</v>
      </c>
      <c r="I40" s="76">
        <v>0.18862116061449982</v>
      </c>
      <c r="J40" s="76">
        <v>5.4201492417520251E-2</v>
      </c>
      <c r="K40" s="76">
        <v>0.53719695334873152</v>
      </c>
      <c r="L40" s="76">
        <v>3.8543273575794457E-2</v>
      </c>
      <c r="M40" s="76">
        <v>4.4806570623808677E-3</v>
      </c>
      <c r="N40" s="76">
        <v>6.5764462261413579E-3</v>
      </c>
      <c r="O40" s="76"/>
      <c r="P40" s="94" t="s">
        <v>204</v>
      </c>
      <c r="Q40" s="76">
        <v>0</v>
      </c>
      <c r="R40" s="76">
        <v>0</v>
      </c>
      <c r="S40" s="76">
        <v>3.8544044815621951E-2</v>
      </c>
      <c r="T40" s="76">
        <v>0.18862122585155183</v>
      </c>
      <c r="U40" s="76">
        <v>0.18862122585155183</v>
      </c>
      <c r="V40" s="76">
        <v>4.1236709800095965E-2</v>
      </c>
      <c r="W40" s="76">
        <v>1.7635787402106487E-3</v>
      </c>
      <c r="X40" s="76">
        <v>5.4201539384160884E-2</v>
      </c>
      <c r="Y40" s="76">
        <v>4.480562812947753E-3</v>
      </c>
      <c r="Z40" s="76">
        <v>0</v>
      </c>
      <c r="AA40" s="76">
        <v>7.0999277016264557</v>
      </c>
      <c r="AB40" s="76">
        <v>0.41216662717141556</v>
      </c>
      <c r="AC40" s="76">
        <v>3.7247098090246136E-2</v>
      </c>
      <c r="AD40" s="76">
        <v>0.13479805374526668</v>
      </c>
      <c r="AE40" s="76">
        <v>0</v>
      </c>
      <c r="AF40" s="76">
        <v>0</v>
      </c>
      <c r="AG40" s="76">
        <v>0.53719860703252387</v>
      </c>
      <c r="AH40" s="76">
        <v>0.53719860703252387</v>
      </c>
      <c r="AI40" s="76">
        <v>0.43970732628956538</v>
      </c>
      <c r="AJ40" s="76">
        <v>4.9376923701339823E-2</v>
      </c>
      <c r="AK40" s="76">
        <v>3.0828107486345169E-3</v>
      </c>
      <c r="AL40" s="76">
        <v>5.6413884039594993E-3</v>
      </c>
      <c r="AM40" s="76">
        <v>2.4131173418872692E-2</v>
      </c>
      <c r="AN40" s="76">
        <v>0</v>
      </c>
      <c r="AO40" s="76">
        <v>6.57632912435721E-3</v>
      </c>
      <c r="AP40" s="76">
        <v>2.22137961937201E-2</v>
      </c>
      <c r="AQ40" s="76">
        <v>0</v>
      </c>
      <c r="AR40" s="76">
        <v>2.4461931138632091</v>
      </c>
      <c r="AS40" s="76">
        <v>49.467397587041248</v>
      </c>
      <c r="AT40" s="76">
        <v>5.056583966886576</v>
      </c>
      <c r="AU40" s="76">
        <v>54.963688880217383</v>
      </c>
      <c r="AV40" s="76">
        <v>0</v>
      </c>
      <c r="AW40" s="76">
        <v>0.15257550009645227</v>
      </c>
      <c r="AX40" s="76">
        <v>0</v>
      </c>
      <c r="AY40" s="76">
        <v>0.63448995598472036</v>
      </c>
      <c r="AZ40" s="76">
        <v>8.5882868433671323E-4</v>
      </c>
      <c r="BA40" s="76">
        <v>3.0198174572992279E-4</v>
      </c>
      <c r="BB40" s="76">
        <v>1.1360631403737924</v>
      </c>
      <c r="BC40" s="76">
        <v>3.859652992498771E-4</v>
      </c>
      <c r="BD40" s="76">
        <v>0</v>
      </c>
      <c r="BE40" s="76">
        <v>5.5978813582676108E-5</v>
      </c>
      <c r="BF40" s="76">
        <v>1.5186341382375137</v>
      </c>
      <c r="BG40" s="76">
        <v>1.4730737949778696</v>
      </c>
      <c r="BH40" s="76">
        <v>4.556034325964381E-2</v>
      </c>
      <c r="BI40" s="76">
        <v>0</v>
      </c>
      <c r="BJ40" s="76">
        <v>0</v>
      </c>
      <c r="BK40" s="76">
        <v>6.0265095873498773E-3</v>
      </c>
      <c r="BL40" s="76">
        <v>0</v>
      </c>
      <c r="BM40" s="76">
        <v>6.4669617553200401E-2</v>
      </c>
      <c r="BN40" s="76">
        <v>0</v>
      </c>
      <c r="BO40" s="76">
        <v>1.6808191273003895E-3</v>
      </c>
      <c r="BP40" s="76">
        <v>0.25867937080088393</v>
      </c>
      <c r="BQ40" s="76">
        <v>4.4864309677077961E-2</v>
      </c>
      <c r="BR40" s="76">
        <v>0</v>
      </c>
      <c r="BS40" s="76">
        <v>4.3456904600494952E-3</v>
      </c>
      <c r="BT40" s="76">
        <v>5.8925323941643569E-6</v>
      </c>
      <c r="BU40" s="76">
        <v>2.5037740262460247E-2</v>
      </c>
      <c r="BV40" s="76">
        <v>4.9464058279931868E-2</v>
      </c>
      <c r="BW40" s="76">
        <v>0</v>
      </c>
      <c r="BX40" s="76">
        <v>6.3082731077784653E-4</v>
      </c>
      <c r="BY40" s="76">
        <v>5.4093964517049939E-2</v>
      </c>
      <c r="BZ40" s="76">
        <v>0</v>
      </c>
      <c r="CA40" s="76">
        <v>4.7234538805205183E-3</v>
      </c>
      <c r="CB40" s="76">
        <v>2.4089571145907307</v>
      </c>
      <c r="CC40" s="76">
        <v>4.4161754117958418E-2</v>
      </c>
      <c r="CD40" s="94"/>
      <c r="CE40" s="29">
        <f t="shared" si="14"/>
        <v>7.9999602509908223E-3</v>
      </c>
      <c r="CF40" s="94"/>
      <c r="CG40" s="69">
        <f t="shared" si="15"/>
        <v>5.707107700128862E-6</v>
      </c>
      <c r="CH40" s="69">
        <f t="shared" si="16"/>
        <v>-5.5939151195602217E-7</v>
      </c>
      <c r="CI40" s="69">
        <f t="shared" si="17"/>
        <v>7.5975150185800581E-6</v>
      </c>
      <c r="CJ40" s="69">
        <f t="shared" si="18"/>
        <v>-2.6061771920151687E-5</v>
      </c>
      <c r="CK40" s="69">
        <f t="shared" si="19"/>
        <v>-2.6878452208961208E-5</v>
      </c>
      <c r="CL40" s="69">
        <f t="shared" si="20"/>
        <v>1.8812485542288025E-5</v>
      </c>
      <c r="CM40" s="69">
        <f t="shared" si="21"/>
        <v>6.2144489018539983E-7</v>
      </c>
      <c r="CN40" s="69">
        <f t="shared" si="22"/>
        <v>3.4586284909876818E-7</v>
      </c>
      <c r="CO40" s="69">
        <f t="shared" si="23"/>
        <v>8.6651932515817482E-7</v>
      </c>
      <c r="CP40" s="69">
        <f t="shared" si="24"/>
        <v>3.0783566102485089E-6</v>
      </c>
      <c r="CQ40" s="69">
        <f t="shared" si="25"/>
        <v>2.0009712615046793E-5</v>
      </c>
      <c r="CR40" s="69">
        <f t="shared" si="26"/>
        <v>-2.1034734817368309E-5</v>
      </c>
      <c r="CS40" s="69">
        <f t="shared" si="27"/>
        <v>-1.7806240653572145E-5</v>
      </c>
    </row>
    <row r="41" spans="1:97">
      <c r="A41" s="76" t="s">
        <v>205</v>
      </c>
      <c r="B41" s="76">
        <v>791.08720617058611</v>
      </c>
      <c r="C41" s="76">
        <v>2.4751111957505012</v>
      </c>
      <c r="D41" s="76">
        <v>4013.6384927436288</v>
      </c>
      <c r="E41" s="76">
        <v>112.65142711783724</v>
      </c>
      <c r="F41" s="76">
        <v>109.27055565024207</v>
      </c>
      <c r="G41" s="76">
        <v>2.7897071291138564</v>
      </c>
      <c r="H41" s="76">
        <v>178.17526195024183</v>
      </c>
      <c r="I41" s="76">
        <v>13.951122880138698</v>
      </c>
      <c r="J41" s="76">
        <v>4.0089433762165543</v>
      </c>
      <c r="K41" s="76">
        <v>39.733083587000642</v>
      </c>
      <c r="L41" s="76">
        <v>2.8508041801784985</v>
      </c>
      <c r="M41" s="76">
        <v>0.33140598964643192</v>
      </c>
      <c r="N41" s="76">
        <v>0.48641848818737371</v>
      </c>
      <c r="O41" s="76"/>
      <c r="P41" s="94" t="s">
        <v>205</v>
      </c>
      <c r="Q41" s="76">
        <v>0</v>
      </c>
      <c r="R41" s="76">
        <v>0</v>
      </c>
      <c r="S41" s="76">
        <v>2.8508046931545037</v>
      </c>
      <c r="T41" s="76">
        <v>13.951119483247879</v>
      </c>
      <c r="U41" s="76">
        <v>13.951119483247879</v>
      </c>
      <c r="V41" s="76">
        <v>3.0499910258271465</v>
      </c>
      <c r="W41" s="76">
        <v>0.130436075372977</v>
      </c>
      <c r="X41" s="76">
        <v>4.0089407839347464</v>
      </c>
      <c r="Y41" s="76">
        <v>0.33140313836609736</v>
      </c>
      <c r="Z41" s="76">
        <v>0</v>
      </c>
      <c r="AA41" s="76">
        <v>791.08707739656211</v>
      </c>
      <c r="AB41" s="76">
        <v>30.485135637912659</v>
      </c>
      <c r="AC41" s="76">
        <v>2.7549217269673769</v>
      </c>
      <c r="AD41" s="76">
        <v>9.9701510671135534</v>
      </c>
      <c r="AE41" s="76">
        <v>0</v>
      </c>
      <c r="AF41" s="76">
        <v>0</v>
      </c>
      <c r="AG41" s="76">
        <v>39.73309292801094</v>
      </c>
      <c r="AH41" s="76">
        <v>39.73309292801094</v>
      </c>
      <c r="AI41" s="76">
        <v>32.109058210177622</v>
      </c>
      <c r="AJ41" s="76">
        <v>3.6520727381151579</v>
      </c>
      <c r="AK41" s="76">
        <v>0.22801360169810989</v>
      </c>
      <c r="AL41" s="76">
        <v>0.41725520616364359</v>
      </c>
      <c r="AM41" s="76">
        <v>1.7848647458170066</v>
      </c>
      <c r="AN41" s="76">
        <v>0</v>
      </c>
      <c r="AO41" s="76">
        <v>0.48642133764503398</v>
      </c>
      <c r="AP41" s="76">
        <v>2.475110883447146</v>
      </c>
      <c r="AQ41" s="76">
        <v>0</v>
      </c>
      <c r="AR41" s="76">
        <v>180.93034540915033</v>
      </c>
      <c r="AS41" s="76">
        <v>3612.275107921756</v>
      </c>
      <c r="AT41" s="76">
        <v>369.25439459867567</v>
      </c>
      <c r="AU41" s="76">
        <v>4013.6385607306079</v>
      </c>
      <c r="AV41" s="76">
        <v>0</v>
      </c>
      <c r="AW41" s="76">
        <v>11.285052730947934</v>
      </c>
      <c r="AX41" s="76">
        <v>0</v>
      </c>
      <c r="AY41" s="76">
        <v>46.929220056746985</v>
      </c>
      <c r="AZ41" s="76">
        <v>6.3704698049460606E-2</v>
      </c>
      <c r="BA41" s="76">
        <v>2.2400489988260379E-2</v>
      </c>
      <c r="BB41" s="76">
        <v>84.269457640944282</v>
      </c>
      <c r="BC41" s="76">
        <v>2.8628890579099057E-2</v>
      </c>
      <c r="BD41" s="76">
        <v>0</v>
      </c>
      <c r="BE41" s="76">
        <v>4.1522584037434456E-3</v>
      </c>
      <c r="BF41" s="76">
        <v>112.64857629606642</v>
      </c>
      <c r="BG41" s="76">
        <v>109.26770657930527</v>
      </c>
      <c r="BH41" s="76">
        <v>3.3808697167611896</v>
      </c>
      <c r="BI41" s="76">
        <v>0</v>
      </c>
      <c r="BJ41" s="76">
        <v>0</v>
      </c>
      <c r="BK41" s="76">
        <v>0.44702640486780554</v>
      </c>
      <c r="BL41" s="76">
        <v>0</v>
      </c>
      <c r="BM41" s="76">
        <v>4.7969769131985185</v>
      </c>
      <c r="BN41" s="76">
        <v>0</v>
      </c>
      <c r="BO41" s="76">
        <v>0.12467800448640558</v>
      </c>
      <c r="BP41" s="76">
        <v>19.187896330957855</v>
      </c>
      <c r="BQ41" s="76">
        <v>3.3183681528490907</v>
      </c>
      <c r="BR41" s="76">
        <v>0</v>
      </c>
      <c r="BS41" s="76">
        <v>0.32234786763449591</v>
      </c>
      <c r="BT41" s="76">
        <v>4.3708019532950822E-4</v>
      </c>
      <c r="BU41" s="76">
        <v>2.789703085478707</v>
      </c>
      <c r="BV41" s="76">
        <v>3.6585481386030843</v>
      </c>
      <c r="BW41" s="76">
        <v>0</v>
      </c>
      <c r="BX41" s="76">
        <v>4.6657110544711396E-2</v>
      </c>
      <c r="BY41" s="76">
        <v>4.0008547930186253</v>
      </c>
      <c r="BZ41" s="76">
        <v>0</v>
      </c>
      <c r="CA41" s="76">
        <v>0.34937003516460263</v>
      </c>
      <c r="CB41" s="76">
        <v>178.17522783114796</v>
      </c>
      <c r="CC41" s="76">
        <v>3.2664115688586115</v>
      </c>
      <c r="CD41" s="94"/>
      <c r="CE41" s="29">
        <f t="shared" si="14"/>
        <v>7.9999874737930448E-3</v>
      </c>
      <c r="CF41" s="94"/>
      <c r="CG41" s="69">
        <f t="shared" si="15"/>
        <v>-1.6278107268257142E-7</v>
      </c>
      <c r="CH41" s="69">
        <f t="shared" si="16"/>
        <v>-1.2617750495929849E-7</v>
      </c>
      <c r="CI41" s="69">
        <f t="shared" si="17"/>
        <v>1.6938989191561266E-8</v>
      </c>
      <c r="CJ41" s="69">
        <f t="shared" si="18"/>
        <v>-2.5306574836718998E-5</v>
      </c>
      <c r="CK41" s="69">
        <f t="shared" si="19"/>
        <v>-2.6073546710275178E-5</v>
      </c>
      <c r="CL41" s="69">
        <f t="shared" si="20"/>
        <v>-1.4494837494540548E-6</v>
      </c>
      <c r="CM41" s="69">
        <f t="shared" si="21"/>
        <v>-1.9149175645910061E-7</v>
      </c>
      <c r="CN41" s="69">
        <f t="shared" si="22"/>
        <v>-2.4348511926906001E-7</v>
      </c>
      <c r="CO41" s="69">
        <f t="shared" si="23"/>
        <v>-6.4662469997886653E-7</v>
      </c>
      <c r="CP41" s="69">
        <f t="shared" si="24"/>
        <v>2.3509401874762245E-7</v>
      </c>
      <c r="CQ41" s="69">
        <f t="shared" si="25"/>
        <v>1.7994080715744902E-7</v>
      </c>
      <c r="CR41" s="69">
        <f t="shared" si="26"/>
        <v>-8.6035872121720983E-6</v>
      </c>
      <c r="CS41" s="69">
        <f t="shared" si="27"/>
        <v>5.8580373268467599E-6</v>
      </c>
    </row>
    <row r="42" spans="1:97">
      <c r="A42" s="76" t="s">
        <v>206</v>
      </c>
      <c r="B42" s="76">
        <v>515.0055150432604</v>
      </c>
      <c r="C42" s="76">
        <v>1.6113262673837003</v>
      </c>
      <c r="D42" s="76">
        <v>2754.2017546771717</v>
      </c>
      <c r="E42" s="76">
        <v>76.102917081108387</v>
      </c>
      <c r="F42" s="76">
        <v>73.819041289196562</v>
      </c>
      <c r="G42" s="76">
        <v>1.8161271721919099</v>
      </c>
      <c r="H42" s="76">
        <v>120.41453676271074</v>
      </c>
      <c r="I42" s="76">
        <v>9.4284577221198962</v>
      </c>
      <c r="J42" s="76">
        <v>2.7093267901228235</v>
      </c>
      <c r="K42" s="76">
        <v>26.852441267454449</v>
      </c>
      <c r="L42" s="76">
        <v>1.9266324082646524</v>
      </c>
      <c r="M42" s="76">
        <v>0.22397103611339403</v>
      </c>
      <c r="N42" s="76">
        <v>0.3287316794545036</v>
      </c>
      <c r="O42" s="76"/>
      <c r="P42" s="94" t="s">
        <v>206</v>
      </c>
      <c r="Q42" s="76">
        <v>0</v>
      </c>
      <c r="R42" s="76">
        <v>0</v>
      </c>
      <c r="S42" s="76">
        <v>1.9266294271603512</v>
      </c>
      <c r="T42" s="76">
        <v>9.4284604563259204</v>
      </c>
      <c r="U42" s="76">
        <v>9.4284604563259204</v>
      </c>
      <c r="V42" s="76">
        <v>2.0612488035185774</v>
      </c>
      <c r="W42" s="76">
        <v>8.8152283390865241E-2</v>
      </c>
      <c r="X42" s="76">
        <v>2.7093266125430167</v>
      </c>
      <c r="Y42" s="76">
        <v>0.22397025813283433</v>
      </c>
      <c r="Z42" s="76">
        <v>0</v>
      </c>
      <c r="AA42" s="76">
        <v>515.00539067114221</v>
      </c>
      <c r="AB42" s="76">
        <v>20.602533166492869</v>
      </c>
      <c r="AC42" s="76">
        <v>1.8618364575908979</v>
      </c>
      <c r="AD42" s="76">
        <v>6.7380291374311705</v>
      </c>
      <c r="AE42" s="76">
        <v>0</v>
      </c>
      <c r="AF42" s="76">
        <v>0</v>
      </c>
      <c r="AG42" s="76">
        <v>26.852491326843346</v>
      </c>
      <c r="AH42" s="76">
        <v>26.852491326843346</v>
      </c>
      <c r="AI42" s="76">
        <v>22.033605641848162</v>
      </c>
      <c r="AJ42" s="76">
        <v>2.468149007408079</v>
      </c>
      <c r="AK42" s="76">
        <v>0.15409795962322886</v>
      </c>
      <c r="AL42" s="76">
        <v>0.28198721388660769</v>
      </c>
      <c r="AM42" s="76">
        <v>1.2062466143113035</v>
      </c>
      <c r="AN42" s="76">
        <v>0</v>
      </c>
      <c r="AO42" s="76">
        <v>0.32873121902423225</v>
      </c>
      <c r="AP42" s="76">
        <v>1.6113282091304402</v>
      </c>
      <c r="AQ42" s="76">
        <v>0</v>
      </c>
      <c r="AR42" s="76">
        <v>122.27634603746758</v>
      </c>
      <c r="AS42" s="76">
        <v>2478.7818432800354</v>
      </c>
      <c r="AT42" s="76">
        <v>253.38695476247958</v>
      </c>
      <c r="AU42" s="76">
        <v>2754.2024036843627</v>
      </c>
      <c r="AV42" s="76">
        <v>0</v>
      </c>
      <c r="AW42" s="76">
        <v>7.6266775628124224</v>
      </c>
      <c r="AX42" s="76">
        <v>0</v>
      </c>
      <c r="AY42" s="76">
        <v>31.715773867425082</v>
      </c>
      <c r="AZ42" s="76">
        <v>4.3036504660019723E-2</v>
      </c>
      <c r="BA42" s="76">
        <v>1.5132963199347404E-2</v>
      </c>
      <c r="BB42" s="76">
        <v>56.929247242844703</v>
      </c>
      <c r="BC42" s="76">
        <v>1.9340595876254581E-2</v>
      </c>
      <c r="BD42" s="76">
        <v>0</v>
      </c>
      <c r="BE42" s="76">
        <v>2.8051079074279234E-3</v>
      </c>
      <c r="BF42" s="76">
        <v>76.101008326339496</v>
      </c>
      <c r="BG42" s="76">
        <v>73.817135758340683</v>
      </c>
      <c r="BH42" s="76">
        <v>2.2838725679988108</v>
      </c>
      <c r="BI42" s="76">
        <v>0</v>
      </c>
      <c r="BJ42" s="76">
        <v>0</v>
      </c>
      <c r="BK42" s="76">
        <v>0.30199271074808354</v>
      </c>
      <c r="BL42" s="76">
        <v>0</v>
      </c>
      <c r="BM42" s="76">
        <v>3.2406667751340725</v>
      </c>
      <c r="BN42" s="76">
        <v>0</v>
      </c>
      <c r="BO42" s="76">
        <v>8.4227458897578808E-2</v>
      </c>
      <c r="BP42" s="76">
        <v>12.962624984981023</v>
      </c>
      <c r="BQ42" s="76">
        <v>2.2426252215256635</v>
      </c>
      <c r="BR42" s="76">
        <v>0</v>
      </c>
      <c r="BS42" s="76">
        <v>0.21776613513230447</v>
      </c>
      <c r="BT42" s="76">
        <v>2.9527895985934527E-4</v>
      </c>
      <c r="BU42" s="76">
        <v>1.8161249717312318</v>
      </c>
      <c r="BV42" s="76">
        <v>2.4725129369128269</v>
      </c>
      <c r="BW42" s="76">
        <v>0</v>
      </c>
      <c r="BX42" s="76">
        <v>3.1532216475614994E-2</v>
      </c>
      <c r="BY42" s="76">
        <v>2.7038672608068457</v>
      </c>
      <c r="BZ42" s="76">
        <v>0</v>
      </c>
      <c r="CA42" s="76">
        <v>0.23611116890953879</v>
      </c>
      <c r="CB42" s="76">
        <v>120.41454098116712</v>
      </c>
      <c r="CC42" s="76">
        <v>2.2074991603314107</v>
      </c>
      <c r="CD42" s="94"/>
      <c r="CE42" s="29">
        <f t="shared" si="14"/>
        <v>7.9999950665838055E-3</v>
      </c>
      <c r="CF42" s="94"/>
      <c r="CG42" s="69">
        <f t="shared" si="15"/>
        <v>-2.4149667248351318E-7</v>
      </c>
      <c r="CH42" s="69">
        <f t="shared" si="16"/>
        <v>1.205061184160259E-6</v>
      </c>
      <c r="CI42" s="69">
        <f t="shared" si="17"/>
        <v>2.3564257407230747E-7</v>
      </c>
      <c r="CJ42" s="69">
        <f t="shared" si="18"/>
        <v>-2.5081230025084154E-5</v>
      </c>
      <c r="CK42" s="69">
        <f t="shared" si="19"/>
        <v>-2.5813541094551623E-5</v>
      </c>
      <c r="CL42" s="69">
        <f t="shared" si="20"/>
        <v>-1.2116225734670093E-6</v>
      </c>
      <c r="CM42" s="69">
        <f t="shared" si="21"/>
        <v>3.5032783381835584E-8</v>
      </c>
      <c r="CN42" s="69">
        <f t="shared" si="22"/>
        <v>2.8999504530234947E-7</v>
      </c>
      <c r="CO42" s="69">
        <f t="shared" si="23"/>
        <v>-6.5543886218035192E-8</v>
      </c>
      <c r="CP42" s="69">
        <f t="shared" si="24"/>
        <v>1.8642397686914092E-6</v>
      </c>
      <c r="CQ42" s="69">
        <f t="shared" si="25"/>
        <v>-1.5473134825324218E-6</v>
      </c>
      <c r="CR42" s="69">
        <f t="shared" si="26"/>
        <v>-3.4735766427515806E-6</v>
      </c>
      <c r="CS42" s="69">
        <f t="shared" si="27"/>
        <v>-1.4006264078899946E-6</v>
      </c>
    </row>
    <row r="43" spans="1:97">
      <c r="A43" s="76" t="s">
        <v>207</v>
      </c>
      <c r="B43" s="76">
        <v>1884.1477638258923</v>
      </c>
      <c r="C43" s="76">
        <v>5.8950274179876532</v>
      </c>
      <c r="D43" s="76">
        <v>9423.3499996225291</v>
      </c>
      <c r="E43" s="76">
        <v>260.80919403356239</v>
      </c>
      <c r="F43" s="76">
        <v>252.98159969511752</v>
      </c>
      <c r="G43" s="76">
        <v>6.6443060194676899</v>
      </c>
      <c r="H43" s="76">
        <v>412.43846002648183</v>
      </c>
      <c r="I43" s="76">
        <v>32.293930604869516</v>
      </c>
      <c r="J43" s="76">
        <v>9.2798652441393781</v>
      </c>
      <c r="K43" s="76">
        <v>91.973776327992354</v>
      </c>
      <c r="L43" s="76">
        <v>6.599015130315669</v>
      </c>
      <c r="M43" s="76">
        <v>0.76713553587673233</v>
      </c>
      <c r="N43" s="76">
        <v>1.1259570427137111</v>
      </c>
      <c r="O43" s="76"/>
      <c r="P43" s="94" t="s">
        <v>207</v>
      </c>
      <c r="Q43" s="76">
        <v>0</v>
      </c>
      <c r="R43" s="76">
        <v>0</v>
      </c>
      <c r="S43" s="76">
        <v>6.5990150756419785</v>
      </c>
      <c r="T43" s="76">
        <v>32.293929297266679</v>
      </c>
      <c r="U43" s="76">
        <v>32.293929297266679</v>
      </c>
      <c r="V43" s="76">
        <v>7.0600894527541644</v>
      </c>
      <c r="W43" s="76">
        <v>0.3019393605826558</v>
      </c>
      <c r="X43" s="76">
        <v>9.2798670272402681</v>
      </c>
      <c r="Y43" s="76">
        <v>0.7671351576228882</v>
      </c>
      <c r="Z43" s="76">
        <v>0</v>
      </c>
      <c r="AA43" s="76">
        <v>1884.1478040478537</v>
      </c>
      <c r="AB43" s="76">
        <v>70.566819206465269</v>
      </c>
      <c r="AC43" s="76">
        <v>6.3770869307537037</v>
      </c>
      <c r="AD43" s="76">
        <v>23.078865741166311</v>
      </c>
      <c r="AE43" s="76">
        <v>0</v>
      </c>
      <c r="AF43" s="76">
        <v>0</v>
      </c>
      <c r="AG43" s="76">
        <v>91.973747999432447</v>
      </c>
      <c r="AH43" s="76">
        <v>91.973747999432447</v>
      </c>
      <c r="AI43" s="76">
        <v>75.386759776895573</v>
      </c>
      <c r="AJ43" s="76">
        <v>8.4537764024070388</v>
      </c>
      <c r="AK43" s="76">
        <v>0.52781200664001682</v>
      </c>
      <c r="AL43" s="76">
        <v>0.96586292554965125</v>
      </c>
      <c r="AM43" s="76">
        <v>4.1315848400880579</v>
      </c>
      <c r="AN43" s="76">
        <v>0</v>
      </c>
      <c r="AO43" s="76">
        <v>1.1259598284772023</v>
      </c>
      <c r="AP43" s="76">
        <v>5.8950204190097635</v>
      </c>
      <c r="AQ43" s="76">
        <v>0</v>
      </c>
      <c r="AR43" s="76">
        <v>418.81549330606691</v>
      </c>
      <c r="AS43" s="76">
        <v>8481.0127010089655</v>
      </c>
      <c r="AT43" s="76">
        <v>866.9488521292725</v>
      </c>
      <c r="AU43" s="76">
        <v>9423.3483129151318</v>
      </c>
      <c r="AV43" s="76">
        <v>0</v>
      </c>
      <c r="AW43" s="76">
        <v>26.122509833746832</v>
      </c>
      <c r="AX43" s="76">
        <v>0</v>
      </c>
      <c r="AY43" s="76">
        <v>108.63127766656346</v>
      </c>
      <c r="AZ43" s="76">
        <v>0.14748812950155143</v>
      </c>
      <c r="BA43" s="76">
        <v>5.186116667692281E-2</v>
      </c>
      <c r="BB43" s="76">
        <v>195.09933630565368</v>
      </c>
      <c r="BC43" s="76">
        <v>6.6281121456912076E-2</v>
      </c>
      <c r="BD43" s="76">
        <v>0</v>
      </c>
      <c r="BE43" s="76">
        <v>9.6132503622594952E-3</v>
      </c>
      <c r="BF43" s="76">
        <v>260.80252555497316</v>
      </c>
      <c r="BG43" s="76">
        <v>252.97493400755357</v>
      </c>
      <c r="BH43" s="76">
        <v>7.8275915474196589</v>
      </c>
      <c r="BI43" s="76">
        <v>0</v>
      </c>
      <c r="BJ43" s="76">
        <v>0</v>
      </c>
      <c r="BK43" s="76">
        <v>1.0349484212217701</v>
      </c>
      <c r="BL43" s="76">
        <v>0</v>
      </c>
      <c r="BM43" s="76">
        <v>11.105884941070608</v>
      </c>
      <c r="BN43" s="76">
        <v>0</v>
      </c>
      <c r="BO43" s="76">
        <v>0.28865175079470351</v>
      </c>
      <c r="BP43" s="76">
        <v>44.423561105905193</v>
      </c>
      <c r="BQ43" s="76">
        <v>7.6813270470856221</v>
      </c>
      <c r="BR43" s="76">
        <v>0</v>
      </c>
      <c r="BS43" s="76">
        <v>0.74629588333292363</v>
      </c>
      <c r="BT43" s="76">
        <v>1.0119315769484009E-3</v>
      </c>
      <c r="BU43" s="76">
        <v>6.6443028503050963</v>
      </c>
      <c r="BV43" s="76">
        <v>8.4687762245004805</v>
      </c>
      <c r="BW43" s="76">
        <v>0</v>
      </c>
      <c r="BX43" s="76">
        <v>0.1079988063609343</v>
      </c>
      <c r="BY43" s="76">
        <v>9.2611353208196743</v>
      </c>
      <c r="BZ43" s="76">
        <v>0</v>
      </c>
      <c r="CA43" s="76">
        <v>0.80871850781239196</v>
      </c>
      <c r="CB43" s="76">
        <v>412.43827231163095</v>
      </c>
      <c r="CC43" s="76">
        <v>7.561053704699825</v>
      </c>
      <c r="CD43" s="94"/>
      <c r="CE43" s="29">
        <f t="shared" si="14"/>
        <v>7.9999971638079585E-3</v>
      </c>
      <c r="CF43" s="94"/>
      <c r="CG43" s="69">
        <f t="shared" si="15"/>
        <v>2.1347562102657432E-8</v>
      </c>
      <c r="CH43" s="69">
        <f t="shared" si="16"/>
        <v>-1.187268080948662E-6</v>
      </c>
      <c r="CI43" s="69">
        <f t="shared" si="17"/>
        <v>-1.7899233259713981E-7</v>
      </c>
      <c r="CJ43" s="69">
        <f t="shared" si="18"/>
        <v>-2.5568418375524505E-5</v>
      </c>
      <c r="CK43" s="69">
        <f t="shared" si="19"/>
        <v>-2.6348507448705989E-5</v>
      </c>
      <c r="CL43" s="69">
        <f t="shared" si="20"/>
        <v>-4.7697420684722223E-7</v>
      </c>
      <c r="CM43" s="69">
        <f t="shared" si="21"/>
        <v>-4.551342056437717E-7</v>
      </c>
      <c r="CN43" s="69">
        <f t="shared" si="22"/>
        <v>-4.0490668437809938E-8</v>
      </c>
      <c r="CO43" s="69">
        <f t="shared" si="23"/>
        <v>1.9214728265344338E-7</v>
      </c>
      <c r="CP43" s="69">
        <f t="shared" si="24"/>
        <v>-3.0800692368800931E-7</v>
      </c>
      <c r="CQ43" s="69">
        <f t="shared" si="25"/>
        <v>-8.2851288236465186E-9</v>
      </c>
      <c r="CR43" s="69">
        <f t="shared" si="26"/>
        <v>-4.9307303135577691E-7</v>
      </c>
      <c r="CS43" s="69">
        <f t="shared" si="27"/>
        <v>2.4741294610190161E-6</v>
      </c>
    </row>
    <row r="44" spans="1:97">
      <c r="A44" s="76" t="s">
        <v>208</v>
      </c>
      <c r="B44" s="76">
        <v>10951.406571747675</v>
      </c>
      <c r="C44" s="76">
        <v>34.231856651293228</v>
      </c>
      <c r="D44" s="76">
        <v>43741.312667338403</v>
      </c>
      <c r="E44" s="76">
        <v>1121.5833409263203</v>
      </c>
      <c r="F44" s="76">
        <v>1087.9358355374</v>
      </c>
      <c r="G44" s="76">
        <v>38.766316320078623</v>
      </c>
      <c r="H44" s="76">
        <v>1905.4295096907172</v>
      </c>
      <c r="I44" s="76">
        <v>4.184791022267822</v>
      </c>
      <c r="J44" s="76">
        <v>1.1177856889416993</v>
      </c>
      <c r="K44" s="76">
        <v>11.552314891009265</v>
      </c>
      <c r="L44" s="76">
        <v>0.84821286269454843</v>
      </c>
      <c r="M44" s="76">
        <v>0.15506278139627519</v>
      </c>
      <c r="N44" s="76">
        <v>2.1563938176049993</v>
      </c>
      <c r="O44" s="76"/>
      <c r="P44" s="94" t="s">
        <v>208</v>
      </c>
      <c r="Q44" s="76">
        <v>0</v>
      </c>
      <c r="R44" s="76">
        <v>0</v>
      </c>
      <c r="S44" s="76">
        <v>0.84821091983442376</v>
      </c>
      <c r="T44" s="76">
        <v>4.1847980436360457</v>
      </c>
      <c r="U44" s="76">
        <v>4.1847980436360457</v>
      </c>
      <c r="V44" s="76">
        <v>47.948070450845705</v>
      </c>
      <c r="W44" s="76">
        <v>2.0505665883132052</v>
      </c>
      <c r="X44" s="76">
        <v>1.11778458182119</v>
      </c>
      <c r="Y44" s="76">
        <v>0.15506223943003239</v>
      </c>
      <c r="Z44" s="76">
        <v>0</v>
      </c>
      <c r="AA44" s="76">
        <v>10951.403823888188</v>
      </c>
      <c r="AB44" s="76">
        <v>479.24820954018764</v>
      </c>
      <c r="AC44" s="76">
        <v>43.309362497256558</v>
      </c>
      <c r="AD44" s="76">
        <v>156.73800460592037</v>
      </c>
      <c r="AE44" s="76">
        <v>0</v>
      </c>
      <c r="AF44" s="76">
        <v>0</v>
      </c>
      <c r="AG44" s="76">
        <v>11.552287321137385</v>
      </c>
      <c r="AH44" s="76">
        <v>11.552287321137385</v>
      </c>
      <c r="AI44" s="76">
        <v>349.93031465268939</v>
      </c>
      <c r="AJ44" s="76">
        <v>57.413231966541112</v>
      </c>
      <c r="AK44" s="76">
        <v>3.5845714643537758</v>
      </c>
      <c r="AL44" s="76">
        <v>6.5595258175978826</v>
      </c>
      <c r="AM44" s="76">
        <v>28.059334546204372</v>
      </c>
      <c r="AN44" s="76">
        <v>0</v>
      </c>
      <c r="AO44" s="76">
        <v>2.1563776168063979</v>
      </c>
      <c r="AP44" s="76">
        <v>34.231822814067712</v>
      </c>
      <c r="AQ44" s="76">
        <v>0</v>
      </c>
      <c r="AR44" s="76">
        <v>1948.7348415990118</v>
      </c>
      <c r="AS44" s="76">
        <v>39367.16766848218</v>
      </c>
      <c r="AT44" s="76">
        <v>4024.1989226093924</v>
      </c>
      <c r="AU44" s="76">
        <v>43741.296905744253</v>
      </c>
      <c r="AV44" s="76">
        <v>0</v>
      </c>
      <c r="AW44" s="76">
        <v>177.40903958736646</v>
      </c>
      <c r="AX44" s="76">
        <v>0</v>
      </c>
      <c r="AY44" s="76">
        <v>737.76028131706562</v>
      </c>
      <c r="AZ44" s="76">
        <v>0.63426594532206859</v>
      </c>
      <c r="BA44" s="76">
        <v>0.22302699660378014</v>
      </c>
      <c r="BB44" s="76">
        <v>839.01568367973482</v>
      </c>
      <c r="BC44" s="76">
        <v>0.28503916717648542</v>
      </c>
      <c r="BD44" s="76">
        <v>0</v>
      </c>
      <c r="BE44" s="76">
        <v>4.1341484082188275E-2</v>
      </c>
      <c r="BF44" s="76">
        <v>1121.5545734591547</v>
      </c>
      <c r="BG44" s="76">
        <v>1087.9070544378962</v>
      </c>
      <c r="BH44" s="76">
        <v>33.647519021258034</v>
      </c>
      <c r="BI44" s="76">
        <v>0</v>
      </c>
      <c r="BJ44" s="76">
        <v>0</v>
      </c>
      <c r="BK44" s="76">
        <v>4.4507453388118217</v>
      </c>
      <c r="BL44" s="76">
        <v>0</v>
      </c>
      <c r="BM44" s="76">
        <v>47.76037898499203</v>
      </c>
      <c r="BN44" s="76">
        <v>0</v>
      </c>
      <c r="BO44" s="76">
        <v>1.2413344910134108</v>
      </c>
      <c r="BP44" s="76">
        <v>191.0414770007221</v>
      </c>
      <c r="BQ44" s="76">
        <v>52.167105819959531</v>
      </c>
      <c r="BR44" s="76">
        <v>0</v>
      </c>
      <c r="BS44" s="76">
        <v>3.2094096271653498</v>
      </c>
      <c r="BT44" s="76">
        <v>4.3517222720613783E-3</v>
      </c>
      <c r="BU44" s="76">
        <v>38.766297245708408</v>
      </c>
      <c r="BV44" s="76">
        <v>57.514898033641408</v>
      </c>
      <c r="BW44" s="76">
        <v>0</v>
      </c>
      <c r="BX44" s="76">
        <v>0.73347472190889507</v>
      </c>
      <c r="BY44" s="76">
        <v>62.896302287825847</v>
      </c>
      <c r="BZ44" s="76">
        <v>0</v>
      </c>
      <c r="CA44" s="76">
        <v>5.4923420082191834</v>
      </c>
      <c r="CB44" s="76">
        <v>1905.4285445195856</v>
      </c>
      <c r="CC44" s="76">
        <v>51.350331478380596</v>
      </c>
      <c r="CD44" s="94"/>
      <c r="CE44" s="29">
        <f t="shared" si="14"/>
        <v>7.9999986147355241E-3</v>
      </c>
      <c r="CF44" s="94"/>
      <c r="CG44" s="69">
        <f t="shared" si="15"/>
        <v>-2.5091384102094487E-7</v>
      </c>
      <c r="CH44" s="69">
        <f t="shared" si="16"/>
        <v>-9.8847181619275164E-7</v>
      </c>
      <c r="CI44" s="69">
        <f t="shared" si="17"/>
        <v>-3.6033656030577018E-7</v>
      </c>
      <c r="CJ44" s="69">
        <f t="shared" si="18"/>
        <v>-2.5648978649993654E-5</v>
      </c>
      <c r="CK44" s="69">
        <f t="shared" si="19"/>
        <v>-2.6454776617856925E-5</v>
      </c>
      <c r="CL44" s="69">
        <f t="shared" si="20"/>
        <v>-4.9203463278215061E-7</v>
      </c>
      <c r="CM44" s="69">
        <f t="shared" si="21"/>
        <v>-5.0653730652447492E-7</v>
      </c>
      <c r="CN44" s="69">
        <f t="shared" si="22"/>
        <v>1.6778300723652894E-6</v>
      </c>
      <c r="CO44" s="69">
        <f t="shared" si="23"/>
        <v>-9.9045865430396098E-7</v>
      </c>
      <c r="CP44" s="69">
        <f t="shared" si="24"/>
        <v>-2.3865235790992337E-6</v>
      </c>
      <c r="CQ44" s="69">
        <f t="shared" si="25"/>
        <v>-2.2905336739397644E-6</v>
      </c>
      <c r="CR44" s="69">
        <f t="shared" si="26"/>
        <v>-3.4951407289396337E-6</v>
      </c>
      <c r="CS44" s="69">
        <f t="shared" si="27"/>
        <v>-7.5129127476869635E-6</v>
      </c>
    </row>
    <row r="45" spans="1:97">
      <c r="A45" s="76" t="s">
        <v>209</v>
      </c>
      <c r="B45" s="76">
        <v>1386.8719791736235</v>
      </c>
      <c r="C45" s="76">
        <v>4.3374901019024499</v>
      </c>
      <c r="D45" s="76">
        <v>6112.8863414464231</v>
      </c>
      <c r="E45" s="76">
        <v>272.48512027452625</v>
      </c>
      <c r="F45" s="76">
        <v>271.8200716366452</v>
      </c>
      <c r="G45" s="76">
        <v>4.8893948417856832</v>
      </c>
      <c r="H45" s="76">
        <v>250.77686929378797</v>
      </c>
      <c r="I45" s="76">
        <v>19.635829237295486</v>
      </c>
      <c r="J45" s="76">
        <v>5.6424796467017551</v>
      </c>
      <c r="K45" s="76">
        <v>55.923242381169615</v>
      </c>
      <c r="L45" s="76">
        <v>4.0124299547043583</v>
      </c>
      <c r="M45" s="76">
        <v>0.46644498295622294</v>
      </c>
      <c r="N45" s="76">
        <v>0.68462086665968047</v>
      </c>
      <c r="O45" s="76"/>
      <c r="P45" s="94" t="s">
        <v>209</v>
      </c>
      <c r="Q45" s="76">
        <v>0</v>
      </c>
      <c r="R45" s="76">
        <v>0</v>
      </c>
      <c r="S45" s="76">
        <v>4.0124215863052539</v>
      </c>
      <c r="T45" s="76">
        <v>19.635786923035006</v>
      </c>
      <c r="U45" s="76">
        <v>19.635786923035006</v>
      </c>
      <c r="V45" s="76">
        <v>4.2927783947871392</v>
      </c>
      <c r="W45" s="76">
        <v>0.18358916804257489</v>
      </c>
      <c r="X45" s="76">
        <v>5.6424661312773381</v>
      </c>
      <c r="Y45" s="76">
        <v>0.46644261947013865</v>
      </c>
      <c r="Z45" s="76">
        <v>0</v>
      </c>
      <c r="AA45" s="76">
        <v>1386.8714086616837</v>
      </c>
      <c r="AB45" s="76">
        <v>42.90698315307624</v>
      </c>
      <c r="AC45" s="76">
        <v>3.877490485317082</v>
      </c>
      <c r="AD45" s="76">
        <v>14.032724268522401</v>
      </c>
      <c r="AE45" s="76">
        <v>0</v>
      </c>
      <c r="AF45" s="76">
        <v>0</v>
      </c>
      <c r="AG45" s="76">
        <v>55.923177187703175</v>
      </c>
      <c r="AH45" s="76">
        <v>55.923177187703175</v>
      </c>
      <c r="AI45" s="76">
        <v>48.903256831419</v>
      </c>
      <c r="AJ45" s="76">
        <v>5.1401968453098483</v>
      </c>
      <c r="AK45" s="76">
        <v>0.32092659836477033</v>
      </c>
      <c r="AL45" s="76">
        <v>0.58727512256706815</v>
      </c>
      <c r="AM45" s="76">
        <v>2.5121509105450333</v>
      </c>
      <c r="AN45" s="76">
        <v>0</v>
      </c>
      <c r="AO45" s="76">
        <v>0.68461838173685796</v>
      </c>
      <c r="AP45" s="76">
        <v>4.3374864395178232</v>
      </c>
      <c r="AQ45" s="76">
        <v>0</v>
      </c>
      <c r="AR45" s="76">
        <v>254.65438167162779</v>
      </c>
      <c r="AS45" s="76">
        <v>5501.596221678783</v>
      </c>
      <c r="AT45" s="76">
        <v>562.3853699124453</v>
      </c>
      <c r="AU45" s="76">
        <v>6112.8848484226473</v>
      </c>
      <c r="AV45" s="76">
        <v>0</v>
      </c>
      <c r="AW45" s="76">
        <v>15.883341587150278</v>
      </c>
      <c r="AX45" s="76">
        <v>0</v>
      </c>
      <c r="AY45" s="76">
        <v>66.05150070355036</v>
      </c>
      <c r="AZ45" s="76">
        <v>0.1584710262106529</v>
      </c>
      <c r="BA45" s="76">
        <v>5.5723135749092649E-2</v>
      </c>
      <c r="BB45" s="76">
        <v>209.62755790393214</v>
      </c>
      <c r="BC45" s="76">
        <v>7.1216691089251882E-2</v>
      </c>
      <c r="BD45" s="76">
        <v>0</v>
      </c>
      <c r="BE45" s="76">
        <v>1.0329189967692994E-2</v>
      </c>
      <c r="BF45" s="76">
        <v>272.47797665357325</v>
      </c>
      <c r="BG45" s="76">
        <v>271.81292885440894</v>
      </c>
      <c r="BH45" s="76">
        <v>0.66504779916439993</v>
      </c>
      <c r="BI45" s="76">
        <v>0</v>
      </c>
      <c r="BJ45" s="76">
        <v>0</v>
      </c>
      <c r="BK45" s="76">
        <v>1.1120145842254971</v>
      </c>
      <c r="BL45" s="76">
        <v>0</v>
      </c>
      <c r="BM45" s="76">
        <v>11.932920704125808</v>
      </c>
      <c r="BN45" s="76">
        <v>0</v>
      </c>
      <c r="BO45" s="76">
        <v>0.31014658115518673</v>
      </c>
      <c r="BP45" s="76">
        <v>47.73159147680947</v>
      </c>
      <c r="BQ45" s="76">
        <v>4.6704981964623338</v>
      </c>
      <c r="BR45" s="76">
        <v>0</v>
      </c>
      <c r="BS45" s="76">
        <v>0.80187026688639595</v>
      </c>
      <c r="BT45" s="76">
        <v>1.0872942576085284E-3</v>
      </c>
      <c r="BU45" s="76">
        <v>4.889399545601318</v>
      </c>
      <c r="BV45" s="76">
        <v>5.1493042876742861</v>
      </c>
      <c r="BW45" s="76">
        <v>0</v>
      </c>
      <c r="BX45" s="76">
        <v>6.5666078890995697E-2</v>
      </c>
      <c r="BY45" s="76">
        <v>5.6310797889455637</v>
      </c>
      <c r="BZ45" s="76">
        <v>0</v>
      </c>
      <c r="CA45" s="76">
        <v>0.49172825894499433</v>
      </c>
      <c r="CB45" s="76">
        <v>250.77676707200345</v>
      </c>
      <c r="CC45" s="76">
        <v>4.5973931816626017</v>
      </c>
      <c r="CD45" s="94"/>
      <c r="CE45" s="29">
        <f t="shared" si="14"/>
        <v>8.0000291260251474E-3</v>
      </c>
      <c r="CF45" s="94"/>
      <c r="CG45" s="69">
        <f t="shared" si="15"/>
        <v>-4.1136597197198593E-7</v>
      </c>
      <c r="CH45" s="69">
        <f t="shared" si="16"/>
        <v>-8.4435573122642572E-7</v>
      </c>
      <c r="CI45" s="69">
        <f t="shared" si="17"/>
        <v>-2.4424203107497102E-7</v>
      </c>
      <c r="CJ45" s="69">
        <f t="shared" si="18"/>
        <v>-2.6216554305075064E-5</v>
      </c>
      <c r="CK45" s="69">
        <f t="shared" si="19"/>
        <v>-2.6277611484872495E-5</v>
      </c>
      <c r="CL45" s="69">
        <f t="shared" si="20"/>
        <v>9.620445447720939E-7</v>
      </c>
      <c r="CM45" s="69">
        <f t="shared" si="21"/>
        <v>-4.0762046676792265E-7</v>
      </c>
      <c r="CN45" s="69">
        <f t="shared" si="22"/>
        <v>-2.1549515412949623E-6</v>
      </c>
      <c r="CO45" s="69">
        <f t="shared" si="23"/>
        <v>-2.3952987450944194E-6</v>
      </c>
      <c r="CP45" s="69">
        <f t="shared" si="24"/>
        <v>-1.1657669273904097E-6</v>
      </c>
      <c r="CQ45" s="69">
        <f t="shared" si="25"/>
        <v>-2.0856187394698338E-6</v>
      </c>
      <c r="CR45" s="69">
        <f t="shared" si="26"/>
        <v>-5.0670200573493487E-6</v>
      </c>
      <c r="CS45" s="69">
        <f t="shared" si="27"/>
        <v>-3.6296334855144418E-6</v>
      </c>
    </row>
    <row r="46" spans="1:97">
      <c r="A46" s="76" t="s">
        <v>210</v>
      </c>
      <c r="B46" s="76">
        <v>77.971805458183354</v>
      </c>
      <c r="C46" s="76">
        <v>0.24395468459879235</v>
      </c>
      <c r="D46" s="76">
        <v>593.17201953867072</v>
      </c>
      <c r="E46" s="76">
        <v>16.738011489930507</v>
      </c>
      <c r="F46" s="76">
        <v>16.235870663323034</v>
      </c>
      <c r="G46" s="76">
        <v>0.27496229650832321</v>
      </c>
      <c r="H46" s="76">
        <v>26.547955129305144</v>
      </c>
      <c r="I46" s="76">
        <v>2.0787050897360029</v>
      </c>
      <c r="J46" s="76">
        <v>0.59732905999731711</v>
      </c>
      <c r="K46" s="76">
        <v>5.9201941244313474</v>
      </c>
      <c r="L46" s="76">
        <v>0.42476730712830912</v>
      </c>
      <c r="M46" s="76">
        <v>4.9379199810461898E-2</v>
      </c>
      <c r="N46" s="76">
        <v>7.2475919400997429E-2</v>
      </c>
      <c r="O46" s="76"/>
      <c r="P46" s="94" t="s">
        <v>210</v>
      </c>
      <c r="Q46" s="76">
        <v>0</v>
      </c>
      <c r="R46" s="76">
        <v>0</v>
      </c>
      <c r="S46" s="76">
        <v>0.42476709012976954</v>
      </c>
      <c r="T46" s="76">
        <v>2.0787039373488283</v>
      </c>
      <c r="U46" s="76">
        <v>2.0787039373488283</v>
      </c>
      <c r="V46" s="76">
        <v>0.45444761830552827</v>
      </c>
      <c r="W46" s="76">
        <v>1.943509737331198E-2</v>
      </c>
      <c r="X46" s="76">
        <v>0.59732771912496563</v>
      </c>
      <c r="Y46" s="76">
        <v>4.937874125441051E-2</v>
      </c>
      <c r="Z46" s="76">
        <v>0</v>
      </c>
      <c r="AA46" s="76">
        <v>77.971750419153821</v>
      </c>
      <c r="AB46" s="76">
        <v>4.5422602620899815</v>
      </c>
      <c r="AC46" s="76">
        <v>0.41048129135600769</v>
      </c>
      <c r="AD46" s="76">
        <v>1.4855482453764128</v>
      </c>
      <c r="AE46" s="76">
        <v>0</v>
      </c>
      <c r="AF46" s="76">
        <v>0</v>
      </c>
      <c r="AG46" s="76">
        <v>5.9201904209712515</v>
      </c>
      <c r="AH46" s="76">
        <v>5.9201904209712515</v>
      </c>
      <c r="AI46" s="76">
        <v>4.7453796537641155</v>
      </c>
      <c r="AJ46" s="76">
        <v>0.54415489937179362</v>
      </c>
      <c r="AK46" s="76">
        <v>3.3974007168170721E-2</v>
      </c>
      <c r="AL46" s="76">
        <v>6.2170377716732526E-2</v>
      </c>
      <c r="AM46" s="76">
        <v>0.26594271604755415</v>
      </c>
      <c r="AN46" s="76">
        <v>0</v>
      </c>
      <c r="AO46" s="76">
        <v>7.247423679780246E-2</v>
      </c>
      <c r="AP46" s="76">
        <v>0.24395460705368754</v>
      </c>
      <c r="AQ46" s="76">
        <v>0</v>
      </c>
      <c r="AR46" s="76">
        <v>26.958420024581514</v>
      </c>
      <c r="AS46" s="76">
        <v>533.8543580416341</v>
      </c>
      <c r="AT46" s="76">
        <v>54.571719613970757</v>
      </c>
      <c r="AU46" s="76">
        <v>593.17145730936898</v>
      </c>
      <c r="AV46" s="76">
        <v>0</v>
      </c>
      <c r="AW46" s="76">
        <v>1.6814600256452685</v>
      </c>
      <c r="AX46" s="76">
        <v>0</v>
      </c>
      <c r="AY46" s="76">
        <v>6.9923812622860773</v>
      </c>
      <c r="AZ46" s="76">
        <v>9.4655161846811803E-3</v>
      </c>
      <c r="BA46" s="76">
        <v>3.3283476799109354E-3</v>
      </c>
      <c r="BB46" s="76">
        <v>12.521095024719305</v>
      </c>
      <c r="BC46" s="76">
        <v>4.2537956205184147E-3</v>
      </c>
      <c r="BD46" s="76">
        <v>0</v>
      </c>
      <c r="BE46" s="76">
        <v>6.1693164569520057E-4</v>
      </c>
      <c r="BF46" s="76">
        <v>16.737577161506284</v>
      </c>
      <c r="BG46" s="76">
        <v>16.235436306002722</v>
      </c>
      <c r="BH46" s="76">
        <v>0.50214085550356269</v>
      </c>
      <c r="BI46" s="76">
        <v>0</v>
      </c>
      <c r="BJ46" s="76">
        <v>0</v>
      </c>
      <c r="BK46" s="76">
        <v>6.6420960664032122E-2</v>
      </c>
      <c r="BL46" s="76">
        <v>0</v>
      </c>
      <c r="BM46" s="76">
        <v>0.71275612857355364</v>
      </c>
      <c r="BN46" s="76">
        <v>0</v>
      </c>
      <c r="BO46" s="76">
        <v>1.8525121447113858E-2</v>
      </c>
      <c r="BP46" s="76">
        <v>2.85101377227357</v>
      </c>
      <c r="BQ46" s="76">
        <v>0.49443208647056502</v>
      </c>
      <c r="BR46" s="76">
        <v>0</v>
      </c>
      <c r="BS46" s="76">
        <v>4.7895765362081621E-2</v>
      </c>
      <c r="BT46" s="76">
        <v>6.494183226133583E-5</v>
      </c>
      <c r="BU46" s="76">
        <v>0.2749631586942019</v>
      </c>
      <c r="BV46" s="76">
        <v>0.54512018069002399</v>
      </c>
      <c r="BW46" s="76">
        <v>0</v>
      </c>
      <c r="BX46" s="76">
        <v>6.9518084286739707E-3</v>
      </c>
      <c r="BY46" s="76">
        <v>0.59612593531667757</v>
      </c>
      <c r="BZ46" s="76">
        <v>0</v>
      </c>
      <c r="CA46" s="76">
        <v>5.205604100332354E-2</v>
      </c>
      <c r="CB46" s="76">
        <v>26.547920942255459</v>
      </c>
      <c r="CC46" s="76">
        <v>0.48669090634754736</v>
      </c>
      <c r="CD46" s="94"/>
      <c r="CE46" s="29">
        <f t="shared" si="14"/>
        <v>8.0000134788838287E-3</v>
      </c>
      <c r="CF46" s="94"/>
      <c r="CG46" s="69">
        <f t="shared" si="15"/>
        <v>-7.0588373848281405E-7</v>
      </c>
      <c r="CH46" s="69">
        <f t="shared" si="16"/>
        <v>-3.1786684046321241E-7</v>
      </c>
      <c r="CI46" s="69">
        <f t="shared" si="17"/>
        <v>-9.4783516961370422E-7</v>
      </c>
      <c r="CJ46" s="69">
        <f t="shared" si="18"/>
        <v>-2.5948627439076945E-5</v>
      </c>
      <c r="CK46" s="69">
        <f t="shared" si="19"/>
        <v>-2.6752942870719574E-5</v>
      </c>
      <c r="CL46" s="69">
        <f t="shared" si="20"/>
        <v>3.1356512861594883E-6</v>
      </c>
      <c r="CM46" s="69">
        <f t="shared" si="21"/>
        <v>-1.2877470041995123E-6</v>
      </c>
      <c r="CN46" s="69">
        <f t="shared" si="22"/>
        <v>-5.5437742480382198E-7</v>
      </c>
      <c r="CO46" s="69">
        <f t="shared" si="23"/>
        <v>-2.2447800404875493E-6</v>
      </c>
      <c r="CP46" s="69">
        <f t="shared" si="24"/>
        <v>-6.255639626146714E-7</v>
      </c>
      <c r="CQ46" s="69">
        <f t="shared" si="25"/>
        <v>-5.1086450378849973E-7</v>
      </c>
      <c r="CR46" s="69">
        <f t="shared" si="26"/>
        <v>-9.2864212694294937E-6</v>
      </c>
      <c r="CS46" s="69">
        <f t="shared" si="27"/>
        <v>-2.3216031046939561E-5</v>
      </c>
    </row>
    <row r="47" spans="1:97">
      <c r="A47" s="76" t="s">
        <v>211</v>
      </c>
      <c r="B47" s="76">
        <v>1963.7361915028398</v>
      </c>
      <c r="C47" s="76">
        <v>5.9560543545429638</v>
      </c>
      <c r="D47" s="76">
        <v>9500.2242014875937</v>
      </c>
      <c r="E47" s="76">
        <v>262.65007807574989</v>
      </c>
      <c r="F47" s="76">
        <v>254.74049478482527</v>
      </c>
      <c r="G47" s="76">
        <v>20.503525759219109</v>
      </c>
      <c r="H47" s="76">
        <v>415.51265937891185</v>
      </c>
      <c r="I47" s="76">
        <v>32.534641785887615</v>
      </c>
      <c r="J47" s="76">
        <v>9.3490347154064004</v>
      </c>
      <c r="K47" s="76">
        <v>92.659319792483501</v>
      </c>
      <c r="L47" s="76">
        <v>6.6482023105732777</v>
      </c>
      <c r="M47" s="76">
        <v>0.77285353552744585</v>
      </c>
      <c r="N47" s="76">
        <v>1.1343495360153124</v>
      </c>
      <c r="O47" s="76"/>
      <c r="P47" s="94" t="s">
        <v>211</v>
      </c>
      <c r="Q47" s="76">
        <v>0</v>
      </c>
      <c r="R47" s="76">
        <v>0</v>
      </c>
      <c r="S47" s="76">
        <v>6.6481979814677379</v>
      </c>
      <c r="T47" s="76">
        <v>32.534629908071537</v>
      </c>
      <c r="U47" s="76">
        <v>32.534629908071537</v>
      </c>
      <c r="V47" s="76">
        <v>7.1127085335141036</v>
      </c>
      <c r="W47" s="76">
        <v>0.30419036878079581</v>
      </c>
      <c r="X47" s="76">
        <v>9.349028286199788</v>
      </c>
      <c r="Y47" s="76">
        <v>0.7728550974624776</v>
      </c>
      <c r="Z47" s="76">
        <v>0</v>
      </c>
      <c r="AA47" s="76">
        <v>1963.7350188951539</v>
      </c>
      <c r="AB47" s="76">
        <v>71.092814173142088</v>
      </c>
      <c r="AC47" s="76">
        <v>6.4246094970009429</v>
      </c>
      <c r="AD47" s="76">
        <v>23.250853824971259</v>
      </c>
      <c r="AE47" s="76">
        <v>0</v>
      </c>
      <c r="AF47" s="76">
        <v>0</v>
      </c>
      <c r="AG47" s="76">
        <v>92.659357724978364</v>
      </c>
      <c r="AH47" s="76">
        <v>92.659357724978364</v>
      </c>
      <c r="AI47" s="76">
        <v>76.001823165285955</v>
      </c>
      <c r="AJ47" s="76">
        <v>8.5167934861094299</v>
      </c>
      <c r="AK47" s="76">
        <v>0.53174273262929594</v>
      </c>
      <c r="AL47" s="76">
        <v>0.97305923477356759</v>
      </c>
      <c r="AM47" s="76">
        <v>4.1623753501752603</v>
      </c>
      <c r="AN47" s="76">
        <v>0</v>
      </c>
      <c r="AO47" s="76">
        <v>1.1343457331895126</v>
      </c>
      <c r="AP47" s="76">
        <v>5.9560623092313056</v>
      </c>
      <c r="AQ47" s="76">
        <v>0</v>
      </c>
      <c r="AR47" s="76">
        <v>421.93732536142039</v>
      </c>
      <c r="AS47" s="76">
        <v>8550.1987663486525</v>
      </c>
      <c r="AT47" s="76">
        <v>874.02067357440853</v>
      </c>
      <c r="AU47" s="76">
        <v>9500.2212630883514</v>
      </c>
      <c r="AV47" s="76">
        <v>0</v>
      </c>
      <c r="AW47" s="76">
        <v>26.317239390956072</v>
      </c>
      <c r="AX47" s="76">
        <v>0</v>
      </c>
      <c r="AY47" s="76">
        <v>109.44103011269705</v>
      </c>
      <c r="AZ47" s="76">
        <v>0.14851353291996661</v>
      </c>
      <c r="BA47" s="76">
        <v>5.2221726151777163E-2</v>
      </c>
      <c r="BB47" s="76">
        <v>196.4558646692789</v>
      </c>
      <c r="BC47" s="76">
        <v>6.6742014345475262E-2</v>
      </c>
      <c r="BD47" s="76">
        <v>0</v>
      </c>
      <c r="BE47" s="76">
        <v>9.680116474258281E-3</v>
      </c>
      <c r="BF47" s="76">
        <v>262.64341103260807</v>
      </c>
      <c r="BG47" s="76">
        <v>254.73382252331837</v>
      </c>
      <c r="BH47" s="76">
        <v>7.9095885092897324</v>
      </c>
      <c r="BI47" s="76">
        <v>0</v>
      </c>
      <c r="BJ47" s="76">
        <v>0</v>
      </c>
      <c r="BK47" s="76">
        <v>1.0421427612890422</v>
      </c>
      <c r="BL47" s="76">
        <v>0</v>
      </c>
      <c r="BM47" s="76">
        <v>11.183095815407004</v>
      </c>
      <c r="BN47" s="76">
        <v>0</v>
      </c>
      <c r="BO47" s="76">
        <v>0.29065896614251796</v>
      </c>
      <c r="BP47" s="76">
        <v>44.732399120466027</v>
      </c>
      <c r="BQ47" s="76">
        <v>7.7385783241005077</v>
      </c>
      <c r="BR47" s="76">
        <v>0</v>
      </c>
      <c r="BS47" s="76">
        <v>0.7514848551287775</v>
      </c>
      <c r="BT47" s="76">
        <v>1.0189457145786151E-3</v>
      </c>
      <c r="BU47" s="76">
        <v>20.503500505744661</v>
      </c>
      <c r="BV47" s="76">
        <v>8.531890767267365</v>
      </c>
      <c r="BW47" s="76">
        <v>0</v>
      </c>
      <c r="BX47" s="76">
        <v>0.10880585514929719</v>
      </c>
      <c r="BY47" s="76">
        <v>9.3301739381425257</v>
      </c>
      <c r="BZ47" s="76">
        <v>0</v>
      </c>
      <c r="CA47" s="76">
        <v>0.81474555613128541</v>
      </c>
      <c r="CB47" s="76">
        <v>415.51244661011788</v>
      </c>
      <c r="CC47" s="76">
        <v>7.6174141631533114</v>
      </c>
      <c r="CD47" s="94"/>
      <c r="CE47" s="29">
        <f t="shared" si="14"/>
        <v>8.0000055851940401E-3</v>
      </c>
      <c r="CF47" s="94"/>
      <c r="CG47" s="69">
        <f t="shared" si="15"/>
        <v>-5.9713096443622785E-7</v>
      </c>
      <c r="CH47" s="69">
        <f t="shared" si="16"/>
        <v>1.3355634230801246E-6</v>
      </c>
      <c r="CI47" s="69">
        <f t="shared" si="17"/>
        <v>-3.0929788392561981E-7</v>
      </c>
      <c r="CJ47" s="69">
        <f t="shared" si="18"/>
        <v>-2.5383747039643423E-5</v>
      </c>
      <c r="CK47" s="69">
        <f t="shared" si="19"/>
        <v>-2.6192386540438915E-5</v>
      </c>
      <c r="CL47" s="69">
        <f t="shared" si="20"/>
        <v>-1.2316649704132144E-6</v>
      </c>
      <c r="CM47" s="69">
        <f t="shared" si="21"/>
        <v>-5.1206332507402908E-7</v>
      </c>
      <c r="CN47" s="69">
        <f t="shared" si="22"/>
        <v>-3.6508212250875865E-7</v>
      </c>
      <c r="CO47" s="69">
        <f t="shared" si="23"/>
        <v>-6.8768667655379199E-7</v>
      </c>
      <c r="CP47" s="69">
        <f t="shared" si="24"/>
        <v>4.0937592621503014E-7</v>
      </c>
      <c r="CQ47" s="69">
        <f t="shared" si="25"/>
        <v>-6.5116934437137183E-7</v>
      </c>
      <c r="CR47" s="69">
        <f t="shared" si="26"/>
        <v>2.0209974593588849E-6</v>
      </c>
      <c r="CS47" s="69">
        <f t="shared" si="27"/>
        <v>-3.3524285760921574E-6</v>
      </c>
    </row>
    <row r="48" spans="1:97">
      <c r="A48" s="76" t="s">
        <v>212</v>
      </c>
      <c r="B48" s="76">
        <v>3402.267757985338</v>
      </c>
      <c r="C48" s="76">
        <v>9.5788081132526965</v>
      </c>
      <c r="D48" s="76">
        <v>14605.896823311399</v>
      </c>
      <c r="E48" s="76">
        <v>355.28857617689107</v>
      </c>
      <c r="F48" s="76">
        <v>344.62990880268228</v>
      </c>
      <c r="G48" s="76">
        <v>12.021814471815748</v>
      </c>
      <c r="H48" s="76">
        <v>592.9045366023355</v>
      </c>
      <c r="I48" s="76">
        <v>46.424425396049124</v>
      </c>
      <c r="J48" s="76">
        <v>13.34035205550045</v>
      </c>
      <c r="K48" s="76">
        <v>132.21771194292438</v>
      </c>
      <c r="L48" s="76">
        <v>9.4864726041165159</v>
      </c>
      <c r="M48" s="76">
        <v>1.1028024413204063</v>
      </c>
      <c r="N48" s="76">
        <v>1.6186293909526153</v>
      </c>
      <c r="O48" s="76"/>
      <c r="P48" s="94" t="s">
        <v>212</v>
      </c>
      <c r="Q48" s="76">
        <v>0</v>
      </c>
      <c r="R48" s="76">
        <v>0</v>
      </c>
      <c r="S48" s="76">
        <v>9.4864720961155697</v>
      </c>
      <c r="T48" s="76">
        <v>46.424418196507304</v>
      </c>
      <c r="U48" s="76">
        <v>46.424418196507304</v>
      </c>
      <c r="V48" s="76">
        <v>10.149321381057904</v>
      </c>
      <c r="W48" s="76">
        <v>0.43405366016926034</v>
      </c>
      <c r="X48" s="76">
        <v>13.340337675172353</v>
      </c>
      <c r="Y48" s="76">
        <v>1.1028040808758177</v>
      </c>
      <c r="Z48" s="76">
        <v>0</v>
      </c>
      <c r="AA48" s="76">
        <v>3402.2644451440442</v>
      </c>
      <c r="AB48" s="76">
        <v>101.44381929217522</v>
      </c>
      <c r="AC48" s="76">
        <v>9.1674243004226259</v>
      </c>
      <c r="AD48" s="76">
        <v>33.177208392150966</v>
      </c>
      <c r="AE48" s="76">
        <v>0</v>
      </c>
      <c r="AF48" s="76">
        <v>0</v>
      </c>
      <c r="AG48" s="76">
        <v>132.21769912116204</v>
      </c>
      <c r="AH48" s="76">
        <v>132.21769912116204</v>
      </c>
      <c r="AI48" s="76">
        <v>116.84703469876608</v>
      </c>
      <c r="AJ48" s="76">
        <v>12.152797065277758</v>
      </c>
      <c r="AK48" s="76">
        <v>0.75875553894148451</v>
      </c>
      <c r="AL48" s="76">
        <v>1.3884771698884544</v>
      </c>
      <c r="AM48" s="76">
        <v>5.9393919817038423</v>
      </c>
      <c r="AN48" s="76">
        <v>0</v>
      </c>
      <c r="AO48" s="76">
        <v>1.6186266464855381</v>
      </c>
      <c r="AP48" s="76">
        <v>9.5787946326273108</v>
      </c>
      <c r="AQ48" s="76">
        <v>0</v>
      </c>
      <c r="AR48" s="76">
        <v>602.07181592508698</v>
      </c>
      <c r="AS48" s="76">
        <v>13145.299878282842</v>
      </c>
      <c r="AT48" s="76">
        <v>1343.7432043827903</v>
      </c>
      <c r="AU48" s="76">
        <v>14605.890117364395</v>
      </c>
      <c r="AV48" s="76">
        <v>0</v>
      </c>
      <c r="AW48" s="76">
        <v>37.552717265188484</v>
      </c>
      <c r="AX48" s="76">
        <v>0</v>
      </c>
      <c r="AY48" s="76">
        <v>156.16401320739419</v>
      </c>
      <c r="AZ48" s="76">
        <v>0.20091913259147756</v>
      </c>
      <c r="BA48" s="76">
        <v>7.0649041860259915E-2</v>
      </c>
      <c r="BB48" s="76">
        <v>265.77854972249349</v>
      </c>
      <c r="BC48" s="76">
        <v>9.0293151562250276E-2</v>
      </c>
      <c r="BD48" s="76">
        <v>0</v>
      </c>
      <c r="BE48" s="76">
        <v>1.3095922044566435E-2</v>
      </c>
      <c r="BF48" s="76">
        <v>355.27960223464487</v>
      </c>
      <c r="BG48" s="76">
        <v>344.62090516293398</v>
      </c>
      <c r="BH48" s="76">
        <v>10.658697071710838</v>
      </c>
      <c r="BI48" s="76">
        <v>0</v>
      </c>
      <c r="BJ48" s="76">
        <v>0</v>
      </c>
      <c r="BK48" s="76">
        <v>1.4098808628890473</v>
      </c>
      <c r="BL48" s="76">
        <v>0</v>
      </c>
      <c r="BM48" s="76">
        <v>15.129248545776232</v>
      </c>
      <c r="BN48" s="76">
        <v>0</v>
      </c>
      <c r="BO48" s="76">
        <v>0.39322234208017054</v>
      </c>
      <c r="BP48" s="76">
        <v>60.517010001267636</v>
      </c>
      <c r="BQ48" s="76">
        <v>11.042343602552522</v>
      </c>
      <c r="BR48" s="76">
        <v>0</v>
      </c>
      <c r="BS48" s="76">
        <v>1.0166579437490699</v>
      </c>
      <c r="BT48" s="76">
        <v>1.3784966197633315E-3</v>
      </c>
      <c r="BU48" s="76">
        <v>12.021814709899303</v>
      </c>
      <c r="BV48" s="76">
        <v>12.174344600514624</v>
      </c>
      <c r="BW48" s="76">
        <v>0</v>
      </c>
      <c r="BX48" s="76">
        <v>0.15525222510263514</v>
      </c>
      <c r="BY48" s="76">
        <v>13.313443657827884</v>
      </c>
      <c r="BZ48" s="76">
        <v>0</v>
      </c>
      <c r="CA48" s="76">
        <v>1.1625793999497347</v>
      </c>
      <c r="CB48" s="76">
        <v>592.90433802366704</v>
      </c>
      <c r="CC48" s="76">
        <v>10.869493739748775</v>
      </c>
      <c r="CD48" s="94"/>
      <c r="CE48" s="29">
        <f t="shared" si="14"/>
        <v>7.9999940955225307E-3</v>
      </c>
      <c r="CF48" s="94"/>
      <c r="CG48" s="69">
        <f t="shared" si="15"/>
        <v>-9.7371563011636331E-7</v>
      </c>
      <c r="CH48" s="69">
        <f t="shared" si="16"/>
        <v>-1.4073384941391937E-6</v>
      </c>
      <c r="CI48" s="69">
        <f t="shared" si="17"/>
        <v>-4.5912600129852084E-7</v>
      </c>
      <c r="CJ48" s="69">
        <f t="shared" si="18"/>
        <v>-2.5258178415881147E-5</v>
      </c>
      <c r="CK48" s="69">
        <f t="shared" si="19"/>
        <v>-2.6125532109447472E-5</v>
      </c>
      <c r="CL48" s="69">
        <f t="shared" si="20"/>
        <v>1.9804294535330515E-8</v>
      </c>
      <c r="CM48" s="69">
        <f t="shared" si="21"/>
        <v>-3.349251965551188E-7</v>
      </c>
      <c r="CN48" s="69">
        <f t="shared" si="22"/>
        <v>-1.5508090317075155E-7</v>
      </c>
      <c r="CO48" s="69">
        <f t="shared" si="23"/>
        <v>-1.0779571660838706E-6</v>
      </c>
      <c r="CP48" s="69">
        <f t="shared" si="24"/>
        <v>-9.6974619749803187E-8</v>
      </c>
      <c r="CQ48" s="69">
        <f t="shared" si="25"/>
        <v>-5.3550035655750502E-8</v>
      </c>
      <c r="CR48" s="69">
        <f t="shared" si="26"/>
        <v>1.4867172487156607E-6</v>
      </c>
      <c r="CS48" s="69">
        <f t="shared" si="27"/>
        <v>-1.6955500082316519E-6</v>
      </c>
    </row>
    <row r="49" spans="1:97">
      <c r="A49" s="76" t="s">
        <v>213</v>
      </c>
      <c r="B49" s="76">
        <v>1130.7089972303008</v>
      </c>
      <c r="C49" s="76">
        <v>3.5377038345264076</v>
      </c>
      <c r="D49" s="76">
        <v>5677.4649619015217</v>
      </c>
      <c r="E49" s="76">
        <v>157.84352159573913</v>
      </c>
      <c r="F49" s="76">
        <v>153.10626055296649</v>
      </c>
      <c r="G49" s="76">
        <v>3.9873597958061908</v>
      </c>
      <c r="H49" s="76">
        <v>249.62310634875058</v>
      </c>
      <c r="I49" s="76">
        <v>19.545490126457185</v>
      </c>
      <c r="J49" s="76">
        <v>5.6165199762650779</v>
      </c>
      <c r="K49" s="76">
        <v>55.665953222647268</v>
      </c>
      <c r="L49" s="76">
        <v>3.9939698558187406</v>
      </c>
      <c r="M49" s="76">
        <v>0.46429900579254368</v>
      </c>
      <c r="N49" s="76">
        <v>0.68147114560364597</v>
      </c>
      <c r="O49" s="76"/>
      <c r="P49" s="94" t="s">
        <v>213</v>
      </c>
      <c r="Q49" s="76">
        <v>0</v>
      </c>
      <c r="R49" s="76">
        <v>0</v>
      </c>
      <c r="S49" s="76">
        <v>3.9939614686834108</v>
      </c>
      <c r="T49" s="76">
        <v>19.545507339494623</v>
      </c>
      <c r="U49" s="76">
        <v>19.545507339494623</v>
      </c>
      <c r="V49" s="76">
        <v>4.2730419983795995</v>
      </c>
      <c r="W49" s="76">
        <v>0.18274498049469773</v>
      </c>
      <c r="X49" s="76">
        <v>5.6165022238909863</v>
      </c>
      <c r="Y49" s="76">
        <v>0.46429988208696549</v>
      </c>
      <c r="Z49" s="76">
        <v>0</v>
      </c>
      <c r="AA49" s="76">
        <v>1130.7085727696124</v>
      </c>
      <c r="AB49" s="76">
        <v>42.709551807567912</v>
      </c>
      <c r="AC49" s="76">
        <v>3.8596339199632848</v>
      </c>
      <c r="AD49" s="76">
        <v>13.968160310055394</v>
      </c>
      <c r="AE49" s="76">
        <v>0</v>
      </c>
      <c r="AF49" s="76">
        <v>0</v>
      </c>
      <c r="AG49" s="76">
        <v>55.665881437920831</v>
      </c>
      <c r="AH49" s="76">
        <v>55.665881437920831</v>
      </c>
      <c r="AI49" s="76">
        <v>45.419729044020762</v>
      </c>
      <c r="AJ49" s="76">
        <v>5.1165450617194965</v>
      </c>
      <c r="AK49" s="76">
        <v>0.31944845562183588</v>
      </c>
      <c r="AL49" s="76">
        <v>0.58457276421683724</v>
      </c>
      <c r="AM49" s="76">
        <v>2.5005878185463843</v>
      </c>
      <c r="AN49" s="76">
        <v>0</v>
      </c>
      <c r="AO49" s="76">
        <v>0.68147474893050408</v>
      </c>
      <c r="AP49" s="76">
        <v>3.5377014354293808</v>
      </c>
      <c r="AQ49" s="76">
        <v>0</v>
      </c>
      <c r="AR49" s="76">
        <v>253.48268336667843</v>
      </c>
      <c r="AS49" s="76">
        <v>5109.7176190082437</v>
      </c>
      <c r="AT49" s="76">
        <v>522.32792469231765</v>
      </c>
      <c r="AU49" s="76">
        <v>5677.4652727445791</v>
      </c>
      <c r="AV49" s="76">
        <v>0</v>
      </c>
      <c r="AW49" s="76">
        <v>15.810263748777807</v>
      </c>
      <c r="AX49" s="76">
        <v>0</v>
      </c>
      <c r="AY49" s="76">
        <v>65.747761656452582</v>
      </c>
      <c r="AZ49" s="76">
        <v>8.9260964852813943E-2</v>
      </c>
      <c r="BA49" s="76">
        <v>3.1386786476848734E-2</v>
      </c>
      <c r="BB49" s="76">
        <v>118.07547621488442</v>
      </c>
      <c r="BC49" s="76">
        <v>4.0113821205156594E-2</v>
      </c>
      <c r="BD49" s="76">
        <v>0</v>
      </c>
      <c r="BE49" s="76">
        <v>5.8180247358587331E-3</v>
      </c>
      <c r="BF49" s="76">
        <v>157.83941660098537</v>
      </c>
      <c r="BG49" s="76">
        <v>153.10216703799657</v>
      </c>
      <c r="BH49" s="76">
        <v>4.7372495629888043</v>
      </c>
      <c r="BI49" s="76">
        <v>0</v>
      </c>
      <c r="BJ49" s="76">
        <v>0</v>
      </c>
      <c r="BK49" s="76">
        <v>0.62635731058163435</v>
      </c>
      <c r="BL49" s="76">
        <v>0</v>
      </c>
      <c r="BM49" s="76">
        <v>6.7213717532807484</v>
      </c>
      <c r="BN49" s="76">
        <v>0</v>
      </c>
      <c r="BO49" s="76">
        <v>0.17469438251293826</v>
      </c>
      <c r="BP49" s="76">
        <v>26.885412560833803</v>
      </c>
      <c r="BQ49" s="76">
        <v>4.6490168085512886</v>
      </c>
      <c r="BR49" s="76">
        <v>0</v>
      </c>
      <c r="BS49" s="76">
        <v>0.4516628071451797</v>
      </c>
      <c r="BT49" s="76">
        <v>6.1241148718287986E-4</v>
      </c>
      <c r="BU49" s="76">
        <v>3.9873553641208854</v>
      </c>
      <c r="BV49" s="76">
        <v>5.1255976755622266</v>
      </c>
      <c r="BW49" s="76">
        <v>0</v>
      </c>
      <c r="BX49" s="76">
        <v>6.5365275376881499E-2</v>
      </c>
      <c r="BY49" s="76">
        <v>5.6051781817254529</v>
      </c>
      <c r="BZ49" s="76">
        <v>0</v>
      </c>
      <c r="CA49" s="76">
        <v>0.48946689541295307</v>
      </c>
      <c r="CB49" s="76">
        <v>249.6231308718726</v>
      </c>
      <c r="CC49" s="76">
        <v>4.5762352150339236</v>
      </c>
      <c r="CD49" s="94"/>
      <c r="CE49" s="29">
        <f t="shared" si="14"/>
        <v>8.0000012086492434E-3</v>
      </c>
      <c r="CF49" s="94"/>
      <c r="CG49" s="69">
        <f t="shared" si="15"/>
        <v>-3.7539339432493259E-7</v>
      </c>
      <c r="CH49" s="69">
        <f t="shared" si="16"/>
        <v>-6.781508964665649E-7</v>
      </c>
      <c r="CI49" s="69">
        <f t="shared" si="17"/>
        <v>5.4750325975307787E-8</v>
      </c>
      <c r="CJ49" s="69">
        <f t="shared" si="18"/>
        <v>-2.600673573587419E-5</v>
      </c>
      <c r="CK49" s="69">
        <f t="shared" si="19"/>
        <v>-2.6736430993346497E-5</v>
      </c>
      <c r="CL49" s="69">
        <f t="shared" si="20"/>
        <v>-1.1114335129867363E-6</v>
      </c>
      <c r="CM49" s="69">
        <f t="shared" si="21"/>
        <v>9.8240593111140747E-8</v>
      </c>
      <c r="CN49" s="69">
        <f t="shared" si="22"/>
        <v>8.806654285311904E-7</v>
      </c>
      <c r="CO49" s="69">
        <f t="shared" si="23"/>
        <v>-3.1607426247299989E-6</v>
      </c>
      <c r="CP49" s="69">
        <f t="shared" si="24"/>
        <v>-1.2895625113928564E-6</v>
      </c>
      <c r="CQ49" s="69">
        <f t="shared" si="25"/>
        <v>-2.0999495821387953E-6</v>
      </c>
      <c r="CR49" s="69">
        <f t="shared" si="26"/>
        <v>1.8873493392635029E-6</v>
      </c>
      <c r="CS49" s="69">
        <f t="shared" si="27"/>
        <v>5.2875706937276101E-6</v>
      </c>
    </row>
    <row r="50" spans="1:97">
      <c r="A50" s="76" t="s">
        <v>214</v>
      </c>
      <c r="B50" s="76">
        <v>2163.7637593197778</v>
      </c>
      <c r="C50" s="76">
        <v>6.7698743271498625</v>
      </c>
      <c r="D50" s="76">
        <v>10770.144858140135</v>
      </c>
      <c r="E50" s="76">
        <v>298.36033352450369</v>
      </c>
      <c r="F50" s="76">
        <v>289.40567363622358</v>
      </c>
      <c r="G50" s="76">
        <v>7.6303479268823917</v>
      </c>
      <c r="H50" s="76">
        <v>471.8030698332559</v>
      </c>
      <c r="I50" s="76">
        <v>36.942179626516818</v>
      </c>
      <c r="J50" s="76">
        <v>10.615568738109285</v>
      </c>
      <c r="K50" s="76">
        <v>105.21208758994389</v>
      </c>
      <c r="L50" s="76">
        <v>7.5488495491267873</v>
      </c>
      <c r="M50" s="76">
        <v>0.87755372763526884</v>
      </c>
      <c r="N50" s="76">
        <v>1.2880224092437871</v>
      </c>
      <c r="O50" s="76"/>
      <c r="P50" s="94" t="s">
        <v>214</v>
      </c>
      <c r="Q50" s="76">
        <v>0</v>
      </c>
      <c r="R50" s="76">
        <v>0</v>
      </c>
      <c r="S50" s="76">
        <v>7.5488421349289805</v>
      </c>
      <c r="T50" s="76">
        <v>36.942131026947905</v>
      </c>
      <c r="U50" s="76">
        <v>36.942131026947905</v>
      </c>
      <c r="V50" s="76">
        <v>8.0762915975446035</v>
      </c>
      <c r="W50" s="76">
        <v>0.34539588694914214</v>
      </c>
      <c r="X50" s="76">
        <v>10.615561993492111</v>
      </c>
      <c r="Y50" s="76">
        <v>0.8775556296745084</v>
      </c>
      <c r="Z50" s="76">
        <v>0</v>
      </c>
      <c r="AA50" s="76">
        <v>2163.7621557777079</v>
      </c>
      <c r="AB50" s="76">
        <v>80.723792650453959</v>
      </c>
      <c r="AC50" s="76">
        <v>7.2949609469309493</v>
      </c>
      <c r="AD50" s="76">
        <v>26.400623182600754</v>
      </c>
      <c r="AE50" s="76">
        <v>0</v>
      </c>
      <c r="AF50" s="76">
        <v>0</v>
      </c>
      <c r="AG50" s="76">
        <v>105.21198101729819</v>
      </c>
      <c r="AH50" s="76">
        <v>105.21198101729819</v>
      </c>
      <c r="AI50" s="76">
        <v>86.161149015228361</v>
      </c>
      <c r="AJ50" s="76">
        <v>9.6705966658217815</v>
      </c>
      <c r="AK50" s="76">
        <v>0.60377649697405444</v>
      </c>
      <c r="AL50" s="76">
        <v>1.1048712440475803</v>
      </c>
      <c r="AM50" s="76">
        <v>4.7262652237855809</v>
      </c>
      <c r="AN50" s="76">
        <v>0</v>
      </c>
      <c r="AO50" s="76">
        <v>1.2880153866077675</v>
      </c>
      <c r="AP50" s="76">
        <v>6.7698762265579706</v>
      </c>
      <c r="AQ50" s="76">
        <v>0</v>
      </c>
      <c r="AR50" s="76">
        <v>479.09800708675778</v>
      </c>
      <c r="AS50" s="76">
        <v>9693.1275813837383</v>
      </c>
      <c r="AT50" s="76">
        <v>990.85441406857524</v>
      </c>
      <c r="AU50" s="76">
        <v>10770.143144467544</v>
      </c>
      <c r="AV50" s="76">
        <v>0</v>
      </c>
      <c r="AW50" s="76">
        <v>29.882483778405181</v>
      </c>
      <c r="AX50" s="76">
        <v>0</v>
      </c>
      <c r="AY50" s="76">
        <v>124.2670600673127</v>
      </c>
      <c r="AZ50" s="76">
        <v>0.16872336829974033</v>
      </c>
      <c r="BA50" s="76">
        <v>5.9328180471458401E-2</v>
      </c>
      <c r="BB50" s="76">
        <v>223.1895743450342</v>
      </c>
      <c r="BC50" s="76">
        <v>7.582425522357622E-2</v>
      </c>
      <c r="BD50" s="76">
        <v>0</v>
      </c>
      <c r="BE50" s="76">
        <v>1.0997445409040059E-2</v>
      </c>
      <c r="BF50" s="76">
        <v>298.35270025670644</v>
      </c>
      <c r="BG50" s="76">
        <v>289.39803033458458</v>
      </c>
      <c r="BH50" s="76">
        <v>8.9546699221217274</v>
      </c>
      <c r="BI50" s="76">
        <v>0</v>
      </c>
      <c r="BJ50" s="76">
        <v>0</v>
      </c>
      <c r="BK50" s="76">
        <v>1.1839566952606144</v>
      </c>
      <c r="BL50" s="76">
        <v>0</v>
      </c>
      <c r="BM50" s="76">
        <v>12.704902872953141</v>
      </c>
      <c r="BN50" s="76">
        <v>0</v>
      </c>
      <c r="BO50" s="76">
        <v>0.33021184833523465</v>
      </c>
      <c r="BP50" s="76">
        <v>50.81960730755025</v>
      </c>
      <c r="BQ50" s="76">
        <v>8.786943253639441</v>
      </c>
      <c r="BR50" s="76">
        <v>0</v>
      </c>
      <c r="BS50" s="76">
        <v>0.85374639797836138</v>
      </c>
      <c r="BT50" s="76">
        <v>1.1576180690046685E-3</v>
      </c>
      <c r="BU50" s="76">
        <v>7.6303618810628437</v>
      </c>
      <c r="BV50" s="76">
        <v>9.6877337030280426</v>
      </c>
      <c r="BW50" s="76">
        <v>0</v>
      </c>
      <c r="BX50" s="76">
        <v>0.12354423093442278</v>
      </c>
      <c r="BY50" s="76">
        <v>10.594147574908295</v>
      </c>
      <c r="BZ50" s="76">
        <v>0</v>
      </c>
      <c r="CA50" s="76">
        <v>0.92512118795302922</v>
      </c>
      <c r="CB50" s="76">
        <v>471.80300393855686</v>
      </c>
      <c r="CC50" s="76">
        <v>8.6493543771047872</v>
      </c>
      <c r="CD50" s="94"/>
      <c r="CE50" s="29">
        <f t="shared" si="14"/>
        <v>8.0000003583506722E-3</v>
      </c>
      <c r="CF50" s="94"/>
      <c r="CG50" s="69">
        <f t="shared" si="15"/>
        <v>-7.4108925385621835E-7</v>
      </c>
      <c r="CH50" s="69">
        <f t="shared" si="16"/>
        <v>2.8056770574202523E-7</v>
      </c>
      <c r="CI50" s="69">
        <f t="shared" si="17"/>
        <v>-1.5911323511120387E-7</v>
      </c>
      <c r="CJ50" s="69">
        <f t="shared" si="18"/>
        <v>-2.5584057059713106E-5</v>
      </c>
      <c r="CK50" s="69">
        <f t="shared" si="19"/>
        <v>-2.6410337927978592E-5</v>
      </c>
      <c r="CL50" s="69">
        <f t="shared" si="20"/>
        <v>1.8287738102823708E-6</v>
      </c>
      <c r="CM50" s="69">
        <f t="shared" si="21"/>
        <v>-1.3966568524379027E-7</v>
      </c>
      <c r="CN50" s="69">
        <f t="shared" si="22"/>
        <v>-1.3155577013747169E-6</v>
      </c>
      <c r="CO50" s="69">
        <f t="shared" si="23"/>
        <v>-6.3535146731044108E-7</v>
      </c>
      <c r="CP50" s="69">
        <f t="shared" si="24"/>
        <v>-1.0129315760850727E-6</v>
      </c>
      <c r="CQ50" s="69">
        <f t="shared" si="25"/>
        <v>-9.8216261412541848E-7</v>
      </c>
      <c r="CR50" s="69">
        <f t="shared" si="26"/>
        <v>2.1674333771899277E-6</v>
      </c>
      <c r="CS50" s="69">
        <f t="shared" si="27"/>
        <v>-5.4522622969864257E-6</v>
      </c>
    </row>
    <row r="51" spans="1:97">
      <c r="A51" s="76" t="s">
        <v>215</v>
      </c>
      <c r="B51" s="76">
        <v>4313.1079631576549</v>
      </c>
      <c r="C51" s="76">
        <v>13.494630260293308</v>
      </c>
      <c r="D51" s="76">
        <v>20984.557798909475</v>
      </c>
      <c r="E51" s="76">
        <v>579.84213364204948</v>
      </c>
      <c r="F51" s="76">
        <v>562.43889720166339</v>
      </c>
      <c r="G51" s="76">
        <v>15.209846229565205</v>
      </c>
      <c r="H51" s="76">
        <v>916.72313881623836</v>
      </c>
      <c r="I51" s="76">
        <v>71.779415798733169</v>
      </c>
      <c r="J51" s="76">
        <v>20.626269817571824</v>
      </c>
      <c r="K51" s="76">
        <v>204.42925694743408</v>
      </c>
      <c r="L51" s="76">
        <v>14.667569443848775</v>
      </c>
      <c r="M51" s="76">
        <v>1.7051048783322595</v>
      </c>
      <c r="N51" s="76">
        <v>2.5026539418136524</v>
      </c>
      <c r="O51" s="76"/>
      <c r="P51" s="94" t="s">
        <v>215</v>
      </c>
      <c r="Q51" s="76">
        <v>0</v>
      </c>
      <c r="R51" s="76">
        <v>0</v>
      </c>
      <c r="S51" s="76">
        <v>14.667518695366335</v>
      </c>
      <c r="T51" s="76">
        <v>71.779320143537618</v>
      </c>
      <c r="U51" s="76">
        <v>71.779320143537618</v>
      </c>
      <c r="V51" s="76">
        <v>15.692398599282379</v>
      </c>
      <c r="W51" s="76">
        <v>0.671110884712524</v>
      </c>
      <c r="X51" s="76">
        <v>20.626190878142136</v>
      </c>
      <c r="Y51" s="76">
        <v>1.7051036341988723</v>
      </c>
      <c r="Z51" s="76">
        <v>0</v>
      </c>
      <c r="AA51" s="76">
        <v>4313.1060818686392</v>
      </c>
      <c r="AB51" s="76">
        <v>156.84823901554958</v>
      </c>
      <c r="AC51" s="76">
        <v>14.174296822903155</v>
      </c>
      <c r="AD51" s="76">
        <v>51.297266412190638</v>
      </c>
      <c r="AE51" s="76">
        <v>0</v>
      </c>
      <c r="AF51" s="76">
        <v>0</v>
      </c>
      <c r="AG51" s="76">
        <v>204.42938162727091</v>
      </c>
      <c r="AH51" s="76">
        <v>204.42938162727091</v>
      </c>
      <c r="AI51" s="76">
        <v>167.87629749962829</v>
      </c>
      <c r="AJ51" s="76">
        <v>18.790208462692849</v>
      </c>
      <c r="AK51" s="76">
        <v>1.1731559243045675</v>
      </c>
      <c r="AL51" s="76">
        <v>2.1467992919472443</v>
      </c>
      <c r="AM51" s="76">
        <v>9.1832382269239385</v>
      </c>
      <c r="AN51" s="76">
        <v>0</v>
      </c>
      <c r="AO51" s="76">
        <v>2.5026461755829339</v>
      </c>
      <c r="AP51" s="76">
        <v>13.49461541868528</v>
      </c>
      <c r="AQ51" s="76">
        <v>0</v>
      </c>
      <c r="AR51" s="76">
        <v>930.89725039545431</v>
      </c>
      <c r="AS51" s="76">
        <v>18886.09418497884</v>
      </c>
      <c r="AT51" s="76">
        <v>1930.5783542011802</v>
      </c>
      <c r="AU51" s="76">
        <v>20984.548836679645</v>
      </c>
      <c r="AV51" s="76">
        <v>0</v>
      </c>
      <c r="AW51" s="76">
        <v>58.062306226139199</v>
      </c>
      <c r="AX51" s="76">
        <v>0</v>
      </c>
      <c r="AY51" s="76">
        <v>241.45380374536623</v>
      </c>
      <c r="AZ51" s="76">
        <v>0.32790207267536436</v>
      </c>
      <c r="BA51" s="76">
        <v>0.11530061938854813</v>
      </c>
      <c r="BB51" s="76">
        <v>433.75271445184785</v>
      </c>
      <c r="BC51" s="76">
        <v>0.14735880300049067</v>
      </c>
      <c r="BD51" s="76">
        <v>0</v>
      </c>
      <c r="BE51" s="76">
        <v>2.1372663006994211E-2</v>
      </c>
      <c r="BF51" s="76">
        <v>579.82730176951065</v>
      </c>
      <c r="BG51" s="76">
        <v>562.4240576219554</v>
      </c>
      <c r="BH51" s="76">
        <v>17.40324414755532</v>
      </c>
      <c r="BI51" s="76">
        <v>0</v>
      </c>
      <c r="BJ51" s="76">
        <v>0</v>
      </c>
      <c r="BK51" s="76">
        <v>2.3009373622800218</v>
      </c>
      <c r="BL51" s="76">
        <v>0</v>
      </c>
      <c r="BM51" s="76">
        <v>24.691042768564284</v>
      </c>
      <c r="BN51" s="76">
        <v>0</v>
      </c>
      <c r="BO51" s="76">
        <v>0.64174233436399364</v>
      </c>
      <c r="BP51" s="76">
        <v>98.764245187034618</v>
      </c>
      <c r="BQ51" s="76">
        <v>17.073203045866919</v>
      </c>
      <c r="BR51" s="76">
        <v>0</v>
      </c>
      <c r="BS51" s="76">
        <v>1.6591916146100316</v>
      </c>
      <c r="BT51" s="76">
        <v>2.2497451831765282E-3</v>
      </c>
      <c r="BU51" s="76">
        <v>15.209827365311348</v>
      </c>
      <c r="BV51" s="76">
        <v>18.823442241702526</v>
      </c>
      <c r="BW51" s="76">
        <v>0</v>
      </c>
      <c r="BX51" s="76">
        <v>0.24005055651657117</v>
      </c>
      <c r="BY51" s="76">
        <v>20.584656852255723</v>
      </c>
      <c r="BZ51" s="76">
        <v>0</v>
      </c>
      <c r="CA51" s="76">
        <v>1.7975223544000385</v>
      </c>
      <c r="CB51" s="76">
        <v>916.72280604286937</v>
      </c>
      <c r="CC51" s="76">
        <v>16.805916972220121</v>
      </c>
      <c r="CD51" s="94"/>
      <c r="CE51" s="29">
        <f t="shared" si="14"/>
        <v>7.9999955589319729E-3</v>
      </c>
      <c r="CF51" s="94"/>
      <c r="CG51" s="69">
        <f t="shared" si="15"/>
        <v>-4.3617943993002021E-7</v>
      </c>
      <c r="CH51" s="69">
        <f t="shared" si="16"/>
        <v>-1.0998158335292461E-6</v>
      </c>
      <c r="CI51" s="69">
        <f t="shared" si="17"/>
        <v>-4.2708690433591155E-7</v>
      </c>
      <c r="CJ51" s="69">
        <f t="shared" si="18"/>
        <v>-2.5579156253548251E-5</v>
      </c>
      <c r="CK51" s="69">
        <f t="shared" si="19"/>
        <v>-2.6384341093455523E-5</v>
      </c>
      <c r="CL51" s="69">
        <f t="shared" si="20"/>
        <v>-1.2402659153849658E-6</v>
      </c>
      <c r="CM51" s="69">
        <f t="shared" si="21"/>
        <v>-3.6300313028581394E-7</v>
      </c>
      <c r="CN51" s="69">
        <f t="shared" si="22"/>
        <v>-1.3326271116404286E-6</v>
      </c>
      <c r="CO51" s="69">
        <f t="shared" si="23"/>
        <v>-3.8271306632871316E-6</v>
      </c>
      <c r="CP51" s="69">
        <f t="shared" si="24"/>
        <v>6.0989233484331766E-7</v>
      </c>
      <c r="CQ51" s="69">
        <f t="shared" si="25"/>
        <v>-3.4599108348955173E-6</v>
      </c>
      <c r="CR51" s="69">
        <f t="shared" si="26"/>
        <v>-7.296521187707818E-7</v>
      </c>
      <c r="CS51" s="69">
        <f t="shared" si="27"/>
        <v>-3.1031980046317885E-6</v>
      </c>
    </row>
    <row r="52" spans="1:97" s="22" customForma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94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94"/>
      <c r="CE52" s="29"/>
      <c r="CF52" s="94"/>
      <c r="CG52" s="69" t="str">
        <f t="shared" si="15"/>
        <v/>
      </c>
      <c r="CH52" s="69" t="str">
        <f t="shared" si="16"/>
        <v/>
      </c>
      <c r="CI52" s="69" t="str">
        <f t="shared" si="17"/>
        <v/>
      </c>
      <c r="CJ52" s="69" t="str">
        <f t="shared" si="18"/>
        <v/>
      </c>
      <c r="CK52" s="69" t="str">
        <f t="shared" si="19"/>
        <v/>
      </c>
      <c r="CL52" s="69" t="str">
        <f t="shared" si="20"/>
        <v/>
      </c>
      <c r="CM52" s="69" t="str">
        <f t="shared" si="21"/>
        <v/>
      </c>
      <c r="CN52" s="94"/>
      <c r="CO52" s="94"/>
      <c r="CP52" s="94"/>
      <c r="CQ52" s="69" t="str">
        <f t="shared" si="25"/>
        <v/>
      </c>
      <c r="CR52" s="69" t="str">
        <f t="shared" si="26"/>
        <v/>
      </c>
      <c r="CS52" s="69" t="str">
        <f t="shared" si="27"/>
        <v/>
      </c>
    </row>
    <row r="53" spans="1:97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94"/>
      <c r="P53" s="94"/>
      <c r="Q53" s="76"/>
      <c r="R53" s="76"/>
      <c r="S53" s="76"/>
      <c r="T53" s="76"/>
      <c r="U53" s="76"/>
      <c r="V53" s="76"/>
      <c r="X53" s="76"/>
      <c r="Y53" s="76"/>
      <c r="Z53" s="76"/>
      <c r="AA53" s="76"/>
      <c r="AB53" s="76"/>
      <c r="AC53" s="76"/>
      <c r="AD53" s="76"/>
      <c r="AE53" s="76"/>
      <c r="AG53" s="76"/>
      <c r="AH53" s="76"/>
      <c r="AI53" s="76"/>
      <c r="AJ53" s="76"/>
      <c r="AK53" s="76"/>
      <c r="AM53" s="76"/>
      <c r="AN53" s="76"/>
      <c r="AO53" s="76"/>
      <c r="AP53" s="76"/>
      <c r="AQ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CA53" s="76"/>
      <c r="CB53" s="76"/>
      <c r="CC53" s="76"/>
      <c r="CD53" s="94"/>
      <c r="CE53" s="94"/>
      <c r="CF53" s="94"/>
      <c r="CG53" s="69" t="str">
        <f t="shared" si="15"/>
        <v/>
      </c>
      <c r="CH53" s="69" t="str">
        <f t="shared" si="16"/>
        <v/>
      </c>
      <c r="CI53" s="69" t="str">
        <f t="shared" si="17"/>
        <v/>
      </c>
      <c r="CJ53" s="69" t="str">
        <f t="shared" si="18"/>
        <v/>
      </c>
      <c r="CK53" s="69" t="str">
        <f t="shared" si="19"/>
        <v/>
      </c>
      <c r="CL53" s="69" t="str">
        <f t="shared" si="20"/>
        <v/>
      </c>
      <c r="CM53" s="69" t="str">
        <f t="shared" si="21"/>
        <v/>
      </c>
      <c r="CN53" s="94"/>
      <c r="CO53" s="94"/>
      <c r="CP53" s="94"/>
      <c r="CQ53" s="69" t="str">
        <f t="shared" si="25"/>
        <v/>
      </c>
      <c r="CR53" s="69" t="str">
        <f t="shared" si="26"/>
        <v/>
      </c>
      <c r="CS53" s="69" t="str">
        <f t="shared" si="27"/>
        <v/>
      </c>
    </row>
    <row r="54" spans="1:97">
      <c r="A54" s="76" t="s">
        <v>352</v>
      </c>
      <c r="B54" s="76">
        <v>11.369869247612488</v>
      </c>
      <c r="C54" s="76">
        <v>3.5573482566897505E-2</v>
      </c>
      <c r="D54" s="76">
        <v>76.08057868689859</v>
      </c>
      <c r="E54" s="76">
        <v>2.0837072138133279</v>
      </c>
      <c r="F54" s="76">
        <v>1.9170110893144718</v>
      </c>
      <c r="G54" s="76">
        <v>4.0094983771193582E-2</v>
      </c>
      <c r="H54" s="76">
        <v>3.2852071984329294</v>
      </c>
      <c r="I54" s="76">
        <v>5.7771966736287705E-2</v>
      </c>
      <c r="J54" s="76">
        <v>7.9504491649611334E-3</v>
      </c>
      <c r="K54" s="76">
        <v>0.13311644212503068</v>
      </c>
      <c r="L54" s="76">
        <v>9.6071039012061866E-3</v>
      </c>
      <c r="M54" s="76">
        <v>9.9819674985606403E-3</v>
      </c>
      <c r="N54" s="76">
        <v>5.3857858961025191E-3</v>
      </c>
      <c r="O54" s="76"/>
      <c r="P54" s="94" t="s">
        <v>352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v>0</v>
      </c>
      <c r="AT54" s="76">
        <v>0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  <c r="BC54" s="76">
        <v>0</v>
      </c>
      <c r="BD54" s="76">
        <v>0</v>
      </c>
      <c r="BE54" s="76">
        <v>0</v>
      </c>
      <c r="BF54" s="76">
        <v>0</v>
      </c>
      <c r="BG54" s="76">
        <v>0</v>
      </c>
      <c r="BH54" s="76">
        <v>0</v>
      </c>
      <c r="BI54" s="76">
        <v>0</v>
      </c>
      <c r="BJ54" s="76">
        <v>0</v>
      </c>
      <c r="BK54" s="76">
        <v>0</v>
      </c>
      <c r="BL54" s="76">
        <v>0</v>
      </c>
      <c r="BM54" s="76">
        <v>0</v>
      </c>
      <c r="BN54" s="76">
        <v>0</v>
      </c>
      <c r="BO54" s="76">
        <v>0</v>
      </c>
      <c r="BP54" s="76">
        <v>0</v>
      </c>
      <c r="BQ54" s="76">
        <v>0</v>
      </c>
      <c r="BR54" s="76">
        <v>0</v>
      </c>
      <c r="BS54" s="76">
        <v>0</v>
      </c>
      <c r="BT54" s="76">
        <v>0</v>
      </c>
      <c r="BU54" s="76">
        <v>0</v>
      </c>
      <c r="BV54" s="76">
        <v>0</v>
      </c>
      <c r="BW54" s="76">
        <v>0</v>
      </c>
      <c r="BX54" s="76">
        <v>0</v>
      </c>
      <c r="BY54" s="76">
        <v>0</v>
      </c>
      <c r="BZ54" s="76">
        <v>0</v>
      </c>
      <c r="CA54" s="76">
        <v>0</v>
      </c>
      <c r="CB54" s="76">
        <v>0</v>
      </c>
      <c r="CC54" s="76">
        <v>0</v>
      </c>
      <c r="CD54" s="94"/>
      <c r="CE54" s="29"/>
      <c r="CF54" s="94"/>
      <c r="CG54" s="69">
        <f t="shared" si="15"/>
        <v>-1</v>
      </c>
      <c r="CH54" s="69">
        <f t="shared" si="16"/>
        <v>-1</v>
      </c>
      <c r="CI54" s="69">
        <f t="shared" si="17"/>
        <v>-1</v>
      </c>
      <c r="CJ54" s="69">
        <f t="shared" si="18"/>
        <v>-1</v>
      </c>
      <c r="CK54" s="69">
        <f t="shared" si="19"/>
        <v>-1</v>
      </c>
      <c r="CL54" s="69">
        <f t="shared" si="20"/>
        <v>-1</v>
      </c>
      <c r="CM54" s="69">
        <f t="shared" si="21"/>
        <v>-1</v>
      </c>
      <c r="CN54" s="69">
        <f>IF(I54=0,"",(U54-I54)/I54)</f>
        <v>-1</v>
      </c>
      <c r="CO54" s="69">
        <f>IF(J54=0,"",(X54-J54)/J54)</f>
        <v>-1</v>
      </c>
      <c r="CP54" s="69">
        <f>IF(K54=0,"",(AH54-K54)/K54)</f>
        <v>-1</v>
      </c>
      <c r="CQ54" s="69">
        <f t="shared" si="25"/>
        <v>-1</v>
      </c>
      <c r="CR54" s="69">
        <f t="shared" si="26"/>
        <v>-1</v>
      </c>
      <c r="CS54" s="69">
        <f t="shared" si="27"/>
        <v>-1</v>
      </c>
    </row>
    <row r="55" spans="1:97">
      <c r="A55" s="76" t="s">
        <v>334</v>
      </c>
      <c r="B55" s="76">
        <v>50.517175973745637</v>
      </c>
      <c r="C55" s="76">
        <v>0.15805587078067543</v>
      </c>
      <c r="D55" s="76">
        <v>391.07512091412553</v>
      </c>
      <c r="E55" s="76">
        <v>10.805677143043221</v>
      </c>
      <c r="F55" s="76">
        <v>10.481508660453127</v>
      </c>
      <c r="G55" s="76">
        <v>0.17814539802426269</v>
      </c>
      <c r="H55" s="76">
        <v>17.140215574638866</v>
      </c>
      <c r="I55" s="76">
        <v>1.3420789226183718</v>
      </c>
      <c r="J55" s="76">
        <v>0.38565481546555375</v>
      </c>
      <c r="K55" s="76">
        <v>3.8222687512921558</v>
      </c>
      <c r="L55" s="76">
        <v>0.27424343285027347</v>
      </c>
      <c r="M55" s="76">
        <v>3.1880801598322649E-2</v>
      </c>
      <c r="N55" s="76">
        <v>4.6792791568502169E-2</v>
      </c>
      <c r="O55" s="76"/>
      <c r="P55" s="94" t="s">
        <v>334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v>0</v>
      </c>
      <c r="BJ55" s="76">
        <v>0</v>
      </c>
      <c r="BK55" s="76">
        <v>0</v>
      </c>
      <c r="BL55" s="76">
        <v>0</v>
      </c>
      <c r="BM55" s="76">
        <v>0</v>
      </c>
      <c r="BN55" s="76">
        <v>0</v>
      </c>
      <c r="BO55" s="76">
        <v>0</v>
      </c>
      <c r="BP55" s="76">
        <v>0</v>
      </c>
      <c r="BQ55" s="76">
        <v>0</v>
      </c>
      <c r="BR55" s="76">
        <v>0</v>
      </c>
      <c r="BS55" s="76">
        <v>0</v>
      </c>
      <c r="BT55" s="76">
        <v>0</v>
      </c>
      <c r="BU55" s="76">
        <v>0</v>
      </c>
      <c r="BV55" s="76">
        <v>0</v>
      </c>
      <c r="BW55" s="76">
        <v>0</v>
      </c>
      <c r="BX55" s="76">
        <v>0</v>
      </c>
      <c r="BY55" s="76">
        <v>0</v>
      </c>
      <c r="BZ55" s="76">
        <v>0</v>
      </c>
      <c r="CA55" s="76">
        <v>0</v>
      </c>
      <c r="CB55" s="76">
        <v>0</v>
      </c>
      <c r="CC55" s="76">
        <v>0</v>
      </c>
      <c r="CD55" s="94"/>
      <c r="CE55" s="29"/>
      <c r="CF55" s="94"/>
      <c r="CG55" s="69">
        <f t="shared" si="15"/>
        <v>-1</v>
      </c>
      <c r="CH55" s="69">
        <f t="shared" si="16"/>
        <v>-1</v>
      </c>
      <c r="CI55" s="69">
        <f t="shared" si="17"/>
        <v>-1</v>
      </c>
      <c r="CJ55" s="69">
        <f t="shared" si="18"/>
        <v>-1</v>
      </c>
      <c r="CK55" s="69">
        <f t="shared" si="19"/>
        <v>-1</v>
      </c>
      <c r="CL55" s="69">
        <f t="shared" si="20"/>
        <v>-1</v>
      </c>
      <c r="CM55" s="69">
        <f t="shared" si="21"/>
        <v>-1</v>
      </c>
      <c r="CN55" s="69">
        <f>IF(I55=0,"",(U55-I55)/I55)</f>
        <v>-1</v>
      </c>
      <c r="CO55" s="69">
        <f>IF(J55=0,"",(X55-J55)/J55)</f>
        <v>-1</v>
      </c>
      <c r="CP55" s="69">
        <f>IF(K55=0,"",(AH55-K55)/K55)</f>
        <v>-1</v>
      </c>
      <c r="CQ55" s="69">
        <f t="shared" si="25"/>
        <v>-1</v>
      </c>
      <c r="CR55" s="69">
        <f t="shared" si="26"/>
        <v>-1</v>
      </c>
      <c r="CS55" s="69">
        <f t="shared" si="27"/>
        <v>-1</v>
      </c>
    </row>
    <row r="56" spans="1:97" s="22" customFormat="1">
      <c r="A56" s="76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94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94"/>
      <c r="CE56" s="29"/>
      <c r="CF56" s="94"/>
      <c r="CG56" s="69" t="str">
        <f t="shared" si="15"/>
        <v/>
      </c>
      <c r="CH56" s="69" t="str">
        <f t="shared" si="16"/>
        <v/>
      </c>
      <c r="CI56" s="69" t="str">
        <f t="shared" si="17"/>
        <v/>
      </c>
      <c r="CJ56" s="69" t="str">
        <f t="shared" si="18"/>
        <v/>
      </c>
      <c r="CK56" s="69" t="str">
        <f t="shared" si="19"/>
        <v/>
      </c>
      <c r="CL56" s="69" t="str">
        <f t="shared" si="20"/>
        <v/>
      </c>
      <c r="CM56" s="69" t="str">
        <f t="shared" si="21"/>
        <v/>
      </c>
      <c r="CN56" s="69" t="str">
        <f>IF(I56=0,"",(U56-I56)/I56)</f>
        <v/>
      </c>
      <c r="CO56" s="69" t="str">
        <f>IF(J56=0,"",(X56-J56)/J56)</f>
        <v/>
      </c>
      <c r="CP56" s="69" t="str">
        <f>IF(K56=0,"",(AH56-K56)/K56)</f>
        <v/>
      </c>
      <c r="CQ56" s="69" t="str">
        <f t="shared" si="25"/>
        <v/>
      </c>
      <c r="CR56" s="69" t="str">
        <f t="shared" si="26"/>
        <v/>
      </c>
      <c r="CS56" s="69" t="str">
        <f t="shared" si="27"/>
        <v/>
      </c>
    </row>
    <row r="57" spans="1:97" s="22" customFormat="1">
      <c r="A57" s="76" t="s">
        <v>336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94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94"/>
      <c r="CE57" s="29"/>
      <c r="CF57" s="94"/>
      <c r="CG57" s="69" t="str">
        <f t="shared" si="15"/>
        <v/>
      </c>
      <c r="CH57" s="69" t="str">
        <f t="shared" si="16"/>
        <v/>
      </c>
      <c r="CI57" s="69" t="str">
        <f t="shared" si="17"/>
        <v/>
      </c>
      <c r="CJ57" s="69" t="str">
        <f t="shared" si="18"/>
        <v/>
      </c>
      <c r="CK57" s="69" t="str">
        <f t="shared" si="19"/>
        <v/>
      </c>
      <c r="CL57" s="69" t="str">
        <f t="shared" si="20"/>
        <v/>
      </c>
      <c r="CM57" s="69" t="str">
        <f t="shared" si="21"/>
        <v/>
      </c>
      <c r="CN57" s="69" t="str">
        <f>IF(I57=0,"",(U57-I57)/I57)</f>
        <v/>
      </c>
      <c r="CO57" s="69" t="str">
        <f>IF(J57=0,"",(X57-J57)/J57)</f>
        <v/>
      </c>
      <c r="CP57" s="69" t="str">
        <f>IF(K57=0,"",(AH57-K57)/K57)</f>
        <v/>
      </c>
      <c r="CQ57" s="69" t="str">
        <f t="shared" si="25"/>
        <v/>
      </c>
      <c r="CR57" s="69" t="str">
        <f t="shared" si="26"/>
        <v/>
      </c>
      <c r="CS57" s="69" t="str">
        <f t="shared" si="27"/>
        <v/>
      </c>
    </row>
    <row r="58" spans="1:97" s="22" customFormat="1">
      <c r="A58" s="76" t="s">
        <v>337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94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94"/>
      <c r="CE58" s="29"/>
      <c r="CF58" s="94"/>
      <c r="CG58" s="69" t="str">
        <f t="shared" si="15"/>
        <v/>
      </c>
      <c r="CH58" s="69" t="str">
        <f t="shared" si="16"/>
        <v/>
      </c>
      <c r="CI58" s="69" t="str">
        <f t="shared" si="17"/>
        <v/>
      </c>
      <c r="CJ58" s="69" t="str">
        <f t="shared" si="18"/>
        <v/>
      </c>
      <c r="CK58" s="69" t="str">
        <f t="shared" si="19"/>
        <v/>
      </c>
      <c r="CL58" s="69" t="str">
        <f t="shared" si="20"/>
        <v/>
      </c>
      <c r="CM58" s="69" t="str">
        <f t="shared" si="21"/>
        <v/>
      </c>
      <c r="CN58" s="94"/>
      <c r="CO58" s="94"/>
      <c r="CP58" s="94"/>
      <c r="CQ58" s="69" t="str">
        <f t="shared" si="25"/>
        <v/>
      </c>
      <c r="CR58" s="69" t="str">
        <f t="shared" si="26"/>
        <v/>
      </c>
      <c r="CS58" s="69" t="str">
        <f t="shared" si="27"/>
        <v/>
      </c>
    </row>
    <row r="59" spans="1:97" s="22" customForma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94"/>
      <c r="Q59" s="94"/>
      <c r="R59" s="94"/>
      <c r="S59" s="94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94"/>
      <c r="CE59" s="29"/>
      <c r="CF59" s="94"/>
      <c r="CG59" s="69" t="str">
        <f t="shared" si="15"/>
        <v/>
      </c>
      <c r="CH59" s="69" t="str">
        <f t="shared" si="16"/>
        <v/>
      </c>
      <c r="CI59" s="69" t="str">
        <f t="shared" si="17"/>
        <v/>
      </c>
      <c r="CJ59" s="69" t="str">
        <f t="shared" si="18"/>
        <v/>
      </c>
      <c r="CK59" s="69" t="str">
        <f t="shared" si="19"/>
        <v/>
      </c>
      <c r="CL59" s="69" t="str">
        <f t="shared" si="20"/>
        <v/>
      </c>
      <c r="CM59" s="69" t="str">
        <f t="shared" si="21"/>
        <v/>
      </c>
      <c r="CN59" s="94"/>
      <c r="CO59" s="94"/>
      <c r="CP59" s="94"/>
      <c r="CQ59" s="94"/>
      <c r="CR59" s="94"/>
      <c r="CS59" s="94"/>
    </row>
    <row r="60" spans="1:97">
      <c r="A60" s="1" t="s">
        <v>339</v>
      </c>
      <c r="B60" s="1">
        <f t="shared" ref="B60:J60" si="28">SUM(B3:B58)</f>
        <v>117232.96570488169</v>
      </c>
      <c r="C60" s="1">
        <f t="shared" si="28"/>
        <v>364.93746966056727</v>
      </c>
      <c r="D60" s="1">
        <f t="shared" si="28"/>
        <v>571436.61574240751</v>
      </c>
      <c r="E60" s="1">
        <f t="shared" si="28"/>
        <v>15506.667898459395</v>
      </c>
      <c r="F60" s="1">
        <f t="shared" si="28"/>
        <v>15017.106091128817</v>
      </c>
      <c r="G60" s="1">
        <f t="shared" si="28"/>
        <v>726.99216808965434</v>
      </c>
      <c r="H60" s="1">
        <f t="shared" si="28"/>
        <v>24967.709001681142</v>
      </c>
      <c r="I60" s="1">
        <f t="shared" si="28"/>
        <v>1809.7618200266047</v>
      </c>
      <c r="J60" s="1">
        <f t="shared" si="28"/>
        <v>519.95310763703833</v>
      </c>
      <c r="K60" s="1">
        <f>SUM(K3:K58)</f>
        <v>5153.841136825652</v>
      </c>
      <c r="L60" s="1">
        <f>SUM(L3:L58)</f>
        <v>368.86955352740955</v>
      </c>
      <c r="M60" s="1">
        <f>SUM(M3:M58)</f>
        <v>43.054773895912703</v>
      </c>
      <c r="N60" s="1">
        <f>SUM(N3:N58)</f>
        <v>65.112834230638512</v>
      </c>
      <c r="O60" s="1"/>
      <c r="P60" s="1"/>
      <c r="Q60" s="1"/>
      <c r="R60" s="1">
        <f>SUM(R3:R58)</f>
        <v>0</v>
      </c>
      <c r="S60" s="1">
        <f t="shared" ref="S60:CC60" si="29">SUM(S3:S58)</f>
        <v>368.58549141070819</v>
      </c>
      <c r="T60" s="1">
        <f t="shared" si="29"/>
        <v>1808.3614064138146</v>
      </c>
      <c r="U60" s="1">
        <f t="shared" si="29"/>
        <v>1808.3614064138146</v>
      </c>
      <c r="V60" s="1">
        <f t="shared" si="29"/>
        <v>442.37690518429315</v>
      </c>
      <c r="W60" s="1"/>
      <c r="X60" s="1">
        <f t="shared" si="29"/>
        <v>519.55911405172026</v>
      </c>
      <c r="Y60" s="1">
        <f t="shared" si="29"/>
        <v>43.012880404323774</v>
      </c>
      <c r="Z60" s="1">
        <f t="shared" si="29"/>
        <v>0</v>
      </c>
      <c r="AA60" s="1">
        <f t="shared" si="29"/>
        <v>117171.02923235136</v>
      </c>
      <c r="AB60" s="1">
        <f t="shared" si="29"/>
        <v>4421.6250095791675</v>
      </c>
      <c r="AC60" s="1">
        <f t="shared" si="29"/>
        <v>399.579696574151</v>
      </c>
      <c r="AD60" s="1">
        <f t="shared" si="29"/>
        <v>1446.0923391276121</v>
      </c>
      <c r="AE60" s="1">
        <f t="shared" si="29"/>
        <v>0</v>
      </c>
      <c r="AF60" s="1"/>
      <c r="AG60" s="1">
        <f t="shared" si="29"/>
        <v>5149.8840679857267</v>
      </c>
      <c r="AH60" s="1">
        <f t="shared" si="29"/>
        <v>5149.8840679857267</v>
      </c>
      <c r="AI60" s="1">
        <f t="shared" si="29"/>
        <v>4567.754836486808</v>
      </c>
      <c r="AJ60" s="1">
        <f t="shared" si="29"/>
        <v>529.70401206521194</v>
      </c>
      <c r="AK60" s="1">
        <f t="shared" si="29"/>
        <v>33.071824871464877</v>
      </c>
      <c r="AL60" s="1"/>
      <c r="AM60" s="1">
        <f t="shared" si="29"/>
        <v>258.88007923268356</v>
      </c>
      <c r="AN60" s="1">
        <f t="shared" si="29"/>
        <v>0</v>
      </c>
      <c r="AO60" s="1">
        <f t="shared" si="29"/>
        <v>65.060623712431365</v>
      </c>
      <c r="AP60" s="1">
        <f t="shared" si="29"/>
        <v>364.7435815913027</v>
      </c>
      <c r="AQ60" s="1">
        <f t="shared" si="29"/>
        <v>0</v>
      </c>
      <c r="AR60" s="1"/>
      <c r="AS60" s="1">
        <f t="shared" si="29"/>
        <v>513872.29626378434</v>
      </c>
      <c r="AT60" s="1">
        <f t="shared" si="29"/>
        <v>52529.191639134318</v>
      </c>
      <c r="AU60" s="1">
        <f t="shared" si="29"/>
        <v>570969.24273940537</v>
      </c>
      <c r="AV60" s="1">
        <f t="shared" si="29"/>
        <v>0</v>
      </c>
      <c r="AW60" s="1">
        <f t="shared" si="29"/>
        <v>1636.8060399078367</v>
      </c>
      <c r="AX60" s="1">
        <f t="shared" si="29"/>
        <v>0</v>
      </c>
      <c r="AY60" s="1">
        <f t="shared" si="29"/>
        <v>6806.7059883726924</v>
      </c>
      <c r="AZ60" s="1">
        <f t="shared" si="29"/>
        <v>8.7477411815385597</v>
      </c>
      <c r="BA60" s="1">
        <f t="shared" si="29"/>
        <v>3.0759653223908141</v>
      </c>
      <c r="BB60" s="1">
        <f t="shared" si="29"/>
        <v>11571.626412383475</v>
      </c>
      <c r="BC60" s="1">
        <f t="shared" si="29"/>
        <v>3.9312311847368031</v>
      </c>
      <c r="BD60" s="1">
        <f t="shared" si="29"/>
        <v>0</v>
      </c>
      <c r="BE60" s="1">
        <f t="shared" si="29"/>
        <v>0.57017855785511751</v>
      </c>
      <c r="BF60" s="1">
        <f t="shared" si="29"/>
        <v>15493.383725835431</v>
      </c>
      <c r="BG60" s="1">
        <f t="shared" si="29"/>
        <v>15004.313015295767</v>
      </c>
      <c r="BH60" s="1">
        <f t="shared" si="29"/>
        <v>489.07071053966274</v>
      </c>
      <c r="BI60" s="1">
        <f t="shared" si="29"/>
        <v>0</v>
      </c>
      <c r="BJ60" s="1">
        <f t="shared" si="29"/>
        <v>0</v>
      </c>
      <c r="BK60" s="1">
        <f t="shared" si="29"/>
        <v>61.384237215428271</v>
      </c>
      <c r="BL60" s="1">
        <f t="shared" si="29"/>
        <v>0</v>
      </c>
      <c r="BM60" s="1">
        <f t="shared" si="29"/>
        <v>658.70665556974541</v>
      </c>
      <c r="BN60" s="1">
        <f t="shared" si="29"/>
        <v>0</v>
      </c>
      <c r="BO60" s="1">
        <f t="shared" si="29"/>
        <v>17.120369022465148</v>
      </c>
      <c r="BP60" s="1">
        <f t="shared" si="29"/>
        <v>2634.8263358604877</v>
      </c>
      <c r="BQ60" s="1">
        <f t="shared" si="29"/>
        <v>481.30243966304431</v>
      </c>
      <c r="BR60" s="1">
        <f t="shared" si="29"/>
        <v>0</v>
      </c>
      <c r="BS60" s="1">
        <f t="shared" si="29"/>
        <v>44.263870224825425</v>
      </c>
      <c r="BT60" s="1">
        <f t="shared" si="29"/>
        <v>6.0018772817737605E-2</v>
      </c>
      <c r="BU60" s="1">
        <f t="shared" si="29"/>
        <v>726.77315384867313</v>
      </c>
      <c r="BV60" s="1">
        <f t="shared" si="29"/>
        <v>530.64253440470191</v>
      </c>
      <c r="BW60" s="1">
        <f t="shared" si="29"/>
        <v>0</v>
      </c>
      <c r="BX60" s="1">
        <f t="shared" si="29"/>
        <v>6.7671688362739886</v>
      </c>
      <c r="BY60" s="1">
        <f t="shared" si="29"/>
        <v>580.29235229737128</v>
      </c>
      <c r="BZ60" s="1"/>
      <c r="CA60" s="1">
        <f t="shared" si="29"/>
        <v>50.67326381355511</v>
      </c>
      <c r="CB60" s="1">
        <f t="shared" si="29"/>
        <v>24947.273812661158</v>
      </c>
      <c r="CC60" s="1">
        <f t="shared" si="29"/>
        <v>473.76697035295695</v>
      </c>
      <c r="CD60" s="94"/>
      <c r="CE60" s="94"/>
      <c r="CF60" s="94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94"/>
      <c r="CR60" s="94"/>
      <c r="CS60" s="94"/>
    </row>
    <row r="61" spans="1:97">
      <c r="A61" s="76" t="s">
        <v>217</v>
      </c>
      <c r="B61" s="40">
        <f>SUM(B2:B51)</f>
        <v>117171.07865966033</v>
      </c>
      <c r="C61" s="40">
        <f t="shared" ref="C61:N61" si="30">SUM(C2:C51)</f>
        <v>364.74384030721967</v>
      </c>
      <c r="D61" s="40">
        <f t="shared" si="30"/>
        <v>570969.46004280646</v>
      </c>
      <c r="E61" s="40">
        <f t="shared" si="30"/>
        <v>15493.778514102538</v>
      </c>
      <c r="F61" s="40">
        <f t="shared" si="30"/>
        <v>15004.707571379049</v>
      </c>
      <c r="G61" s="40">
        <f t="shared" si="30"/>
        <v>726.77392770785889</v>
      </c>
      <c r="H61" s="40">
        <f t="shared" si="30"/>
        <v>24947.283578908067</v>
      </c>
      <c r="I61" s="40">
        <f t="shared" si="30"/>
        <v>1808.3619691372501</v>
      </c>
      <c r="J61" s="40">
        <f t="shared" si="30"/>
        <v>519.55950237240791</v>
      </c>
      <c r="K61" s="40">
        <f t="shared" si="30"/>
        <v>5149.8857516322341</v>
      </c>
      <c r="L61" s="40">
        <f t="shared" si="30"/>
        <v>368.58570299065809</v>
      </c>
      <c r="M61" s="40">
        <f t="shared" si="30"/>
        <v>43.012911126815823</v>
      </c>
      <c r="N61" s="40">
        <f t="shared" si="30"/>
        <v>65.060655653173896</v>
      </c>
      <c r="O61" s="94"/>
      <c r="P61" s="94"/>
      <c r="Q61" s="94"/>
      <c r="R61" s="40">
        <f t="shared" ref="R61:CC61" si="31">SUM(R2:R51)</f>
        <v>0</v>
      </c>
      <c r="S61" s="40">
        <f t="shared" si="31"/>
        <v>368.58549141070819</v>
      </c>
      <c r="T61" s="40">
        <f t="shared" si="31"/>
        <v>1808.3614064138146</v>
      </c>
      <c r="U61" s="40">
        <f t="shared" si="31"/>
        <v>1808.3614064138146</v>
      </c>
      <c r="V61" s="40">
        <f t="shared" si="31"/>
        <v>442.37690518429315</v>
      </c>
      <c r="W61" s="40"/>
      <c r="X61" s="40">
        <f t="shared" si="31"/>
        <v>519.55911405172026</v>
      </c>
      <c r="Y61" s="40">
        <f t="shared" si="31"/>
        <v>43.012880404323774</v>
      </c>
      <c r="Z61" s="40">
        <f t="shared" si="31"/>
        <v>0</v>
      </c>
      <c r="AA61" s="40">
        <f t="shared" si="31"/>
        <v>117171.02923235136</v>
      </c>
      <c r="AB61" s="40">
        <f t="shared" si="31"/>
        <v>4421.6250095791675</v>
      </c>
      <c r="AC61" s="40">
        <f t="shared" si="31"/>
        <v>399.579696574151</v>
      </c>
      <c r="AD61" s="40">
        <f t="shared" si="31"/>
        <v>1446.0923391276121</v>
      </c>
      <c r="AE61" s="40">
        <f t="shared" si="31"/>
        <v>0</v>
      </c>
      <c r="AF61" s="40"/>
      <c r="AG61" s="40">
        <f t="shared" si="31"/>
        <v>5149.8840679857267</v>
      </c>
      <c r="AH61" s="40">
        <f t="shared" si="31"/>
        <v>5149.8840679857267</v>
      </c>
      <c r="AI61" s="40">
        <f t="shared" si="31"/>
        <v>4567.754836486808</v>
      </c>
      <c r="AJ61" s="40">
        <f t="shared" si="31"/>
        <v>529.70401206521194</v>
      </c>
      <c r="AK61" s="40">
        <f t="shared" si="31"/>
        <v>33.071824871464877</v>
      </c>
      <c r="AL61" s="40"/>
      <c r="AM61" s="40">
        <f t="shared" si="31"/>
        <v>258.88007923268356</v>
      </c>
      <c r="AN61" s="40">
        <f t="shared" si="31"/>
        <v>0</v>
      </c>
      <c r="AO61" s="40">
        <f t="shared" si="31"/>
        <v>65.060623712431365</v>
      </c>
      <c r="AP61" s="40">
        <f t="shared" si="31"/>
        <v>364.7435815913027</v>
      </c>
      <c r="AQ61" s="40">
        <f t="shared" si="31"/>
        <v>0</v>
      </c>
      <c r="AR61" s="40"/>
      <c r="AS61" s="40">
        <f t="shared" si="31"/>
        <v>513872.29626378434</v>
      </c>
      <c r="AT61" s="40">
        <f t="shared" si="31"/>
        <v>52529.191639134318</v>
      </c>
      <c r="AU61" s="40">
        <f t="shared" si="31"/>
        <v>570969.24273940537</v>
      </c>
      <c r="AV61" s="40">
        <f t="shared" si="31"/>
        <v>0</v>
      </c>
      <c r="AW61" s="40">
        <f t="shared" si="31"/>
        <v>1636.8060399078367</v>
      </c>
      <c r="AX61" s="40">
        <f t="shared" si="31"/>
        <v>0</v>
      </c>
      <c r="AY61" s="40">
        <f t="shared" si="31"/>
        <v>6806.7059883726924</v>
      </c>
      <c r="AZ61" s="40">
        <f t="shared" si="31"/>
        <v>8.7477411815385597</v>
      </c>
      <c r="BA61" s="40">
        <f t="shared" si="31"/>
        <v>3.0759653223908141</v>
      </c>
      <c r="BB61" s="40">
        <f t="shared" si="31"/>
        <v>11571.626412383475</v>
      </c>
      <c r="BC61" s="40">
        <f t="shared" si="31"/>
        <v>3.9312311847368031</v>
      </c>
      <c r="BD61" s="40">
        <f t="shared" si="31"/>
        <v>0</v>
      </c>
      <c r="BE61" s="40">
        <f t="shared" si="31"/>
        <v>0.57017855785511751</v>
      </c>
      <c r="BF61" s="40">
        <f t="shared" si="31"/>
        <v>15493.383725835431</v>
      </c>
      <c r="BG61" s="40">
        <f t="shared" si="31"/>
        <v>15004.313015295767</v>
      </c>
      <c r="BH61" s="40">
        <f t="shared" si="31"/>
        <v>489.07071053966274</v>
      </c>
      <c r="BI61" s="40">
        <f t="shared" si="31"/>
        <v>0</v>
      </c>
      <c r="BJ61" s="40">
        <f t="shared" si="31"/>
        <v>0</v>
      </c>
      <c r="BK61" s="40">
        <f t="shared" si="31"/>
        <v>61.384237215428271</v>
      </c>
      <c r="BL61" s="40">
        <f t="shared" si="31"/>
        <v>0</v>
      </c>
      <c r="BM61" s="40">
        <f t="shared" si="31"/>
        <v>658.70665556974541</v>
      </c>
      <c r="BN61" s="40">
        <f t="shared" si="31"/>
        <v>0</v>
      </c>
      <c r="BO61" s="40">
        <f t="shared" si="31"/>
        <v>17.120369022465148</v>
      </c>
      <c r="BP61" s="40">
        <f t="shared" si="31"/>
        <v>2634.8263358604877</v>
      </c>
      <c r="BQ61" s="40">
        <f t="shared" si="31"/>
        <v>481.30243966304431</v>
      </c>
      <c r="BR61" s="40">
        <f t="shared" si="31"/>
        <v>0</v>
      </c>
      <c r="BS61" s="40">
        <f t="shared" si="31"/>
        <v>44.263870224825425</v>
      </c>
      <c r="BT61" s="40">
        <f t="shared" si="31"/>
        <v>6.0018772817737605E-2</v>
      </c>
      <c r="BU61" s="40">
        <f t="shared" si="31"/>
        <v>726.77315384867313</v>
      </c>
      <c r="BV61" s="40">
        <f t="shared" si="31"/>
        <v>530.64253440470191</v>
      </c>
      <c r="BW61" s="40">
        <f t="shared" si="31"/>
        <v>0</v>
      </c>
      <c r="BX61" s="40">
        <f t="shared" si="31"/>
        <v>6.7671688362739886</v>
      </c>
      <c r="BY61" s="40">
        <f t="shared" si="31"/>
        <v>580.29235229737128</v>
      </c>
      <c r="BZ61" s="40"/>
      <c r="CA61" s="40">
        <f t="shared" si="31"/>
        <v>50.67326381355511</v>
      </c>
      <c r="CB61" s="40">
        <f t="shared" si="31"/>
        <v>24947.273812661158</v>
      </c>
      <c r="CC61" s="40">
        <f t="shared" si="31"/>
        <v>473.76697035295695</v>
      </c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</row>
    <row r="62" spans="1:97">
      <c r="A62" s="94" t="s">
        <v>340</v>
      </c>
      <c r="B62" s="76">
        <f>+B3+B5+B8+B9+B11+B12+B14+B15+B16+B17+B18+B19+B20+B21+B22+B23+B24+B25+B26+B28+B30+B31+B33+B34+B35+B36+B37+B39+B40+B41+B42+B43+B44+B46+B47+B49+B50+B10</f>
        <v>83758.339267247531</v>
      </c>
      <c r="C62" s="76">
        <f t="shared" ref="C62:N62" si="32">+C3+C5+C8+C9+C11+C12+C14+C15+C16+C17+C18+C19+C20+C21+C22+C23+C24+C25+C26+C28+C30+C31+C33+C34+C35+C36+C37+C39+C40+C41+C42+C43+C44+C46+C47+C49+C50+C10</f>
        <v>261.88963390125195</v>
      </c>
      <c r="D62" s="76">
        <f t="shared" si="32"/>
        <v>414059.05448625702</v>
      </c>
      <c r="E62" s="76">
        <f t="shared" si="32"/>
        <v>11402.030432024723</v>
      </c>
      <c r="F62" s="76">
        <f t="shared" si="32"/>
        <v>11059.81888722541</v>
      </c>
      <c r="G62" s="76">
        <f t="shared" si="32"/>
        <v>308.29531476033674</v>
      </c>
      <c r="H62" s="76">
        <f t="shared" si="32"/>
        <v>18167.868232611625</v>
      </c>
      <c r="I62" s="76">
        <f t="shared" si="32"/>
        <v>1277.5337467623108</v>
      </c>
      <c r="J62" s="76">
        <f t="shared" si="32"/>
        <v>367.02265618291284</v>
      </c>
      <c r="K62" s="76">
        <f t="shared" si="32"/>
        <v>3638.0761229333148</v>
      </c>
      <c r="L62" s="76">
        <f t="shared" si="32"/>
        <v>260.11505692275512</v>
      </c>
      <c r="M62" s="76">
        <f t="shared" si="32"/>
        <v>30.4031986838636</v>
      </c>
      <c r="N62" s="76">
        <f t="shared" si="32"/>
        <v>46.552851649696876</v>
      </c>
      <c r="O62" s="94"/>
      <c r="P62" s="94"/>
      <c r="Q62" s="94"/>
      <c r="R62" s="94"/>
      <c r="S62" s="94"/>
      <c r="T62" s="76"/>
      <c r="U62" s="76"/>
      <c r="V62" s="76"/>
      <c r="X62" s="76"/>
      <c r="Y62" s="76"/>
      <c r="Z62" s="76"/>
      <c r="AA62" s="76"/>
      <c r="AB62" s="76"/>
      <c r="AC62" s="76"/>
      <c r="AD62" s="76"/>
      <c r="AE62" s="76"/>
      <c r="AG62" s="76"/>
      <c r="AH62" s="76"/>
      <c r="AI62" s="76"/>
      <c r="AJ62" s="76"/>
      <c r="AK62" s="76"/>
      <c r="AM62" s="76"/>
      <c r="AN62" s="76"/>
      <c r="AO62" s="76"/>
      <c r="AP62" s="76"/>
      <c r="AQ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CA62" s="76"/>
      <c r="CB62" s="76"/>
      <c r="CC62" s="76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</row>
    <row r="65" spans="2:8">
      <c r="B65" s="76"/>
      <c r="C65" s="76"/>
      <c r="D65" s="76"/>
      <c r="E65" s="76"/>
      <c r="F65" s="76"/>
      <c r="G65" s="76"/>
      <c r="H65" s="76"/>
    </row>
    <row r="66" spans="2:8">
      <c r="B66" s="76"/>
      <c r="C66" s="76"/>
      <c r="D66" s="76"/>
      <c r="E66" s="76"/>
      <c r="F66" s="76"/>
      <c r="G66" s="76"/>
      <c r="H66" s="76"/>
    </row>
    <row r="67" spans="2:8">
      <c r="B67" s="76"/>
      <c r="C67" s="76"/>
      <c r="D67" s="76"/>
      <c r="E67" s="76"/>
      <c r="F67" s="76"/>
      <c r="G67" s="76"/>
      <c r="H67" s="7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DD7-3399-48EA-8C08-9329C56F4767}">
  <dimension ref="A1:CT97"/>
  <sheetViews>
    <sheetView zoomScale="85" zoomScaleNormal="85" workbookViewId="0">
      <pane xSplit="1" ySplit="2" topLeftCell="O3" activePane="bottomRight" state="frozen"/>
      <selection pane="bottomRight" activeCell="Q1" sqref="Q1"/>
      <selection pane="bottomLeft" activeCell="A3" sqref="A3"/>
      <selection pane="topRight" activeCell="B1" sqref="B1"/>
    </sheetView>
  </sheetViews>
  <sheetFormatPr defaultRowHeight="15"/>
  <cols>
    <col min="1" max="1" width="19.28515625" style="75" customWidth="1"/>
    <col min="2" max="16" width="9.140625" style="75"/>
    <col min="17" max="17" width="22.28515625" style="75" bestFit="1" customWidth="1"/>
    <col min="18" max="18" width="6" style="75" bestFit="1" customWidth="1"/>
    <col min="19" max="19" width="5.5703125" style="75" bestFit="1" customWidth="1"/>
    <col min="20" max="20" width="5.7109375" style="75" bestFit="1" customWidth="1"/>
    <col min="21" max="21" width="14.7109375" style="75" bestFit="1" customWidth="1"/>
    <col min="22" max="22" width="5.7109375" style="75" bestFit="1" customWidth="1"/>
    <col min="23" max="23" width="5.7109375" style="75" customWidth="1"/>
    <col min="24" max="24" width="9.140625" style="75" bestFit="1" customWidth="1"/>
    <col min="25" max="25" width="4.7109375" style="75" bestFit="1" customWidth="1"/>
    <col min="26" max="26" width="12.42578125" style="75" bestFit="1" customWidth="1"/>
    <col min="27" max="27" width="4.7109375" style="75" bestFit="1" customWidth="1"/>
    <col min="28" max="28" width="5.85546875" style="75" bestFit="1" customWidth="1"/>
    <col min="29" max="29" width="5.7109375" style="75" customWidth="1"/>
    <col min="30" max="30" width="6" style="75" bestFit="1" customWidth="1"/>
    <col min="31" max="31" width="6" style="75" customWidth="1"/>
    <col min="32" max="32" width="6.5703125" style="75" bestFit="1" customWidth="1"/>
    <col min="33" max="33" width="15.5703125" style="75" bestFit="1" customWidth="1"/>
    <col min="34" max="34" width="6.7109375" style="75" bestFit="1" customWidth="1"/>
    <col min="35" max="35" width="5.140625" style="75" bestFit="1" customWidth="1"/>
    <col min="36" max="36" width="5.28515625" style="75" bestFit="1" customWidth="1"/>
    <col min="37" max="37" width="5.28515625" style="75" customWidth="1"/>
    <col min="38" max="38" width="5.140625" style="75" customWidth="1"/>
    <col min="39" max="39" width="6.7109375" style="75" bestFit="1" customWidth="1"/>
    <col min="40" max="40" width="6.28515625" style="75" bestFit="1" customWidth="1"/>
    <col min="41" max="41" width="5" style="75" bestFit="1" customWidth="1"/>
    <col min="42" max="42" width="10" style="75" bestFit="1" customWidth="1"/>
    <col min="43" max="43" width="6.85546875" style="75" bestFit="1" customWidth="1"/>
    <col min="44" max="44" width="7.85546875" style="75" bestFit="1" customWidth="1"/>
    <col min="45" max="45" width="6.85546875" style="75" bestFit="1" customWidth="1"/>
    <col min="46" max="46" width="7.85546875" style="75" bestFit="1" customWidth="1"/>
    <col min="47" max="47" width="6" style="75" customWidth="1"/>
    <col min="48" max="49" width="4.42578125" style="75" bestFit="1" customWidth="1"/>
    <col min="50" max="50" width="5.85546875" style="75" bestFit="1" customWidth="1"/>
    <col min="51" max="51" width="4.7109375" style="75" bestFit="1" customWidth="1"/>
    <col min="52" max="52" width="4.140625" style="75" customWidth="1"/>
    <col min="53" max="53" width="6.7109375" style="75" bestFit="1" customWidth="1"/>
    <col min="54" max="54" width="4.28515625" style="75" bestFit="1" customWidth="1"/>
    <col min="55" max="55" width="6" style="75" bestFit="1" customWidth="1"/>
    <col min="56" max="56" width="3.28515625" style="75" customWidth="1"/>
    <col min="57" max="57" width="6.85546875" style="75" bestFit="1" customWidth="1"/>
    <col min="58" max="58" width="7" style="75" bestFit="1" customWidth="1"/>
    <col min="59" max="59" width="5.85546875" style="75" bestFit="1" customWidth="1"/>
    <col min="60" max="60" width="5.28515625" style="75" bestFit="1" customWidth="1"/>
    <col min="61" max="61" width="5.28515625" style="75" customWidth="1"/>
    <col min="62" max="62" width="8.85546875" style="75" bestFit="1" customWidth="1"/>
    <col min="63" max="63" width="4.85546875" style="75" customWidth="1"/>
    <col min="64" max="64" width="8" style="75" bestFit="1" customWidth="1"/>
    <col min="65" max="65" width="5.85546875" style="75" customWidth="1"/>
    <col min="66" max="66" width="6" style="75" customWidth="1"/>
    <col min="67" max="67" width="5.85546875" style="75" bestFit="1" customWidth="1"/>
    <col min="68" max="68" width="5.7109375" style="75" customWidth="1"/>
    <col min="69" max="69" width="4" style="75" bestFit="1" customWidth="1"/>
    <col min="70" max="70" width="5.85546875" style="75" bestFit="1" customWidth="1"/>
    <col min="71" max="71" width="4" style="75" bestFit="1" customWidth="1"/>
    <col min="72" max="72" width="6.85546875" style="75" bestFit="1" customWidth="1"/>
    <col min="73" max="73" width="6.85546875" style="75" customWidth="1"/>
    <col min="74" max="75" width="5.42578125" style="75" bestFit="1" customWidth="1"/>
    <col min="76" max="76" width="5.85546875" style="75" bestFit="1" customWidth="1"/>
    <col min="77" max="77" width="5.85546875" style="75" customWidth="1"/>
    <col min="78" max="78" width="5.85546875" style="75" bestFit="1" customWidth="1"/>
    <col min="79" max="79" width="9.28515625" style="75" bestFit="1" customWidth="1"/>
    <col min="80" max="80" width="7.28515625" style="75" bestFit="1" customWidth="1"/>
    <col min="81" max="16384" width="9.140625" style="75"/>
  </cols>
  <sheetData>
    <row r="1" spans="1:98">
      <c r="A1" s="94"/>
      <c r="B1" s="94" t="s">
        <v>363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 t="s">
        <v>364</v>
      </c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</row>
    <row r="2" spans="1:98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94" t="s">
        <v>320</v>
      </c>
      <c r="M2" s="94" t="s">
        <v>321</v>
      </c>
      <c r="N2" s="94" t="s">
        <v>322</v>
      </c>
      <c r="O2" s="94" t="s">
        <v>323</v>
      </c>
      <c r="P2" s="94"/>
      <c r="Q2" s="76" t="s">
        <v>324</v>
      </c>
      <c r="R2" s="76" t="s">
        <v>325</v>
      </c>
      <c r="S2" s="76" t="s">
        <v>35</v>
      </c>
      <c r="T2" s="76" t="s">
        <v>39</v>
      </c>
      <c r="U2" s="76" t="s">
        <v>41</v>
      </c>
      <c r="V2" s="76" t="s">
        <v>43</v>
      </c>
      <c r="W2" s="76" t="s">
        <v>326</v>
      </c>
      <c r="X2" s="76" t="s">
        <v>45</v>
      </c>
      <c r="Y2" s="76" t="s">
        <v>49</v>
      </c>
      <c r="Z2" s="76" t="s">
        <v>53</v>
      </c>
      <c r="AA2" s="76" t="s">
        <v>55</v>
      </c>
      <c r="AB2" s="76" t="s">
        <v>57</v>
      </c>
      <c r="AC2" s="76" t="s">
        <v>59</v>
      </c>
      <c r="AD2" s="76" t="s">
        <v>61</v>
      </c>
      <c r="AE2" s="76" t="s">
        <v>327</v>
      </c>
      <c r="AF2" s="76" t="s">
        <v>63</v>
      </c>
      <c r="AG2" s="76" t="s">
        <v>65</v>
      </c>
      <c r="AH2" s="76" t="s">
        <v>69</v>
      </c>
      <c r="AI2" s="94" t="s">
        <v>71</v>
      </c>
      <c r="AJ2" s="94" t="s">
        <v>73</v>
      </c>
      <c r="AK2" s="94" t="s">
        <v>328</v>
      </c>
      <c r="AL2" s="94" t="s">
        <v>75</v>
      </c>
      <c r="AM2" s="94" t="s">
        <v>77</v>
      </c>
      <c r="AN2" s="94" t="s">
        <v>79</v>
      </c>
      <c r="AO2" s="94" t="s">
        <v>81</v>
      </c>
      <c r="AP2" s="94" t="s">
        <v>83</v>
      </c>
      <c r="AQ2" s="94" t="s">
        <v>329</v>
      </c>
      <c r="AR2" s="94" t="s">
        <v>85</v>
      </c>
      <c r="AS2" s="94" t="s">
        <v>87</v>
      </c>
      <c r="AT2" s="94" t="s">
        <v>161</v>
      </c>
      <c r="AU2" s="94" t="s">
        <v>91</v>
      </c>
      <c r="AV2" s="94" t="s">
        <v>93</v>
      </c>
      <c r="AW2" s="94" t="s">
        <v>95</v>
      </c>
      <c r="AX2" s="94" t="s">
        <v>97</v>
      </c>
      <c r="AY2" s="94" t="s">
        <v>99</v>
      </c>
      <c r="AZ2" s="94" t="s">
        <v>101</v>
      </c>
      <c r="BA2" s="94" t="s">
        <v>103</v>
      </c>
      <c r="BB2" s="94" t="s">
        <v>105</v>
      </c>
      <c r="BC2" s="94" t="s">
        <v>107</v>
      </c>
      <c r="BD2" s="94" t="s">
        <v>109</v>
      </c>
      <c r="BE2" s="94" t="s">
        <v>162</v>
      </c>
      <c r="BF2" s="94" t="s">
        <v>163</v>
      </c>
      <c r="BG2" s="94" t="s">
        <v>111</v>
      </c>
      <c r="BH2" s="94" t="s">
        <v>113</v>
      </c>
      <c r="BI2" s="94" t="s">
        <v>115</v>
      </c>
      <c r="BJ2" s="94" t="s">
        <v>117</v>
      </c>
      <c r="BK2" s="94" t="s">
        <v>119</v>
      </c>
      <c r="BL2" s="94" t="s">
        <v>121</v>
      </c>
      <c r="BM2" s="94" t="s">
        <v>123</v>
      </c>
      <c r="BN2" s="94" t="s">
        <v>125</v>
      </c>
      <c r="BO2" s="94" t="s">
        <v>127</v>
      </c>
      <c r="BP2" s="94" t="s">
        <v>129</v>
      </c>
      <c r="BQ2" s="94" t="s">
        <v>131</v>
      </c>
      <c r="BR2" s="94" t="s">
        <v>133</v>
      </c>
      <c r="BS2" s="94" t="s">
        <v>135</v>
      </c>
      <c r="BT2" s="94" t="s">
        <v>139</v>
      </c>
      <c r="BU2" s="94" t="s">
        <v>141</v>
      </c>
      <c r="BV2" s="94" t="s">
        <v>143</v>
      </c>
      <c r="BW2" s="76" t="s">
        <v>145</v>
      </c>
      <c r="BX2" s="76" t="s">
        <v>147</v>
      </c>
      <c r="BY2" s="76" t="s">
        <v>149</v>
      </c>
      <c r="BZ2" s="94" t="s">
        <v>151</v>
      </c>
      <c r="CA2" s="94" t="s">
        <v>153</v>
      </c>
      <c r="CB2" s="94" t="s">
        <v>155</v>
      </c>
      <c r="CC2" s="94"/>
      <c r="CD2" s="94" t="s">
        <v>69</v>
      </c>
      <c r="CE2" s="94" t="s">
        <v>365</v>
      </c>
      <c r="CF2" s="94" t="s">
        <v>53</v>
      </c>
      <c r="CG2" s="94" t="s">
        <v>81</v>
      </c>
      <c r="CH2" s="94" t="s">
        <v>161</v>
      </c>
      <c r="CI2" s="94" t="s">
        <v>162</v>
      </c>
      <c r="CJ2" s="94" t="s">
        <v>163</v>
      </c>
      <c r="CK2" s="94" t="s">
        <v>139</v>
      </c>
      <c r="CL2" s="94" t="s">
        <v>164</v>
      </c>
      <c r="CM2" s="94" t="s">
        <v>317</v>
      </c>
      <c r="CN2" s="94" t="s">
        <v>318</v>
      </c>
      <c r="CO2" s="94" t="s">
        <v>319</v>
      </c>
      <c r="CP2" s="94" t="s">
        <v>323</v>
      </c>
      <c r="CQ2" s="94"/>
      <c r="CR2" s="94"/>
      <c r="CS2" s="94"/>
      <c r="CT2" s="94"/>
    </row>
    <row r="3" spans="1:98">
      <c r="A3" s="76" t="s">
        <v>166</v>
      </c>
      <c r="B3" s="76">
        <v>509.17298808464</v>
      </c>
      <c r="C3" s="76"/>
      <c r="D3" s="76">
        <v>3660.5474535806002</v>
      </c>
      <c r="E3" s="76">
        <v>103.40345091648</v>
      </c>
      <c r="F3" s="76">
        <v>100.20329458876</v>
      </c>
      <c r="G3" s="76">
        <v>16.4499975089999</v>
      </c>
      <c r="H3" s="76">
        <v>160.409562068799</v>
      </c>
      <c r="I3" s="76"/>
      <c r="J3" s="76"/>
      <c r="K3" s="76"/>
      <c r="L3" s="76"/>
      <c r="M3" s="76"/>
      <c r="N3" s="23"/>
      <c r="O3" s="23"/>
      <c r="P3" s="76"/>
      <c r="Q3" s="76" t="s">
        <v>166</v>
      </c>
      <c r="R3" s="76">
        <v>0</v>
      </c>
      <c r="S3" s="76">
        <v>4.2377657630585599</v>
      </c>
      <c r="T3" s="76">
        <v>1.5685158617058901</v>
      </c>
      <c r="U3" s="76">
        <v>1.5685158617058901</v>
      </c>
      <c r="V3" s="76">
        <v>12.461813155718101</v>
      </c>
      <c r="W3" s="76">
        <v>0</v>
      </c>
      <c r="X3" s="76">
        <v>0.75975643226949197</v>
      </c>
      <c r="Y3" s="76">
        <v>3.90009323691122</v>
      </c>
      <c r="Z3" s="76">
        <v>509.172744660901</v>
      </c>
      <c r="AA3" s="76">
        <v>37.3294620959173</v>
      </c>
      <c r="AB3" s="76">
        <v>0.28364314369385102</v>
      </c>
      <c r="AC3" s="76">
        <v>6.5170404912819002</v>
      </c>
      <c r="AD3" s="76">
        <v>0</v>
      </c>
      <c r="AE3" s="76">
        <v>0</v>
      </c>
      <c r="AF3" s="76">
        <v>6.8547115429804801</v>
      </c>
      <c r="AG3" s="76">
        <v>6.8547115429804801</v>
      </c>
      <c r="AH3" s="76">
        <v>29.284361116861501</v>
      </c>
      <c r="AI3" s="76">
        <v>5.1611372999306999</v>
      </c>
      <c r="AJ3" s="76">
        <v>0.205978710403598</v>
      </c>
      <c r="AK3" s="76">
        <v>5.4012117870801903</v>
      </c>
      <c r="AL3" s="76">
        <v>0.55270157170372902</v>
      </c>
      <c r="AM3" s="76">
        <v>0</v>
      </c>
      <c r="AN3" s="76">
        <v>0.43733206033563699</v>
      </c>
      <c r="AO3" s="76">
        <v>1.92861377497202</v>
      </c>
      <c r="AP3" s="76">
        <v>0</v>
      </c>
      <c r="AQ3" s="76">
        <v>164.93778689374199</v>
      </c>
      <c r="AR3" s="76">
        <v>3294.4916224441499</v>
      </c>
      <c r="AS3" s="76">
        <v>336.77028857708098</v>
      </c>
      <c r="AT3" s="76">
        <v>3660.54627213809</v>
      </c>
      <c r="AU3" s="76">
        <v>0</v>
      </c>
      <c r="AV3" s="76">
        <v>6.5751865856415099</v>
      </c>
      <c r="AW3" s="76">
        <v>0</v>
      </c>
      <c r="AX3" s="76">
        <v>57.353565368159401</v>
      </c>
      <c r="AY3" s="76">
        <v>5.8418470652182301E-2</v>
      </c>
      <c r="AZ3" s="76">
        <v>2.0541685607235498E-2</v>
      </c>
      <c r="BA3" s="76">
        <v>77.276772874441207</v>
      </c>
      <c r="BB3" s="76">
        <v>2.6253257088686401E-2</v>
      </c>
      <c r="BC3" s="76">
        <v>0</v>
      </c>
      <c r="BD3" s="76">
        <v>3.8077262623389899E-3</v>
      </c>
      <c r="BE3" s="76">
        <v>103.400940634118</v>
      </c>
      <c r="BF3" s="76">
        <v>100.200683986995</v>
      </c>
      <c r="BG3" s="76">
        <v>3.2002566471226901</v>
      </c>
      <c r="BH3" s="76">
        <v>0</v>
      </c>
      <c r="BI3" s="76">
        <v>0</v>
      </c>
      <c r="BJ3" s="76">
        <v>0.40993169324228201</v>
      </c>
      <c r="BK3" s="76">
        <v>0</v>
      </c>
      <c r="BL3" s="76">
        <v>4.3989243973831096</v>
      </c>
      <c r="BM3" s="76">
        <v>0</v>
      </c>
      <c r="BN3" s="76">
        <v>0.114331985534372</v>
      </c>
      <c r="BO3" s="76">
        <v>17.595701335890599</v>
      </c>
      <c r="BP3" s="76">
        <v>0.140114491869685</v>
      </c>
      <c r="BQ3" s="76">
        <v>0</v>
      </c>
      <c r="BR3" s="76">
        <v>0.29559974789045201</v>
      </c>
      <c r="BS3" s="76">
        <v>4.0081300324410098E-4</v>
      </c>
      <c r="BT3" s="76">
        <v>16.449928407927299</v>
      </c>
      <c r="BU3" s="76">
        <v>23.9550091368625</v>
      </c>
      <c r="BV3" s="76">
        <v>0</v>
      </c>
      <c r="BW3" s="76">
        <v>0</v>
      </c>
      <c r="BX3" s="76">
        <v>8.0246439092497699</v>
      </c>
      <c r="BY3" s="76">
        <v>0</v>
      </c>
      <c r="BZ3" s="76">
        <v>1.3098953720398501</v>
      </c>
      <c r="CA3" s="76">
        <v>160.409543308586</v>
      </c>
      <c r="CB3" s="76">
        <v>11.1543625811097</v>
      </c>
      <c r="CC3" s="94"/>
      <c r="CD3" s="29">
        <f t="shared" ref="CD3:CD34" si="0">AH3/AT3</f>
        <v>7.9999975248931324E-3</v>
      </c>
      <c r="CE3" s="29">
        <f t="shared" ref="CE3:CE34" si="1">AO3/BF3</f>
        <v>1.9247511077093386E-2</v>
      </c>
      <c r="CF3" s="69">
        <f t="shared" ref="CF3:CF34" si="2">IF(B3=0,"",(Z3-B3)/B3)</f>
        <v>-4.7807669434533711E-7</v>
      </c>
      <c r="CG3" s="69" t="str">
        <f t="shared" ref="CG3:CG34" si="3">IF(C3=0,"",(AO3-C3)/C3)</f>
        <v/>
      </c>
      <c r="CH3" s="69">
        <f t="shared" ref="CH3:CH34" si="4">IF(D3=0,"",(AT3-D3)/D3)</f>
        <v>-3.2275022388573078E-7</v>
      </c>
      <c r="CI3" s="69">
        <f t="shared" ref="CI3:CI34" si="5">IF(E3=0,"",(BE3-E3)/E3)</f>
        <v>-2.4276582065173041E-5</v>
      </c>
      <c r="CJ3" s="69">
        <f t="shared" ref="CJ3:CJ34" si="6">IF(F3=0,"",(BF3-F3)/F3)</f>
        <v>-2.6053053202626169E-5</v>
      </c>
      <c r="CK3" s="69">
        <f t="shared" ref="CK3:CK34" si="7">IF(G3=0,"",(BT3-G3)/G3)</f>
        <v>-4.2006737425354901E-6</v>
      </c>
      <c r="CL3" s="69">
        <f t="shared" ref="CL3:CL34" si="8">IF(H3=0,"",(CA3-H3)/H3)</f>
        <v>-1.1695196201384394E-7</v>
      </c>
      <c r="CM3" s="41">
        <f>(T3/0.009783-$CA3)/$CA3</f>
        <v>-4.9111519882782408E-4</v>
      </c>
      <c r="CN3" s="41">
        <f>(X3/0.004739-$CA3)/$CA3</f>
        <v>-5.5827962969775581E-4</v>
      </c>
      <c r="CO3" s="41">
        <f>(AF3/0.042696-$CA3)/$CA3</f>
        <v>8.5644822442354376E-4</v>
      </c>
      <c r="CP3" s="41">
        <f>(AN3/0.00273-$CA3)/$CA3</f>
        <v>-1.3381336815810828E-3</v>
      </c>
      <c r="CQ3" s="69"/>
      <c r="CR3" s="69"/>
      <c r="CS3" s="69"/>
      <c r="CT3" s="69"/>
    </row>
    <row r="4" spans="1:98">
      <c r="A4" s="76" t="s">
        <v>168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23"/>
      <c r="O4" s="2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94"/>
      <c r="CD4" s="29" t="e">
        <f t="shared" si="0"/>
        <v>#DIV/0!</v>
      </c>
      <c r="CE4" s="29" t="e">
        <f t="shared" si="1"/>
        <v>#DIV/0!</v>
      </c>
      <c r="CF4" s="69" t="str">
        <f t="shared" si="2"/>
        <v/>
      </c>
      <c r="CG4" s="69" t="str">
        <f t="shared" si="3"/>
        <v/>
      </c>
      <c r="CH4" s="69" t="str">
        <f t="shared" si="4"/>
        <v/>
      </c>
      <c r="CI4" s="69" t="str">
        <f t="shared" si="5"/>
        <v/>
      </c>
      <c r="CJ4" s="69" t="str">
        <f t="shared" si="6"/>
        <v/>
      </c>
      <c r="CK4" s="69" t="str">
        <f t="shared" si="7"/>
        <v/>
      </c>
      <c r="CL4" s="69" t="str">
        <f t="shared" si="8"/>
        <v/>
      </c>
      <c r="CM4" s="41" t="e">
        <f t="shared" ref="CM4:CM67" si="9">(T4/0.009783-$CA4)/$CA4</f>
        <v>#DIV/0!</v>
      </c>
      <c r="CN4" s="41" t="e">
        <f t="shared" ref="CN4:CN67" si="10">(X4/0.004739-$CA4)/$CA4</f>
        <v>#DIV/0!</v>
      </c>
      <c r="CO4" s="41" t="e">
        <f t="shared" ref="CO4:CO67" si="11">(AF4/0.042696-$CA4)/$CA4</f>
        <v>#DIV/0!</v>
      </c>
      <c r="CP4" s="41" t="e">
        <f t="shared" ref="CP4:CP67" si="12">(AN4/0.00273-$CA4)/$CA4</f>
        <v>#DIV/0!</v>
      </c>
      <c r="CQ4" s="69"/>
      <c r="CR4" s="69"/>
      <c r="CS4" s="69"/>
      <c r="CT4" s="69"/>
    </row>
    <row r="5" spans="1:98">
      <c r="A5" s="76" t="s">
        <v>169</v>
      </c>
      <c r="B5" s="76">
        <v>263.53866117171901</v>
      </c>
      <c r="C5" s="76"/>
      <c r="D5" s="76">
        <v>1954.4086082817901</v>
      </c>
      <c r="E5" s="76">
        <v>55.796910848800003</v>
      </c>
      <c r="F5" s="76">
        <v>54.078968379480003</v>
      </c>
      <c r="G5" s="76">
        <v>7.5170025779199996</v>
      </c>
      <c r="H5" s="76">
        <v>91.709250194760003</v>
      </c>
      <c r="I5" s="76"/>
      <c r="J5" s="76"/>
      <c r="K5" s="76"/>
      <c r="L5" s="76"/>
      <c r="M5" s="76"/>
      <c r="N5" s="23"/>
      <c r="O5" s="23"/>
      <c r="P5" s="76"/>
      <c r="Q5" s="76" t="s">
        <v>169</v>
      </c>
      <c r="R5" s="76">
        <v>0</v>
      </c>
      <c r="S5" s="76">
        <v>2.4228122487791599</v>
      </c>
      <c r="T5" s="76">
        <v>0.89675109369380301</v>
      </c>
      <c r="U5" s="76">
        <v>0.89675109369380301</v>
      </c>
      <c r="V5" s="76">
        <v>7.1246636401448402</v>
      </c>
      <c r="W5" s="76">
        <v>0</v>
      </c>
      <c r="X5" s="76">
        <v>0.43436758123049901</v>
      </c>
      <c r="Y5" s="76">
        <v>2.2297589918613299</v>
      </c>
      <c r="Z5" s="76">
        <v>263.53848867695098</v>
      </c>
      <c r="AA5" s="76">
        <v>21.341987423985699</v>
      </c>
      <c r="AB5" s="76">
        <v>0.16216438374688399</v>
      </c>
      <c r="AC5" s="76">
        <v>3.7259179151303199</v>
      </c>
      <c r="AD5" s="76">
        <v>0</v>
      </c>
      <c r="AE5" s="76">
        <v>0</v>
      </c>
      <c r="AF5" s="76">
        <v>3.9189712941370898</v>
      </c>
      <c r="AG5" s="76">
        <v>3.9189712941370898</v>
      </c>
      <c r="AH5" s="76">
        <v>15.635254445013899</v>
      </c>
      <c r="AI5" s="76">
        <v>2.9507228289527201</v>
      </c>
      <c r="AJ5" s="76">
        <v>0.117762291933943</v>
      </c>
      <c r="AK5" s="76">
        <v>3.08797738997953</v>
      </c>
      <c r="AL5" s="76">
        <v>0.31599022928353099</v>
      </c>
      <c r="AM5" s="76">
        <v>0</v>
      </c>
      <c r="AN5" s="76">
        <v>0.25003112858343102</v>
      </c>
      <c r="AO5" s="76">
        <v>1.04085792582659</v>
      </c>
      <c r="AP5" s="76">
        <v>0</v>
      </c>
      <c r="AQ5" s="76">
        <v>94.298138446513093</v>
      </c>
      <c r="AR5" s="76">
        <v>1758.96710549204</v>
      </c>
      <c r="AS5" s="76">
        <v>179.805568920561</v>
      </c>
      <c r="AT5" s="76">
        <v>1954.4079288576099</v>
      </c>
      <c r="AU5" s="76">
        <v>0</v>
      </c>
      <c r="AV5" s="76">
        <v>3.7591620801320502</v>
      </c>
      <c r="AW5" s="76">
        <v>0</v>
      </c>
      <c r="AX5" s="76">
        <v>32.7901453023198</v>
      </c>
      <c r="AY5" s="76">
        <v>3.1528045975186901E-2</v>
      </c>
      <c r="AZ5" s="76">
        <v>1.1086182679607801E-2</v>
      </c>
      <c r="BA5" s="76">
        <v>41.7057102199661</v>
      </c>
      <c r="BB5" s="76">
        <v>1.4168687428804399E-2</v>
      </c>
      <c r="BC5" s="76">
        <v>0</v>
      </c>
      <c r="BD5" s="76">
        <v>2.0549979002739199E-3</v>
      </c>
      <c r="BE5" s="76">
        <v>55.795600508013997</v>
      </c>
      <c r="BF5" s="76">
        <v>54.077573954146899</v>
      </c>
      <c r="BG5" s="76">
        <v>1.71802655386718</v>
      </c>
      <c r="BH5" s="76">
        <v>0</v>
      </c>
      <c r="BI5" s="76">
        <v>0</v>
      </c>
      <c r="BJ5" s="76">
        <v>0.22123715627683399</v>
      </c>
      <c r="BK5" s="76">
        <v>0</v>
      </c>
      <c r="BL5" s="76">
        <v>2.3740655070354899</v>
      </c>
      <c r="BM5" s="76">
        <v>0</v>
      </c>
      <c r="BN5" s="76">
        <v>6.17041163864041E-2</v>
      </c>
      <c r="BO5" s="76">
        <v>9.4962697491691301</v>
      </c>
      <c r="BP5" s="76">
        <v>8.0106215062826405E-2</v>
      </c>
      <c r="BQ5" s="76">
        <v>0</v>
      </c>
      <c r="BR5" s="76">
        <v>0.159532973691143</v>
      </c>
      <c r="BS5" s="76">
        <v>2.1631763786548401E-4</v>
      </c>
      <c r="BT5" s="76">
        <v>7.5169767331937702</v>
      </c>
      <c r="BU5" s="76">
        <v>13.6955487067166</v>
      </c>
      <c r="BV5" s="76">
        <v>0</v>
      </c>
      <c r="BW5" s="76">
        <v>0</v>
      </c>
      <c r="BX5" s="76">
        <v>4.5878428001343297</v>
      </c>
      <c r="BY5" s="76">
        <v>0</v>
      </c>
      <c r="BZ5" s="76">
        <v>0.74889232188059895</v>
      </c>
      <c r="CA5" s="76">
        <v>91.709245746898404</v>
      </c>
      <c r="CB5" s="76">
        <v>6.3771727223338104</v>
      </c>
      <c r="CC5" s="94"/>
      <c r="CD5" s="29">
        <f t="shared" si="0"/>
        <v>7.9999954022664122E-3</v>
      </c>
      <c r="CE5" s="29">
        <f t="shared" si="1"/>
        <v>1.9247496692605837E-2</v>
      </c>
      <c r="CF5" s="69">
        <f t="shared" si="2"/>
        <v>-6.5453306649710937E-7</v>
      </c>
      <c r="CG5" s="69" t="str">
        <f t="shared" si="3"/>
        <v/>
      </c>
      <c r="CH5" s="69">
        <f t="shared" si="4"/>
        <v>-3.4763671079598845E-7</v>
      </c>
      <c r="CI5" s="69">
        <f t="shared" si="5"/>
        <v>-2.3484109891971954E-5</v>
      </c>
      <c r="CJ5" s="69">
        <f t="shared" si="6"/>
        <v>-2.5784983975996249E-5</v>
      </c>
      <c r="CK5" s="69">
        <f t="shared" si="7"/>
        <v>-3.4381691321041048E-6</v>
      </c>
      <c r="CL5" s="69">
        <f t="shared" si="8"/>
        <v>-4.8499596164913518E-8</v>
      </c>
      <c r="CM5" s="41">
        <f t="shared" si="9"/>
        <v>-4.9092910821944542E-4</v>
      </c>
      <c r="CN5" s="41">
        <f t="shared" si="10"/>
        <v>-5.5805043497602854E-4</v>
      </c>
      <c r="CO5" s="41">
        <f t="shared" si="11"/>
        <v>8.5640064093237087E-4</v>
      </c>
      <c r="CP5" s="41">
        <f t="shared" si="12"/>
        <v>-1.3384883857010242E-3</v>
      </c>
      <c r="CQ5" s="69"/>
      <c r="CR5" s="69"/>
      <c r="CS5" s="69"/>
      <c r="CT5" s="69"/>
    </row>
    <row r="6" spans="1:98">
      <c r="A6" s="76" t="s">
        <v>170</v>
      </c>
      <c r="B6" s="76">
        <v>1634.9543736851599</v>
      </c>
      <c r="C6" s="76"/>
      <c r="D6" s="76">
        <v>10858.155976921</v>
      </c>
      <c r="E6" s="76">
        <v>287.5786468302</v>
      </c>
      <c r="F6" s="76">
        <v>278.81999143635898</v>
      </c>
      <c r="G6" s="76">
        <v>25.805250077639901</v>
      </c>
      <c r="H6" s="76">
        <v>381.65508943011901</v>
      </c>
      <c r="I6" s="76"/>
      <c r="J6" s="76"/>
      <c r="K6" s="76"/>
      <c r="L6" s="23"/>
      <c r="M6" s="76"/>
      <c r="N6" s="23"/>
      <c r="O6" s="23"/>
      <c r="P6" s="76"/>
      <c r="Q6" s="76" t="s">
        <v>170</v>
      </c>
      <c r="R6" s="76">
        <v>0</v>
      </c>
      <c r="S6" s="76">
        <v>10.0827181513766</v>
      </c>
      <c r="T6" s="76">
        <v>3.73189612140848</v>
      </c>
      <c r="U6" s="76">
        <v>3.73189612140848</v>
      </c>
      <c r="V6" s="76">
        <v>29.649835445987598</v>
      </c>
      <c r="W6" s="76">
        <v>0</v>
      </c>
      <c r="X6" s="76">
        <v>1.8076530668078801</v>
      </c>
      <c r="Y6" s="76">
        <v>9.2793085489125104</v>
      </c>
      <c r="Z6" s="76">
        <v>1634.95398733973</v>
      </c>
      <c r="AA6" s="76">
        <v>88.816231579704393</v>
      </c>
      <c r="AB6" s="76">
        <v>0.67485931195008197</v>
      </c>
      <c r="AC6" s="76">
        <v>15.5056968313821</v>
      </c>
      <c r="AD6" s="76">
        <v>0</v>
      </c>
      <c r="AE6" s="76">
        <v>0</v>
      </c>
      <c r="AF6" s="76">
        <v>16.309089505158202</v>
      </c>
      <c r="AG6" s="76">
        <v>16.309089505158202</v>
      </c>
      <c r="AH6" s="76">
        <v>86.865216493019602</v>
      </c>
      <c r="AI6" s="76">
        <v>12.2796504603161</v>
      </c>
      <c r="AJ6" s="76">
        <v>0.490076062607471</v>
      </c>
      <c r="AK6" s="76">
        <v>12.8508523863246</v>
      </c>
      <c r="AL6" s="76">
        <v>1.31501762127443</v>
      </c>
      <c r="AM6" s="76">
        <v>0</v>
      </c>
      <c r="AN6" s="76">
        <v>1.0405243100535999</v>
      </c>
      <c r="AO6" s="76">
        <v>5.3664451133296902</v>
      </c>
      <c r="AP6" s="76">
        <v>0</v>
      </c>
      <c r="AQ6" s="76">
        <v>392.428869004006</v>
      </c>
      <c r="AR6" s="76">
        <v>9772.3373257745607</v>
      </c>
      <c r="AS6" s="76">
        <v>998.95007270358303</v>
      </c>
      <c r="AT6" s="76">
        <v>10858.152614971101</v>
      </c>
      <c r="AU6" s="76">
        <v>0</v>
      </c>
      <c r="AV6" s="76">
        <v>15.644031890623999</v>
      </c>
      <c r="AW6" s="76">
        <v>0</v>
      </c>
      <c r="AX6" s="76">
        <v>136.45863130674101</v>
      </c>
      <c r="AY6" s="76">
        <v>0.162552051351157</v>
      </c>
      <c r="AZ6" s="76">
        <v>5.7158088111024699E-2</v>
      </c>
      <c r="BA6" s="76">
        <v>215.02593402249801</v>
      </c>
      <c r="BB6" s="76">
        <v>7.3050821597579293E-2</v>
      </c>
      <c r="BC6" s="76">
        <v>0</v>
      </c>
      <c r="BD6" s="76">
        <v>1.05951538773789E-2</v>
      </c>
      <c r="BE6" s="76">
        <v>287.57131686711699</v>
      </c>
      <c r="BF6" s="76">
        <v>278.81269251636098</v>
      </c>
      <c r="BG6" s="76">
        <v>8.7586243507553601</v>
      </c>
      <c r="BH6" s="76">
        <v>0</v>
      </c>
      <c r="BI6" s="76">
        <v>0</v>
      </c>
      <c r="BJ6" s="76">
        <v>1.1406525087716299</v>
      </c>
      <c r="BK6" s="76">
        <v>0</v>
      </c>
      <c r="BL6" s="76">
        <v>12.240194297414501</v>
      </c>
      <c r="BM6" s="76">
        <v>0</v>
      </c>
      <c r="BN6" s="76">
        <v>0.31813364840688402</v>
      </c>
      <c r="BO6" s="76">
        <v>48.960788008399597</v>
      </c>
      <c r="BP6" s="76">
        <v>0.33336830361181302</v>
      </c>
      <c r="BQ6" s="76">
        <v>0</v>
      </c>
      <c r="BR6" s="76">
        <v>0.82251863442958095</v>
      </c>
      <c r="BS6" s="76">
        <v>1.1152815045112E-3</v>
      </c>
      <c r="BT6" s="76">
        <v>25.805271065876902</v>
      </c>
      <c r="BU6" s="76">
        <v>56.995064192707503</v>
      </c>
      <c r="BV6" s="76">
        <v>0</v>
      </c>
      <c r="BW6" s="76">
        <v>0</v>
      </c>
      <c r="BX6" s="76">
        <v>19.092653004887399</v>
      </c>
      <c r="BY6" s="76">
        <v>0</v>
      </c>
      <c r="BZ6" s="76">
        <v>3.1165732298768498</v>
      </c>
      <c r="CA6" s="76">
        <v>381.65502665365898</v>
      </c>
      <c r="CB6" s="76">
        <v>26.539086174305101</v>
      </c>
      <c r="CC6" s="94"/>
      <c r="CD6" s="29">
        <f t="shared" si="0"/>
        <v>7.9999995923110169E-3</v>
      </c>
      <c r="CE6" s="29">
        <f t="shared" si="1"/>
        <v>1.9247492160044982E-2</v>
      </c>
      <c r="CF6" s="69">
        <f t="shared" si="2"/>
        <v>-2.3630349330006567E-7</v>
      </c>
      <c r="CG6" s="69" t="str">
        <f t="shared" si="3"/>
        <v/>
      </c>
      <c r="CH6" s="69">
        <f t="shared" si="4"/>
        <v>-3.0962438798913222E-7</v>
      </c>
      <c r="CI6" s="69">
        <f t="shared" si="5"/>
        <v>-2.5488551266941655E-5</v>
      </c>
      <c r="CJ6" s="69">
        <f t="shared" si="6"/>
        <v>-2.6177893343988977E-5</v>
      </c>
      <c r="CK6" s="69">
        <f t="shared" si="7"/>
        <v>8.1333205210801716E-7</v>
      </c>
      <c r="CL6" s="69">
        <f t="shared" si="8"/>
        <v>-1.6448479730864405E-7</v>
      </c>
      <c r="CM6" s="41">
        <f t="shared" si="9"/>
        <v>-4.9146665425613243E-4</v>
      </c>
      <c r="CN6" s="41">
        <f t="shared" si="10"/>
        <v>-5.5848126938829931E-4</v>
      </c>
      <c r="CO6" s="41">
        <f t="shared" si="11"/>
        <v>8.5586773544539876E-4</v>
      </c>
      <c r="CP6" s="41">
        <f t="shared" si="12"/>
        <v>-1.3378331239764835E-3</v>
      </c>
      <c r="CQ6" s="69"/>
      <c r="CR6" s="69"/>
      <c r="CS6" s="69"/>
      <c r="CT6" s="69"/>
    </row>
    <row r="7" spans="1:98">
      <c r="A7" s="76" t="s">
        <v>171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23"/>
      <c r="O7" s="23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94"/>
      <c r="CD7" s="29" t="e">
        <f t="shared" si="0"/>
        <v>#DIV/0!</v>
      </c>
      <c r="CE7" s="29" t="e">
        <f t="shared" si="1"/>
        <v>#DIV/0!</v>
      </c>
      <c r="CF7" s="69" t="str">
        <f t="shared" si="2"/>
        <v/>
      </c>
      <c r="CG7" s="69" t="str">
        <f t="shared" si="3"/>
        <v/>
      </c>
      <c r="CH7" s="69" t="str">
        <f t="shared" si="4"/>
        <v/>
      </c>
      <c r="CI7" s="69" t="str">
        <f t="shared" si="5"/>
        <v/>
      </c>
      <c r="CJ7" s="69" t="str">
        <f t="shared" si="6"/>
        <v/>
      </c>
      <c r="CK7" s="69" t="str">
        <f t="shared" si="7"/>
        <v/>
      </c>
      <c r="CL7" s="69" t="str">
        <f t="shared" si="8"/>
        <v/>
      </c>
      <c r="CM7" s="41" t="e">
        <f t="shared" si="9"/>
        <v>#DIV/0!</v>
      </c>
      <c r="CN7" s="41" t="e">
        <f t="shared" si="10"/>
        <v>#DIV/0!</v>
      </c>
      <c r="CO7" s="41" t="e">
        <f t="shared" si="11"/>
        <v>#DIV/0!</v>
      </c>
      <c r="CP7" s="41" t="e">
        <f t="shared" si="12"/>
        <v>#DIV/0!</v>
      </c>
      <c r="CQ7" s="69"/>
      <c r="CR7" s="69"/>
      <c r="CS7" s="69"/>
      <c r="CT7" s="69"/>
    </row>
    <row r="8" spans="1:98">
      <c r="A8" s="76" t="s">
        <v>172</v>
      </c>
      <c r="B8" s="76">
        <v>244.33682837475999</v>
      </c>
      <c r="C8" s="76"/>
      <c r="D8" s="76">
        <v>1653.44338992184</v>
      </c>
      <c r="E8" s="76">
        <v>43.778678423919999</v>
      </c>
      <c r="F8" s="76">
        <v>42.456310451279997</v>
      </c>
      <c r="G8" s="76">
        <v>2.2868710176399998</v>
      </c>
      <c r="H8" s="76">
        <v>60.796524748079896</v>
      </c>
      <c r="I8" s="76"/>
      <c r="J8" s="76"/>
      <c r="K8" s="76"/>
      <c r="L8" s="76"/>
      <c r="M8" s="76"/>
      <c r="N8" s="23"/>
      <c r="O8" s="23"/>
      <c r="P8" s="76"/>
      <c r="Q8" s="76" t="s">
        <v>172</v>
      </c>
      <c r="R8" s="76">
        <v>0</v>
      </c>
      <c r="S8" s="76">
        <v>1.60614675912758</v>
      </c>
      <c r="T8" s="76">
        <v>0.59447954317646201</v>
      </c>
      <c r="U8" s="76">
        <v>0.59447954317646201</v>
      </c>
      <c r="V8" s="76">
        <v>4.7231255126027198</v>
      </c>
      <c r="W8" s="76">
        <v>0</v>
      </c>
      <c r="X8" s="76">
        <v>0.28795416879477398</v>
      </c>
      <c r="Y8" s="76">
        <v>1.47816724383022</v>
      </c>
      <c r="Z8" s="76">
        <v>244.33675089777699</v>
      </c>
      <c r="AA8" s="76">
        <v>14.1481664718864</v>
      </c>
      <c r="AB8" s="76">
        <v>0.107503066790019</v>
      </c>
      <c r="AC8" s="76">
        <v>2.4700102941188802</v>
      </c>
      <c r="AD8" s="76">
        <v>0</v>
      </c>
      <c r="AE8" s="76">
        <v>0</v>
      </c>
      <c r="AF8" s="76">
        <v>2.5979891263286001</v>
      </c>
      <c r="AG8" s="76">
        <v>2.5979891263286001</v>
      </c>
      <c r="AH8" s="76">
        <v>13.227538595986401</v>
      </c>
      <c r="AI8" s="76">
        <v>1.9561133668934101</v>
      </c>
      <c r="AJ8" s="76">
        <v>7.8067683191639203E-2</v>
      </c>
      <c r="AK8" s="76">
        <v>2.0471025927158899</v>
      </c>
      <c r="AL8" s="76">
        <v>0.209478409614687</v>
      </c>
      <c r="AM8" s="76">
        <v>0</v>
      </c>
      <c r="AN8" s="76">
        <v>0.165752617827231</v>
      </c>
      <c r="AO8" s="76">
        <v>0.81715701904242199</v>
      </c>
      <c r="AP8" s="76">
        <v>0</v>
      </c>
      <c r="AQ8" s="76">
        <v>62.512749719186303</v>
      </c>
      <c r="AR8" s="76">
        <v>1488.0985049752801</v>
      </c>
      <c r="AS8" s="76">
        <v>152.11675741926899</v>
      </c>
      <c r="AT8" s="76">
        <v>1653.44280099053</v>
      </c>
      <c r="AU8" s="76">
        <v>0</v>
      </c>
      <c r="AV8" s="76">
        <v>2.4920469462121799</v>
      </c>
      <c r="AW8" s="76">
        <v>0</v>
      </c>
      <c r="AX8" s="76">
        <v>21.737460641945098</v>
      </c>
      <c r="AY8" s="76">
        <v>2.4752039418641101E-2</v>
      </c>
      <c r="AZ8" s="76">
        <v>8.7035604259329599E-3</v>
      </c>
      <c r="BA8" s="76">
        <v>32.742315337004001</v>
      </c>
      <c r="BB8" s="76">
        <v>1.1123561847914101E-2</v>
      </c>
      <c r="BC8" s="76">
        <v>0</v>
      </c>
      <c r="BD8" s="76">
        <v>1.6133401291908401E-3</v>
      </c>
      <c r="BE8" s="76">
        <v>43.777568962753001</v>
      </c>
      <c r="BF8" s="76">
        <v>42.455219691986898</v>
      </c>
      <c r="BG8" s="76">
        <v>1.3223492707661599</v>
      </c>
      <c r="BH8" s="76">
        <v>0</v>
      </c>
      <c r="BI8" s="76">
        <v>0</v>
      </c>
      <c r="BJ8" s="76">
        <v>0.17368878482338199</v>
      </c>
      <c r="BK8" s="76">
        <v>0</v>
      </c>
      <c r="BL8" s="76">
        <v>1.8638329610829101</v>
      </c>
      <c r="BM8" s="76">
        <v>0</v>
      </c>
      <c r="BN8" s="76">
        <v>4.8442710935476203E-2</v>
      </c>
      <c r="BO8" s="76">
        <v>7.4553313199622897</v>
      </c>
      <c r="BP8" s="76">
        <v>5.3104631372485202E-2</v>
      </c>
      <c r="BQ8" s="76">
        <v>0</v>
      </c>
      <c r="BR8" s="76">
        <v>0.12524625215363999</v>
      </c>
      <c r="BS8" s="76">
        <v>1.69824203497632E-4</v>
      </c>
      <c r="BT8" s="76">
        <v>2.2868907808131702</v>
      </c>
      <c r="BU8" s="76">
        <v>9.0791466740535594</v>
      </c>
      <c r="BV8" s="76">
        <v>0</v>
      </c>
      <c r="BW8" s="76">
        <v>0</v>
      </c>
      <c r="BX8" s="76">
        <v>3.0414052708822101</v>
      </c>
      <c r="BY8" s="76">
        <v>0</v>
      </c>
      <c r="BZ8" s="76">
        <v>0.49646085762462999</v>
      </c>
      <c r="CA8" s="76">
        <v>60.796507566813801</v>
      </c>
      <c r="CB8" s="76">
        <v>4.2275944211261196</v>
      </c>
      <c r="CC8" s="94"/>
      <c r="CD8" s="29">
        <f t="shared" si="0"/>
        <v>7.9999976945450812E-3</v>
      </c>
      <c r="CE8" s="29">
        <f t="shared" si="1"/>
        <v>1.9247504193145283E-2</v>
      </c>
      <c r="CF8" s="69">
        <f t="shared" si="2"/>
        <v>-3.1709089255962217E-7</v>
      </c>
      <c r="CG8" s="69" t="str">
        <f t="shared" si="3"/>
        <v/>
      </c>
      <c r="CH8" s="69">
        <f t="shared" si="4"/>
        <v>-3.561847436316447E-7</v>
      </c>
      <c r="CI8" s="69">
        <f t="shared" si="5"/>
        <v>-2.5342500206477512E-5</v>
      </c>
      <c r="CJ8" s="69">
        <f t="shared" si="6"/>
        <v>-2.5691334963050527E-5</v>
      </c>
      <c r="CK8" s="69">
        <f t="shared" si="7"/>
        <v>8.642014795755107E-6</v>
      </c>
      <c r="CL8" s="69">
        <f t="shared" si="8"/>
        <v>-2.8260276662805956E-7</v>
      </c>
      <c r="CM8" s="41">
        <f t="shared" si="9"/>
        <v>-4.9210493223964609E-4</v>
      </c>
      <c r="CN8" s="41">
        <f t="shared" si="10"/>
        <v>-5.5700244577493315E-4</v>
      </c>
      <c r="CO8" s="41">
        <f t="shared" si="11"/>
        <v>8.5579278414674642E-4</v>
      </c>
      <c r="CP8" s="41">
        <f t="shared" si="12"/>
        <v>-1.3366383153694918E-3</v>
      </c>
      <c r="CQ8" s="69"/>
      <c r="CR8" s="69"/>
      <c r="CS8" s="69"/>
      <c r="CT8" s="69"/>
    </row>
    <row r="9" spans="1:98">
      <c r="A9" s="76" t="s">
        <v>173</v>
      </c>
      <c r="B9" s="76">
        <v>175.55947315323999</v>
      </c>
      <c r="C9" s="76"/>
      <c r="D9" s="76">
        <v>1168.4418000067999</v>
      </c>
      <c r="E9" s="76">
        <v>31.415285780119898</v>
      </c>
      <c r="F9" s="76">
        <v>30.449730275359901</v>
      </c>
      <c r="G9" s="76">
        <v>4.1024991145599996</v>
      </c>
      <c r="H9" s="76">
        <v>41.708836129399998</v>
      </c>
      <c r="I9" s="76"/>
      <c r="J9" s="76"/>
      <c r="K9" s="76"/>
      <c r="L9" s="76"/>
      <c r="M9" s="76"/>
      <c r="N9" s="23"/>
      <c r="O9" s="23"/>
      <c r="P9" s="76"/>
      <c r="Q9" s="76" t="s">
        <v>173</v>
      </c>
      <c r="R9" s="76">
        <v>0</v>
      </c>
      <c r="S9" s="76">
        <v>1.10188072787953</v>
      </c>
      <c r="T9" s="76">
        <v>0.40783698325289702</v>
      </c>
      <c r="U9" s="76">
        <v>0.40783698325289702</v>
      </c>
      <c r="V9" s="76">
        <v>3.2402608121496699</v>
      </c>
      <c r="W9" s="76">
        <v>0</v>
      </c>
      <c r="X9" s="76">
        <v>0.197547880241911</v>
      </c>
      <c r="Y9" s="76">
        <v>1.0140816477410799</v>
      </c>
      <c r="Z9" s="76">
        <v>175.55941603972701</v>
      </c>
      <c r="AA9" s="76">
        <v>9.7062114872891296</v>
      </c>
      <c r="AB9" s="76">
        <v>7.3751354310554101E-2</v>
      </c>
      <c r="AC9" s="76">
        <v>1.69452612067858</v>
      </c>
      <c r="AD9" s="76">
        <v>0</v>
      </c>
      <c r="AE9" s="76">
        <v>0</v>
      </c>
      <c r="AF9" s="76">
        <v>1.7823247291414599</v>
      </c>
      <c r="AG9" s="76">
        <v>1.7823247291414599</v>
      </c>
      <c r="AH9" s="76">
        <v>9.34752794303256</v>
      </c>
      <c r="AI9" s="76">
        <v>1.34197147432331</v>
      </c>
      <c r="AJ9" s="76">
        <v>5.3557586964489E-2</v>
      </c>
      <c r="AK9" s="76">
        <v>1.40439317411465</v>
      </c>
      <c r="AL9" s="76">
        <v>0.14371051375187999</v>
      </c>
      <c r="AM9" s="76">
        <v>0</v>
      </c>
      <c r="AN9" s="76">
        <v>0.113712728859356</v>
      </c>
      <c r="AO9" s="76">
        <v>0.58606595876254497</v>
      </c>
      <c r="AP9" s="76">
        <v>0</v>
      </c>
      <c r="AQ9" s="76">
        <v>42.886237536996298</v>
      </c>
      <c r="AR9" s="76">
        <v>1051.59725747229</v>
      </c>
      <c r="AS9" s="76">
        <v>107.49664541411001</v>
      </c>
      <c r="AT9" s="76">
        <v>1168.4414308294299</v>
      </c>
      <c r="AU9" s="76">
        <v>0</v>
      </c>
      <c r="AV9" s="76">
        <v>1.70964485107778</v>
      </c>
      <c r="AW9" s="76">
        <v>0</v>
      </c>
      <c r="AX9" s="76">
        <v>14.912784883083299</v>
      </c>
      <c r="AY9" s="76">
        <v>1.7752185937818601E-2</v>
      </c>
      <c r="AZ9" s="76">
        <v>6.2421945909599402E-3</v>
      </c>
      <c r="BA9" s="76">
        <v>23.482828133181201</v>
      </c>
      <c r="BB9" s="76">
        <v>7.9778265734111505E-3</v>
      </c>
      <c r="BC9" s="76">
        <v>0</v>
      </c>
      <c r="BD9" s="76">
        <v>1.1570915303934701E-3</v>
      </c>
      <c r="BE9" s="76">
        <v>31.414499371673902</v>
      </c>
      <c r="BF9" s="76">
        <v>30.448934634602601</v>
      </c>
      <c r="BG9" s="76">
        <v>0.96556473707127</v>
      </c>
      <c r="BH9" s="76">
        <v>0</v>
      </c>
      <c r="BI9" s="76">
        <v>0</v>
      </c>
      <c r="BJ9" s="76">
        <v>0.124569799985669</v>
      </c>
      <c r="BK9" s="76">
        <v>0</v>
      </c>
      <c r="BL9" s="76">
        <v>1.3367437038751699</v>
      </c>
      <c r="BM9" s="76">
        <v>0</v>
      </c>
      <c r="BN9" s="76">
        <v>3.4743132878078897E-2</v>
      </c>
      <c r="BO9" s="76">
        <v>5.34697208397405</v>
      </c>
      <c r="BP9" s="76">
        <v>3.6431888348771098E-2</v>
      </c>
      <c r="BQ9" s="76">
        <v>0</v>
      </c>
      <c r="BR9" s="76">
        <v>8.9826682319482695E-2</v>
      </c>
      <c r="BS9" s="76">
        <v>1.2179975638927E-4</v>
      </c>
      <c r="BT9" s="76">
        <v>4.1025000439822099</v>
      </c>
      <c r="BU9" s="76">
        <v>6.2286568108069797</v>
      </c>
      <c r="BV9" s="76">
        <v>0</v>
      </c>
      <c r="BW9" s="76">
        <v>0</v>
      </c>
      <c r="BX9" s="76">
        <v>2.0865247478353299</v>
      </c>
      <c r="BY9" s="76">
        <v>0</v>
      </c>
      <c r="BZ9" s="76">
        <v>0.340591659743051</v>
      </c>
      <c r="CA9" s="76">
        <v>41.708829400838802</v>
      </c>
      <c r="CB9" s="76">
        <v>2.90030115354641</v>
      </c>
      <c r="CC9" s="94"/>
      <c r="CD9" s="29">
        <f t="shared" si="0"/>
        <v>7.9999970014732556E-3</v>
      </c>
      <c r="CE9" s="29">
        <f t="shared" si="1"/>
        <v>1.9247502935506037E-2</v>
      </c>
      <c r="CF9" s="69">
        <f t="shared" si="2"/>
        <v>-3.2532287750983359E-7</v>
      </c>
      <c r="CG9" s="69" t="str">
        <f t="shared" si="3"/>
        <v/>
      </c>
      <c r="CH9" s="69">
        <f t="shared" si="4"/>
        <v>-3.1595700356963528E-7</v>
      </c>
      <c r="CI9" s="69">
        <f t="shared" si="5"/>
        <v>-2.5032668857477264E-5</v>
      </c>
      <c r="CJ9" s="69">
        <f t="shared" si="6"/>
        <v>-2.6129648772081305E-5</v>
      </c>
      <c r="CK9" s="69">
        <f t="shared" si="7"/>
        <v>2.2655025250500315E-7</v>
      </c>
      <c r="CL9" s="69">
        <f t="shared" si="8"/>
        <v>-1.6132219981725024E-7</v>
      </c>
      <c r="CM9" s="41">
        <f t="shared" si="9"/>
        <v>-4.9136362786513107E-4</v>
      </c>
      <c r="CN9" s="41">
        <f t="shared" si="10"/>
        <v>-5.5784339189072411E-4</v>
      </c>
      <c r="CO9" s="41">
        <f t="shared" si="11"/>
        <v>8.561033743620587E-4</v>
      </c>
      <c r="CP9" s="41">
        <f t="shared" si="12"/>
        <v>-1.3382098573434952E-3</v>
      </c>
      <c r="CQ9" s="69"/>
      <c r="CR9" s="69"/>
      <c r="CS9" s="69"/>
      <c r="CT9" s="69"/>
    </row>
    <row r="10" spans="1:98">
      <c r="A10" s="76" t="s">
        <v>174</v>
      </c>
      <c r="B10" s="76">
        <v>29.964653091999999</v>
      </c>
      <c r="C10" s="76"/>
      <c r="D10" s="76">
        <v>197.66151008251899</v>
      </c>
      <c r="E10" s="76">
        <v>5.1004218808399999</v>
      </c>
      <c r="F10" s="76">
        <v>4.9474061247599996</v>
      </c>
      <c r="G10" s="76">
        <v>0.11628804967999901</v>
      </c>
      <c r="H10" s="76">
        <v>6.5519588213199897</v>
      </c>
      <c r="I10" s="76"/>
      <c r="J10" s="76"/>
      <c r="K10" s="76"/>
      <c r="L10" s="76"/>
      <c r="M10" s="76"/>
      <c r="N10" s="23"/>
      <c r="O10" s="23"/>
      <c r="P10" s="76"/>
      <c r="Q10" s="76"/>
      <c r="R10" s="76">
        <v>0</v>
      </c>
      <c r="S10" s="76">
        <v>0.173092251152521</v>
      </c>
      <c r="T10" s="76">
        <v>6.4066262118619696E-2</v>
      </c>
      <c r="U10" s="76">
        <v>6.4066262118619696E-2</v>
      </c>
      <c r="V10" s="76">
        <v>0.509004532052447</v>
      </c>
      <c r="W10" s="76">
        <v>0</v>
      </c>
      <c r="X10" s="76">
        <v>3.1032322479222999E-2</v>
      </c>
      <c r="Y10" s="76">
        <v>0.159300010454096</v>
      </c>
      <c r="Z10" s="76">
        <v>29.964635014908701</v>
      </c>
      <c r="AA10" s="76">
        <v>1.5247284514750501</v>
      </c>
      <c r="AB10" s="76">
        <v>1.15854474671538E-2</v>
      </c>
      <c r="AC10" s="76">
        <v>0.26618951496420201</v>
      </c>
      <c r="AD10" s="76">
        <v>0</v>
      </c>
      <c r="AE10" s="76">
        <v>0</v>
      </c>
      <c r="AF10" s="76">
        <v>0.27998173204340798</v>
      </c>
      <c r="AG10" s="76">
        <v>0.27998173204340798</v>
      </c>
      <c r="AH10" s="76">
        <v>1.5812897905057901</v>
      </c>
      <c r="AI10" s="76">
        <v>0.21080759898697601</v>
      </c>
      <c r="AJ10" s="76">
        <v>8.4132260781758905E-3</v>
      </c>
      <c r="AK10" s="76">
        <v>0.22061334988894199</v>
      </c>
      <c r="AL10" s="76">
        <v>2.2575200938948499E-2</v>
      </c>
      <c r="AM10" s="76">
        <v>0</v>
      </c>
      <c r="AN10" s="76">
        <v>1.7863031675970101E-2</v>
      </c>
      <c r="AO10" s="76">
        <v>9.5222760737886894E-2</v>
      </c>
      <c r="AP10" s="76">
        <v>0</v>
      </c>
      <c r="AQ10" s="76">
        <v>6.7369109167369299</v>
      </c>
      <c r="AR10" s="76">
        <v>177.89528581270599</v>
      </c>
      <c r="AS10" s="76">
        <v>18.184821148938699</v>
      </c>
      <c r="AT10" s="76">
        <v>197.66139675215101</v>
      </c>
      <c r="AU10" s="76">
        <v>0</v>
      </c>
      <c r="AV10" s="76">
        <v>0.26856440412925697</v>
      </c>
      <c r="AW10" s="76">
        <v>0</v>
      </c>
      <c r="AX10" s="76">
        <v>2.3426156385191499</v>
      </c>
      <c r="AY10" s="76">
        <v>2.8843351686811299E-3</v>
      </c>
      <c r="AZ10" s="76">
        <v>1.0142177284677299E-3</v>
      </c>
      <c r="BA10" s="76">
        <v>3.81544077558602</v>
      </c>
      <c r="BB10" s="76">
        <v>1.2962206165225299E-3</v>
      </c>
      <c r="BC10" s="76">
        <v>0</v>
      </c>
      <c r="BD10" s="76">
        <v>1.8800071650214599E-4</v>
      </c>
      <c r="BE10" s="76">
        <v>5.1002912649525696</v>
      </c>
      <c r="BF10" s="76">
        <v>4.9472790822114598</v>
      </c>
      <c r="BG10" s="76">
        <v>0.153012182741116</v>
      </c>
      <c r="BH10" s="76">
        <v>0</v>
      </c>
      <c r="BI10" s="76">
        <v>0</v>
      </c>
      <c r="BJ10" s="76">
        <v>2.0239871029613499E-2</v>
      </c>
      <c r="BK10" s="76">
        <v>0</v>
      </c>
      <c r="BL10" s="76">
        <v>0.217191149545021</v>
      </c>
      <c r="BM10" s="76">
        <v>0</v>
      </c>
      <c r="BN10" s="76">
        <v>5.6449865242480897E-3</v>
      </c>
      <c r="BO10" s="76">
        <v>0.86876488037169997</v>
      </c>
      <c r="BP10" s="76">
        <v>5.7230588932577096E-3</v>
      </c>
      <c r="BQ10" s="76">
        <v>0</v>
      </c>
      <c r="BR10" s="76">
        <v>1.4594855404355201E-2</v>
      </c>
      <c r="BS10" s="76">
        <v>1.9789520329370499E-5</v>
      </c>
      <c r="BT10" s="76">
        <v>0.116288060318457</v>
      </c>
      <c r="BU10" s="76">
        <v>0.97844659755366303</v>
      </c>
      <c r="BV10" s="76">
        <v>0</v>
      </c>
      <c r="BW10" s="76">
        <v>0</v>
      </c>
      <c r="BX10" s="76">
        <v>0.32776730120449499</v>
      </c>
      <c r="BY10" s="76">
        <v>0</v>
      </c>
      <c r="BZ10" s="76">
        <v>5.3502890021329699E-2</v>
      </c>
      <c r="CA10" s="76">
        <v>6.55195459581011</v>
      </c>
      <c r="CB10" s="76">
        <v>0.45560168764143999</v>
      </c>
      <c r="CC10" s="94"/>
      <c r="CD10" s="29">
        <f t="shared" si="0"/>
        <v>7.9999930005987992E-3</v>
      </c>
      <c r="CE10" s="29">
        <f t="shared" si="1"/>
        <v>1.9247501334677449E-2</v>
      </c>
      <c r="CF10" s="69">
        <f t="shared" si="2"/>
        <v>-6.0328051328141658E-7</v>
      </c>
      <c r="CG10" s="69" t="str">
        <f t="shared" si="3"/>
        <v/>
      </c>
      <c r="CH10" s="69">
        <f t="shared" si="4"/>
        <v>-5.7335577337978857E-7</v>
      </c>
      <c r="CI10" s="69">
        <f t="shared" si="5"/>
        <v>-2.5608839912050686E-5</v>
      </c>
      <c r="CJ10" s="69">
        <f t="shared" si="6"/>
        <v>-2.5678617306953686E-5</v>
      </c>
      <c r="CK10" s="69">
        <f t="shared" si="7"/>
        <v>9.1483673677710696E-8</v>
      </c>
      <c r="CL10" s="69">
        <f t="shared" si="8"/>
        <v>-6.4492314359854127E-7</v>
      </c>
      <c r="CM10" s="41">
        <f t="shared" si="9"/>
        <v>-4.9158794916635514E-4</v>
      </c>
      <c r="CN10" s="41">
        <f t="shared" si="10"/>
        <v>-5.6008087471147623E-4</v>
      </c>
      <c r="CO10" s="41">
        <f t="shared" si="11"/>
        <v>8.5606881967048782E-4</v>
      </c>
      <c r="CP10" s="41">
        <f t="shared" si="12"/>
        <v>-1.3308318212081379E-3</v>
      </c>
      <c r="CQ10" s="69"/>
      <c r="CR10" s="69"/>
      <c r="CS10" s="69"/>
      <c r="CT10" s="69"/>
    </row>
    <row r="11" spans="1:98">
      <c r="A11" s="76" t="s">
        <v>175</v>
      </c>
      <c r="B11" s="76">
        <v>1287.5907635162</v>
      </c>
      <c r="C11" s="76"/>
      <c r="D11" s="76">
        <v>8715.6522340188294</v>
      </c>
      <c r="E11" s="76">
        <v>232.81357873092</v>
      </c>
      <c r="F11" s="76">
        <v>225.71476587439901</v>
      </c>
      <c r="G11" s="76">
        <v>21.930172450559901</v>
      </c>
      <c r="H11" s="76">
        <v>321.47809692415899</v>
      </c>
      <c r="I11" s="76"/>
      <c r="J11" s="76"/>
      <c r="K11" s="76"/>
      <c r="L11" s="76"/>
      <c r="M11" s="76"/>
      <c r="N11" s="23"/>
      <c r="O11" s="23"/>
      <c r="P11" s="76"/>
      <c r="Q11" s="76" t="s">
        <v>175</v>
      </c>
      <c r="R11" s="76">
        <v>0</v>
      </c>
      <c r="S11" s="76">
        <v>8.4929373027514803</v>
      </c>
      <c r="T11" s="76">
        <v>3.1434747909040102</v>
      </c>
      <c r="U11" s="76">
        <v>3.1434747909040102</v>
      </c>
      <c r="V11" s="76">
        <v>24.9748238229114</v>
      </c>
      <c r="W11" s="76">
        <v>0</v>
      </c>
      <c r="X11" s="76">
        <v>1.5226346793076</v>
      </c>
      <c r="Y11" s="76">
        <v>7.81620395313512</v>
      </c>
      <c r="Z11" s="76">
        <v>1287.5903695325601</v>
      </c>
      <c r="AA11" s="76">
        <v>74.812274093648099</v>
      </c>
      <c r="AB11" s="76">
        <v>0.56845145532565799</v>
      </c>
      <c r="AC11" s="76">
        <v>13.060851689860201</v>
      </c>
      <c r="AD11" s="76">
        <v>0</v>
      </c>
      <c r="AE11" s="76">
        <v>0</v>
      </c>
      <c r="AF11" s="76">
        <v>13.7375810198529</v>
      </c>
      <c r="AG11" s="76">
        <v>13.7375810198529</v>
      </c>
      <c r="AH11" s="76">
        <v>69.725184100574793</v>
      </c>
      <c r="AI11" s="76">
        <v>10.343470540638201</v>
      </c>
      <c r="AJ11" s="76">
        <v>0.41280381727083998</v>
      </c>
      <c r="AK11" s="76">
        <v>10.8246086265214</v>
      </c>
      <c r="AL11" s="76">
        <v>1.10767363785595</v>
      </c>
      <c r="AM11" s="76">
        <v>0</v>
      </c>
      <c r="AN11" s="76">
        <v>0.87646040195295205</v>
      </c>
      <c r="AO11" s="76">
        <v>4.3443321810369397</v>
      </c>
      <c r="AP11" s="76">
        <v>0</v>
      </c>
      <c r="AQ11" s="76">
        <v>330.553106163461</v>
      </c>
      <c r="AR11" s="76">
        <v>7844.0841699959701</v>
      </c>
      <c r="AS11" s="76">
        <v>801.83986312427999</v>
      </c>
      <c r="AT11" s="76">
        <v>8715.6492172208309</v>
      </c>
      <c r="AU11" s="76">
        <v>0</v>
      </c>
      <c r="AV11" s="76">
        <v>13.1773772093609</v>
      </c>
      <c r="AW11" s="76">
        <v>0</v>
      </c>
      <c r="AX11" s="76">
        <v>114.942707817475</v>
      </c>
      <c r="AY11" s="76">
        <v>0.13159169352932401</v>
      </c>
      <c r="AZ11" s="76">
        <v>4.6271537869784003E-2</v>
      </c>
      <c r="BA11" s="76">
        <v>174.07122615012301</v>
      </c>
      <c r="BB11" s="76">
        <v>5.9137267078710497E-2</v>
      </c>
      <c r="BC11" s="76">
        <v>0</v>
      </c>
      <c r="BD11" s="76">
        <v>8.5771633456240993E-3</v>
      </c>
      <c r="BE11" s="76">
        <v>232.80777158323099</v>
      </c>
      <c r="BF11" s="76">
        <v>225.70890315717699</v>
      </c>
      <c r="BG11" s="76">
        <v>7.0988684260542199</v>
      </c>
      <c r="BH11" s="76">
        <v>0</v>
      </c>
      <c r="BI11" s="76">
        <v>0</v>
      </c>
      <c r="BJ11" s="76">
        <v>0.92339939495913104</v>
      </c>
      <c r="BK11" s="76">
        <v>0</v>
      </c>
      <c r="BL11" s="76">
        <v>9.9088809660212593</v>
      </c>
      <c r="BM11" s="76">
        <v>0</v>
      </c>
      <c r="BN11" s="76">
        <v>0.25754055237795997</v>
      </c>
      <c r="BO11" s="76">
        <v>39.635517209940602</v>
      </c>
      <c r="BP11" s="76">
        <v>0.28080483635214498</v>
      </c>
      <c r="BQ11" s="76">
        <v>0</v>
      </c>
      <c r="BR11" s="76">
        <v>0.66585836287967703</v>
      </c>
      <c r="BS11" s="76">
        <v>9.0285905181633204E-4</v>
      </c>
      <c r="BT11" s="76">
        <v>21.930370855087698</v>
      </c>
      <c r="BU11" s="76">
        <v>48.008433478111101</v>
      </c>
      <c r="BV11" s="76">
        <v>0</v>
      </c>
      <c r="BW11" s="76">
        <v>0</v>
      </c>
      <c r="BX11" s="76">
        <v>16.082247613785501</v>
      </c>
      <c r="BY11" s="76">
        <v>0</v>
      </c>
      <c r="BZ11" s="76">
        <v>2.6251710890546698</v>
      </c>
      <c r="CA11" s="76">
        <v>321.47801581926399</v>
      </c>
      <c r="CB11" s="76">
        <v>22.3545711223632</v>
      </c>
      <c r="CC11" s="94"/>
      <c r="CD11" s="29">
        <f t="shared" si="0"/>
        <v>7.9999988942657495E-3</v>
      </c>
      <c r="CE11" s="29">
        <f t="shared" si="1"/>
        <v>1.9247500299142722E-2</v>
      </c>
      <c r="CF11" s="69">
        <f t="shared" si="2"/>
        <v>-3.0598513991210985E-7</v>
      </c>
      <c r="CG11" s="69" t="str">
        <f t="shared" si="3"/>
        <v/>
      </c>
      <c r="CH11" s="69">
        <f t="shared" si="4"/>
        <v>-3.4613565542724936E-7</v>
      </c>
      <c r="CI11" s="69">
        <f t="shared" si="5"/>
        <v>-2.4943337586523594E-5</v>
      </c>
      <c r="CJ11" s="69">
        <f t="shared" si="6"/>
        <v>-2.597400838755029E-5</v>
      </c>
      <c r="CK11" s="69">
        <f t="shared" si="7"/>
        <v>9.0471029466124756E-6</v>
      </c>
      <c r="CL11" s="69">
        <f t="shared" si="8"/>
        <v>-2.5228746772697028E-7</v>
      </c>
      <c r="CM11" s="41">
        <f t="shared" si="9"/>
        <v>-4.9113777858557405E-4</v>
      </c>
      <c r="CN11" s="41">
        <f t="shared" si="10"/>
        <v>-5.5769373562260423E-4</v>
      </c>
      <c r="CO11" s="41">
        <f t="shared" si="11"/>
        <v>8.5646262591499258E-4</v>
      </c>
      <c r="CP11" s="41">
        <f t="shared" si="12"/>
        <v>-1.3383482383231312E-3</v>
      </c>
      <c r="CQ11" s="69"/>
      <c r="CR11" s="69"/>
      <c r="CS11" s="69"/>
      <c r="CT11" s="69"/>
    </row>
    <row r="12" spans="1:98">
      <c r="A12" s="76" t="s">
        <v>176</v>
      </c>
      <c r="B12" s="76">
        <v>188.98270293584</v>
      </c>
      <c r="C12" s="76"/>
      <c r="D12" s="76">
        <v>1269.0474992219199</v>
      </c>
      <c r="E12" s="76">
        <v>34.073230420239902</v>
      </c>
      <c r="F12" s="76">
        <v>33.032548852600002</v>
      </c>
      <c r="G12" s="76">
        <v>3.47371098887999</v>
      </c>
      <c r="H12" s="76">
        <v>47.061768637399901</v>
      </c>
      <c r="I12" s="76"/>
      <c r="J12" s="76"/>
      <c r="K12" s="76"/>
      <c r="L12" s="76"/>
      <c r="M12" s="76"/>
      <c r="N12" s="23"/>
      <c r="O12" s="23"/>
      <c r="P12" s="76"/>
      <c r="Q12" s="76" t="s">
        <v>176</v>
      </c>
      <c r="R12" s="76">
        <v>0</v>
      </c>
      <c r="S12" s="76">
        <v>1.2432966355813</v>
      </c>
      <c r="T12" s="76">
        <v>0.46017947628821398</v>
      </c>
      <c r="U12" s="76">
        <v>0.46017947628821398</v>
      </c>
      <c r="V12" s="76">
        <v>3.6561103562624999</v>
      </c>
      <c r="W12" s="76">
        <v>0</v>
      </c>
      <c r="X12" s="76">
        <v>0.22290109821000101</v>
      </c>
      <c r="Y12" s="76">
        <v>1.1442287441569601</v>
      </c>
      <c r="Z12" s="76">
        <v>188.98266411768199</v>
      </c>
      <c r="AA12" s="76">
        <v>10.9519124513028</v>
      </c>
      <c r="AB12" s="76">
        <v>8.3216730069306605E-2</v>
      </c>
      <c r="AC12" s="76">
        <v>1.91200093516027</v>
      </c>
      <c r="AD12" s="76">
        <v>0</v>
      </c>
      <c r="AE12" s="76">
        <v>0</v>
      </c>
      <c r="AF12" s="76">
        <v>2.0110704278830398</v>
      </c>
      <c r="AG12" s="76">
        <v>2.0110704278830398</v>
      </c>
      <c r="AH12" s="76">
        <v>10.152380842011199</v>
      </c>
      <c r="AI12" s="76">
        <v>1.5142009920655599</v>
      </c>
      <c r="AJ12" s="76">
        <v>6.0430996911087803E-2</v>
      </c>
      <c r="AK12" s="76">
        <v>1.5846330036152401</v>
      </c>
      <c r="AL12" s="76">
        <v>0.162154621577561</v>
      </c>
      <c r="AM12" s="76">
        <v>0</v>
      </c>
      <c r="AN12" s="76">
        <v>0.12830680307529699</v>
      </c>
      <c r="AO12" s="76">
        <v>0.63577750732761196</v>
      </c>
      <c r="AP12" s="76">
        <v>0</v>
      </c>
      <c r="AQ12" s="76">
        <v>48.3902875212883</v>
      </c>
      <c r="AR12" s="76">
        <v>1142.14233431659</v>
      </c>
      <c r="AS12" s="76">
        <v>116.75232965426</v>
      </c>
      <c r="AT12" s="76">
        <v>1269.0470448128599</v>
      </c>
      <c r="AU12" s="76">
        <v>0</v>
      </c>
      <c r="AV12" s="76">
        <v>1.9290609177659399</v>
      </c>
      <c r="AW12" s="76">
        <v>0</v>
      </c>
      <c r="AX12" s="76">
        <v>16.826690978904999</v>
      </c>
      <c r="AY12" s="76">
        <v>1.92579660069335E-2</v>
      </c>
      <c r="AZ12" s="76">
        <v>6.77167925175129E-3</v>
      </c>
      <c r="BA12" s="76">
        <v>25.474701090957101</v>
      </c>
      <c r="BB12" s="76">
        <v>8.6545402084469997E-3</v>
      </c>
      <c r="BC12" s="76">
        <v>0</v>
      </c>
      <c r="BD12" s="76">
        <v>1.2552371729029901E-3</v>
      </c>
      <c r="BE12" s="76">
        <v>34.072384047371699</v>
      </c>
      <c r="BF12" s="76">
        <v>33.031690971317801</v>
      </c>
      <c r="BG12" s="76">
        <v>1.0406930760539399</v>
      </c>
      <c r="BH12" s="76">
        <v>0</v>
      </c>
      <c r="BI12" s="76">
        <v>0</v>
      </c>
      <c r="BJ12" s="76">
        <v>0.13513612844127701</v>
      </c>
      <c r="BK12" s="76">
        <v>0</v>
      </c>
      <c r="BL12" s="76">
        <v>1.45012943490026</v>
      </c>
      <c r="BM12" s="76">
        <v>0</v>
      </c>
      <c r="BN12" s="76">
        <v>3.7690144391717202E-2</v>
      </c>
      <c r="BO12" s="76">
        <v>5.8005166343138299</v>
      </c>
      <c r="BP12" s="76">
        <v>4.1107658689538203E-2</v>
      </c>
      <c r="BQ12" s="76">
        <v>0</v>
      </c>
      <c r="BR12" s="76">
        <v>9.74459851959633E-2</v>
      </c>
      <c r="BS12" s="76">
        <v>1.32130477488053E-4</v>
      </c>
      <c r="BT12" s="76">
        <v>3.4737468172846699</v>
      </c>
      <c r="BU12" s="76">
        <v>7.0280320438100201</v>
      </c>
      <c r="BV12" s="76">
        <v>0</v>
      </c>
      <c r="BW12" s="76">
        <v>0</v>
      </c>
      <c r="BX12" s="76">
        <v>2.35430941873337</v>
      </c>
      <c r="BY12" s="76">
        <v>0</v>
      </c>
      <c r="BZ12" s="76">
        <v>0.384303813796325</v>
      </c>
      <c r="CA12" s="76">
        <v>47.061768438631503</v>
      </c>
      <c r="CB12" s="76">
        <v>3.2725268451221301</v>
      </c>
      <c r="CC12" s="94"/>
      <c r="CD12" s="29">
        <f t="shared" si="0"/>
        <v>8.0000035329725085E-3</v>
      </c>
      <c r="CE12" s="29">
        <f t="shared" si="1"/>
        <v>1.9247501070401532E-2</v>
      </c>
      <c r="CF12" s="69">
        <f t="shared" si="2"/>
        <v>-2.0540587789523546E-7</v>
      </c>
      <c r="CG12" s="69" t="str">
        <f t="shared" si="3"/>
        <v/>
      </c>
      <c r="CH12" s="69">
        <f t="shared" si="4"/>
        <v>-3.5807096289985029E-7</v>
      </c>
      <c r="CI12" s="69">
        <f t="shared" si="5"/>
        <v>-2.4839818759901004E-5</v>
      </c>
      <c r="CJ12" s="69">
        <f t="shared" si="6"/>
        <v>-2.5970786754269931E-5</v>
      </c>
      <c r="CK12" s="69">
        <f t="shared" si="7"/>
        <v>1.0314158199880552E-5</v>
      </c>
      <c r="CL12" s="69">
        <f t="shared" si="8"/>
        <v>-4.2235641169482859E-9</v>
      </c>
      <c r="CM12" s="41">
        <f t="shared" si="9"/>
        <v>-4.9044690931113514E-4</v>
      </c>
      <c r="CN12" s="41">
        <f t="shared" si="10"/>
        <v>-5.5878048648963258E-4</v>
      </c>
      <c r="CO12" s="41">
        <f t="shared" si="11"/>
        <v>8.5657713021341456E-4</v>
      </c>
      <c r="CP12" s="41">
        <f t="shared" si="12"/>
        <v>-1.3373801157371237E-3</v>
      </c>
      <c r="CQ12" s="69"/>
      <c r="CR12" s="69"/>
      <c r="CS12" s="69"/>
      <c r="CT12" s="69"/>
    </row>
    <row r="13" spans="1:98">
      <c r="A13" s="76" t="s">
        <v>177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23"/>
      <c r="O13" s="23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94"/>
      <c r="CD13" s="29" t="e">
        <f t="shared" si="0"/>
        <v>#DIV/0!</v>
      </c>
      <c r="CE13" s="29" t="e">
        <f t="shared" si="1"/>
        <v>#DIV/0!</v>
      </c>
      <c r="CF13" s="69" t="str">
        <f t="shared" si="2"/>
        <v/>
      </c>
      <c r="CG13" s="69" t="str">
        <f t="shared" si="3"/>
        <v/>
      </c>
      <c r="CH13" s="69" t="str">
        <f t="shared" si="4"/>
        <v/>
      </c>
      <c r="CI13" s="69" t="str">
        <f t="shared" si="5"/>
        <v/>
      </c>
      <c r="CJ13" s="69" t="str">
        <f t="shared" si="6"/>
        <v/>
      </c>
      <c r="CK13" s="69" t="str">
        <f t="shared" si="7"/>
        <v/>
      </c>
      <c r="CL13" s="69" t="str">
        <f t="shared" si="8"/>
        <v/>
      </c>
      <c r="CM13" s="41" t="e">
        <f t="shared" si="9"/>
        <v>#DIV/0!</v>
      </c>
      <c r="CN13" s="41" t="e">
        <f t="shared" si="10"/>
        <v>#DIV/0!</v>
      </c>
      <c r="CO13" s="41" t="e">
        <f t="shared" si="11"/>
        <v>#DIV/0!</v>
      </c>
      <c r="CP13" s="41" t="e">
        <f t="shared" si="12"/>
        <v>#DIV/0!</v>
      </c>
      <c r="CQ13" s="69"/>
      <c r="CR13" s="69"/>
      <c r="CS13" s="69"/>
      <c r="CT13" s="69"/>
    </row>
    <row r="14" spans="1:98">
      <c r="A14" s="76" t="s">
        <v>178</v>
      </c>
      <c r="B14" s="76">
        <v>650.22111216480005</v>
      </c>
      <c r="C14" s="76"/>
      <c r="D14" s="76">
        <v>5044.9138856890304</v>
      </c>
      <c r="E14" s="76">
        <v>147.526980575479</v>
      </c>
      <c r="F14" s="76">
        <v>142.989111744159</v>
      </c>
      <c r="G14" s="76">
        <v>19.06631874092</v>
      </c>
      <c r="H14" s="76">
        <v>261.92607200100002</v>
      </c>
      <c r="I14" s="76"/>
      <c r="J14" s="76"/>
      <c r="K14" s="76"/>
      <c r="L14" s="76"/>
      <c r="M14" s="76"/>
      <c r="N14" s="23"/>
      <c r="O14" s="23"/>
      <c r="P14" s="76"/>
      <c r="Q14" s="76" t="s">
        <v>178</v>
      </c>
      <c r="R14" s="76">
        <v>0</v>
      </c>
      <c r="S14" s="76">
        <v>6.91966526957723</v>
      </c>
      <c r="T14" s="76">
        <v>2.5611625461970098</v>
      </c>
      <c r="U14" s="76">
        <v>2.5611625461970098</v>
      </c>
      <c r="V14" s="76">
        <v>20.3483718241452</v>
      </c>
      <c r="W14" s="76">
        <v>0</v>
      </c>
      <c r="X14" s="76">
        <v>1.2405745908880901</v>
      </c>
      <c r="Y14" s="76">
        <v>6.3682997680450901</v>
      </c>
      <c r="Z14" s="76">
        <v>650.22087684915402</v>
      </c>
      <c r="AA14" s="76">
        <v>60.953739741276301</v>
      </c>
      <c r="AB14" s="76">
        <v>0.46314894377892302</v>
      </c>
      <c r="AC14" s="76">
        <v>10.6413988239893</v>
      </c>
      <c r="AD14" s="76">
        <v>0</v>
      </c>
      <c r="AE14" s="76">
        <v>0</v>
      </c>
      <c r="AF14" s="76">
        <v>11.192773316723001</v>
      </c>
      <c r="AG14" s="76">
        <v>11.192773316723001</v>
      </c>
      <c r="AH14" s="76">
        <v>40.359298100762203</v>
      </c>
      <c r="AI14" s="76">
        <v>8.4274055176058997</v>
      </c>
      <c r="AJ14" s="76">
        <v>0.33633427409407002</v>
      </c>
      <c r="AK14" s="76">
        <v>8.8194104150526904</v>
      </c>
      <c r="AL14" s="76">
        <v>0.90248321039969304</v>
      </c>
      <c r="AM14" s="76">
        <v>0</v>
      </c>
      <c r="AN14" s="76">
        <v>0.71410183864564503</v>
      </c>
      <c r="AO14" s="76">
        <v>2.7521125732314702</v>
      </c>
      <c r="AP14" s="76">
        <v>0</v>
      </c>
      <c r="AQ14" s="76">
        <v>269.31999120168399</v>
      </c>
      <c r="AR14" s="76">
        <v>4540.4209933177899</v>
      </c>
      <c r="AS14" s="76">
        <v>464.13196250290702</v>
      </c>
      <c r="AT14" s="76">
        <v>5044.9122539214604</v>
      </c>
      <c r="AU14" s="76">
        <v>0</v>
      </c>
      <c r="AV14" s="76">
        <v>10.7363399211368</v>
      </c>
      <c r="AW14" s="76">
        <v>0</v>
      </c>
      <c r="AX14" s="76">
        <v>93.650238761569099</v>
      </c>
      <c r="AY14" s="76">
        <v>8.3362691118129106E-2</v>
      </c>
      <c r="AZ14" s="76">
        <v>2.9312779822638101E-2</v>
      </c>
      <c r="BA14" s="76">
        <v>110.27325904760301</v>
      </c>
      <c r="BB14" s="76">
        <v>3.74631572165545E-2</v>
      </c>
      <c r="BC14" s="76">
        <v>0</v>
      </c>
      <c r="BD14" s="76">
        <v>5.4335852004828104E-3</v>
      </c>
      <c r="BE14" s="76">
        <v>147.52346762473499</v>
      </c>
      <c r="BF14" s="76">
        <v>142.985473156187</v>
      </c>
      <c r="BG14" s="76">
        <v>4.5379944685483098</v>
      </c>
      <c r="BH14" s="76">
        <v>0</v>
      </c>
      <c r="BI14" s="76">
        <v>0</v>
      </c>
      <c r="BJ14" s="76">
        <v>0.58496868528469903</v>
      </c>
      <c r="BK14" s="76">
        <v>0</v>
      </c>
      <c r="BL14" s="76">
        <v>6.2772270450900196</v>
      </c>
      <c r="BM14" s="76">
        <v>0</v>
      </c>
      <c r="BN14" s="76">
        <v>0.16315068484818401</v>
      </c>
      <c r="BO14" s="76">
        <v>25.1089054645965</v>
      </c>
      <c r="BP14" s="76">
        <v>0.228787160532409</v>
      </c>
      <c r="BQ14" s="76">
        <v>0</v>
      </c>
      <c r="BR14" s="76">
        <v>0.42181806016192902</v>
      </c>
      <c r="BS14" s="76">
        <v>5.7195524476264404E-4</v>
      </c>
      <c r="BT14" s="76">
        <v>19.0662558222439</v>
      </c>
      <c r="BU14" s="76">
        <v>39.115148091115998</v>
      </c>
      <c r="BV14" s="76">
        <v>0</v>
      </c>
      <c r="BW14" s="76">
        <v>0</v>
      </c>
      <c r="BX14" s="76">
        <v>13.103095658691799</v>
      </c>
      <c r="BY14" s="76">
        <v>0</v>
      </c>
      <c r="BZ14" s="76">
        <v>2.13887213171656</v>
      </c>
      <c r="CA14" s="76">
        <v>261.926008067152</v>
      </c>
      <c r="CB14" s="76">
        <v>18.2135044568506</v>
      </c>
      <c r="CC14" s="94"/>
      <c r="CD14" s="29">
        <f t="shared" si="0"/>
        <v>8.000000013754555E-3</v>
      </c>
      <c r="CE14" s="29">
        <f t="shared" si="1"/>
        <v>1.9247497752623171E-2</v>
      </c>
      <c r="CF14" s="69">
        <f t="shared" si="2"/>
        <v>-3.6190096202757683E-7</v>
      </c>
      <c r="CG14" s="69" t="str">
        <f t="shared" si="3"/>
        <v/>
      </c>
      <c r="CH14" s="69">
        <f t="shared" si="4"/>
        <v>-3.2344805222343631E-7</v>
      </c>
      <c r="CI14" s="69">
        <f t="shared" si="5"/>
        <v>-2.3812259495225297E-5</v>
      </c>
      <c r="CJ14" s="69">
        <f t="shared" si="6"/>
        <v>-2.5446608679659931E-5</v>
      </c>
      <c r="CK14" s="69">
        <f t="shared" si="7"/>
        <v>-3.2999907824510531E-6</v>
      </c>
      <c r="CL14" s="69">
        <f t="shared" si="8"/>
        <v>-2.4409119541660241E-7</v>
      </c>
      <c r="CM14" s="41">
        <f t="shared" si="9"/>
        <v>-4.915625360042982E-4</v>
      </c>
      <c r="CN14" s="41">
        <f t="shared" si="10"/>
        <v>-5.5810808275790554E-4</v>
      </c>
      <c r="CO14" s="41">
        <f t="shared" si="11"/>
        <v>8.5668524406003915E-4</v>
      </c>
      <c r="CP14" s="41">
        <f t="shared" si="12"/>
        <v>-1.3371829627446821E-3</v>
      </c>
      <c r="CQ14" s="69"/>
      <c r="CR14" s="69"/>
      <c r="CS14" s="69"/>
      <c r="CT14" s="69"/>
    </row>
    <row r="15" spans="1:98">
      <c r="A15" s="76" t="s">
        <v>179</v>
      </c>
      <c r="B15" s="76">
        <v>71.307974170839998</v>
      </c>
      <c r="C15" s="76"/>
      <c r="D15" s="76">
        <v>521.41934793784003</v>
      </c>
      <c r="E15" s="76">
        <v>15.5268300594</v>
      </c>
      <c r="F15" s="76">
        <v>15.0270328705199</v>
      </c>
      <c r="G15" s="76">
        <v>5.2955651324399904</v>
      </c>
      <c r="H15" s="76">
        <v>23.402809682119901</v>
      </c>
      <c r="I15" s="76"/>
      <c r="J15" s="76"/>
      <c r="K15" s="76"/>
      <c r="L15" s="76"/>
      <c r="M15" s="76"/>
      <c r="N15" s="23"/>
      <c r="O15" s="23"/>
      <c r="P15" s="76"/>
      <c r="Q15" s="76" t="s">
        <v>179</v>
      </c>
      <c r="R15" s="76">
        <v>0</v>
      </c>
      <c r="S15" s="76">
        <v>0.61826391186320995</v>
      </c>
      <c r="T15" s="76">
        <v>0.228836915157552</v>
      </c>
      <c r="U15" s="76">
        <v>0.228836915157552</v>
      </c>
      <c r="V15" s="76">
        <v>1.8181030454934699</v>
      </c>
      <c r="W15" s="76">
        <v>0</v>
      </c>
      <c r="X15" s="76">
        <v>0.11084373157861301</v>
      </c>
      <c r="Y15" s="76">
        <v>0.56899971110856096</v>
      </c>
      <c r="Z15" s="76">
        <v>71.307954138571503</v>
      </c>
      <c r="AA15" s="76">
        <v>5.4461409592817303</v>
      </c>
      <c r="AB15" s="76">
        <v>4.1381796766150503E-2</v>
      </c>
      <c r="AC15" s="76">
        <v>0.95079647179048898</v>
      </c>
      <c r="AD15" s="76">
        <v>0</v>
      </c>
      <c r="AE15" s="76">
        <v>0</v>
      </c>
      <c r="AF15" s="76">
        <v>1.0000597718953499</v>
      </c>
      <c r="AG15" s="76">
        <v>1.0000597718953499</v>
      </c>
      <c r="AH15" s="76">
        <v>4.1713531849181802</v>
      </c>
      <c r="AI15" s="76">
        <v>0.75297824051993301</v>
      </c>
      <c r="AJ15" s="76">
        <v>3.0051065987803601E-2</v>
      </c>
      <c r="AK15" s="76">
        <v>0.78800397766891195</v>
      </c>
      <c r="AL15" s="76">
        <v>8.0635725909469394E-2</v>
      </c>
      <c r="AM15" s="76">
        <v>0</v>
      </c>
      <c r="AN15" s="76">
        <v>6.3803844339921395E-2</v>
      </c>
      <c r="AO15" s="76">
        <v>0.28922557770796398</v>
      </c>
      <c r="AP15" s="76">
        <v>0</v>
      </c>
      <c r="AQ15" s="76">
        <v>24.063412646814001</v>
      </c>
      <c r="AR15" s="76">
        <v>469.277284112281</v>
      </c>
      <c r="AS15" s="76">
        <v>47.970567915915701</v>
      </c>
      <c r="AT15" s="76">
        <v>521.41920521311499</v>
      </c>
      <c r="AU15" s="76">
        <v>0</v>
      </c>
      <c r="AV15" s="76">
        <v>0.95927947263016899</v>
      </c>
      <c r="AW15" s="76">
        <v>0</v>
      </c>
      <c r="AX15" s="76">
        <v>8.3675331944542695</v>
      </c>
      <c r="AY15" s="76">
        <v>8.7607733756620704E-3</v>
      </c>
      <c r="AZ15" s="76">
        <v>3.0805457911010402E-3</v>
      </c>
      <c r="BA15" s="76">
        <v>11.588859458324301</v>
      </c>
      <c r="BB15" s="76">
        <v>3.9370841289262902E-3</v>
      </c>
      <c r="BC15" s="76">
        <v>0</v>
      </c>
      <c r="BD15" s="76">
        <v>5.7103012687599499E-4</v>
      </c>
      <c r="BE15" s="76">
        <v>15.5264938611727</v>
      </c>
      <c r="BF15" s="76">
        <v>15.026658193133599</v>
      </c>
      <c r="BG15" s="76">
        <v>0.499835668039043</v>
      </c>
      <c r="BH15" s="76">
        <v>0</v>
      </c>
      <c r="BI15" s="76">
        <v>0</v>
      </c>
      <c r="BJ15" s="76">
        <v>6.14756789982197E-2</v>
      </c>
      <c r="BK15" s="76">
        <v>0</v>
      </c>
      <c r="BL15" s="76">
        <v>0.65968784891725496</v>
      </c>
      <c r="BM15" s="76">
        <v>0</v>
      </c>
      <c r="BN15" s="76">
        <v>1.7145862839442898E-2</v>
      </c>
      <c r="BO15" s="76">
        <v>2.6387500055666702</v>
      </c>
      <c r="BP15" s="76">
        <v>2.0441821165090999E-2</v>
      </c>
      <c r="BQ15" s="76">
        <v>0</v>
      </c>
      <c r="BR15" s="76">
        <v>4.43297969355754E-2</v>
      </c>
      <c r="BS15" s="76">
        <v>6.0108129542485803E-5</v>
      </c>
      <c r="BT15" s="76">
        <v>5.2955682221518101</v>
      </c>
      <c r="BU15" s="76">
        <v>3.4948903704051801</v>
      </c>
      <c r="BV15" s="76">
        <v>0</v>
      </c>
      <c r="BW15" s="76">
        <v>0</v>
      </c>
      <c r="BX15" s="76">
        <v>1.17074661775925</v>
      </c>
      <c r="BY15" s="76">
        <v>0</v>
      </c>
      <c r="BZ15" s="76">
        <v>0.19110560790977299</v>
      </c>
      <c r="CA15" s="76">
        <v>23.402776297888501</v>
      </c>
      <c r="CB15" s="76">
        <v>1.6273546302692601</v>
      </c>
      <c r="CC15" s="94"/>
      <c r="CD15" s="29">
        <f t="shared" si="0"/>
        <v>7.9999991239549009E-3</v>
      </c>
      <c r="CE15" s="29">
        <f t="shared" si="1"/>
        <v>1.924749827876733E-2</v>
      </c>
      <c r="CF15" s="69">
        <f t="shared" si="2"/>
        <v>-2.8092606370615287E-7</v>
      </c>
      <c r="CG15" s="69" t="str">
        <f t="shared" si="3"/>
        <v/>
      </c>
      <c r="CH15" s="69">
        <f t="shared" si="4"/>
        <v>-2.7372349262083513E-7</v>
      </c>
      <c r="CI15" s="69">
        <f t="shared" si="5"/>
        <v>-2.1652727956322824E-5</v>
      </c>
      <c r="CJ15" s="69">
        <f t="shared" si="6"/>
        <v>-2.4933557378166608E-5</v>
      </c>
      <c r="CK15" s="69">
        <f t="shared" si="7"/>
        <v>5.8345270853128562E-7</v>
      </c>
      <c r="CL15" s="69">
        <f t="shared" si="8"/>
        <v>-1.4265052724054801E-6</v>
      </c>
      <c r="CM15" s="41">
        <f t="shared" si="9"/>
        <v>-4.9113639992146962E-4</v>
      </c>
      <c r="CN15" s="41">
        <f t="shared" si="10"/>
        <v>-5.5926129380398832E-4</v>
      </c>
      <c r="CO15" s="41">
        <f t="shared" si="11"/>
        <v>8.5551526939773497E-4</v>
      </c>
      <c r="CP15" s="41">
        <f t="shared" si="12"/>
        <v>-1.3419238984295461E-3</v>
      </c>
      <c r="CQ15" s="69"/>
      <c r="CR15" s="69"/>
      <c r="CS15" s="69"/>
      <c r="CT15" s="69"/>
    </row>
    <row r="16" spans="1:98">
      <c r="A16" s="76" t="s">
        <v>180</v>
      </c>
      <c r="B16" s="76">
        <v>94.850463351599899</v>
      </c>
      <c r="C16" s="76"/>
      <c r="D16" s="76">
        <v>720.42985394951995</v>
      </c>
      <c r="E16" s="76">
        <v>20.694866473600001</v>
      </c>
      <c r="F16" s="76">
        <v>20.0621023922</v>
      </c>
      <c r="G16" s="76">
        <v>2.1317362448799901</v>
      </c>
      <c r="H16" s="76">
        <v>35.760714634479903</v>
      </c>
      <c r="I16" s="76"/>
      <c r="J16" s="76"/>
      <c r="K16" s="76"/>
      <c r="L16" s="76"/>
      <c r="M16" s="76"/>
      <c r="N16" s="23"/>
      <c r="O16" s="23"/>
      <c r="P16" s="76"/>
      <c r="Q16" s="76" t="s">
        <v>180</v>
      </c>
      <c r="R16" s="76">
        <v>0</v>
      </c>
      <c r="S16" s="76">
        <v>0.94474118316487998</v>
      </c>
      <c r="T16" s="76">
        <v>0.34967518835057898</v>
      </c>
      <c r="U16" s="76">
        <v>0.34967518835057898</v>
      </c>
      <c r="V16" s="76">
        <v>2.77816204318027</v>
      </c>
      <c r="W16" s="76">
        <v>0</v>
      </c>
      <c r="X16" s="76">
        <v>0.169375355038168</v>
      </c>
      <c r="Y16" s="76">
        <v>0.86946294019993697</v>
      </c>
      <c r="Z16" s="76">
        <v>94.850474909086898</v>
      </c>
      <c r="AA16" s="76">
        <v>8.3220036597064393</v>
      </c>
      <c r="AB16" s="76">
        <v>6.3233584579236404E-2</v>
      </c>
      <c r="AC16" s="76">
        <v>1.4528684011434001</v>
      </c>
      <c r="AD16" s="76">
        <v>0</v>
      </c>
      <c r="AE16" s="76">
        <v>0</v>
      </c>
      <c r="AF16" s="76">
        <v>1.5281468549907</v>
      </c>
      <c r="AG16" s="76">
        <v>1.5281468549907</v>
      </c>
      <c r="AH16" s="76">
        <v>5.7634388240546297</v>
      </c>
      <c r="AI16" s="76">
        <v>1.15059209295469</v>
      </c>
      <c r="AJ16" s="76">
        <v>4.5919710007576997E-2</v>
      </c>
      <c r="AK16" s="76">
        <v>1.20411259542836</v>
      </c>
      <c r="AL16" s="76">
        <v>0.123215841347376</v>
      </c>
      <c r="AM16" s="76">
        <v>0</v>
      </c>
      <c r="AN16" s="76">
        <v>9.7496493963318998E-2</v>
      </c>
      <c r="AO16" s="76">
        <v>0.38613574671318401</v>
      </c>
      <c r="AP16" s="76">
        <v>0</v>
      </c>
      <c r="AQ16" s="76">
        <v>36.770218393381697</v>
      </c>
      <c r="AR16" s="76">
        <v>648.38674592481095</v>
      </c>
      <c r="AS16" s="76">
        <v>66.279526721451504</v>
      </c>
      <c r="AT16" s="76">
        <v>720.42971147031699</v>
      </c>
      <c r="AU16" s="76">
        <v>0</v>
      </c>
      <c r="AV16" s="76">
        <v>1.4658309100403899</v>
      </c>
      <c r="AW16" s="76">
        <v>0</v>
      </c>
      <c r="AX16" s="76">
        <v>12.7860500852229</v>
      </c>
      <c r="AY16" s="76">
        <v>1.1696224139508399E-2</v>
      </c>
      <c r="AZ16" s="76">
        <v>4.1127380820890997E-3</v>
      </c>
      <c r="BA16" s="76">
        <v>15.4719215351885</v>
      </c>
      <c r="BB16" s="76">
        <v>5.2562783478562799E-3</v>
      </c>
      <c r="BC16" s="76">
        <v>0</v>
      </c>
      <c r="BD16" s="76">
        <v>7.6236203662979397E-4</v>
      </c>
      <c r="BE16" s="76">
        <v>20.694408794992999</v>
      </c>
      <c r="BF16" s="76">
        <v>20.061615962659999</v>
      </c>
      <c r="BG16" s="76">
        <v>0.632792832332986</v>
      </c>
      <c r="BH16" s="76">
        <v>0</v>
      </c>
      <c r="BI16" s="76">
        <v>0</v>
      </c>
      <c r="BJ16" s="76">
        <v>8.2074228553161696E-2</v>
      </c>
      <c r="BK16" s="76">
        <v>0</v>
      </c>
      <c r="BL16" s="76">
        <v>0.88072782717968201</v>
      </c>
      <c r="BM16" s="76">
        <v>0</v>
      </c>
      <c r="BN16" s="76">
        <v>2.28908987185634E-2</v>
      </c>
      <c r="BO16" s="76">
        <v>3.5229103250163898</v>
      </c>
      <c r="BP16" s="76">
        <v>3.1236198716915201E-2</v>
      </c>
      <c r="BQ16" s="76">
        <v>0</v>
      </c>
      <c r="BR16" s="76">
        <v>5.9183296946047403E-2</v>
      </c>
      <c r="BS16" s="76">
        <v>8.0248451605791494E-5</v>
      </c>
      <c r="BT16" s="76">
        <v>2.1316914707011199</v>
      </c>
      <c r="BU16" s="76">
        <v>5.3403850829414301</v>
      </c>
      <c r="BV16" s="76">
        <v>0</v>
      </c>
      <c r="BW16" s="76">
        <v>0</v>
      </c>
      <c r="BX16" s="76">
        <v>1.7889626603564801</v>
      </c>
      <c r="BY16" s="76">
        <v>0</v>
      </c>
      <c r="BZ16" s="76">
        <v>0.29201984079148102</v>
      </c>
      <c r="CA16" s="76">
        <v>35.760716791834</v>
      </c>
      <c r="CB16" s="76">
        <v>2.4866873385621799</v>
      </c>
      <c r="CC16" s="94"/>
      <c r="CD16" s="29">
        <f t="shared" si="0"/>
        <v>8.0000015716898895E-3</v>
      </c>
      <c r="CE16" s="29">
        <f t="shared" si="1"/>
        <v>1.9247489705310147E-2</v>
      </c>
      <c r="CF16" s="69">
        <f t="shared" si="2"/>
        <v>1.2184955761991229E-7</v>
      </c>
      <c r="CG16" s="69" t="str">
        <f t="shared" si="3"/>
        <v/>
      </c>
      <c r="CH16" s="69">
        <f t="shared" si="4"/>
        <v>-1.9776970954596854E-7</v>
      </c>
      <c r="CI16" s="69">
        <f t="shared" si="5"/>
        <v>-2.2115562213767919E-5</v>
      </c>
      <c r="CJ16" s="69">
        <f t="shared" si="6"/>
        <v>-2.4246189680976005E-5</v>
      </c>
      <c r="CK16" s="69">
        <f t="shared" si="7"/>
        <v>-2.1003620395260374E-5</v>
      </c>
      <c r="CL16" s="69">
        <f t="shared" si="8"/>
        <v>6.0327488371131792E-8</v>
      </c>
      <c r="CM16" s="41">
        <f t="shared" si="9"/>
        <v>-4.9136902286731207E-4</v>
      </c>
      <c r="CN16" s="41">
        <f t="shared" si="10"/>
        <v>-5.586936787080305E-4</v>
      </c>
      <c r="CO16" s="41">
        <f t="shared" si="11"/>
        <v>8.5620708112088496E-4</v>
      </c>
      <c r="CP16" s="41">
        <f t="shared" si="12"/>
        <v>-1.3342948449985778E-3</v>
      </c>
      <c r="CQ16" s="69"/>
      <c r="CR16" s="69"/>
      <c r="CS16" s="69"/>
      <c r="CT16" s="69"/>
    </row>
    <row r="17" spans="1:98">
      <c r="A17" s="76" t="s">
        <v>181</v>
      </c>
      <c r="B17" s="76">
        <v>1.8994228000000001E-4</v>
      </c>
      <c r="C17" s="76"/>
      <c r="D17" s="76">
        <v>1.2109996799999901E-3</v>
      </c>
      <c r="E17" s="76">
        <v>3.0491559999999998E-5</v>
      </c>
      <c r="F17" s="76">
        <v>2.958076E-5</v>
      </c>
      <c r="G17" s="76">
        <v>7.3875999999999998E-7</v>
      </c>
      <c r="H17" s="76">
        <v>3.4822920000000003E-5</v>
      </c>
      <c r="I17" s="76"/>
      <c r="J17" s="76"/>
      <c r="K17" s="76"/>
      <c r="L17" s="76"/>
      <c r="M17" s="76"/>
      <c r="N17" s="23"/>
      <c r="O17" s="23"/>
      <c r="P17" s="76"/>
      <c r="Q17" s="76" t="s">
        <v>181</v>
      </c>
      <c r="R17" s="76">
        <v>0</v>
      </c>
      <c r="S17" s="76">
        <v>9.1998349840440396E-7</v>
      </c>
      <c r="T17" s="76">
        <v>3.4050037335273399E-7</v>
      </c>
      <c r="U17" s="76">
        <v>3.4050037335273399E-7</v>
      </c>
      <c r="V17" s="76">
        <v>2.7050744886654798E-6</v>
      </c>
      <c r="W17" s="76">
        <v>0</v>
      </c>
      <c r="X17" s="76">
        <v>1.64888194800399E-7</v>
      </c>
      <c r="Y17" s="76">
        <v>8.4667511036888804E-7</v>
      </c>
      <c r="Z17" s="76">
        <v>1.89941412170615E-4</v>
      </c>
      <c r="AA17" s="76">
        <v>8.1018601498040601E-6</v>
      </c>
      <c r="AB17" s="76">
        <v>6.1584133335537898E-8</v>
      </c>
      <c r="AC17" s="76">
        <v>1.41466595016452E-6</v>
      </c>
      <c r="AD17" s="76">
        <v>0</v>
      </c>
      <c r="AE17" s="76">
        <v>0</v>
      </c>
      <c r="AF17" s="76">
        <v>1.4880856275180901E-6</v>
      </c>
      <c r="AG17" s="76">
        <v>1.4880856275180901E-6</v>
      </c>
      <c r="AH17" s="76">
        <v>9.6899750326559597E-6</v>
      </c>
      <c r="AI17" s="76">
        <v>1.12011563242337E-6</v>
      </c>
      <c r="AJ17" s="76">
        <v>4.4713783296681402E-8</v>
      </c>
      <c r="AK17" s="76">
        <v>1.17240451561699E-6</v>
      </c>
      <c r="AL17" s="76">
        <v>1.1999001306238501E-7</v>
      </c>
      <c r="AM17" s="76">
        <v>0</v>
      </c>
      <c r="AN17" s="76">
        <v>9.4928552555432398E-8</v>
      </c>
      <c r="AO17" s="76">
        <v>5.6929953647822602E-7</v>
      </c>
      <c r="AP17" s="76">
        <v>0</v>
      </c>
      <c r="AQ17" s="76">
        <v>3.5803061117633099E-5</v>
      </c>
      <c r="AR17" s="76">
        <v>1.08988133622138E-3</v>
      </c>
      <c r="AS17" s="76">
        <v>1.11411895037947E-4</v>
      </c>
      <c r="AT17" s="76">
        <v>1.2109832062919899E-3</v>
      </c>
      <c r="AU17" s="76">
        <v>0</v>
      </c>
      <c r="AV17" s="76">
        <v>1.42732684072157E-6</v>
      </c>
      <c r="AW17" s="76">
        <v>0</v>
      </c>
      <c r="AX17" s="76">
        <v>1.2449898311810701E-5</v>
      </c>
      <c r="AY17" s="76">
        <v>1.7240143961815901E-8</v>
      </c>
      <c r="AZ17" s="76">
        <v>6.0638127835006002E-9</v>
      </c>
      <c r="BA17" s="76">
        <v>2.2812326041546102E-5</v>
      </c>
      <c r="BB17" s="76">
        <v>7.7503486058521608E-9</v>
      </c>
      <c r="BC17" s="76">
        <v>0</v>
      </c>
      <c r="BD17" s="76">
        <v>1.12435721490104E-9</v>
      </c>
      <c r="BE17" s="76">
        <v>3.0489348148393099E-5</v>
      </c>
      <c r="BF17" s="76">
        <v>2.9579390422019701E-5</v>
      </c>
      <c r="BG17" s="76">
        <v>9.0995772637334103E-7</v>
      </c>
      <c r="BH17" s="76">
        <v>0</v>
      </c>
      <c r="BI17" s="76">
        <v>0</v>
      </c>
      <c r="BJ17" s="76">
        <v>1.21033747251111E-7</v>
      </c>
      <c r="BK17" s="76">
        <v>0</v>
      </c>
      <c r="BL17" s="76">
        <v>1.2985223521112001E-6</v>
      </c>
      <c r="BM17" s="76">
        <v>0</v>
      </c>
      <c r="BN17" s="76">
        <v>3.3752762666931198E-8</v>
      </c>
      <c r="BO17" s="76">
        <v>5.1941996395443002E-6</v>
      </c>
      <c r="BP17" s="76">
        <v>3.0413716276172901E-8</v>
      </c>
      <c r="BQ17" s="76">
        <v>0</v>
      </c>
      <c r="BR17" s="76">
        <v>8.7258938364280694E-8</v>
      </c>
      <c r="BS17" s="76">
        <v>1.1827796976360901E-10</v>
      </c>
      <c r="BT17" s="76">
        <v>7.4004750960388396E-7</v>
      </c>
      <c r="BU17" s="76">
        <v>5.2000338762214896E-6</v>
      </c>
      <c r="BV17" s="76">
        <v>0</v>
      </c>
      <c r="BW17" s="76">
        <v>0</v>
      </c>
      <c r="BX17" s="76">
        <v>1.7418351273444699E-6</v>
      </c>
      <c r="BY17" s="76">
        <v>0</v>
      </c>
      <c r="BZ17" s="76">
        <v>2.8434187073198901E-7</v>
      </c>
      <c r="CA17" s="76">
        <v>3.4819799710092201E-5</v>
      </c>
      <c r="CB17" s="76">
        <v>2.4212854599668198E-6</v>
      </c>
      <c r="CC17" s="94"/>
      <c r="CD17" s="29">
        <f t="shared" si="0"/>
        <v>8.0017418757824879E-3</v>
      </c>
      <c r="CE17" s="29">
        <f t="shared" si="1"/>
        <v>1.924649319528992E-2</v>
      </c>
      <c r="CF17" s="69">
        <f t="shared" si="2"/>
        <v>-4.568911066109704E-6</v>
      </c>
      <c r="CG17" s="69" t="str">
        <f t="shared" si="3"/>
        <v/>
      </c>
      <c r="CH17" s="69">
        <f t="shared" si="4"/>
        <v>-1.3603395832574946E-5</v>
      </c>
      <c r="CI17" s="69">
        <f t="shared" si="5"/>
        <v>-7.2539798124451231E-5</v>
      </c>
      <c r="CJ17" s="69">
        <f t="shared" si="6"/>
        <v>-4.6299621115175411E-5</v>
      </c>
      <c r="CK17" s="69">
        <f t="shared" si="7"/>
        <v>1.7427982076506363E-3</v>
      </c>
      <c r="CL17" s="69">
        <f t="shared" si="8"/>
        <v>-8.9604487728251305E-5</v>
      </c>
      <c r="CM17" s="41">
        <f t="shared" si="9"/>
        <v>-4.1605899817843934E-4</v>
      </c>
      <c r="CN17" s="41">
        <f t="shared" si="10"/>
        <v>-7.4441099551335332E-4</v>
      </c>
      <c r="CO17" s="41">
        <f t="shared" si="11"/>
        <v>9.5479343388836697E-4</v>
      </c>
      <c r="CP17" s="41">
        <f t="shared" si="12"/>
        <v>-1.3623322669484405E-3</v>
      </c>
      <c r="CQ17" s="69"/>
      <c r="CR17" s="69"/>
      <c r="CS17" s="69"/>
      <c r="CT17" s="69"/>
    </row>
    <row r="18" spans="1:98">
      <c r="A18" s="76" t="s">
        <v>182</v>
      </c>
      <c r="B18" s="76">
        <v>829.51419311728</v>
      </c>
      <c r="C18" s="76"/>
      <c r="D18" s="76">
        <v>6489.1160619907496</v>
      </c>
      <c r="E18" s="76">
        <v>191.3979882122</v>
      </c>
      <c r="F18" s="76">
        <v>185.487866042159</v>
      </c>
      <c r="G18" s="76">
        <v>28.0055410241199</v>
      </c>
      <c r="H18" s="76">
        <v>342.32502844055898</v>
      </c>
      <c r="I18" s="76"/>
      <c r="J18" s="76"/>
      <c r="K18" s="76"/>
      <c r="L18" s="76"/>
      <c r="M18" s="76"/>
      <c r="N18" s="23"/>
      <c r="O18" s="23"/>
      <c r="P18" s="76"/>
      <c r="Q18" s="76" t="s">
        <v>182</v>
      </c>
      <c r="R18" s="76">
        <v>0</v>
      </c>
      <c r="S18" s="76">
        <v>9.0436800688838304</v>
      </c>
      <c r="T18" s="76">
        <v>3.3473199514338199</v>
      </c>
      <c r="U18" s="76">
        <v>3.3473199514338199</v>
      </c>
      <c r="V18" s="76">
        <v>26.594368055030301</v>
      </c>
      <c r="W18" s="76">
        <v>0</v>
      </c>
      <c r="X18" s="76">
        <v>1.62137248774105</v>
      </c>
      <c r="Y18" s="76">
        <v>8.3230649525843603</v>
      </c>
      <c r="Z18" s="76">
        <v>829.51393159454699</v>
      </c>
      <c r="AA18" s="76">
        <v>79.663646160439299</v>
      </c>
      <c r="AB18" s="76">
        <v>0.60531396225992995</v>
      </c>
      <c r="AC18" s="76">
        <v>13.907810514189499</v>
      </c>
      <c r="AD18" s="76">
        <v>0</v>
      </c>
      <c r="AE18" s="76">
        <v>0</v>
      </c>
      <c r="AF18" s="76">
        <v>14.6284214227998</v>
      </c>
      <c r="AG18" s="76">
        <v>14.6284214227998</v>
      </c>
      <c r="AH18" s="76">
        <v>51.912907579336</v>
      </c>
      <c r="AI18" s="76">
        <v>11.0142184630502</v>
      </c>
      <c r="AJ18" s="76">
        <v>0.43957311854324399</v>
      </c>
      <c r="AK18" s="76">
        <v>11.5265533487696</v>
      </c>
      <c r="AL18" s="76">
        <v>1.17950294926309</v>
      </c>
      <c r="AM18" s="76">
        <v>0</v>
      </c>
      <c r="AN18" s="76">
        <v>0.93329614527596205</v>
      </c>
      <c r="AO18" s="76">
        <v>3.5700840628295198</v>
      </c>
      <c r="AP18" s="76">
        <v>0</v>
      </c>
      <c r="AQ18" s="76">
        <v>351.98853867480102</v>
      </c>
      <c r="AR18" s="76">
        <v>5840.2025046216604</v>
      </c>
      <c r="AS18" s="76">
        <v>596.99851546861998</v>
      </c>
      <c r="AT18" s="76">
        <v>6489.1139276696103</v>
      </c>
      <c r="AU18" s="76">
        <v>0</v>
      </c>
      <c r="AV18" s="76">
        <v>14.031894836278299</v>
      </c>
      <c r="AW18" s="76">
        <v>0</v>
      </c>
      <c r="AX18" s="76">
        <v>122.396411475777</v>
      </c>
      <c r="AY18" s="76">
        <v>0.108139394847357</v>
      </c>
      <c r="AZ18" s="76">
        <v>3.8025012822742801E-2</v>
      </c>
      <c r="BA18" s="76">
        <v>143.048206667768</v>
      </c>
      <c r="BB18" s="76">
        <v>4.8597823617013002E-2</v>
      </c>
      <c r="BC18" s="76">
        <v>0</v>
      </c>
      <c r="BD18" s="76">
        <v>7.0485369402051301E-3</v>
      </c>
      <c r="BE18" s="76">
        <v>191.393317734394</v>
      </c>
      <c r="BF18" s="76">
        <v>185.48300600853801</v>
      </c>
      <c r="BG18" s="76">
        <v>5.9103117258552498</v>
      </c>
      <c r="BH18" s="76">
        <v>0</v>
      </c>
      <c r="BI18" s="76">
        <v>0</v>
      </c>
      <c r="BJ18" s="76">
        <v>0.75883081499804295</v>
      </c>
      <c r="BK18" s="76">
        <v>0</v>
      </c>
      <c r="BL18" s="76">
        <v>8.14291386325832</v>
      </c>
      <c r="BM18" s="76">
        <v>0</v>
      </c>
      <c r="BN18" s="76">
        <v>0.21164163458610899</v>
      </c>
      <c r="BO18" s="76">
        <v>32.571671384557703</v>
      </c>
      <c r="BP18" s="76">
        <v>0.29901450327936901</v>
      </c>
      <c r="BQ18" s="76">
        <v>0</v>
      </c>
      <c r="BR18" s="76">
        <v>0.54718892362638205</v>
      </c>
      <c r="BS18" s="76">
        <v>7.4195151588485201E-4</v>
      </c>
      <c r="BT18" s="76">
        <v>28.005576686662099</v>
      </c>
      <c r="BU18" s="76">
        <v>51.121634616475397</v>
      </c>
      <c r="BV18" s="76">
        <v>0</v>
      </c>
      <c r="BW18" s="76">
        <v>0</v>
      </c>
      <c r="BX18" s="76">
        <v>17.125137333016198</v>
      </c>
      <c r="BY18" s="76">
        <v>0</v>
      </c>
      <c r="BZ18" s="76">
        <v>2.7954065126049401</v>
      </c>
      <c r="CA18" s="76">
        <v>342.32495026626299</v>
      </c>
      <c r="CB18" s="76">
        <v>23.804201380104502</v>
      </c>
      <c r="CC18" s="94"/>
      <c r="CD18" s="29">
        <f t="shared" si="0"/>
        <v>7.9999994079282735E-3</v>
      </c>
      <c r="CE18" s="29">
        <f t="shared" si="1"/>
        <v>1.9247499486099467E-2</v>
      </c>
      <c r="CF18" s="69">
        <f t="shared" si="2"/>
        <v>-3.152721619261347E-7</v>
      </c>
      <c r="CG18" s="69" t="str">
        <f t="shared" si="3"/>
        <v/>
      </c>
      <c r="CH18" s="69">
        <f t="shared" si="4"/>
        <v>-3.2890783873311611E-7</v>
      </c>
      <c r="CI18" s="69">
        <f t="shared" si="5"/>
        <v>-2.4401916914736533E-5</v>
      </c>
      <c r="CJ18" s="69">
        <f t="shared" si="6"/>
        <v>-2.6201356049248185E-5</v>
      </c>
      <c r="CK18" s="69">
        <f t="shared" si="7"/>
        <v>1.2734102215207456E-6</v>
      </c>
      <c r="CL18" s="69">
        <f t="shared" si="8"/>
        <v>-2.2836278243841123E-7</v>
      </c>
      <c r="CM18" s="41">
        <f t="shared" si="9"/>
        <v>-4.9120759001721435E-4</v>
      </c>
      <c r="CN18" s="41">
        <f t="shared" si="10"/>
        <v>-5.5813590805188192E-4</v>
      </c>
      <c r="CO18" s="41">
        <f t="shared" si="11"/>
        <v>8.5628261196198335E-4</v>
      </c>
      <c r="CP18" s="41">
        <f t="shared" si="12"/>
        <v>-1.3385830761146211E-3</v>
      </c>
      <c r="CQ18" s="69"/>
      <c r="CR18" s="69"/>
      <c r="CS18" s="69"/>
      <c r="CT18" s="69"/>
    </row>
    <row r="19" spans="1:98">
      <c r="A19" s="76" t="s">
        <v>183</v>
      </c>
      <c r="B19" s="76">
        <v>4928.5937715379196</v>
      </c>
      <c r="C19" s="76"/>
      <c r="D19" s="76">
        <v>34167.766594503497</v>
      </c>
      <c r="E19" s="76">
        <v>953.36047542912002</v>
      </c>
      <c r="F19" s="76">
        <v>923.66658297759898</v>
      </c>
      <c r="G19" s="76">
        <v>181.31829396603999</v>
      </c>
      <c r="H19" s="76">
        <v>1416.4274143483201</v>
      </c>
      <c r="I19" s="76"/>
      <c r="J19" s="76"/>
      <c r="K19" s="76"/>
      <c r="L19" s="76"/>
      <c r="M19" s="76"/>
      <c r="N19" s="23"/>
      <c r="O19" s="23"/>
      <c r="P19" s="76"/>
      <c r="Q19" s="76" t="s">
        <v>183</v>
      </c>
      <c r="R19" s="76">
        <v>0</v>
      </c>
      <c r="S19" s="76">
        <v>37.419727643850798</v>
      </c>
      <c r="T19" s="76">
        <v>13.850093400481899</v>
      </c>
      <c r="U19" s="76">
        <v>13.850093400481899</v>
      </c>
      <c r="V19" s="76">
        <v>110.038636572809</v>
      </c>
      <c r="W19" s="76">
        <v>0</v>
      </c>
      <c r="X19" s="76">
        <v>6.7087000240268502</v>
      </c>
      <c r="Y19" s="76">
        <v>34.438091920303698</v>
      </c>
      <c r="Z19" s="76">
        <v>4928.5922585642302</v>
      </c>
      <c r="AA19" s="76">
        <v>329.62172831399801</v>
      </c>
      <c r="AB19" s="76">
        <v>2.5045872762395098</v>
      </c>
      <c r="AC19" s="76">
        <v>57.545871087745098</v>
      </c>
      <c r="AD19" s="76">
        <v>0</v>
      </c>
      <c r="AE19" s="76">
        <v>0</v>
      </c>
      <c r="AF19" s="76">
        <v>60.527545891526898</v>
      </c>
      <c r="AG19" s="76">
        <v>60.527545891526898</v>
      </c>
      <c r="AH19" s="76">
        <v>273.34207707305501</v>
      </c>
      <c r="AI19" s="76">
        <v>45.573186120867703</v>
      </c>
      <c r="AJ19" s="76">
        <v>1.8188082604512401</v>
      </c>
      <c r="AK19" s="76">
        <v>47.693052820219599</v>
      </c>
      <c r="AL19" s="76">
        <v>4.8803925799269399</v>
      </c>
      <c r="AM19" s="76">
        <v>0</v>
      </c>
      <c r="AN19" s="76">
        <v>3.8616717243330498</v>
      </c>
      <c r="AO19" s="76">
        <v>17.777802674486399</v>
      </c>
      <c r="AP19" s="76">
        <v>0</v>
      </c>
      <c r="AQ19" s="76">
        <v>1456.41169155695</v>
      </c>
      <c r="AR19" s="76">
        <v>30750.979428411101</v>
      </c>
      <c r="AS19" s="76">
        <v>3143.4340091213999</v>
      </c>
      <c r="AT19" s="76">
        <v>34167.755514605597</v>
      </c>
      <c r="AU19" s="76">
        <v>0</v>
      </c>
      <c r="AV19" s="76">
        <v>58.059313521484803</v>
      </c>
      <c r="AW19" s="76">
        <v>0</v>
      </c>
      <c r="AX19" s="76">
        <v>506.435862099632</v>
      </c>
      <c r="AY19" s="76">
        <v>0.538497604476044</v>
      </c>
      <c r="AZ19" s="76">
        <v>0.189351626821431</v>
      </c>
      <c r="BA19" s="76">
        <v>712.33150298373505</v>
      </c>
      <c r="BB19" s="76">
        <v>0.242000606507492</v>
      </c>
      <c r="BC19" s="76">
        <v>0</v>
      </c>
      <c r="BD19" s="76">
        <v>3.5099330846188999E-2</v>
      </c>
      <c r="BE19" s="76">
        <v>953.33647826524805</v>
      </c>
      <c r="BF19" s="76">
        <v>923.64237338997998</v>
      </c>
      <c r="BG19" s="76">
        <v>29.694104875268</v>
      </c>
      <c r="BH19" s="76">
        <v>0</v>
      </c>
      <c r="BI19" s="76">
        <v>0</v>
      </c>
      <c r="BJ19" s="76">
        <v>3.7787185350000199</v>
      </c>
      <c r="BK19" s="76">
        <v>0</v>
      </c>
      <c r="BL19" s="76">
        <v>40.548958743078799</v>
      </c>
      <c r="BM19" s="76">
        <v>0</v>
      </c>
      <c r="BN19" s="76">
        <v>1.0539035875945899</v>
      </c>
      <c r="BO19" s="76">
        <v>162.19582886368201</v>
      </c>
      <c r="BP19" s="76">
        <v>1.2372215312477199</v>
      </c>
      <c r="BQ19" s="76">
        <v>0</v>
      </c>
      <c r="BR19" s="76">
        <v>2.7248168426153399</v>
      </c>
      <c r="BS19" s="76">
        <v>3.6946656226326401E-3</v>
      </c>
      <c r="BT19" s="76">
        <v>181.31818060375099</v>
      </c>
      <c r="BU19" s="76">
        <v>211.52440487317</v>
      </c>
      <c r="BV19" s="76">
        <v>0</v>
      </c>
      <c r="BW19" s="76">
        <v>0</v>
      </c>
      <c r="BX19" s="76">
        <v>70.858122665262997</v>
      </c>
      <c r="BY19" s="76">
        <v>0</v>
      </c>
      <c r="BZ19" s="76">
        <v>11.5664609766458</v>
      </c>
      <c r="CA19" s="76">
        <v>1416.42699352877</v>
      </c>
      <c r="CB19" s="76">
        <v>98.493840587716306</v>
      </c>
      <c r="CC19" s="94"/>
      <c r="CD19" s="29">
        <f t="shared" si="0"/>
        <v>8.0000009645412682E-3</v>
      </c>
      <c r="CE19" s="29">
        <f t="shared" si="1"/>
        <v>1.9247495769642717E-2</v>
      </c>
      <c r="CF19" s="69">
        <f t="shared" si="2"/>
        <v>-3.0697877721716662E-7</v>
      </c>
      <c r="CG19" s="69" t="str">
        <f t="shared" si="3"/>
        <v/>
      </c>
      <c r="CH19" s="69">
        <f t="shared" si="4"/>
        <v>-3.2427925511898122E-7</v>
      </c>
      <c r="CI19" s="69">
        <f t="shared" si="5"/>
        <v>-2.5171133574807163E-5</v>
      </c>
      <c r="CJ19" s="69">
        <f t="shared" si="6"/>
        <v>-2.6210310154291862E-5</v>
      </c>
      <c r="CK19" s="69">
        <f t="shared" si="7"/>
        <v>-6.252115355813404E-7</v>
      </c>
      <c r="CL19" s="69">
        <f t="shared" si="8"/>
        <v>-2.9709926947859265E-7</v>
      </c>
      <c r="CM19" s="41">
        <f t="shared" si="9"/>
        <v>-4.9158719595385095E-4</v>
      </c>
      <c r="CN19" s="41">
        <f t="shared" si="10"/>
        <v>-5.5829089069569637E-4</v>
      </c>
      <c r="CO19" s="41">
        <f t="shared" si="11"/>
        <v>8.5619378576399781E-4</v>
      </c>
      <c r="CP19" s="41">
        <f t="shared" si="12"/>
        <v>-1.338033221948769E-3</v>
      </c>
      <c r="CQ19" s="69"/>
      <c r="CR19" s="69"/>
      <c r="CS19" s="69"/>
      <c r="CT19" s="69"/>
    </row>
    <row r="20" spans="1:98">
      <c r="A20" s="76" t="s">
        <v>184</v>
      </c>
      <c r="B20" s="76">
        <v>403.94712089908001</v>
      </c>
      <c r="C20" s="76"/>
      <c r="D20" s="76">
        <v>2685.43118855176</v>
      </c>
      <c r="E20" s="76">
        <v>70.254105049039893</v>
      </c>
      <c r="F20" s="76">
        <v>68.130600169280001</v>
      </c>
      <c r="G20" s="76">
        <v>3.9089932485999999</v>
      </c>
      <c r="H20" s="76">
        <v>92.047119156079901</v>
      </c>
      <c r="I20" s="76"/>
      <c r="J20" s="76"/>
      <c r="K20" s="76"/>
      <c r="L20" s="76"/>
      <c r="M20" s="76"/>
      <c r="N20" s="23"/>
      <c r="O20" s="23"/>
      <c r="P20" s="76"/>
      <c r="Q20" s="76" t="s">
        <v>184</v>
      </c>
      <c r="R20" s="76">
        <v>0</v>
      </c>
      <c r="S20" s="76">
        <v>2.4317366729063998</v>
      </c>
      <c r="T20" s="76">
        <v>0.90005451911509504</v>
      </c>
      <c r="U20" s="76">
        <v>0.90005451911509504</v>
      </c>
      <c r="V20" s="76">
        <v>7.1509087024123996</v>
      </c>
      <c r="W20" s="76">
        <v>0</v>
      </c>
      <c r="X20" s="76">
        <v>0.43596775004815902</v>
      </c>
      <c r="Y20" s="76">
        <v>2.2379734570533101</v>
      </c>
      <c r="Z20" s="76">
        <v>403.94701694097603</v>
      </c>
      <c r="AA20" s="76">
        <v>21.420583763186901</v>
      </c>
      <c r="AB20" s="76">
        <v>0.16276161418278901</v>
      </c>
      <c r="AC20" s="76">
        <v>3.7396427349933501</v>
      </c>
      <c r="AD20" s="76">
        <v>0</v>
      </c>
      <c r="AE20" s="76">
        <v>0</v>
      </c>
      <c r="AF20" s="76">
        <v>3.9334028840559299</v>
      </c>
      <c r="AG20" s="76">
        <v>3.9334028840559299</v>
      </c>
      <c r="AH20" s="76">
        <v>21.483444253509401</v>
      </c>
      <c r="AI20" s="76">
        <v>2.9615914068026701</v>
      </c>
      <c r="AJ20" s="76">
        <v>0.11819605544933801</v>
      </c>
      <c r="AK20" s="76">
        <v>3.0993523554048301</v>
      </c>
      <c r="AL20" s="76">
        <v>0.31715403135748699</v>
      </c>
      <c r="AM20" s="76">
        <v>0</v>
      </c>
      <c r="AN20" s="76">
        <v>0.25095202414225898</v>
      </c>
      <c r="AO20" s="76">
        <v>1.3113095659165399</v>
      </c>
      <c r="AP20" s="76">
        <v>0</v>
      </c>
      <c r="AQ20" s="76">
        <v>94.645497247970397</v>
      </c>
      <c r="AR20" s="76">
        <v>2416.8874066537601</v>
      </c>
      <c r="AS20" s="76">
        <v>247.059578715697</v>
      </c>
      <c r="AT20" s="76">
        <v>2685.4304296229702</v>
      </c>
      <c r="AU20" s="76">
        <v>0</v>
      </c>
      <c r="AV20" s="76">
        <v>3.7730084615064099</v>
      </c>
      <c r="AW20" s="76">
        <v>0</v>
      </c>
      <c r="AX20" s="76">
        <v>32.9109184668661</v>
      </c>
      <c r="AY20" s="76">
        <v>3.9720130795813401E-2</v>
      </c>
      <c r="AZ20" s="76">
        <v>1.3966763458390499E-2</v>
      </c>
      <c r="BA20" s="76">
        <v>52.542312970121799</v>
      </c>
      <c r="BB20" s="76">
        <v>1.7850215835799699E-2</v>
      </c>
      <c r="BC20" s="76">
        <v>0</v>
      </c>
      <c r="BD20" s="76">
        <v>2.5889602399730999E-3</v>
      </c>
      <c r="BE20" s="76">
        <v>70.252366102450495</v>
      </c>
      <c r="BF20" s="76">
        <v>68.128824009272194</v>
      </c>
      <c r="BG20" s="76">
        <v>2.1235420931783402</v>
      </c>
      <c r="BH20" s="76">
        <v>0</v>
      </c>
      <c r="BI20" s="76">
        <v>0</v>
      </c>
      <c r="BJ20" s="76">
        <v>0.27872233750558001</v>
      </c>
      <c r="BK20" s="76">
        <v>0</v>
      </c>
      <c r="BL20" s="76">
        <v>2.9909352467247499</v>
      </c>
      <c r="BM20" s="76">
        <v>0</v>
      </c>
      <c r="BN20" s="76">
        <v>7.7737025846988203E-2</v>
      </c>
      <c r="BO20" s="76">
        <v>11.963732509245601</v>
      </c>
      <c r="BP20" s="76">
        <v>8.0401323420788401E-2</v>
      </c>
      <c r="BQ20" s="76">
        <v>0</v>
      </c>
      <c r="BR20" s="76">
        <v>0.20098532781075501</v>
      </c>
      <c r="BS20" s="76">
        <v>2.72521686657076E-4</v>
      </c>
      <c r="BT20" s="76">
        <v>3.90905010910895</v>
      </c>
      <c r="BU20" s="76">
        <v>13.7460033170334</v>
      </c>
      <c r="BV20" s="76">
        <v>0</v>
      </c>
      <c r="BW20" s="76">
        <v>0</v>
      </c>
      <c r="BX20" s="76">
        <v>4.6047415376137497</v>
      </c>
      <c r="BY20" s="76">
        <v>0</v>
      </c>
      <c r="BZ20" s="76">
        <v>0.75165084808598004</v>
      </c>
      <c r="CA20" s="76">
        <v>92.047071572832394</v>
      </c>
      <c r="CB20" s="76">
        <v>6.4006626437045</v>
      </c>
      <c r="CC20" s="94"/>
      <c r="CD20" s="29">
        <f t="shared" si="0"/>
        <v>8.0000003040576403E-3</v>
      </c>
      <c r="CE20" s="29">
        <f t="shared" si="1"/>
        <v>1.9247500378666061E-2</v>
      </c>
      <c r="CF20" s="69">
        <f t="shared" si="2"/>
        <v>-2.5735572454704349E-7</v>
      </c>
      <c r="CG20" s="69" t="str">
        <f t="shared" si="3"/>
        <v/>
      </c>
      <c r="CH20" s="69">
        <f t="shared" si="4"/>
        <v>-2.8260965799453409E-7</v>
      </c>
      <c r="CI20" s="69">
        <f t="shared" si="5"/>
        <v>-2.475224171149274E-5</v>
      </c>
      <c r="CJ20" s="69">
        <f t="shared" si="6"/>
        <v>-2.6069930448202864E-5</v>
      </c>
      <c r="CK20" s="69">
        <f t="shared" si="7"/>
        <v>1.4546074995273071E-5</v>
      </c>
      <c r="CL20" s="69">
        <f t="shared" si="8"/>
        <v>-5.1694445131789016E-7</v>
      </c>
      <c r="CM20" s="41">
        <f t="shared" si="9"/>
        <v>-4.9082043221349155E-4</v>
      </c>
      <c r="CN20" s="41">
        <f t="shared" si="10"/>
        <v>-5.5780825157791542E-4</v>
      </c>
      <c r="CO20" s="41">
        <f t="shared" si="11"/>
        <v>8.5523675848787927E-4</v>
      </c>
      <c r="CP20" s="41">
        <f t="shared" si="12"/>
        <v>-1.3390236495142939E-3</v>
      </c>
      <c r="CQ20" s="69"/>
      <c r="CR20" s="69"/>
      <c r="CS20" s="69"/>
      <c r="CT20" s="69"/>
    </row>
    <row r="21" spans="1:98">
      <c r="A21" s="76" t="s">
        <v>185</v>
      </c>
      <c r="B21" s="76">
        <v>617.80560247207995</v>
      </c>
      <c r="C21" s="76"/>
      <c r="D21" s="76">
        <v>4040.9965006430798</v>
      </c>
      <c r="E21" s="76">
        <v>104.510404063119</v>
      </c>
      <c r="F21" s="76">
        <v>101.36003398619999</v>
      </c>
      <c r="G21" s="76">
        <v>4.6377975164399903</v>
      </c>
      <c r="H21" s="76">
        <v>131.75828242499901</v>
      </c>
      <c r="I21" s="76"/>
      <c r="J21" s="76"/>
      <c r="K21" s="76"/>
      <c r="L21" s="76"/>
      <c r="M21" s="76"/>
      <c r="N21" s="23"/>
      <c r="O21" s="23"/>
      <c r="P21" s="76"/>
      <c r="Q21" s="76" t="s">
        <v>185</v>
      </c>
      <c r="R21" s="76">
        <v>0</v>
      </c>
      <c r="S21" s="76">
        <v>3.4808430145620899</v>
      </c>
      <c r="T21" s="76">
        <v>1.28835746532647</v>
      </c>
      <c r="U21" s="76">
        <v>1.28835746532647</v>
      </c>
      <c r="V21" s="76">
        <v>10.2359713803353</v>
      </c>
      <c r="W21" s="76">
        <v>0</v>
      </c>
      <c r="X21" s="76">
        <v>0.62405416773954903</v>
      </c>
      <c r="Y21" s="76">
        <v>3.2034865443367102</v>
      </c>
      <c r="Z21" s="76">
        <v>617.80531151022103</v>
      </c>
      <c r="AA21" s="76">
        <v>30.6619279424289</v>
      </c>
      <c r="AB21" s="76">
        <v>0.23298052953253101</v>
      </c>
      <c r="AC21" s="76">
        <v>5.3530114609182302</v>
      </c>
      <c r="AD21" s="76">
        <v>0</v>
      </c>
      <c r="AE21" s="76">
        <v>0</v>
      </c>
      <c r="AF21" s="76">
        <v>5.6303701313663197</v>
      </c>
      <c r="AG21" s="76">
        <v>5.6303701313663197</v>
      </c>
      <c r="AH21" s="76">
        <v>32.327959649972101</v>
      </c>
      <c r="AI21" s="76">
        <v>4.2392884088132501</v>
      </c>
      <c r="AJ21" s="76">
        <v>0.16918858010814</v>
      </c>
      <c r="AK21" s="76">
        <v>4.4364815445237502</v>
      </c>
      <c r="AL21" s="76">
        <v>0.453981802668672</v>
      </c>
      <c r="AM21" s="76">
        <v>0</v>
      </c>
      <c r="AN21" s="76">
        <v>0.359218287061774</v>
      </c>
      <c r="AO21" s="76">
        <v>1.95087653587305</v>
      </c>
      <c r="AP21" s="76">
        <v>0</v>
      </c>
      <c r="AQ21" s="76">
        <v>135.47769623505599</v>
      </c>
      <c r="AR21" s="76">
        <v>3636.89551165903</v>
      </c>
      <c r="AS21" s="76">
        <v>371.77156158313898</v>
      </c>
      <c r="AT21" s="76">
        <v>4040.99503289214</v>
      </c>
      <c r="AU21" s="76">
        <v>0</v>
      </c>
      <c r="AV21" s="76">
        <v>5.40076831852598</v>
      </c>
      <c r="AW21" s="76">
        <v>0</v>
      </c>
      <c r="AX21" s="76">
        <v>47.109447649441897</v>
      </c>
      <c r="AY21" s="76">
        <v>5.90929201651261E-2</v>
      </c>
      <c r="AZ21" s="76">
        <v>2.07788100652017E-2</v>
      </c>
      <c r="BA21" s="76">
        <v>78.1688701320017</v>
      </c>
      <c r="BB21" s="76">
        <v>2.6556336128794E-2</v>
      </c>
      <c r="BC21" s="76">
        <v>0</v>
      </c>
      <c r="BD21" s="76">
        <v>3.8516808201193801E-3</v>
      </c>
      <c r="BE21" s="76">
        <v>104.507851132257</v>
      </c>
      <c r="BF21" s="76">
        <v>101.357413625574</v>
      </c>
      <c r="BG21" s="76">
        <v>3.1504375066827501</v>
      </c>
      <c r="BH21" s="76">
        <v>0</v>
      </c>
      <c r="BI21" s="76">
        <v>0</v>
      </c>
      <c r="BJ21" s="76">
        <v>0.41466403862497703</v>
      </c>
      <c r="BK21" s="76">
        <v>0</v>
      </c>
      <c r="BL21" s="76">
        <v>4.4497063008096402</v>
      </c>
      <c r="BM21" s="76">
        <v>0</v>
      </c>
      <c r="BN21" s="76">
        <v>0.115651844743905</v>
      </c>
      <c r="BO21" s="76">
        <v>17.7988240799836</v>
      </c>
      <c r="BP21" s="76">
        <v>0.11508824039150201</v>
      </c>
      <c r="BQ21" s="76">
        <v>0</v>
      </c>
      <c r="BR21" s="76">
        <v>0.29901204366253797</v>
      </c>
      <c r="BS21" s="76">
        <v>4.0543856861610298E-4</v>
      </c>
      <c r="BT21" s="76">
        <v>4.6378077463414797</v>
      </c>
      <c r="BU21" s="76">
        <v>19.676327746146999</v>
      </c>
      <c r="BV21" s="76">
        <v>0</v>
      </c>
      <c r="BW21" s="76">
        <v>0</v>
      </c>
      <c r="BX21" s="76">
        <v>6.5913316762281804</v>
      </c>
      <c r="BY21" s="76">
        <v>0</v>
      </c>
      <c r="BZ21" s="76">
        <v>1.0759296375402301</v>
      </c>
      <c r="CA21" s="76">
        <v>131.758256400844</v>
      </c>
      <c r="CB21" s="76">
        <v>9.1620479989577195</v>
      </c>
      <c r="CC21" s="94"/>
      <c r="CD21" s="29">
        <f t="shared" si="0"/>
        <v>7.9999998482638522E-3</v>
      </c>
      <c r="CE21" s="29">
        <f t="shared" si="1"/>
        <v>1.9247497209033109E-2</v>
      </c>
      <c r="CF21" s="69">
        <f t="shared" si="2"/>
        <v>-4.7096021427873823E-7</v>
      </c>
      <c r="CG21" s="69" t="str">
        <f t="shared" si="3"/>
        <v/>
      </c>
      <c r="CH21" s="69">
        <f t="shared" si="4"/>
        <v>-3.6321509795323981E-7</v>
      </c>
      <c r="CI21" s="69">
        <f t="shared" si="5"/>
        <v>-2.442752838706192E-5</v>
      </c>
      <c r="CJ21" s="69">
        <f t="shared" si="6"/>
        <v>-2.5852010136003577E-5</v>
      </c>
      <c r="CK21" s="69">
        <f t="shared" si="7"/>
        <v>2.2057671671098417E-6</v>
      </c>
      <c r="CL21" s="69">
        <f t="shared" si="8"/>
        <v>-1.975143765250773E-7</v>
      </c>
      <c r="CM21" s="41">
        <f t="shared" si="9"/>
        <v>-4.9151392988152785E-4</v>
      </c>
      <c r="CN21" s="41">
        <f t="shared" si="10"/>
        <v>-5.5766819094627798E-4</v>
      </c>
      <c r="CO21" s="41">
        <f t="shared" si="11"/>
        <v>8.5673678741031531E-4</v>
      </c>
      <c r="CP21" s="41">
        <f t="shared" si="12"/>
        <v>-1.3393184848255772E-3</v>
      </c>
      <c r="CQ21" s="69"/>
      <c r="CR21" s="69"/>
      <c r="CS21" s="69"/>
      <c r="CT21" s="69"/>
    </row>
    <row r="22" spans="1:98">
      <c r="A22" s="76" t="s">
        <v>186</v>
      </c>
      <c r="B22" s="76">
        <v>639.15100764327997</v>
      </c>
      <c r="C22" s="76"/>
      <c r="D22" s="76">
        <v>4213.2200621011598</v>
      </c>
      <c r="E22" s="76">
        <v>110.39241074796</v>
      </c>
      <c r="F22" s="76">
        <v>107.04139941571999</v>
      </c>
      <c r="G22" s="76">
        <v>8.3155968046800002</v>
      </c>
      <c r="H22" s="76">
        <v>144.19603306415999</v>
      </c>
      <c r="I22" s="76"/>
      <c r="J22" s="76"/>
      <c r="K22" s="76"/>
      <c r="L22" s="76"/>
      <c r="M22" s="76"/>
      <c r="N22" s="23"/>
      <c r="O22" s="23"/>
      <c r="P22" s="76"/>
      <c r="Q22" s="76" t="s">
        <v>330</v>
      </c>
      <c r="R22" s="76">
        <v>0</v>
      </c>
      <c r="S22" s="76">
        <v>3.8094280173036501</v>
      </c>
      <c r="T22" s="76">
        <v>1.4099759497605899</v>
      </c>
      <c r="U22" s="76">
        <v>1.4099759497605899</v>
      </c>
      <c r="V22" s="76">
        <v>11.202230634413599</v>
      </c>
      <c r="W22" s="76">
        <v>0</v>
      </c>
      <c r="X22" s="76">
        <v>0.68296334050331298</v>
      </c>
      <c r="Y22" s="76">
        <v>3.5058882421055899</v>
      </c>
      <c r="Z22" s="76">
        <v>639.15087250781198</v>
      </c>
      <c r="AA22" s="76">
        <v>33.556350191433701</v>
      </c>
      <c r="AB22" s="76">
        <v>0.25497366505289099</v>
      </c>
      <c r="AC22" s="76">
        <v>5.8583256503617402</v>
      </c>
      <c r="AD22" s="76">
        <v>0</v>
      </c>
      <c r="AE22" s="76">
        <v>0</v>
      </c>
      <c r="AF22" s="76">
        <v>6.1618627607768603</v>
      </c>
      <c r="AG22" s="76">
        <v>6.1618627607768603</v>
      </c>
      <c r="AH22" s="76">
        <v>33.705756614119402</v>
      </c>
      <c r="AI22" s="76">
        <v>4.6394701555041102</v>
      </c>
      <c r="AJ22" s="76">
        <v>0.18515946314701501</v>
      </c>
      <c r="AK22" s="76">
        <v>4.85527861603064</v>
      </c>
      <c r="AL22" s="76">
        <v>0.49683622299938801</v>
      </c>
      <c r="AM22" s="76">
        <v>0</v>
      </c>
      <c r="AN22" s="76">
        <v>0.39312844848387102</v>
      </c>
      <c r="AO22" s="76">
        <v>2.06022486281188</v>
      </c>
      <c r="AP22" s="76">
        <v>0</v>
      </c>
      <c r="AQ22" s="76">
        <v>148.26655108384699</v>
      </c>
      <c r="AR22" s="76">
        <v>3791.89673468807</v>
      </c>
      <c r="AS22" s="76">
        <v>387.61621351102502</v>
      </c>
      <c r="AT22" s="76">
        <v>4213.21870481321</v>
      </c>
      <c r="AU22" s="76">
        <v>0</v>
      </c>
      <c r="AV22" s="76">
        <v>5.9105918333790699</v>
      </c>
      <c r="AW22" s="76">
        <v>0</v>
      </c>
      <c r="AX22" s="76">
        <v>51.556514528675997</v>
      </c>
      <c r="AY22" s="76">
        <v>6.2405124552323901E-2</v>
      </c>
      <c r="AZ22" s="76">
        <v>2.19434659071744E-2</v>
      </c>
      <c r="BA22" s="76">
        <v>82.550306713625105</v>
      </c>
      <c r="BB22" s="76">
        <v>2.8044826875444299E-2</v>
      </c>
      <c r="BC22" s="76">
        <v>0</v>
      </c>
      <c r="BD22" s="76">
        <v>4.0675715271967601E-3</v>
      </c>
      <c r="BE22" s="76">
        <v>110.389625395791</v>
      </c>
      <c r="BF22" s="76">
        <v>107.038592464139</v>
      </c>
      <c r="BG22" s="76">
        <v>3.3510329316512002</v>
      </c>
      <c r="BH22" s="76">
        <v>0</v>
      </c>
      <c r="BI22" s="76">
        <v>0</v>
      </c>
      <c r="BJ22" s="76">
        <v>0.437906126214608</v>
      </c>
      <c r="BK22" s="76">
        <v>0</v>
      </c>
      <c r="BL22" s="76">
        <v>4.6991179786923203</v>
      </c>
      <c r="BM22" s="76">
        <v>0</v>
      </c>
      <c r="BN22" s="76">
        <v>0.122134164718331</v>
      </c>
      <c r="BO22" s="76">
        <v>18.796466326603699</v>
      </c>
      <c r="BP22" s="76">
        <v>0.12595243516732199</v>
      </c>
      <c r="BQ22" s="76">
        <v>0</v>
      </c>
      <c r="BR22" s="76">
        <v>0.31577200080468598</v>
      </c>
      <c r="BS22" s="76">
        <v>4.2816461891455402E-4</v>
      </c>
      <c r="BT22" s="76">
        <v>8.3155935636854608</v>
      </c>
      <c r="BU22" s="76">
        <v>21.533740322618002</v>
      </c>
      <c r="BV22" s="76">
        <v>0</v>
      </c>
      <c r="BW22" s="76">
        <v>0</v>
      </c>
      <c r="BX22" s="76">
        <v>7.2135400461522599</v>
      </c>
      <c r="BY22" s="76">
        <v>0</v>
      </c>
      <c r="BZ22" s="76">
        <v>1.1774961598290901</v>
      </c>
      <c r="CA22" s="76">
        <v>144.19599943561599</v>
      </c>
      <c r="CB22" s="76">
        <v>10.026933669164199</v>
      </c>
      <c r="CC22" s="94"/>
      <c r="CD22" s="29">
        <f t="shared" si="0"/>
        <v>8.0000016556495655E-3</v>
      </c>
      <c r="CE22" s="29">
        <f t="shared" si="1"/>
        <v>1.9247495836626535E-2</v>
      </c>
      <c r="CF22" s="69">
        <f t="shared" si="2"/>
        <v>-2.1142964083522705E-7</v>
      </c>
      <c r="CG22" s="69" t="str">
        <f t="shared" si="3"/>
        <v/>
      </c>
      <c r="CH22" s="69">
        <f t="shared" si="4"/>
        <v>-3.2214978798944299E-7</v>
      </c>
      <c r="CI22" s="69">
        <f t="shared" si="5"/>
        <v>-2.5231373697947647E-5</v>
      </c>
      <c r="CJ22" s="69">
        <f t="shared" si="6"/>
        <v>-2.6223046375652802E-5</v>
      </c>
      <c r="CK22" s="69">
        <f t="shared" si="7"/>
        <v>-3.8974887979016857E-7</v>
      </c>
      <c r="CL22" s="69">
        <f t="shared" si="8"/>
        <v>-2.332140717618217E-7</v>
      </c>
      <c r="CM22" s="41">
        <f t="shared" si="9"/>
        <v>-4.9161957247068522E-4</v>
      </c>
      <c r="CN22" s="41">
        <f t="shared" si="10"/>
        <v>-5.5828448390896361E-4</v>
      </c>
      <c r="CO22" s="41">
        <f t="shared" si="11"/>
        <v>8.5605291666406664E-4</v>
      </c>
      <c r="CP22" s="41">
        <f t="shared" si="12"/>
        <v>-1.3377954564230189E-3</v>
      </c>
      <c r="CQ22" s="69"/>
      <c r="CR22" s="69"/>
      <c r="CS22" s="69"/>
      <c r="CT22" s="69"/>
    </row>
    <row r="23" spans="1:98">
      <c r="A23" s="76" t="s">
        <v>187</v>
      </c>
      <c r="B23" s="76">
        <v>667.27460055211998</v>
      </c>
      <c r="C23" s="76"/>
      <c r="D23" s="76">
        <v>4366.9759445531899</v>
      </c>
      <c r="E23" s="76">
        <v>114.262964370719</v>
      </c>
      <c r="F23" s="76">
        <v>110.77696974608</v>
      </c>
      <c r="G23" s="76">
        <v>11.168705017360001</v>
      </c>
      <c r="H23" s="76">
        <v>141.05516769124</v>
      </c>
      <c r="I23" s="76"/>
      <c r="J23" s="76"/>
      <c r="K23" s="76"/>
      <c r="L23" s="76"/>
      <c r="M23" s="76"/>
      <c r="N23" s="23"/>
      <c r="O23" s="23"/>
      <c r="P23" s="76"/>
      <c r="Q23" s="76" t="s">
        <v>187</v>
      </c>
      <c r="R23" s="76">
        <v>0</v>
      </c>
      <c r="S23" s="76">
        <v>3.7264511539596898</v>
      </c>
      <c r="T23" s="76">
        <v>1.37926407044346</v>
      </c>
      <c r="U23" s="76">
        <v>1.37926407044346</v>
      </c>
      <c r="V23" s="76">
        <v>10.9582164195856</v>
      </c>
      <c r="W23" s="76">
        <v>0</v>
      </c>
      <c r="X23" s="76">
        <v>0.66808684772344895</v>
      </c>
      <c r="Y23" s="76">
        <v>3.4295221891751702</v>
      </c>
      <c r="Z23" s="76">
        <v>667.27431953350197</v>
      </c>
      <c r="AA23" s="76">
        <v>32.825432631747901</v>
      </c>
      <c r="AB23" s="76">
        <v>0.249419659331891</v>
      </c>
      <c r="AC23" s="76">
        <v>5.7307165813215599</v>
      </c>
      <c r="AD23" s="76">
        <v>0</v>
      </c>
      <c r="AE23" s="76">
        <v>0</v>
      </c>
      <c r="AF23" s="76">
        <v>6.0276440517749199</v>
      </c>
      <c r="AG23" s="76">
        <v>6.0276440517749199</v>
      </c>
      <c r="AH23" s="76">
        <v>34.935793776594601</v>
      </c>
      <c r="AI23" s="76">
        <v>4.5384117420334604</v>
      </c>
      <c r="AJ23" s="76">
        <v>0.181126311591259</v>
      </c>
      <c r="AK23" s="76">
        <v>4.7495218321034098</v>
      </c>
      <c r="AL23" s="76">
        <v>0.48601421773805498</v>
      </c>
      <c r="AM23" s="76">
        <v>0</v>
      </c>
      <c r="AN23" s="76">
        <v>0.38456459575759899</v>
      </c>
      <c r="AO23" s="76">
        <v>2.13212302040708</v>
      </c>
      <c r="AP23" s="76">
        <v>0</v>
      </c>
      <c r="AQ23" s="76">
        <v>145.03697502240399</v>
      </c>
      <c r="AR23" s="76">
        <v>3930.2769064375998</v>
      </c>
      <c r="AS23" s="76">
        <v>401.76159138455699</v>
      </c>
      <c r="AT23" s="76">
        <v>4366.9742915987499</v>
      </c>
      <c r="AU23" s="76">
        <v>0</v>
      </c>
      <c r="AV23" s="76">
        <v>5.7818459801910302</v>
      </c>
      <c r="AW23" s="76">
        <v>0</v>
      </c>
      <c r="AX23" s="76">
        <v>50.433501363186899</v>
      </c>
      <c r="AY23" s="76">
        <v>6.4582946499115404E-2</v>
      </c>
      <c r="AZ23" s="76">
        <v>2.27092675151154E-2</v>
      </c>
      <c r="BA23" s="76">
        <v>85.431142650837401</v>
      </c>
      <c r="BB23" s="76">
        <v>2.9023542385511199E-2</v>
      </c>
      <c r="BC23" s="76">
        <v>0</v>
      </c>
      <c r="BD23" s="76">
        <v>4.2095179959434903E-3</v>
      </c>
      <c r="BE23" s="76">
        <v>114.26011275305601</v>
      </c>
      <c r="BF23" s="76">
        <v>110.774019060965</v>
      </c>
      <c r="BG23" s="76">
        <v>3.48609369209146</v>
      </c>
      <c r="BH23" s="76">
        <v>0</v>
      </c>
      <c r="BI23" s="76">
        <v>0</v>
      </c>
      <c r="BJ23" s="76">
        <v>0.45318844394032098</v>
      </c>
      <c r="BK23" s="76">
        <v>0</v>
      </c>
      <c r="BL23" s="76">
        <v>4.86310501129317</v>
      </c>
      <c r="BM23" s="76">
        <v>0</v>
      </c>
      <c r="BN23" s="76">
        <v>0.12639650066524399</v>
      </c>
      <c r="BO23" s="76">
        <v>19.4524262047983</v>
      </c>
      <c r="BP23" s="76">
        <v>0.12320873992114099</v>
      </c>
      <c r="BQ23" s="76">
        <v>0</v>
      </c>
      <c r="BR23" s="76">
        <v>0.32679186666997301</v>
      </c>
      <c r="BS23" s="76">
        <v>4.4310836507988901E-4</v>
      </c>
      <c r="BT23" s="76">
        <v>11.1686670194026</v>
      </c>
      <c r="BU23" s="76">
        <v>21.064690819529599</v>
      </c>
      <c r="BV23" s="76">
        <v>0</v>
      </c>
      <c r="BW23" s="76">
        <v>0</v>
      </c>
      <c r="BX23" s="76">
        <v>7.0564174832595699</v>
      </c>
      <c r="BY23" s="76">
        <v>0</v>
      </c>
      <c r="BZ23" s="76">
        <v>1.15184799139077</v>
      </c>
      <c r="CA23" s="76">
        <v>141.05509812122099</v>
      </c>
      <c r="CB23" s="76">
        <v>9.8085242245317907</v>
      </c>
      <c r="CC23" s="94"/>
      <c r="CD23" s="29">
        <f t="shared" si="0"/>
        <v>7.9999998726359798E-3</v>
      </c>
      <c r="CE23" s="29">
        <f t="shared" si="1"/>
        <v>1.9247500799205057E-2</v>
      </c>
      <c r="CF23" s="69">
        <f t="shared" si="2"/>
        <v>-4.2114388555897169E-7</v>
      </c>
      <c r="CG23" s="69" t="str">
        <f t="shared" si="3"/>
        <v/>
      </c>
      <c r="CH23" s="69">
        <f t="shared" si="4"/>
        <v>-3.7851237584545371E-7</v>
      </c>
      <c r="CI23" s="69">
        <f t="shared" si="5"/>
        <v>-2.4956622460326707E-5</v>
      </c>
      <c r="CJ23" s="69">
        <f t="shared" si="6"/>
        <v>-2.6636268547149809E-5</v>
      </c>
      <c r="CK23" s="69">
        <f t="shared" si="7"/>
        <v>-3.4021811250222637E-6</v>
      </c>
      <c r="CL23" s="69">
        <f t="shared" si="8"/>
        <v>-4.9321141611878823E-7</v>
      </c>
      <c r="CM23" s="41">
        <f t="shared" si="9"/>
        <v>-4.9129199937543043E-4</v>
      </c>
      <c r="CN23" s="41">
        <f t="shared" si="10"/>
        <v>-5.5839124494556577E-4</v>
      </c>
      <c r="CO23" s="41">
        <f t="shared" si="11"/>
        <v>8.5605517013072102E-4</v>
      </c>
      <c r="CP23" s="41">
        <f t="shared" si="12"/>
        <v>-1.3395179017053043E-3</v>
      </c>
      <c r="CQ23" s="69"/>
      <c r="CR23" s="69"/>
      <c r="CS23" s="69"/>
      <c r="CT23" s="69"/>
    </row>
    <row r="24" spans="1:98">
      <c r="A24" s="76" t="s">
        <v>188</v>
      </c>
      <c r="B24" s="76">
        <v>96.738126246079901</v>
      </c>
      <c r="C24" s="76"/>
      <c r="D24" s="76">
        <v>693.30353523639997</v>
      </c>
      <c r="E24" s="76">
        <v>19.641173885080001</v>
      </c>
      <c r="F24" s="76">
        <v>19.0295110055599</v>
      </c>
      <c r="G24" s="76">
        <v>3.6851086808799902</v>
      </c>
      <c r="H24" s="76">
        <v>29.7434740152</v>
      </c>
      <c r="I24" s="76"/>
      <c r="J24" s="76"/>
      <c r="K24" s="76"/>
      <c r="L24" s="76"/>
      <c r="M24" s="76"/>
      <c r="N24" s="23"/>
      <c r="O24" s="23"/>
      <c r="P24" s="76"/>
      <c r="Q24" s="76" t="s">
        <v>188</v>
      </c>
      <c r="R24" s="76">
        <v>0</v>
      </c>
      <c r="S24" s="76">
        <v>0.78577427445908699</v>
      </c>
      <c r="T24" s="76">
        <v>0.29083730781376199</v>
      </c>
      <c r="U24" s="76">
        <v>0.29083730781376199</v>
      </c>
      <c r="V24" s="76">
        <v>2.3106950918996598</v>
      </c>
      <c r="W24" s="76">
        <v>0</v>
      </c>
      <c r="X24" s="76">
        <v>0.14087552173930301</v>
      </c>
      <c r="Y24" s="76">
        <v>0.72316331006546597</v>
      </c>
      <c r="Z24" s="76">
        <v>96.738040319449695</v>
      </c>
      <c r="AA24" s="76">
        <v>6.9217048216865296</v>
      </c>
      <c r="AB24" s="76">
        <v>5.25937129778015E-2</v>
      </c>
      <c r="AC24" s="76">
        <v>1.2084021452112601</v>
      </c>
      <c r="AD24" s="76">
        <v>0</v>
      </c>
      <c r="AE24" s="76">
        <v>0</v>
      </c>
      <c r="AF24" s="76">
        <v>1.27101438053788</v>
      </c>
      <c r="AG24" s="76">
        <v>1.27101438053788</v>
      </c>
      <c r="AH24" s="76">
        <v>5.5464283755353101</v>
      </c>
      <c r="AI24" s="76">
        <v>0.95698835714078101</v>
      </c>
      <c r="AJ24" s="76">
        <v>3.8192925342809998E-2</v>
      </c>
      <c r="AK24" s="76">
        <v>1.0015030124733799</v>
      </c>
      <c r="AL24" s="76">
        <v>0.102483109773552</v>
      </c>
      <c r="AM24" s="76">
        <v>0</v>
      </c>
      <c r="AN24" s="76">
        <v>8.1090763281236794E-2</v>
      </c>
      <c r="AO24" s="76">
        <v>0.36626123293484703</v>
      </c>
      <c r="AP24" s="76">
        <v>0</v>
      </c>
      <c r="AQ24" s="76">
        <v>30.583098697619501</v>
      </c>
      <c r="AR24" s="76">
        <v>623.97299688266401</v>
      </c>
      <c r="AS24" s="76">
        <v>63.783950284230897</v>
      </c>
      <c r="AT24" s="76">
        <v>693.30337554242999</v>
      </c>
      <c r="AU24" s="76">
        <v>0</v>
      </c>
      <c r="AV24" s="76">
        <v>1.2191834829169299</v>
      </c>
      <c r="AW24" s="76">
        <v>0</v>
      </c>
      <c r="AX24" s="76">
        <v>10.6346159282164</v>
      </c>
      <c r="AY24" s="76">
        <v>1.10942013668656E-2</v>
      </c>
      <c r="AZ24" s="76">
        <v>3.9010512210850001E-3</v>
      </c>
      <c r="BA24" s="76">
        <v>14.6755660403335</v>
      </c>
      <c r="BB24" s="76">
        <v>4.9857366512894201E-3</v>
      </c>
      <c r="BC24" s="76">
        <v>0</v>
      </c>
      <c r="BD24" s="76">
        <v>7.2312253024465697E-4</v>
      </c>
      <c r="BE24" s="76">
        <v>19.6407270616345</v>
      </c>
      <c r="BF24" s="76">
        <v>19.0290279164767</v>
      </c>
      <c r="BG24" s="76">
        <v>0.61169914515782298</v>
      </c>
      <c r="BH24" s="76">
        <v>0</v>
      </c>
      <c r="BI24" s="76">
        <v>0</v>
      </c>
      <c r="BJ24" s="76">
        <v>7.7849778666975303E-2</v>
      </c>
      <c r="BK24" s="76">
        <v>0</v>
      </c>
      <c r="BL24" s="76">
        <v>0.83539574276470596</v>
      </c>
      <c r="BM24" s="76">
        <v>0</v>
      </c>
      <c r="BN24" s="76">
        <v>2.17126908183005E-2</v>
      </c>
      <c r="BO24" s="76">
        <v>3.3415863504136398</v>
      </c>
      <c r="BP24" s="76">
        <v>2.5980336716417401E-2</v>
      </c>
      <c r="BQ24" s="76">
        <v>0</v>
      </c>
      <c r="BR24" s="76">
        <v>5.6137083781147103E-2</v>
      </c>
      <c r="BS24" s="76">
        <v>7.6117928889917705E-5</v>
      </c>
      <c r="BT24" s="76">
        <v>3.6850791052144798</v>
      </c>
      <c r="BU24" s="76">
        <v>4.4417876299397303</v>
      </c>
      <c r="BV24" s="76">
        <v>0</v>
      </c>
      <c r="BW24" s="76">
        <v>0</v>
      </c>
      <c r="BX24" s="76">
        <v>1.4879457291310001</v>
      </c>
      <c r="BY24" s="76">
        <v>0</v>
      </c>
      <c r="BZ24" s="76">
        <v>0.242883333391226</v>
      </c>
      <c r="CA24" s="76">
        <v>29.743458888760198</v>
      </c>
      <c r="CB24" s="76">
        <v>2.0682667883849901</v>
      </c>
      <c r="CC24" s="94"/>
      <c r="CD24" s="29">
        <f t="shared" si="0"/>
        <v>8.0000019777718076E-3</v>
      </c>
      <c r="CE24" s="29">
        <f t="shared" si="1"/>
        <v>1.9247500951833262E-2</v>
      </c>
      <c r="CF24" s="69">
        <f t="shared" si="2"/>
        <v>-8.882395549735219E-7</v>
      </c>
      <c r="CG24" s="69" t="str">
        <f t="shared" si="3"/>
        <v/>
      </c>
      <c r="CH24" s="69">
        <f t="shared" si="4"/>
        <v>-2.3033774077347451E-7</v>
      </c>
      <c r="CI24" s="69">
        <f t="shared" si="5"/>
        <v>-2.2749324867991691E-5</v>
      </c>
      <c r="CJ24" s="69">
        <f t="shared" si="6"/>
        <v>-2.5386310928285953E-5</v>
      </c>
      <c r="CK24" s="69">
        <f t="shared" si="7"/>
        <v>-8.0257240889204641E-6</v>
      </c>
      <c r="CL24" s="69">
        <f t="shared" si="8"/>
        <v>-5.0856331692558552E-7</v>
      </c>
      <c r="CM24" s="41">
        <f t="shared" si="9"/>
        <v>-4.9127214268730626E-4</v>
      </c>
      <c r="CN24" s="41">
        <f t="shared" si="10"/>
        <v>-5.5854955488498506E-4</v>
      </c>
      <c r="CO24" s="41">
        <f t="shared" si="11"/>
        <v>8.5647447654510381E-4</v>
      </c>
      <c r="CP24" s="41">
        <f t="shared" si="12"/>
        <v>-1.3408862572447844E-3</v>
      </c>
      <c r="CQ24" s="69"/>
      <c r="CR24" s="69"/>
      <c r="CS24" s="69"/>
      <c r="CT24" s="69"/>
    </row>
    <row r="25" spans="1:98">
      <c r="A25" s="76" t="s">
        <v>189</v>
      </c>
      <c r="B25" s="76">
        <v>562.32330878152004</v>
      </c>
      <c r="C25" s="76"/>
      <c r="D25" s="76">
        <v>4008.4181103194801</v>
      </c>
      <c r="E25" s="76">
        <v>111.86321716019999</v>
      </c>
      <c r="F25" s="76">
        <v>108.418668297279</v>
      </c>
      <c r="G25" s="76">
        <v>15.25954191476</v>
      </c>
      <c r="H25" s="76">
        <v>170.60575462787901</v>
      </c>
      <c r="I25" s="76"/>
      <c r="J25" s="76"/>
      <c r="K25" s="76"/>
      <c r="L25" s="76"/>
      <c r="M25" s="76"/>
      <c r="N25" s="23"/>
      <c r="O25" s="23"/>
      <c r="P25" s="76"/>
      <c r="Q25" s="76" t="s">
        <v>189</v>
      </c>
      <c r="R25" s="76">
        <v>0</v>
      </c>
      <c r="S25" s="76">
        <v>4.5071304470506099</v>
      </c>
      <c r="T25" s="76">
        <v>1.66821506084275</v>
      </c>
      <c r="U25" s="76">
        <v>1.66821506084275</v>
      </c>
      <c r="V25" s="76">
        <v>13.2539250264974</v>
      </c>
      <c r="W25" s="76">
        <v>0</v>
      </c>
      <c r="X25" s="76">
        <v>0.80804913369884901</v>
      </c>
      <c r="Y25" s="76">
        <v>4.1479987348788798</v>
      </c>
      <c r="Z25" s="76">
        <v>562.32310616423297</v>
      </c>
      <c r="AA25" s="76">
        <v>39.702260361643198</v>
      </c>
      <c r="AB25" s="76">
        <v>0.30167244076432498</v>
      </c>
      <c r="AC25" s="76">
        <v>6.9312791485811101</v>
      </c>
      <c r="AD25" s="76">
        <v>0</v>
      </c>
      <c r="AE25" s="76">
        <v>0</v>
      </c>
      <c r="AF25" s="76">
        <v>7.2904211302837201</v>
      </c>
      <c r="AG25" s="76">
        <v>7.2904211302837201</v>
      </c>
      <c r="AH25" s="76">
        <v>32.067341951399101</v>
      </c>
      <c r="AI25" s="76">
        <v>5.4891971500640402</v>
      </c>
      <c r="AJ25" s="76">
        <v>0.219071490176447</v>
      </c>
      <c r="AK25" s="76">
        <v>5.7445266728373996</v>
      </c>
      <c r="AL25" s="76">
        <v>0.587832704519345</v>
      </c>
      <c r="AM25" s="76">
        <v>0</v>
      </c>
      <c r="AN25" s="76">
        <v>0.46513014659140201</v>
      </c>
      <c r="AO25" s="76">
        <v>2.0867338327176901</v>
      </c>
      <c r="AP25" s="76">
        <v>0</v>
      </c>
      <c r="AQ25" s="76">
        <v>175.421788980527</v>
      </c>
      <c r="AR25" s="76">
        <v>3607.5749620906399</v>
      </c>
      <c r="AS25" s="76">
        <v>368.77450506544898</v>
      </c>
      <c r="AT25" s="76">
        <v>4008.4168091074898</v>
      </c>
      <c r="AU25" s="76">
        <v>0</v>
      </c>
      <c r="AV25" s="76">
        <v>6.9931224866490798</v>
      </c>
      <c r="AW25" s="76">
        <v>0</v>
      </c>
      <c r="AX25" s="76">
        <v>60.999154595325898</v>
      </c>
      <c r="AY25" s="76">
        <v>6.3208087026350696E-2</v>
      </c>
      <c r="AZ25" s="76">
        <v>2.2225824996996199E-2</v>
      </c>
      <c r="BA25" s="76">
        <v>83.612466025231896</v>
      </c>
      <c r="BB25" s="76">
        <v>2.8405691871668901E-2</v>
      </c>
      <c r="BC25" s="76">
        <v>0</v>
      </c>
      <c r="BD25" s="76">
        <v>4.1199049802520902E-3</v>
      </c>
      <c r="BE25" s="76">
        <v>111.860514085274</v>
      </c>
      <c r="BF25" s="76">
        <v>108.415839898862</v>
      </c>
      <c r="BG25" s="76">
        <v>3.44467418641181</v>
      </c>
      <c r="BH25" s="76">
        <v>0</v>
      </c>
      <c r="BI25" s="76">
        <v>0</v>
      </c>
      <c r="BJ25" s="76">
        <v>0.44354073831908503</v>
      </c>
      <c r="BK25" s="76">
        <v>0</v>
      </c>
      <c r="BL25" s="76">
        <v>4.7595799906193301</v>
      </c>
      <c r="BM25" s="76">
        <v>0</v>
      </c>
      <c r="BN25" s="76">
        <v>0.123705692501529</v>
      </c>
      <c r="BO25" s="76">
        <v>19.0383191432838</v>
      </c>
      <c r="BP25" s="76">
        <v>0.14902085907229701</v>
      </c>
      <c r="BQ25" s="76">
        <v>0</v>
      </c>
      <c r="BR25" s="76">
        <v>0.31983512379393397</v>
      </c>
      <c r="BS25" s="76">
        <v>4.3367623749069901E-4</v>
      </c>
      <c r="BT25" s="76">
        <v>15.2596061410645</v>
      </c>
      <c r="BU25" s="76">
        <v>25.477674054104099</v>
      </c>
      <c r="BV25" s="76">
        <v>0</v>
      </c>
      <c r="BW25" s="76">
        <v>0</v>
      </c>
      <c r="BX25" s="76">
        <v>8.5347162650391901</v>
      </c>
      <c r="BY25" s="76">
        <v>0</v>
      </c>
      <c r="BZ25" s="76">
        <v>1.3931563378666301</v>
      </c>
      <c r="CA25" s="76">
        <v>170.605711575257</v>
      </c>
      <c r="CB25" s="76">
        <v>11.863384358835701</v>
      </c>
      <c r="CC25" s="94"/>
      <c r="CD25" s="29">
        <f t="shared" si="0"/>
        <v>8.000001865708966E-3</v>
      </c>
      <c r="CE25" s="29">
        <f t="shared" si="1"/>
        <v>1.9247499578145994E-2</v>
      </c>
      <c r="CF25" s="69">
        <f t="shared" si="2"/>
        <v>-3.6032169378123552E-7</v>
      </c>
      <c r="CG25" s="69" t="str">
        <f t="shared" si="3"/>
        <v/>
      </c>
      <c r="CH25" s="69">
        <f t="shared" si="4"/>
        <v>-3.2461982618953469E-7</v>
      </c>
      <c r="CI25" s="69">
        <f t="shared" si="5"/>
        <v>-2.4164108583773545E-5</v>
      </c>
      <c r="CJ25" s="69">
        <f t="shared" si="6"/>
        <v>-2.6087743572345138E-5</v>
      </c>
      <c r="CK25" s="69">
        <f t="shared" si="7"/>
        <v>4.2089274277894729E-6</v>
      </c>
      <c r="CL25" s="69">
        <f t="shared" si="8"/>
        <v>-2.5235152294968071E-7</v>
      </c>
      <c r="CM25" s="41">
        <f t="shared" si="9"/>
        <v>-4.9167043558251866E-4</v>
      </c>
      <c r="CN25" s="41">
        <f t="shared" si="10"/>
        <v>-5.582352449121288E-4</v>
      </c>
      <c r="CO25" s="41">
        <f t="shared" si="11"/>
        <v>8.5660535773278011E-4</v>
      </c>
      <c r="CP25" s="41">
        <f t="shared" si="12"/>
        <v>-1.3385747720564237E-3</v>
      </c>
      <c r="CQ25" s="69"/>
      <c r="CR25" s="69"/>
      <c r="CS25" s="69"/>
      <c r="CT25" s="69"/>
    </row>
    <row r="26" spans="1:98">
      <c r="A26" s="76" t="s">
        <v>190</v>
      </c>
      <c r="B26" s="76">
        <v>356.77588743983898</v>
      </c>
      <c r="C26" s="76"/>
      <c r="D26" s="76">
        <v>2634.9479260407602</v>
      </c>
      <c r="E26" s="76">
        <v>73.901060641759898</v>
      </c>
      <c r="F26" s="76">
        <v>71.658425368639996</v>
      </c>
      <c r="G26" s="76">
        <v>5.1655114944399996</v>
      </c>
      <c r="H26" s="76">
        <v>122.7400286596</v>
      </c>
      <c r="I26" s="76"/>
      <c r="J26" s="76"/>
      <c r="K26" s="76"/>
      <c r="L26" s="76"/>
      <c r="M26" s="76"/>
      <c r="N26" s="23"/>
      <c r="O26" s="23"/>
      <c r="P26" s="76"/>
      <c r="Q26" s="76" t="s">
        <v>190</v>
      </c>
      <c r="R26" s="76">
        <v>0</v>
      </c>
      <c r="S26" s="76">
        <v>3.2425936096065699</v>
      </c>
      <c r="T26" s="76">
        <v>1.2001762205991899</v>
      </c>
      <c r="U26" s="76">
        <v>1.2001762205991899</v>
      </c>
      <c r="V26" s="76">
        <v>9.5353677853734293</v>
      </c>
      <c r="W26" s="76">
        <v>0</v>
      </c>
      <c r="X26" s="76">
        <v>0.58134035144072105</v>
      </c>
      <c r="Y26" s="76">
        <v>2.9842210024331002</v>
      </c>
      <c r="Z26" s="76">
        <v>356.775702843852</v>
      </c>
      <c r="AA26" s="76">
        <v>28.563259614442298</v>
      </c>
      <c r="AB26" s="76">
        <v>0.21703416696922101</v>
      </c>
      <c r="AC26" s="76">
        <v>4.9866200367958804</v>
      </c>
      <c r="AD26" s="76">
        <v>0</v>
      </c>
      <c r="AE26" s="76">
        <v>0</v>
      </c>
      <c r="AF26" s="76">
        <v>5.2449928498234204</v>
      </c>
      <c r="AG26" s="76">
        <v>5.2449928498234204</v>
      </c>
      <c r="AH26" s="76">
        <v>21.0795748607615</v>
      </c>
      <c r="AI26" s="76">
        <v>3.9491310491267702</v>
      </c>
      <c r="AJ26" s="76">
        <v>0.15760836709516901</v>
      </c>
      <c r="AK26" s="76">
        <v>4.1328273357465504</v>
      </c>
      <c r="AL26" s="76">
        <v>0.422908842385886</v>
      </c>
      <c r="AM26" s="76">
        <v>0</v>
      </c>
      <c r="AN26" s="76">
        <v>0.334631994183478</v>
      </c>
      <c r="AO26" s="76">
        <v>1.3792099079151401</v>
      </c>
      <c r="AP26" s="76">
        <v>0</v>
      </c>
      <c r="AQ26" s="76">
        <v>126.204878172588</v>
      </c>
      <c r="AR26" s="76">
        <v>2371.4523369746998</v>
      </c>
      <c r="AS26" s="76">
        <v>242.41506565783101</v>
      </c>
      <c r="AT26" s="76">
        <v>2634.9469774933</v>
      </c>
      <c r="AU26" s="76">
        <v>0</v>
      </c>
      <c r="AV26" s="76">
        <v>5.0311106959875804</v>
      </c>
      <c r="AW26" s="76">
        <v>0</v>
      </c>
      <c r="AX26" s="76">
        <v>43.8850154147786</v>
      </c>
      <c r="AY26" s="76">
        <v>4.1776881460782497E-2</v>
      </c>
      <c r="AZ26" s="76">
        <v>1.46899859223862E-2</v>
      </c>
      <c r="BA26" s="76">
        <v>55.262999497125698</v>
      </c>
      <c r="BB26" s="76">
        <v>1.8774523336474901E-2</v>
      </c>
      <c r="BC26" s="76">
        <v>0</v>
      </c>
      <c r="BD26" s="76">
        <v>2.7230226721120798E-3</v>
      </c>
      <c r="BE26" s="76">
        <v>73.899266733131498</v>
      </c>
      <c r="BF26" s="76">
        <v>71.656592323170997</v>
      </c>
      <c r="BG26" s="76">
        <v>2.2426744099604798</v>
      </c>
      <c r="BH26" s="76">
        <v>0</v>
      </c>
      <c r="BI26" s="76">
        <v>0</v>
      </c>
      <c r="BJ26" s="76">
        <v>0.29315476287636999</v>
      </c>
      <c r="BK26" s="76">
        <v>0</v>
      </c>
      <c r="BL26" s="76">
        <v>3.1458057904396499</v>
      </c>
      <c r="BM26" s="76">
        <v>0</v>
      </c>
      <c r="BN26" s="76">
        <v>8.1762276569828596E-2</v>
      </c>
      <c r="BO26" s="76">
        <v>12.5832265344995</v>
      </c>
      <c r="BP26" s="76">
        <v>0.10721104958298</v>
      </c>
      <c r="BQ26" s="76">
        <v>0</v>
      </c>
      <c r="BR26" s="76">
        <v>0.21139241486576599</v>
      </c>
      <c r="BS26" s="76">
        <v>2.8663340239311699E-4</v>
      </c>
      <c r="BT26" s="76">
        <v>5.1655510432469596</v>
      </c>
      <c r="BU26" s="76">
        <v>18.3295741492148</v>
      </c>
      <c r="BV26" s="76">
        <v>0</v>
      </c>
      <c r="BW26" s="76">
        <v>0</v>
      </c>
      <c r="BX26" s="76">
        <v>6.1401874453232299</v>
      </c>
      <c r="BY26" s="76">
        <v>0</v>
      </c>
      <c r="BZ26" s="76">
        <v>1.0022876962534999</v>
      </c>
      <c r="CA26" s="76">
        <v>122.740016388057</v>
      </c>
      <c r="CB26" s="76">
        <v>8.5349525308491394</v>
      </c>
      <c r="CC26" s="94"/>
      <c r="CD26" s="29">
        <f t="shared" si="0"/>
        <v>7.9999996359756357E-3</v>
      </c>
      <c r="CE26" s="29">
        <f t="shared" si="1"/>
        <v>1.9247495076167003E-2</v>
      </c>
      <c r="CF26" s="69">
        <f t="shared" si="2"/>
        <v>-5.1740040030271696E-7</v>
      </c>
      <c r="CG26" s="69" t="str">
        <f t="shared" si="3"/>
        <v/>
      </c>
      <c r="CH26" s="69">
        <f t="shared" si="4"/>
        <v>-3.5998717501671197E-7</v>
      </c>
      <c r="CI26" s="69">
        <f t="shared" si="5"/>
        <v>-2.4274463895671509E-5</v>
      </c>
      <c r="CJ26" s="69">
        <f t="shared" si="6"/>
        <v>-2.5580320242439499E-5</v>
      </c>
      <c r="CK26" s="69">
        <f t="shared" si="7"/>
        <v>7.6563196118270819E-6</v>
      </c>
      <c r="CL26" s="69">
        <f t="shared" si="8"/>
        <v>-9.9979958727038758E-8</v>
      </c>
      <c r="CM26" s="41">
        <f t="shared" si="9"/>
        <v>-4.9081996921705934E-4</v>
      </c>
      <c r="CN26" s="41">
        <f t="shared" si="10"/>
        <v>-5.5802954805083728E-4</v>
      </c>
      <c r="CO26" s="41">
        <f t="shared" si="11"/>
        <v>8.5585411599673931E-4</v>
      </c>
      <c r="CP26" s="41">
        <f t="shared" si="12"/>
        <v>-1.3377409231219274E-3</v>
      </c>
      <c r="CQ26" s="69"/>
      <c r="CR26" s="69"/>
      <c r="CS26" s="69"/>
      <c r="CT26" s="69"/>
    </row>
    <row r="27" spans="1:98">
      <c r="A27" s="76" t="s">
        <v>191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23"/>
      <c r="O27" s="23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94"/>
      <c r="CD27" s="29" t="e">
        <f t="shared" si="0"/>
        <v>#DIV/0!</v>
      </c>
      <c r="CE27" s="29" t="e">
        <f t="shared" si="1"/>
        <v>#DIV/0!</v>
      </c>
      <c r="CF27" s="69" t="str">
        <f t="shared" si="2"/>
        <v/>
      </c>
      <c r="CG27" s="69" t="str">
        <f t="shared" si="3"/>
        <v/>
      </c>
      <c r="CH27" s="69" t="str">
        <f t="shared" si="4"/>
        <v/>
      </c>
      <c r="CI27" s="69" t="str">
        <f t="shared" si="5"/>
        <v/>
      </c>
      <c r="CJ27" s="69" t="str">
        <f t="shared" si="6"/>
        <v/>
      </c>
      <c r="CK27" s="69" t="str">
        <f t="shared" si="7"/>
        <v/>
      </c>
      <c r="CL27" s="69" t="str">
        <f t="shared" si="8"/>
        <v/>
      </c>
      <c r="CM27" s="41" t="e">
        <f t="shared" si="9"/>
        <v>#DIV/0!</v>
      </c>
      <c r="CN27" s="41" t="e">
        <f t="shared" si="10"/>
        <v>#DIV/0!</v>
      </c>
      <c r="CO27" s="41" t="e">
        <f t="shared" si="11"/>
        <v>#DIV/0!</v>
      </c>
      <c r="CP27" s="41" t="e">
        <f t="shared" si="12"/>
        <v>#DIV/0!</v>
      </c>
      <c r="CQ27" s="69"/>
      <c r="CR27" s="69"/>
      <c r="CS27" s="69"/>
      <c r="CT27" s="69"/>
    </row>
    <row r="28" spans="1:98">
      <c r="A28" s="76" t="s">
        <v>192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23"/>
      <c r="O28" s="23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94"/>
      <c r="CD28" s="29" t="e">
        <f t="shared" si="0"/>
        <v>#DIV/0!</v>
      </c>
      <c r="CE28" s="29" t="e">
        <f t="shared" si="1"/>
        <v>#DIV/0!</v>
      </c>
      <c r="CF28" s="69" t="str">
        <f t="shared" si="2"/>
        <v/>
      </c>
      <c r="CG28" s="69" t="str">
        <f t="shared" si="3"/>
        <v/>
      </c>
      <c r="CH28" s="69" t="str">
        <f t="shared" si="4"/>
        <v/>
      </c>
      <c r="CI28" s="69" t="str">
        <f t="shared" si="5"/>
        <v/>
      </c>
      <c r="CJ28" s="69" t="str">
        <f t="shared" si="6"/>
        <v/>
      </c>
      <c r="CK28" s="69" t="str">
        <f t="shared" si="7"/>
        <v/>
      </c>
      <c r="CL28" s="69" t="str">
        <f t="shared" si="8"/>
        <v/>
      </c>
      <c r="CM28" s="41" t="e">
        <f t="shared" si="9"/>
        <v>#DIV/0!</v>
      </c>
      <c r="CN28" s="41" t="e">
        <f t="shared" si="10"/>
        <v>#DIV/0!</v>
      </c>
      <c r="CO28" s="41" t="e">
        <f t="shared" si="11"/>
        <v>#DIV/0!</v>
      </c>
      <c r="CP28" s="41" t="e">
        <f t="shared" si="12"/>
        <v>#DIV/0!</v>
      </c>
      <c r="CQ28" s="69"/>
      <c r="CR28" s="69"/>
      <c r="CS28" s="69"/>
      <c r="CT28" s="69"/>
    </row>
    <row r="29" spans="1:98">
      <c r="A29" s="76" t="s">
        <v>193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23"/>
      <c r="O29" s="23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94"/>
      <c r="CD29" s="29" t="e">
        <f t="shared" si="0"/>
        <v>#DIV/0!</v>
      </c>
      <c r="CE29" s="29" t="e">
        <f t="shared" si="1"/>
        <v>#DIV/0!</v>
      </c>
      <c r="CF29" s="69" t="str">
        <f t="shared" si="2"/>
        <v/>
      </c>
      <c r="CG29" s="69" t="str">
        <f t="shared" si="3"/>
        <v/>
      </c>
      <c r="CH29" s="69" t="str">
        <f t="shared" si="4"/>
        <v/>
      </c>
      <c r="CI29" s="69" t="str">
        <f t="shared" si="5"/>
        <v/>
      </c>
      <c r="CJ29" s="69" t="str">
        <f t="shared" si="6"/>
        <v/>
      </c>
      <c r="CK29" s="69" t="str">
        <f t="shared" si="7"/>
        <v/>
      </c>
      <c r="CL29" s="69" t="str">
        <f t="shared" si="8"/>
        <v/>
      </c>
      <c r="CM29" s="41" t="e">
        <f t="shared" si="9"/>
        <v>#DIV/0!</v>
      </c>
      <c r="CN29" s="41" t="e">
        <f t="shared" si="10"/>
        <v>#DIV/0!</v>
      </c>
      <c r="CO29" s="41" t="e">
        <f t="shared" si="11"/>
        <v>#DIV/0!</v>
      </c>
      <c r="CP29" s="41" t="e">
        <f t="shared" si="12"/>
        <v>#DIV/0!</v>
      </c>
      <c r="CQ29" s="69"/>
      <c r="CR29" s="69"/>
      <c r="CS29" s="69"/>
      <c r="CT29" s="69"/>
    </row>
    <row r="30" spans="1:98">
      <c r="A30" s="76" t="s">
        <v>194</v>
      </c>
      <c r="B30" s="76">
        <v>22.868590618719999</v>
      </c>
      <c r="C30" s="76"/>
      <c r="D30" s="76">
        <v>153.3356949212</v>
      </c>
      <c r="E30" s="76">
        <v>4.0042005792799999</v>
      </c>
      <c r="F30" s="76">
        <v>3.88407460056</v>
      </c>
      <c r="G30" s="76">
        <v>8.9359508919999997E-2</v>
      </c>
      <c r="H30" s="76">
        <v>5.4451060752</v>
      </c>
      <c r="I30" s="76"/>
      <c r="J30" s="76"/>
      <c r="K30" s="76"/>
      <c r="L30" s="76"/>
      <c r="M30" s="76"/>
      <c r="N30" s="23"/>
      <c r="O30" s="23"/>
      <c r="P30" s="76"/>
      <c r="Q30" s="76" t="s">
        <v>194</v>
      </c>
      <c r="R30" s="76">
        <v>0</v>
      </c>
      <c r="S30" s="76">
        <v>0.143850950499396</v>
      </c>
      <c r="T30" s="76">
        <v>5.3243316637215501E-2</v>
      </c>
      <c r="U30" s="76">
        <v>5.3243316637215501E-2</v>
      </c>
      <c r="V30" s="76">
        <v>0.42301604329601999</v>
      </c>
      <c r="W30" s="76">
        <v>0</v>
      </c>
      <c r="X30" s="76">
        <v>2.5789907389630402E-2</v>
      </c>
      <c r="Y30" s="76">
        <v>0.13238875718694601</v>
      </c>
      <c r="Z30" s="76">
        <v>22.868597457850299</v>
      </c>
      <c r="AA30" s="76">
        <v>1.2671482072745901</v>
      </c>
      <c r="AB30" s="76">
        <v>9.6282625630641997E-3</v>
      </c>
      <c r="AC30" s="76">
        <v>0.221220842455496</v>
      </c>
      <c r="AD30" s="76">
        <v>0</v>
      </c>
      <c r="AE30" s="76">
        <v>0</v>
      </c>
      <c r="AF30" s="76">
        <v>0.232683494031515</v>
      </c>
      <c r="AG30" s="76">
        <v>0.232683494031515</v>
      </c>
      <c r="AH30" s="76">
        <v>1.2266862393006901</v>
      </c>
      <c r="AI30" s="76">
        <v>0.175194607314825</v>
      </c>
      <c r="AJ30" s="76">
        <v>6.9919562927097502E-3</v>
      </c>
      <c r="AK30" s="76">
        <v>0.18334435138247801</v>
      </c>
      <c r="AL30" s="76">
        <v>1.87614331854913E-2</v>
      </c>
      <c r="AM30" s="76">
        <v>0</v>
      </c>
      <c r="AN30" s="76">
        <v>1.4845208853189001E-2</v>
      </c>
      <c r="AO30" s="76">
        <v>7.4757054239212403E-2</v>
      </c>
      <c r="AP30" s="76">
        <v>0</v>
      </c>
      <c r="AQ30" s="76">
        <v>5.5988147191587103</v>
      </c>
      <c r="AR30" s="76">
        <v>138.00207464850001</v>
      </c>
      <c r="AS30" s="76">
        <v>14.1068525813367</v>
      </c>
      <c r="AT30" s="76">
        <v>153.335613469138</v>
      </c>
      <c r="AU30" s="76">
        <v>0</v>
      </c>
      <c r="AV30" s="76">
        <v>0.22319471989120199</v>
      </c>
      <c r="AW30" s="76">
        <v>0</v>
      </c>
      <c r="AX30" s="76">
        <v>1.9468661398535001</v>
      </c>
      <c r="AY30" s="76">
        <v>2.2644233998577999E-3</v>
      </c>
      <c r="AZ30" s="76">
        <v>7.9623741243516999E-4</v>
      </c>
      <c r="BA30" s="76">
        <v>2.9954057198917501</v>
      </c>
      <c r="BB30" s="76">
        <v>1.01762859725414E-3</v>
      </c>
      <c r="BC30" s="76">
        <v>0</v>
      </c>
      <c r="BD30" s="76">
        <v>1.4759557609528301E-4</v>
      </c>
      <c r="BE30" s="76">
        <v>4.0041018900065</v>
      </c>
      <c r="BF30" s="76">
        <v>3.8839828918969599</v>
      </c>
      <c r="BG30" s="76">
        <v>0.120118998109536</v>
      </c>
      <c r="BH30" s="76">
        <v>0</v>
      </c>
      <c r="BI30" s="76">
        <v>0</v>
      </c>
      <c r="BJ30" s="76">
        <v>1.5889764888087798E-2</v>
      </c>
      <c r="BK30" s="76">
        <v>0</v>
      </c>
      <c r="BL30" s="76">
        <v>0.17051121314836501</v>
      </c>
      <c r="BM30" s="76">
        <v>0</v>
      </c>
      <c r="BN30" s="76">
        <v>4.4317394247038898E-3</v>
      </c>
      <c r="BO30" s="76">
        <v>0.68204499820874398</v>
      </c>
      <c r="BP30" s="76">
        <v>4.7561460545701203E-3</v>
      </c>
      <c r="BQ30" s="76">
        <v>0</v>
      </c>
      <c r="BR30" s="76">
        <v>1.14580349653047E-2</v>
      </c>
      <c r="BS30" s="76">
        <v>1.5536384364820799E-5</v>
      </c>
      <c r="BT30" s="76">
        <v>8.93701101318915E-2</v>
      </c>
      <c r="BU30" s="76">
        <v>0.81315332276198304</v>
      </c>
      <c r="BV30" s="76">
        <v>0</v>
      </c>
      <c r="BW30" s="76">
        <v>0</v>
      </c>
      <c r="BX30" s="76">
        <v>0.27239637348787699</v>
      </c>
      <c r="BY30" s="76">
        <v>0</v>
      </c>
      <c r="BZ30" s="76">
        <v>4.44643939926916E-2</v>
      </c>
      <c r="CA30" s="76">
        <v>5.44510310245429</v>
      </c>
      <c r="CB30" s="76">
        <v>0.37863512956401302</v>
      </c>
      <c r="CC30" s="94"/>
      <c r="CD30" s="29">
        <f t="shared" si="0"/>
        <v>8.0000086838768626E-3</v>
      </c>
      <c r="CE30" s="29">
        <f t="shared" si="1"/>
        <v>1.9247524080287754E-2</v>
      </c>
      <c r="CF30" s="69">
        <f t="shared" si="2"/>
        <v>2.990621684708616E-7</v>
      </c>
      <c r="CG30" s="69" t="str">
        <f t="shared" si="3"/>
        <v/>
      </c>
      <c r="CH30" s="69">
        <f t="shared" si="4"/>
        <v>-5.3120091865916362E-7</v>
      </c>
      <c r="CI30" s="69">
        <f t="shared" si="5"/>
        <v>-2.4646436047849284E-5</v>
      </c>
      <c r="CJ30" s="69">
        <f t="shared" si="6"/>
        <v>-2.3611457675624597E-5</v>
      </c>
      <c r="CK30" s="69">
        <f t="shared" si="7"/>
        <v>1.1863552093817074E-4</v>
      </c>
      <c r="CL30" s="69">
        <f t="shared" si="8"/>
        <v>-5.459481723558634E-7</v>
      </c>
      <c r="CM30" s="41">
        <f t="shared" si="9"/>
        <v>-4.9046906263628515E-4</v>
      </c>
      <c r="CN30" s="41">
        <f t="shared" si="10"/>
        <v>-5.5944894870581729E-4</v>
      </c>
      <c r="CO30" s="41">
        <f t="shared" si="11"/>
        <v>8.575724112167871E-4</v>
      </c>
      <c r="CP30" s="41">
        <f t="shared" si="12"/>
        <v>-1.3402247098735023E-3</v>
      </c>
      <c r="CQ30" s="69"/>
      <c r="CR30" s="69"/>
      <c r="CS30" s="69"/>
      <c r="CT30" s="69"/>
    </row>
    <row r="31" spans="1:98">
      <c r="A31" s="76" t="s">
        <v>195</v>
      </c>
      <c r="B31" s="76">
        <v>1025.35328083848</v>
      </c>
      <c r="C31" s="76"/>
      <c r="D31" s="76">
        <v>6828.1888450164397</v>
      </c>
      <c r="E31" s="76">
        <v>180.47648390859999</v>
      </c>
      <c r="F31" s="76">
        <v>174.97557832919901</v>
      </c>
      <c r="G31" s="76">
        <v>16.807409890479999</v>
      </c>
      <c r="H31" s="76">
        <v>239.0403332548</v>
      </c>
      <c r="I31" s="76"/>
      <c r="J31" s="76"/>
      <c r="K31" s="76"/>
      <c r="L31" s="76"/>
      <c r="M31" s="76"/>
      <c r="N31" s="23"/>
      <c r="O31" s="23"/>
      <c r="P31" s="76"/>
      <c r="Q31" s="76" t="s">
        <v>195</v>
      </c>
      <c r="R31" s="76">
        <v>0</v>
      </c>
      <c r="S31" s="76">
        <v>6.3150589134176203</v>
      </c>
      <c r="T31" s="76">
        <v>2.3373804015812998</v>
      </c>
      <c r="U31" s="76">
        <v>2.3373804015812998</v>
      </c>
      <c r="V31" s="76">
        <v>18.570431858533301</v>
      </c>
      <c r="W31" s="76">
        <v>0</v>
      </c>
      <c r="X31" s="76">
        <v>1.1321794462383401</v>
      </c>
      <c r="Y31" s="76">
        <v>5.8118694637807602</v>
      </c>
      <c r="Z31" s="76">
        <v>1025.35294358703</v>
      </c>
      <c r="AA31" s="76">
        <v>55.6278982393872</v>
      </c>
      <c r="AB31" s="76">
        <v>0.42268152994817099</v>
      </c>
      <c r="AC31" s="76">
        <v>9.7116071785382498</v>
      </c>
      <c r="AD31" s="76">
        <v>0</v>
      </c>
      <c r="AE31" s="76">
        <v>0</v>
      </c>
      <c r="AF31" s="76">
        <v>10.214805858272801</v>
      </c>
      <c r="AG31" s="76">
        <v>10.214805858272801</v>
      </c>
      <c r="AH31" s="76">
        <v>54.6255283566637</v>
      </c>
      <c r="AI31" s="76">
        <v>7.6910620972846697</v>
      </c>
      <c r="AJ31" s="76">
        <v>0.30694721404139402</v>
      </c>
      <c r="AK31" s="76">
        <v>8.0488098330550493</v>
      </c>
      <c r="AL31" s="76">
        <v>0.82362885282490805</v>
      </c>
      <c r="AM31" s="76">
        <v>0</v>
      </c>
      <c r="AN31" s="76">
        <v>0.65170683641680704</v>
      </c>
      <c r="AO31" s="76">
        <v>3.3677555394048602</v>
      </c>
      <c r="AP31" s="76">
        <v>0</v>
      </c>
      <c r="AQ31" s="76">
        <v>245.78816225202101</v>
      </c>
      <c r="AR31" s="76">
        <v>6145.3677392897798</v>
      </c>
      <c r="AS31" s="76">
        <v>628.19313647999002</v>
      </c>
      <c r="AT31" s="76">
        <v>6828.1864041264298</v>
      </c>
      <c r="AU31" s="76">
        <v>0</v>
      </c>
      <c r="AV31" s="76">
        <v>9.7982544279902708</v>
      </c>
      <c r="AW31" s="76">
        <v>0</v>
      </c>
      <c r="AX31" s="76">
        <v>85.467542705789697</v>
      </c>
      <c r="AY31" s="76">
        <v>0.102010699745696</v>
      </c>
      <c r="AZ31" s="76">
        <v>3.5869981576304701E-2</v>
      </c>
      <c r="BA31" s="76">
        <v>134.94111174038301</v>
      </c>
      <c r="BB31" s="76">
        <v>4.5843595696577803E-2</v>
      </c>
      <c r="BC31" s="76">
        <v>0</v>
      </c>
      <c r="BD31" s="76">
        <v>6.6490713609131504E-3</v>
      </c>
      <c r="BE31" s="76">
        <v>180.471902873202</v>
      </c>
      <c r="BF31" s="76">
        <v>174.97095828322301</v>
      </c>
      <c r="BG31" s="76">
        <v>5.5009445899788902</v>
      </c>
      <c r="BH31" s="76">
        <v>0</v>
      </c>
      <c r="BI31" s="76">
        <v>0</v>
      </c>
      <c r="BJ31" s="76">
        <v>0.715824109296339</v>
      </c>
      <c r="BK31" s="76">
        <v>0</v>
      </c>
      <c r="BL31" s="76">
        <v>7.6814223479444603</v>
      </c>
      <c r="BM31" s="76">
        <v>0</v>
      </c>
      <c r="BN31" s="76">
        <v>0.199647039017399</v>
      </c>
      <c r="BO31" s="76">
        <v>30.725701995733999</v>
      </c>
      <c r="BP31" s="76">
        <v>0.20879713197477801</v>
      </c>
      <c r="BQ31" s="76">
        <v>0</v>
      </c>
      <c r="BR31" s="76">
        <v>0.51617780000220403</v>
      </c>
      <c r="BS31" s="76">
        <v>6.9990246571426898E-4</v>
      </c>
      <c r="BT31" s="76">
        <v>16.807396375232798</v>
      </c>
      <c r="BU31" s="76">
        <v>35.6974306352394</v>
      </c>
      <c r="BV31" s="76">
        <v>0</v>
      </c>
      <c r="BW31" s="76">
        <v>0</v>
      </c>
      <c r="BX31" s="76">
        <v>11.9582215009818</v>
      </c>
      <c r="BY31" s="76">
        <v>0</v>
      </c>
      <c r="BZ31" s="76">
        <v>1.9519884331632</v>
      </c>
      <c r="CA31" s="76">
        <v>239.04021958696401</v>
      </c>
      <c r="CB31" s="76">
        <v>16.622104416196901</v>
      </c>
      <c r="CC31" s="94"/>
      <c r="CD31" s="29">
        <f t="shared" si="0"/>
        <v>8.000005436824666E-3</v>
      </c>
      <c r="CE31" s="29">
        <f t="shared" si="1"/>
        <v>1.9247511543907313E-2</v>
      </c>
      <c r="CF31" s="69">
        <f t="shared" si="2"/>
        <v>-3.2891244051585848E-7</v>
      </c>
      <c r="CG31" s="69" t="str">
        <f t="shared" si="3"/>
        <v/>
      </c>
      <c r="CH31" s="69">
        <f t="shared" si="4"/>
        <v>-3.5747253998032336E-7</v>
      </c>
      <c r="CI31" s="69">
        <f t="shared" si="5"/>
        <v>-2.5383004471154645E-5</v>
      </c>
      <c r="CJ31" s="69">
        <f t="shared" si="6"/>
        <v>-2.6403947454342152E-5</v>
      </c>
      <c r="CK31" s="69">
        <f t="shared" si="7"/>
        <v>-8.0412432900544982E-7</v>
      </c>
      <c r="CL31" s="69">
        <f t="shared" si="8"/>
        <v>-4.7551739257621669E-7</v>
      </c>
      <c r="CM31" s="41">
        <f t="shared" si="9"/>
        <v>-4.9179031601199303E-4</v>
      </c>
      <c r="CN31" s="41">
        <f t="shared" si="10"/>
        <v>-5.5804017537863728E-4</v>
      </c>
      <c r="CO31" s="41">
        <f t="shared" si="11"/>
        <v>8.5680877305712463E-4</v>
      </c>
      <c r="CP31" s="41">
        <f t="shared" si="12"/>
        <v>-1.3377108153062901E-3</v>
      </c>
      <c r="CQ31" s="69"/>
      <c r="CR31" s="69"/>
      <c r="CS31" s="69"/>
      <c r="CT31" s="69"/>
    </row>
    <row r="32" spans="1:98">
      <c r="A32" s="76" t="s">
        <v>196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23"/>
      <c r="O32" s="23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94"/>
      <c r="CD32" s="29" t="e">
        <f t="shared" si="0"/>
        <v>#DIV/0!</v>
      </c>
      <c r="CE32" s="29" t="e">
        <f t="shared" si="1"/>
        <v>#DIV/0!</v>
      </c>
      <c r="CF32" s="69" t="str">
        <f t="shared" si="2"/>
        <v/>
      </c>
      <c r="CG32" s="69" t="str">
        <f t="shared" si="3"/>
        <v/>
      </c>
      <c r="CH32" s="69" t="str">
        <f t="shared" si="4"/>
        <v/>
      </c>
      <c r="CI32" s="69" t="str">
        <f t="shared" si="5"/>
        <v/>
      </c>
      <c r="CJ32" s="69" t="str">
        <f t="shared" si="6"/>
        <v/>
      </c>
      <c r="CK32" s="69" t="str">
        <f t="shared" si="7"/>
        <v/>
      </c>
      <c r="CL32" s="69" t="str">
        <f t="shared" si="8"/>
        <v/>
      </c>
      <c r="CM32" s="41" t="e">
        <f t="shared" si="9"/>
        <v>#DIV/0!</v>
      </c>
      <c r="CN32" s="41" t="e">
        <f t="shared" si="10"/>
        <v>#DIV/0!</v>
      </c>
      <c r="CO32" s="41" t="e">
        <f t="shared" si="11"/>
        <v>#DIV/0!</v>
      </c>
      <c r="CP32" s="41" t="e">
        <f t="shared" si="12"/>
        <v>#DIV/0!</v>
      </c>
      <c r="CQ32" s="69"/>
      <c r="CR32" s="69"/>
      <c r="CS32" s="69"/>
      <c r="CT32" s="69"/>
    </row>
    <row r="33" spans="1:98">
      <c r="A33" s="76" t="s">
        <v>197</v>
      </c>
      <c r="B33" s="76">
        <v>1106.40346203068</v>
      </c>
      <c r="C33" s="76"/>
      <c r="D33" s="76">
        <v>7433.0403452733999</v>
      </c>
      <c r="E33" s="76">
        <v>199.16398319928001</v>
      </c>
      <c r="F33" s="76">
        <v>193.06496745447899</v>
      </c>
      <c r="G33" s="76">
        <v>22.747531970679901</v>
      </c>
      <c r="H33" s="76">
        <v>274.356295100799</v>
      </c>
      <c r="I33" s="76"/>
      <c r="J33" s="76"/>
      <c r="K33" s="76"/>
      <c r="L33" s="76"/>
      <c r="M33" s="76"/>
      <c r="N33" s="23"/>
      <c r="O33" s="23"/>
      <c r="P33" s="76"/>
      <c r="Q33" s="76" t="s">
        <v>197</v>
      </c>
      <c r="R33" s="76">
        <v>0</v>
      </c>
      <c r="S33" s="76">
        <v>7.2480515554477902</v>
      </c>
      <c r="T33" s="76">
        <v>2.6827071149246899</v>
      </c>
      <c r="U33" s="76">
        <v>2.6827071149246899</v>
      </c>
      <c r="V33" s="76">
        <v>21.314045735998601</v>
      </c>
      <c r="W33" s="76">
        <v>0</v>
      </c>
      <c r="X33" s="76">
        <v>1.2994480781784901</v>
      </c>
      <c r="Y33" s="76">
        <v>6.6705187760658404</v>
      </c>
      <c r="Z33" s="76">
        <v>1106.4032215991199</v>
      </c>
      <c r="AA33" s="76">
        <v>63.846376468016501</v>
      </c>
      <c r="AB33" s="76">
        <v>0.48512817420853599</v>
      </c>
      <c r="AC33" s="76">
        <v>11.146405171847199</v>
      </c>
      <c r="AD33" s="76">
        <v>0</v>
      </c>
      <c r="AE33" s="76">
        <v>0</v>
      </c>
      <c r="AF33" s="76">
        <v>11.723943435546399</v>
      </c>
      <c r="AG33" s="76">
        <v>11.723943435546399</v>
      </c>
      <c r="AH33" s="76">
        <v>59.4642921942051</v>
      </c>
      <c r="AI33" s="76">
        <v>8.8273441074552395</v>
      </c>
      <c r="AJ33" s="76">
        <v>0.35229574590048002</v>
      </c>
      <c r="AK33" s="76">
        <v>9.2379498775374795</v>
      </c>
      <c r="AL33" s="76">
        <v>0.94531212570152001</v>
      </c>
      <c r="AM33" s="76">
        <v>0</v>
      </c>
      <c r="AN33" s="76">
        <v>0.74799021703078805</v>
      </c>
      <c r="AO33" s="76">
        <v>3.7159182519166398</v>
      </c>
      <c r="AP33" s="76">
        <v>0</v>
      </c>
      <c r="AQ33" s="76">
        <v>282.10102745327498</v>
      </c>
      <c r="AR33" s="76">
        <v>6689.73361419093</v>
      </c>
      <c r="AS33" s="76">
        <v>683.83954844755999</v>
      </c>
      <c r="AT33" s="76">
        <v>7433.0374548326899</v>
      </c>
      <c r="AU33" s="76">
        <v>0</v>
      </c>
      <c r="AV33" s="76">
        <v>11.2458523311014</v>
      </c>
      <c r="AW33" s="76">
        <v>0</v>
      </c>
      <c r="AX33" s="76">
        <v>98.094550606671007</v>
      </c>
      <c r="AY33" s="76">
        <v>0.112556798785032</v>
      </c>
      <c r="AZ33" s="76">
        <v>3.9578295724686699E-2</v>
      </c>
      <c r="BA33" s="76">
        <v>148.891618878949</v>
      </c>
      <c r="BB33" s="76">
        <v>5.0582987179020801E-2</v>
      </c>
      <c r="BC33" s="76">
        <v>0</v>
      </c>
      <c r="BD33" s="76">
        <v>7.3364691936594999E-3</v>
      </c>
      <c r="BE33" s="76">
        <v>199.15896881075301</v>
      </c>
      <c r="BF33" s="76">
        <v>193.05983184865499</v>
      </c>
      <c r="BG33" s="76">
        <v>6.0991369620970302</v>
      </c>
      <c r="BH33" s="76">
        <v>0</v>
      </c>
      <c r="BI33" s="76">
        <v>0</v>
      </c>
      <c r="BJ33" s="76">
        <v>0.78982831534031095</v>
      </c>
      <c r="BK33" s="76">
        <v>0</v>
      </c>
      <c r="BL33" s="76">
        <v>8.4755445857460092</v>
      </c>
      <c r="BM33" s="76">
        <v>0</v>
      </c>
      <c r="BN33" s="76">
        <v>0.22028704049449599</v>
      </c>
      <c r="BO33" s="76">
        <v>33.902184940006698</v>
      </c>
      <c r="BP33" s="76">
        <v>0.23964487989264199</v>
      </c>
      <c r="BQ33" s="76">
        <v>0</v>
      </c>
      <c r="BR33" s="76">
        <v>0.56954127954606804</v>
      </c>
      <c r="BS33" s="76">
        <v>7.7225769015030002E-4</v>
      </c>
      <c r="BT33" s="76">
        <v>22.747444039830398</v>
      </c>
      <c r="BU33" s="76">
        <v>40.971420109902901</v>
      </c>
      <c r="BV33" s="76">
        <v>0</v>
      </c>
      <c r="BW33" s="76">
        <v>0</v>
      </c>
      <c r="BX33" s="76">
        <v>13.724919989903899</v>
      </c>
      <c r="BY33" s="76">
        <v>0</v>
      </c>
      <c r="BZ33" s="76">
        <v>2.2403766955618498</v>
      </c>
      <c r="CA33" s="76">
        <v>274.35617765626603</v>
      </c>
      <c r="CB33" s="76">
        <v>19.077868333955202</v>
      </c>
      <c r="CC33" s="94"/>
      <c r="CD33" s="29">
        <f t="shared" si="0"/>
        <v>7.9999989984637556E-3</v>
      </c>
      <c r="CE33" s="29">
        <f t="shared" si="1"/>
        <v>1.9247495537184824E-2</v>
      </c>
      <c r="CF33" s="69">
        <f t="shared" si="2"/>
        <v>-2.1730911763935776E-7</v>
      </c>
      <c r="CG33" s="69" t="str">
        <f t="shared" si="3"/>
        <v/>
      </c>
      <c r="CH33" s="69">
        <f t="shared" si="4"/>
        <v>-3.8886385324138576E-7</v>
      </c>
      <c r="CI33" s="69">
        <f t="shared" si="5"/>
        <v>-2.5177185384891838E-5</v>
      </c>
      <c r="CJ33" s="69">
        <f t="shared" si="6"/>
        <v>-2.6600402401878088E-5</v>
      </c>
      <c r="CK33" s="69">
        <f t="shared" si="7"/>
        <v>-3.8655116351223942E-6</v>
      </c>
      <c r="CL33" s="69">
        <f t="shared" si="8"/>
        <v>-4.2807303886390601E-7</v>
      </c>
      <c r="CM33" s="41">
        <f t="shared" si="9"/>
        <v>-4.9156410841593009E-4</v>
      </c>
      <c r="CN33" s="41">
        <f t="shared" si="10"/>
        <v>-5.5826972075673415E-4</v>
      </c>
      <c r="CO33" s="41">
        <f t="shared" si="11"/>
        <v>8.5642395824203448E-4</v>
      </c>
      <c r="CP33" s="41">
        <f t="shared" si="12"/>
        <v>-1.3379949084207623E-3</v>
      </c>
      <c r="CQ33" s="69"/>
      <c r="CR33" s="69"/>
      <c r="CS33" s="69"/>
      <c r="CT33" s="69"/>
    </row>
    <row r="34" spans="1:98">
      <c r="A34" s="76" t="s">
        <v>198</v>
      </c>
      <c r="B34" s="76">
        <v>576.80996823208</v>
      </c>
      <c r="C34" s="76"/>
      <c r="D34" s="76">
        <v>3863.8868625676</v>
      </c>
      <c r="E34" s="76">
        <v>101.90323226248</v>
      </c>
      <c r="F34" s="76">
        <v>98.813117788879893</v>
      </c>
      <c r="G34" s="76">
        <v>7.1025272911999897</v>
      </c>
      <c r="H34" s="76">
        <v>135.5077860422</v>
      </c>
      <c r="I34" s="76"/>
      <c r="J34" s="76"/>
      <c r="K34" s="76"/>
      <c r="L34" s="76"/>
      <c r="M34" s="76"/>
      <c r="N34" s="23"/>
      <c r="O34" s="23"/>
      <c r="P34" s="76"/>
      <c r="Q34" s="76" t="s">
        <v>198</v>
      </c>
      <c r="R34" s="76">
        <v>0</v>
      </c>
      <c r="S34" s="76">
        <v>3.5798995857418898</v>
      </c>
      <c r="T34" s="76">
        <v>1.3250211460880901</v>
      </c>
      <c r="U34" s="76">
        <v>1.3250211460880901</v>
      </c>
      <c r="V34" s="76">
        <v>10.5272555122753</v>
      </c>
      <c r="W34" s="76">
        <v>0</v>
      </c>
      <c r="X34" s="76">
        <v>0.64181303436401904</v>
      </c>
      <c r="Y34" s="76">
        <v>3.2946461546402701</v>
      </c>
      <c r="Z34" s="76">
        <v>576.80981864382602</v>
      </c>
      <c r="AA34" s="76">
        <v>31.534507671917499</v>
      </c>
      <c r="AB34" s="76">
        <v>0.23961085253064801</v>
      </c>
      <c r="AC34" s="76">
        <v>5.5053383442589903</v>
      </c>
      <c r="AD34" s="76">
        <v>0</v>
      </c>
      <c r="AE34" s="76">
        <v>0</v>
      </c>
      <c r="AF34" s="76">
        <v>5.7905908823719496</v>
      </c>
      <c r="AG34" s="76">
        <v>5.7905908823719496</v>
      </c>
      <c r="AH34" s="76">
        <v>30.911087132856</v>
      </c>
      <c r="AI34" s="76">
        <v>4.3599282993432702</v>
      </c>
      <c r="AJ34" s="76">
        <v>0.17400303845940701</v>
      </c>
      <c r="AK34" s="76">
        <v>4.5627348664196097</v>
      </c>
      <c r="AL34" s="76">
        <v>0.46690060497219399</v>
      </c>
      <c r="AM34" s="76">
        <v>0</v>
      </c>
      <c r="AN34" s="76">
        <v>0.36944097071808901</v>
      </c>
      <c r="AO34" s="76">
        <v>1.90185570483087</v>
      </c>
      <c r="AP34" s="76">
        <v>0</v>
      </c>
      <c r="AQ34" s="76">
        <v>139.33302707385999</v>
      </c>
      <c r="AR34" s="76">
        <v>3477.4969425823801</v>
      </c>
      <c r="AS34" s="76">
        <v>355.47744258205302</v>
      </c>
      <c r="AT34" s="76">
        <v>3863.8854722972901</v>
      </c>
      <c r="AU34" s="76">
        <v>0</v>
      </c>
      <c r="AV34" s="76">
        <v>5.5544599488940998</v>
      </c>
      <c r="AW34" s="76">
        <v>0</v>
      </c>
      <c r="AX34" s="76">
        <v>48.450091224831702</v>
      </c>
      <c r="AY34" s="76">
        <v>5.7608026370585902E-2</v>
      </c>
      <c r="AZ34" s="76">
        <v>2.0256682992994799E-2</v>
      </c>
      <c r="BA34" s="76">
        <v>76.204647034066795</v>
      </c>
      <c r="BB34" s="76">
        <v>2.5889037897451998E-2</v>
      </c>
      <c r="BC34" s="76">
        <v>0</v>
      </c>
      <c r="BD34" s="76">
        <v>3.7548948701753202E-3</v>
      </c>
      <c r="BE34" s="76">
        <v>101.900655532427</v>
      </c>
      <c r="BF34" s="76">
        <v>98.810512336937606</v>
      </c>
      <c r="BG34" s="76">
        <v>3.0901431954893401</v>
      </c>
      <c r="BH34" s="76">
        <v>0</v>
      </c>
      <c r="BI34" s="76">
        <v>0</v>
      </c>
      <c r="BJ34" s="76">
        <v>0.40424451720431898</v>
      </c>
      <c r="BK34" s="76">
        <v>0</v>
      </c>
      <c r="BL34" s="76">
        <v>4.3378937174887104</v>
      </c>
      <c r="BM34" s="76">
        <v>0</v>
      </c>
      <c r="BN34" s="76">
        <v>0.112745755794022</v>
      </c>
      <c r="BO34" s="76">
        <v>17.3515788316605</v>
      </c>
      <c r="BP34" s="76">
        <v>0.118363411783205</v>
      </c>
      <c r="BQ34" s="76">
        <v>0</v>
      </c>
      <c r="BR34" s="76">
        <v>0.291498586440472</v>
      </c>
      <c r="BS34" s="76">
        <v>3.9525215143548402E-4</v>
      </c>
      <c r="BT34" s="76">
        <v>7.1024233033271003</v>
      </c>
      <c r="BU34" s="76">
        <v>20.236284194048</v>
      </c>
      <c r="BV34" s="76">
        <v>0</v>
      </c>
      <c r="BW34" s="76">
        <v>0</v>
      </c>
      <c r="BX34" s="76">
        <v>6.7789065177676102</v>
      </c>
      <c r="BY34" s="76">
        <v>0</v>
      </c>
      <c r="BZ34" s="76">
        <v>1.10654877378217</v>
      </c>
      <c r="CA34" s="76">
        <v>135.50774498476</v>
      </c>
      <c r="CB34" s="76">
        <v>9.42278144180999</v>
      </c>
      <c r="CC34" s="94"/>
      <c r="CD34" s="29">
        <f t="shared" si="0"/>
        <v>8.000000868161777E-3</v>
      </c>
      <c r="CE34" s="29">
        <f t="shared" si="1"/>
        <v>1.924750373063204E-2</v>
      </c>
      <c r="CF34" s="69">
        <f t="shared" si="2"/>
        <v>-2.5933715125311539E-7</v>
      </c>
      <c r="CG34" s="69" t="str">
        <f t="shared" si="3"/>
        <v/>
      </c>
      <c r="CH34" s="69">
        <f t="shared" si="4"/>
        <v>-3.598113400732857E-7</v>
      </c>
      <c r="CI34" s="69">
        <f t="shared" si="5"/>
        <v>-2.5286048300908203E-5</v>
      </c>
      <c r="CJ34" s="69">
        <f t="shared" si="6"/>
        <v>-2.6367470236632158E-5</v>
      </c>
      <c r="CK34" s="69">
        <f t="shared" si="7"/>
        <v>-1.4640967732471181E-5</v>
      </c>
      <c r="CL34" s="69">
        <f t="shared" si="8"/>
        <v>-3.0298952702191874E-7</v>
      </c>
      <c r="CM34" s="41">
        <f t="shared" si="9"/>
        <v>-4.9116445516119529E-4</v>
      </c>
      <c r="CN34" s="41">
        <f t="shared" si="10"/>
        <v>-5.5774708802903896E-4</v>
      </c>
      <c r="CO34" s="41">
        <f t="shared" si="11"/>
        <v>8.5594742026803871E-4</v>
      </c>
      <c r="CP34" s="41">
        <f t="shared" si="12"/>
        <v>-1.3385366598896243E-3</v>
      </c>
      <c r="CQ34" s="69"/>
      <c r="CR34" s="69"/>
      <c r="CS34" s="69"/>
      <c r="CT34" s="69"/>
    </row>
    <row r="35" spans="1:98">
      <c r="A35" s="76" t="s">
        <v>199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23"/>
      <c r="O35" s="23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94"/>
      <c r="CD35" s="29" t="e">
        <f t="shared" ref="CD35:CD51" si="13">AH35/AT35</f>
        <v>#DIV/0!</v>
      </c>
      <c r="CE35" s="29" t="e">
        <f t="shared" ref="CE35:CE51" si="14">AO35/BF35</f>
        <v>#DIV/0!</v>
      </c>
      <c r="CF35" s="69" t="str">
        <f t="shared" ref="CF35:CF60" si="15">IF(B35=0,"",(Z35-B35)/B35)</f>
        <v/>
      </c>
      <c r="CG35" s="69" t="str">
        <f t="shared" ref="CG35:CG59" si="16">IF(C35=0,"",(AO35-C35)/C35)</f>
        <v/>
      </c>
      <c r="CH35" s="69" t="str">
        <f t="shared" ref="CH35:CH60" si="17">IF(D35=0,"",(AT35-D35)/D35)</f>
        <v/>
      </c>
      <c r="CI35" s="69" t="str">
        <f t="shared" ref="CI35:CI60" si="18">IF(E35=0,"",(BE35-E35)/E35)</f>
        <v/>
      </c>
      <c r="CJ35" s="69" t="str">
        <f t="shared" ref="CJ35:CJ60" si="19">IF(F35=0,"",(BF35-F35)/F35)</f>
        <v/>
      </c>
      <c r="CK35" s="69" t="str">
        <f t="shared" ref="CK35:CK60" si="20">IF(G35=0,"",(BT35-G35)/G35)</f>
        <v/>
      </c>
      <c r="CL35" s="69" t="str">
        <f t="shared" ref="CL35:CL60" si="21">IF(H35=0,"",(CA35-H35)/H35)</f>
        <v/>
      </c>
      <c r="CM35" s="41" t="e">
        <f t="shared" si="9"/>
        <v>#DIV/0!</v>
      </c>
      <c r="CN35" s="41" t="e">
        <f t="shared" si="10"/>
        <v>#DIV/0!</v>
      </c>
      <c r="CO35" s="41" t="e">
        <f t="shared" si="11"/>
        <v>#DIV/0!</v>
      </c>
      <c r="CP35" s="41" t="e">
        <f t="shared" si="12"/>
        <v>#DIV/0!</v>
      </c>
      <c r="CQ35" s="69"/>
      <c r="CR35" s="69"/>
      <c r="CS35" s="69"/>
      <c r="CT35" s="69"/>
    </row>
    <row r="36" spans="1:98">
      <c r="A36" s="76" t="s">
        <v>200</v>
      </c>
      <c r="B36" s="76">
        <v>223.68963034967999</v>
      </c>
      <c r="C36" s="76"/>
      <c r="D36" s="76">
        <v>1595.49935672424</v>
      </c>
      <c r="E36" s="76">
        <v>44.644202242199903</v>
      </c>
      <c r="F36" s="76">
        <v>43.266250290999999</v>
      </c>
      <c r="G36" s="76">
        <v>6.5864816529599999</v>
      </c>
      <c r="H36" s="76">
        <v>67.736459312279905</v>
      </c>
      <c r="I36" s="76"/>
      <c r="J36" s="76"/>
      <c r="K36" s="76"/>
      <c r="L36" s="76"/>
      <c r="M36" s="76"/>
      <c r="N36" s="23"/>
      <c r="O36" s="23"/>
      <c r="P36" s="76"/>
      <c r="Q36" s="76" t="s">
        <v>200</v>
      </c>
      <c r="R36" s="76">
        <v>0</v>
      </c>
      <c r="S36" s="76">
        <v>1.7894879860205499</v>
      </c>
      <c r="T36" s="76">
        <v>0.662339877876023</v>
      </c>
      <c r="U36" s="76">
        <v>0.662339877876023</v>
      </c>
      <c r="V36" s="76">
        <v>5.2622665480758597</v>
      </c>
      <c r="W36" s="76">
        <v>0</v>
      </c>
      <c r="X36" s="76">
        <v>0.32082358021528201</v>
      </c>
      <c r="Y36" s="76">
        <v>1.6468995115976801</v>
      </c>
      <c r="Z36" s="76">
        <v>223.68954183281201</v>
      </c>
      <c r="AA36" s="76">
        <v>15.763177385952</v>
      </c>
      <c r="AB36" s="76">
        <v>0.119774560687154</v>
      </c>
      <c r="AC36" s="76">
        <v>2.7519605411861998</v>
      </c>
      <c r="AD36" s="76">
        <v>0</v>
      </c>
      <c r="AE36" s="76">
        <v>0</v>
      </c>
      <c r="AF36" s="76">
        <v>2.8945488907360999</v>
      </c>
      <c r="AG36" s="76">
        <v>2.8945488907360999</v>
      </c>
      <c r="AH36" s="76">
        <v>12.763989082579601</v>
      </c>
      <c r="AI36" s="76">
        <v>2.1794016776196701</v>
      </c>
      <c r="AJ36" s="76">
        <v>8.6979024445403105E-2</v>
      </c>
      <c r="AK36" s="76">
        <v>2.28077870387536</v>
      </c>
      <c r="AL36" s="76">
        <v>0.233390201934736</v>
      </c>
      <c r="AM36" s="76">
        <v>0</v>
      </c>
      <c r="AN36" s="76">
        <v>0.18467340212928199</v>
      </c>
      <c r="AO36" s="76">
        <v>0.83274664643374796</v>
      </c>
      <c r="AP36" s="76">
        <v>0</v>
      </c>
      <c r="AQ36" s="76">
        <v>69.648550165291496</v>
      </c>
      <c r="AR36" s="76">
        <v>1435.9487918622899</v>
      </c>
      <c r="AS36" s="76">
        <v>146.78585782458899</v>
      </c>
      <c r="AT36" s="76">
        <v>1595.4986387694601</v>
      </c>
      <c r="AU36" s="76">
        <v>0</v>
      </c>
      <c r="AV36" s="76">
        <v>2.7765147112197601</v>
      </c>
      <c r="AW36" s="76">
        <v>0</v>
      </c>
      <c r="AX36" s="76">
        <v>24.218780072328499</v>
      </c>
      <c r="AY36" s="76">
        <v>2.52242464156704E-2</v>
      </c>
      <c r="AZ36" s="76">
        <v>8.86959347674399E-3</v>
      </c>
      <c r="BA36" s="76">
        <v>33.366960317796199</v>
      </c>
      <c r="BB36" s="76">
        <v>1.13357684612289E-2</v>
      </c>
      <c r="BC36" s="76">
        <v>0</v>
      </c>
      <c r="BD36" s="76">
        <v>1.64411636760969E-3</v>
      </c>
      <c r="BE36" s="76">
        <v>44.643190437303701</v>
      </c>
      <c r="BF36" s="76">
        <v>43.265164977921103</v>
      </c>
      <c r="BG36" s="76">
        <v>1.37802545938259</v>
      </c>
      <c r="BH36" s="76">
        <v>0</v>
      </c>
      <c r="BI36" s="76">
        <v>0</v>
      </c>
      <c r="BJ36" s="76">
        <v>0.177002392338938</v>
      </c>
      <c r="BK36" s="76">
        <v>0</v>
      </c>
      <c r="BL36" s="76">
        <v>1.89938987234136</v>
      </c>
      <c r="BM36" s="76">
        <v>0</v>
      </c>
      <c r="BN36" s="76">
        <v>4.9366851128490798E-2</v>
      </c>
      <c r="BO36" s="76">
        <v>7.5975632465263399</v>
      </c>
      <c r="BP36" s="76">
        <v>5.9166380102564101E-2</v>
      </c>
      <c r="BQ36" s="76">
        <v>0</v>
      </c>
      <c r="BR36" s="76">
        <v>0.12763550689550601</v>
      </c>
      <c r="BS36" s="76">
        <v>1.73066172977948E-4</v>
      </c>
      <c r="BT36" s="76">
        <v>6.58652556504616</v>
      </c>
      <c r="BU36" s="76">
        <v>10.1155258741935</v>
      </c>
      <c r="BV36" s="76">
        <v>0</v>
      </c>
      <c r="BW36" s="76">
        <v>0</v>
      </c>
      <c r="BX36" s="76">
        <v>3.3885789047352799</v>
      </c>
      <c r="BY36" s="76">
        <v>0</v>
      </c>
      <c r="BZ36" s="76">
        <v>0.55313115309675098</v>
      </c>
      <c r="CA36" s="76">
        <v>67.736398390405498</v>
      </c>
      <c r="CB36" s="76">
        <v>4.7101761112574696</v>
      </c>
      <c r="CC36" s="94"/>
      <c r="CD36" s="29">
        <f t="shared" si="13"/>
        <v>7.9999999827163257E-3</v>
      </c>
      <c r="CE36" s="29">
        <f t="shared" si="14"/>
        <v>1.9247508864434281E-2</v>
      </c>
      <c r="CF36" s="69">
        <f t="shared" si="15"/>
        <v>-3.9571288055448937E-7</v>
      </c>
      <c r="CG36" s="69" t="str">
        <f t="shared" si="16"/>
        <v/>
      </c>
      <c r="CH36" s="69">
        <f t="shared" si="17"/>
        <v>-4.4998750823923401E-7</v>
      </c>
      <c r="CI36" s="69">
        <f t="shared" si="18"/>
        <v>-2.2663746811112967E-5</v>
      </c>
      <c r="CJ36" s="69">
        <f t="shared" si="19"/>
        <v>-2.5084519032648474E-5</v>
      </c>
      <c r="CK36" s="69">
        <f t="shared" si="20"/>
        <v>6.66700197068568E-6</v>
      </c>
      <c r="CL36" s="69">
        <f t="shared" si="21"/>
        <v>-8.9939561391249778E-7</v>
      </c>
      <c r="CM36" s="41">
        <f t="shared" si="9"/>
        <v>-4.9090790410455485E-4</v>
      </c>
      <c r="CN36" s="41">
        <f t="shared" si="10"/>
        <v>-5.58287221580295E-4</v>
      </c>
      <c r="CO36" s="41">
        <f t="shared" si="11"/>
        <v>8.5600357664791414E-4</v>
      </c>
      <c r="CP36" s="41">
        <f t="shared" si="12"/>
        <v>-1.3355233916225152E-3</v>
      </c>
      <c r="CQ36" s="69"/>
      <c r="CR36" s="69"/>
      <c r="CS36" s="69"/>
      <c r="CT36" s="69"/>
    </row>
    <row r="37" spans="1:98">
      <c r="A37" s="76" t="s">
        <v>201</v>
      </c>
      <c r="B37" s="76">
        <v>47.418705834279997</v>
      </c>
      <c r="C37" s="76"/>
      <c r="D37" s="76">
        <v>360.55043296667998</v>
      </c>
      <c r="E37" s="76">
        <v>10.66523936896</v>
      </c>
      <c r="F37" s="76">
        <v>10.330347124679999</v>
      </c>
      <c r="G37" s="76">
        <v>2.3837273112399902</v>
      </c>
      <c r="H37" s="76">
        <v>17.843307167399999</v>
      </c>
      <c r="I37" s="76"/>
      <c r="J37" s="76"/>
      <c r="K37" s="76"/>
      <c r="L37" s="76"/>
      <c r="M37" s="76"/>
      <c r="N37" s="23"/>
      <c r="O37" s="23"/>
      <c r="P37" s="76"/>
      <c r="Q37" s="76" t="s">
        <v>201</v>
      </c>
      <c r="R37" s="76">
        <v>0</v>
      </c>
      <c r="S37" s="76">
        <v>0.47139124353994</v>
      </c>
      <c r="T37" s="76">
        <v>0.17447526307598901</v>
      </c>
      <c r="U37" s="76">
        <v>0.17447526307598901</v>
      </c>
      <c r="V37" s="76">
        <v>1.38620072712842</v>
      </c>
      <c r="W37" s="76">
        <v>0</v>
      </c>
      <c r="X37" s="76">
        <v>8.45121845507983E-2</v>
      </c>
      <c r="Y37" s="76">
        <v>0.43383036835101901</v>
      </c>
      <c r="Z37" s="76">
        <v>47.418658628173901</v>
      </c>
      <c r="AA37" s="76">
        <v>4.1523756799338596</v>
      </c>
      <c r="AB37" s="76">
        <v>3.1551331912382803E-2</v>
      </c>
      <c r="AC37" s="76">
        <v>0.724928256953289</v>
      </c>
      <c r="AD37" s="76">
        <v>0</v>
      </c>
      <c r="AE37" s="76">
        <v>0</v>
      </c>
      <c r="AF37" s="76">
        <v>0.76248989868366301</v>
      </c>
      <c r="AG37" s="76">
        <v>0.76248989868366301</v>
      </c>
      <c r="AH37" s="76">
        <v>2.88440386013878</v>
      </c>
      <c r="AI37" s="76">
        <v>0.57410309023870498</v>
      </c>
      <c r="AJ37" s="76">
        <v>2.2912220100189801E-2</v>
      </c>
      <c r="AK37" s="76">
        <v>0.60080771619780904</v>
      </c>
      <c r="AL37" s="76">
        <v>6.1480253047063102E-2</v>
      </c>
      <c r="AM37" s="76">
        <v>0</v>
      </c>
      <c r="AN37" s="76">
        <v>4.8646944603393298E-2</v>
      </c>
      <c r="AO37" s="76">
        <v>0.19882801495946201</v>
      </c>
      <c r="AP37" s="76">
        <v>0</v>
      </c>
      <c r="AQ37" s="76">
        <v>18.346999013431599</v>
      </c>
      <c r="AR37" s="76">
        <v>324.49533511069899</v>
      </c>
      <c r="AS37" s="76">
        <v>33.170600167330797</v>
      </c>
      <c r="AT37" s="76">
        <v>360.55033913816902</v>
      </c>
      <c r="AU37" s="76">
        <v>0</v>
      </c>
      <c r="AV37" s="76">
        <v>0.73139680974057097</v>
      </c>
      <c r="AW37" s="76">
        <v>0</v>
      </c>
      <c r="AX37" s="76">
        <v>6.3797720558706299</v>
      </c>
      <c r="AY37" s="76">
        <v>6.0225882008631097E-3</v>
      </c>
      <c r="AZ37" s="76">
        <v>2.11771760115081E-3</v>
      </c>
      <c r="BA37" s="76">
        <v>7.9667526104377799</v>
      </c>
      <c r="BB37" s="76">
        <v>2.7065461807679798E-3</v>
      </c>
      <c r="BC37" s="76">
        <v>0</v>
      </c>
      <c r="BD37" s="76">
        <v>3.9255254903905999E-4</v>
      </c>
      <c r="BE37" s="76">
        <v>10.66499723543</v>
      </c>
      <c r="BF37" s="76">
        <v>10.330066170873099</v>
      </c>
      <c r="BG37" s="76">
        <v>0.33493106455684302</v>
      </c>
      <c r="BH37" s="76">
        <v>0</v>
      </c>
      <c r="BI37" s="76">
        <v>0</v>
      </c>
      <c r="BJ37" s="76">
        <v>4.22614115312753E-2</v>
      </c>
      <c r="BK37" s="76">
        <v>0</v>
      </c>
      <c r="BL37" s="76">
        <v>0.45350194094919999</v>
      </c>
      <c r="BM37" s="76">
        <v>0</v>
      </c>
      <c r="BN37" s="76">
        <v>1.17869183837916E-2</v>
      </c>
      <c r="BO37" s="76">
        <v>1.81400807707358</v>
      </c>
      <c r="BP37" s="76">
        <v>1.55857590448096E-2</v>
      </c>
      <c r="BQ37" s="76">
        <v>0</v>
      </c>
      <c r="BR37" s="76">
        <v>3.0474486560073101E-2</v>
      </c>
      <c r="BS37" s="76">
        <v>4.1321405633911503E-5</v>
      </c>
      <c r="BT37" s="76">
        <v>2.3837157862848199</v>
      </c>
      <c r="BU37" s="76">
        <v>2.6646577206419102</v>
      </c>
      <c r="BV37" s="76">
        <v>0</v>
      </c>
      <c r="BW37" s="76">
        <v>0</v>
      </c>
      <c r="BX37" s="76">
        <v>0.89262843046337803</v>
      </c>
      <c r="BY37" s="76">
        <v>0</v>
      </c>
      <c r="BZ37" s="76">
        <v>0.145707343281271</v>
      </c>
      <c r="CA37" s="76">
        <v>17.843293474869999</v>
      </c>
      <c r="CB37" s="76">
        <v>1.2407657680208499</v>
      </c>
      <c r="CC37" s="94"/>
      <c r="CD37" s="29">
        <f t="shared" si="13"/>
        <v>8.000003181340587E-3</v>
      </c>
      <c r="CE37" s="29">
        <f t="shared" si="14"/>
        <v>1.9247506421602816E-2</v>
      </c>
      <c r="CF37" s="69">
        <f t="shared" si="15"/>
        <v>-9.9551654279800913E-7</v>
      </c>
      <c r="CG37" s="69" t="str">
        <f t="shared" si="16"/>
        <v/>
      </c>
      <c r="CH37" s="69">
        <f t="shared" si="17"/>
        <v>-2.6023685558627309E-7</v>
      </c>
      <c r="CI37" s="69">
        <f t="shared" si="18"/>
        <v>-2.2703056314355247E-5</v>
      </c>
      <c r="CJ37" s="69">
        <f t="shared" si="19"/>
        <v>-2.7196937673949562E-5</v>
      </c>
      <c r="CK37" s="69">
        <f t="shared" si="20"/>
        <v>-4.8348462996845578E-6</v>
      </c>
      <c r="CL37" s="69">
        <f t="shared" si="21"/>
        <v>-7.6737624208554753E-7</v>
      </c>
      <c r="CM37" s="41">
        <f t="shared" si="9"/>
        <v>-4.9081420295088137E-4</v>
      </c>
      <c r="CN37" s="41">
        <f t="shared" si="10"/>
        <v>-5.5798934938616914E-4</v>
      </c>
      <c r="CO37" s="41">
        <f t="shared" si="11"/>
        <v>8.5666653026792686E-4</v>
      </c>
      <c r="CP37" s="41">
        <f t="shared" si="12"/>
        <v>-1.3394302619672447E-3</v>
      </c>
      <c r="CQ37" s="69"/>
      <c r="CR37" s="69"/>
      <c r="CS37" s="69"/>
      <c r="CT37" s="69"/>
    </row>
    <row r="38" spans="1:98">
      <c r="A38" s="76" t="s">
        <v>202</v>
      </c>
      <c r="B38" s="76">
        <v>407.56483059248001</v>
      </c>
      <c r="C38" s="76"/>
      <c r="D38" s="76">
        <v>2711.29187802351</v>
      </c>
      <c r="E38" s="76">
        <v>71.134500075760002</v>
      </c>
      <c r="F38" s="76">
        <v>68.978293073800003</v>
      </c>
      <c r="G38" s="76">
        <v>4.8697977371999901</v>
      </c>
      <c r="H38" s="76">
        <v>93.926734525360004</v>
      </c>
      <c r="I38" s="76"/>
      <c r="J38" s="76"/>
      <c r="K38" s="76"/>
      <c r="L38" s="76"/>
      <c r="M38" s="76"/>
      <c r="N38" s="23"/>
      <c r="O38" s="23"/>
      <c r="P38" s="76"/>
      <c r="Q38" s="76" t="s">
        <v>202</v>
      </c>
      <c r="R38" s="76">
        <v>0</v>
      </c>
      <c r="S38" s="76">
        <v>2.4813947982706601</v>
      </c>
      <c r="T38" s="76">
        <v>0.91843417967038399</v>
      </c>
      <c r="U38" s="76">
        <v>0.91843417967038399</v>
      </c>
      <c r="V38" s="76">
        <v>7.2969354312257098</v>
      </c>
      <c r="W38" s="76">
        <v>0</v>
      </c>
      <c r="X38" s="76">
        <v>0.44487018338651302</v>
      </c>
      <c r="Y38" s="76">
        <v>2.2836735030326101</v>
      </c>
      <c r="Z38" s="76">
        <v>407.56464498773602</v>
      </c>
      <c r="AA38" s="76">
        <v>21.8580220724829</v>
      </c>
      <c r="AB38" s="76">
        <v>0.166085220545342</v>
      </c>
      <c r="AC38" s="76">
        <v>3.81600829873318</v>
      </c>
      <c r="AD38" s="76">
        <v>0</v>
      </c>
      <c r="AE38" s="76">
        <v>0</v>
      </c>
      <c r="AF38" s="76">
        <v>4.0137273291824496</v>
      </c>
      <c r="AG38" s="76">
        <v>4.0137273291824496</v>
      </c>
      <c r="AH38" s="76">
        <v>21.690329858055399</v>
      </c>
      <c r="AI38" s="76">
        <v>3.0220689387052699</v>
      </c>
      <c r="AJ38" s="76">
        <v>0.120609546485848</v>
      </c>
      <c r="AK38" s="76">
        <v>3.1626439696143298</v>
      </c>
      <c r="AL38" s="76">
        <v>0.32363063195777703</v>
      </c>
      <c r="AM38" s="76">
        <v>0</v>
      </c>
      <c r="AN38" s="76">
        <v>0.25607661843998403</v>
      </c>
      <c r="AO38" s="76">
        <v>1.32762634335885</v>
      </c>
      <c r="AP38" s="76">
        <v>0</v>
      </c>
      <c r="AQ38" s="76">
        <v>96.578211319852002</v>
      </c>
      <c r="AR38" s="76">
        <v>2440.1619535834402</v>
      </c>
      <c r="AS38" s="76">
        <v>249.43883655064801</v>
      </c>
      <c r="AT38" s="76">
        <v>2711.29111999215</v>
      </c>
      <c r="AU38" s="76">
        <v>0</v>
      </c>
      <c r="AV38" s="76">
        <v>3.8500567144898201</v>
      </c>
      <c r="AW38" s="76">
        <v>0</v>
      </c>
      <c r="AX38" s="76">
        <v>33.582998592654299</v>
      </c>
      <c r="AY38" s="76">
        <v>4.0214392711299202E-2</v>
      </c>
      <c r="AZ38" s="76">
        <v>1.41405541208243E-2</v>
      </c>
      <c r="BA38" s="76">
        <v>53.196079016407801</v>
      </c>
      <c r="BB38" s="76">
        <v>1.8072322054487201E-2</v>
      </c>
      <c r="BC38" s="76">
        <v>0</v>
      </c>
      <c r="BD38" s="76">
        <v>2.6211726199727699E-3</v>
      </c>
      <c r="BE38" s="76">
        <v>71.132709909618498</v>
      </c>
      <c r="BF38" s="76">
        <v>68.976524489599399</v>
      </c>
      <c r="BG38" s="76">
        <v>2.15618542001907</v>
      </c>
      <c r="BH38" s="76">
        <v>0</v>
      </c>
      <c r="BI38" s="76">
        <v>0</v>
      </c>
      <c r="BJ38" s="76">
        <v>0.282190312562487</v>
      </c>
      <c r="BK38" s="76">
        <v>0</v>
      </c>
      <c r="BL38" s="76">
        <v>3.0281483520119901</v>
      </c>
      <c r="BM38" s="76">
        <v>0</v>
      </c>
      <c r="BN38" s="76">
        <v>7.8704260174054796E-2</v>
      </c>
      <c r="BO38" s="76">
        <v>12.1125920296301</v>
      </c>
      <c r="BP38" s="76">
        <v>8.2043044325812595E-2</v>
      </c>
      <c r="BQ38" s="76">
        <v>0</v>
      </c>
      <c r="BR38" s="76">
        <v>0.203486164036001</v>
      </c>
      <c r="BS38" s="76">
        <v>2.7591327031311101E-4</v>
      </c>
      <c r="BT38" s="76">
        <v>4.8698034254093603</v>
      </c>
      <c r="BU38" s="76">
        <v>14.026708764198601</v>
      </c>
      <c r="BV38" s="76">
        <v>0</v>
      </c>
      <c r="BW38" s="76">
        <v>0</v>
      </c>
      <c r="BX38" s="76">
        <v>4.6987743921749798</v>
      </c>
      <c r="BY38" s="76">
        <v>0</v>
      </c>
      <c r="BZ38" s="76">
        <v>0.766999801064984</v>
      </c>
      <c r="CA38" s="76">
        <v>93.926730778727503</v>
      </c>
      <c r="CB38" s="76">
        <v>6.5313703770906804</v>
      </c>
      <c r="CC38" s="94"/>
      <c r="CD38" s="29">
        <f t="shared" si="13"/>
        <v>8.0000003312511118E-3</v>
      </c>
      <c r="CE38" s="29">
        <f t="shared" si="14"/>
        <v>1.9247509977964108E-2</v>
      </c>
      <c r="CF38" s="69">
        <f t="shared" si="15"/>
        <v>-4.553993133320229E-7</v>
      </c>
      <c r="CG38" s="69" t="str">
        <f t="shared" si="16"/>
        <v/>
      </c>
      <c r="CH38" s="69">
        <f t="shared" si="17"/>
        <v>-2.7958308956291888E-7</v>
      </c>
      <c r="CI38" s="69">
        <f t="shared" si="18"/>
        <v>-2.5165934105072433E-5</v>
      </c>
      <c r="CJ38" s="69">
        <f t="shared" si="19"/>
        <v>-2.563972116144334E-5</v>
      </c>
      <c r="CK38" s="69">
        <f t="shared" si="20"/>
        <v>1.1680586498982849E-6</v>
      </c>
      <c r="CL38" s="69">
        <f t="shared" si="21"/>
        <v>-3.9888882755975459E-8</v>
      </c>
      <c r="CM38" s="41">
        <f t="shared" si="9"/>
        <v>-4.9084209253677448E-4</v>
      </c>
      <c r="CN38" s="41">
        <f t="shared" si="10"/>
        <v>-5.5848862513180027E-4</v>
      </c>
      <c r="CO38" s="41">
        <f t="shared" si="11"/>
        <v>8.5570544241566834E-4</v>
      </c>
      <c r="CP38" s="41">
        <f t="shared" si="12"/>
        <v>-1.3390399320775497E-3</v>
      </c>
      <c r="CQ38" s="69"/>
      <c r="CR38" s="69"/>
      <c r="CS38" s="69"/>
      <c r="CT38" s="69"/>
    </row>
    <row r="39" spans="1:98">
      <c r="A39" s="76" t="s">
        <v>203</v>
      </c>
      <c r="B39" s="76">
        <v>242.8723573254</v>
      </c>
      <c r="C39" s="76"/>
      <c r="D39" s="76">
        <v>1807.8258118962799</v>
      </c>
      <c r="E39" s="76">
        <v>52.002082403039999</v>
      </c>
      <c r="F39" s="76">
        <v>50.397919923559897</v>
      </c>
      <c r="G39" s="76">
        <v>7.4646404329199996</v>
      </c>
      <c r="H39" s="76">
        <v>87.235573333039994</v>
      </c>
      <c r="I39" s="76"/>
      <c r="J39" s="76"/>
      <c r="K39" s="76"/>
      <c r="L39" s="76"/>
      <c r="M39" s="76"/>
      <c r="N39" s="23"/>
      <c r="O39" s="23"/>
      <c r="P39" s="76"/>
      <c r="Q39" s="76" t="s">
        <v>331</v>
      </c>
      <c r="R39" s="76">
        <v>0</v>
      </c>
      <c r="S39" s="76">
        <v>2.3046241575572202</v>
      </c>
      <c r="T39" s="76">
        <v>0.85300586036041703</v>
      </c>
      <c r="U39" s="76">
        <v>0.85300586036041703</v>
      </c>
      <c r="V39" s="76">
        <v>6.7771131932207798</v>
      </c>
      <c r="W39" s="76">
        <v>0</v>
      </c>
      <c r="X39" s="76">
        <v>0.41317836413841202</v>
      </c>
      <c r="Y39" s="76">
        <v>2.1209885395980699</v>
      </c>
      <c r="Z39" s="76">
        <v>242.87223249149801</v>
      </c>
      <c r="AA39" s="76">
        <v>20.300890764144199</v>
      </c>
      <c r="AB39" s="76">
        <v>0.15425372113115801</v>
      </c>
      <c r="AC39" s="76">
        <v>3.5441622180594199</v>
      </c>
      <c r="AD39" s="76">
        <v>0</v>
      </c>
      <c r="AE39" s="76">
        <v>0</v>
      </c>
      <c r="AF39" s="76">
        <v>3.7278001790594399</v>
      </c>
      <c r="AG39" s="76">
        <v>3.7278001790594399</v>
      </c>
      <c r="AH39" s="76">
        <v>14.462602194436601</v>
      </c>
      <c r="AI39" s="76">
        <v>2.80678382452147</v>
      </c>
      <c r="AJ39" s="76">
        <v>0.11201752580741201</v>
      </c>
      <c r="AK39" s="76">
        <v>2.9373421215487099</v>
      </c>
      <c r="AL39" s="76">
        <v>0.30057584412694199</v>
      </c>
      <c r="AM39" s="76">
        <v>0</v>
      </c>
      <c r="AN39" s="76">
        <v>0.237834164915084</v>
      </c>
      <c r="AO39" s="76">
        <v>0.97000849111702603</v>
      </c>
      <c r="AP39" s="76">
        <v>0</v>
      </c>
      <c r="AQ39" s="76">
        <v>89.698144660681095</v>
      </c>
      <c r="AR39" s="76">
        <v>1627.0425978939199</v>
      </c>
      <c r="AS39" s="76">
        <v>166.31990462695001</v>
      </c>
      <c r="AT39" s="76">
        <v>1807.8251047153101</v>
      </c>
      <c r="AU39" s="76">
        <v>0</v>
      </c>
      <c r="AV39" s="76">
        <v>3.5757832519188399</v>
      </c>
      <c r="AW39" s="76">
        <v>0</v>
      </c>
      <c r="AX39" s="76">
        <v>31.190600984007599</v>
      </c>
      <c r="AY39" s="76">
        <v>2.9382003187883299E-2</v>
      </c>
      <c r="AZ39" s="76">
        <v>1.03315727321329E-2</v>
      </c>
      <c r="BA39" s="76">
        <v>38.866876630565898</v>
      </c>
      <c r="BB39" s="76">
        <v>1.3204250420807201E-2</v>
      </c>
      <c r="BC39" s="76">
        <v>0</v>
      </c>
      <c r="BD39" s="76">
        <v>1.9151221692378E-3</v>
      </c>
      <c r="BE39" s="76">
        <v>52.0008138978177</v>
      </c>
      <c r="BF39" s="76">
        <v>50.396610439978403</v>
      </c>
      <c r="BG39" s="76">
        <v>1.60420345783936</v>
      </c>
      <c r="BH39" s="76">
        <v>0</v>
      </c>
      <c r="BI39" s="76">
        <v>0</v>
      </c>
      <c r="BJ39" s="76">
        <v>0.206177890253917</v>
      </c>
      <c r="BK39" s="76">
        <v>0</v>
      </c>
      <c r="BL39" s="76">
        <v>2.2124685114943401</v>
      </c>
      <c r="BM39" s="76">
        <v>0</v>
      </c>
      <c r="BN39" s="76">
        <v>5.7504031955995703E-2</v>
      </c>
      <c r="BO39" s="76">
        <v>8.8498750582295695</v>
      </c>
      <c r="BP39" s="76">
        <v>7.6198607969512694E-2</v>
      </c>
      <c r="BQ39" s="76">
        <v>0</v>
      </c>
      <c r="BR39" s="76">
        <v>0.14867377678202301</v>
      </c>
      <c r="BS39" s="76">
        <v>2.0159218649999701E-4</v>
      </c>
      <c r="BT39" s="76">
        <v>7.4646723296068602</v>
      </c>
      <c r="BU39" s="76">
        <v>13.0274605074753</v>
      </c>
      <c r="BV39" s="76">
        <v>0</v>
      </c>
      <c r="BW39" s="76">
        <v>0</v>
      </c>
      <c r="BX39" s="76">
        <v>4.3640424035553096</v>
      </c>
      <c r="BY39" s="76">
        <v>0</v>
      </c>
      <c r="BZ39" s="76">
        <v>0.71236049697766102</v>
      </c>
      <c r="CA39" s="76">
        <v>87.235547294102105</v>
      </c>
      <c r="CB39" s="76">
        <v>6.0660849264196797</v>
      </c>
      <c r="CC39" s="94"/>
      <c r="CD39" s="29">
        <f t="shared" si="13"/>
        <v>8.0000007504675737E-3</v>
      </c>
      <c r="CE39" s="29">
        <f t="shared" si="14"/>
        <v>1.924749467570426E-2</v>
      </c>
      <c r="CF39" s="69">
        <f t="shared" si="15"/>
        <v>-5.1398974904792592E-7</v>
      </c>
      <c r="CG39" s="69" t="str">
        <f t="shared" si="16"/>
        <v/>
      </c>
      <c r="CH39" s="69">
        <f t="shared" si="17"/>
        <v>-3.9117760414651545E-7</v>
      </c>
      <c r="CI39" s="69">
        <f t="shared" si="18"/>
        <v>-2.4393354336614E-5</v>
      </c>
      <c r="CJ39" s="69">
        <f t="shared" si="19"/>
        <v>-2.5982889442264662E-5</v>
      </c>
      <c r="CK39" s="69">
        <f t="shared" si="20"/>
        <v>4.2730372812047021E-6</v>
      </c>
      <c r="CL39" s="69">
        <f t="shared" si="21"/>
        <v>-2.9848990376929956E-7</v>
      </c>
      <c r="CM39" s="41">
        <f t="shared" si="9"/>
        <v>-4.9154716727405577E-4</v>
      </c>
      <c r="CN39" s="41">
        <f t="shared" si="10"/>
        <v>-5.585131041932395E-4</v>
      </c>
      <c r="CO39" s="41">
        <f t="shared" si="11"/>
        <v>8.5680184222630305E-4</v>
      </c>
      <c r="CP39" s="41">
        <f t="shared" si="12"/>
        <v>-1.3389675492182685E-3</v>
      </c>
      <c r="CQ39" s="69"/>
      <c r="CR39" s="69"/>
      <c r="CS39" s="69"/>
      <c r="CT39" s="69"/>
    </row>
    <row r="40" spans="1:98">
      <c r="A40" s="76" t="s">
        <v>204</v>
      </c>
      <c r="B40" s="76">
        <v>227.55035731075901</v>
      </c>
      <c r="C40" s="76"/>
      <c r="D40" s="76">
        <v>1521.40130706432</v>
      </c>
      <c r="E40" s="76">
        <v>40.0999699649999</v>
      </c>
      <c r="F40" s="76">
        <v>38.883271034960003</v>
      </c>
      <c r="G40" s="76">
        <v>2.9094399074399999</v>
      </c>
      <c r="H40" s="76">
        <v>53.230142733240001</v>
      </c>
      <c r="I40" s="76"/>
      <c r="J40" s="76"/>
      <c r="K40" s="76"/>
      <c r="L40" s="76"/>
      <c r="M40" s="76"/>
      <c r="N40" s="23"/>
      <c r="O40" s="23"/>
      <c r="P40" s="76"/>
      <c r="Q40" s="76" t="s">
        <v>204</v>
      </c>
      <c r="R40" s="76">
        <v>0</v>
      </c>
      <c r="S40" s="76">
        <v>1.4062557297710701</v>
      </c>
      <c r="T40" s="76">
        <v>0.52049408781175299</v>
      </c>
      <c r="U40" s="76">
        <v>0.52049408781175299</v>
      </c>
      <c r="V40" s="76">
        <v>4.1353180068519597</v>
      </c>
      <c r="W40" s="76">
        <v>0</v>
      </c>
      <c r="X40" s="76">
        <v>0.252117088821038</v>
      </c>
      <c r="Y40" s="76">
        <v>1.2942033936024</v>
      </c>
      <c r="Z40" s="76">
        <v>227.55031249546599</v>
      </c>
      <c r="AA40" s="76">
        <v>12.387366457856301</v>
      </c>
      <c r="AB40" s="76">
        <v>9.4123877647996096E-2</v>
      </c>
      <c r="AC40" s="76">
        <v>2.1626061381447701</v>
      </c>
      <c r="AD40" s="76">
        <v>0</v>
      </c>
      <c r="AE40" s="76">
        <v>0</v>
      </c>
      <c r="AF40" s="76">
        <v>2.27466415755331</v>
      </c>
      <c r="AG40" s="76">
        <v>2.27466415755331</v>
      </c>
      <c r="AH40" s="76">
        <v>12.1712081873046</v>
      </c>
      <c r="AI40" s="76">
        <v>1.7126650848314999</v>
      </c>
      <c r="AJ40" s="76">
        <v>6.8351888374037204E-2</v>
      </c>
      <c r="AK40" s="76">
        <v>1.7923330917321201</v>
      </c>
      <c r="AL40" s="76">
        <v>0.183407827925263</v>
      </c>
      <c r="AM40" s="76">
        <v>0</v>
      </c>
      <c r="AN40" s="76">
        <v>0.145123889198399</v>
      </c>
      <c r="AO40" s="76">
        <v>0.74838655494744699</v>
      </c>
      <c r="AP40" s="76">
        <v>0</v>
      </c>
      <c r="AQ40" s="76">
        <v>54.732789948026003</v>
      </c>
      <c r="AR40" s="76">
        <v>1369.26058965282</v>
      </c>
      <c r="AS40" s="76">
        <v>139.968898659259</v>
      </c>
      <c r="AT40" s="76">
        <v>1521.4006964993901</v>
      </c>
      <c r="AU40" s="76">
        <v>0</v>
      </c>
      <c r="AV40" s="76">
        <v>2.1819031622166301</v>
      </c>
      <c r="AW40" s="76">
        <v>0</v>
      </c>
      <c r="AX40" s="76">
        <v>19.0321490065378</v>
      </c>
      <c r="AY40" s="76">
        <v>2.26689606695436E-2</v>
      </c>
      <c r="AZ40" s="76">
        <v>7.9710738768828792E-3</v>
      </c>
      <c r="BA40" s="76">
        <v>29.9867778491707</v>
      </c>
      <c r="BB40" s="76">
        <v>1.0187410153386501E-2</v>
      </c>
      <c r="BC40" s="76">
        <v>0</v>
      </c>
      <c r="BD40" s="76">
        <v>1.4775641862464601E-3</v>
      </c>
      <c r="BE40" s="76">
        <v>40.098967409020702</v>
      </c>
      <c r="BF40" s="76">
        <v>38.882261208080401</v>
      </c>
      <c r="BG40" s="76">
        <v>1.21670620094027</v>
      </c>
      <c r="BH40" s="76">
        <v>0</v>
      </c>
      <c r="BI40" s="76">
        <v>0</v>
      </c>
      <c r="BJ40" s="76">
        <v>0.15907145561269101</v>
      </c>
      <c r="BK40" s="76">
        <v>0</v>
      </c>
      <c r="BL40" s="76">
        <v>1.70697680373903</v>
      </c>
      <c r="BM40" s="76">
        <v>0</v>
      </c>
      <c r="BN40" s="76">
        <v>4.4365797472400798E-2</v>
      </c>
      <c r="BO40" s="76">
        <v>6.8279031071942304</v>
      </c>
      <c r="BP40" s="76">
        <v>4.6495451585274399E-2</v>
      </c>
      <c r="BQ40" s="76">
        <v>0</v>
      </c>
      <c r="BR40" s="76">
        <v>0.11470565161460999</v>
      </c>
      <c r="BS40" s="76">
        <v>1.5553439064799299E-4</v>
      </c>
      <c r="BT40" s="76">
        <v>2.9094705160601202</v>
      </c>
      <c r="BU40" s="76">
        <v>7.9492125738810202</v>
      </c>
      <c r="BV40" s="76">
        <v>0</v>
      </c>
      <c r="BW40" s="76">
        <v>0</v>
      </c>
      <c r="BX40" s="76">
        <v>2.6628895815076801</v>
      </c>
      <c r="BY40" s="76">
        <v>0</v>
      </c>
      <c r="BZ40" s="76">
        <v>0.43467409202625701</v>
      </c>
      <c r="CA40" s="76">
        <v>53.2301391601492</v>
      </c>
      <c r="CB40" s="76">
        <v>3.7014548721526399</v>
      </c>
      <c r="CC40" s="94"/>
      <c r="CD40" s="29">
        <f t="shared" si="13"/>
        <v>8.0000017190142523E-3</v>
      </c>
      <c r="CE40" s="29">
        <f t="shared" si="14"/>
        <v>1.9247505975602042E-2</v>
      </c>
      <c r="CF40" s="69">
        <f t="shared" si="15"/>
        <v>-1.9694670468939409E-7</v>
      </c>
      <c r="CG40" s="69" t="str">
        <f t="shared" si="16"/>
        <v/>
      </c>
      <c r="CH40" s="69">
        <f t="shared" si="17"/>
        <v>-4.0131747430608932E-7</v>
      </c>
      <c r="CI40" s="69">
        <f t="shared" si="18"/>
        <v>-2.5001414716107196E-5</v>
      </c>
      <c r="CJ40" s="69">
        <f t="shared" si="19"/>
        <v>-2.597072861218105E-5</v>
      </c>
      <c r="CK40" s="69">
        <f t="shared" si="20"/>
        <v>1.0520451046953687E-5</v>
      </c>
      <c r="CL40" s="69">
        <f t="shared" si="21"/>
        <v>-6.7125328198322996E-8</v>
      </c>
      <c r="CM40" s="41">
        <f t="shared" si="9"/>
        <v>-4.9229643737334254E-4</v>
      </c>
      <c r="CN40" s="41">
        <f t="shared" si="10"/>
        <v>-5.5713145009254807E-4</v>
      </c>
      <c r="CO40" s="41">
        <f t="shared" si="11"/>
        <v>8.5806483044557989E-4</v>
      </c>
      <c r="CP40" s="41">
        <f t="shared" si="12"/>
        <v>-1.3376893046933729E-3</v>
      </c>
      <c r="CQ40" s="69"/>
      <c r="CR40" s="69"/>
      <c r="CS40" s="69"/>
      <c r="CT40" s="69"/>
    </row>
    <row r="41" spans="1:98">
      <c r="A41" s="76" t="s">
        <v>205</v>
      </c>
      <c r="B41" s="76">
        <v>211.44484517859999</v>
      </c>
      <c r="C41" s="76"/>
      <c r="D41" s="76">
        <v>1414.50010052471</v>
      </c>
      <c r="E41" s="76">
        <v>37.562782973759901</v>
      </c>
      <c r="F41" s="76">
        <v>36.418479204359997</v>
      </c>
      <c r="G41" s="76">
        <v>3.4110424537199999</v>
      </c>
      <c r="H41" s="76">
        <v>51.243936278039897</v>
      </c>
      <c r="I41" s="76"/>
      <c r="J41" s="76"/>
      <c r="K41" s="76"/>
      <c r="L41" s="76"/>
      <c r="M41" s="76"/>
      <c r="N41" s="23"/>
      <c r="O41" s="23"/>
      <c r="P41" s="76"/>
      <c r="Q41" s="76" t="s">
        <v>205</v>
      </c>
      <c r="R41" s="76">
        <v>0</v>
      </c>
      <c r="S41" s="76">
        <v>1.3537830229739001</v>
      </c>
      <c r="T41" s="76">
        <v>0.50107317143327201</v>
      </c>
      <c r="U41" s="76">
        <v>0.50107317143327201</v>
      </c>
      <c r="V41" s="76">
        <v>3.9810124856181499</v>
      </c>
      <c r="W41" s="76">
        <v>0</v>
      </c>
      <c r="X41" s="76">
        <v>0.24270935761592999</v>
      </c>
      <c r="Y41" s="76">
        <v>1.24591099453414</v>
      </c>
      <c r="Z41" s="76">
        <v>211.44476092836601</v>
      </c>
      <c r="AA41" s="76">
        <v>11.9251580550716</v>
      </c>
      <c r="AB41" s="76">
        <v>9.0611720317756494E-2</v>
      </c>
      <c r="AC41" s="76">
        <v>2.0819110666707101</v>
      </c>
      <c r="AD41" s="76">
        <v>0</v>
      </c>
      <c r="AE41" s="76">
        <v>0</v>
      </c>
      <c r="AF41" s="76">
        <v>2.1897831178782701</v>
      </c>
      <c r="AG41" s="76">
        <v>2.1897831178782701</v>
      </c>
      <c r="AH41" s="76">
        <v>11.315995683372099</v>
      </c>
      <c r="AI41" s="76">
        <v>1.6487596560451201</v>
      </c>
      <c r="AJ41" s="76">
        <v>6.5801205014904093E-2</v>
      </c>
      <c r="AK41" s="76">
        <v>1.72545342843333</v>
      </c>
      <c r="AL41" s="76">
        <v>0.17656426182990201</v>
      </c>
      <c r="AM41" s="76">
        <v>0</v>
      </c>
      <c r="AN41" s="76">
        <v>0.13970882557853201</v>
      </c>
      <c r="AO41" s="76">
        <v>0.70094597886869803</v>
      </c>
      <c r="AP41" s="76">
        <v>0</v>
      </c>
      <c r="AQ41" s="76">
        <v>52.690498900444702</v>
      </c>
      <c r="AR41" s="76">
        <v>1273.04960684358</v>
      </c>
      <c r="AS41" s="76">
        <v>130.13391099015001</v>
      </c>
      <c r="AT41" s="76">
        <v>1414.49951351711</v>
      </c>
      <c r="AU41" s="76">
        <v>0</v>
      </c>
      <c r="AV41" s="76">
        <v>2.1004879713707698</v>
      </c>
      <c r="AW41" s="76">
        <v>0</v>
      </c>
      <c r="AX41" s="76">
        <v>18.322006116496599</v>
      </c>
      <c r="AY41" s="76">
        <v>2.1231955456714899E-2</v>
      </c>
      <c r="AZ41" s="76">
        <v>7.4657841862464597E-3</v>
      </c>
      <c r="BA41" s="76">
        <v>28.085917615480799</v>
      </c>
      <c r="BB41" s="76">
        <v>9.5416379437490706E-3</v>
      </c>
      <c r="BC41" s="76">
        <v>0</v>
      </c>
      <c r="BD41" s="76">
        <v>1.38390056515484E-3</v>
      </c>
      <c r="BE41" s="76">
        <v>37.5618342625068</v>
      </c>
      <c r="BF41" s="76">
        <v>36.417515609200102</v>
      </c>
      <c r="BG41" s="76">
        <v>1.1443186533066501</v>
      </c>
      <c r="BH41" s="76">
        <v>0</v>
      </c>
      <c r="BI41" s="76">
        <v>0</v>
      </c>
      <c r="BJ41" s="76">
        <v>0.14898790036210899</v>
      </c>
      <c r="BK41" s="76">
        <v>0</v>
      </c>
      <c r="BL41" s="76">
        <v>1.59876987891113</v>
      </c>
      <c r="BM41" s="76">
        <v>0</v>
      </c>
      <c r="BN41" s="76">
        <v>4.1553475476336102E-2</v>
      </c>
      <c r="BO41" s="76">
        <v>6.3950833088069103</v>
      </c>
      <c r="BP41" s="76">
        <v>4.4760561194873302E-2</v>
      </c>
      <c r="BQ41" s="76">
        <v>0</v>
      </c>
      <c r="BR41" s="76">
        <v>0.107434477289637</v>
      </c>
      <c r="BS41" s="76">
        <v>1.4567472131924499E-4</v>
      </c>
      <c r="BT41" s="76">
        <v>3.4110407254088102</v>
      </c>
      <c r="BU41" s="76">
        <v>7.6525889054512497</v>
      </c>
      <c r="BV41" s="76">
        <v>0</v>
      </c>
      <c r="BW41" s="76">
        <v>0</v>
      </c>
      <c r="BX41" s="76">
        <v>2.5635264467587699</v>
      </c>
      <c r="BY41" s="76">
        <v>0</v>
      </c>
      <c r="BZ41" s="76">
        <v>0.41845497995403302</v>
      </c>
      <c r="CA41" s="76">
        <v>51.243923496310003</v>
      </c>
      <c r="CB41" s="76">
        <v>3.5633418843478402</v>
      </c>
      <c r="CC41" s="94"/>
      <c r="CD41" s="29">
        <f t="shared" si="13"/>
        <v>7.9999996997066614E-3</v>
      </c>
      <c r="CE41" s="29">
        <f t="shared" si="14"/>
        <v>1.9247495803684619E-2</v>
      </c>
      <c r="CF41" s="69">
        <f t="shared" si="15"/>
        <v>-3.9845016751773591E-7</v>
      </c>
      <c r="CG41" s="69" t="str">
        <f t="shared" si="16"/>
        <v/>
      </c>
      <c r="CH41" s="69">
        <f t="shared" si="17"/>
        <v>-4.1499297154043827E-7</v>
      </c>
      <c r="CI41" s="69">
        <f t="shared" si="18"/>
        <v>-2.5256681693809989E-5</v>
      </c>
      <c r="CJ41" s="69">
        <f t="shared" si="19"/>
        <v>-2.6458962069449374E-5</v>
      </c>
      <c r="CK41" s="69">
        <f t="shared" si="20"/>
        <v>-5.0668123108066978E-7</v>
      </c>
      <c r="CL41" s="69">
        <f t="shared" si="21"/>
        <v>-2.4942911925836311E-7</v>
      </c>
      <c r="CM41" s="41">
        <f t="shared" si="9"/>
        <v>-4.9096878851215785E-4</v>
      </c>
      <c r="CN41" s="41">
        <f t="shared" si="10"/>
        <v>-5.5836380850135287E-4</v>
      </c>
      <c r="CO41" s="41">
        <f t="shared" si="11"/>
        <v>8.5586692441101079E-4</v>
      </c>
      <c r="CP41" s="41">
        <f t="shared" si="12"/>
        <v>-1.3373197605502413E-3</v>
      </c>
      <c r="CQ41" s="69"/>
      <c r="CR41" s="69"/>
      <c r="CS41" s="69"/>
      <c r="CT41" s="69"/>
    </row>
    <row r="42" spans="1:98">
      <c r="A42" s="76" t="s">
        <v>206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23"/>
      <c r="O42" s="23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94"/>
      <c r="CD42" s="29" t="e">
        <f t="shared" si="13"/>
        <v>#DIV/0!</v>
      </c>
      <c r="CE42" s="29" t="e">
        <f t="shared" si="14"/>
        <v>#DIV/0!</v>
      </c>
      <c r="CF42" s="69" t="str">
        <f t="shared" si="15"/>
        <v/>
      </c>
      <c r="CG42" s="69" t="str">
        <f t="shared" si="16"/>
        <v/>
      </c>
      <c r="CH42" s="69" t="str">
        <f t="shared" si="17"/>
        <v/>
      </c>
      <c r="CI42" s="69" t="str">
        <f t="shared" si="18"/>
        <v/>
      </c>
      <c r="CJ42" s="69" t="str">
        <f t="shared" si="19"/>
        <v/>
      </c>
      <c r="CK42" s="69" t="str">
        <f t="shared" si="20"/>
        <v/>
      </c>
      <c r="CL42" s="69" t="str">
        <f t="shared" si="21"/>
        <v/>
      </c>
      <c r="CM42" s="41" t="e">
        <f t="shared" si="9"/>
        <v>#DIV/0!</v>
      </c>
      <c r="CN42" s="41" t="e">
        <f t="shared" si="10"/>
        <v>#DIV/0!</v>
      </c>
      <c r="CO42" s="41" t="e">
        <f t="shared" si="11"/>
        <v>#DIV/0!</v>
      </c>
      <c r="CP42" s="41" t="e">
        <f t="shared" si="12"/>
        <v>#DIV/0!</v>
      </c>
      <c r="CQ42" s="69"/>
      <c r="CR42" s="69"/>
      <c r="CS42" s="69"/>
      <c r="CT42" s="69"/>
    </row>
    <row r="43" spans="1:98">
      <c r="A43" s="76" t="s">
        <v>207</v>
      </c>
      <c r="B43" s="76">
        <v>378.10886161795997</v>
      </c>
      <c r="C43" s="76"/>
      <c r="D43" s="76">
        <v>2730.93673843231</v>
      </c>
      <c r="E43" s="76">
        <v>76.389055517279999</v>
      </c>
      <c r="F43" s="76">
        <v>74.048009973960006</v>
      </c>
      <c r="G43" s="76">
        <v>8.7494829091999904</v>
      </c>
      <c r="H43" s="76">
        <v>120.03645377944</v>
      </c>
      <c r="I43" s="76"/>
      <c r="J43" s="76"/>
      <c r="K43" s="76"/>
      <c r="L43" s="76"/>
      <c r="M43" s="76"/>
      <c r="N43" s="23"/>
      <c r="O43" s="23"/>
      <c r="P43" s="76"/>
      <c r="Q43" s="76" t="s">
        <v>207</v>
      </c>
      <c r="R43" s="76">
        <v>0</v>
      </c>
      <c r="S43" s="76">
        <v>3.1711699702270599</v>
      </c>
      <c r="T43" s="76">
        <v>1.17373938432933</v>
      </c>
      <c r="U43" s="76">
        <v>1.17373938432933</v>
      </c>
      <c r="V43" s="76">
        <v>9.3253345556612999</v>
      </c>
      <c r="W43" s="76">
        <v>0</v>
      </c>
      <c r="X43" s="76">
        <v>0.56853493660777799</v>
      </c>
      <c r="Y43" s="76">
        <v>2.9184872030043101</v>
      </c>
      <c r="Z43" s="76">
        <v>378.10871689324603</v>
      </c>
      <c r="AA43" s="76">
        <v>27.934115492591701</v>
      </c>
      <c r="AB43" s="76">
        <v>0.21225351852357699</v>
      </c>
      <c r="AC43" s="76">
        <v>4.87678014553721</v>
      </c>
      <c r="AD43" s="76">
        <v>0</v>
      </c>
      <c r="AE43" s="76">
        <v>0</v>
      </c>
      <c r="AF43" s="76">
        <v>5.1294622541459702</v>
      </c>
      <c r="AG43" s="76">
        <v>5.1294622541459702</v>
      </c>
      <c r="AH43" s="76">
        <v>21.847489024752399</v>
      </c>
      <c r="AI43" s="76">
        <v>3.8621415924283502</v>
      </c>
      <c r="AJ43" s="76">
        <v>0.154136738867061</v>
      </c>
      <c r="AK43" s="76">
        <v>4.0417947139793</v>
      </c>
      <c r="AL43" s="76">
        <v>0.41359322362197698</v>
      </c>
      <c r="AM43" s="76">
        <v>0</v>
      </c>
      <c r="AN43" s="76">
        <v>0.327261025147702</v>
      </c>
      <c r="AO43" s="76">
        <v>1.4252023033185</v>
      </c>
      <c r="AP43" s="76">
        <v>0</v>
      </c>
      <c r="AQ43" s="76">
        <v>123.424956823139</v>
      </c>
      <c r="AR43" s="76">
        <v>2457.84207525785</v>
      </c>
      <c r="AS43" s="76">
        <v>251.24610145207399</v>
      </c>
      <c r="AT43" s="76">
        <v>2730.9356657346798</v>
      </c>
      <c r="AU43" s="76">
        <v>0</v>
      </c>
      <c r="AV43" s="76">
        <v>4.9202887047248902</v>
      </c>
      <c r="AW43" s="76">
        <v>0</v>
      </c>
      <c r="AX43" s="76">
        <v>42.918386838285301</v>
      </c>
      <c r="AY43" s="76">
        <v>4.3169981633073701E-2</v>
      </c>
      <c r="AZ43" s="76">
        <v>1.51798368197225E-2</v>
      </c>
      <c r="BA43" s="76">
        <v>57.105824106328903</v>
      </c>
      <c r="BB43" s="76">
        <v>1.9400589374824299E-2</v>
      </c>
      <c r="BC43" s="76">
        <v>0</v>
      </c>
      <c r="BD43" s="76">
        <v>2.81382598494243E-3</v>
      </c>
      <c r="BE43" s="76">
        <v>76.387210470708297</v>
      </c>
      <c r="BF43" s="76">
        <v>74.046084748876495</v>
      </c>
      <c r="BG43" s="76">
        <v>2.34112572183182</v>
      </c>
      <c r="BH43" s="76">
        <v>0</v>
      </c>
      <c r="BI43" s="76">
        <v>0</v>
      </c>
      <c r="BJ43" s="76">
        <v>0.30293052084414901</v>
      </c>
      <c r="BK43" s="76">
        <v>0</v>
      </c>
      <c r="BL43" s="76">
        <v>3.25070834473674</v>
      </c>
      <c r="BM43" s="76">
        <v>0</v>
      </c>
      <c r="BN43" s="76">
        <v>8.4488787820565805E-2</v>
      </c>
      <c r="BO43" s="76">
        <v>13.0028309233508</v>
      </c>
      <c r="BP43" s="76">
        <v>0.104849523698722</v>
      </c>
      <c r="BQ43" s="76">
        <v>0</v>
      </c>
      <c r="BR43" s="76">
        <v>0.218441640817473</v>
      </c>
      <c r="BS43" s="76">
        <v>2.9619116529594198E-4</v>
      </c>
      <c r="BT43" s="76">
        <v>8.7495393495086393</v>
      </c>
      <c r="BU43" s="76">
        <v>17.9258297880111</v>
      </c>
      <c r="BV43" s="76">
        <v>0</v>
      </c>
      <c r="BW43" s="76">
        <v>0</v>
      </c>
      <c r="BX43" s="76">
        <v>6.0049380074100203</v>
      </c>
      <c r="BY43" s="76">
        <v>0</v>
      </c>
      <c r="BZ43" s="76">
        <v>0.98021080218047896</v>
      </c>
      <c r="CA43" s="76">
        <v>120.036417738057</v>
      </c>
      <c r="CB43" s="76">
        <v>8.3469553994058607</v>
      </c>
      <c r="CC43" s="94"/>
      <c r="CD43" s="29">
        <f t="shared" si="13"/>
        <v>8.0000013544350417E-3</v>
      </c>
      <c r="CE43" s="29">
        <f t="shared" si="14"/>
        <v>1.9247503877510886E-2</v>
      </c>
      <c r="CF43" s="69">
        <f t="shared" si="15"/>
        <v>-3.8275938132954214E-7</v>
      </c>
      <c r="CG43" s="69" t="str">
        <f t="shared" si="16"/>
        <v/>
      </c>
      <c r="CH43" s="69">
        <f t="shared" si="17"/>
        <v>-3.9279475614014272E-7</v>
      </c>
      <c r="CI43" s="69">
        <f t="shared" si="18"/>
        <v>-2.4153284252676749E-5</v>
      </c>
      <c r="CJ43" s="69">
        <f t="shared" si="19"/>
        <v>-2.5999687016409043E-5</v>
      </c>
      <c r="CK43" s="69">
        <f t="shared" si="20"/>
        <v>6.450702199736202E-6</v>
      </c>
      <c r="CL43" s="69">
        <f t="shared" si="21"/>
        <v>-3.002536468153942E-7</v>
      </c>
      <c r="CM43" s="41">
        <f t="shared" si="9"/>
        <v>-4.9125641404701198E-4</v>
      </c>
      <c r="CN43" s="41">
        <f t="shared" si="10"/>
        <v>-5.5839959595512076E-4</v>
      </c>
      <c r="CO43" s="41">
        <f t="shared" si="11"/>
        <v>8.5605820296534411E-4</v>
      </c>
      <c r="CP43" s="41">
        <f t="shared" si="12"/>
        <v>-1.3377969256861753E-3</v>
      </c>
      <c r="CQ43" s="69"/>
      <c r="CR43" s="69"/>
      <c r="CS43" s="69"/>
      <c r="CT43" s="69"/>
    </row>
    <row r="44" spans="1:98">
      <c r="A44" s="76" t="s">
        <v>208</v>
      </c>
      <c r="B44" s="76">
        <v>2729.8725352320298</v>
      </c>
      <c r="C44" s="76"/>
      <c r="D44" s="76">
        <v>18967.127056397501</v>
      </c>
      <c r="E44" s="76">
        <v>542.92884450684005</v>
      </c>
      <c r="F44" s="76">
        <v>525.61278599983996</v>
      </c>
      <c r="G44" s="76">
        <v>162.25483845648</v>
      </c>
      <c r="H44" s="76">
        <v>758.17259478092001</v>
      </c>
      <c r="I44" s="76"/>
      <c r="J44" s="76"/>
      <c r="K44" s="76"/>
      <c r="L44" s="76"/>
      <c r="M44" s="76"/>
      <c r="N44" s="23"/>
      <c r="O44" s="23"/>
      <c r="P44" s="76"/>
      <c r="Q44" s="76" t="s">
        <v>208</v>
      </c>
      <c r="R44" s="76">
        <v>0</v>
      </c>
      <c r="S44" s="76">
        <v>20.029703046180501</v>
      </c>
      <c r="T44" s="76">
        <v>7.4135528222798897</v>
      </c>
      <c r="U44" s="76">
        <v>7.4135528222798897</v>
      </c>
      <c r="V44" s="76">
        <v>58.900503544736097</v>
      </c>
      <c r="W44" s="76">
        <v>0</v>
      </c>
      <c r="X44" s="76">
        <v>3.59097526551579</v>
      </c>
      <c r="Y44" s="76">
        <v>18.433708648006299</v>
      </c>
      <c r="Z44" s="76">
        <v>2729.87202318953</v>
      </c>
      <c r="AA44" s="76">
        <v>176.43694815907099</v>
      </c>
      <c r="AB44" s="76">
        <v>1.3406339175945801</v>
      </c>
      <c r="AC44" s="76">
        <v>30.802650160499901</v>
      </c>
      <c r="AD44" s="76">
        <v>0</v>
      </c>
      <c r="AE44" s="76">
        <v>0</v>
      </c>
      <c r="AF44" s="76">
        <v>32.398644126238203</v>
      </c>
      <c r="AG44" s="76">
        <v>32.398644126238203</v>
      </c>
      <c r="AH44" s="76">
        <v>151.73705729212901</v>
      </c>
      <c r="AI44" s="76">
        <v>24.3940087514171</v>
      </c>
      <c r="AJ44" s="76">
        <v>0.97355572494529996</v>
      </c>
      <c r="AK44" s="76">
        <v>25.528697181886301</v>
      </c>
      <c r="AL44" s="76">
        <v>2.6123323330417398</v>
      </c>
      <c r="AM44" s="76">
        <v>0</v>
      </c>
      <c r="AN44" s="76">
        <v>2.06704134543484</v>
      </c>
      <c r="AO44" s="76">
        <v>10.1164664780149</v>
      </c>
      <c r="AP44" s="76">
        <v>0</v>
      </c>
      <c r="AQ44" s="76">
        <v>779.57488028880505</v>
      </c>
      <c r="AR44" s="76">
        <v>17070.409518542499</v>
      </c>
      <c r="AS44" s="76">
        <v>1744.9755241032401</v>
      </c>
      <c r="AT44" s="76">
        <v>18967.122099937798</v>
      </c>
      <c r="AU44" s="76">
        <v>0</v>
      </c>
      <c r="AV44" s="76">
        <v>31.077473900689998</v>
      </c>
      <c r="AW44" s="76">
        <v>0</v>
      </c>
      <c r="AX44" s="76">
        <v>271.08045129659803</v>
      </c>
      <c r="AY44" s="76">
        <v>0.30643227365090903</v>
      </c>
      <c r="AZ44" s="76">
        <v>0.107750629242106</v>
      </c>
      <c r="BA44" s="76">
        <v>405.35249346571999</v>
      </c>
      <c r="BB44" s="76">
        <v>0.13771052877196999</v>
      </c>
      <c r="BC44" s="76">
        <v>0</v>
      </c>
      <c r="BD44" s="76">
        <v>1.9973278234648902E-2</v>
      </c>
      <c r="BE44" s="76">
        <v>542.91514125620699</v>
      </c>
      <c r="BF44" s="76">
        <v>525.59903697494201</v>
      </c>
      <c r="BG44" s="76">
        <v>17.316104281265599</v>
      </c>
      <c r="BH44" s="76">
        <v>0</v>
      </c>
      <c r="BI44" s="76">
        <v>0</v>
      </c>
      <c r="BJ44" s="76">
        <v>2.1502821818151698</v>
      </c>
      <c r="BK44" s="76">
        <v>0</v>
      </c>
      <c r="BL44" s="76">
        <v>23.074401069241599</v>
      </c>
      <c r="BM44" s="76">
        <v>0</v>
      </c>
      <c r="BN44" s="76">
        <v>0.59972439616506001</v>
      </c>
      <c r="BO44" s="76">
        <v>92.297609129009004</v>
      </c>
      <c r="BP44" s="76">
        <v>0.66224915604659196</v>
      </c>
      <c r="BQ44" s="76">
        <v>0</v>
      </c>
      <c r="BR44" s="76">
        <v>1.5505575724466301</v>
      </c>
      <c r="BS44" s="76">
        <v>2.1024506440913298E-3</v>
      </c>
      <c r="BT44" s="76">
        <v>162.25478000823</v>
      </c>
      <c r="BU44" s="76">
        <v>113.222883868533</v>
      </c>
      <c r="BV44" s="76">
        <v>0</v>
      </c>
      <c r="BW44" s="76">
        <v>0</v>
      </c>
      <c r="BX44" s="76">
        <v>37.928303964985901</v>
      </c>
      <c r="BY44" s="76">
        <v>0</v>
      </c>
      <c r="BZ44" s="76">
        <v>6.19118683718143</v>
      </c>
      <c r="CA44" s="76">
        <v>758.17232965249605</v>
      </c>
      <c r="CB44" s="76">
        <v>52.720920277656703</v>
      </c>
      <c r="CC44" s="94"/>
      <c r="CD44" s="29">
        <f t="shared" si="13"/>
        <v>8.000004243797567E-3</v>
      </c>
      <c r="CE44" s="29">
        <f t="shared" si="14"/>
        <v>1.9247498123740291E-2</v>
      </c>
      <c r="CF44" s="69">
        <f t="shared" si="15"/>
        <v>-1.8757011297817375E-7</v>
      </c>
      <c r="CG44" s="69" t="str">
        <f t="shared" si="16"/>
        <v/>
      </c>
      <c r="CH44" s="69">
        <f t="shared" si="17"/>
        <v>-2.6131842150976751E-7</v>
      </c>
      <c r="CI44" s="69">
        <f t="shared" si="18"/>
        <v>-2.5239496430704663E-5</v>
      </c>
      <c r="CJ44" s="69">
        <f t="shared" si="19"/>
        <v>-2.6158086835337524E-5</v>
      </c>
      <c r="CK44" s="69">
        <f t="shared" si="20"/>
        <v>-3.602250050457E-7</v>
      </c>
      <c r="CL44" s="69">
        <f t="shared" si="21"/>
        <v>-3.4969402189811404E-7</v>
      </c>
      <c r="CM44" s="41">
        <f t="shared" si="9"/>
        <v>-4.9170559768680364E-4</v>
      </c>
      <c r="CN44" s="41">
        <f t="shared" si="10"/>
        <v>-5.5758881175446023E-4</v>
      </c>
      <c r="CO44" s="41">
        <f t="shared" si="11"/>
        <v>8.5627268054531459E-4</v>
      </c>
      <c r="CP44" s="41">
        <f t="shared" si="12"/>
        <v>-1.3378589827684299E-3</v>
      </c>
      <c r="CQ44" s="69"/>
      <c r="CR44" s="69"/>
      <c r="CS44" s="69"/>
      <c r="CT44" s="69"/>
    </row>
    <row r="45" spans="1:98">
      <c r="A45" s="76" t="s">
        <v>209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23"/>
      <c r="O45" s="23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94"/>
      <c r="CD45" s="29" t="e">
        <f t="shared" si="13"/>
        <v>#DIV/0!</v>
      </c>
      <c r="CE45" s="29" t="e">
        <f t="shared" si="14"/>
        <v>#DIV/0!</v>
      </c>
      <c r="CF45" s="69" t="str">
        <f t="shared" si="15"/>
        <v/>
      </c>
      <c r="CG45" s="69" t="str">
        <f t="shared" si="16"/>
        <v/>
      </c>
      <c r="CH45" s="69" t="str">
        <f t="shared" si="17"/>
        <v/>
      </c>
      <c r="CI45" s="69" t="str">
        <f t="shared" si="18"/>
        <v/>
      </c>
      <c r="CJ45" s="69" t="str">
        <f t="shared" si="19"/>
        <v/>
      </c>
      <c r="CK45" s="69" t="str">
        <f t="shared" si="20"/>
        <v/>
      </c>
      <c r="CL45" s="69" t="str">
        <f t="shared" si="21"/>
        <v/>
      </c>
      <c r="CM45" s="41" t="e">
        <f t="shared" si="9"/>
        <v>#DIV/0!</v>
      </c>
      <c r="CN45" s="41" t="e">
        <f t="shared" si="10"/>
        <v>#DIV/0!</v>
      </c>
      <c r="CO45" s="41" t="e">
        <f t="shared" si="11"/>
        <v>#DIV/0!</v>
      </c>
      <c r="CP45" s="41" t="e">
        <f t="shared" si="12"/>
        <v>#DIV/0!</v>
      </c>
      <c r="CQ45" s="69"/>
      <c r="CR45" s="69"/>
      <c r="CS45" s="69"/>
      <c r="CT45" s="69"/>
    </row>
    <row r="46" spans="1:98">
      <c r="A46" s="76" t="s">
        <v>210</v>
      </c>
      <c r="B46" s="76">
        <v>0.95087311527999896</v>
      </c>
      <c r="C46" s="76"/>
      <c r="D46" s="76">
        <v>6.3286012222399997</v>
      </c>
      <c r="E46" s="76">
        <v>0.17366564643999999</v>
      </c>
      <c r="F46" s="76">
        <v>0.16818083919999899</v>
      </c>
      <c r="G46" s="76">
        <v>4.416379132E-2</v>
      </c>
      <c r="H46" s="76">
        <v>0.21405238052</v>
      </c>
      <c r="I46" s="76"/>
      <c r="J46" s="76"/>
      <c r="K46" s="76"/>
      <c r="L46" s="76"/>
      <c r="M46" s="76"/>
      <c r="N46" s="23"/>
      <c r="O46" s="23"/>
      <c r="P46" s="76"/>
      <c r="Q46" s="76" t="s">
        <v>210</v>
      </c>
      <c r="R46" s="76">
        <v>0</v>
      </c>
      <c r="S46" s="76">
        <v>5.6549959896570103E-3</v>
      </c>
      <c r="T46" s="76">
        <v>2.0930823085765298E-3</v>
      </c>
      <c r="U46" s="76">
        <v>2.0930823085765298E-3</v>
      </c>
      <c r="V46" s="76">
        <v>1.66294025959423E-2</v>
      </c>
      <c r="W46" s="76">
        <v>0</v>
      </c>
      <c r="X46" s="76">
        <v>1.0138180190801601E-3</v>
      </c>
      <c r="Y46" s="76">
        <v>5.2043596504571799E-3</v>
      </c>
      <c r="Z46" s="76">
        <v>0.95087463262730298</v>
      </c>
      <c r="AA46" s="76">
        <v>4.9813556726731503E-2</v>
      </c>
      <c r="AB46" s="76">
        <v>3.78508406935961E-4</v>
      </c>
      <c r="AC46" s="76">
        <v>8.6965204469319907E-3</v>
      </c>
      <c r="AD46" s="76">
        <v>0</v>
      </c>
      <c r="AE46" s="76">
        <v>0</v>
      </c>
      <c r="AF46" s="76">
        <v>9.1471408827306401E-3</v>
      </c>
      <c r="AG46" s="76">
        <v>9.1471408827306401E-3</v>
      </c>
      <c r="AH46" s="76">
        <v>5.0628742869425702E-2</v>
      </c>
      <c r="AI46" s="76">
        <v>6.8871317206964404E-3</v>
      </c>
      <c r="AJ46" s="76">
        <v>2.74869321632632E-4</v>
      </c>
      <c r="AK46" s="76">
        <v>7.2075502169126398E-3</v>
      </c>
      <c r="AL46" s="76">
        <v>7.3753983353781196E-4</v>
      </c>
      <c r="AM46" s="76">
        <v>0</v>
      </c>
      <c r="AN46" s="76">
        <v>5.8360158303411101E-4</v>
      </c>
      <c r="AO46" s="76">
        <v>3.2369581970601302E-3</v>
      </c>
      <c r="AP46" s="76">
        <v>0</v>
      </c>
      <c r="AQ46" s="76">
        <v>0.22009756488477999</v>
      </c>
      <c r="AR46" s="76">
        <v>5.6957342991782198</v>
      </c>
      <c r="AS46" s="76">
        <v>0.58222965437038698</v>
      </c>
      <c r="AT46" s="76">
        <v>6.3285926964180401</v>
      </c>
      <c r="AU46" s="76">
        <v>0</v>
      </c>
      <c r="AV46" s="76">
        <v>8.7741221966853508E-3</v>
      </c>
      <c r="AW46" s="76">
        <v>0</v>
      </c>
      <c r="AX46" s="76">
        <v>7.6534101178921607E-2</v>
      </c>
      <c r="AY46" s="76">
        <v>9.8048605301013502E-5</v>
      </c>
      <c r="AZ46" s="76">
        <v>3.4477018469220702E-5</v>
      </c>
      <c r="BA46" s="76">
        <v>0.12969988932797599</v>
      </c>
      <c r="BB46" s="76">
        <v>4.4063546024239801E-5</v>
      </c>
      <c r="BC46" s="76">
        <v>0</v>
      </c>
      <c r="BD46" s="76">
        <v>6.3909354762258999E-6</v>
      </c>
      <c r="BE46" s="76">
        <v>0.173660010056261</v>
      </c>
      <c r="BF46" s="76">
        <v>0.16817526791436099</v>
      </c>
      <c r="BG46" s="76">
        <v>5.4847421419004904E-3</v>
      </c>
      <c r="BH46" s="76">
        <v>0</v>
      </c>
      <c r="BI46" s="76">
        <v>0</v>
      </c>
      <c r="BJ46" s="76">
        <v>6.8802308239223503E-4</v>
      </c>
      <c r="BK46" s="76">
        <v>0</v>
      </c>
      <c r="BL46" s="76">
        <v>7.38307754206694E-3</v>
      </c>
      <c r="BM46" s="76">
        <v>0</v>
      </c>
      <c r="BN46" s="76">
        <v>1.9189387721357801E-4</v>
      </c>
      <c r="BO46" s="76">
        <v>2.9532602942068002E-2</v>
      </c>
      <c r="BP46" s="76">
        <v>1.8696055089799699E-4</v>
      </c>
      <c r="BQ46" s="76">
        <v>0</v>
      </c>
      <c r="BR46" s="76">
        <v>4.9612835309225799E-4</v>
      </c>
      <c r="BS46" s="76">
        <v>6.7268428159636602E-7</v>
      </c>
      <c r="BT46" s="76">
        <v>4.4162378169832997E-2</v>
      </c>
      <c r="BU46" s="76">
        <v>3.19661239830486E-2</v>
      </c>
      <c r="BV46" s="76">
        <v>0</v>
      </c>
      <c r="BW46" s="76">
        <v>0</v>
      </c>
      <c r="BX46" s="76">
        <v>1.07082495460859E-2</v>
      </c>
      <c r="BY46" s="76">
        <v>0</v>
      </c>
      <c r="BZ46" s="76">
        <v>1.7479648958481401E-3</v>
      </c>
      <c r="CA46" s="76">
        <v>0.21405537172682501</v>
      </c>
      <c r="CB46" s="76">
        <v>1.48845947890562E-2</v>
      </c>
      <c r="CC46" s="94"/>
      <c r="CD46" s="29">
        <f t="shared" si="13"/>
        <v>8.0000002051137508E-3</v>
      </c>
      <c r="CE46" s="29">
        <f t="shared" si="14"/>
        <v>1.9247528112804727E-2</v>
      </c>
      <c r="CF46" s="69">
        <f t="shared" si="15"/>
        <v>1.5957410927308649E-6</v>
      </c>
      <c r="CG46" s="69" t="str">
        <f t="shared" si="16"/>
        <v/>
      </c>
      <c r="CH46" s="69">
        <f t="shared" si="17"/>
        <v>-1.3471890011928633E-6</v>
      </c>
      <c r="CI46" s="69">
        <f t="shared" si="18"/>
        <v>-3.2455375340658755E-5</v>
      </c>
      <c r="CJ46" s="69">
        <f t="shared" si="19"/>
        <v>-3.3126756082896766E-5</v>
      </c>
      <c r="CK46" s="69">
        <f t="shared" si="20"/>
        <v>-3.1997935973458737E-5</v>
      </c>
      <c r="CL46" s="69">
        <f t="shared" si="21"/>
        <v>1.3974181542586598E-5</v>
      </c>
      <c r="CM46" s="41">
        <f t="shared" si="9"/>
        <v>-4.8774710928461339E-4</v>
      </c>
      <c r="CN46" s="41">
        <f t="shared" si="10"/>
        <v>-5.8200181447109957E-4</v>
      </c>
      <c r="CO46" s="41">
        <f t="shared" si="11"/>
        <v>8.5703768299457425E-4</v>
      </c>
      <c r="CP46" s="41">
        <f t="shared" si="12"/>
        <v>-1.3169400313684299E-3</v>
      </c>
      <c r="CQ46" s="69"/>
      <c r="CR46" s="69"/>
      <c r="CS46" s="69"/>
      <c r="CT46" s="69"/>
    </row>
    <row r="47" spans="1:98">
      <c r="A47" s="76" t="s">
        <v>211</v>
      </c>
      <c r="B47" s="76">
        <v>928.21117944323896</v>
      </c>
      <c r="C47" s="76"/>
      <c r="D47" s="76">
        <v>6153.2972694322798</v>
      </c>
      <c r="E47" s="76">
        <v>160.83383229099999</v>
      </c>
      <c r="F47" s="76">
        <v>155.96637265835901</v>
      </c>
      <c r="G47" s="76">
        <v>9.8899870841199995</v>
      </c>
      <c r="H47" s="76">
        <v>209.76488943475999</v>
      </c>
      <c r="I47" s="76"/>
      <c r="J47" s="76"/>
      <c r="K47" s="76"/>
      <c r="L47" s="76"/>
      <c r="M47" s="76"/>
      <c r="N47" s="23"/>
      <c r="O47" s="23"/>
      <c r="P47" s="76"/>
      <c r="Q47" s="76" t="s">
        <v>211</v>
      </c>
      <c r="R47" s="76">
        <v>0</v>
      </c>
      <c r="S47" s="76">
        <v>5.5416530242442201</v>
      </c>
      <c r="T47" s="76">
        <v>2.0511213906768599</v>
      </c>
      <c r="U47" s="76">
        <v>2.0511213906768599</v>
      </c>
      <c r="V47" s="76">
        <v>16.296105624834698</v>
      </c>
      <c r="W47" s="76">
        <v>0</v>
      </c>
      <c r="X47" s="76">
        <v>0.99352100380448105</v>
      </c>
      <c r="Y47" s="76">
        <v>5.10008811587001</v>
      </c>
      <c r="Z47" s="76">
        <v>928.210788425293</v>
      </c>
      <c r="AA47" s="76">
        <v>48.815113377424403</v>
      </c>
      <c r="AB47" s="76">
        <v>0.37091513901308798</v>
      </c>
      <c r="AC47" s="76">
        <v>8.5222264060179498</v>
      </c>
      <c r="AD47" s="76">
        <v>0</v>
      </c>
      <c r="AE47" s="76">
        <v>0</v>
      </c>
      <c r="AF47" s="76">
        <v>8.9637888842579692</v>
      </c>
      <c r="AG47" s="76">
        <v>8.9637888842579692</v>
      </c>
      <c r="AH47" s="76">
        <v>49.226363287951102</v>
      </c>
      <c r="AI47" s="76">
        <v>6.7491298164384501</v>
      </c>
      <c r="AJ47" s="76">
        <v>0.269355023269787</v>
      </c>
      <c r="AK47" s="76">
        <v>7.0630710995872201</v>
      </c>
      <c r="AL47" s="76">
        <v>0.72275861668570596</v>
      </c>
      <c r="AM47" s="76">
        <v>0</v>
      </c>
      <c r="AN47" s="76">
        <v>0.57189168066087703</v>
      </c>
      <c r="AO47" s="76">
        <v>3.0018845987995801</v>
      </c>
      <c r="AP47" s="76">
        <v>0</v>
      </c>
      <c r="AQ47" s="76">
        <v>215.68635287234599</v>
      </c>
      <c r="AR47" s="76">
        <v>5537.9656235696102</v>
      </c>
      <c r="AS47" s="76">
        <v>566.10317537525395</v>
      </c>
      <c r="AT47" s="76">
        <v>6153.2951622328101</v>
      </c>
      <c r="AU47" s="76">
        <v>0</v>
      </c>
      <c r="AV47" s="76">
        <v>8.5982529466291897</v>
      </c>
      <c r="AW47" s="76">
        <v>0</v>
      </c>
      <c r="AX47" s="76">
        <v>75.000264186480194</v>
      </c>
      <c r="AY47" s="76">
        <v>9.0928436261622406E-2</v>
      </c>
      <c r="AZ47" s="76">
        <v>3.1973110803529603E-2</v>
      </c>
      <c r="BA47" s="76">
        <v>120.281276305053</v>
      </c>
      <c r="BB47" s="76">
        <v>4.0863212446744498E-2</v>
      </c>
      <c r="BC47" s="76">
        <v>0</v>
      </c>
      <c r="BD47" s="76">
        <v>5.9267259820213001E-3</v>
      </c>
      <c r="BE47" s="76">
        <v>160.829795830546</v>
      </c>
      <c r="BF47" s="76">
        <v>155.96233772271799</v>
      </c>
      <c r="BG47" s="76">
        <v>4.8674581078280603</v>
      </c>
      <c r="BH47" s="76">
        <v>0</v>
      </c>
      <c r="BI47" s="76">
        <v>0</v>
      </c>
      <c r="BJ47" s="76">
        <v>0.63805857112937203</v>
      </c>
      <c r="BK47" s="76">
        <v>0</v>
      </c>
      <c r="BL47" s="76">
        <v>6.8469247603300296</v>
      </c>
      <c r="BM47" s="76">
        <v>0</v>
      </c>
      <c r="BN47" s="76">
        <v>0.17795761061745899</v>
      </c>
      <c r="BO47" s="76">
        <v>27.387704134768502</v>
      </c>
      <c r="BP47" s="76">
        <v>0.183225786360982</v>
      </c>
      <c r="BQ47" s="76">
        <v>0</v>
      </c>
      <c r="BR47" s="76">
        <v>0.460100992342245</v>
      </c>
      <c r="BS47" s="76">
        <v>6.2386298312912996E-4</v>
      </c>
      <c r="BT47" s="76">
        <v>9.8900256014356493</v>
      </c>
      <c r="BU47" s="76">
        <v>31.3255739770151</v>
      </c>
      <c r="BV47" s="76">
        <v>0</v>
      </c>
      <c r="BW47" s="76">
        <v>0</v>
      </c>
      <c r="BX47" s="76">
        <v>10.4936856115437</v>
      </c>
      <c r="BY47" s="76">
        <v>0</v>
      </c>
      <c r="BZ47" s="76">
        <v>1.7129273129165099</v>
      </c>
      <c r="CA47" s="76">
        <v>209.76483958575099</v>
      </c>
      <c r="CB47" s="76">
        <v>14.5863840428131</v>
      </c>
      <c r="CC47" s="94"/>
      <c r="CD47" s="29">
        <f t="shared" si="13"/>
        <v>8.0000003234183582E-3</v>
      </c>
      <c r="CE47" s="29">
        <f t="shared" si="14"/>
        <v>1.9247496816420927E-2</v>
      </c>
      <c r="CF47" s="69">
        <f t="shared" si="15"/>
        <v>-4.2125968165199663E-7</v>
      </c>
      <c r="CG47" s="69" t="str">
        <f t="shared" si="16"/>
        <v/>
      </c>
      <c r="CH47" s="69">
        <f t="shared" si="17"/>
        <v>-3.4245045825876467E-7</v>
      </c>
      <c r="CI47" s="69">
        <f t="shared" si="18"/>
        <v>-2.5097085585112555E-5</v>
      </c>
      <c r="CJ47" s="69">
        <f t="shared" si="19"/>
        <v>-2.5870548710230831E-5</v>
      </c>
      <c r="CK47" s="69">
        <f t="shared" si="20"/>
        <v>3.8945769415312142E-6</v>
      </c>
      <c r="CL47" s="69">
        <f t="shared" si="21"/>
        <v>-2.3764229150419581E-7</v>
      </c>
      <c r="CM47" s="41">
        <f t="shared" si="9"/>
        <v>-4.9121413977788492E-4</v>
      </c>
      <c r="CN47" s="41">
        <f t="shared" si="10"/>
        <v>-5.5787608754622711E-4</v>
      </c>
      <c r="CO47" s="41">
        <f t="shared" si="11"/>
        <v>8.5631876917900197E-4</v>
      </c>
      <c r="CP47" s="41">
        <f t="shared" si="12"/>
        <v>-1.3382007971114156E-3</v>
      </c>
      <c r="CQ47" s="69"/>
      <c r="CR47" s="69"/>
      <c r="CS47" s="69"/>
      <c r="CT47" s="69"/>
    </row>
    <row r="48" spans="1:98">
      <c r="A48" s="76" t="s">
        <v>212</v>
      </c>
      <c r="B48" s="76">
        <v>1547.5887690793199</v>
      </c>
      <c r="C48" s="76"/>
      <c r="D48" s="76">
        <v>10208.796746325699</v>
      </c>
      <c r="E48" s="76">
        <v>266.03949024135898</v>
      </c>
      <c r="F48" s="76">
        <v>257.98559474423899</v>
      </c>
      <c r="G48" s="76">
        <v>17.02624222024</v>
      </c>
      <c r="H48" s="76">
        <v>357.38904411231999</v>
      </c>
      <c r="I48" s="76"/>
      <c r="J48" s="76"/>
      <c r="K48" s="76"/>
      <c r="L48" s="76"/>
      <c r="M48" s="76"/>
      <c r="N48" s="23"/>
      <c r="O48" s="23"/>
      <c r="P48" s="76"/>
      <c r="Q48" s="76" t="s">
        <v>212</v>
      </c>
      <c r="R48" s="76">
        <v>0</v>
      </c>
      <c r="S48" s="76">
        <v>9.4416436348715198</v>
      </c>
      <c r="T48" s="76">
        <v>3.4946173458400498</v>
      </c>
      <c r="U48" s="76">
        <v>3.4946173458400498</v>
      </c>
      <c r="V48" s="76">
        <v>27.764655717084199</v>
      </c>
      <c r="W48" s="76">
        <v>0</v>
      </c>
      <c r="X48" s="76">
        <v>1.69272059041888</v>
      </c>
      <c r="Y48" s="76">
        <v>8.6893243783015706</v>
      </c>
      <c r="Z48" s="76">
        <v>1547.58837561423</v>
      </c>
      <c r="AA48" s="76">
        <v>83.169218236509593</v>
      </c>
      <c r="AB48" s="76">
        <v>0.63195061267317498</v>
      </c>
      <c r="AC48" s="76">
        <v>14.5198220340225</v>
      </c>
      <c r="AD48" s="76">
        <v>0</v>
      </c>
      <c r="AE48" s="76">
        <v>0</v>
      </c>
      <c r="AF48" s="76">
        <v>15.272141350199901</v>
      </c>
      <c r="AG48" s="76">
        <v>15.272141350199901</v>
      </c>
      <c r="AH48" s="76">
        <v>81.670340294537397</v>
      </c>
      <c r="AI48" s="76">
        <v>11.4989022448901</v>
      </c>
      <c r="AJ48" s="76">
        <v>0.45891660773196002</v>
      </c>
      <c r="AK48" s="76">
        <v>12.0337800521846</v>
      </c>
      <c r="AL48" s="76">
        <v>1.23140695275281</v>
      </c>
      <c r="AM48" s="76">
        <v>0</v>
      </c>
      <c r="AN48" s="76">
        <v>0.97436612818463397</v>
      </c>
      <c r="AO48" s="76">
        <v>4.9654471876618302</v>
      </c>
      <c r="AP48" s="76">
        <v>0</v>
      </c>
      <c r="AQ48" s="76">
        <v>367.47776280648299</v>
      </c>
      <c r="AR48" s="76">
        <v>9187.9137144090801</v>
      </c>
      <c r="AS48" s="76">
        <v>939.20898186477905</v>
      </c>
      <c r="AT48" s="76">
        <v>10208.793036568301</v>
      </c>
      <c r="AU48" s="76">
        <v>0</v>
      </c>
      <c r="AV48" s="76">
        <v>14.649373824960501</v>
      </c>
      <c r="AW48" s="76">
        <v>0</v>
      </c>
      <c r="AX48" s="76">
        <v>127.782461634059</v>
      </c>
      <c r="AY48" s="76">
        <v>0.15040559613287199</v>
      </c>
      <c r="AZ48" s="76">
        <v>5.2887032184504801E-2</v>
      </c>
      <c r="BA48" s="76">
        <v>198.95845126407499</v>
      </c>
      <c r="BB48" s="76">
        <v>6.7592201133175697E-2</v>
      </c>
      <c r="BC48" s="76">
        <v>0</v>
      </c>
      <c r="BD48" s="76">
        <v>9.8034473223763598E-3</v>
      </c>
      <c r="BE48" s="76">
        <v>266.03282388443199</v>
      </c>
      <c r="BF48" s="76">
        <v>257.97884498127598</v>
      </c>
      <c r="BG48" s="76">
        <v>8.0539789031564606</v>
      </c>
      <c r="BH48" s="76">
        <v>0</v>
      </c>
      <c r="BI48" s="76">
        <v>0</v>
      </c>
      <c r="BJ48" s="76">
        <v>1.05541852499986</v>
      </c>
      <c r="BK48" s="76">
        <v>0</v>
      </c>
      <c r="BL48" s="76">
        <v>11.3255691011425</v>
      </c>
      <c r="BM48" s="76">
        <v>0</v>
      </c>
      <c r="BN48" s="76">
        <v>0.29436151787562598</v>
      </c>
      <c r="BO48" s="76">
        <v>45.302267257725802</v>
      </c>
      <c r="BP48" s="76">
        <v>0.31217250748663999</v>
      </c>
      <c r="BQ48" s="76">
        <v>0</v>
      </c>
      <c r="BR48" s="76">
        <v>0.76105709409326605</v>
      </c>
      <c r="BS48" s="76">
        <v>1.03194459085963E-3</v>
      </c>
      <c r="BT48" s="76">
        <v>17.026255793502699</v>
      </c>
      <c r="BU48" s="76">
        <v>53.371283944157099</v>
      </c>
      <c r="BV48" s="76">
        <v>0</v>
      </c>
      <c r="BW48" s="76">
        <v>0</v>
      </c>
      <c r="BX48" s="76">
        <v>17.8787186518393</v>
      </c>
      <c r="BY48" s="76">
        <v>0</v>
      </c>
      <c r="BZ48" s="76">
        <v>2.9184172971903801</v>
      </c>
      <c r="CA48" s="76">
        <v>357.38892828596101</v>
      </c>
      <c r="CB48" s="76">
        <v>24.851694954091499</v>
      </c>
      <c r="CC48" s="94"/>
      <c r="CD48" s="29">
        <f t="shared" si="13"/>
        <v>7.9999996083759371E-3</v>
      </c>
      <c r="CE48" s="29">
        <f t="shared" si="14"/>
        <v>1.9247497553616152E-2</v>
      </c>
      <c r="CF48" s="69">
        <f t="shared" si="15"/>
        <v>-2.5424395536437667E-7</v>
      </c>
      <c r="CG48" s="69" t="str">
        <f t="shared" si="16"/>
        <v/>
      </c>
      <c r="CH48" s="69">
        <f t="shared" si="17"/>
        <v>-3.6338831017920246E-7</v>
      </c>
      <c r="CI48" s="69">
        <f t="shared" si="18"/>
        <v>-2.5057772141034397E-5</v>
      </c>
      <c r="CJ48" s="69">
        <f t="shared" si="19"/>
        <v>-2.616333276167093E-5</v>
      </c>
      <c r="CK48" s="69">
        <f t="shared" si="20"/>
        <v>7.9719661702861391E-7</v>
      </c>
      <c r="CL48" s="69">
        <f t="shared" si="21"/>
        <v>-3.2409040200533913E-7</v>
      </c>
      <c r="CM48" s="41">
        <f t="shared" si="9"/>
        <v>-4.9152588247383287E-4</v>
      </c>
      <c r="CN48" s="41">
        <f t="shared" si="10"/>
        <v>-5.5828047269785631E-4</v>
      </c>
      <c r="CO48" s="41">
        <f t="shared" si="11"/>
        <v>8.5612435919621389E-4</v>
      </c>
      <c r="CP48" s="41">
        <f t="shared" si="12"/>
        <v>-1.338202119337126E-3</v>
      </c>
      <c r="CQ48" s="69"/>
      <c r="CR48" s="69"/>
      <c r="CS48" s="69"/>
      <c r="CT48" s="69"/>
    </row>
    <row r="49" spans="1:98">
      <c r="A49" s="76" t="s">
        <v>213</v>
      </c>
      <c r="B49" s="76">
        <v>276.528273981079</v>
      </c>
      <c r="C49" s="76"/>
      <c r="D49" s="76">
        <v>2210.3125920722</v>
      </c>
      <c r="E49" s="76">
        <v>66.016507921759896</v>
      </c>
      <c r="F49" s="76">
        <v>63.9755111995999</v>
      </c>
      <c r="G49" s="76">
        <v>10.00402609536</v>
      </c>
      <c r="H49" s="76">
        <v>121.60796603207901</v>
      </c>
      <c r="I49" s="76"/>
      <c r="J49" s="76"/>
      <c r="K49" s="76"/>
      <c r="L49" s="76"/>
      <c r="M49" s="76"/>
      <c r="N49" s="23"/>
      <c r="O49" s="23"/>
      <c r="P49" s="76"/>
      <c r="Q49" s="76" t="s">
        <v>213</v>
      </c>
      <c r="R49" s="76">
        <v>0</v>
      </c>
      <c r="S49" s="76">
        <v>3.21268646631896</v>
      </c>
      <c r="T49" s="76">
        <v>1.18910573489121</v>
      </c>
      <c r="U49" s="76">
        <v>1.18910573489121</v>
      </c>
      <c r="V49" s="76">
        <v>9.4474160322707004</v>
      </c>
      <c r="W49" s="76">
        <v>0</v>
      </c>
      <c r="X49" s="76">
        <v>0.57597823653673996</v>
      </c>
      <c r="Y49" s="76">
        <v>2.95669476418851</v>
      </c>
      <c r="Z49" s="76">
        <v>276.52818707407999</v>
      </c>
      <c r="AA49" s="76">
        <v>28.299796359109699</v>
      </c>
      <c r="AB49" s="76">
        <v>0.21503241183798499</v>
      </c>
      <c r="AC49" s="76">
        <v>4.9406257222890204</v>
      </c>
      <c r="AD49" s="76">
        <v>0</v>
      </c>
      <c r="AE49" s="76">
        <v>0</v>
      </c>
      <c r="AF49" s="76">
        <v>5.1966184253730798</v>
      </c>
      <c r="AG49" s="76">
        <v>5.1966184253730798</v>
      </c>
      <c r="AH49" s="76">
        <v>17.682502737060201</v>
      </c>
      <c r="AI49" s="76">
        <v>3.9127059979902699</v>
      </c>
      <c r="AJ49" s="76">
        <v>0.15615472944122799</v>
      </c>
      <c r="AK49" s="76">
        <v>4.0947061894907497</v>
      </c>
      <c r="AL49" s="76">
        <v>0.41900788817978601</v>
      </c>
      <c r="AM49" s="76">
        <v>0</v>
      </c>
      <c r="AN49" s="76">
        <v>0.33154557920141298</v>
      </c>
      <c r="AO49" s="76">
        <v>1.2313375679271501</v>
      </c>
      <c r="AP49" s="76">
        <v>0</v>
      </c>
      <c r="AQ49" s="76">
        <v>125.040813922187</v>
      </c>
      <c r="AR49" s="76">
        <v>1989.2808244779101</v>
      </c>
      <c r="AS49" s="76">
        <v>203.348720989654</v>
      </c>
      <c r="AT49" s="76">
        <v>2210.3120482046302</v>
      </c>
      <c r="AU49" s="76">
        <v>0</v>
      </c>
      <c r="AV49" s="76">
        <v>4.9847058322144804</v>
      </c>
      <c r="AW49" s="76">
        <v>0</v>
      </c>
      <c r="AX49" s="76">
        <v>43.480240522429199</v>
      </c>
      <c r="AY49" s="76">
        <v>3.72977265982131E-2</v>
      </c>
      <c r="AZ49" s="76">
        <v>1.31149855817721E-2</v>
      </c>
      <c r="BA49" s="76">
        <v>49.337928489778797</v>
      </c>
      <c r="BB49" s="76">
        <v>1.67615879671731E-2</v>
      </c>
      <c r="BC49" s="76">
        <v>0</v>
      </c>
      <c r="BD49" s="76">
        <v>2.4310704824264001E-3</v>
      </c>
      <c r="BE49" s="76">
        <v>66.014951663064295</v>
      </c>
      <c r="BF49" s="76">
        <v>63.973868234325998</v>
      </c>
      <c r="BG49" s="76">
        <v>2.0410834287383501</v>
      </c>
      <c r="BH49" s="76">
        <v>0</v>
      </c>
      <c r="BI49" s="76">
        <v>0</v>
      </c>
      <c r="BJ49" s="76">
        <v>0.26172399705682903</v>
      </c>
      <c r="BK49" s="76">
        <v>0</v>
      </c>
      <c r="BL49" s="76">
        <v>2.8085264399212901</v>
      </c>
      <c r="BM49" s="76">
        <v>0</v>
      </c>
      <c r="BN49" s="76">
        <v>7.2996062379779195E-2</v>
      </c>
      <c r="BO49" s="76">
        <v>11.2341041599012</v>
      </c>
      <c r="BP49" s="76">
        <v>0.10622224417165201</v>
      </c>
      <c r="BQ49" s="76">
        <v>0</v>
      </c>
      <c r="BR49" s="76">
        <v>0.18872781268429201</v>
      </c>
      <c r="BS49" s="76">
        <v>2.5590197415080701E-4</v>
      </c>
      <c r="BT49" s="76">
        <v>10.0040544765621</v>
      </c>
      <c r="BU49" s="76">
        <v>18.160518532146401</v>
      </c>
      <c r="BV49" s="76">
        <v>0</v>
      </c>
      <c r="BW49" s="76">
        <v>0</v>
      </c>
      <c r="BX49" s="76">
        <v>6.08355254798927</v>
      </c>
      <c r="BY49" s="76">
        <v>0</v>
      </c>
      <c r="BZ49" s="76">
        <v>0.99304315989549996</v>
      </c>
      <c r="CA49" s="76">
        <v>121.607905972872</v>
      </c>
      <c r="CB49" s="76">
        <v>8.4562305906666708</v>
      </c>
      <c r="CC49" s="94"/>
      <c r="CD49" s="29">
        <f t="shared" si="13"/>
        <v>8.0000028735413911E-3</v>
      </c>
      <c r="CE49" s="29">
        <f t="shared" si="14"/>
        <v>1.9247508426674442E-2</v>
      </c>
      <c r="CF49" s="69">
        <f t="shared" si="15"/>
        <v>-3.1427889000478434E-7</v>
      </c>
      <c r="CG49" s="69" t="str">
        <f t="shared" si="16"/>
        <v/>
      </c>
      <c r="CH49" s="69">
        <f t="shared" si="17"/>
        <v>-2.46059119321945E-7</v>
      </c>
      <c r="CI49" s="69">
        <f t="shared" si="18"/>
        <v>-2.3573780931358059E-5</v>
      </c>
      <c r="CJ49" s="69">
        <f t="shared" si="19"/>
        <v>-2.5681158979349257E-5</v>
      </c>
      <c r="CK49" s="69">
        <f t="shared" si="20"/>
        <v>2.8369780155556207E-6</v>
      </c>
      <c r="CL49" s="69">
        <f t="shared" si="21"/>
        <v>-4.9387559845898316E-7</v>
      </c>
      <c r="CM49" s="41">
        <f t="shared" si="9"/>
        <v>-4.9122811034381343E-4</v>
      </c>
      <c r="CN49" s="41">
        <f t="shared" si="10"/>
        <v>-5.5809464386407E-4</v>
      </c>
      <c r="CO49" s="41">
        <f t="shared" si="11"/>
        <v>8.5653415958935448E-4</v>
      </c>
      <c r="CP49" s="41">
        <f t="shared" si="12"/>
        <v>-1.3374037224486933E-3</v>
      </c>
      <c r="CQ49" s="69"/>
      <c r="CR49" s="69"/>
      <c r="CS49" s="69"/>
      <c r="CT49" s="69"/>
    </row>
    <row r="50" spans="1:98">
      <c r="A50" s="76" t="s">
        <v>214</v>
      </c>
      <c r="B50" s="76">
        <v>227.923768329399</v>
      </c>
      <c r="C50" s="76"/>
      <c r="D50" s="76">
        <v>1554.6596342098701</v>
      </c>
      <c r="E50" s="76">
        <v>41.6341956646</v>
      </c>
      <c r="F50" s="76">
        <v>40.368442412759997</v>
      </c>
      <c r="G50" s="76">
        <v>3.3601969121599899</v>
      </c>
      <c r="H50" s="76">
        <v>57.993605380039902</v>
      </c>
      <c r="I50" s="76"/>
      <c r="J50" s="76"/>
      <c r="K50" s="76"/>
      <c r="L50" s="76"/>
      <c r="M50" s="76"/>
      <c r="N50" s="23"/>
      <c r="O50" s="23"/>
      <c r="P50" s="76"/>
      <c r="Q50" s="76" t="s">
        <v>214</v>
      </c>
      <c r="R50" s="76">
        <v>0</v>
      </c>
      <c r="S50" s="76">
        <v>1.53209806955106</v>
      </c>
      <c r="T50" s="76">
        <v>0.56707232329340496</v>
      </c>
      <c r="U50" s="76">
        <v>0.56707232329340496</v>
      </c>
      <c r="V50" s="76">
        <v>4.50537862349824</v>
      </c>
      <c r="W50" s="76">
        <v>0</v>
      </c>
      <c r="X50" s="76">
        <v>0.27467805478733498</v>
      </c>
      <c r="Y50" s="76">
        <v>1.4100184695712501</v>
      </c>
      <c r="Z50" s="76">
        <v>227.92364126390899</v>
      </c>
      <c r="AA50" s="76">
        <v>13.4958925149328</v>
      </c>
      <c r="AB50" s="76">
        <v>0.102546859398138</v>
      </c>
      <c r="AC50" s="76">
        <v>2.3561355814376501</v>
      </c>
      <c r="AD50" s="76">
        <v>0</v>
      </c>
      <c r="AE50" s="76">
        <v>0</v>
      </c>
      <c r="AF50" s="76">
        <v>2.4782141096248198</v>
      </c>
      <c r="AG50" s="76">
        <v>2.4782141096248198</v>
      </c>
      <c r="AH50" s="76">
        <v>12.437274940657</v>
      </c>
      <c r="AI50" s="76">
        <v>1.8659290423158299</v>
      </c>
      <c r="AJ50" s="76">
        <v>7.4468604861993207E-2</v>
      </c>
      <c r="AK50" s="76">
        <v>1.9527243856502401</v>
      </c>
      <c r="AL50" s="76">
        <v>0.199820586173305</v>
      </c>
      <c r="AM50" s="76">
        <v>0</v>
      </c>
      <c r="AN50" s="76">
        <v>0.15811062686828001</v>
      </c>
      <c r="AO50" s="76">
        <v>0.77697104462816202</v>
      </c>
      <c r="AP50" s="76">
        <v>0</v>
      </c>
      <c r="AQ50" s="76">
        <v>59.630704949376302</v>
      </c>
      <c r="AR50" s="76">
        <v>1399.1932052366301</v>
      </c>
      <c r="AS50" s="76">
        <v>143.02862551894</v>
      </c>
      <c r="AT50" s="76">
        <v>1554.65910569623</v>
      </c>
      <c r="AU50" s="76">
        <v>0</v>
      </c>
      <c r="AV50" s="76">
        <v>2.3771559077879298</v>
      </c>
      <c r="AW50" s="76">
        <v>0</v>
      </c>
      <c r="AX50" s="76">
        <v>20.735301912258802</v>
      </c>
      <c r="AY50" s="76">
        <v>2.35348124902858E-2</v>
      </c>
      <c r="AZ50" s="76">
        <v>8.2755299522148194E-3</v>
      </c>
      <c r="BA50" s="76">
        <v>31.132142601013001</v>
      </c>
      <c r="BB50" s="76">
        <v>1.0576530447262599E-2</v>
      </c>
      <c r="BC50" s="76">
        <v>0</v>
      </c>
      <c r="BD50" s="76">
        <v>1.53399881683449E-3</v>
      </c>
      <c r="BE50" s="76">
        <v>41.6332266736907</v>
      </c>
      <c r="BF50" s="76">
        <v>40.367393353441699</v>
      </c>
      <c r="BG50" s="76">
        <v>1.2658333202489001</v>
      </c>
      <c r="BH50" s="76">
        <v>0</v>
      </c>
      <c r="BI50" s="76">
        <v>0</v>
      </c>
      <c r="BJ50" s="76">
        <v>0.16514721821568901</v>
      </c>
      <c r="BK50" s="76">
        <v>0</v>
      </c>
      <c r="BL50" s="76">
        <v>1.77217570940877</v>
      </c>
      <c r="BM50" s="76">
        <v>0</v>
      </c>
      <c r="BN50" s="76">
        <v>4.6060393544866803E-2</v>
      </c>
      <c r="BO50" s="76">
        <v>7.0886982267123004</v>
      </c>
      <c r="BP50" s="76">
        <v>5.06563965226677E-2</v>
      </c>
      <c r="BQ50" s="76">
        <v>0</v>
      </c>
      <c r="BR50" s="76">
        <v>0.119086859453143</v>
      </c>
      <c r="BS50" s="76">
        <v>1.61473387406096E-4</v>
      </c>
      <c r="BT50" s="76">
        <v>3.36016229526899</v>
      </c>
      <c r="BU50" s="76">
        <v>8.6605610521037804</v>
      </c>
      <c r="BV50" s="76">
        <v>0</v>
      </c>
      <c r="BW50" s="76">
        <v>0</v>
      </c>
      <c r="BX50" s="76">
        <v>2.9011854839060698</v>
      </c>
      <c r="BY50" s="76">
        <v>0</v>
      </c>
      <c r="BZ50" s="76">
        <v>0.47357238242132299</v>
      </c>
      <c r="CA50" s="76">
        <v>57.9935888398727</v>
      </c>
      <c r="CB50" s="76">
        <v>4.0326890736773402</v>
      </c>
      <c r="CC50" s="94"/>
      <c r="CD50" s="29">
        <f t="shared" si="13"/>
        <v>8.0000013476183643E-3</v>
      </c>
      <c r="CE50" s="29">
        <f t="shared" si="14"/>
        <v>1.9247491108115307E-2</v>
      </c>
      <c r="CF50" s="69">
        <f t="shared" si="15"/>
        <v>-5.5749117758429596E-7</v>
      </c>
      <c r="CG50" s="69" t="str">
        <f t="shared" si="16"/>
        <v/>
      </c>
      <c r="CH50" s="69">
        <f t="shared" si="17"/>
        <v>-3.3995456528879553E-7</v>
      </c>
      <c r="CI50" s="69">
        <f t="shared" si="18"/>
        <v>-2.3273919282742426E-5</v>
      </c>
      <c r="CJ50" s="69">
        <f t="shared" si="19"/>
        <v>-2.5987114082120528E-5</v>
      </c>
      <c r="CK50" s="69">
        <f t="shared" si="20"/>
        <v>-1.0302042381699443E-5</v>
      </c>
      <c r="CL50" s="69">
        <f t="shared" si="21"/>
        <v>-2.8520674122094831E-7</v>
      </c>
      <c r="CM50" s="41">
        <f t="shared" si="9"/>
        <v>-4.9168185053937114E-4</v>
      </c>
      <c r="CN50" s="41">
        <f t="shared" si="10"/>
        <v>-5.5875203228741236E-4</v>
      </c>
      <c r="CO50" s="41">
        <f t="shared" si="11"/>
        <v>8.5612270262209913E-4</v>
      </c>
      <c r="CP50" s="41">
        <f t="shared" si="12"/>
        <v>-1.3382220965058331E-3</v>
      </c>
      <c r="CQ50" s="69"/>
      <c r="CR50" s="69"/>
      <c r="CS50" s="69"/>
      <c r="CT50" s="69"/>
    </row>
    <row r="51" spans="1:98">
      <c r="A51" s="76" t="s">
        <v>215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23"/>
      <c r="O51" s="23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94"/>
      <c r="CD51" s="29" t="e">
        <f t="shared" si="13"/>
        <v>#DIV/0!</v>
      </c>
      <c r="CE51" s="29" t="e">
        <f t="shared" si="14"/>
        <v>#DIV/0!</v>
      </c>
      <c r="CF51" s="69" t="str">
        <f t="shared" si="15"/>
        <v/>
      </c>
      <c r="CG51" s="69" t="str">
        <f t="shared" si="16"/>
        <v/>
      </c>
      <c r="CH51" s="69" t="str">
        <f t="shared" si="17"/>
        <v/>
      </c>
      <c r="CI51" s="69" t="str">
        <f t="shared" si="18"/>
        <v/>
      </c>
      <c r="CJ51" s="69" t="str">
        <f t="shared" si="19"/>
        <v/>
      </c>
      <c r="CK51" s="69" t="str">
        <f t="shared" si="20"/>
        <v/>
      </c>
      <c r="CL51" s="69" t="str">
        <f t="shared" si="21"/>
        <v/>
      </c>
      <c r="CM51" s="41"/>
      <c r="CN51" s="41"/>
      <c r="CO51" s="41"/>
      <c r="CP51" s="41"/>
      <c r="CQ51" s="69"/>
      <c r="CR51" s="69"/>
      <c r="CS51" s="69"/>
      <c r="CT51" s="69"/>
    </row>
    <row r="52" spans="1:98">
      <c r="A52" s="32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23"/>
      <c r="O52" s="23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94"/>
      <c r="CD52" s="94"/>
      <c r="CE52" s="94"/>
      <c r="CF52" s="69" t="str">
        <f t="shared" si="15"/>
        <v/>
      </c>
      <c r="CG52" s="69" t="str">
        <f t="shared" si="16"/>
        <v/>
      </c>
      <c r="CH52" s="69" t="str">
        <f t="shared" si="17"/>
        <v/>
      </c>
      <c r="CI52" s="69" t="str">
        <f t="shared" si="18"/>
        <v/>
      </c>
      <c r="CJ52" s="69" t="str">
        <f t="shared" si="19"/>
        <v/>
      </c>
      <c r="CK52" s="69" t="str">
        <f t="shared" si="20"/>
        <v/>
      </c>
      <c r="CL52" s="69" t="str">
        <f t="shared" si="21"/>
        <v/>
      </c>
      <c r="CM52" s="41"/>
      <c r="CN52" s="41"/>
      <c r="CO52" s="41"/>
      <c r="CP52" s="41"/>
      <c r="CQ52" s="69"/>
      <c r="CR52" s="69"/>
      <c r="CS52" s="69"/>
      <c r="CT52" s="69"/>
    </row>
    <row r="53" spans="1:98">
      <c r="A53" s="32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23"/>
      <c r="O53" s="94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94"/>
      <c r="CD53" s="94"/>
      <c r="CE53" s="94"/>
      <c r="CF53" s="69" t="str">
        <f t="shared" si="15"/>
        <v/>
      </c>
      <c r="CG53" s="69" t="str">
        <f t="shared" si="16"/>
        <v/>
      </c>
      <c r="CH53" s="69" t="str">
        <f t="shared" si="17"/>
        <v/>
      </c>
      <c r="CI53" s="69" t="str">
        <f t="shared" si="18"/>
        <v/>
      </c>
      <c r="CJ53" s="69" t="str">
        <f t="shared" si="19"/>
        <v/>
      </c>
      <c r="CK53" s="69" t="str">
        <f t="shared" si="20"/>
        <v/>
      </c>
      <c r="CL53" s="69" t="str">
        <f t="shared" si="21"/>
        <v/>
      </c>
      <c r="CM53" s="41"/>
      <c r="CN53" s="41"/>
      <c r="CO53" s="41"/>
      <c r="CP53" s="41"/>
      <c r="CQ53" s="69"/>
      <c r="CR53" s="69"/>
      <c r="CS53" s="69"/>
      <c r="CT53" s="69"/>
    </row>
    <row r="54" spans="1:98">
      <c r="A54" s="32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23"/>
      <c r="O54" s="94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94"/>
      <c r="CD54" s="94"/>
      <c r="CE54" s="94"/>
      <c r="CF54" s="69" t="str">
        <f t="shared" si="15"/>
        <v/>
      </c>
      <c r="CG54" s="69" t="str">
        <f t="shared" si="16"/>
        <v/>
      </c>
      <c r="CH54" s="69" t="str">
        <f t="shared" si="17"/>
        <v/>
      </c>
      <c r="CI54" s="69" t="str">
        <f t="shared" si="18"/>
        <v/>
      </c>
      <c r="CJ54" s="69" t="str">
        <f t="shared" si="19"/>
        <v/>
      </c>
      <c r="CK54" s="69" t="str">
        <f t="shared" si="20"/>
        <v/>
      </c>
      <c r="CL54" s="69" t="str">
        <f t="shared" si="21"/>
        <v/>
      </c>
      <c r="CM54" s="41"/>
      <c r="CN54" s="41"/>
      <c r="CO54" s="41"/>
      <c r="CP54" s="41"/>
      <c r="CQ54" s="69"/>
      <c r="CR54" s="69"/>
      <c r="CS54" s="69"/>
      <c r="CT54" s="69"/>
    </row>
    <row r="55" spans="1:98">
      <c r="A55" s="76" t="s">
        <v>334</v>
      </c>
      <c r="B55" s="76">
        <v>265.82327159388001</v>
      </c>
      <c r="C55" s="76"/>
      <c r="D55" s="76">
        <v>1751.1473447102801</v>
      </c>
      <c r="E55" s="76">
        <v>45.6544570279599</v>
      </c>
      <c r="F55" s="76">
        <v>44.273767636999999</v>
      </c>
      <c r="G55" s="76">
        <v>2.6644032848399899</v>
      </c>
      <c r="H55" s="76">
        <v>58.543870786280003</v>
      </c>
      <c r="I55" s="76"/>
      <c r="J55" s="76"/>
      <c r="K55" s="76"/>
      <c r="L55" s="76"/>
      <c r="M55" s="76"/>
      <c r="N55" s="23"/>
      <c r="O55" s="23"/>
      <c r="P55" s="76"/>
      <c r="Q55" s="76" t="s">
        <v>334</v>
      </c>
      <c r="R55" s="76">
        <v>0</v>
      </c>
      <c r="S55" s="76">
        <v>1.54663517452439</v>
      </c>
      <c r="T55" s="76">
        <v>0.57245273572795896</v>
      </c>
      <c r="U55" s="76">
        <v>0.57245273572795896</v>
      </c>
      <c r="V55" s="76">
        <v>4.5481265473155901</v>
      </c>
      <c r="W55" s="76">
        <v>0</v>
      </c>
      <c r="X55" s="76">
        <v>0.27728449824316898</v>
      </c>
      <c r="Y55" s="76">
        <v>1.42339510079811</v>
      </c>
      <c r="Z55" s="76">
        <v>265.82317456086599</v>
      </c>
      <c r="AA55" s="76">
        <v>13.6239451290328</v>
      </c>
      <c r="AB55" s="76">
        <v>0.10351971664712301</v>
      </c>
      <c r="AC55" s="76">
        <v>2.3784891236595098</v>
      </c>
      <c r="AD55" s="76">
        <v>0</v>
      </c>
      <c r="AE55" s="76">
        <v>0</v>
      </c>
      <c r="AF55" s="76">
        <v>2.5017259086782002</v>
      </c>
      <c r="AG55" s="76">
        <v>2.5017259086782002</v>
      </c>
      <c r="AH55" s="76">
        <v>14.009177146227</v>
      </c>
      <c r="AI55" s="76">
        <v>1.8836341294016099</v>
      </c>
      <c r="AJ55" s="76">
        <v>7.5175134133642296E-2</v>
      </c>
      <c r="AK55" s="76">
        <v>1.97125364781949</v>
      </c>
      <c r="AL55" s="76">
        <v>0.20171667641305799</v>
      </c>
      <c r="AM55" s="76">
        <v>0</v>
      </c>
      <c r="AN55" s="76">
        <v>0.15961074149413701</v>
      </c>
      <c r="AO55" s="76">
        <v>0.85213764517711299</v>
      </c>
      <c r="AP55" s="76">
        <v>0</v>
      </c>
      <c r="AQ55" s="76">
        <v>60.196507810424499</v>
      </c>
      <c r="AR55" s="76">
        <v>1576.03190118663</v>
      </c>
      <c r="AS55" s="76">
        <v>161.10550141084701</v>
      </c>
      <c r="AT55" s="76">
        <v>1751.1465797437099</v>
      </c>
      <c r="AU55" s="76">
        <v>0</v>
      </c>
      <c r="AV55" s="76">
        <v>2.3997110768520198</v>
      </c>
      <c r="AW55" s="76">
        <v>0</v>
      </c>
      <c r="AX55" s="76">
        <v>20.932041043806901</v>
      </c>
      <c r="AY55" s="76">
        <v>2.5811604634115401E-2</v>
      </c>
      <c r="AZ55" s="76">
        <v>9.0761213986121896E-3</v>
      </c>
      <c r="BA55" s="76">
        <v>34.143922571471002</v>
      </c>
      <c r="BB55" s="76">
        <v>1.15997173443123E-2</v>
      </c>
      <c r="BC55" s="76">
        <v>0</v>
      </c>
      <c r="BD55" s="76">
        <v>1.6824006261126399E-3</v>
      </c>
      <c r="BE55" s="76">
        <v>45.653291891420899</v>
      </c>
      <c r="BF55" s="76">
        <v>44.272607050071002</v>
      </c>
      <c r="BG55" s="76">
        <v>1.38068484134988</v>
      </c>
      <c r="BH55" s="76">
        <v>0</v>
      </c>
      <c r="BI55" s="76">
        <v>0</v>
      </c>
      <c r="BJ55" s="76">
        <v>0.18112397813014899</v>
      </c>
      <c r="BK55" s="76">
        <v>0</v>
      </c>
      <c r="BL55" s="76">
        <v>1.94361720751555</v>
      </c>
      <c r="BM55" s="76">
        <v>0</v>
      </c>
      <c r="BN55" s="76">
        <v>5.0516352331663301E-2</v>
      </c>
      <c r="BO55" s="76">
        <v>7.7744723993452203</v>
      </c>
      <c r="BP55" s="76">
        <v>5.1136931620229101E-2</v>
      </c>
      <c r="BQ55" s="76">
        <v>0</v>
      </c>
      <c r="BR55" s="76">
        <v>0.130607602087777</v>
      </c>
      <c r="BS55" s="76">
        <v>1.7709518642834699E-4</v>
      </c>
      <c r="BT55" s="76">
        <v>2.6644388464094901</v>
      </c>
      <c r="BU55" s="76">
        <v>8.7427316022356596</v>
      </c>
      <c r="BV55" s="76">
        <v>0</v>
      </c>
      <c r="BW55" s="76">
        <v>0</v>
      </c>
      <c r="BX55" s="76">
        <v>2.92871206345482</v>
      </c>
      <c r="BY55" s="76">
        <v>0</v>
      </c>
      <c r="BZ55" s="76">
        <v>0.47806543855685402</v>
      </c>
      <c r="CA55" s="76">
        <v>58.543855932362199</v>
      </c>
      <c r="CB55" s="76">
        <v>4.07095504228751</v>
      </c>
      <c r="CC55" s="94"/>
      <c r="CD55" s="29">
        <f t="shared" ref="CD55:CD60" si="22">AH55/AT55</f>
        <v>8.0000025744717054E-3</v>
      </c>
      <c r="CE55" s="29">
        <f t="shared" ref="CE55:CE60" si="23">AO55/BF55</f>
        <v>1.9247514478046675E-2</v>
      </c>
      <c r="CF55" s="69">
        <f t="shared" si="15"/>
        <v>-3.6502828903224942E-7</v>
      </c>
      <c r="CG55" s="69" t="str">
        <f t="shared" si="16"/>
        <v/>
      </c>
      <c r="CH55" s="69">
        <f t="shared" si="17"/>
        <v>-4.3683735264766751E-7</v>
      </c>
      <c r="CI55" s="69">
        <f t="shared" si="18"/>
        <v>-2.5520762152253766E-5</v>
      </c>
      <c r="CJ55" s="69">
        <f t="shared" si="19"/>
        <v>-2.6213873156497576E-5</v>
      </c>
      <c r="CK55" s="69">
        <f t="shared" si="20"/>
        <v>1.3346917001109189E-5</v>
      </c>
      <c r="CL55" s="69">
        <f t="shared" si="21"/>
        <v>-2.5372285099542723E-7</v>
      </c>
      <c r="CM55" s="41">
        <f>(T55/0.009783-$CA55)/$CA55</f>
        <v>-4.9203747528113104E-4</v>
      </c>
      <c r="CN55" s="41">
        <f>(X55/0.004739-$CA55)/$CA55</f>
        <v>-5.5808604524167614E-4</v>
      </c>
      <c r="CO55" s="41">
        <f>(AF55/0.042696-$CA55)/$CA55</f>
        <v>8.5511507724076602E-4</v>
      </c>
      <c r="CP55" s="41">
        <f>(AN55/0.00273-$CA55)/$CA55</f>
        <v>-1.3388741882203712E-3</v>
      </c>
      <c r="CQ55" s="69"/>
      <c r="CR55" s="69"/>
      <c r="CS55" s="69"/>
      <c r="CT55" s="69"/>
    </row>
    <row r="56" spans="1:98">
      <c r="A56" s="76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23"/>
      <c r="O56" s="23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94"/>
      <c r="CD56" s="29" t="e">
        <f t="shared" si="22"/>
        <v>#DIV/0!</v>
      </c>
      <c r="CE56" s="29" t="e">
        <f t="shared" si="23"/>
        <v>#DIV/0!</v>
      </c>
      <c r="CF56" s="69" t="str">
        <f t="shared" si="15"/>
        <v/>
      </c>
      <c r="CG56" s="69" t="str">
        <f t="shared" si="16"/>
        <v/>
      </c>
      <c r="CH56" s="69" t="str">
        <f t="shared" si="17"/>
        <v/>
      </c>
      <c r="CI56" s="69" t="str">
        <f t="shared" si="18"/>
        <v/>
      </c>
      <c r="CJ56" s="69" t="str">
        <f t="shared" si="19"/>
        <v/>
      </c>
      <c r="CK56" s="69" t="str">
        <f t="shared" si="20"/>
        <v/>
      </c>
      <c r="CL56" s="69" t="str">
        <f t="shared" si="21"/>
        <v/>
      </c>
      <c r="CM56" s="41"/>
      <c r="CN56" s="41"/>
      <c r="CO56" s="41"/>
      <c r="CP56" s="41"/>
      <c r="CQ56" s="69"/>
      <c r="CR56" s="69"/>
      <c r="CS56" s="69"/>
      <c r="CT56" s="69"/>
    </row>
    <row r="57" spans="1:98">
      <c r="A57" s="94" t="s">
        <v>336</v>
      </c>
      <c r="B57" s="76">
        <v>0.83370494943999995</v>
      </c>
      <c r="C57" s="76"/>
      <c r="D57" s="76">
        <v>5.3733026512000004</v>
      </c>
      <c r="E57" s="76">
        <v>0.14267087955999899</v>
      </c>
      <c r="F57" s="76">
        <v>0.13827276803999999</v>
      </c>
      <c r="G57" s="76">
        <v>2.0917655439999999E-2</v>
      </c>
      <c r="H57" s="76">
        <v>0.182385746839999</v>
      </c>
      <c r="I57" s="76"/>
      <c r="J57" s="76"/>
      <c r="K57" s="76"/>
      <c r="L57" s="76"/>
      <c r="M57" s="76"/>
      <c r="N57" s="76"/>
      <c r="O57" s="76"/>
      <c r="P57" s="76"/>
      <c r="Q57" s="76" t="s">
        <v>336</v>
      </c>
      <c r="R57" s="76">
        <v>0</v>
      </c>
      <c r="S57" s="76">
        <v>4.8184087713090502E-3</v>
      </c>
      <c r="T57" s="76">
        <v>1.78339479102895E-3</v>
      </c>
      <c r="U57" s="76">
        <v>1.78339479102895E-3</v>
      </c>
      <c r="V57" s="76">
        <v>1.4169146009358599E-2</v>
      </c>
      <c r="W57" s="76">
        <v>0</v>
      </c>
      <c r="X57" s="76">
        <v>8.6385467707953702E-4</v>
      </c>
      <c r="Y57" s="76">
        <v>4.43440235892348E-3</v>
      </c>
      <c r="Z57" s="76">
        <v>0.83370434652248404</v>
      </c>
      <c r="AA57" s="76">
        <v>4.2443431228690903E-2</v>
      </c>
      <c r="AB57" s="76">
        <v>3.22504472246564E-4</v>
      </c>
      <c r="AC57" s="76">
        <v>7.4098982682583997E-3</v>
      </c>
      <c r="AD57" s="76">
        <v>0</v>
      </c>
      <c r="AE57" s="76">
        <v>0</v>
      </c>
      <c r="AF57" s="76">
        <v>7.7938190169149603E-3</v>
      </c>
      <c r="AG57" s="76">
        <v>7.7938190169149603E-3</v>
      </c>
      <c r="AH57" s="76">
        <v>4.2986356917277001E-2</v>
      </c>
      <c r="AI57" s="76">
        <v>5.8682437398105101E-3</v>
      </c>
      <c r="AJ57" s="76">
        <v>2.3418721986695099E-4</v>
      </c>
      <c r="AK57" s="76">
        <v>6.1411548091370501E-3</v>
      </c>
      <c r="AL57" s="76">
        <v>6.2842572542535396E-4</v>
      </c>
      <c r="AM57" s="76">
        <v>0</v>
      </c>
      <c r="AN57" s="76">
        <v>4.9722807244927895E-4</v>
      </c>
      <c r="AO57" s="76">
        <v>2.6613747030649702E-3</v>
      </c>
      <c r="AP57" s="76">
        <v>0</v>
      </c>
      <c r="AQ57" s="76">
        <v>0.18753509813323599</v>
      </c>
      <c r="AR57" s="76">
        <v>4.8359637714468304</v>
      </c>
      <c r="AS57" s="76">
        <v>0.494343898102371</v>
      </c>
      <c r="AT57" s="76">
        <v>5.3732940264664801</v>
      </c>
      <c r="AU57" s="76">
        <v>0</v>
      </c>
      <c r="AV57" s="76">
        <v>7.4760572810396901E-3</v>
      </c>
      <c r="AW57" s="76">
        <v>0</v>
      </c>
      <c r="AX57" s="76">
        <v>6.5211433234676403E-2</v>
      </c>
      <c r="AY57" s="76">
        <v>8.0613744715796594E-5</v>
      </c>
      <c r="AZ57" s="76">
        <v>2.8345894167121301E-5</v>
      </c>
      <c r="BA57" s="76">
        <v>0.106636536097929</v>
      </c>
      <c r="BB57" s="76">
        <v>3.6227850989599701E-5</v>
      </c>
      <c r="BC57" s="76">
        <v>0</v>
      </c>
      <c r="BD57" s="76">
        <v>5.2544100707132504E-6</v>
      </c>
      <c r="BE57" s="76">
        <v>0.142666933464067</v>
      </c>
      <c r="BF57" s="76">
        <v>0.13826987167402399</v>
      </c>
      <c r="BG57" s="76">
        <v>4.3970617900428201E-3</v>
      </c>
      <c r="BH57" s="76">
        <v>0</v>
      </c>
      <c r="BI57" s="76">
        <v>0</v>
      </c>
      <c r="BJ57" s="76">
        <v>5.6567888578404595E-4</v>
      </c>
      <c r="BK57" s="76">
        <v>0</v>
      </c>
      <c r="BL57" s="76">
        <v>6.0702093839734997E-3</v>
      </c>
      <c r="BM57" s="76">
        <v>0</v>
      </c>
      <c r="BN57" s="76">
        <v>1.5776897766166701E-4</v>
      </c>
      <c r="BO57" s="76">
        <v>2.4280773822318399E-2</v>
      </c>
      <c r="BP57" s="76">
        <v>1.5930503350386E-4</v>
      </c>
      <c r="BQ57" s="76">
        <v>0</v>
      </c>
      <c r="BR57" s="76">
        <v>4.0790952231353002E-4</v>
      </c>
      <c r="BS57" s="76">
        <v>5.5308410081736305E-7</v>
      </c>
      <c r="BT57" s="76">
        <v>2.0917593831467601E-2</v>
      </c>
      <c r="BU57" s="76">
        <v>2.7236934798564701E-2</v>
      </c>
      <c r="BV57" s="76">
        <v>0</v>
      </c>
      <c r="BW57" s="76">
        <v>0</v>
      </c>
      <c r="BX57" s="76">
        <v>9.1239842775619005E-3</v>
      </c>
      <c r="BY57" s="76">
        <v>0</v>
      </c>
      <c r="BZ57" s="76">
        <v>1.4893530058367301E-3</v>
      </c>
      <c r="CA57" s="76">
        <v>0.182386722664065</v>
      </c>
      <c r="CB57" s="76">
        <v>1.26825598287008E-2</v>
      </c>
      <c r="CC57" s="94"/>
      <c r="CD57" s="29">
        <f t="shared" si="22"/>
        <v>8.0000008757282106E-3</v>
      </c>
      <c r="CE57" s="29">
        <f t="shared" si="23"/>
        <v>1.9247683322793942E-2</v>
      </c>
      <c r="CF57" s="69">
        <f t="shared" si="15"/>
        <v>-7.2317852534973328E-7</v>
      </c>
      <c r="CG57" s="69" t="str">
        <f t="shared" si="16"/>
        <v/>
      </c>
      <c r="CH57" s="69">
        <f t="shared" si="17"/>
        <v>-1.6051084556592091E-6</v>
      </c>
      <c r="CI57" s="69">
        <f t="shared" si="18"/>
        <v>-2.7658734173078047E-5</v>
      </c>
      <c r="CJ57" s="69">
        <f t="shared" si="19"/>
        <v>-2.094675630680848E-5</v>
      </c>
      <c r="CK57" s="69">
        <f t="shared" si="20"/>
        <v>-2.9452886139136268E-6</v>
      </c>
      <c r="CL57" s="69">
        <f t="shared" si="21"/>
        <v>5.3503307298038828E-6</v>
      </c>
      <c r="CM57" s="41">
        <f>(T57/0.009783-$CA57)/$CA57</f>
        <v>-5.0132945911647131E-4</v>
      </c>
      <c r="CN57" s="41">
        <f>(X57/0.004739-$CA57)/$CA57</f>
        <v>-5.5071703133364514E-4</v>
      </c>
      <c r="CO57" s="41">
        <f>(AF57/0.042696-$CA57)/$CA57</f>
        <v>8.5210603304570771E-4</v>
      </c>
      <c r="CP57" s="41">
        <f>(AN57/0.00273-$CA57)/$CA57</f>
        <v>-1.3811180298085287E-3</v>
      </c>
      <c r="CQ57" s="69"/>
      <c r="CR57" s="69"/>
      <c r="CS57" s="69"/>
      <c r="CT57" s="69"/>
    </row>
    <row r="58" spans="1:98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94"/>
      <c r="CD58" s="29" t="e">
        <f t="shared" si="22"/>
        <v>#DIV/0!</v>
      </c>
      <c r="CE58" s="29" t="e">
        <f t="shared" si="23"/>
        <v>#DIV/0!</v>
      </c>
      <c r="CF58" s="69" t="str">
        <f t="shared" si="15"/>
        <v/>
      </c>
      <c r="CG58" s="69" t="str">
        <f t="shared" si="16"/>
        <v/>
      </c>
      <c r="CH58" s="69" t="str">
        <f t="shared" si="17"/>
        <v/>
      </c>
      <c r="CI58" s="69" t="str">
        <f t="shared" si="18"/>
        <v/>
      </c>
      <c r="CJ58" s="69" t="str">
        <f t="shared" si="19"/>
        <v/>
      </c>
      <c r="CK58" s="69" t="str">
        <f t="shared" si="20"/>
        <v/>
      </c>
      <c r="CL58" s="69" t="str">
        <f t="shared" si="21"/>
        <v/>
      </c>
      <c r="CM58" s="41"/>
      <c r="CN58" s="41"/>
      <c r="CO58" s="41"/>
      <c r="CP58" s="41"/>
      <c r="CQ58" s="69"/>
      <c r="CR58" s="69"/>
      <c r="CS58" s="69"/>
      <c r="CT58" s="69"/>
    </row>
    <row r="59" spans="1:98">
      <c r="A59" s="94" t="s">
        <v>338</v>
      </c>
      <c r="B59" s="76">
        <v>5254.1942058328596</v>
      </c>
      <c r="C59" s="76"/>
      <c r="D59" s="76">
        <v>34505.609897524802</v>
      </c>
      <c r="E59" s="76">
        <v>908.55434334015899</v>
      </c>
      <c r="F59" s="76">
        <v>881.00740889875897</v>
      </c>
      <c r="G59" s="76">
        <v>65.5190751494398</v>
      </c>
      <c r="H59" s="76">
        <v>1318.7281990189899</v>
      </c>
      <c r="I59" s="76"/>
      <c r="J59" s="76"/>
      <c r="K59" s="76"/>
      <c r="L59" s="76"/>
      <c r="M59" s="76"/>
      <c r="N59" s="76"/>
      <c r="O59" s="76"/>
      <c r="P59" s="76"/>
      <c r="Q59" s="76" t="s">
        <v>367</v>
      </c>
      <c r="R59" s="76">
        <v>0</v>
      </c>
      <c r="S59" s="76">
        <v>34.838666541591401</v>
      </c>
      <c r="T59" s="76">
        <v>12.894779990328701</v>
      </c>
      <c r="U59" s="76">
        <v>12.894779990328701</v>
      </c>
      <c r="V59" s="76">
        <v>102.448780557173</v>
      </c>
      <c r="W59" s="76">
        <v>0</v>
      </c>
      <c r="X59" s="76">
        <v>6.2459597158571096</v>
      </c>
      <c r="Y59" s="76">
        <v>32.062675418921998</v>
      </c>
      <c r="Z59" s="76">
        <v>5254.1925687783596</v>
      </c>
      <c r="AA59" s="76">
        <v>306.88569549223001</v>
      </c>
      <c r="AB59" s="76">
        <v>2.3318354659325098</v>
      </c>
      <c r="AC59" s="76">
        <v>53.576615761561101</v>
      </c>
      <c r="AD59" s="76">
        <v>0</v>
      </c>
      <c r="AE59" s="76">
        <v>0</v>
      </c>
      <c r="AF59" s="76">
        <v>56.352591644095199</v>
      </c>
      <c r="AG59" s="76">
        <v>56.352591644095199</v>
      </c>
      <c r="AH59" s="76">
        <v>276.04476809537101</v>
      </c>
      <c r="AI59" s="76">
        <v>42.429783835986001</v>
      </c>
      <c r="AJ59" s="76">
        <v>1.6933551212519899</v>
      </c>
      <c r="AK59" s="76">
        <v>44.403316969079803</v>
      </c>
      <c r="AL59" s="76">
        <v>4.5437689900426399</v>
      </c>
      <c r="AM59" s="76">
        <v>0</v>
      </c>
      <c r="AN59" s="76">
        <v>3.5953139804743701</v>
      </c>
      <c r="AO59" s="76">
        <v>16.956755028268699</v>
      </c>
      <c r="AP59" s="76">
        <v>0</v>
      </c>
      <c r="AQ59" s="76">
        <v>1355.9541075337399</v>
      </c>
      <c r="AR59" s="76">
        <v>31055.0540141206</v>
      </c>
      <c r="AS59" s="76">
        <v>3174.5113254398998</v>
      </c>
      <c r="AT59" s="76">
        <v>34505.610107655797</v>
      </c>
      <c r="AU59" s="76">
        <v>0</v>
      </c>
      <c r="AV59" s="76">
        <v>54.054533971479302</v>
      </c>
      <c r="AW59" s="76">
        <v>0</v>
      </c>
      <c r="AX59" s="76">
        <v>471.50487746034401</v>
      </c>
      <c r="AY59" s="76">
        <v>0.51362708352761499</v>
      </c>
      <c r="AZ59" s="76">
        <v>0.180606320236776</v>
      </c>
      <c r="BA59" s="76">
        <v>679.43291051108599</v>
      </c>
      <c r="BB59" s="76">
        <v>0.230823867377657</v>
      </c>
      <c r="BC59" s="76">
        <v>0</v>
      </c>
      <c r="BD59" s="76">
        <v>3.3478261528354099E-2</v>
      </c>
      <c r="BE59" s="76">
        <v>908.53141497544902</v>
      </c>
      <c r="BF59" s="76">
        <v>880.98427970778096</v>
      </c>
      <c r="BG59" s="76">
        <v>27.547135267668601</v>
      </c>
      <c r="BH59" s="76">
        <v>0</v>
      </c>
      <c r="BI59" s="76">
        <v>0</v>
      </c>
      <c r="BJ59" s="76">
        <v>3.6042031354354398</v>
      </c>
      <c r="BK59" s="76">
        <v>0</v>
      </c>
      <c r="BL59" s="76">
        <v>38.676180308316297</v>
      </c>
      <c r="BM59" s="76">
        <v>0</v>
      </c>
      <c r="BN59" s="76">
        <v>1.0052279550808201</v>
      </c>
      <c r="BO59" s="76">
        <v>154.704727917018</v>
      </c>
      <c r="BP59" s="76">
        <v>1.1518841245593201</v>
      </c>
      <c r="BQ59" s="76">
        <v>0</v>
      </c>
      <c r="BR59" s="76">
        <v>2.59897032625098</v>
      </c>
      <c r="BS59" s="76">
        <v>3.5240219223973E-3</v>
      </c>
      <c r="BT59" s="76">
        <v>65.519215804106096</v>
      </c>
      <c r="BU59" s="76">
        <v>196.93423915999099</v>
      </c>
      <c r="BV59" s="76">
        <v>0</v>
      </c>
      <c r="BW59" s="76">
        <v>0</v>
      </c>
      <c r="BX59" s="76">
        <v>65.9706798964054</v>
      </c>
      <c r="BY59" s="76">
        <v>0</v>
      </c>
      <c r="BZ59" s="76">
        <v>10.7686509280457</v>
      </c>
      <c r="CA59" s="76">
        <v>1318.7296003152601</v>
      </c>
      <c r="CB59" s="76">
        <v>91.700258967497504</v>
      </c>
      <c r="CC59" s="94"/>
      <c r="CD59" s="29">
        <f t="shared" si="22"/>
        <v>7.999996731955325E-3</v>
      </c>
      <c r="CE59" s="29">
        <f t="shared" si="23"/>
        <v>1.9247511469663442E-2</v>
      </c>
      <c r="CF59" s="69">
        <f t="shared" si="15"/>
        <v>-3.1157099182485934E-7</v>
      </c>
      <c r="CG59" s="69" t="str">
        <f t="shared" si="16"/>
        <v/>
      </c>
      <c r="CH59" s="69">
        <f t="shared" si="17"/>
        <v>6.0897632384376926E-9</v>
      </c>
      <c r="CI59" s="69">
        <f t="shared" si="18"/>
        <v>-2.523609608829407E-5</v>
      </c>
      <c r="CJ59" s="69">
        <f t="shared" si="19"/>
        <v>-2.6253117447584408E-5</v>
      </c>
      <c r="CK59" s="69">
        <f t="shared" si="20"/>
        <v>2.1467742939823284E-6</v>
      </c>
      <c r="CL59" s="69">
        <f t="shared" si="21"/>
        <v>1.0626118947045944E-6</v>
      </c>
      <c r="CM59" s="41">
        <f t="shared" si="9"/>
        <v>-4.9233584410216739E-4</v>
      </c>
      <c r="CN59" s="41">
        <f t="shared" si="10"/>
        <v>-5.6002603015595231E-4</v>
      </c>
      <c r="CO59" s="41">
        <f t="shared" si="11"/>
        <v>8.5450802274521416E-4</v>
      </c>
      <c r="CP59" s="41">
        <f t="shared" si="12"/>
        <v>-1.3382366652332578E-3</v>
      </c>
      <c r="CQ59" s="69"/>
      <c r="CR59" s="69"/>
      <c r="CS59" s="69"/>
      <c r="CT59" s="69"/>
    </row>
    <row r="60" spans="1:98">
      <c r="A60" s="76" t="s">
        <v>368</v>
      </c>
      <c r="B60" s="76">
        <v>1163.20000364876</v>
      </c>
      <c r="C60" s="76"/>
      <c r="D60" s="76">
        <v>7661.4969863013703</v>
      </c>
      <c r="E60" s="76">
        <v>204.804131346319</v>
      </c>
      <c r="F60" s="76">
        <v>198.51329259035899</v>
      </c>
      <c r="G60" s="76">
        <v>26.466237189480001</v>
      </c>
      <c r="H60" s="76">
        <v>290.21450785931899</v>
      </c>
      <c r="I60" s="76"/>
      <c r="J60" s="76"/>
      <c r="K60" s="76"/>
      <c r="L60" s="76"/>
      <c r="M60" s="76"/>
      <c r="N60" s="76"/>
      <c r="O60" s="76"/>
      <c r="P60" s="76"/>
      <c r="Q60" s="76" t="s">
        <v>369</v>
      </c>
      <c r="R60" s="76">
        <v>0</v>
      </c>
      <c r="S60" s="76">
        <v>7.66700687896956</v>
      </c>
      <c r="T60" s="76">
        <v>2.83777371810115</v>
      </c>
      <c r="U60" s="76">
        <v>2.83777371810115</v>
      </c>
      <c r="V60" s="76">
        <v>22.5460596901403</v>
      </c>
      <c r="W60" s="76">
        <v>0</v>
      </c>
      <c r="X60" s="76">
        <v>1.37455877569805</v>
      </c>
      <c r="Y60" s="76">
        <v>7.0560876299982898</v>
      </c>
      <c r="Z60" s="76">
        <v>1163.1994210662599</v>
      </c>
      <c r="AA60" s="76">
        <v>67.536779042047598</v>
      </c>
      <c r="AB60" s="76">
        <v>0.51316967825195503</v>
      </c>
      <c r="AC60" s="76">
        <v>11.790688489855899</v>
      </c>
      <c r="AD60" s="76">
        <v>0</v>
      </c>
      <c r="AE60" s="76">
        <v>0</v>
      </c>
      <c r="AF60" s="76">
        <v>12.4016079806654</v>
      </c>
      <c r="AG60" s="76">
        <v>12.4016079806654</v>
      </c>
      <c r="AH60" s="76">
        <v>61.291982340977803</v>
      </c>
      <c r="AI60" s="76">
        <v>9.3375697856776601</v>
      </c>
      <c r="AJ60" s="76">
        <v>0.37265879369334798</v>
      </c>
      <c r="AK60" s="76">
        <v>9.7719001498552096</v>
      </c>
      <c r="AL60" s="76">
        <v>0.99995369381327803</v>
      </c>
      <c r="AM60" s="76">
        <v>0</v>
      </c>
      <c r="AN60" s="76">
        <v>0.79122550134773895</v>
      </c>
      <c r="AO60" s="76">
        <v>3.8207841289262898</v>
      </c>
      <c r="AP60" s="76">
        <v>0</v>
      </c>
      <c r="AQ60" s="76">
        <v>298.40698644708601</v>
      </c>
      <c r="AR60" s="76">
        <v>6895.3486091590903</v>
      </c>
      <c r="AS60" s="76">
        <v>704.85745465368097</v>
      </c>
      <c r="AT60" s="76">
        <v>7661.4980461537498</v>
      </c>
      <c r="AU60" s="76">
        <v>0</v>
      </c>
      <c r="AV60" s="76">
        <v>11.895867651581501</v>
      </c>
      <c r="AW60" s="76">
        <v>0</v>
      </c>
      <c r="AX60" s="76">
        <v>103.764597661998</v>
      </c>
      <c r="AY60" s="76">
        <v>0.115733281524716</v>
      </c>
      <c r="AZ60" s="76">
        <v>4.0695237465346097E-2</v>
      </c>
      <c r="BA60" s="76">
        <v>153.09342846277201</v>
      </c>
      <c r="BB60" s="76">
        <v>5.2010465340586502E-2</v>
      </c>
      <c r="BC60" s="76">
        <v>0</v>
      </c>
      <c r="BD60" s="76">
        <v>7.5435001681024103E-3</v>
      </c>
      <c r="BE60" s="76">
        <v>204.79907586060099</v>
      </c>
      <c r="BF60" s="76">
        <v>198.508093646389</v>
      </c>
      <c r="BG60" s="76">
        <v>6.2909822142120904</v>
      </c>
      <c r="BH60" s="76">
        <v>0</v>
      </c>
      <c r="BI60" s="76">
        <v>0</v>
      </c>
      <c r="BJ60" s="76">
        <v>0.81211753942139597</v>
      </c>
      <c r="BK60" s="76">
        <v>0</v>
      </c>
      <c r="BL60" s="76">
        <v>8.71473117390609</v>
      </c>
      <c r="BM60" s="76">
        <v>0</v>
      </c>
      <c r="BN60" s="76">
        <v>0.22650343755683799</v>
      </c>
      <c r="BO60" s="76">
        <v>34.8589235933133</v>
      </c>
      <c r="BP60" s="76">
        <v>0.25349685235448099</v>
      </c>
      <c r="BQ60" s="76">
        <v>0</v>
      </c>
      <c r="BR60" s="76">
        <v>0.58561290144788503</v>
      </c>
      <c r="BS60" s="76">
        <v>7.9405347310636698E-4</v>
      </c>
      <c r="BT60" s="76">
        <v>26.466531011866302</v>
      </c>
      <c r="BU60" s="76">
        <v>43.339591985449403</v>
      </c>
      <c r="BV60" s="76">
        <v>0</v>
      </c>
      <c r="BW60" s="76">
        <v>0</v>
      </c>
      <c r="BX60" s="76">
        <v>14.5182523579711</v>
      </c>
      <c r="BY60" s="76">
        <v>0</v>
      </c>
      <c r="BZ60" s="76">
        <v>2.3698714674515098</v>
      </c>
      <c r="CA60" s="76">
        <v>290.21449098033997</v>
      </c>
      <c r="CB60" s="76">
        <v>20.180571481472899</v>
      </c>
      <c r="CC60" s="94"/>
      <c r="CD60" s="29">
        <f t="shared" si="22"/>
        <v>7.9999997352668915E-3</v>
      </c>
      <c r="CE60" s="29">
        <f t="shared" si="23"/>
        <v>1.9247497967173153E-2</v>
      </c>
      <c r="CF60" s="69">
        <f t="shared" si="15"/>
        <v>-5.0084465119812875E-7</v>
      </c>
      <c r="CG60" s="69"/>
      <c r="CH60" s="69">
        <f t="shared" si="17"/>
        <v>1.383348947871999E-7</v>
      </c>
      <c r="CI60" s="69">
        <f t="shared" si="18"/>
        <v>-2.4684490907336604E-5</v>
      </c>
      <c r="CJ60" s="69">
        <f t="shared" si="19"/>
        <v>-2.6189399723044794E-5</v>
      </c>
      <c r="CK60" s="69">
        <f t="shared" si="20"/>
        <v>1.110178164719545E-5</v>
      </c>
      <c r="CL60" s="69">
        <f t="shared" si="21"/>
        <v>-5.8160355715600165E-8</v>
      </c>
      <c r="CM60" s="41">
        <f t="shared" si="9"/>
        <v>-4.9121678607731364E-4</v>
      </c>
      <c r="CN60" s="41">
        <f t="shared" si="10"/>
        <v>-5.5819259862192774E-4</v>
      </c>
      <c r="CO60" s="41">
        <f t="shared" si="11"/>
        <v>8.5627274320663593E-4</v>
      </c>
      <c r="CP60" s="41">
        <f t="shared" si="12"/>
        <v>-1.3379759541315463E-3</v>
      </c>
      <c r="CQ60" s="69"/>
      <c r="CR60" s="69"/>
      <c r="CS60" s="69"/>
      <c r="CT60" s="69"/>
    </row>
    <row r="61" spans="1:98">
      <c r="A61" s="33" t="s">
        <v>370</v>
      </c>
      <c r="B61" s="1">
        <f>SUM(B3:B60)+SUM(B67:B80)</f>
        <v>33770.578264761221</v>
      </c>
      <c r="C61" s="1">
        <f t="shared" ref="C61:O61" si="24">SUM(C3:C60)+SUM(C67:C80)</f>
        <v>9.6161818018837621</v>
      </c>
      <c r="D61" s="1">
        <f t="shared" si="24"/>
        <v>233262.06635114757</v>
      </c>
      <c r="E61" s="1">
        <f t="shared" si="24"/>
        <v>6292.8947391981792</v>
      </c>
      <c r="F61" s="1">
        <f t="shared" si="24"/>
        <v>6090.292118642069</v>
      </c>
      <c r="G61" s="1">
        <f t="shared" si="24"/>
        <v>1193.8984397540898</v>
      </c>
      <c r="H61" s="1">
        <f t="shared" si="24"/>
        <v>9103.0307859449094</v>
      </c>
      <c r="I61" s="1">
        <f t="shared" si="24"/>
        <v>0</v>
      </c>
      <c r="J61" s="1">
        <f t="shared" si="24"/>
        <v>0</v>
      </c>
      <c r="K61" s="1">
        <f t="shared" si="24"/>
        <v>0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</v>
      </c>
      <c r="P61" s="76"/>
      <c r="Q61" s="33" t="s">
        <v>370</v>
      </c>
      <c r="R61" s="1">
        <f>SUM(R3:R60)+SUM(R67:R80)</f>
        <v>0</v>
      </c>
      <c r="S61" s="1">
        <f t="shared" ref="S61:CB61" si="25">SUM(S3:S60)+SUM(S67:S80)</f>
        <v>233.91383889133351</v>
      </c>
      <c r="T61" s="1">
        <f t="shared" si="25"/>
        <v>86.970598074731413</v>
      </c>
      <c r="U61" s="1">
        <f t="shared" si="25"/>
        <v>86.970598074731413</v>
      </c>
      <c r="V61" s="1">
        <f t="shared" si="25"/>
        <v>687.31081349511373</v>
      </c>
      <c r="W61" s="1">
        <f t="shared" si="25"/>
        <v>0</v>
      </c>
      <c r="X61" s="1">
        <f t="shared" si="25"/>
        <v>44.209817081574137</v>
      </c>
      <c r="Y61" s="1">
        <f t="shared" si="25"/>
        <v>218.76656067554438</v>
      </c>
      <c r="Z61" s="1">
        <f t="shared" si="25"/>
        <v>33329.502100737933</v>
      </c>
      <c r="AA61" s="1">
        <f t="shared" si="25"/>
        <v>2063.8015479520986</v>
      </c>
      <c r="AB61" s="1">
        <f t="shared" si="25"/>
        <v>16.83390956401502</v>
      </c>
      <c r="AC61" s="1">
        <f t="shared" si="25"/>
        <v>360.82941653499302</v>
      </c>
      <c r="AD61" s="1">
        <f t="shared" si="25"/>
        <v>6.7679000949001167E-3</v>
      </c>
      <c r="AE61" s="1">
        <f t="shared" si="25"/>
        <v>0</v>
      </c>
      <c r="AF61" s="1">
        <f t="shared" si="25"/>
        <v>379.97130551640595</v>
      </c>
      <c r="AG61" s="1">
        <f t="shared" si="25"/>
        <v>379.97130551640595</v>
      </c>
      <c r="AH61" s="1">
        <f t="shared" si="25"/>
        <v>1823.9942871140031</v>
      </c>
      <c r="AI61" s="1">
        <f t="shared" si="25"/>
        <v>286.5518287524485</v>
      </c>
      <c r="AJ61" s="1">
        <f t="shared" si="25"/>
        <v>11.449151961015033</v>
      </c>
      <c r="AK61" s="1">
        <f t="shared" si="25"/>
        <v>298.40651082011243</v>
      </c>
      <c r="AL61" s="1">
        <f t="shared" si="25"/>
        <v>30.483352985206817</v>
      </c>
      <c r="AM61" s="1">
        <f t="shared" si="25"/>
        <v>0.47392270239366763</v>
      </c>
      <c r="AN61" s="1">
        <f t="shared" si="25"/>
        <v>24.195487436689447</v>
      </c>
      <c r="AO61" s="1">
        <f t="shared" si="25"/>
        <v>116.49520729508174</v>
      </c>
      <c r="AP61" s="1">
        <f t="shared" si="25"/>
        <v>0</v>
      </c>
      <c r="AQ61" s="1">
        <f t="shared" si="25"/>
        <v>9155.9531350335092</v>
      </c>
      <c r="AR61" s="1">
        <f t="shared" si="25"/>
        <v>205199.40950260413</v>
      </c>
      <c r="AS61" s="1">
        <f t="shared" si="25"/>
        <v>20975.936512084711</v>
      </c>
      <c r="AT61" s="1">
        <f t="shared" si="25"/>
        <v>227999.34030180261</v>
      </c>
      <c r="AU61" s="1">
        <f t="shared" si="25"/>
        <v>0</v>
      </c>
      <c r="AV61" s="1">
        <f t="shared" si="25"/>
        <v>366.73868233926186</v>
      </c>
      <c r="AW61" s="1">
        <f t="shared" si="25"/>
        <v>0</v>
      </c>
      <c r="AX61" s="1">
        <f t="shared" si="25"/>
        <v>3189.5200427238033</v>
      </c>
      <c r="AY61" s="1">
        <f t="shared" si="25"/>
        <v>3.4833280160335476</v>
      </c>
      <c r="AZ61" s="1">
        <f t="shared" si="25"/>
        <v>1.2224524720222434</v>
      </c>
      <c r="BA61" s="1">
        <f t="shared" si="25"/>
        <v>4601.564799731801</v>
      </c>
      <c r="BB61" s="1">
        <f t="shared" si="25"/>
        <v>1.5646181558478118</v>
      </c>
      <c r="BC61" s="1">
        <f t="shared" si="25"/>
        <v>0</v>
      </c>
      <c r="BD61" s="1">
        <f t="shared" si="25"/>
        <v>0.22660091330023055</v>
      </c>
      <c r="BE61" s="1">
        <f t="shared" si="25"/>
        <v>6179.1901525699723</v>
      </c>
      <c r="BF61" s="1">
        <f t="shared" si="25"/>
        <v>5985.6692896983623</v>
      </c>
      <c r="BG61" s="1">
        <f t="shared" si="25"/>
        <v>193.52086287160807</v>
      </c>
      <c r="BH61" s="1">
        <f t="shared" si="25"/>
        <v>0</v>
      </c>
      <c r="BI61" s="1">
        <f t="shared" si="25"/>
        <v>0</v>
      </c>
      <c r="BJ61" s="1">
        <f t="shared" si="25"/>
        <v>30.766546076220344</v>
      </c>
      <c r="BK61" s="1">
        <f t="shared" si="25"/>
        <v>0</v>
      </c>
      <c r="BL61" s="1">
        <f t="shared" si="25"/>
        <v>264.47346636489755</v>
      </c>
      <c r="BM61" s="1">
        <f t="shared" si="25"/>
        <v>0</v>
      </c>
      <c r="BN61" s="1">
        <f t="shared" si="25"/>
        <v>6.8198388203739961</v>
      </c>
      <c r="BO61" s="1">
        <f t="shared" si="25"/>
        <v>1057.8939084195595</v>
      </c>
      <c r="BP61" s="1">
        <f t="shared" si="25"/>
        <v>7.7846114601132888</v>
      </c>
      <c r="BQ61" s="1">
        <f t="shared" si="25"/>
        <v>2.7169302292255632E-2</v>
      </c>
      <c r="BR61" s="1">
        <f t="shared" si="25"/>
        <v>17.602708690586788</v>
      </c>
      <c r="BS61" s="1">
        <f t="shared" si="25"/>
        <v>2.3852735428051552E-2</v>
      </c>
      <c r="BT61" s="1">
        <f t="shared" si="25"/>
        <v>925.17119622550922</v>
      </c>
      <c r="BU61" s="1">
        <f t="shared" si="25"/>
        <v>1341.7515056059681</v>
      </c>
      <c r="BV61" s="1">
        <f t="shared" si="25"/>
        <v>0</v>
      </c>
      <c r="BW61" s="1">
        <f t="shared" si="25"/>
        <v>0</v>
      </c>
      <c r="BX61" s="1">
        <f t="shared" si="25"/>
        <v>448.44113823349818</v>
      </c>
      <c r="BY61" s="1">
        <f t="shared" si="25"/>
        <v>0</v>
      </c>
      <c r="BZ61" s="1">
        <f t="shared" si="25"/>
        <v>73.212306664084892</v>
      </c>
      <c r="CA61" s="1">
        <f t="shared" si="25"/>
        <v>8904.8305332757791</v>
      </c>
      <c r="CB61" s="1">
        <f t="shared" si="25"/>
        <v>622.0825400717996</v>
      </c>
      <c r="CC61" s="94"/>
      <c r="CD61" s="94"/>
      <c r="CE61" s="94"/>
      <c r="CF61" s="69"/>
      <c r="CG61" s="69"/>
      <c r="CH61" s="69"/>
      <c r="CI61" s="69"/>
      <c r="CJ61" s="69"/>
      <c r="CK61" s="69"/>
      <c r="CL61" s="69"/>
      <c r="CM61" s="41"/>
      <c r="CN61" s="41"/>
      <c r="CO61" s="41"/>
      <c r="CP61" s="41"/>
      <c r="CQ61" s="69"/>
      <c r="CR61" s="69"/>
      <c r="CS61" s="69"/>
      <c r="CT61" s="69"/>
    </row>
    <row r="62" spans="1:98">
      <c r="A62" s="8" t="s">
        <v>217</v>
      </c>
      <c r="B62" s="1">
        <f>SUM(B3:B51)</f>
        <v>24433.764091441739</v>
      </c>
      <c r="C62" s="1">
        <f>SUM(C3:C51)</f>
        <v>0</v>
      </c>
      <c r="D62" s="1">
        <f t="shared" ref="D62:O62" si="26">SUM(D3:D51)</f>
        <v>168585.27796762198</v>
      </c>
      <c r="E62" s="1">
        <f t="shared" si="26"/>
        <v>4622.964979758397</v>
      </c>
      <c r="F62" s="1">
        <f t="shared" si="26"/>
        <v>4480.4885462325901</v>
      </c>
      <c r="G62" s="1">
        <f t="shared" si="26"/>
        <v>655.34139793583927</v>
      </c>
      <c r="H62" s="1">
        <f t="shared" si="26"/>
        <v>6674.1033002450322</v>
      </c>
      <c r="I62" s="1">
        <f t="shared" si="26"/>
        <v>0</v>
      </c>
      <c r="J62" s="1">
        <f t="shared" si="26"/>
        <v>0</v>
      </c>
      <c r="K62" s="1">
        <f t="shared" si="26"/>
        <v>0</v>
      </c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0</v>
      </c>
      <c r="P62" s="94"/>
      <c r="Q62" s="8" t="s">
        <v>217</v>
      </c>
      <c r="R62" s="1">
        <f t="shared" ref="R62:CB62" si="27">SUM(R3:R51)</f>
        <v>0</v>
      </c>
      <c r="S62" s="1">
        <f t="shared" si="27"/>
        <v>176.31909317750126</v>
      </c>
      <c r="T62" s="1">
        <f t="shared" si="27"/>
        <v>65.260645571649377</v>
      </c>
      <c r="U62" s="1">
        <f t="shared" si="27"/>
        <v>65.260645571649377</v>
      </c>
      <c r="V62" s="1">
        <f t="shared" si="27"/>
        <v>518.49421560698465</v>
      </c>
      <c r="W62" s="1">
        <f t="shared" si="27"/>
        <v>0</v>
      </c>
      <c r="X62" s="1">
        <f t="shared" si="27"/>
        <v>31.610913826984227</v>
      </c>
      <c r="Y62" s="1">
        <f t="shared" si="27"/>
        <v>162.26977139694969</v>
      </c>
      <c r="Z62" s="1">
        <f t="shared" si="27"/>
        <v>24433.75645184208</v>
      </c>
      <c r="AA62" s="1">
        <f t="shared" si="27"/>
        <v>1553.1535790167429</v>
      </c>
      <c r="AB62" s="1">
        <f t="shared" si="27"/>
        <v>11.801436526312523</v>
      </c>
      <c r="AC62" s="1">
        <f t="shared" si="27"/>
        <v>271.152062891382</v>
      </c>
      <c r="AD62" s="1">
        <f t="shared" si="27"/>
        <v>0</v>
      </c>
      <c r="AE62" s="1">
        <f t="shared" si="27"/>
        <v>0</v>
      </c>
      <c r="AF62" s="1">
        <f t="shared" si="27"/>
        <v>285.20142984620423</v>
      </c>
      <c r="AG62" s="1">
        <f t="shared" si="27"/>
        <v>285.20142984620423</v>
      </c>
      <c r="AH62" s="1">
        <f t="shared" si="27"/>
        <v>1348.6819163698674</v>
      </c>
      <c r="AI62" s="1">
        <f t="shared" si="27"/>
        <v>214.73755034726665</v>
      </c>
      <c r="AJ62" s="1">
        <f t="shared" si="27"/>
        <v>8.5700917054298849</v>
      </c>
      <c r="AK62" s="1">
        <f t="shared" si="27"/>
        <v>224.72619714169579</v>
      </c>
      <c r="AL62" s="1">
        <f t="shared" si="27"/>
        <v>22.996052342074332</v>
      </c>
      <c r="AM62" s="1">
        <f t="shared" si="27"/>
        <v>0</v>
      </c>
      <c r="AN62" s="1">
        <f t="shared" si="27"/>
        <v>18.195916548315875</v>
      </c>
      <c r="AO62" s="1">
        <f t="shared" si="27"/>
        <v>86.235947122504001</v>
      </c>
      <c r="AP62" s="1">
        <f t="shared" si="27"/>
        <v>0</v>
      </c>
      <c r="AQ62" s="1">
        <f t="shared" si="27"/>
        <v>6862.5062546518948</v>
      </c>
      <c r="AR62" s="1">
        <f t="shared" si="27"/>
        <v>151726.69844939013</v>
      </c>
      <c r="AS62" s="1">
        <f t="shared" si="27"/>
        <v>15509.841854174374</v>
      </c>
      <c r="AT62" s="1">
        <f t="shared" si="27"/>
        <v>168585.22221993419</v>
      </c>
      <c r="AU62" s="1">
        <f t="shared" si="27"/>
        <v>0</v>
      </c>
      <c r="AV62" s="1">
        <f t="shared" si="27"/>
        <v>273.57129552103407</v>
      </c>
      <c r="AW62" s="1">
        <f t="shared" si="27"/>
        <v>0</v>
      </c>
      <c r="AX62" s="1">
        <f t="shared" si="27"/>
        <v>2386.2888759465241</v>
      </c>
      <c r="AY62" s="1">
        <f t="shared" si="27"/>
        <v>2.61212475541857</v>
      </c>
      <c r="AZ62" s="1">
        <f t="shared" si="27"/>
        <v>0.91850012005765003</v>
      </c>
      <c r="BA62" s="1">
        <f t="shared" si="27"/>
        <v>3455.3523286724258</v>
      </c>
      <c r="BB62" s="1">
        <f t="shared" si="27"/>
        <v>1.1738879113651546</v>
      </c>
      <c r="BC62" s="1">
        <f t="shared" si="27"/>
        <v>0</v>
      </c>
      <c r="BD62" s="1">
        <f t="shared" si="27"/>
        <v>0.17025853519201684</v>
      </c>
      <c r="BE62" s="1">
        <f t="shared" si="27"/>
        <v>4622.8499853195071</v>
      </c>
      <c r="BF62" s="1">
        <f t="shared" si="27"/>
        <v>4480.3716131230067</v>
      </c>
      <c r="BG62" s="1">
        <f t="shared" si="27"/>
        <v>142.47837219649782</v>
      </c>
      <c r="BH62" s="1">
        <f t="shared" si="27"/>
        <v>0</v>
      </c>
      <c r="BI62" s="1">
        <f t="shared" si="27"/>
        <v>0</v>
      </c>
      <c r="BJ62" s="1">
        <f t="shared" si="27"/>
        <v>18.329676734079563</v>
      </c>
      <c r="BK62" s="1">
        <f t="shared" si="27"/>
        <v>0</v>
      </c>
      <c r="BL62" s="1">
        <f t="shared" si="27"/>
        <v>196.69344083074529</v>
      </c>
      <c r="BM62" s="1">
        <f t="shared" si="27"/>
        <v>0</v>
      </c>
      <c r="BN62" s="1">
        <f t="shared" si="27"/>
        <v>5.1122377472411813</v>
      </c>
      <c r="BO62" s="1">
        <f t="shared" si="27"/>
        <v>786.77379563594911</v>
      </c>
      <c r="BP62" s="1">
        <f t="shared" si="27"/>
        <v>5.8296992625943842</v>
      </c>
      <c r="BQ62" s="1">
        <f t="shared" si="27"/>
        <v>0</v>
      </c>
      <c r="BR62" s="1">
        <f t="shared" si="27"/>
        <v>13.217440227219342</v>
      </c>
      <c r="BS62" s="1">
        <f t="shared" si="27"/>
        <v>1.7921953314160792E-2</v>
      </c>
      <c r="BT62" s="1">
        <f t="shared" si="27"/>
        <v>655.34144311712248</v>
      </c>
      <c r="BU62" s="1">
        <f t="shared" si="27"/>
        <v>996.68766380709371</v>
      </c>
      <c r="BV62" s="1">
        <f t="shared" si="27"/>
        <v>0</v>
      </c>
      <c r="BW62" s="1">
        <f t="shared" si="27"/>
        <v>0</v>
      </c>
      <c r="BX62" s="1">
        <f t="shared" si="27"/>
        <v>333.87831798493835</v>
      </c>
      <c r="BY62" s="1">
        <f t="shared" si="27"/>
        <v>0</v>
      </c>
      <c r="BZ62" s="1">
        <f t="shared" si="27"/>
        <v>54.500320511987496</v>
      </c>
      <c r="CA62" s="1">
        <f t="shared" si="27"/>
        <v>6674.1013270565436</v>
      </c>
      <c r="CB62" s="1">
        <f t="shared" si="27"/>
        <v>464.09592193067982</v>
      </c>
      <c r="CC62" s="94"/>
      <c r="CD62" s="94"/>
      <c r="CE62" s="94"/>
      <c r="CF62" s="69"/>
      <c r="CG62" s="69"/>
      <c r="CH62" s="69"/>
      <c r="CI62" s="69"/>
      <c r="CJ62" s="69"/>
      <c r="CK62" s="69"/>
      <c r="CL62" s="69"/>
      <c r="CM62" s="41"/>
      <c r="CN62" s="41"/>
      <c r="CO62" s="41"/>
      <c r="CP62" s="41"/>
      <c r="CQ62" s="69"/>
      <c r="CR62" s="69"/>
      <c r="CS62" s="69"/>
      <c r="CT62" s="69"/>
    </row>
    <row r="63" spans="1:98">
      <c r="A63" s="94" t="s">
        <v>340</v>
      </c>
      <c r="B63" s="76">
        <f>+B3+B5+B8+B9+B11+B12+B14+B15+B16+B17+B18+B19+B20+B21+B22+B23+B24+B25+B26+B28+B30+B31+B33+B34+B35+B36+B37+B39+B40+B41+B42+B43+B44+B46+B47+B49+B50+B10</f>
        <v>20843.656118084778</v>
      </c>
      <c r="C63" s="76">
        <f t="shared" ref="C63:O63" si="28">+C3+C5+C8+C9+C11+C12+C14+C15+C16+C17+C18+C19+C20+C21+C22+C23+C24+C25+C26+C28+C30+C31+C33+C34+C35+C36+C37+C39+C40+C41+C42+C43+C44+C46+C47+C49+C50+C10</f>
        <v>0</v>
      </c>
      <c r="D63" s="76">
        <f t="shared" si="28"/>
        <v>144807.03336635177</v>
      </c>
      <c r="E63" s="76">
        <f t="shared" si="28"/>
        <v>3998.212342611077</v>
      </c>
      <c r="F63" s="76">
        <f t="shared" si="28"/>
        <v>3874.7046669781921</v>
      </c>
      <c r="G63" s="76">
        <f t="shared" si="28"/>
        <v>607.6401079007594</v>
      </c>
      <c r="H63" s="76">
        <f t="shared" si="28"/>
        <v>5841.1324321772336</v>
      </c>
      <c r="I63" s="76">
        <f t="shared" si="28"/>
        <v>0</v>
      </c>
      <c r="J63" s="76">
        <f t="shared" si="28"/>
        <v>0</v>
      </c>
      <c r="K63" s="76">
        <f t="shared" si="28"/>
        <v>0</v>
      </c>
      <c r="L63" s="76">
        <f t="shared" si="28"/>
        <v>0</v>
      </c>
      <c r="M63" s="76">
        <f t="shared" si="28"/>
        <v>0</v>
      </c>
      <c r="N63" s="76">
        <f t="shared" si="28"/>
        <v>0</v>
      </c>
      <c r="O63" s="76">
        <f t="shared" si="28"/>
        <v>0</v>
      </c>
      <c r="P63" s="94"/>
      <c r="Q63" s="94" t="s">
        <v>340</v>
      </c>
      <c r="R63" s="76">
        <f t="shared" ref="R63:CB63" si="29">+R3+R5+R8+R9+R11+R12+R14+R15+R16+R17+R18+R19+R20+R21+R22+R23+R24+R25+R26+R28+R30+R31+R33+R34+R35+R36+R37+R39+R40+R41+R42+R43+R44+R46+R47+R49+R50+R10</f>
        <v>0</v>
      </c>
      <c r="S63" s="76">
        <f t="shared" si="29"/>
        <v>154.31333659298249</v>
      </c>
      <c r="T63" s="76">
        <f t="shared" si="29"/>
        <v>57.115697924730462</v>
      </c>
      <c r="U63" s="76">
        <f t="shared" si="29"/>
        <v>57.115697924730462</v>
      </c>
      <c r="V63" s="76">
        <f t="shared" si="29"/>
        <v>453.7827890126872</v>
      </c>
      <c r="W63" s="76">
        <f t="shared" si="29"/>
        <v>0</v>
      </c>
      <c r="X63" s="76">
        <f t="shared" si="29"/>
        <v>27.665669986370958</v>
      </c>
      <c r="Y63" s="76">
        <f t="shared" si="29"/>
        <v>142.01746496670302</v>
      </c>
      <c r="Z63" s="76">
        <f t="shared" si="29"/>
        <v>20843.64944390038</v>
      </c>
      <c r="AA63" s="76">
        <f t="shared" si="29"/>
        <v>1359.3101071280457</v>
      </c>
      <c r="AB63" s="76">
        <f t="shared" si="29"/>
        <v>10.328541381143927</v>
      </c>
      <c r="AC63" s="76">
        <f t="shared" si="29"/>
        <v>237.3105357272442</v>
      </c>
      <c r="AD63" s="76">
        <f t="shared" si="29"/>
        <v>0</v>
      </c>
      <c r="AE63" s="76">
        <f t="shared" si="29"/>
        <v>0</v>
      </c>
      <c r="AF63" s="76">
        <f t="shared" si="29"/>
        <v>249.60647166166368</v>
      </c>
      <c r="AG63" s="76">
        <f t="shared" si="29"/>
        <v>249.60647166166368</v>
      </c>
      <c r="AH63" s="76">
        <f t="shared" si="29"/>
        <v>1158.4560297242547</v>
      </c>
      <c r="AI63" s="76">
        <f t="shared" si="29"/>
        <v>187.93692870335516</v>
      </c>
      <c r="AJ63" s="76">
        <f t="shared" si="29"/>
        <v>7.5004894886046092</v>
      </c>
      <c r="AK63" s="76">
        <f t="shared" si="29"/>
        <v>196.67892073357223</v>
      </c>
      <c r="AL63" s="76">
        <f t="shared" si="29"/>
        <v>20.125997136089321</v>
      </c>
      <c r="AM63" s="76">
        <f t="shared" si="29"/>
        <v>0</v>
      </c>
      <c r="AN63" s="76">
        <f t="shared" si="29"/>
        <v>15.924949491637657</v>
      </c>
      <c r="AO63" s="76">
        <f t="shared" si="29"/>
        <v>74.576428478153616</v>
      </c>
      <c r="AP63" s="76">
        <f t="shared" si="29"/>
        <v>0</v>
      </c>
      <c r="AQ63" s="76">
        <f t="shared" si="29"/>
        <v>6006.0214115215549</v>
      </c>
      <c r="AR63" s="76">
        <f t="shared" si="29"/>
        <v>130326.28545562306</v>
      </c>
      <c r="AS63" s="76">
        <f t="shared" si="29"/>
        <v>13322.243963055367</v>
      </c>
      <c r="AT63" s="76">
        <f t="shared" si="29"/>
        <v>144806.98544840261</v>
      </c>
      <c r="AU63" s="76">
        <f t="shared" si="29"/>
        <v>0</v>
      </c>
      <c r="AV63" s="76">
        <f t="shared" si="29"/>
        <v>239.42783309095969</v>
      </c>
      <c r="AW63" s="76">
        <f t="shared" si="29"/>
        <v>0</v>
      </c>
      <c r="AX63" s="76">
        <f t="shared" si="29"/>
        <v>2088.4647844130691</v>
      </c>
      <c r="AY63" s="76">
        <f t="shared" si="29"/>
        <v>2.2589527152232418</v>
      </c>
      <c r="AZ63" s="76">
        <f t="shared" si="29"/>
        <v>0.79431444564129605</v>
      </c>
      <c r="BA63" s="76">
        <f t="shared" si="29"/>
        <v>2988.1718643694444</v>
      </c>
      <c r="BB63" s="76">
        <f t="shared" si="29"/>
        <v>1.0151725665799125</v>
      </c>
      <c r="BC63" s="76">
        <f t="shared" si="29"/>
        <v>0</v>
      </c>
      <c r="BD63" s="76">
        <f t="shared" si="29"/>
        <v>0.14723876137228883</v>
      </c>
      <c r="BE63" s="76">
        <f t="shared" si="29"/>
        <v>3998.1131346583393</v>
      </c>
      <c r="BF63" s="76">
        <f t="shared" si="29"/>
        <v>3874.6035511357709</v>
      </c>
      <c r="BG63" s="76">
        <f t="shared" si="29"/>
        <v>123.50958352256691</v>
      </c>
      <c r="BH63" s="76">
        <f t="shared" si="29"/>
        <v>0</v>
      </c>
      <c r="BI63" s="76">
        <f t="shared" si="29"/>
        <v>0</v>
      </c>
      <c r="BJ63" s="76">
        <f t="shared" si="29"/>
        <v>15.851415387745581</v>
      </c>
      <c r="BK63" s="76">
        <f t="shared" si="29"/>
        <v>0</v>
      </c>
      <c r="BL63" s="76">
        <f t="shared" si="29"/>
        <v>170.0995290801763</v>
      </c>
      <c r="BM63" s="76">
        <f t="shared" si="29"/>
        <v>0</v>
      </c>
      <c r="BN63" s="76">
        <f t="shared" si="29"/>
        <v>4.421038320784616</v>
      </c>
      <c r="BO63" s="76">
        <f t="shared" si="29"/>
        <v>680.39814834019353</v>
      </c>
      <c r="BP63" s="76">
        <f t="shared" si="29"/>
        <v>5.1021154071701185</v>
      </c>
      <c r="BQ63" s="76">
        <f t="shared" si="29"/>
        <v>0</v>
      </c>
      <c r="BR63" s="76">
        <f t="shared" si="29"/>
        <v>11.430378334660494</v>
      </c>
      <c r="BS63" s="76">
        <f t="shared" si="29"/>
        <v>1.5498813948476851E-2</v>
      </c>
      <c r="BT63" s="76">
        <f t="shared" si="29"/>
        <v>607.64011283233333</v>
      </c>
      <c r="BU63" s="76">
        <f t="shared" si="29"/>
        <v>872.29460690603048</v>
      </c>
      <c r="BV63" s="76">
        <f t="shared" si="29"/>
        <v>0</v>
      </c>
      <c r="BW63" s="76">
        <f t="shared" si="29"/>
        <v>0</v>
      </c>
      <c r="BX63" s="76">
        <f t="shared" si="29"/>
        <v>292.20817193603671</v>
      </c>
      <c r="BY63" s="76">
        <f t="shared" si="29"/>
        <v>0</v>
      </c>
      <c r="BZ63" s="76">
        <f t="shared" si="29"/>
        <v>47.69833018385529</v>
      </c>
      <c r="CA63" s="76">
        <f t="shared" si="29"/>
        <v>5841.1306413381953</v>
      </c>
      <c r="CB63" s="76">
        <f t="shared" si="29"/>
        <v>406.17377042519252</v>
      </c>
      <c r="CC63" s="94"/>
      <c r="CD63" s="94"/>
      <c r="CE63" s="94"/>
      <c r="CF63" s="69"/>
      <c r="CG63" s="69"/>
      <c r="CH63" s="69"/>
      <c r="CI63" s="69"/>
      <c r="CJ63" s="69"/>
      <c r="CK63" s="69"/>
      <c r="CL63" s="69"/>
      <c r="CM63" s="41"/>
      <c r="CN63" s="41"/>
      <c r="CO63" s="41"/>
      <c r="CP63" s="41"/>
      <c r="CQ63" s="69"/>
      <c r="CR63" s="69"/>
      <c r="CS63" s="69"/>
      <c r="CT63" s="69"/>
    </row>
    <row r="64" spans="1:98">
      <c r="A64" s="2" t="s">
        <v>371</v>
      </c>
      <c r="B64" s="1">
        <f>SUM(B67:B79)</f>
        <v>2652.7629872945431</v>
      </c>
      <c r="C64" s="1">
        <f t="shared" ref="C64:H64" si="30">SUM(C67:C79)</f>
        <v>9.6161818018837621</v>
      </c>
      <c r="D64" s="1">
        <f t="shared" si="30"/>
        <v>20753.160852337925</v>
      </c>
      <c r="E64" s="1">
        <f t="shared" si="30"/>
        <v>510.77415684578443</v>
      </c>
      <c r="F64" s="1">
        <f t="shared" si="30"/>
        <v>485.87083051532113</v>
      </c>
      <c r="G64" s="1">
        <f t="shared" si="30"/>
        <v>443.88640853905082</v>
      </c>
      <c r="H64" s="1">
        <f t="shared" si="30"/>
        <v>761.25852228844838</v>
      </c>
      <c r="I64" s="94"/>
      <c r="J64" s="94"/>
      <c r="K64" s="94"/>
      <c r="L64" s="94"/>
      <c r="M64" s="94"/>
      <c r="N64" s="94"/>
      <c r="O64" s="94"/>
      <c r="P64" s="94"/>
      <c r="Q64" s="2" t="s">
        <v>371</v>
      </c>
      <c r="R64" s="1">
        <f t="shared" ref="R64:CB64" si="31">SUM(R67:R79)</f>
        <v>0</v>
      </c>
      <c r="S64" s="1">
        <f t="shared" si="31"/>
        <v>13.537618709975574</v>
      </c>
      <c r="T64" s="1">
        <f t="shared" si="31"/>
        <v>5.4031626641331973</v>
      </c>
      <c r="U64" s="1">
        <f t="shared" si="31"/>
        <v>5.4031626641331973</v>
      </c>
      <c r="V64" s="1">
        <f t="shared" si="31"/>
        <v>39.259461947490799</v>
      </c>
      <c r="W64" s="1">
        <f t="shared" si="31"/>
        <v>0</v>
      </c>
      <c r="X64" s="1">
        <f t="shared" si="31"/>
        <v>4.7002364101145035</v>
      </c>
      <c r="Y64" s="1">
        <f t="shared" si="31"/>
        <v>15.950196726517358</v>
      </c>
      <c r="Z64" s="1">
        <f t="shared" si="31"/>
        <v>2211.6967801438491</v>
      </c>
      <c r="AA64" s="1">
        <f t="shared" si="31"/>
        <v>122.55910584081651</v>
      </c>
      <c r="AB64" s="1">
        <f t="shared" si="31"/>
        <v>2.0836256723986621</v>
      </c>
      <c r="AC64" s="1">
        <f t="shared" si="31"/>
        <v>21.924150370266304</v>
      </c>
      <c r="AD64" s="1">
        <f t="shared" si="31"/>
        <v>6.7679000949001167E-3</v>
      </c>
      <c r="AE64" s="1">
        <f t="shared" si="31"/>
        <v>0</v>
      </c>
      <c r="AF64" s="1">
        <f t="shared" si="31"/>
        <v>23.506156317746001</v>
      </c>
      <c r="AG64" s="1">
        <f t="shared" si="31"/>
        <v>23.506156317746001</v>
      </c>
      <c r="AH64" s="1">
        <f t="shared" si="31"/>
        <v>123.9234568046427</v>
      </c>
      <c r="AI64" s="1">
        <f t="shared" si="31"/>
        <v>18.157422410376768</v>
      </c>
      <c r="AJ64" s="1">
        <f t="shared" si="31"/>
        <v>0.73763701928630043</v>
      </c>
      <c r="AK64" s="1">
        <f t="shared" si="31"/>
        <v>17.527701756853052</v>
      </c>
      <c r="AL64" s="1">
        <f t="shared" si="31"/>
        <v>1.7412328571380882</v>
      </c>
      <c r="AM64" s="1">
        <f t="shared" si="31"/>
        <v>0.47392270239366763</v>
      </c>
      <c r="AN64" s="1">
        <f t="shared" si="31"/>
        <v>1.4529234369848747</v>
      </c>
      <c r="AO64" s="1">
        <f t="shared" si="31"/>
        <v>8.6269219955025687</v>
      </c>
      <c r="AP64" s="1">
        <f t="shared" si="31"/>
        <v>0</v>
      </c>
      <c r="AQ64" s="1">
        <f t="shared" si="31"/>
        <v>578.70174349223089</v>
      </c>
      <c r="AR64" s="1">
        <f t="shared" si="31"/>
        <v>13941.440564976261</v>
      </c>
      <c r="AS64" s="1">
        <f t="shared" si="31"/>
        <v>1425.1260325078085</v>
      </c>
      <c r="AT64" s="1">
        <f t="shared" si="31"/>
        <v>15490.490054288708</v>
      </c>
      <c r="AU64" s="1">
        <f t="shared" si="31"/>
        <v>0</v>
      </c>
      <c r="AV64" s="1">
        <f t="shared" si="31"/>
        <v>24.809798061033842</v>
      </c>
      <c r="AW64" s="1">
        <f t="shared" si="31"/>
        <v>0</v>
      </c>
      <c r="AX64" s="1">
        <f t="shared" si="31"/>
        <v>206.96443917789571</v>
      </c>
      <c r="AY64" s="1">
        <f t="shared" si="31"/>
        <v>0.21595067718381525</v>
      </c>
      <c r="AZ64" s="1">
        <f t="shared" si="31"/>
        <v>7.3546326969691891E-2</v>
      </c>
      <c r="BA64" s="1">
        <f t="shared" si="31"/>
        <v>279.43557297794803</v>
      </c>
      <c r="BB64" s="1">
        <f t="shared" si="31"/>
        <v>9.6259966569111857E-2</v>
      </c>
      <c r="BC64" s="1">
        <f t="shared" si="31"/>
        <v>0</v>
      </c>
      <c r="BD64" s="1">
        <f t="shared" si="31"/>
        <v>1.3632961375573871E-2</v>
      </c>
      <c r="BE64" s="1">
        <f t="shared" si="31"/>
        <v>397.21371758952984</v>
      </c>
      <c r="BF64" s="1">
        <f t="shared" si="31"/>
        <v>381.39442629944</v>
      </c>
      <c r="BG64" s="1">
        <f t="shared" si="31"/>
        <v>15.819291290089673</v>
      </c>
      <c r="BH64" s="1">
        <f t="shared" si="31"/>
        <v>0</v>
      </c>
      <c r="BI64" s="1">
        <f t="shared" si="31"/>
        <v>0</v>
      </c>
      <c r="BJ64" s="1">
        <f t="shared" si="31"/>
        <v>7.8388590102680098</v>
      </c>
      <c r="BK64" s="1">
        <f t="shared" si="31"/>
        <v>0</v>
      </c>
      <c r="BL64" s="1">
        <f t="shared" si="31"/>
        <v>18.43942663503033</v>
      </c>
      <c r="BM64" s="1">
        <f t="shared" si="31"/>
        <v>0</v>
      </c>
      <c r="BN64" s="1">
        <f t="shared" si="31"/>
        <v>0.42519555918583174</v>
      </c>
      <c r="BO64" s="1">
        <f t="shared" si="31"/>
        <v>73.757708100111643</v>
      </c>
      <c r="BP64" s="1">
        <f t="shared" si="31"/>
        <v>0.498234983951369</v>
      </c>
      <c r="BQ64" s="1">
        <f t="shared" si="31"/>
        <v>2.7169302292255632E-2</v>
      </c>
      <c r="BR64" s="1">
        <f t="shared" si="31"/>
        <v>1.069669724058488</v>
      </c>
      <c r="BS64" s="1">
        <f t="shared" si="31"/>
        <v>1.4350584478579321E-3</v>
      </c>
      <c r="BT64" s="1">
        <f t="shared" si="31"/>
        <v>175.15864985217343</v>
      </c>
      <c r="BU64" s="1">
        <f t="shared" si="31"/>
        <v>96.020042116399708</v>
      </c>
      <c r="BV64" s="1">
        <f t="shared" si="31"/>
        <v>0</v>
      </c>
      <c r="BW64" s="1">
        <f t="shared" si="31"/>
        <v>0</v>
      </c>
      <c r="BX64" s="1">
        <f t="shared" si="31"/>
        <v>31.136051946450934</v>
      </c>
      <c r="BY64" s="1">
        <f t="shared" si="31"/>
        <v>0</v>
      </c>
      <c r="BZ64" s="1">
        <f t="shared" si="31"/>
        <v>5.0939089650375005</v>
      </c>
      <c r="CA64" s="1">
        <f t="shared" si="31"/>
        <v>563.05887226860978</v>
      </c>
      <c r="CB64" s="1">
        <f t="shared" si="31"/>
        <v>42.022150090033215</v>
      </c>
      <c r="CC64" s="94"/>
      <c r="CD64" s="76"/>
      <c r="CE64" s="94"/>
      <c r="CF64" s="94"/>
      <c r="CG64" s="94"/>
      <c r="CH64" s="94"/>
      <c r="CI64" s="94"/>
      <c r="CJ64" s="94"/>
      <c r="CK64" s="94"/>
      <c r="CL64" s="94"/>
      <c r="CM64" s="41"/>
      <c r="CN64" s="41"/>
      <c r="CO64" s="41"/>
      <c r="CP64" s="41"/>
      <c r="CQ64" s="94"/>
      <c r="CR64" s="94"/>
      <c r="CS64" s="94"/>
      <c r="CT64" s="94"/>
    </row>
    <row r="65" spans="1:96">
      <c r="A65" s="94"/>
      <c r="B65" s="76"/>
      <c r="C65" s="76"/>
      <c r="D65" s="76"/>
      <c r="E65" s="76"/>
      <c r="F65" s="76"/>
      <c r="G65" s="76"/>
      <c r="H65" s="76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41"/>
      <c r="CN65" s="41"/>
      <c r="CO65" s="41"/>
      <c r="CP65" s="41"/>
      <c r="CQ65" s="94"/>
      <c r="CR65" s="94"/>
    </row>
    <row r="66" spans="1:96">
      <c r="A66" s="5"/>
      <c r="B66" s="85"/>
      <c r="C66" s="76"/>
      <c r="D66" s="76"/>
      <c r="E66" s="76"/>
      <c r="F66" s="76"/>
      <c r="G66" s="76"/>
      <c r="H66" s="76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41"/>
      <c r="CN66" s="41"/>
      <c r="CO66" s="41"/>
      <c r="CP66" s="41"/>
      <c r="CQ66" s="94"/>
      <c r="CR66" s="94"/>
    </row>
    <row r="67" spans="1:96">
      <c r="A67" s="19" t="s">
        <v>372</v>
      </c>
      <c r="B67" s="76">
        <v>1.96247015265573</v>
      </c>
      <c r="C67" s="76">
        <v>1.7564626142324E-2</v>
      </c>
      <c r="D67" s="76">
        <v>16.5997840955153</v>
      </c>
      <c r="E67" s="76">
        <v>0.35729887098311802</v>
      </c>
      <c r="F67" s="76">
        <v>0.33249020930446799</v>
      </c>
      <c r="G67" s="76">
        <v>0.13934224162864001</v>
      </c>
      <c r="H67" s="76">
        <v>0.87011358132574801</v>
      </c>
      <c r="I67" s="94"/>
      <c r="J67" s="94"/>
      <c r="K67" s="94"/>
      <c r="L67" s="94"/>
      <c r="M67" s="94"/>
      <c r="N67" s="94"/>
      <c r="O67" s="94"/>
      <c r="P67" s="94"/>
      <c r="Q67" s="94" t="s">
        <v>372</v>
      </c>
      <c r="R67" s="76">
        <v>0</v>
      </c>
      <c r="S67" s="76">
        <v>2.2908859289295998E-3</v>
      </c>
      <c r="T67" s="76">
        <v>8.4793833869144599E-4</v>
      </c>
      <c r="U67" s="76">
        <v>8.4793833869144599E-4</v>
      </c>
      <c r="V67" s="76">
        <v>6.7366425420393797E-3</v>
      </c>
      <c r="W67" s="76">
        <v>0</v>
      </c>
      <c r="X67" s="76">
        <v>4.1071910034160599E-4</v>
      </c>
      <c r="Y67" s="76">
        <v>2.1083400332456998E-3</v>
      </c>
      <c r="Z67" s="76">
        <v>0.45982232819105201</v>
      </c>
      <c r="AA67" s="76">
        <v>2.0179760428214701E-2</v>
      </c>
      <c r="AB67" s="76">
        <v>1.5332898990690899E-4</v>
      </c>
      <c r="AC67" s="76">
        <v>3.5230026866184898E-3</v>
      </c>
      <c r="AD67" s="76">
        <v>0</v>
      </c>
      <c r="AE67" s="76">
        <v>0</v>
      </c>
      <c r="AF67" s="76">
        <v>3.70556721530889E-3</v>
      </c>
      <c r="AG67" s="76">
        <v>3.70556721530889E-3</v>
      </c>
      <c r="AH67" s="76">
        <v>2.36067171745564E-2</v>
      </c>
      <c r="AI67" s="76">
        <v>2.7900445690460002E-3</v>
      </c>
      <c r="AJ67" s="76">
        <v>1.11339798250632E-4</v>
      </c>
      <c r="AK67" s="76">
        <v>2.9198617151575401E-3</v>
      </c>
      <c r="AL67" s="76">
        <v>2.9878644214796299E-4</v>
      </c>
      <c r="AM67" s="76">
        <v>0</v>
      </c>
      <c r="AN67" s="76">
        <v>2.3642031600737401E-4</v>
      </c>
      <c r="AO67" s="76">
        <v>1.43090571382904E-3</v>
      </c>
      <c r="AP67" s="76">
        <v>0</v>
      </c>
      <c r="AQ67" s="76">
        <v>8.9163446265094704E-2</v>
      </c>
      <c r="AR67" s="76">
        <v>2.6557582808357698</v>
      </c>
      <c r="AS67" s="76">
        <v>0.27147664258117099</v>
      </c>
      <c r="AT67" s="76">
        <v>2.9508416405914999</v>
      </c>
      <c r="AU67" s="76">
        <v>0</v>
      </c>
      <c r="AV67" s="76">
        <v>3.5544266483682999E-3</v>
      </c>
      <c r="AW67" s="76">
        <v>0</v>
      </c>
      <c r="AX67" s="76">
        <v>3.1004646492170801E-2</v>
      </c>
      <c r="AY67" s="76">
        <v>4.33436410434475E-5</v>
      </c>
      <c r="AZ67" s="76">
        <v>1.52407303912652E-5</v>
      </c>
      <c r="BA67" s="76">
        <v>5.73353593809421E-2</v>
      </c>
      <c r="BB67" s="76">
        <v>1.9478587057766601E-5</v>
      </c>
      <c r="BC67" s="76">
        <v>0</v>
      </c>
      <c r="BD67" s="76">
        <v>2.8252081989891799E-6</v>
      </c>
      <c r="BE67" s="76">
        <v>7.6704241621301003E-2</v>
      </c>
      <c r="BF67" s="76">
        <v>7.4343724086288906E-2</v>
      </c>
      <c r="BG67" s="76">
        <v>2.3605175350121499E-3</v>
      </c>
      <c r="BH67" s="76">
        <v>0</v>
      </c>
      <c r="BI67" s="76">
        <v>0</v>
      </c>
      <c r="BJ67" s="76">
        <v>3.0415078512100602E-4</v>
      </c>
      <c r="BK67" s="76">
        <v>0</v>
      </c>
      <c r="BL67" s="76">
        <v>3.2637757458511699E-3</v>
      </c>
      <c r="BM67" s="76">
        <v>0</v>
      </c>
      <c r="BN67" s="76">
        <v>8.4827207239978602E-5</v>
      </c>
      <c r="BO67" s="76">
        <v>1.3055105408488799E-2</v>
      </c>
      <c r="BP67" s="76">
        <v>7.5743943477019502E-5</v>
      </c>
      <c r="BQ67" s="76">
        <v>0</v>
      </c>
      <c r="BR67" s="76">
        <v>2.1932000639340301E-4</v>
      </c>
      <c r="BS67" s="76">
        <v>2.9738556082827602E-7</v>
      </c>
      <c r="BT67" s="76">
        <v>1.06329141509173E-2</v>
      </c>
      <c r="BU67" s="76">
        <v>1.29498549217017E-2</v>
      </c>
      <c r="BV67" s="76">
        <v>0</v>
      </c>
      <c r="BW67" s="76">
        <v>0</v>
      </c>
      <c r="BX67" s="76">
        <v>4.3380167200692196E-3</v>
      </c>
      <c r="BY67" s="76">
        <v>0</v>
      </c>
      <c r="BZ67" s="76">
        <v>7.0811674902032098E-4</v>
      </c>
      <c r="CA67" s="76">
        <v>8.6715415268109594E-2</v>
      </c>
      <c r="CB67" s="76">
        <v>6.0300343764281804E-3</v>
      </c>
      <c r="CC67" s="94"/>
      <c r="CD67" s="29">
        <f t="shared" ref="CD67:CD79" si="32">AH67/AT67</f>
        <v>7.9999945947029551E-3</v>
      </c>
      <c r="CE67" s="29">
        <f t="shared" ref="CE67:CE79" si="33">AO67/BF67</f>
        <v>1.9247162170248876E-2</v>
      </c>
      <c r="CF67" s="69">
        <f t="shared" ref="CF67:CF78" si="34">IF(B67=0,"",(Z67-B67)/B67)</f>
        <v>-0.76569206539585155</v>
      </c>
      <c r="CG67" s="69"/>
      <c r="CH67" s="69">
        <f t="shared" ref="CH67:CH78" si="35">IF(D67=0,"",(AT67-D67)/D67)</f>
        <v>-0.82223614333702577</v>
      </c>
      <c r="CI67" s="69">
        <f t="shared" ref="CI67:CI78" si="36">IF(E67=0,"",(BE67-E67)/E67)</f>
        <v>-0.7853219031724139</v>
      </c>
      <c r="CJ67" s="69">
        <f t="shared" ref="CJ67:CJ78" si="37">IF(F67=0,"",(BF67-F67)/F67)</f>
        <v>-0.77640326840959439</v>
      </c>
      <c r="CK67" s="69">
        <f t="shared" ref="CK67:CK78" si="38">IF(G67=0,"",(BT67-G67)/G67)</f>
        <v>-0.92369209776849293</v>
      </c>
      <c r="CL67" s="69">
        <f t="shared" ref="CL67:CL78" si="39">IF(H67=0,"",(CA67-H67)/H67)</f>
        <v>-0.90034011980828332</v>
      </c>
      <c r="CM67" s="41">
        <f t="shared" si="9"/>
        <v>-4.6982380810562323E-4</v>
      </c>
      <c r="CN67" s="41">
        <f t="shared" si="10"/>
        <v>-5.4813410220959325E-4</v>
      </c>
      <c r="CO67" s="41">
        <f t="shared" si="11"/>
        <v>8.5507882724154361E-4</v>
      </c>
      <c r="CP67" s="41">
        <f t="shared" si="12"/>
        <v>-1.321182784005724E-3</v>
      </c>
      <c r="CQ67" s="69"/>
      <c r="CR67" s="69"/>
    </row>
    <row r="68" spans="1:96">
      <c r="A68" s="68" t="s">
        <v>373</v>
      </c>
      <c r="B68" s="76">
        <v>1.25959792</v>
      </c>
      <c r="C68" s="76"/>
      <c r="D68" s="76">
        <v>8.1237644699999993</v>
      </c>
      <c r="E68" s="76">
        <v>0.206389189999999</v>
      </c>
      <c r="F68" s="76">
        <v>0.20019751999999999</v>
      </c>
      <c r="G68" s="76">
        <v>4.8848700000000004E-3</v>
      </c>
      <c r="H68" s="76">
        <v>0.2459566</v>
      </c>
      <c r="I68" s="94"/>
      <c r="J68" s="94"/>
      <c r="K68" s="94"/>
      <c r="L68" s="94"/>
      <c r="M68" s="94"/>
      <c r="N68" s="94"/>
      <c r="O68" s="94"/>
      <c r="P68" s="94"/>
      <c r="Q68" s="94" t="s">
        <v>373</v>
      </c>
      <c r="R68" s="76">
        <v>0</v>
      </c>
      <c r="S68" s="76">
        <v>6.49783832754068E-3</v>
      </c>
      <c r="T68" s="76">
        <v>2.40501891558392E-3</v>
      </c>
      <c r="U68" s="76">
        <v>2.40501891558392E-3</v>
      </c>
      <c r="V68" s="76">
        <v>1.91077570065642E-2</v>
      </c>
      <c r="W68" s="76">
        <v>0</v>
      </c>
      <c r="X68" s="76">
        <v>1.1649781480128E-3</v>
      </c>
      <c r="Y68" s="76">
        <v>5.9801504769148497E-3</v>
      </c>
      <c r="Z68" s="76">
        <v>1.25959817236837</v>
      </c>
      <c r="AA68" s="76">
        <v>5.7238284432943598E-2</v>
      </c>
      <c r="AB68" s="76">
        <v>4.3492166729608601E-4</v>
      </c>
      <c r="AC68" s="76">
        <v>9.9925987016981094E-3</v>
      </c>
      <c r="AD68" s="76">
        <v>0</v>
      </c>
      <c r="AE68" s="76">
        <v>0</v>
      </c>
      <c r="AF68" s="76">
        <v>1.0510514939069701E-2</v>
      </c>
      <c r="AG68" s="76">
        <v>1.0510514939069701E-2</v>
      </c>
      <c r="AH68" s="76">
        <v>6.49904495775393E-2</v>
      </c>
      <c r="AI68" s="76">
        <v>7.9136948749152503E-3</v>
      </c>
      <c r="AJ68" s="76">
        <v>3.1580320216934802E-4</v>
      </c>
      <c r="AK68" s="76">
        <v>8.2817336114871798E-3</v>
      </c>
      <c r="AL68" s="76">
        <v>8.4746210949255098E-4</v>
      </c>
      <c r="AM68" s="76">
        <v>0</v>
      </c>
      <c r="AN68" s="76">
        <v>6.7053720515220102E-4</v>
      </c>
      <c r="AO68" s="76">
        <v>3.8532059061823099E-3</v>
      </c>
      <c r="AP68" s="76">
        <v>0</v>
      </c>
      <c r="AQ68" s="76">
        <v>0.252901921879219</v>
      </c>
      <c r="AR68" s="76">
        <v>7.3113804615376097</v>
      </c>
      <c r="AS68" s="76">
        <v>0.74737832768398904</v>
      </c>
      <c r="AT68" s="76">
        <v>8.1237492387991406</v>
      </c>
      <c r="AU68" s="76">
        <v>0</v>
      </c>
      <c r="AV68" s="76">
        <v>1.0081831550345199E-2</v>
      </c>
      <c r="AW68" s="76">
        <v>0</v>
      </c>
      <c r="AX68" s="76">
        <v>8.7941659709981898E-2</v>
      </c>
      <c r="AY68" s="76">
        <v>1.16714628218059E-4</v>
      </c>
      <c r="AZ68" s="76">
        <v>4.1040559533060998E-5</v>
      </c>
      <c r="BA68" s="76">
        <v>0.15439140858810399</v>
      </c>
      <c r="BB68" s="76">
        <v>5.2451804207521001E-5</v>
      </c>
      <c r="BC68" s="76">
        <v>0</v>
      </c>
      <c r="BD68" s="76">
        <v>7.6072421832371498E-6</v>
      </c>
      <c r="BE68" s="76">
        <v>0.206382214523608</v>
      </c>
      <c r="BF68" s="76">
        <v>0.20019118259516999</v>
      </c>
      <c r="BG68" s="76">
        <v>6.1910319284379702E-3</v>
      </c>
      <c r="BH68" s="76">
        <v>0</v>
      </c>
      <c r="BI68" s="76">
        <v>0</v>
      </c>
      <c r="BJ68" s="76">
        <v>8.1900329039831998E-4</v>
      </c>
      <c r="BK68" s="76">
        <v>0</v>
      </c>
      <c r="BL68" s="76">
        <v>8.78863307925065E-3</v>
      </c>
      <c r="BM68" s="76">
        <v>0</v>
      </c>
      <c r="BN68" s="76">
        <v>2.2842286854390199E-4</v>
      </c>
      <c r="BO68" s="76">
        <v>3.5154517546035199E-2</v>
      </c>
      <c r="BP68" s="76">
        <v>2.14835939483126E-4</v>
      </c>
      <c r="BQ68" s="76">
        <v>0</v>
      </c>
      <c r="BR68" s="76">
        <v>5.9058218555200896E-4</v>
      </c>
      <c r="BS68" s="76">
        <v>8.0080314379095703E-7</v>
      </c>
      <c r="BT68" s="76">
        <v>4.8864158909152997E-3</v>
      </c>
      <c r="BU68" s="76">
        <v>3.6730330654541198E-2</v>
      </c>
      <c r="BV68" s="76">
        <v>0</v>
      </c>
      <c r="BW68" s="76">
        <v>0</v>
      </c>
      <c r="BX68" s="76">
        <v>1.2304306073557199E-2</v>
      </c>
      <c r="BY68" s="76">
        <v>0</v>
      </c>
      <c r="BZ68" s="76">
        <v>2.0084837024421701E-3</v>
      </c>
      <c r="CA68" s="76">
        <v>0.24595874049945701</v>
      </c>
      <c r="CB68" s="76">
        <v>1.7103102682418599E-2</v>
      </c>
      <c r="CC68" s="94"/>
      <c r="CD68" s="29">
        <f t="shared" si="32"/>
        <v>8.0000560907448996E-3</v>
      </c>
      <c r="CE68" s="29">
        <f t="shared" si="33"/>
        <v>1.9247630471189773E-2</v>
      </c>
      <c r="CF68" s="69">
        <f t="shared" si="34"/>
        <v>2.0035629304591882E-7</v>
      </c>
      <c r="CG68" s="69"/>
      <c r="CH68" s="69">
        <f t="shared" si="35"/>
        <v>-1.8748944427211458E-6</v>
      </c>
      <c r="CI68" s="69">
        <f t="shared" si="36"/>
        <v>-3.3797682867995225E-5</v>
      </c>
      <c r="CJ68" s="69">
        <f t="shared" si="37"/>
        <v>-3.1655760920504937E-5</v>
      </c>
      <c r="CK68" s="69">
        <f t="shared" si="38"/>
        <v>3.1646510865168676E-4</v>
      </c>
      <c r="CL68" s="69">
        <f t="shared" si="39"/>
        <v>8.7027526686216601E-6</v>
      </c>
      <c r="CM68" s="41">
        <f t="shared" ref="CM68:CM86" si="40">(T68/0.009783-$CA68)/$CA68</f>
        <v>-4.9681472398388233E-4</v>
      </c>
      <c r="CN68" s="41">
        <f t="shared" ref="CN68:CN86" si="41">(X68/0.004739-$CA68)/$CA68</f>
        <v>-5.3219288583470834E-4</v>
      </c>
      <c r="CO68" s="41">
        <f t="shared" ref="CO68:CO86" si="42">(AF68/0.042696-$CA68)/$CA68</f>
        <v>8.6279046437366278E-4</v>
      </c>
      <c r="CP68" s="41">
        <f t="shared" ref="CP68:CP86" si="43">(AN68/0.00273-$CA68)/$CA68</f>
        <v>-1.3852593060527749E-3</v>
      </c>
      <c r="CQ68" s="69"/>
      <c r="CR68" s="69"/>
    </row>
    <row r="69" spans="1:96">
      <c r="A69" s="68" t="s">
        <v>374</v>
      </c>
      <c r="B69" s="76">
        <v>248.07503352999899</v>
      </c>
      <c r="C69" s="76"/>
      <c r="D69" s="76">
        <v>1671.4361459500001</v>
      </c>
      <c r="E69" s="76">
        <v>44.5404241499999</v>
      </c>
      <c r="F69" s="76">
        <v>43.199423009999997</v>
      </c>
      <c r="G69" s="76">
        <v>1.67336858</v>
      </c>
      <c r="H69" s="76">
        <v>62.6406106499999</v>
      </c>
      <c r="I69" s="94"/>
      <c r="J69" s="94"/>
      <c r="K69" s="94"/>
      <c r="L69" s="94"/>
      <c r="M69" s="94"/>
      <c r="N69" s="94"/>
      <c r="O69" s="94"/>
      <c r="P69" s="94"/>
      <c r="Q69" s="94" t="s">
        <v>374</v>
      </c>
      <c r="R69" s="76">
        <v>0</v>
      </c>
      <c r="S69" s="76">
        <v>1.6548632189478301</v>
      </c>
      <c r="T69" s="76">
        <v>0.61251155178224403</v>
      </c>
      <c r="U69" s="76">
        <v>0.61251155178224403</v>
      </c>
      <c r="V69" s="76">
        <v>4.8663828186808598</v>
      </c>
      <c r="W69" s="76">
        <v>0</v>
      </c>
      <c r="X69" s="76">
        <v>0.29668849855825602</v>
      </c>
      <c r="Y69" s="76">
        <v>1.52300081539267</v>
      </c>
      <c r="Z69" s="76">
        <v>248.07501016440901</v>
      </c>
      <c r="AA69" s="76">
        <v>14.5773087163524</v>
      </c>
      <c r="AB69" s="76">
        <v>0.11076371708516999</v>
      </c>
      <c r="AC69" s="76">
        <v>2.54493282477091</v>
      </c>
      <c r="AD69" s="76">
        <v>0</v>
      </c>
      <c r="AE69" s="76">
        <v>0</v>
      </c>
      <c r="AF69" s="76">
        <v>2.6767932337229898</v>
      </c>
      <c r="AG69" s="76">
        <v>2.6767932337229898</v>
      </c>
      <c r="AH69" s="76">
        <v>13.371501596697399</v>
      </c>
      <c r="AI69" s="76">
        <v>2.01544710916406</v>
      </c>
      <c r="AJ69" s="76">
        <v>8.0435519952179499E-2</v>
      </c>
      <c r="AK69" s="76">
        <v>2.1092017118388799</v>
      </c>
      <c r="AL69" s="76">
        <v>0.21583205378638301</v>
      </c>
      <c r="AM69" s="76">
        <v>0</v>
      </c>
      <c r="AN69" s="76">
        <v>0.17077981136388701</v>
      </c>
      <c r="AO69" s="76">
        <v>0.831457342548654</v>
      </c>
      <c r="AP69" s="76">
        <v>0</v>
      </c>
      <c r="AQ69" s="76">
        <v>64.408878288331493</v>
      </c>
      <c r="AR69" s="76">
        <v>1504.2923691419001</v>
      </c>
      <c r="AS69" s="76">
        <v>153.772097126826</v>
      </c>
      <c r="AT69" s="76">
        <v>1671.43596786543</v>
      </c>
      <c r="AU69" s="76">
        <v>0</v>
      </c>
      <c r="AV69" s="76">
        <v>2.5676393665073798</v>
      </c>
      <c r="AW69" s="76">
        <v>0</v>
      </c>
      <c r="AX69" s="76">
        <v>22.396806152638099</v>
      </c>
      <c r="AY69" s="76">
        <v>2.51852215589984E-2</v>
      </c>
      <c r="AZ69" s="76">
        <v>8.8558700154874603E-3</v>
      </c>
      <c r="BA69" s="76">
        <v>33.315359579358102</v>
      </c>
      <c r="BB69" s="76">
        <v>1.1318238727492101E-2</v>
      </c>
      <c r="BC69" s="76">
        <v>0</v>
      </c>
      <c r="BD69" s="76">
        <v>1.6415780794435499E-3</v>
      </c>
      <c r="BE69" s="76">
        <v>44.539287681445401</v>
      </c>
      <c r="BF69" s="76">
        <v>43.1982530261105</v>
      </c>
      <c r="BG69" s="76">
        <v>1.3410346553349</v>
      </c>
      <c r="BH69" s="76">
        <v>0</v>
      </c>
      <c r="BI69" s="76">
        <v>0</v>
      </c>
      <c r="BJ69" s="76">
        <v>0.17672846663028999</v>
      </c>
      <c r="BK69" s="76">
        <v>0</v>
      </c>
      <c r="BL69" s="76">
        <v>1.8964527891223899</v>
      </c>
      <c r="BM69" s="76">
        <v>0</v>
      </c>
      <c r="BN69" s="76">
        <v>4.9290460600649198E-2</v>
      </c>
      <c r="BO69" s="76">
        <v>7.5858098954458004</v>
      </c>
      <c r="BP69" s="76">
        <v>5.4715377415772898E-2</v>
      </c>
      <c r="BQ69" s="76">
        <v>0</v>
      </c>
      <c r="BR69" s="76">
        <v>0.12743812893731701</v>
      </c>
      <c r="BS69" s="76">
        <v>1.7279763455083501E-4</v>
      </c>
      <c r="BT69" s="76">
        <v>1.6733783095619901</v>
      </c>
      <c r="BU69" s="76">
        <v>9.3545300883752098</v>
      </c>
      <c r="BV69" s="76">
        <v>0</v>
      </c>
      <c r="BW69" s="76">
        <v>0</v>
      </c>
      <c r="BX69" s="76">
        <v>3.13365541256369</v>
      </c>
      <c r="BY69" s="76">
        <v>0</v>
      </c>
      <c r="BZ69" s="76">
        <v>0.51152010255791203</v>
      </c>
      <c r="CA69" s="76">
        <v>62.640582637499499</v>
      </c>
      <c r="CB69" s="76">
        <v>4.3558274989588597</v>
      </c>
      <c r="CC69" s="94"/>
      <c r="CD69" s="29">
        <f t="shared" si="32"/>
        <v>8.000008288546032E-3</v>
      </c>
      <c r="CE69" s="29">
        <f t="shared" si="33"/>
        <v>1.9247476096917456E-2</v>
      </c>
      <c r="CF69" s="69">
        <f t="shared" si="34"/>
        <v>-9.4187591751848197E-8</v>
      </c>
      <c r="CG69" s="69"/>
      <c r="CH69" s="69">
        <f t="shared" si="35"/>
        <v>-1.0654584112220893E-7</v>
      </c>
      <c r="CI69" s="69">
        <f t="shared" si="36"/>
        <v>-2.5515440775141482E-5</v>
      </c>
      <c r="CJ69" s="69">
        <f t="shared" si="37"/>
        <v>-2.708332213664355E-5</v>
      </c>
      <c r="CK69" s="69">
        <f t="shared" si="38"/>
        <v>5.8143568048107251E-6</v>
      </c>
      <c r="CL69" s="69">
        <f t="shared" si="39"/>
        <v>-4.4719392276671009E-7</v>
      </c>
      <c r="CM69" s="41">
        <f t="shared" si="40"/>
        <v>-4.9161530341637974E-4</v>
      </c>
      <c r="CN69" s="41">
        <f t="shared" si="41"/>
        <v>-5.5657904583865793E-4</v>
      </c>
      <c r="CO69" s="41">
        <f t="shared" si="42"/>
        <v>8.5657709786123699E-4</v>
      </c>
      <c r="CP69" s="41">
        <f t="shared" si="43"/>
        <v>-1.3389910289565521E-3</v>
      </c>
      <c r="CQ69" s="69"/>
      <c r="CR69" s="69"/>
    </row>
    <row r="70" spans="1:96">
      <c r="A70" s="68" t="s">
        <v>375</v>
      </c>
      <c r="B70" s="76">
        <v>50.422665989999899</v>
      </c>
      <c r="C70" s="76"/>
      <c r="D70" s="76">
        <v>354.40225172999999</v>
      </c>
      <c r="E70" s="76">
        <v>9.8119346199999899</v>
      </c>
      <c r="F70" s="76">
        <v>9.5105601899999996</v>
      </c>
      <c r="G70" s="76">
        <v>1.22919679</v>
      </c>
      <c r="H70" s="76">
        <v>14.619583820000001</v>
      </c>
      <c r="I70" s="94"/>
      <c r="J70" s="94"/>
      <c r="K70" s="94"/>
      <c r="L70" s="94"/>
      <c r="M70" s="94"/>
      <c r="N70" s="94"/>
      <c r="O70" s="94"/>
      <c r="P70" s="94"/>
      <c r="Q70" s="94" t="s">
        <v>375</v>
      </c>
      <c r="R70" s="76">
        <v>0</v>
      </c>
      <c r="S70" s="76">
        <v>0.38622576869812603</v>
      </c>
      <c r="T70" s="76">
        <v>0.14295311085569501</v>
      </c>
      <c r="U70" s="76">
        <v>0.14295311085569501</v>
      </c>
      <c r="V70" s="76">
        <v>1.1357571458192099</v>
      </c>
      <c r="W70" s="76">
        <v>0</v>
      </c>
      <c r="X70" s="76">
        <v>6.9243479936835606E-2</v>
      </c>
      <c r="Y70" s="76">
        <v>0.35545092733080902</v>
      </c>
      <c r="Z70" s="76">
        <v>50.422675560111699</v>
      </c>
      <c r="AA70" s="76">
        <v>3.4021690158600499</v>
      </c>
      <c r="AB70" s="76">
        <v>2.5850970590327201E-2</v>
      </c>
      <c r="AC70" s="76">
        <v>0.593956758077679</v>
      </c>
      <c r="AD70" s="76">
        <v>0</v>
      </c>
      <c r="AE70" s="76">
        <v>0</v>
      </c>
      <c r="AF70" s="76">
        <v>0.62473138153584995</v>
      </c>
      <c r="AG70" s="76">
        <v>0.62473138153584995</v>
      </c>
      <c r="AH70" s="76">
        <v>2.8352189509306198</v>
      </c>
      <c r="AI70" s="76">
        <v>0.47038157020916299</v>
      </c>
      <c r="AJ70" s="76">
        <v>1.8772773538424901E-2</v>
      </c>
      <c r="AK70" s="76">
        <v>0.49226160439437</v>
      </c>
      <c r="AL70" s="76">
        <v>5.0372734269041E-2</v>
      </c>
      <c r="AM70" s="76">
        <v>0</v>
      </c>
      <c r="AN70" s="76">
        <v>3.9858006124949101E-2</v>
      </c>
      <c r="AO70" s="76">
        <v>0.183049421385935</v>
      </c>
      <c r="AP70" s="76">
        <v>0</v>
      </c>
      <c r="AQ70" s="76">
        <v>15.0322793399361</v>
      </c>
      <c r="AR70" s="76">
        <v>318.96192651774402</v>
      </c>
      <c r="AS70" s="76">
        <v>32.605018721649898</v>
      </c>
      <c r="AT70" s="76">
        <v>354.40216419032402</v>
      </c>
      <c r="AU70" s="76">
        <v>0</v>
      </c>
      <c r="AV70" s="76">
        <v>0.59925708439293002</v>
      </c>
      <c r="AW70" s="76">
        <v>0</v>
      </c>
      <c r="AX70" s="76">
        <v>5.2271484242861099</v>
      </c>
      <c r="AY70" s="76">
        <v>5.5446551034243298E-3</v>
      </c>
      <c r="AZ70" s="76">
        <v>1.9496646659722E-3</v>
      </c>
      <c r="BA70" s="76">
        <v>7.33454285950494</v>
      </c>
      <c r="BB70" s="76">
        <v>2.4917674785187101E-3</v>
      </c>
      <c r="BC70" s="76">
        <v>0</v>
      </c>
      <c r="BD70" s="76">
        <v>3.6140082342631298E-4</v>
      </c>
      <c r="BE70" s="76">
        <v>9.8116850835521898</v>
      </c>
      <c r="BF70" s="76">
        <v>9.5103118183416804</v>
      </c>
      <c r="BG70" s="76">
        <v>0.301373265210513</v>
      </c>
      <c r="BH70" s="76">
        <v>0</v>
      </c>
      <c r="BI70" s="76">
        <v>0</v>
      </c>
      <c r="BJ70" s="76">
        <v>3.8907665360428098E-2</v>
      </c>
      <c r="BK70" s="76">
        <v>0</v>
      </c>
      <c r="BL70" s="76">
        <v>0.41751336640266301</v>
      </c>
      <c r="BM70" s="76">
        <v>0</v>
      </c>
      <c r="BN70" s="76">
        <v>1.08515389033107E-2</v>
      </c>
      <c r="BO70" s="76">
        <v>1.6700546944669501</v>
      </c>
      <c r="BP70" s="76">
        <v>1.27698808876778E-2</v>
      </c>
      <c r="BQ70" s="76">
        <v>0</v>
      </c>
      <c r="BR70" s="76">
        <v>2.8056163406581899E-2</v>
      </c>
      <c r="BS70" s="76">
        <v>3.8042225455667698E-5</v>
      </c>
      <c r="BT70" s="76">
        <v>1.22920477565215</v>
      </c>
      <c r="BU70" s="76">
        <v>2.18323684223799</v>
      </c>
      <c r="BV70" s="76">
        <v>0</v>
      </c>
      <c r="BW70" s="76">
        <v>0</v>
      </c>
      <c r="BX70" s="76">
        <v>0.73135885594058403</v>
      </c>
      <c r="BY70" s="76">
        <v>0</v>
      </c>
      <c r="BZ70" s="76">
        <v>0.11938268921509899</v>
      </c>
      <c r="CA70" s="76">
        <v>14.619580062501001</v>
      </c>
      <c r="CB70" s="76">
        <v>1.01659977455045</v>
      </c>
      <c r="CC70" s="94"/>
      <c r="CD70" s="29">
        <f t="shared" si="32"/>
        <v>8.0000046201975979E-3</v>
      </c>
      <c r="CE70" s="29">
        <f t="shared" si="33"/>
        <v>1.9247467894049918E-2</v>
      </c>
      <c r="CF70" s="69">
        <f t="shared" si="34"/>
        <v>1.8979781437607752E-7</v>
      </c>
      <c r="CG70" s="69"/>
      <c r="CH70" s="69">
        <f t="shared" si="35"/>
        <v>-2.4700654565973125E-7</v>
      </c>
      <c r="CI70" s="69">
        <f t="shared" si="36"/>
        <v>-2.5431931363615755E-5</v>
      </c>
      <c r="CJ70" s="69">
        <f t="shared" si="37"/>
        <v>-2.6115355284792898E-5</v>
      </c>
      <c r="CK70" s="69">
        <f t="shared" si="38"/>
        <v>6.4966425351540402E-6</v>
      </c>
      <c r="CL70" s="69">
        <f t="shared" si="39"/>
        <v>-2.5701819191359143E-7</v>
      </c>
      <c r="CM70" s="41">
        <f t="shared" si="40"/>
        <v>-4.9111487664156312E-4</v>
      </c>
      <c r="CN70" s="41">
        <f t="shared" si="41"/>
        <v>-5.5872915396386552E-4</v>
      </c>
      <c r="CO70" s="41">
        <f t="shared" si="42"/>
        <v>8.5516380639855528E-4</v>
      </c>
      <c r="CP70" s="41">
        <f t="shared" si="43"/>
        <v>-1.339150566993142E-3</v>
      </c>
      <c r="CQ70" s="69"/>
      <c r="CR70" s="69"/>
    </row>
    <row r="71" spans="1:96">
      <c r="A71" s="68" t="s">
        <v>376</v>
      </c>
      <c r="B71" s="76">
        <v>286.68164103027601</v>
      </c>
      <c r="C71" s="76">
        <v>1.4571626408434599</v>
      </c>
      <c r="D71" s="76">
        <v>2321.9042866519098</v>
      </c>
      <c r="E71" s="76">
        <v>56.823281650242002</v>
      </c>
      <c r="F71" s="76">
        <v>52.277428605822699</v>
      </c>
      <c r="G71" s="76">
        <v>110.92698869695499</v>
      </c>
      <c r="H71" s="76">
        <v>96.876240526745903</v>
      </c>
      <c r="I71" s="94"/>
      <c r="J71" s="94"/>
      <c r="K71" s="94"/>
      <c r="L71" s="94"/>
      <c r="M71" s="94"/>
      <c r="N71" s="94"/>
      <c r="O71" s="94"/>
      <c r="P71" s="94"/>
      <c r="Q71" s="94" t="s">
        <v>376</v>
      </c>
      <c r="R71" s="76">
        <v>0</v>
      </c>
      <c r="S71" s="76">
        <v>1.56193409100789</v>
      </c>
      <c r="T71" s="76">
        <v>0.85409546145802595</v>
      </c>
      <c r="U71" s="76">
        <v>0.85409546145802595</v>
      </c>
      <c r="V71" s="76">
        <v>4.2063826501760904</v>
      </c>
      <c r="W71" s="76">
        <v>0</v>
      </c>
      <c r="X71" s="76">
        <v>1.8783280470882899</v>
      </c>
      <c r="Y71" s="76">
        <v>3.8922280811521301</v>
      </c>
      <c r="Z71" s="76">
        <v>281.09767864327603</v>
      </c>
      <c r="AA71" s="76">
        <v>16.085692895715901</v>
      </c>
      <c r="AB71" s="76">
        <v>0.93247910483968699</v>
      </c>
      <c r="AC71" s="76">
        <v>3.17923025046708</v>
      </c>
      <c r="AD71" s="76">
        <v>4.7587280761916999E-3</v>
      </c>
      <c r="AE71" s="76">
        <v>0</v>
      </c>
      <c r="AF71" s="76">
        <v>3.6575347503540998</v>
      </c>
      <c r="AG71" s="76">
        <v>3.6575347503540998</v>
      </c>
      <c r="AH71" s="76">
        <v>18.1920787931899</v>
      </c>
      <c r="AI71" s="76">
        <v>3.0765154099770098</v>
      </c>
      <c r="AJ71" s="76">
        <v>0.13191089422763799</v>
      </c>
      <c r="AK71" s="76">
        <v>2.1830070736170599</v>
      </c>
      <c r="AL71" s="76">
        <v>0.186567537646675</v>
      </c>
      <c r="AM71" s="76">
        <v>0.33322362554715901</v>
      </c>
      <c r="AN71" s="76">
        <v>0.200463587151574</v>
      </c>
      <c r="AO71" s="76">
        <v>1.4170819292646999</v>
      </c>
      <c r="AP71" s="76">
        <v>0</v>
      </c>
      <c r="AQ71" s="76">
        <v>97.216598378500805</v>
      </c>
      <c r="AR71" s="76">
        <v>2046.66027282198</v>
      </c>
      <c r="AS71" s="76">
        <v>209.214836224142</v>
      </c>
      <c r="AT71" s="76">
        <v>2274.06718783931</v>
      </c>
      <c r="AU71" s="76">
        <v>0</v>
      </c>
      <c r="AV71" s="76">
        <v>5.0989820400469803</v>
      </c>
      <c r="AW71" s="76">
        <v>0</v>
      </c>
      <c r="AX71" s="76">
        <v>37.836298741712099</v>
      </c>
      <c r="AY71" s="76">
        <v>2.5692345001295299E-2</v>
      </c>
      <c r="AZ71" s="76">
        <v>7.4703494877009597E-3</v>
      </c>
      <c r="BA71" s="76">
        <v>29.908859934853499</v>
      </c>
      <c r="BB71" s="76">
        <v>1.10300567139006E-2</v>
      </c>
      <c r="BC71" s="76">
        <v>0</v>
      </c>
      <c r="BD71" s="76">
        <v>1.38475272408604E-3</v>
      </c>
      <c r="BE71" s="76">
        <v>55.7225840783303</v>
      </c>
      <c r="BF71" s="76">
        <v>51.264699854054101</v>
      </c>
      <c r="BG71" s="76">
        <v>4.4578842242762198</v>
      </c>
      <c r="BH71" s="76">
        <v>0</v>
      </c>
      <c r="BI71" s="76">
        <v>0</v>
      </c>
      <c r="BJ71" s="76">
        <v>4.3207825305753502</v>
      </c>
      <c r="BK71" s="76">
        <v>0</v>
      </c>
      <c r="BL71" s="76">
        <v>3.36094324751843</v>
      </c>
      <c r="BM71" s="76">
        <v>0</v>
      </c>
      <c r="BN71" s="76">
        <v>5.1955367427812302E-2</v>
      </c>
      <c r="BO71" s="76">
        <v>13.4437329761844</v>
      </c>
      <c r="BP71" s="76">
        <v>8.7245718801787706E-2</v>
      </c>
      <c r="BQ71" s="76">
        <v>1.7789843306492002E-2</v>
      </c>
      <c r="BR71" s="76">
        <v>0.114912680434531</v>
      </c>
      <c r="BS71" s="76">
        <v>1.45769826441134E-4</v>
      </c>
      <c r="BT71" s="76">
        <v>109.20976338894501</v>
      </c>
      <c r="BU71" s="76">
        <v>22.536671690848198</v>
      </c>
      <c r="BV71" s="76">
        <v>0</v>
      </c>
      <c r="BW71" s="76">
        <v>0</v>
      </c>
      <c r="BX71" s="76">
        <v>6.82559677155154</v>
      </c>
      <c r="BY71" s="76">
        <v>0</v>
      </c>
      <c r="BZ71" s="76">
        <v>1.1222338656393001</v>
      </c>
      <c r="CA71" s="76">
        <v>94.719769617001504</v>
      </c>
      <c r="CB71" s="76">
        <v>8.6036288731626005</v>
      </c>
      <c r="CC71" s="94"/>
      <c r="CD71" s="29">
        <f t="shared" si="32"/>
        <v>7.9997982867317935E-3</v>
      </c>
      <c r="CE71" s="29">
        <f t="shared" si="33"/>
        <v>2.764245052246482E-2</v>
      </c>
      <c r="CF71" s="69">
        <f t="shared" si="34"/>
        <v>-1.9477921107652205E-2</v>
      </c>
      <c r="CG71" s="69"/>
      <c r="CH71" s="69">
        <f t="shared" si="35"/>
        <v>-2.0602528315919067E-2</v>
      </c>
      <c r="CI71" s="69">
        <f t="shared" si="36"/>
        <v>-1.9370538623353417E-2</v>
      </c>
      <c r="CJ71" s="69">
        <f t="shared" si="37"/>
        <v>-1.9372199030764876E-2</v>
      </c>
      <c r="CK71" s="69">
        <f t="shared" si="38"/>
        <v>-1.5480680835043033E-2</v>
      </c>
      <c r="CL71" s="69">
        <f t="shared" si="39"/>
        <v>-2.2260059824978799E-2</v>
      </c>
      <c r="CM71" s="41">
        <f t="shared" si="40"/>
        <v>-7.8291213635644369E-2</v>
      </c>
      <c r="CN71" s="41">
        <f t="shared" si="41"/>
        <v>3.184505101403742</v>
      </c>
      <c r="CO71" s="41">
        <f t="shared" si="42"/>
        <v>-9.5599823969257744E-2</v>
      </c>
      <c r="CP71" s="41">
        <f t="shared" si="43"/>
        <v>-0.22476706076862282</v>
      </c>
      <c r="CQ71" s="69"/>
      <c r="CR71" s="69"/>
    </row>
    <row r="72" spans="1:96">
      <c r="A72" s="68" t="s">
        <v>377</v>
      </c>
      <c r="B72" s="76">
        <v>245.85345942236901</v>
      </c>
      <c r="C72" s="76">
        <v>0.179235816621161</v>
      </c>
      <c r="D72" s="76">
        <v>1689.7061548382001</v>
      </c>
      <c r="E72" s="76">
        <v>43.636837037119101</v>
      </c>
      <c r="F72" s="76">
        <v>42.146319402949601</v>
      </c>
      <c r="G72" s="76">
        <v>7.2085905786338298</v>
      </c>
      <c r="H72" s="76">
        <v>58.501327365081401</v>
      </c>
      <c r="I72" s="94"/>
      <c r="J72" s="94"/>
      <c r="K72" s="94"/>
      <c r="L72" s="94"/>
      <c r="M72" s="94"/>
      <c r="N72" s="94"/>
      <c r="O72" s="94"/>
      <c r="P72" s="94"/>
      <c r="Q72" s="94" t="s">
        <v>377</v>
      </c>
      <c r="R72" s="76">
        <v>0</v>
      </c>
      <c r="S72" s="76">
        <v>1.4514653470677901</v>
      </c>
      <c r="T72" s="76">
        <v>0.56482705009884404</v>
      </c>
      <c r="U72" s="76">
        <v>0.56482705009884404</v>
      </c>
      <c r="V72" s="76">
        <v>4.2295900914367</v>
      </c>
      <c r="W72" s="76">
        <v>0</v>
      </c>
      <c r="X72" s="76">
        <v>0.42005757554293699</v>
      </c>
      <c r="Y72" s="76">
        <v>1.5812944674746601</v>
      </c>
      <c r="Z72" s="76">
        <v>245.853197749081</v>
      </c>
      <c r="AA72" s="76">
        <v>13.0182936380164</v>
      </c>
      <c r="AB72" s="76">
        <v>0.17994528773524701</v>
      </c>
      <c r="AC72" s="76">
        <v>2.30985473866961</v>
      </c>
      <c r="AD72" s="76">
        <v>4.7587280761917202E-4</v>
      </c>
      <c r="AE72" s="76">
        <v>0</v>
      </c>
      <c r="AF72" s="76">
        <v>2.46089820622915</v>
      </c>
      <c r="AG72" s="76">
        <v>2.46089820622915</v>
      </c>
      <c r="AH72" s="76">
        <v>13.517622820042201</v>
      </c>
      <c r="AI72" s="76">
        <v>1.8851614933481</v>
      </c>
      <c r="AJ72" s="76">
        <v>7.6148871944090799E-2</v>
      </c>
      <c r="AK72" s="76">
        <v>1.86918098427783</v>
      </c>
      <c r="AL72" s="76">
        <v>0.187590203918715</v>
      </c>
      <c r="AM72" s="76">
        <v>3.33230724917188E-2</v>
      </c>
      <c r="AN72" s="76">
        <v>0.15371694756064</v>
      </c>
      <c r="AO72" s="76">
        <v>0.93479577925120005</v>
      </c>
      <c r="AP72" s="76">
        <v>0</v>
      </c>
      <c r="AQ72" s="76">
        <v>60.135041253988902</v>
      </c>
      <c r="AR72" s="76">
        <v>1520.7341042896401</v>
      </c>
      <c r="AS72" s="76">
        <v>155.452780855062</v>
      </c>
      <c r="AT72" s="76">
        <v>1689.7045079647401</v>
      </c>
      <c r="AU72" s="76">
        <v>0</v>
      </c>
      <c r="AV72" s="76">
        <v>2.5196067643314199</v>
      </c>
      <c r="AW72" s="76">
        <v>0</v>
      </c>
      <c r="AX72" s="76">
        <v>21.313765580118702</v>
      </c>
      <c r="AY72" s="76">
        <v>2.4078096749835999E-2</v>
      </c>
      <c r="AZ72" s="76">
        <v>8.2827459669196392E-3</v>
      </c>
      <c r="BA72" s="76">
        <v>31.371533259478401</v>
      </c>
      <c r="BB72" s="76">
        <v>1.0759999559075599E-2</v>
      </c>
      <c r="BC72" s="76">
        <v>0</v>
      </c>
      <c r="BD72" s="76">
        <v>1.53533535056245E-3</v>
      </c>
      <c r="BE72" s="76">
        <v>43.635781084354299</v>
      </c>
      <c r="BF72" s="76">
        <v>42.145252581347698</v>
      </c>
      <c r="BG72" s="76">
        <v>1.49052850300655</v>
      </c>
      <c r="BH72" s="76">
        <v>0</v>
      </c>
      <c r="BI72" s="76">
        <v>0</v>
      </c>
      <c r="BJ72" s="76">
        <v>0.65568325093558599</v>
      </c>
      <c r="BK72" s="76">
        <v>0</v>
      </c>
      <c r="BL72" s="76">
        <v>1.98074842507316</v>
      </c>
      <c r="BM72" s="76">
        <v>0</v>
      </c>
      <c r="BN72" s="76">
        <v>4.7320334000231397E-2</v>
      </c>
      <c r="BO72" s="76">
        <v>7.9229961915155096</v>
      </c>
      <c r="BP72" s="76">
        <v>5.1550806759811899E-2</v>
      </c>
      <c r="BQ72" s="76">
        <v>2.09122626586638E-3</v>
      </c>
      <c r="BR72" s="76">
        <v>0.12006210199683599</v>
      </c>
      <c r="BS72" s="76">
        <v>1.6161445570638799E-4</v>
      </c>
      <c r="BT72" s="76">
        <v>7.2086094897953501</v>
      </c>
      <c r="BU72" s="76">
        <v>9.5755717212698599</v>
      </c>
      <c r="BV72" s="76">
        <v>0</v>
      </c>
      <c r="BW72" s="76">
        <v>0</v>
      </c>
      <c r="BX72" s="76">
        <v>3.1353054534876499</v>
      </c>
      <c r="BY72" s="76">
        <v>0</v>
      </c>
      <c r="BZ72" s="76">
        <v>0.51259223969973</v>
      </c>
      <c r="CA72" s="76">
        <v>58.501300286049698</v>
      </c>
      <c r="CB72" s="76">
        <v>4.2697033932814099</v>
      </c>
      <c r="CC72" s="94"/>
      <c r="CD72" s="29">
        <f t="shared" si="32"/>
        <v>7.9999921621350615E-3</v>
      </c>
      <c r="CE72" s="29">
        <f t="shared" si="33"/>
        <v>2.2180334011449591E-2</v>
      </c>
      <c r="CF72" s="69">
        <f t="shared" si="34"/>
        <v>-1.0643465771168048E-6</v>
      </c>
      <c r="CG72" s="69"/>
      <c r="CH72" s="69">
        <f t="shared" si="35"/>
        <v>-9.7465080261935579E-7</v>
      </c>
      <c r="CI72" s="69">
        <f t="shared" si="36"/>
        <v>-2.4198655001119174E-5</v>
      </c>
      <c r="CJ72" s="69">
        <f t="shared" si="37"/>
        <v>-2.5312331349818512E-5</v>
      </c>
      <c r="CK72" s="69">
        <f t="shared" si="38"/>
        <v>2.6234201143785188E-6</v>
      </c>
      <c r="CL72" s="69">
        <f t="shared" si="39"/>
        <v>-4.6287892810008494E-7</v>
      </c>
      <c r="CM72" s="41">
        <f t="shared" si="40"/>
        <v>-1.3089170200519454E-2</v>
      </c>
      <c r="CN72" s="41">
        <f t="shared" si="41"/>
        <v>0.51515336130164846</v>
      </c>
      <c r="CO72" s="41">
        <f t="shared" si="42"/>
        <v>-1.4762483490932189E-2</v>
      </c>
      <c r="CP72" s="41">
        <f t="shared" si="43"/>
        <v>-3.7515851396151281E-2</v>
      </c>
      <c r="CQ72" s="69"/>
      <c r="CR72" s="69"/>
    </row>
    <row r="73" spans="1:96">
      <c r="A73" s="68" t="s">
        <v>378</v>
      </c>
      <c r="B73" s="76">
        <v>15.965533933332299</v>
      </c>
      <c r="C73" s="76">
        <v>0.155536435395601</v>
      </c>
      <c r="D73" s="76">
        <v>151.98688494676199</v>
      </c>
      <c r="E73" s="76">
        <v>4.1251917461249397</v>
      </c>
      <c r="F73" s="76">
        <v>3.7951764064349298</v>
      </c>
      <c r="G73" s="76">
        <v>18.957923232558599</v>
      </c>
      <c r="H73" s="76">
        <v>5.4964223261409701</v>
      </c>
      <c r="I73" s="94"/>
      <c r="J73" s="94"/>
      <c r="K73" s="94"/>
      <c r="L73" s="94"/>
      <c r="M73" s="94"/>
      <c r="N73" s="94"/>
      <c r="O73" s="94"/>
      <c r="P73" s="94"/>
      <c r="Q73" s="94" t="s">
        <v>378</v>
      </c>
      <c r="R73" s="76">
        <v>0</v>
      </c>
      <c r="S73" s="76">
        <v>6.8040795151264197E-2</v>
      </c>
      <c r="T73" s="76">
        <v>4.7829153156897702E-2</v>
      </c>
      <c r="U73" s="76">
        <v>4.7829153156897702E-2</v>
      </c>
      <c r="V73" s="76">
        <v>0.16835192749549499</v>
      </c>
      <c r="W73" s="76">
        <v>0</v>
      </c>
      <c r="X73" s="76">
        <v>0.14334626250356799</v>
      </c>
      <c r="Y73" s="76">
        <v>0.26404307782646302</v>
      </c>
      <c r="Z73" s="76">
        <v>15.965356570049</v>
      </c>
      <c r="AA73" s="76">
        <v>0.79029273230707997</v>
      </c>
      <c r="AB73" s="76">
        <v>7.2489761907438804E-2</v>
      </c>
      <c r="AC73" s="76">
        <v>0.168406811438681</v>
      </c>
      <c r="AD73" s="76">
        <v>3.9049200549832498E-4</v>
      </c>
      <c r="AE73" s="76">
        <v>0</v>
      </c>
      <c r="AF73" s="76">
        <v>0.202866880852307</v>
      </c>
      <c r="AG73" s="76">
        <v>0.202866880852307</v>
      </c>
      <c r="AH73" s="76">
        <v>1.2158935035301399</v>
      </c>
      <c r="AI73" s="76">
        <v>0.17922031959743501</v>
      </c>
      <c r="AJ73" s="76">
        <v>7.9008992283823194E-3</v>
      </c>
      <c r="AK73" s="76">
        <v>0.102495906430783</v>
      </c>
      <c r="AL73" s="76">
        <v>7.46751190771449E-3</v>
      </c>
      <c r="AM73" s="76">
        <v>2.7342489006542101E-2</v>
      </c>
      <c r="AN73" s="76">
        <v>1.02441033467815E-2</v>
      </c>
      <c r="AO73" s="76">
        <v>0.15553666231253799</v>
      </c>
      <c r="AP73" s="76">
        <v>0</v>
      </c>
      <c r="AQ73" s="76">
        <v>5.6370332401880399</v>
      </c>
      <c r="AR73" s="76">
        <v>136.78778970110801</v>
      </c>
      <c r="AS73" s="76">
        <v>13.9826628747168</v>
      </c>
      <c r="AT73" s="76">
        <v>151.986346079355</v>
      </c>
      <c r="AU73" s="76">
        <v>0</v>
      </c>
      <c r="AV73" s="76">
        <v>0.32510844915866</v>
      </c>
      <c r="AW73" s="76">
        <v>0</v>
      </c>
      <c r="AX73" s="76">
        <v>2.29092937746986</v>
      </c>
      <c r="AY73" s="76">
        <v>1.7567664809272499E-3</v>
      </c>
      <c r="AZ73" s="76">
        <v>4.4780833016418902E-4</v>
      </c>
      <c r="BA73" s="76">
        <v>1.8808674085219601</v>
      </c>
      <c r="BB73" s="76">
        <v>7.3341314064937597E-4</v>
      </c>
      <c r="BC73" s="76">
        <v>0</v>
      </c>
      <c r="BD73" s="76">
        <v>8.3003466768078905E-5</v>
      </c>
      <c r="BE73" s="76">
        <v>4.1251422163064797</v>
      </c>
      <c r="BF73" s="76">
        <v>3.7951278752404298</v>
      </c>
      <c r="BG73" s="76">
        <v>0.33001434106604399</v>
      </c>
      <c r="BH73" s="76">
        <v>0</v>
      </c>
      <c r="BI73" s="76">
        <v>0</v>
      </c>
      <c r="BJ73" s="76">
        <v>0.46218334738779698</v>
      </c>
      <c r="BK73" s="76">
        <v>0</v>
      </c>
      <c r="BL73" s="76">
        <v>0.287247364098833</v>
      </c>
      <c r="BM73" s="76">
        <v>0</v>
      </c>
      <c r="BN73" s="76">
        <v>3.6200248019973998E-3</v>
      </c>
      <c r="BO73" s="76">
        <v>1.1489976134966899</v>
      </c>
      <c r="BP73" s="76">
        <v>5.1709296392687398E-3</v>
      </c>
      <c r="BQ73" s="76">
        <v>1.9328035626691501E-3</v>
      </c>
      <c r="BR73" s="76">
        <v>7.2495830508661502E-3</v>
      </c>
      <c r="BS73" s="76">
        <v>8.7389011061691303E-6</v>
      </c>
      <c r="BT73" s="76">
        <v>18.957836560348699</v>
      </c>
      <c r="BU73" s="76">
        <v>1.50938191426114</v>
      </c>
      <c r="BV73" s="76">
        <v>0</v>
      </c>
      <c r="BW73" s="76">
        <v>0</v>
      </c>
      <c r="BX73" s="76">
        <v>0.44622789333597901</v>
      </c>
      <c r="BY73" s="76">
        <v>0</v>
      </c>
      <c r="BZ73" s="76">
        <v>7.3498705580449797E-2</v>
      </c>
      <c r="CA73" s="76">
        <v>5.4964404173349397</v>
      </c>
      <c r="CB73" s="76">
        <v>0.54771735722592596</v>
      </c>
      <c r="CC73" s="94"/>
      <c r="CD73" s="29">
        <f t="shared" si="32"/>
        <v>8.0000179943486398E-3</v>
      </c>
      <c r="CE73" s="29">
        <f t="shared" si="33"/>
        <v>4.0983246790514113E-2</v>
      </c>
      <c r="CF73" s="69">
        <f t="shared" si="34"/>
        <v>-1.1109135719477653E-5</v>
      </c>
      <c r="CG73" s="69"/>
      <c r="CH73" s="69">
        <f t="shared" si="35"/>
        <v>-3.5454862251863008E-6</v>
      </c>
      <c r="CI73" s="69">
        <f t="shared" si="36"/>
        <v>-1.200667060058133E-5</v>
      </c>
      <c r="CJ73" s="69">
        <f t="shared" si="37"/>
        <v>-1.2787599126539333E-5</v>
      </c>
      <c r="CK73" s="69">
        <f t="shared" si="38"/>
        <v>-4.5718198579326472E-6</v>
      </c>
      <c r="CL73" s="69">
        <f t="shared" si="39"/>
        <v>3.2914490364975818E-6</v>
      </c>
      <c r="CM73" s="41">
        <f t="shared" si="40"/>
        <v>-0.110514007026181</v>
      </c>
      <c r="CN73" s="41">
        <f t="shared" si="41"/>
        <v>4.5032360426748861</v>
      </c>
      <c r="CO73" s="41">
        <f t="shared" si="42"/>
        <v>-0.13554490654090603</v>
      </c>
      <c r="CP73" s="41">
        <f t="shared" si="43"/>
        <v>-0.31730019368347695</v>
      </c>
      <c r="CQ73" s="69"/>
      <c r="CR73" s="69"/>
    </row>
    <row r="74" spans="1:96">
      <c r="A74" s="68" t="s">
        <v>379</v>
      </c>
      <c r="B74" s="76"/>
      <c r="C74" s="76"/>
      <c r="D74" s="76"/>
      <c r="E74" s="76"/>
      <c r="F74" s="76"/>
      <c r="G74" s="76"/>
      <c r="H74" s="76"/>
      <c r="I74" s="94"/>
      <c r="J74" s="94"/>
      <c r="K74" s="94"/>
      <c r="L74" s="94"/>
      <c r="M74" s="94"/>
      <c r="N74" s="94"/>
      <c r="O74" s="94"/>
      <c r="P74" s="94"/>
      <c r="Q74" s="94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94"/>
      <c r="CD74" s="29" t="e">
        <f t="shared" si="32"/>
        <v>#DIV/0!</v>
      </c>
      <c r="CE74" s="29" t="e">
        <f t="shared" si="33"/>
        <v>#DIV/0!</v>
      </c>
      <c r="CF74" s="69" t="str">
        <f t="shared" si="34"/>
        <v/>
      </c>
      <c r="CG74" s="69"/>
      <c r="CH74" s="69" t="str">
        <f t="shared" si="35"/>
        <v/>
      </c>
      <c r="CI74" s="69" t="str">
        <f t="shared" si="36"/>
        <v/>
      </c>
      <c r="CJ74" s="69" t="str">
        <f t="shared" si="37"/>
        <v/>
      </c>
      <c r="CK74" s="69" t="str">
        <f t="shared" si="38"/>
        <v/>
      </c>
      <c r="CL74" s="69" t="str">
        <f t="shared" si="39"/>
        <v/>
      </c>
      <c r="CM74" s="41" t="e">
        <f t="shared" si="40"/>
        <v>#DIV/0!</v>
      </c>
      <c r="CN74" s="41" t="e">
        <f t="shared" si="41"/>
        <v>#DIV/0!</v>
      </c>
      <c r="CO74" s="41" t="e">
        <f t="shared" si="42"/>
        <v>#DIV/0!</v>
      </c>
      <c r="CP74" s="41" t="e">
        <f t="shared" si="43"/>
        <v>#DIV/0!</v>
      </c>
      <c r="CQ74" s="69"/>
      <c r="CR74" s="69"/>
    </row>
    <row r="75" spans="1:96">
      <c r="A75" s="68" t="s">
        <v>380</v>
      </c>
      <c r="B75" s="76">
        <v>5.3435899999999996E-3</v>
      </c>
      <c r="C75" s="76"/>
      <c r="D75" s="76">
        <v>3.4068679999999997E-2</v>
      </c>
      <c r="E75" s="76">
        <v>8.5789000000000004E-4</v>
      </c>
      <c r="F75" s="76">
        <v>8.3215999999999997E-4</v>
      </c>
      <c r="G75" s="76">
        <v>2.0699999999999998E-5</v>
      </c>
      <c r="H75" s="76">
        <v>9.795400000000001E-4</v>
      </c>
      <c r="I75" s="94"/>
      <c r="J75" s="94"/>
      <c r="K75" s="94"/>
      <c r="L75" s="94"/>
      <c r="M75" s="94"/>
      <c r="N75" s="94"/>
      <c r="O75" s="94"/>
      <c r="P75" s="94"/>
      <c r="Q75" s="94" t="s">
        <v>380</v>
      </c>
      <c r="R75" s="76">
        <v>0</v>
      </c>
      <c r="S75" s="76">
        <v>2.5876696605433199E-5</v>
      </c>
      <c r="T75" s="76">
        <v>9.5793651813026008E-6</v>
      </c>
      <c r="U75" s="76">
        <v>9.5793651813026008E-6</v>
      </c>
      <c r="V75" s="76">
        <v>7.6100067792126194E-5</v>
      </c>
      <c r="W75" s="76">
        <v>0</v>
      </c>
      <c r="X75" s="76">
        <v>4.6396868808456901E-6</v>
      </c>
      <c r="Y75" s="76">
        <v>2.3815832051896801E-5</v>
      </c>
      <c r="Z75" s="76">
        <v>5.3435451423910199E-3</v>
      </c>
      <c r="AA75" s="76">
        <v>2.2795294763471599E-4</v>
      </c>
      <c r="AB75" s="76">
        <v>1.7321780452719101E-6</v>
      </c>
      <c r="AC75" s="76">
        <v>3.9796628251128397E-5</v>
      </c>
      <c r="AD75" s="76">
        <v>0</v>
      </c>
      <c r="AE75" s="76">
        <v>0</v>
      </c>
      <c r="AF75" s="76">
        <v>4.1858365912134697E-5</v>
      </c>
      <c r="AG75" s="76">
        <v>4.1858365912134697E-5</v>
      </c>
      <c r="AH75" s="76">
        <v>2.72551464144579E-4</v>
      </c>
      <c r="AI75" s="76">
        <v>3.1519101396076798E-5</v>
      </c>
      <c r="AJ75" s="76">
        <v>1.2576173911605601E-6</v>
      </c>
      <c r="AK75" s="76">
        <v>3.2982814069897501E-5</v>
      </c>
      <c r="AL75" s="76">
        <v>3.3751599067444898E-6</v>
      </c>
      <c r="AM75" s="76">
        <v>0</v>
      </c>
      <c r="AN75" s="76">
        <v>2.67082803617784E-6</v>
      </c>
      <c r="AO75" s="76">
        <v>1.60155315619195E-5</v>
      </c>
      <c r="AP75" s="76">
        <v>0</v>
      </c>
      <c r="AQ75" s="76">
        <v>1.0071991931083499E-3</v>
      </c>
      <c r="AR75" s="76">
        <v>3.0661849567618499E-2</v>
      </c>
      <c r="AS75" s="76">
        <v>3.1343038079333298E-3</v>
      </c>
      <c r="AT75" s="76">
        <v>3.4068704839696401E-2</v>
      </c>
      <c r="AU75" s="76">
        <v>0</v>
      </c>
      <c r="AV75" s="76">
        <v>4.01498536682154E-5</v>
      </c>
      <c r="AW75" s="76">
        <v>0</v>
      </c>
      <c r="AX75" s="76">
        <v>3.5023709717422498E-4</v>
      </c>
      <c r="AY75" s="76">
        <v>4.85082976460148E-7</v>
      </c>
      <c r="AZ75" s="76">
        <v>1.7053853403660701E-7</v>
      </c>
      <c r="BA75" s="76">
        <v>6.4174341506969298E-4</v>
      </c>
      <c r="BB75" s="76">
        <v>2.1805916103110099E-7</v>
      </c>
      <c r="BC75" s="76">
        <v>0</v>
      </c>
      <c r="BD75" s="76">
        <v>3.1621995513594198E-8</v>
      </c>
      <c r="BE75" s="76">
        <v>8.5784229931050405E-4</v>
      </c>
      <c r="BF75" s="76">
        <v>8.3211193560299098E-4</v>
      </c>
      <c r="BG75" s="76">
        <v>2.57303637075128E-5</v>
      </c>
      <c r="BH75" s="76">
        <v>0</v>
      </c>
      <c r="BI75" s="76">
        <v>0</v>
      </c>
      <c r="BJ75" s="76">
        <v>3.40426704586164E-6</v>
      </c>
      <c r="BK75" s="76">
        <v>0</v>
      </c>
      <c r="BL75" s="76">
        <v>3.6531247760930702E-5</v>
      </c>
      <c r="BM75" s="76">
        <v>0</v>
      </c>
      <c r="BN75" s="76">
        <v>9.4949762176402798E-7</v>
      </c>
      <c r="BO75" s="76">
        <v>1.4612014087534499E-4</v>
      </c>
      <c r="BP75" s="76">
        <v>8.5568652920848495E-7</v>
      </c>
      <c r="BQ75" s="76">
        <v>0</v>
      </c>
      <c r="BR75" s="76">
        <v>2.4547363547677701E-6</v>
      </c>
      <c r="BS75" s="76">
        <v>3.32820758720657E-9</v>
      </c>
      <c r="BT75" s="76">
        <v>2.0673357694406301E-5</v>
      </c>
      <c r="BU75" s="76">
        <v>1.46275064600935E-4</v>
      </c>
      <c r="BV75" s="76">
        <v>0</v>
      </c>
      <c r="BW75" s="76">
        <v>0</v>
      </c>
      <c r="BX75" s="76">
        <v>4.9005998093001899E-5</v>
      </c>
      <c r="BY75" s="76">
        <v>0</v>
      </c>
      <c r="BZ75" s="76">
        <v>7.9989841101869996E-6</v>
      </c>
      <c r="CA75" s="76">
        <v>9.7955323335372608E-4</v>
      </c>
      <c r="CB75" s="76">
        <v>6.8117816707727704E-5</v>
      </c>
      <c r="CC75" s="94"/>
      <c r="CD75" s="29">
        <f t="shared" si="32"/>
        <v>8.0000535807573658E-3</v>
      </c>
      <c r="CE75" s="29">
        <f t="shared" si="33"/>
        <v>1.9246847541387356E-2</v>
      </c>
      <c r="CF75" s="69">
        <f t="shared" si="34"/>
        <v>-8.3946577075993642E-6</v>
      </c>
      <c r="CG75" s="69"/>
      <c r="CH75" s="69">
        <f t="shared" si="35"/>
        <v>7.291065108461274E-7</v>
      </c>
      <c r="CI75" s="69">
        <f t="shared" si="36"/>
        <v>-5.5602337707619031E-5</v>
      </c>
      <c r="CJ75" s="69">
        <f t="shared" si="37"/>
        <v>-5.7758600520319999E-5</v>
      </c>
      <c r="CK75" s="69">
        <f t="shared" si="38"/>
        <v>-1.2870679030771788E-3</v>
      </c>
      <c r="CL75" s="69">
        <f t="shared" si="39"/>
        <v>1.3509763486921116E-5</v>
      </c>
      <c r="CM75" s="41">
        <f t="shared" si="40"/>
        <v>-3.7609434934827041E-4</v>
      </c>
      <c r="CN75" s="41">
        <f t="shared" si="41"/>
        <v>-5.2043053241752554E-4</v>
      </c>
      <c r="CO75" s="41">
        <f t="shared" si="42"/>
        <v>8.4549307228792153E-4</v>
      </c>
      <c r="CP75" s="41">
        <f t="shared" si="43"/>
        <v>-1.2535769723215158E-3</v>
      </c>
      <c r="CQ75" s="69"/>
      <c r="CR75" s="69"/>
    </row>
    <row r="76" spans="1:96">
      <c r="A76" s="68" t="s">
        <v>381</v>
      </c>
      <c r="B76" s="76">
        <v>1313.5056393899999</v>
      </c>
      <c r="C76" s="76"/>
      <c r="D76" s="76">
        <v>8683.1980444500095</v>
      </c>
      <c r="E76" s="76">
        <v>225.18322456000001</v>
      </c>
      <c r="F76" s="76">
        <v>218.40678324999899</v>
      </c>
      <c r="G76" s="76">
        <v>8.3469216999999798</v>
      </c>
      <c r="H76" s="76">
        <v>302.10191750000001</v>
      </c>
      <c r="I76" s="94"/>
      <c r="J76" s="94"/>
      <c r="K76" s="94"/>
      <c r="L76" s="94"/>
      <c r="M76" s="94"/>
      <c r="N76" s="94"/>
      <c r="O76" s="94"/>
      <c r="P76" s="94"/>
      <c r="Q76" s="94" t="s">
        <v>381</v>
      </c>
      <c r="R76" s="76">
        <v>0</v>
      </c>
      <c r="S76" s="76">
        <v>7.9810534575185796</v>
      </c>
      <c r="T76" s="76">
        <v>2.9540116202972899</v>
      </c>
      <c r="U76" s="76">
        <v>2.9540116202972899</v>
      </c>
      <c r="V76" s="76">
        <v>23.469520732816299</v>
      </c>
      <c r="W76" s="76">
        <v>0</v>
      </c>
      <c r="X76" s="76">
        <v>1.43086115428061</v>
      </c>
      <c r="Y76" s="76">
        <v>7.3451136535767203</v>
      </c>
      <c r="Z76" s="76">
        <v>1313.50531677662</v>
      </c>
      <c r="AA76" s="76">
        <v>70.303106002413898</v>
      </c>
      <c r="AB76" s="76">
        <v>0.53418940361183198</v>
      </c>
      <c r="AC76" s="76">
        <v>12.273623415069601</v>
      </c>
      <c r="AD76" s="76">
        <v>0</v>
      </c>
      <c r="AE76" s="76">
        <v>0</v>
      </c>
      <c r="AF76" s="76">
        <v>12.9095985780408</v>
      </c>
      <c r="AG76" s="76">
        <v>12.9095985780408</v>
      </c>
      <c r="AH76" s="76">
        <v>69.465594426715498</v>
      </c>
      <c r="AI76" s="76">
        <v>9.7200452364732595</v>
      </c>
      <c r="AJ76" s="76">
        <v>0.38792287042433399</v>
      </c>
      <c r="AK76" s="76">
        <v>10.172184457055399</v>
      </c>
      <c r="AL76" s="76">
        <v>1.0409122514150899</v>
      </c>
      <c r="AM76" s="76">
        <v>0</v>
      </c>
      <c r="AN76" s="76">
        <v>0.82363490603052203</v>
      </c>
      <c r="AO76" s="76">
        <v>4.20367348446017</v>
      </c>
      <c r="AP76" s="76">
        <v>0</v>
      </c>
      <c r="AQ76" s="76">
        <v>310.629969190407</v>
      </c>
      <c r="AR76" s="76">
        <v>7814.8755294675202</v>
      </c>
      <c r="AS76" s="76">
        <v>798.85403065526805</v>
      </c>
      <c r="AT76" s="76">
        <v>8683.1951545494994</v>
      </c>
      <c r="AU76" s="76">
        <v>0</v>
      </c>
      <c r="AV76" s="76">
        <v>12.383153011789201</v>
      </c>
      <c r="AW76" s="76">
        <v>0</v>
      </c>
      <c r="AX76" s="76">
        <v>108.014889872517</v>
      </c>
      <c r="AY76" s="76">
        <v>0.12733107690272599</v>
      </c>
      <c r="AZ76" s="76">
        <v>4.47733560409398E-2</v>
      </c>
      <c r="BA76" s="76">
        <v>168.43534174396601</v>
      </c>
      <c r="BB76" s="76">
        <v>5.7222537850603702E-2</v>
      </c>
      <c r="BC76" s="76">
        <v>0</v>
      </c>
      <c r="BD76" s="76">
        <v>8.2994606392301409E-3</v>
      </c>
      <c r="BE76" s="76">
        <v>225.17757391932099</v>
      </c>
      <c r="BF76" s="76">
        <v>218.40112589604001</v>
      </c>
      <c r="BG76" s="76">
        <v>6.7764480232807998</v>
      </c>
      <c r="BH76" s="76">
        <v>0</v>
      </c>
      <c r="BI76" s="76">
        <v>0</v>
      </c>
      <c r="BJ76" s="76">
        <v>0.893502692394604</v>
      </c>
      <c r="BK76" s="76">
        <v>0</v>
      </c>
      <c r="BL76" s="76">
        <v>9.5880557989825608</v>
      </c>
      <c r="BM76" s="76">
        <v>0</v>
      </c>
      <c r="BN76" s="76">
        <v>0.249201992978278</v>
      </c>
      <c r="BO76" s="76">
        <v>38.352224408472303</v>
      </c>
      <c r="BP76" s="76">
        <v>0.263880246746584</v>
      </c>
      <c r="BQ76" s="76">
        <v>0</v>
      </c>
      <c r="BR76" s="76">
        <v>0.64429920027337295</v>
      </c>
      <c r="BS76" s="76">
        <v>8.7362754013789803E-4</v>
      </c>
      <c r="BT76" s="76">
        <v>8.3469498635890105</v>
      </c>
      <c r="BU76" s="76">
        <v>45.114861418667601</v>
      </c>
      <c r="BV76" s="76">
        <v>0</v>
      </c>
      <c r="BW76" s="76">
        <v>0</v>
      </c>
      <c r="BX76" s="76">
        <v>15.112943816394599</v>
      </c>
      <c r="BY76" s="76">
        <v>0</v>
      </c>
      <c r="BZ76" s="76">
        <v>2.4669446304998401</v>
      </c>
      <c r="CA76" s="76">
        <v>302.101883077872</v>
      </c>
      <c r="CB76" s="76">
        <v>21.007206061277401</v>
      </c>
      <c r="CC76" s="94"/>
      <c r="CD76" s="29">
        <f t="shared" si="32"/>
        <v>8.0000038223624961E-3</v>
      </c>
      <c r="CE76" s="29">
        <f t="shared" si="33"/>
        <v>1.9247489989869093E-2</v>
      </c>
      <c r="CF76" s="69">
        <f t="shared" si="34"/>
        <v>-2.4561248177929444E-7</v>
      </c>
      <c r="CG76" s="69"/>
      <c r="CH76" s="69">
        <f t="shared" si="35"/>
        <v>-3.3281522491286834E-7</v>
      </c>
      <c r="CI76" s="69">
        <f t="shared" si="36"/>
        <v>-2.5093524129353507E-5</v>
      </c>
      <c r="CJ76" s="69">
        <f t="shared" si="37"/>
        <v>-2.5902830831517314E-5</v>
      </c>
      <c r="CK76" s="69">
        <f t="shared" si="38"/>
        <v>3.3741288157385166E-6</v>
      </c>
      <c r="CL76" s="69">
        <f t="shared" si="39"/>
        <v>-1.1394210369482992E-7</v>
      </c>
      <c r="CM76" s="41">
        <f t="shared" si="40"/>
        <v>-4.9098973323393955E-4</v>
      </c>
      <c r="CN76" s="41">
        <f t="shared" si="41"/>
        <v>-5.5856080719159237E-4</v>
      </c>
      <c r="CO76" s="41">
        <f t="shared" si="42"/>
        <v>8.5719596432440586E-4</v>
      </c>
      <c r="CP76" s="41">
        <f t="shared" si="43"/>
        <v>-1.3376788552483072E-3</v>
      </c>
      <c r="CQ76" s="69"/>
      <c r="CR76" s="69"/>
    </row>
    <row r="77" spans="1:96">
      <c r="A77" s="68" t="s">
        <v>382</v>
      </c>
      <c r="B77" s="76">
        <v>1.72322027425834</v>
      </c>
      <c r="C77" s="76">
        <v>2.85584112454071E-2</v>
      </c>
      <c r="D77" s="76">
        <v>20.7260902548771</v>
      </c>
      <c r="E77" s="76">
        <v>0.38257528720260298</v>
      </c>
      <c r="F77" s="76">
        <v>0.35196926422639402</v>
      </c>
      <c r="G77" s="76">
        <v>0.27684313522249399</v>
      </c>
      <c r="H77" s="76">
        <v>0.79316952705835597</v>
      </c>
      <c r="I77" s="94"/>
      <c r="J77" s="94"/>
      <c r="K77" s="94"/>
      <c r="L77" s="94"/>
      <c r="M77" s="94"/>
      <c r="N77" s="94"/>
      <c r="O77" s="94"/>
      <c r="P77" s="94"/>
      <c r="Q77" s="94" t="s">
        <v>382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76">
        <v>0</v>
      </c>
      <c r="AO77" s="76">
        <v>0</v>
      </c>
      <c r="AP77" s="76">
        <v>0</v>
      </c>
      <c r="AQ77" s="76">
        <v>0</v>
      </c>
      <c r="AR77" s="76">
        <v>0</v>
      </c>
      <c r="AS77" s="76">
        <v>0</v>
      </c>
      <c r="AT77" s="76">
        <v>0</v>
      </c>
      <c r="AU77" s="76">
        <v>0</v>
      </c>
      <c r="AV77" s="76">
        <v>0</v>
      </c>
      <c r="AW77" s="76">
        <v>0</v>
      </c>
      <c r="AX77" s="76">
        <v>0</v>
      </c>
      <c r="AY77" s="76">
        <v>0</v>
      </c>
      <c r="AZ77" s="76">
        <v>0</v>
      </c>
      <c r="BA77" s="76">
        <v>0</v>
      </c>
      <c r="BB77" s="76">
        <v>0</v>
      </c>
      <c r="BC77" s="76">
        <v>0</v>
      </c>
      <c r="BD77" s="76">
        <v>0</v>
      </c>
      <c r="BE77" s="76">
        <v>0</v>
      </c>
      <c r="BF77" s="76">
        <v>0</v>
      </c>
      <c r="BG77" s="76">
        <v>0</v>
      </c>
      <c r="BH77" s="76">
        <v>0</v>
      </c>
      <c r="BI77" s="76">
        <v>0</v>
      </c>
      <c r="BJ77" s="76">
        <v>0</v>
      </c>
      <c r="BK77" s="76">
        <v>0</v>
      </c>
      <c r="BL77" s="76">
        <v>0</v>
      </c>
      <c r="BM77" s="76">
        <v>0</v>
      </c>
      <c r="BN77" s="76">
        <v>0</v>
      </c>
      <c r="BO77" s="76">
        <v>0</v>
      </c>
      <c r="BP77" s="76">
        <v>0</v>
      </c>
      <c r="BQ77" s="76">
        <v>0</v>
      </c>
      <c r="BR77" s="76">
        <v>0</v>
      </c>
      <c r="BS77" s="76">
        <v>0</v>
      </c>
      <c r="BT77" s="76">
        <v>0</v>
      </c>
      <c r="BU77" s="76">
        <v>0</v>
      </c>
      <c r="BV77" s="76">
        <v>0</v>
      </c>
      <c r="BW77" s="76">
        <v>0</v>
      </c>
      <c r="BX77" s="76">
        <v>0</v>
      </c>
      <c r="BY77" s="76">
        <v>0</v>
      </c>
      <c r="BZ77" s="76">
        <v>0</v>
      </c>
      <c r="CA77" s="76">
        <v>0</v>
      </c>
      <c r="CB77" s="76">
        <v>0</v>
      </c>
      <c r="CC77" s="94"/>
      <c r="CD77" s="29" t="e">
        <f t="shared" si="32"/>
        <v>#DIV/0!</v>
      </c>
      <c r="CE77" s="29" t="e">
        <f t="shared" si="33"/>
        <v>#DIV/0!</v>
      </c>
      <c r="CF77" s="69">
        <f t="shared" si="34"/>
        <v>-1</v>
      </c>
      <c r="CG77" s="69"/>
      <c r="CH77" s="69">
        <f t="shared" si="35"/>
        <v>-1</v>
      </c>
      <c r="CI77" s="69">
        <f t="shared" si="36"/>
        <v>-1</v>
      </c>
      <c r="CJ77" s="69">
        <f t="shared" si="37"/>
        <v>-1</v>
      </c>
      <c r="CK77" s="69">
        <f t="shared" si="38"/>
        <v>-1</v>
      </c>
      <c r="CL77" s="69">
        <f t="shared" si="39"/>
        <v>-1</v>
      </c>
      <c r="CM77" s="41" t="e">
        <f t="shared" si="40"/>
        <v>#DIV/0!</v>
      </c>
      <c r="CN77" s="41" t="e">
        <f t="shared" si="41"/>
        <v>#DIV/0!</v>
      </c>
      <c r="CO77" s="41" t="e">
        <f t="shared" si="42"/>
        <v>#DIV/0!</v>
      </c>
      <c r="CP77" s="41" t="e">
        <f t="shared" si="43"/>
        <v>#DIV/0!</v>
      </c>
      <c r="CQ77" s="69"/>
      <c r="CR77" s="69"/>
    </row>
    <row r="78" spans="1:96">
      <c r="A78" s="68" t="s">
        <v>383</v>
      </c>
      <c r="B78" s="76">
        <v>149.23614351265999</v>
      </c>
      <c r="C78" s="76">
        <v>2.6996880934859</v>
      </c>
      <c r="D78" s="76">
        <v>1901.83198611548</v>
      </c>
      <c r="E78" s="76">
        <v>35.120887079019901</v>
      </c>
      <c r="F78" s="76">
        <v>32.311216112698801</v>
      </c>
      <c r="G78" s="76">
        <v>32.154588218561301</v>
      </c>
      <c r="H78" s="76">
        <v>72.957164665327994</v>
      </c>
      <c r="I78" s="94"/>
      <c r="J78" s="94"/>
      <c r="K78" s="94"/>
      <c r="L78" s="94"/>
      <c r="M78" s="94"/>
      <c r="N78" s="94"/>
      <c r="O78" s="94"/>
      <c r="P78" s="94"/>
      <c r="Q78" s="94" t="s">
        <v>383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76">
        <v>0</v>
      </c>
      <c r="AO78" s="76">
        <v>0</v>
      </c>
      <c r="AP78" s="76">
        <v>0</v>
      </c>
      <c r="AQ78" s="76">
        <v>0</v>
      </c>
      <c r="AR78" s="76">
        <v>0</v>
      </c>
      <c r="AS78" s="76">
        <v>0</v>
      </c>
      <c r="AT78" s="76">
        <v>0</v>
      </c>
      <c r="AU78" s="76">
        <v>0</v>
      </c>
      <c r="AV78" s="76">
        <v>0</v>
      </c>
      <c r="AW78" s="76">
        <v>0</v>
      </c>
      <c r="AX78" s="76">
        <v>0</v>
      </c>
      <c r="AY78" s="76">
        <v>0</v>
      </c>
      <c r="AZ78" s="76">
        <v>0</v>
      </c>
      <c r="BA78" s="76">
        <v>0</v>
      </c>
      <c r="BB78" s="76">
        <v>0</v>
      </c>
      <c r="BC78" s="76">
        <v>0</v>
      </c>
      <c r="BD78" s="76">
        <v>0</v>
      </c>
      <c r="BE78" s="76">
        <v>0</v>
      </c>
      <c r="BF78" s="76">
        <v>0</v>
      </c>
      <c r="BG78" s="76">
        <v>0</v>
      </c>
      <c r="BH78" s="76">
        <v>0</v>
      </c>
      <c r="BI78" s="76">
        <v>0</v>
      </c>
      <c r="BJ78" s="76">
        <v>0</v>
      </c>
      <c r="BK78" s="76">
        <v>0</v>
      </c>
      <c r="BL78" s="76">
        <v>0</v>
      </c>
      <c r="BM78" s="76">
        <v>0</v>
      </c>
      <c r="BN78" s="76">
        <v>0</v>
      </c>
      <c r="BO78" s="76">
        <v>0</v>
      </c>
      <c r="BP78" s="76">
        <v>0</v>
      </c>
      <c r="BQ78" s="76">
        <v>0</v>
      </c>
      <c r="BR78" s="76">
        <v>0</v>
      </c>
      <c r="BS78" s="76">
        <v>0</v>
      </c>
      <c r="BT78" s="76">
        <v>0</v>
      </c>
      <c r="BU78" s="76">
        <v>0</v>
      </c>
      <c r="BV78" s="76">
        <v>0</v>
      </c>
      <c r="BW78" s="76">
        <v>0</v>
      </c>
      <c r="BX78" s="76">
        <v>0</v>
      </c>
      <c r="BY78" s="76">
        <v>0</v>
      </c>
      <c r="BZ78" s="76">
        <v>0</v>
      </c>
      <c r="CA78" s="76">
        <v>0</v>
      </c>
      <c r="CB78" s="76">
        <v>0</v>
      </c>
      <c r="CC78" s="94"/>
      <c r="CD78" s="29" t="e">
        <f t="shared" si="32"/>
        <v>#DIV/0!</v>
      </c>
      <c r="CE78" s="29" t="e">
        <f t="shared" si="33"/>
        <v>#DIV/0!</v>
      </c>
      <c r="CF78" s="69">
        <f t="shared" si="34"/>
        <v>-1</v>
      </c>
      <c r="CG78" s="69"/>
      <c r="CH78" s="69">
        <f t="shared" si="35"/>
        <v>-1</v>
      </c>
      <c r="CI78" s="69">
        <f t="shared" si="36"/>
        <v>-1</v>
      </c>
      <c r="CJ78" s="69">
        <f t="shared" si="37"/>
        <v>-1</v>
      </c>
      <c r="CK78" s="69">
        <f t="shared" si="38"/>
        <v>-1</v>
      </c>
      <c r="CL78" s="69">
        <f t="shared" si="39"/>
        <v>-1</v>
      </c>
      <c r="CM78" s="41" t="e">
        <f t="shared" si="40"/>
        <v>#DIV/0!</v>
      </c>
      <c r="CN78" s="41" t="e">
        <f t="shared" si="41"/>
        <v>#DIV/0!</v>
      </c>
      <c r="CO78" s="41" t="e">
        <f t="shared" si="42"/>
        <v>#DIV/0!</v>
      </c>
      <c r="CP78" s="41" t="e">
        <f t="shared" si="43"/>
        <v>#DIV/0!</v>
      </c>
      <c r="CQ78" s="69"/>
      <c r="CR78" s="69"/>
    </row>
    <row r="79" spans="1:96">
      <c r="A79" s="11" t="s">
        <v>384</v>
      </c>
      <c r="B79" s="76">
        <v>338.07223854899303</v>
      </c>
      <c r="C79" s="76">
        <v>5.0784357781499097</v>
      </c>
      <c r="D79" s="76">
        <v>3933.2113901551702</v>
      </c>
      <c r="E79" s="76">
        <v>90.585254765092898</v>
      </c>
      <c r="F79" s="76">
        <v>83.3384343838852</v>
      </c>
      <c r="G79" s="76">
        <v>262.96773979549101</v>
      </c>
      <c r="H79" s="76">
        <v>146.155036186768</v>
      </c>
      <c r="I79" s="94"/>
      <c r="J79" s="94"/>
      <c r="K79" s="94"/>
      <c r="L79" s="94"/>
      <c r="M79" s="94"/>
      <c r="N79" s="94"/>
      <c r="O79" s="94"/>
      <c r="P79" s="94"/>
      <c r="Q79" s="94" t="s">
        <v>384</v>
      </c>
      <c r="R79" s="76">
        <v>0</v>
      </c>
      <c r="S79" s="76">
        <v>0.42522143063101703</v>
      </c>
      <c r="T79" s="76">
        <v>0.223672179864745</v>
      </c>
      <c r="U79" s="76">
        <v>0.223672179864745</v>
      </c>
      <c r="V79" s="76">
        <v>1.1575560814497501</v>
      </c>
      <c r="W79" s="76">
        <v>0</v>
      </c>
      <c r="X79" s="76">
        <v>0.46013105526877102</v>
      </c>
      <c r="Y79" s="76">
        <v>0.98095339742169396</v>
      </c>
      <c r="Z79" s="76">
        <v>55.052780634600303</v>
      </c>
      <c r="AA79" s="76">
        <v>4.30459684234199</v>
      </c>
      <c r="AB79" s="76">
        <v>0.22731744379371199</v>
      </c>
      <c r="AC79" s="76">
        <v>0.84059017375617695</v>
      </c>
      <c r="AD79" s="76">
        <v>1.14280720559092E-3</v>
      </c>
      <c r="AE79" s="76">
        <v>0</v>
      </c>
      <c r="AF79" s="76">
        <v>0.95947534649051103</v>
      </c>
      <c r="AG79" s="76">
        <v>0.95947534649051103</v>
      </c>
      <c r="AH79" s="76">
        <v>5.2366769953207104</v>
      </c>
      <c r="AI79" s="76">
        <v>0.79991601306238203</v>
      </c>
      <c r="AJ79" s="76">
        <v>3.4116789353439703E-2</v>
      </c>
      <c r="AK79" s="76">
        <v>0.58813544109801297</v>
      </c>
      <c r="AL79" s="76">
        <v>5.1340940482922398E-2</v>
      </c>
      <c r="AM79" s="76">
        <v>8.0033515348247694E-2</v>
      </c>
      <c r="AN79" s="76">
        <v>5.33164470573253E-2</v>
      </c>
      <c r="AO79" s="76">
        <v>0.89602724912779896</v>
      </c>
      <c r="AP79" s="76">
        <v>0</v>
      </c>
      <c r="AQ79" s="76">
        <v>25.298871233541099</v>
      </c>
      <c r="AR79" s="76">
        <v>589.130772444429</v>
      </c>
      <c r="AS79" s="76">
        <v>60.222616776070602</v>
      </c>
      <c r="AT79" s="76">
        <v>654.59006621582</v>
      </c>
      <c r="AU79" s="76">
        <v>0</v>
      </c>
      <c r="AV79" s="76">
        <v>1.30237493675489</v>
      </c>
      <c r="AW79" s="76">
        <v>0</v>
      </c>
      <c r="AX79" s="76">
        <v>9.7653044858545197</v>
      </c>
      <c r="AY79" s="76">
        <v>6.2019720343700303E-3</v>
      </c>
      <c r="AZ79" s="76">
        <v>1.71008063404927E-3</v>
      </c>
      <c r="BA79" s="76">
        <v>6.9766996808809898</v>
      </c>
      <c r="BB79" s="76">
        <v>2.6318046484454499E-3</v>
      </c>
      <c r="BC79" s="76">
        <v>0</v>
      </c>
      <c r="BD79" s="76">
        <v>3.1696621967955901E-4</v>
      </c>
      <c r="BE79" s="76">
        <v>13.917719227776001</v>
      </c>
      <c r="BF79" s="76">
        <v>12.804288229688501</v>
      </c>
      <c r="BG79" s="76">
        <v>1.1134309980874899</v>
      </c>
      <c r="BH79" s="76">
        <v>0</v>
      </c>
      <c r="BI79" s="76">
        <v>0</v>
      </c>
      <c r="BJ79" s="76">
        <v>1.2899444986413899</v>
      </c>
      <c r="BK79" s="76">
        <v>0</v>
      </c>
      <c r="BL79" s="76">
        <v>0.89637670375942802</v>
      </c>
      <c r="BM79" s="76">
        <v>0</v>
      </c>
      <c r="BN79" s="76">
        <v>1.26416409001471E-2</v>
      </c>
      <c r="BO79" s="76">
        <v>3.5855365774346</v>
      </c>
      <c r="BP79" s="76">
        <v>2.2610588130976599E-2</v>
      </c>
      <c r="BQ79" s="76">
        <v>5.3554291572281004E-3</v>
      </c>
      <c r="BR79" s="76">
        <v>2.68395090306827E-2</v>
      </c>
      <c r="BS79" s="76">
        <v>3.3366347547633697E-5</v>
      </c>
      <c r="BT79" s="76">
        <v>28.517367460881701</v>
      </c>
      <c r="BU79" s="76">
        <v>5.6959619800988701</v>
      </c>
      <c r="BV79" s="76">
        <v>0</v>
      </c>
      <c r="BW79" s="76">
        <v>0</v>
      </c>
      <c r="BX79" s="76">
        <v>1.73427241438517</v>
      </c>
      <c r="BY79" s="76">
        <v>0</v>
      </c>
      <c r="BZ79" s="76">
        <v>0.285012132409597</v>
      </c>
      <c r="CA79" s="76">
        <v>24.645662461350199</v>
      </c>
      <c r="CB79" s="76">
        <v>2.1982658767010101</v>
      </c>
      <c r="CC79" s="94"/>
      <c r="CD79" s="29">
        <f t="shared" si="32"/>
        <v>7.9999334936350294E-3</v>
      </c>
      <c r="CE79" s="29">
        <f t="shared" si="33"/>
        <v>6.9978684723000589E-2</v>
      </c>
      <c r="CF79" s="94"/>
      <c r="CG79" s="94"/>
      <c r="CH79" s="94"/>
      <c r="CI79" s="94"/>
      <c r="CJ79" s="94"/>
      <c r="CK79" s="94"/>
      <c r="CL79" s="94"/>
      <c r="CM79" s="41">
        <f t="shared" si="40"/>
        <v>-7.2317379303237186E-2</v>
      </c>
      <c r="CN79" s="41">
        <f t="shared" si="41"/>
        <v>2.9396200660772984</v>
      </c>
      <c r="CO79" s="41">
        <f t="shared" si="42"/>
        <v>-8.8186256135191349E-2</v>
      </c>
      <c r="CP79" s="41">
        <f t="shared" si="43"/>
        <v>-0.20757520242925473</v>
      </c>
      <c r="CQ79" s="69"/>
      <c r="CR79" s="69"/>
    </row>
    <row r="80" spans="1:96">
      <c r="A80" s="13"/>
      <c r="B80" s="95"/>
      <c r="C80" s="95"/>
      <c r="D80" s="95"/>
      <c r="E80" s="95"/>
      <c r="F80" s="95"/>
      <c r="G80" s="95"/>
      <c r="H80" s="95"/>
      <c r="I80" s="95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41" t="e">
        <f t="shared" si="40"/>
        <v>#DIV/0!</v>
      </c>
      <c r="CN80" s="41" t="e">
        <f t="shared" si="41"/>
        <v>#DIV/0!</v>
      </c>
      <c r="CO80" s="41" t="e">
        <f t="shared" si="42"/>
        <v>#DIV/0!</v>
      </c>
      <c r="CP80" s="41" t="e">
        <f t="shared" si="43"/>
        <v>#DIV/0!</v>
      </c>
      <c r="CQ80" s="69"/>
      <c r="CR80" s="69"/>
    </row>
    <row r="81" spans="1:96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41" t="e">
        <f t="shared" si="40"/>
        <v>#DIV/0!</v>
      </c>
      <c r="CN81" s="41" t="e">
        <f t="shared" si="41"/>
        <v>#DIV/0!</v>
      </c>
      <c r="CO81" s="41" t="e">
        <f t="shared" si="42"/>
        <v>#DIV/0!</v>
      </c>
      <c r="CP81" s="41" t="e">
        <f t="shared" si="43"/>
        <v>#DIV/0!</v>
      </c>
      <c r="CQ81" s="69"/>
      <c r="CR81" s="69"/>
    </row>
    <row r="82" spans="1:96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41" t="e">
        <f t="shared" si="40"/>
        <v>#DIV/0!</v>
      </c>
      <c r="CN82" s="41" t="e">
        <f t="shared" si="41"/>
        <v>#DIV/0!</v>
      </c>
      <c r="CO82" s="41" t="e">
        <f t="shared" si="42"/>
        <v>#DIV/0!</v>
      </c>
      <c r="CP82" s="41" t="e">
        <f t="shared" si="43"/>
        <v>#DIV/0!</v>
      </c>
      <c r="CQ82" s="69"/>
      <c r="CR82" s="69"/>
    </row>
    <row r="83" spans="1:96">
      <c r="A83" s="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41" t="e">
        <f t="shared" si="40"/>
        <v>#DIV/0!</v>
      </c>
      <c r="CN83" s="41" t="e">
        <f t="shared" si="41"/>
        <v>#DIV/0!</v>
      </c>
      <c r="CO83" s="41" t="e">
        <f t="shared" si="42"/>
        <v>#DIV/0!</v>
      </c>
      <c r="CP83" s="41" t="e">
        <f t="shared" si="43"/>
        <v>#DIV/0!</v>
      </c>
      <c r="CQ83" s="69"/>
      <c r="CR83" s="69"/>
    </row>
    <row r="84" spans="1:96">
      <c r="A84" s="7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41" t="e">
        <f t="shared" si="40"/>
        <v>#DIV/0!</v>
      </c>
      <c r="CN84" s="41" t="e">
        <f t="shared" si="41"/>
        <v>#DIV/0!</v>
      </c>
      <c r="CO84" s="41" t="e">
        <f t="shared" si="42"/>
        <v>#DIV/0!</v>
      </c>
      <c r="CP84" s="41" t="e">
        <f t="shared" si="43"/>
        <v>#DIV/0!</v>
      </c>
      <c r="CQ84" s="69"/>
      <c r="CR84" s="69"/>
    </row>
    <row r="85" spans="1:96">
      <c r="A85" s="1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41" t="e">
        <f t="shared" si="40"/>
        <v>#DIV/0!</v>
      </c>
      <c r="CN85" s="41" t="e">
        <f t="shared" si="41"/>
        <v>#DIV/0!</v>
      </c>
      <c r="CO85" s="41" t="e">
        <f t="shared" si="42"/>
        <v>#DIV/0!</v>
      </c>
      <c r="CP85" s="41" t="e">
        <f t="shared" si="43"/>
        <v>#DIV/0!</v>
      </c>
      <c r="CQ85" s="69"/>
      <c r="CR85" s="69"/>
    </row>
    <row r="86" spans="1:96">
      <c r="A86" s="1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41" t="e">
        <f t="shared" si="40"/>
        <v>#DIV/0!</v>
      </c>
      <c r="CN86" s="41" t="e">
        <f t="shared" si="41"/>
        <v>#DIV/0!</v>
      </c>
      <c r="CO86" s="41" t="e">
        <f t="shared" si="42"/>
        <v>#DIV/0!</v>
      </c>
      <c r="CP86" s="41" t="e">
        <f t="shared" si="43"/>
        <v>#DIV/0!</v>
      </c>
      <c r="CQ86" s="69"/>
      <c r="CR86" s="69"/>
    </row>
    <row r="87" spans="1:96">
      <c r="A87" s="1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</row>
    <row r="88" spans="1:96">
      <c r="A88" s="1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</row>
    <row r="89" spans="1:96">
      <c r="A89" s="1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</row>
    <row r="90" spans="1:96">
      <c r="A90" s="1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</row>
    <row r="91" spans="1:96">
      <c r="A91" s="1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</row>
    <row r="92" spans="1:96">
      <c r="A92" s="1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</row>
    <row r="93" spans="1:96">
      <c r="A93" s="1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</row>
    <row r="94" spans="1:96">
      <c r="A94" s="1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</row>
    <row r="95" spans="1:96">
      <c r="A95" s="17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</row>
    <row r="96" spans="1:96">
      <c r="A96" s="17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</row>
    <row r="97" spans="1:3">
      <c r="A97" s="13"/>
      <c r="B97" s="95"/>
      <c r="C97" s="44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P97"/>
  <sheetViews>
    <sheetView zoomScale="85" zoomScaleNormal="85" workbookViewId="0">
      <pane xSplit="1" ySplit="2" topLeftCell="O3" activePane="bottomRight" state="frozen"/>
      <selection pane="bottomRight" activeCell="U4" sqref="U4"/>
      <selection pane="bottomLeft" activeCell="A3" sqref="A3"/>
      <selection pane="topRight" activeCell="B1" sqref="B1"/>
    </sheetView>
  </sheetViews>
  <sheetFormatPr defaultRowHeight="15"/>
  <cols>
    <col min="1" max="1" width="19.28515625" customWidth="1"/>
    <col min="3" max="3" width="9.140625" style="22"/>
    <col min="12" max="15" width="9.140625" style="22"/>
    <col min="17" max="17" width="22.28515625" bestFit="1" customWidth="1"/>
    <col min="18" max="18" width="7.7109375" style="75" customWidth="1"/>
    <col min="19" max="19" width="5.5703125" style="22" bestFit="1" customWidth="1"/>
    <col min="20" max="20" width="5.7109375" bestFit="1" customWidth="1"/>
    <col min="21" max="21" width="14.7109375" bestFit="1" customWidth="1"/>
    <col min="22" max="22" width="5.7109375" bestFit="1" customWidth="1"/>
    <col min="23" max="23" width="5.7109375" style="75" customWidth="1"/>
    <col min="24" max="24" width="9.140625" bestFit="1" customWidth="1"/>
    <col min="25" max="25" width="4.7109375" bestFit="1" customWidth="1"/>
    <col min="26" max="26" width="12.42578125" bestFit="1" customWidth="1"/>
    <col min="27" max="27" width="4.7109375" bestFit="1" customWidth="1"/>
    <col min="28" max="28" width="5.85546875" bestFit="1" customWidth="1"/>
    <col min="29" max="29" width="5.7109375" style="22" customWidth="1"/>
    <col min="30" max="30" width="6" bestFit="1" customWidth="1"/>
    <col min="31" max="31" width="6" style="75" customWidth="1"/>
    <col min="32" max="32" width="6.5703125" bestFit="1" customWidth="1"/>
    <col min="33" max="33" width="15.5703125" bestFit="1" customWidth="1"/>
    <col min="34" max="34" width="6.7109375" bestFit="1" customWidth="1"/>
    <col min="35" max="35" width="5.140625" bestFit="1" customWidth="1"/>
    <col min="36" max="36" width="5.28515625" bestFit="1" customWidth="1"/>
    <col min="37" max="37" width="5.28515625" style="75" customWidth="1"/>
    <col min="38" max="38" width="5.140625" style="22" customWidth="1"/>
    <col min="39" max="39" width="6.7109375" bestFit="1" customWidth="1"/>
    <col min="40" max="40" width="6.28515625" style="22" bestFit="1" customWidth="1"/>
    <col min="41" max="41" width="5" style="22" bestFit="1" customWidth="1"/>
    <col min="42" max="42" width="10.140625" style="22" bestFit="1" customWidth="1"/>
    <col min="43" max="43" width="10.140625" style="75" customWidth="1"/>
    <col min="44" max="44" width="7.85546875" bestFit="1" customWidth="1"/>
    <col min="45" max="45" width="6.85546875" bestFit="1" customWidth="1"/>
    <col min="46" max="46" width="7.85546875" bestFit="1" customWidth="1"/>
    <col min="47" max="47" width="6" customWidth="1"/>
    <col min="48" max="49" width="4.42578125" bestFit="1" customWidth="1"/>
    <col min="50" max="50" width="5.85546875" bestFit="1" customWidth="1"/>
    <col min="51" max="51" width="4.7109375" bestFit="1" customWidth="1"/>
    <col min="52" max="52" width="4.140625" customWidth="1"/>
    <col min="53" max="53" width="6.7109375" bestFit="1" customWidth="1"/>
    <col min="54" max="54" width="4.28515625" bestFit="1" customWidth="1"/>
    <col min="55" max="55" width="6" bestFit="1" customWidth="1"/>
    <col min="56" max="56" width="3.28515625" customWidth="1"/>
    <col min="57" max="57" width="6.85546875" bestFit="1" customWidth="1"/>
    <col min="58" max="58" width="7" bestFit="1" customWidth="1"/>
    <col min="59" max="59" width="5.85546875" bestFit="1" customWidth="1"/>
    <col min="60" max="60" width="5.28515625" bestFit="1" customWidth="1"/>
    <col min="61" max="61" width="5.28515625" customWidth="1"/>
    <col min="62" max="62" width="8.85546875" bestFit="1" customWidth="1"/>
    <col min="63" max="63" width="4.85546875" customWidth="1"/>
    <col min="64" max="64" width="8" bestFit="1" customWidth="1"/>
    <col min="65" max="65" width="5.85546875" customWidth="1"/>
    <col min="66" max="66" width="6" customWidth="1"/>
    <col min="67" max="67" width="5.85546875" bestFit="1" customWidth="1"/>
    <col min="68" max="68" width="5.7109375" style="22" customWidth="1"/>
    <col min="69" max="69" width="4" bestFit="1" customWidth="1"/>
    <col min="70" max="70" width="5.85546875" bestFit="1" customWidth="1"/>
    <col min="71" max="71" width="4" bestFit="1" customWidth="1"/>
    <col min="72" max="72" width="6.85546875" bestFit="1" customWidth="1"/>
    <col min="73" max="73" width="6.85546875" style="22" customWidth="1"/>
    <col min="74" max="75" width="5.42578125" bestFit="1" customWidth="1"/>
    <col min="76" max="76" width="5.85546875" bestFit="1" customWidth="1"/>
    <col min="77" max="77" width="5.85546875" style="75" customWidth="1"/>
    <col min="78" max="78" width="5.85546875" bestFit="1" customWidth="1"/>
    <col min="79" max="79" width="9.28515625" bestFit="1" customWidth="1"/>
    <col min="80" max="80" width="7.28515625" bestFit="1" customWidth="1"/>
    <col min="82" max="82" width="9.140625" style="22"/>
    <col min="83" max="83" width="9.140625" style="75"/>
    <col min="84" max="90" width="9.140625" style="22"/>
  </cols>
  <sheetData>
    <row r="1" spans="1:94">
      <c r="A1" s="94"/>
      <c r="B1" s="94" t="s">
        <v>385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 t="s">
        <v>364</v>
      </c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</row>
    <row r="2" spans="1:94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94" t="s">
        <v>320</v>
      </c>
      <c r="M2" s="94" t="s">
        <v>321</v>
      </c>
      <c r="N2" s="94" t="s">
        <v>322</v>
      </c>
      <c r="O2" s="94" t="s">
        <v>323</v>
      </c>
      <c r="P2" s="94"/>
      <c r="Q2" s="76" t="s">
        <v>324</v>
      </c>
      <c r="R2" s="76" t="s">
        <v>325</v>
      </c>
      <c r="S2" s="76" t="s">
        <v>35</v>
      </c>
      <c r="T2" s="76" t="s">
        <v>39</v>
      </c>
      <c r="U2" s="76" t="s">
        <v>41</v>
      </c>
      <c r="V2" s="76" t="s">
        <v>43</v>
      </c>
      <c r="W2" s="76" t="s">
        <v>326</v>
      </c>
      <c r="X2" s="76" t="s">
        <v>45</v>
      </c>
      <c r="Y2" s="76" t="s">
        <v>49</v>
      </c>
      <c r="Z2" s="76" t="s">
        <v>53</v>
      </c>
      <c r="AA2" s="76" t="s">
        <v>55</v>
      </c>
      <c r="AB2" s="76" t="s">
        <v>57</v>
      </c>
      <c r="AC2" s="76" t="s">
        <v>59</v>
      </c>
      <c r="AD2" s="76" t="s">
        <v>61</v>
      </c>
      <c r="AE2" s="76" t="s">
        <v>327</v>
      </c>
      <c r="AF2" s="76" t="s">
        <v>63</v>
      </c>
      <c r="AG2" s="76" t="s">
        <v>65</v>
      </c>
      <c r="AH2" s="76" t="s">
        <v>69</v>
      </c>
      <c r="AI2" s="94" t="s">
        <v>71</v>
      </c>
      <c r="AJ2" s="94" t="s">
        <v>73</v>
      </c>
      <c r="AK2" s="94" t="s">
        <v>328</v>
      </c>
      <c r="AL2" s="94" t="s">
        <v>75</v>
      </c>
      <c r="AM2" s="94" t="s">
        <v>77</v>
      </c>
      <c r="AN2" s="94" t="s">
        <v>79</v>
      </c>
      <c r="AO2" s="94" t="s">
        <v>81</v>
      </c>
      <c r="AP2" s="94" t="s">
        <v>83</v>
      </c>
      <c r="AQ2" s="94" t="s">
        <v>329</v>
      </c>
      <c r="AR2" s="94" t="s">
        <v>85</v>
      </c>
      <c r="AS2" s="94" t="s">
        <v>87</v>
      </c>
      <c r="AT2" s="94" t="s">
        <v>161</v>
      </c>
      <c r="AU2" s="94" t="s">
        <v>91</v>
      </c>
      <c r="AV2" s="94" t="s">
        <v>93</v>
      </c>
      <c r="AW2" s="94" t="s">
        <v>95</v>
      </c>
      <c r="AX2" s="94" t="s">
        <v>97</v>
      </c>
      <c r="AY2" s="94" t="s">
        <v>99</v>
      </c>
      <c r="AZ2" s="94" t="s">
        <v>101</v>
      </c>
      <c r="BA2" s="94" t="s">
        <v>103</v>
      </c>
      <c r="BB2" s="94" t="s">
        <v>105</v>
      </c>
      <c r="BC2" s="94" t="s">
        <v>107</v>
      </c>
      <c r="BD2" s="94" t="s">
        <v>109</v>
      </c>
      <c r="BE2" s="94" t="s">
        <v>162</v>
      </c>
      <c r="BF2" s="94" t="s">
        <v>163</v>
      </c>
      <c r="BG2" s="94" t="s">
        <v>111</v>
      </c>
      <c r="BH2" s="94" t="s">
        <v>113</v>
      </c>
      <c r="BI2" s="94" t="s">
        <v>115</v>
      </c>
      <c r="BJ2" s="94" t="s">
        <v>117</v>
      </c>
      <c r="BK2" s="94" t="s">
        <v>119</v>
      </c>
      <c r="BL2" s="94" t="s">
        <v>121</v>
      </c>
      <c r="BM2" s="94" t="s">
        <v>123</v>
      </c>
      <c r="BN2" s="94" t="s">
        <v>125</v>
      </c>
      <c r="BO2" s="94" t="s">
        <v>127</v>
      </c>
      <c r="BP2" s="94" t="s">
        <v>129</v>
      </c>
      <c r="BQ2" s="94" t="s">
        <v>131</v>
      </c>
      <c r="BR2" s="94" t="s">
        <v>133</v>
      </c>
      <c r="BS2" s="94" t="s">
        <v>135</v>
      </c>
      <c r="BT2" s="94" t="s">
        <v>139</v>
      </c>
      <c r="BU2" s="94" t="s">
        <v>141</v>
      </c>
      <c r="BV2" s="94" t="s">
        <v>143</v>
      </c>
      <c r="BW2" s="76" t="s">
        <v>145</v>
      </c>
      <c r="BX2" s="76" t="s">
        <v>147</v>
      </c>
      <c r="BY2" s="76" t="s">
        <v>149</v>
      </c>
      <c r="BZ2" s="94" t="s">
        <v>151</v>
      </c>
      <c r="CA2" s="94" t="s">
        <v>153</v>
      </c>
      <c r="CB2" s="94" t="s">
        <v>155</v>
      </c>
      <c r="CC2" s="94"/>
      <c r="CD2" s="94" t="s">
        <v>69</v>
      </c>
      <c r="CE2" s="94" t="s">
        <v>365</v>
      </c>
      <c r="CF2" s="94" t="s">
        <v>53</v>
      </c>
      <c r="CG2" s="94" t="s">
        <v>81</v>
      </c>
      <c r="CH2" s="94" t="s">
        <v>161</v>
      </c>
      <c r="CI2" s="94" t="s">
        <v>162</v>
      </c>
      <c r="CJ2" s="94" t="s">
        <v>163</v>
      </c>
      <c r="CK2" s="94" t="s">
        <v>139</v>
      </c>
      <c r="CL2" s="94" t="s">
        <v>164</v>
      </c>
      <c r="CM2" s="94" t="s">
        <v>317</v>
      </c>
      <c r="CN2" s="94" t="s">
        <v>318</v>
      </c>
      <c r="CO2" s="94" t="s">
        <v>319</v>
      </c>
      <c r="CP2" s="94" t="s">
        <v>323</v>
      </c>
    </row>
    <row r="3" spans="1:94">
      <c r="A3" s="76" t="s">
        <v>166</v>
      </c>
      <c r="B3" s="76">
        <v>509.10193757851999</v>
      </c>
      <c r="C3" s="76"/>
      <c r="D3" s="76">
        <v>3660.0948093577999</v>
      </c>
      <c r="E3" s="76">
        <v>103.39200906232</v>
      </c>
      <c r="F3" s="76">
        <v>100.19231994464</v>
      </c>
      <c r="G3" s="76">
        <v>16.4497890471199</v>
      </c>
      <c r="H3" s="76">
        <v>160.39662377024001</v>
      </c>
      <c r="I3" s="76"/>
      <c r="J3" s="76"/>
      <c r="K3" s="76"/>
      <c r="L3" s="76"/>
      <c r="M3" s="76"/>
      <c r="N3" s="23"/>
      <c r="O3" s="23"/>
      <c r="P3" s="76"/>
      <c r="Q3" s="76" t="s">
        <v>166</v>
      </c>
      <c r="R3" s="76">
        <v>0</v>
      </c>
      <c r="S3" s="76">
        <v>4.2374228142220796</v>
      </c>
      <c r="T3" s="76">
        <v>1.5683890066699</v>
      </c>
      <c r="U3" s="76">
        <v>1.5683890066699</v>
      </c>
      <c r="V3" s="76">
        <v>12.4608089349701</v>
      </c>
      <c r="W3" s="76">
        <v>0</v>
      </c>
      <c r="X3" s="76">
        <v>0.75969521727316702</v>
      </c>
      <c r="Y3" s="76">
        <v>3.8997781906234099</v>
      </c>
      <c r="Z3" s="76">
        <v>509.10173200835499</v>
      </c>
      <c r="AA3" s="76">
        <v>37.326423867747202</v>
      </c>
      <c r="AB3" s="76">
        <v>0.28362021085307998</v>
      </c>
      <c r="AC3" s="76">
        <v>6.5165151254476603</v>
      </c>
      <c r="AD3" s="76">
        <v>0</v>
      </c>
      <c r="AE3" s="76">
        <v>0</v>
      </c>
      <c r="AF3" s="76">
        <v>6.8541584837107496</v>
      </c>
      <c r="AG3" s="76">
        <v>6.8541584837107496</v>
      </c>
      <c r="AH3" s="76">
        <v>29.280742425855799</v>
      </c>
      <c r="AI3" s="76">
        <v>5.1607201319938101</v>
      </c>
      <c r="AJ3" s="76">
        <v>0.20596211521518401</v>
      </c>
      <c r="AK3" s="76">
        <v>5.4007743767965897</v>
      </c>
      <c r="AL3" s="76">
        <v>0.55265696529406405</v>
      </c>
      <c r="AM3" s="76">
        <v>0</v>
      </c>
      <c r="AN3" s="76">
        <v>0.43729663830926702</v>
      </c>
      <c r="AO3" s="76">
        <v>1.928401889199</v>
      </c>
      <c r="AP3" s="76">
        <v>0</v>
      </c>
      <c r="AQ3" s="76">
        <v>164.92446635934201</v>
      </c>
      <c r="AR3" s="76">
        <v>3294.08443447125</v>
      </c>
      <c r="AS3" s="76">
        <v>336.728631262862</v>
      </c>
      <c r="AT3" s="76">
        <v>3660.0938081599602</v>
      </c>
      <c r="AU3" s="76">
        <v>0</v>
      </c>
      <c r="AV3" s="76">
        <v>6.5746543840154903</v>
      </c>
      <c r="AW3" s="76">
        <v>0</v>
      </c>
      <c r="AX3" s="76">
        <v>57.348929469815197</v>
      </c>
      <c r="AY3" s="76">
        <v>5.8412049208044603E-2</v>
      </c>
      <c r="AZ3" s="76">
        <v>2.0539420614538301E-2</v>
      </c>
      <c r="BA3" s="76">
        <v>77.268290309584003</v>
      </c>
      <c r="BB3" s="76">
        <v>2.6250371589918199E-2</v>
      </c>
      <c r="BC3" s="76">
        <v>0</v>
      </c>
      <c r="BD3" s="76">
        <v>3.8073084179522298E-3</v>
      </c>
      <c r="BE3" s="76">
        <v>103.389408719762</v>
      </c>
      <c r="BF3" s="76">
        <v>100.18967573277401</v>
      </c>
      <c r="BG3" s="76">
        <v>3.1997329869872102</v>
      </c>
      <c r="BH3" s="76">
        <v>0</v>
      </c>
      <c r="BI3" s="76">
        <v>0</v>
      </c>
      <c r="BJ3" s="76">
        <v>0.409886827557774</v>
      </c>
      <c r="BK3" s="76">
        <v>0</v>
      </c>
      <c r="BL3" s="76">
        <v>4.3984400655654499</v>
      </c>
      <c r="BM3" s="76">
        <v>0</v>
      </c>
      <c r="BN3" s="76">
        <v>0.114319390135418</v>
      </c>
      <c r="BO3" s="76">
        <v>17.593761879550399</v>
      </c>
      <c r="BP3" s="76">
        <v>0.14010321495754199</v>
      </c>
      <c r="BQ3" s="76">
        <v>0</v>
      </c>
      <c r="BR3" s="76">
        <v>0.29556734198206502</v>
      </c>
      <c r="BS3" s="76">
        <v>4.0076856925764799E-4</v>
      </c>
      <c r="BT3" s="76">
        <v>16.449833840804601</v>
      </c>
      <c r="BU3" s="76">
        <v>23.953074576645399</v>
      </c>
      <c r="BV3" s="76">
        <v>0</v>
      </c>
      <c r="BW3" s="76">
        <v>0</v>
      </c>
      <c r="BX3" s="76">
        <v>8.0239956894814295</v>
      </c>
      <c r="BY3" s="76">
        <v>0</v>
      </c>
      <c r="BZ3" s="76">
        <v>1.3097895041108401</v>
      </c>
      <c r="CA3" s="76">
        <v>160.39656540992101</v>
      </c>
      <c r="CB3" s="76">
        <v>11.1534616962724</v>
      </c>
      <c r="CC3" s="94"/>
      <c r="CD3" s="29">
        <f t="shared" ref="CD3:CD34" si="0">AH3/AT3</f>
        <v>7.9999978034923959E-3</v>
      </c>
      <c r="CE3" s="29">
        <f>AO3/BF3</f>
        <v>1.9247511034394753E-2</v>
      </c>
      <c r="CF3" s="69">
        <f t="shared" ref="CF3:CF34" si="1">IF(B3=0,"",(Z3-B3)/B3)</f>
        <v>-4.0378979106945339E-7</v>
      </c>
      <c r="CG3" s="69" t="str">
        <f t="shared" ref="CG3:CG34" si="2">IF(C3=0,"",(AO3-C3)/C3)</f>
        <v/>
      </c>
      <c r="CH3" s="69">
        <f t="shared" ref="CH3:CH34" si="3">IF(D3=0,"",(AT3-D3)/D3)</f>
        <v>-2.7354423639019829E-7</v>
      </c>
      <c r="CI3" s="69">
        <f t="shared" ref="CI3:CI34" si="4">IF(E3=0,"",(BE3-E3)/E3)</f>
        <v>-2.5150324300496655E-5</v>
      </c>
      <c r="CJ3" s="69">
        <f t="shared" ref="CJ3:CJ34" si="5">IF(F3=0,"",(BF3-F3)/F3)</f>
        <v>-2.639136280564857E-5</v>
      </c>
      <c r="CK3" s="69">
        <f t="shared" ref="CK3:CK34" si="6">IF(G3=0,"",(BT3-G3)/G3)</f>
        <v>2.723055266708615E-6</v>
      </c>
      <c r="CL3" s="69">
        <f t="shared" ref="CL3:CL34" si="7">IF(H3=0,"",(CA3-H3)/H3)</f>
        <v>-3.6385004640685129E-7</v>
      </c>
      <c r="CM3" s="41">
        <f t="shared" ref="CM3:CM34" si="8">(T3/0.009783-$CA3)/$CA3</f>
        <v>-4.9108627041460147E-4</v>
      </c>
      <c r="CN3" s="41">
        <f t="shared" ref="CN3:CN34" si="9">(X3/0.004739-$CA3)/$CA3</f>
        <v>-5.5794687932452761E-4</v>
      </c>
      <c r="CO3" s="41">
        <f t="shared" ref="CO3:CO34" si="10">(AF3/0.042696-$CA3)/$CA3</f>
        <v>8.5667012696811302E-4</v>
      </c>
      <c r="CP3" s="41">
        <f t="shared" ref="CP3:CP34" si="11">(AN3/0.00273-$CA3)/$CA3</f>
        <v>-1.3382245110369034E-3</v>
      </c>
    </row>
    <row r="4" spans="1:94" s="22" customFormat="1">
      <c r="A4" s="76" t="s">
        <v>168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23"/>
      <c r="O4" s="23"/>
      <c r="P4" s="76"/>
      <c r="Q4" s="76" t="s">
        <v>168</v>
      </c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94"/>
      <c r="CD4" s="29" t="e">
        <f t="shared" si="0"/>
        <v>#DIV/0!</v>
      </c>
      <c r="CE4" s="29" t="e">
        <f t="shared" ref="CE4:CE51" si="12">AO4/BF4</f>
        <v>#DIV/0!</v>
      </c>
      <c r="CF4" s="69" t="str">
        <f t="shared" si="1"/>
        <v/>
      </c>
      <c r="CG4" s="69" t="str">
        <f t="shared" si="2"/>
        <v/>
      </c>
      <c r="CH4" s="69" t="str">
        <f t="shared" si="3"/>
        <v/>
      </c>
      <c r="CI4" s="69" t="str">
        <f t="shared" si="4"/>
        <v/>
      </c>
      <c r="CJ4" s="69" t="str">
        <f t="shared" si="5"/>
        <v/>
      </c>
      <c r="CK4" s="69" t="str">
        <f t="shared" si="6"/>
        <v/>
      </c>
      <c r="CL4" s="69" t="str">
        <f t="shared" si="7"/>
        <v/>
      </c>
      <c r="CM4" s="41" t="e">
        <f t="shared" si="8"/>
        <v>#DIV/0!</v>
      </c>
      <c r="CN4" s="41" t="e">
        <f t="shared" si="9"/>
        <v>#DIV/0!</v>
      </c>
      <c r="CO4" s="41" t="e">
        <f t="shared" si="10"/>
        <v>#DIV/0!</v>
      </c>
      <c r="CP4" s="41" t="e">
        <f t="shared" si="11"/>
        <v>#DIV/0!</v>
      </c>
    </row>
    <row r="5" spans="1:94">
      <c r="A5" s="76" t="s">
        <v>169</v>
      </c>
      <c r="B5" s="76">
        <v>263.53862016547902</v>
      </c>
      <c r="C5" s="76"/>
      <c r="D5" s="76">
        <v>1954.4085642800301</v>
      </c>
      <c r="E5" s="76">
        <v>55.796865480839998</v>
      </c>
      <c r="F5" s="76">
        <v>54.0790424578799</v>
      </c>
      <c r="G5" s="76">
        <v>7.5170583593599902</v>
      </c>
      <c r="H5" s="76">
        <v>91.709315195520006</v>
      </c>
      <c r="I5" s="76"/>
      <c r="J5" s="76"/>
      <c r="K5" s="76"/>
      <c r="L5" s="76"/>
      <c r="M5" s="76"/>
      <c r="N5" s="23"/>
      <c r="O5" s="23"/>
      <c r="P5" s="76"/>
      <c r="Q5" s="76" t="s">
        <v>169</v>
      </c>
      <c r="R5" s="76">
        <v>0</v>
      </c>
      <c r="S5" s="76">
        <v>2.4228126756079602</v>
      </c>
      <c r="T5" s="76">
        <v>0.89675145461351502</v>
      </c>
      <c r="U5" s="76">
        <v>0.89675145461351502</v>
      </c>
      <c r="V5" s="76">
        <v>7.1246662924362099</v>
      </c>
      <c r="W5" s="76">
        <v>0</v>
      </c>
      <c r="X5" s="76">
        <v>0.43436775130212402</v>
      </c>
      <c r="Y5" s="76">
        <v>2.2297597926129802</v>
      </c>
      <c r="Z5" s="76">
        <v>263.53853774875</v>
      </c>
      <c r="AA5" s="76">
        <v>21.341996878423501</v>
      </c>
      <c r="AB5" s="76">
        <v>0.16216446441944701</v>
      </c>
      <c r="AC5" s="76">
        <v>3.7259192277072701</v>
      </c>
      <c r="AD5" s="76">
        <v>0</v>
      </c>
      <c r="AE5" s="76">
        <v>0</v>
      </c>
      <c r="AF5" s="76">
        <v>3.9189736316164301</v>
      </c>
      <c r="AG5" s="76">
        <v>3.9189736316164301</v>
      </c>
      <c r="AH5" s="76">
        <v>15.6352551701141</v>
      </c>
      <c r="AI5" s="76">
        <v>2.9507239318738701</v>
      </c>
      <c r="AJ5" s="76">
        <v>0.117762305715249</v>
      </c>
      <c r="AK5" s="76">
        <v>3.0879779453619198</v>
      </c>
      <c r="AL5" s="76">
        <v>0.31599030499764202</v>
      </c>
      <c r="AM5" s="76">
        <v>0</v>
      </c>
      <c r="AN5" s="76">
        <v>0.25003136953580402</v>
      </c>
      <c r="AO5" s="76">
        <v>1.0408590548686301</v>
      </c>
      <c r="AP5" s="76">
        <v>0</v>
      </c>
      <c r="AQ5" s="76">
        <v>94.298191638640404</v>
      </c>
      <c r="AR5" s="76">
        <v>1758.96711019758</v>
      </c>
      <c r="AS5" s="76">
        <v>179.805565163224</v>
      </c>
      <c r="AT5" s="76">
        <v>1954.4079305309201</v>
      </c>
      <c r="AU5" s="76">
        <v>0</v>
      </c>
      <c r="AV5" s="76">
        <v>3.7591640854302502</v>
      </c>
      <c r="AW5" s="76">
        <v>0</v>
      </c>
      <c r="AX5" s="76">
        <v>32.790172194227402</v>
      </c>
      <c r="AY5" s="76">
        <v>3.1528087826628498E-2</v>
      </c>
      <c r="AZ5" s="76">
        <v>1.1086191659915E-2</v>
      </c>
      <c r="BA5" s="76">
        <v>41.705740067351201</v>
      </c>
      <c r="BB5" s="76">
        <v>1.41686929853337E-2</v>
      </c>
      <c r="BC5" s="76">
        <v>0</v>
      </c>
      <c r="BD5" s="76">
        <v>2.0550000117616502E-3</v>
      </c>
      <c r="BE5" s="76">
        <v>55.795465612864902</v>
      </c>
      <c r="BF5" s="76">
        <v>54.077612024952799</v>
      </c>
      <c r="BG5" s="76">
        <v>1.71785358791205</v>
      </c>
      <c r="BH5" s="76">
        <v>0</v>
      </c>
      <c r="BI5" s="76">
        <v>0</v>
      </c>
      <c r="BJ5" s="76">
        <v>0.22123726775354499</v>
      </c>
      <c r="BK5" s="76">
        <v>0</v>
      </c>
      <c r="BL5" s="76">
        <v>2.3740673725866199</v>
      </c>
      <c r="BM5" s="76">
        <v>0</v>
      </c>
      <c r="BN5" s="76">
        <v>6.17041631574596E-2</v>
      </c>
      <c r="BO5" s="76">
        <v>9.4962758022894995</v>
      </c>
      <c r="BP5" s="76">
        <v>8.0106297187151496E-2</v>
      </c>
      <c r="BQ5" s="76">
        <v>0</v>
      </c>
      <c r="BR5" s="76">
        <v>0.15953306178783799</v>
      </c>
      <c r="BS5" s="76">
        <v>2.16317543044693E-4</v>
      </c>
      <c r="BT5" s="76">
        <v>7.5170953988101603</v>
      </c>
      <c r="BU5" s="76">
        <v>13.6955536928405</v>
      </c>
      <c r="BV5" s="76">
        <v>0</v>
      </c>
      <c r="BW5" s="76">
        <v>0</v>
      </c>
      <c r="BX5" s="76">
        <v>4.5878460940816597</v>
      </c>
      <c r="BY5" s="76">
        <v>0</v>
      </c>
      <c r="BZ5" s="76">
        <v>0.74889272642992</v>
      </c>
      <c r="CA5" s="76">
        <v>91.709286110330297</v>
      </c>
      <c r="CB5" s="76">
        <v>6.3771752198037399</v>
      </c>
      <c r="CC5" s="94"/>
      <c r="CD5" s="29">
        <f t="shared" si="0"/>
        <v>7.9999957664246384E-3</v>
      </c>
      <c r="CE5" s="29">
        <f t="shared" si="12"/>
        <v>1.9247504020487277E-2</v>
      </c>
      <c r="CF5" s="69">
        <f t="shared" si="1"/>
        <v>-3.1273112442880897E-7</v>
      </c>
      <c r="CG5" s="69" t="str">
        <f t="shared" si="2"/>
        <v/>
      </c>
      <c r="CH5" s="69">
        <f t="shared" si="3"/>
        <v>-3.2426644128996747E-7</v>
      </c>
      <c r="CI5" s="69">
        <f t="shared" si="4"/>
        <v>-2.5088649031300906E-5</v>
      </c>
      <c r="CJ5" s="69">
        <f t="shared" si="5"/>
        <v>-2.6450781339470482E-5</v>
      </c>
      <c r="CK5" s="69">
        <f t="shared" si="6"/>
        <v>4.9273862725788308E-6</v>
      </c>
      <c r="CL5" s="69">
        <f t="shared" si="7"/>
        <v>-3.1714542461813476E-7</v>
      </c>
      <c r="CM5" s="41">
        <f t="shared" si="8"/>
        <v>-4.909667388361727E-4</v>
      </c>
      <c r="CN5" s="41">
        <f t="shared" si="9"/>
        <v>-5.5809899326659087E-4</v>
      </c>
      <c r="CO5" s="41">
        <f t="shared" si="10"/>
        <v>8.5655710310655561E-4</v>
      </c>
      <c r="CP5" s="41">
        <f t="shared" si="11"/>
        <v>-1.3379655211295471E-3</v>
      </c>
    </row>
    <row r="6" spans="1:94">
      <c r="A6" s="76" t="s">
        <v>170</v>
      </c>
      <c r="B6" s="76">
        <v>1634.92148447451</v>
      </c>
      <c r="C6" s="76"/>
      <c r="D6" s="76">
        <v>10857.946211655801</v>
      </c>
      <c r="E6" s="76">
        <v>287.57328978795999</v>
      </c>
      <c r="F6" s="76">
        <v>278.81487300347902</v>
      </c>
      <c r="G6" s="76">
        <v>25.804995336999902</v>
      </c>
      <c r="H6" s="76">
        <v>381.64908876599901</v>
      </c>
      <c r="I6" s="76"/>
      <c r="J6" s="76"/>
      <c r="K6" s="76"/>
      <c r="L6" s="23"/>
      <c r="M6" s="76"/>
      <c r="N6" s="23"/>
      <c r="O6" s="23"/>
      <c r="P6" s="76"/>
      <c r="Q6" s="76" t="s">
        <v>170</v>
      </c>
      <c r="R6" s="76">
        <v>0</v>
      </c>
      <c r="S6" s="76">
        <v>10.0825575773159</v>
      </c>
      <c r="T6" s="76">
        <v>3.7318371376922901</v>
      </c>
      <c r="U6" s="76">
        <v>3.7318371376922901</v>
      </c>
      <c r="V6" s="76">
        <v>29.649366101465901</v>
      </c>
      <c r="W6" s="76">
        <v>0</v>
      </c>
      <c r="X6" s="76">
        <v>1.80762430883433</v>
      </c>
      <c r="Y6" s="76">
        <v>9.2791626916890397</v>
      </c>
      <c r="Z6" s="76">
        <v>1634.92101708471</v>
      </c>
      <c r="AA6" s="76">
        <v>88.814822375546896</v>
      </c>
      <c r="AB6" s="76">
        <v>0.67484854426599095</v>
      </c>
      <c r="AC6" s="76">
        <v>15.505448744092201</v>
      </c>
      <c r="AD6" s="76">
        <v>0</v>
      </c>
      <c r="AE6" s="76">
        <v>0</v>
      </c>
      <c r="AF6" s="76">
        <v>16.308831817182899</v>
      </c>
      <c r="AG6" s="76">
        <v>16.308831817182899</v>
      </c>
      <c r="AH6" s="76">
        <v>86.863540573554403</v>
      </c>
      <c r="AI6" s="76">
        <v>12.279454311987701</v>
      </c>
      <c r="AJ6" s="76">
        <v>0.49006824502229701</v>
      </c>
      <c r="AK6" s="76">
        <v>12.850647362095399</v>
      </c>
      <c r="AL6" s="76">
        <v>1.3149968795282001</v>
      </c>
      <c r="AM6" s="76">
        <v>0</v>
      </c>
      <c r="AN6" s="76">
        <v>1.04050772102414</v>
      </c>
      <c r="AO6" s="76">
        <v>5.3663471933409399</v>
      </c>
      <c r="AP6" s="76">
        <v>0</v>
      </c>
      <c r="AQ6" s="76">
        <v>392.42264751996498</v>
      </c>
      <c r="AR6" s="76">
        <v>9772.1484781959607</v>
      </c>
      <c r="AS6" s="76">
        <v>998.93077713388095</v>
      </c>
      <c r="AT6" s="76">
        <v>10857.9427959033</v>
      </c>
      <c r="AU6" s="76">
        <v>0</v>
      </c>
      <c r="AV6" s="76">
        <v>15.6437839641042</v>
      </c>
      <c r="AW6" s="76">
        <v>0</v>
      </c>
      <c r="AX6" s="76">
        <v>136.456454474232</v>
      </c>
      <c r="AY6" s="76">
        <v>0.16254903546905999</v>
      </c>
      <c r="AZ6" s="76">
        <v>5.7157032499986202E-2</v>
      </c>
      <c r="BA6" s="76">
        <v>215.021987009816</v>
      </c>
      <c r="BB6" s="76">
        <v>7.3049472202031507E-2</v>
      </c>
      <c r="BC6" s="76">
        <v>0</v>
      </c>
      <c r="BD6" s="76">
        <v>1.0594958850487999E-2</v>
      </c>
      <c r="BE6" s="76">
        <v>287.56597113610798</v>
      </c>
      <c r="BF6" s="76">
        <v>278.80756895975998</v>
      </c>
      <c r="BG6" s="76">
        <v>8.75840217634771</v>
      </c>
      <c r="BH6" s="76">
        <v>0</v>
      </c>
      <c r="BI6" s="76">
        <v>0</v>
      </c>
      <c r="BJ6" s="76">
        <v>1.14063152135451</v>
      </c>
      <c r="BK6" s="76">
        <v>0</v>
      </c>
      <c r="BL6" s="76">
        <v>12.2399713295524</v>
      </c>
      <c r="BM6" s="76">
        <v>0</v>
      </c>
      <c r="BN6" s="76">
        <v>0.31812781518102701</v>
      </c>
      <c r="BO6" s="76">
        <v>48.959881951310898</v>
      </c>
      <c r="BP6" s="76">
        <v>0.33336298667932301</v>
      </c>
      <c r="BQ6" s="76">
        <v>0</v>
      </c>
      <c r="BR6" s="76">
        <v>0.822503572691347</v>
      </c>
      <c r="BS6" s="76">
        <v>1.11526083258651E-3</v>
      </c>
      <c r="BT6" s="76">
        <v>25.805039251151602</v>
      </c>
      <c r="BU6" s="76">
        <v>56.994177705206504</v>
      </c>
      <c r="BV6" s="76">
        <v>0</v>
      </c>
      <c r="BW6" s="76">
        <v>0</v>
      </c>
      <c r="BX6" s="76">
        <v>19.092347663525501</v>
      </c>
      <c r="BY6" s="76">
        <v>0</v>
      </c>
      <c r="BZ6" s="76">
        <v>3.1165234080369801</v>
      </c>
      <c r="CA6" s="76">
        <v>381.64892846927501</v>
      </c>
      <c r="CB6" s="76">
        <v>26.538661496751001</v>
      </c>
      <c r="CC6" s="94"/>
      <c r="CD6" s="29">
        <f t="shared" si="0"/>
        <v>7.9999998348055396E-3</v>
      </c>
      <c r="CE6" s="29">
        <f t="shared" si="12"/>
        <v>1.9247494655051704E-2</v>
      </c>
      <c r="CF6" s="69">
        <f t="shared" si="1"/>
        <v>-2.8587904947692683E-7</v>
      </c>
      <c r="CG6" s="69" t="str">
        <f t="shared" si="2"/>
        <v/>
      </c>
      <c r="CH6" s="69">
        <f t="shared" si="3"/>
        <v>-3.1458550576718931E-7</v>
      </c>
      <c r="CI6" s="69">
        <f t="shared" si="4"/>
        <v>-2.5449692693691279E-5</v>
      </c>
      <c r="CJ6" s="69">
        <f t="shared" si="5"/>
        <v>-2.6196750698283428E-5</v>
      </c>
      <c r="CK6" s="69">
        <f t="shared" si="6"/>
        <v>1.7017694103956431E-6</v>
      </c>
      <c r="CL6" s="69">
        <f t="shared" si="7"/>
        <v>-4.2001076046829282E-7</v>
      </c>
      <c r="CM6" s="41">
        <f t="shared" si="8"/>
        <v>-4.9129376773899072E-4</v>
      </c>
      <c r="CN6" s="41">
        <f t="shared" si="9"/>
        <v>-5.5841205554436858E-4</v>
      </c>
      <c r="CO6" s="41">
        <f t="shared" si="10"/>
        <v>8.5604588620954807E-4</v>
      </c>
      <c r="CP6" s="41">
        <f t="shared" si="11"/>
        <v>-1.3377978599886347E-3</v>
      </c>
    </row>
    <row r="7" spans="1:94" s="22" customFormat="1">
      <c r="A7" s="76" t="s">
        <v>171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23"/>
      <c r="O7" s="23"/>
      <c r="P7" s="76"/>
      <c r="Q7" s="76" t="s">
        <v>171</v>
      </c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94"/>
      <c r="CD7" s="29" t="e">
        <f t="shared" si="0"/>
        <v>#DIV/0!</v>
      </c>
      <c r="CE7" s="29" t="e">
        <f t="shared" si="12"/>
        <v>#DIV/0!</v>
      </c>
      <c r="CF7" s="69" t="str">
        <f t="shared" si="1"/>
        <v/>
      </c>
      <c r="CG7" s="69" t="str">
        <f t="shared" si="2"/>
        <v/>
      </c>
      <c r="CH7" s="69" t="str">
        <f t="shared" si="3"/>
        <v/>
      </c>
      <c r="CI7" s="69" t="str">
        <f t="shared" si="4"/>
        <v/>
      </c>
      <c r="CJ7" s="69" t="str">
        <f t="shared" si="5"/>
        <v/>
      </c>
      <c r="CK7" s="69" t="str">
        <f t="shared" si="6"/>
        <v/>
      </c>
      <c r="CL7" s="69" t="str">
        <f t="shared" si="7"/>
        <v/>
      </c>
      <c r="CM7" s="41" t="e">
        <f t="shared" si="8"/>
        <v>#DIV/0!</v>
      </c>
      <c r="CN7" s="41" t="e">
        <f t="shared" si="9"/>
        <v>#DIV/0!</v>
      </c>
      <c r="CO7" s="41" t="e">
        <f t="shared" si="10"/>
        <v>#DIV/0!</v>
      </c>
      <c r="CP7" s="41" t="e">
        <f t="shared" si="11"/>
        <v>#DIV/0!</v>
      </c>
    </row>
    <row r="8" spans="1:94">
      <c r="A8" s="76" t="s">
        <v>172</v>
      </c>
      <c r="B8" s="76">
        <v>244.33543132899999</v>
      </c>
      <c r="C8" s="76"/>
      <c r="D8" s="76">
        <v>1653.43424165436</v>
      </c>
      <c r="E8" s="76">
        <v>43.778381017359898</v>
      </c>
      <c r="F8" s="76">
        <v>42.456048100399897</v>
      </c>
      <c r="G8" s="76">
        <v>2.28667019635999</v>
      </c>
      <c r="H8" s="76">
        <v>60.796252003959999</v>
      </c>
      <c r="I8" s="76"/>
      <c r="J8" s="76"/>
      <c r="K8" s="76"/>
      <c r="L8" s="76"/>
      <c r="M8" s="76"/>
      <c r="N8" s="23"/>
      <c r="O8" s="23"/>
      <c r="P8" s="76"/>
      <c r="Q8" s="76" t="s">
        <v>172</v>
      </c>
      <c r="R8" s="76">
        <v>0</v>
      </c>
      <c r="S8" s="76">
        <v>1.6061390823550501</v>
      </c>
      <c r="T8" s="76">
        <v>0.59447676551504502</v>
      </c>
      <c r="U8" s="76">
        <v>0.59447676551504502</v>
      </c>
      <c r="V8" s="76">
        <v>4.7231072088427304</v>
      </c>
      <c r="W8" s="76">
        <v>0</v>
      </c>
      <c r="X8" s="76">
        <v>0.28795285984942798</v>
      </c>
      <c r="Y8" s="76">
        <v>1.47816071481217</v>
      </c>
      <c r="Z8" s="76">
        <v>244.335394412385</v>
      </c>
      <c r="AA8" s="76">
        <v>14.1481031505924</v>
      </c>
      <c r="AB8" s="76">
        <v>0.107502556284733</v>
      </c>
      <c r="AC8" s="76">
        <v>2.4699996024702702</v>
      </c>
      <c r="AD8" s="76">
        <v>0</v>
      </c>
      <c r="AE8" s="76">
        <v>0</v>
      </c>
      <c r="AF8" s="76">
        <v>2.59797768369152</v>
      </c>
      <c r="AG8" s="76">
        <v>2.59797768369152</v>
      </c>
      <c r="AH8" s="76">
        <v>13.2274672167198</v>
      </c>
      <c r="AI8" s="76">
        <v>1.95610467563727</v>
      </c>
      <c r="AJ8" s="76">
        <v>7.8067363167095505E-2</v>
      </c>
      <c r="AK8" s="76">
        <v>2.0470930566038499</v>
      </c>
      <c r="AL8" s="76">
        <v>0.209477340855349</v>
      </c>
      <c r="AM8" s="76">
        <v>0</v>
      </c>
      <c r="AN8" s="76">
        <v>0.16575184104916599</v>
      </c>
      <c r="AO8" s="76">
        <v>0.81715175611369195</v>
      </c>
      <c r="AP8" s="76">
        <v>0</v>
      </c>
      <c r="AQ8" s="76">
        <v>62.512464426770698</v>
      </c>
      <c r="AR8" s="76">
        <v>1488.0902534874299</v>
      </c>
      <c r="AS8" s="76">
        <v>152.11591514189399</v>
      </c>
      <c r="AT8" s="76">
        <v>1653.43363584605</v>
      </c>
      <c r="AU8" s="76">
        <v>0</v>
      </c>
      <c r="AV8" s="76">
        <v>2.4920346022580802</v>
      </c>
      <c r="AW8" s="76">
        <v>0</v>
      </c>
      <c r="AX8" s="76">
        <v>21.737364596236699</v>
      </c>
      <c r="AY8" s="76">
        <v>2.47518936159658E-2</v>
      </c>
      <c r="AZ8" s="76">
        <v>8.7035010290073007E-3</v>
      </c>
      <c r="BA8" s="76">
        <v>32.742105986099801</v>
      </c>
      <c r="BB8" s="76">
        <v>1.1123484525207001E-2</v>
      </c>
      <c r="BC8" s="76">
        <v>0</v>
      </c>
      <c r="BD8" s="76">
        <v>1.6133284731339201E-3</v>
      </c>
      <c r="BE8" s="76">
        <v>43.777265571278797</v>
      </c>
      <c r="BF8" s="76">
        <v>42.454947003511499</v>
      </c>
      <c r="BG8" s="76">
        <v>1.3223185677673199</v>
      </c>
      <c r="BH8" s="76">
        <v>0</v>
      </c>
      <c r="BI8" s="76">
        <v>0</v>
      </c>
      <c r="BJ8" s="76">
        <v>0.173687608183556</v>
      </c>
      <c r="BK8" s="76">
        <v>0</v>
      </c>
      <c r="BL8" s="76">
        <v>1.8638210864377101</v>
      </c>
      <c r="BM8" s="76">
        <v>0</v>
      </c>
      <c r="BN8" s="76">
        <v>4.8442408527477797E-2</v>
      </c>
      <c r="BO8" s="76">
        <v>7.4552824221079401</v>
      </c>
      <c r="BP8" s="76">
        <v>5.3104392656164297E-2</v>
      </c>
      <c r="BQ8" s="76">
        <v>0</v>
      </c>
      <c r="BR8" s="76">
        <v>0.12524546122345401</v>
      </c>
      <c r="BS8" s="76">
        <v>1.6982328822676699E-4</v>
      </c>
      <c r="BT8" s="76">
        <v>2.2866691310107599</v>
      </c>
      <c r="BU8" s="76">
        <v>9.0791049773352199</v>
      </c>
      <c r="BV8" s="76">
        <v>0</v>
      </c>
      <c r="BW8" s="76">
        <v>0</v>
      </c>
      <c r="BX8" s="76">
        <v>3.0413911503377302</v>
      </c>
      <c r="BY8" s="76">
        <v>0</v>
      </c>
      <c r="BZ8" s="76">
        <v>0.49645858588005698</v>
      </c>
      <c r="CA8" s="76">
        <v>60.7962232995474</v>
      </c>
      <c r="CB8" s="76">
        <v>4.22757409239256</v>
      </c>
      <c r="CC8" s="94"/>
      <c r="CD8" s="29">
        <f t="shared" si="0"/>
        <v>7.9999988689908319E-3</v>
      </c>
      <c r="CE8" s="29">
        <f t="shared" si="12"/>
        <v>1.9247503854994904E-2</v>
      </c>
      <c r="CF8" s="69">
        <f t="shared" si="1"/>
        <v>-1.5108989632514596E-7</v>
      </c>
      <c r="CG8" s="69" t="str">
        <f t="shared" si="2"/>
        <v/>
      </c>
      <c r="CH8" s="69">
        <f t="shared" si="3"/>
        <v>-3.6639395428868025E-7</v>
      </c>
      <c r="CI8" s="69">
        <f t="shared" si="4"/>
        <v>-2.5479381721746363E-5</v>
      </c>
      <c r="CJ8" s="69">
        <f t="shared" si="5"/>
        <v>-2.5934983062816406E-5</v>
      </c>
      <c r="CK8" s="69">
        <f t="shared" si="6"/>
        <v>-4.65895445640987E-7</v>
      </c>
      <c r="CL8" s="69">
        <f t="shared" si="7"/>
        <v>-4.7214115432400328E-7</v>
      </c>
      <c r="CM8" s="41">
        <f t="shared" si="8"/>
        <v>-4.9210164237167137E-4</v>
      </c>
      <c r="CN8" s="41">
        <f t="shared" si="9"/>
        <v>-5.5687247306121263E-4</v>
      </c>
      <c r="CO8" s="41">
        <f t="shared" si="10"/>
        <v>8.5606431393225825E-4</v>
      </c>
      <c r="CP8" s="41">
        <f t="shared" si="11"/>
        <v>-1.336648953955808E-3</v>
      </c>
    </row>
    <row r="9" spans="1:94">
      <c r="A9" s="76" t="s">
        <v>173</v>
      </c>
      <c r="B9" s="76">
        <v>175.11737944536</v>
      </c>
      <c r="C9" s="76"/>
      <c r="D9" s="76">
        <v>1165.62324801164</v>
      </c>
      <c r="E9" s="76">
        <v>31.344289152879998</v>
      </c>
      <c r="F9" s="76">
        <v>30.380908466480001</v>
      </c>
      <c r="G9" s="76">
        <v>4.1007968192399904</v>
      </c>
      <c r="H9" s="76">
        <v>41.627815045079998</v>
      </c>
      <c r="I9" s="76"/>
      <c r="J9" s="76"/>
      <c r="K9" s="76"/>
      <c r="L9" s="76"/>
      <c r="M9" s="76"/>
      <c r="N9" s="23"/>
      <c r="O9" s="23"/>
      <c r="P9" s="76"/>
      <c r="Q9" s="76" t="s">
        <v>173</v>
      </c>
      <c r="R9" s="76">
        <v>0</v>
      </c>
      <c r="S9" s="76">
        <v>1.0997399192364199</v>
      </c>
      <c r="T9" s="76">
        <v>0.40704472260096802</v>
      </c>
      <c r="U9" s="76">
        <v>0.40704472260096802</v>
      </c>
      <c r="V9" s="76">
        <v>3.2339660046958398</v>
      </c>
      <c r="W9" s="76">
        <v>0</v>
      </c>
      <c r="X9" s="76">
        <v>0.19716406529823299</v>
      </c>
      <c r="Y9" s="76">
        <v>1.01211132087898</v>
      </c>
      <c r="Z9" s="76">
        <v>175.11736922457899</v>
      </c>
      <c r="AA9" s="76">
        <v>9.6873545562214893</v>
      </c>
      <c r="AB9" s="76">
        <v>7.3608119825195495E-2</v>
      </c>
      <c r="AC9" s="76">
        <v>1.6912339728768599</v>
      </c>
      <c r="AD9" s="76">
        <v>0</v>
      </c>
      <c r="AE9" s="76">
        <v>0</v>
      </c>
      <c r="AF9" s="76">
        <v>1.7788628978409</v>
      </c>
      <c r="AG9" s="76">
        <v>1.7788628978409</v>
      </c>
      <c r="AH9" s="76">
        <v>9.3249802179268801</v>
      </c>
      <c r="AI9" s="76">
        <v>1.3393649510210099</v>
      </c>
      <c r="AJ9" s="76">
        <v>5.3453534123822602E-2</v>
      </c>
      <c r="AK9" s="76">
        <v>1.4016653240770101</v>
      </c>
      <c r="AL9" s="76">
        <v>0.143431397983873</v>
      </c>
      <c r="AM9" s="76">
        <v>0</v>
      </c>
      <c r="AN9" s="76">
        <v>0.11349181617285301</v>
      </c>
      <c r="AO9" s="76">
        <v>0.58474092627192897</v>
      </c>
      <c r="AP9" s="76">
        <v>0</v>
      </c>
      <c r="AQ9" s="76">
        <v>42.802928730082598</v>
      </c>
      <c r="AR9" s="76">
        <v>1049.06056297227</v>
      </c>
      <c r="AS9" s="76">
        <v>107.237339451159</v>
      </c>
      <c r="AT9" s="76">
        <v>1165.6228826413501</v>
      </c>
      <c r="AU9" s="76">
        <v>0</v>
      </c>
      <c r="AV9" s="76">
        <v>1.70632403177962</v>
      </c>
      <c r="AW9" s="76">
        <v>0</v>
      </c>
      <c r="AX9" s="76">
        <v>14.8838121707038</v>
      </c>
      <c r="AY9" s="76">
        <v>1.77120601641341E-2</v>
      </c>
      <c r="AZ9" s="76">
        <v>6.2280810419043497E-3</v>
      </c>
      <c r="BA9" s="76">
        <v>23.429748871509101</v>
      </c>
      <c r="BB9" s="76">
        <v>7.9597926553018304E-3</v>
      </c>
      <c r="BC9" s="76">
        <v>0</v>
      </c>
      <c r="BD9" s="76">
        <v>1.1544753054779299E-3</v>
      </c>
      <c r="BE9" s="76">
        <v>31.343495415623</v>
      </c>
      <c r="BF9" s="76">
        <v>30.380108641150301</v>
      </c>
      <c r="BG9" s="76">
        <v>0.96338677447268195</v>
      </c>
      <c r="BH9" s="76">
        <v>0</v>
      </c>
      <c r="BI9" s="76">
        <v>0</v>
      </c>
      <c r="BJ9" s="76">
        <v>0.124288221807018</v>
      </c>
      <c r="BK9" s="76">
        <v>0</v>
      </c>
      <c r="BL9" s="76">
        <v>1.33372198393932</v>
      </c>
      <c r="BM9" s="76">
        <v>0</v>
      </c>
      <c r="BN9" s="76">
        <v>3.4664584731890401E-2</v>
      </c>
      <c r="BO9" s="76">
        <v>5.3348854313067298</v>
      </c>
      <c r="BP9" s="76">
        <v>3.6361125542066899E-2</v>
      </c>
      <c r="BQ9" s="76">
        <v>0</v>
      </c>
      <c r="BR9" s="76">
        <v>8.9623614257290304E-2</v>
      </c>
      <c r="BS9" s="76">
        <v>1.21524432172048E-4</v>
      </c>
      <c r="BT9" s="76">
        <v>4.1008102523741004</v>
      </c>
      <c r="BU9" s="76">
        <v>6.2165589350396599</v>
      </c>
      <c r="BV9" s="76">
        <v>0</v>
      </c>
      <c r="BW9" s="76">
        <v>0</v>
      </c>
      <c r="BX9" s="76">
        <v>2.0824714517898699</v>
      </c>
      <c r="BY9" s="76">
        <v>0</v>
      </c>
      <c r="BZ9" s="76">
        <v>0.33993005111857</v>
      </c>
      <c r="CA9" s="76">
        <v>41.627797858209703</v>
      </c>
      <c r="CB9" s="76">
        <v>2.89466723538583</v>
      </c>
      <c r="CC9" s="94"/>
      <c r="CD9" s="29">
        <f t="shared" si="0"/>
        <v>7.999997560785772E-3</v>
      </c>
      <c r="CE9" s="29">
        <f t="shared" si="12"/>
        <v>1.9247492929629909E-2</v>
      </c>
      <c r="CF9" s="69">
        <f t="shared" si="1"/>
        <v>-5.836531496583229E-8</v>
      </c>
      <c r="CG9" s="69" t="str">
        <f t="shared" si="2"/>
        <v/>
      </c>
      <c r="CH9" s="69">
        <f t="shared" si="3"/>
        <v>-3.1345487538859293E-7</v>
      </c>
      <c r="CI9" s="69">
        <f t="shared" si="4"/>
        <v>-2.5323185768449717E-5</v>
      </c>
      <c r="CJ9" s="69">
        <f t="shared" si="5"/>
        <v>-2.6326577119404483E-5</v>
      </c>
      <c r="CK9" s="69">
        <f t="shared" si="6"/>
        <v>3.275737546158675E-6</v>
      </c>
      <c r="CL9" s="69">
        <f t="shared" si="7"/>
        <v>-4.1286986300716028E-7</v>
      </c>
      <c r="CM9" s="41">
        <f t="shared" si="8"/>
        <v>-4.9116372314841612E-4</v>
      </c>
      <c r="CN9" s="41">
        <f t="shared" si="9"/>
        <v>-5.5794821937923554E-4</v>
      </c>
      <c r="CO9" s="41">
        <f t="shared" si="10"/>
        <v>8.5658348713052164E-4</v>
      </c>
      <c r="CP9" s="41">
        <f t="shared" si="11"/>
        <v>-1.3381448182664998E-3</v>
      </c>
    </row>
    <row r="10" spans="1:94">
      <c r="A10" s="76" t="s">
        <v>174</v>
      </c>
      <c r="B10" s="76">
        <v>29.964656421480001</v>
      </c>
      <c r="C10" s="76"/>
      <c r="D10" s="76">
        <v>197.66151232915999</v>
      </c>
      <c r="E10" s="76">
        <v>5.1004199580399998</v>
      </c>
      <c r="F10" s="76">
        <v>4.9474044144800002</v>
      </c>
      <c r="G10" s="76">
        <v>0.11628954744</v>
      </c>
      <c r="H10" s="76">
        <v>6.5519568884000003</v>
      </c>
      <c r="I10" s="76"/>
      <c r="J10" s="76"/>
      <c r="K10" s="76"/>
      <c r="L10" s="76"/>
      <c r="M10" s="76"/>
      <c r="N10" s="23"/>
      <c r="O10" s="23"/>
      <c r="P10" s="76"/>
      <c r="Q10" s="76" t="s">
        <v>174</v>
      </c>
      <c r="R10" s="76">
        <v>0</v>
      </c>
      <c r="S10" s="76">
        <v>0.17309224475040899</v>
      </c>
      <c r="T10" s="76">
        <v>6.4066296110385404E-2</v>
      </c>
      <c r="U10" s="76">
        <v>6.4066296110385404E-2</v>
      </c>
      <c r="V10" s="76">
        <v>0.50900432034259802</v>
      </c>
      <c r="W10" s="76">
        <v>0</v>
      </c>
      <c r="X10" s="76">
        <v>3.1032322479222999E-2</v>
      </c>
      <c r="Y10" s="76">
        <v>0.159299950330968</v>
      </c>
      <c r="Z10" s="76">
        <v>29.964647638574199</v>
      </c>
      <c r="AA10" s="76">
        <v>1.5247279010433299</v>
      </c>
      <c r="AB10" s="76">
        <v>1.15854474671538E-2</v>
      </c>
      <c r="AC10" s="76">
        <v>0.26618956662576998</v>
      </c>
      <c r="AD10" s="76">
        <v>0</v>
      </c>
      <c r="AE10" s="76">
        <v>0</v>
      </c>
      <c r="AF10" s="76">
        <v>0.27998152352607197</v>
      </c>
      <c r="AG10" s="76">
        <v>0.27998152352607197</v>
      </c>
      <c r="AH10" s="76">
        <v>1.5812898919184</v>
      </c>
      <c r="AI10" s="76">
        <v>0.21080741343496601</v>
      </c>
      <c r="AJ10" s="76">
        <v>8.41321856956408E-3</v>
      </c>
      <c r="AK10" s="76">
        <v>0.22061326659199601</v>
      </c>
      <c r="AL10" s="76">
        <v>2.25751977620882E-2</v>
      </c>
      <c r="AM10" s="76">
        <v>0</v>
      </c>
      <c r="AN10" s="76">
        <v>1.7863000593544801E-2</v>
      </c>
      <c r="AO10" s="76">
        <v>9.5222833821105898E-2</v>
      </c>
      <c r="AP10" s="76">
        <v>0</v>
      </c>
      <c r="AQ10" s="76">
        <v>6.7369086239300602</v>
      </c>
      <c r="AR10" s="76">
        <v>177.89530102459801</v>
      </c>
      <c r="AS10" s="76">
        <v>18.1848201348126</v>
      </c>
      <c r="AT10" s="76">
        <v>197.661411051329</v>
      </c>
      <c r="AU10" s="76">
        <v>0</v>
      </c>
      <c r="AV10" s="76">
        <v>0.268564254782651</v>
      </c>
      <c r="AW10" s="76">
        <v>0</v>
      </c>
      <c r="AX10" s="76">
        <v>2.34261425466691</v>
      </c>
      <c r="AY10" s="76">
        <v>2.88433605052993E-3</v>
      </c>
      <c r="AZ10" s="76">
        <v>1.01421850008542E-3</v>
      </c>
      <c r="BA10" s="76">
        <v>3.8154391882581802</v>
      </c>
      <c r="BB10" s="76">
        <v>1.2962202858292401E-3</v>
      </c>
      <c r="BC10" s="76">
        <v>0</v>
      </c>
      <c r="BD10" s="76">
        <v>1.8800082673324601E-4</v>
      </c>
      <c r="BE10" s="76">
        <v>5.1002879682721796</v>
      </c>
      <c r="BF10" s="76">
        <v>4.9472775922187902</v>
      </c>
      <c r="BG10" s="76">
        <v>0.15301037605339499</v>
      </c>
      <c r="BH10" s="76">
        <v>0</v>
      </c>
      <c r="BI10" s="76">
        <v>0</v>
      </c>
      <c r="BJ10" s="76">
        <v>2.02398733444666E-2</v>
      </c>
      <c r="BK10" s="76">
        <v>0</v>
      </c>
      <c r="BL10" s="76">
        <v>0.217191271901541</v>
      </c>
      <c r="BM10" s="76">
        <v>0</v>
      </c>
      <c r="BN10" s="76">
        <v>5.6449855321681897E-3</v>
      </c>
      <c r="BO10" s="76">
        <v>0.868764846200059</v>
      </c>
      <c r="BP10" s="76">
        <v>5.7230550046572602E-3</v>
      </c>
      <c r="BQ10" s="76">
        <v>0</v>
      </c>
      <c r="BR10" s="76">
        <v>1.45948617977589E-2</v>
      </c>
      <c r="BS10" s="76">
        <v>1.97895214316815E-5</v>
      </c>
      <c r="BT10" s="76">
        <v>0.116291665316335</v>
      </c>
      <c r="BU10" s="76">
        <v>0.97844581582268197</v>
      </c>
      <c r="BV10" s="76">
        <v>0</v>
      </c>
      <c r="BW10" s="76">
        <v>0</v>
      </c>
      <c r="BX10" s="76">
        <v>0.327767280891549</v>
      </c>
      <c r="BY10" s="76">
        <v>0</v>
      </c>
      <c r="BZ10" s="76">
        <v>5.3502899565138297E-2</v>
      </c>
      <c r="CA10" s="76">
        <v>6.5519507597678404</v>
      </c>
      <c r="CB10" s="76">
        <v>0.45560188658707901</v>
      </c>
      <c r="CC10" s="94"/>
      <c r="CD10" s="29">
        <f t="shared" si="0"/>
        <v>7.9999929349273361E-3</v>
      </c>
      <c r="CE10" s="29">
        <f t="shared" si="12"/>
        <v>1.9247521903940645E-2</v>
      </c>
      <c r="CF10" s="69">
        <f t="shared" si="1"/>
        <v>-2.931088439063802E-7</v>
      </c>
      <c r="CG10" s="69" t="str">
        <f t="shared" si="2"/>
        <v/>
      </c>
      <c r="CH10" s="69">
        <f t="shared" si="3"/>
        <v>-5.1238012802477336E-7</v>
      </c>
      <c r="CI10" s="69">
        <f t="shared" si="4"/>
        <v>-2.5878215697158426E-5</v>
      </c>
      <c r="CJ10" s="69">
        <f t="shared" si="5"/>
        <v>-2.5634100345405002E-5</v>
      </c>
      <c r="CK10" s="69">
        <f t="shared" si="6"/>
        <v>1.8212095425800983E-5</v>
      </c>
      <c r="CL10" s="69">
        <f t="shared" si="7"/>
        <v>-9.3538957358459996E-7</v>
      </c>
      <c r="CM10" s="41">
        <f t="shared" si="8"/>
        <v>-4.9047244454335508E-4</v>
      </c>
      <c r="CN10" s="41">
        <f t="shared" si="9"/>
        <v>-5.5949572169121181E-4</v>
      </c>
      <c r="CO10" s="41">
        <f t="shared" si="10"/>
        <v>8.5590941046173249E-4</v>
      </c>
      <c r="CP10" s="41">
        <f t="shared" si="11"/>
        <v>-1.3319848467585513E-3</v>
      </c>
    </row>
    <row r="11" spans="1:94">
      <c r="A11" s="76" t="s">
        <v>175</v>
      </c>
      <c r="B11" s="76">
        <v>1287.4848027949599</v>
      </c>
      <c r="C11" s="76"/>
      <c r="D11" s="76">
        <v>8714.9089429203996</v>
      </c>
      <c r="E11" s="76">
        <v>232.79354001772001</v>
      </c>
      <c r="F11" s="76">
        <v>225.69544656163899</v>
      </c>
      <c r="G11" s="76">
        <v>21.929795025159901</v>
      </c>
      <c r="H11" s="76">
        <v>321.44786115727902</v>
      </c>
      <c r="I11" s="76"/>
      <c r="J11" s="76"/>
      <c r="K11" s="76"/>
      <c r="L11" s="76"/>
      <c r="M11" s="76"/>
      <c r="N11" s="23"/>
      <c r="O11" s="23"/>
      <c r="P11" s="76"/>
      <c r="Q11" s="76" t="s">
        <v>175</v>
      </c>
      <c r="R11" s="76">
        <v>0</v>
      </c>
      <c r="S11" s="76">
        <v>8.4921393904870293</v>
      </c>
      <c r="T11" s="76">
        <v>3.14317958169348</v>
      </c>
      <c r="U11" s="76">
        <v>3.14317958169348</v>
      </c>
      <c r="V11" s="76">
        <v>24.972475555157601</v>
      </c>
      <c r="W11" s="76">
        <v>0</v>
      </c>
      <c r="X11" s="76">
        <v>1.5224911425152801</v>
      </c>
      <c r="Y11" s="76">
        <v>7.8154703080909904</v>
      </c>
      <c r="Z11" s="76">
        <v>1287.4843044485899</v>
      </c>
      <c r="AA11" s="76">
        <v>74.805226180055897</v>
      </c>
      <c r="AB11" s="76">
        <v>0.56839797098745504</v>
      </c>
      <c r="AC11" s="76">
        <v>13.059628875458801</v>
      </c>
      <c r="AD11" s="76">
        <v>0</v>
      </c>
      <c r="AE11" s="76">
        <v>0</v>
      </c>
      <c r="AF11" s="76">
        <v>13.7362887891647</v>
      </c>
      <c r="AG11" s="76">
        <v>13.7362887891647</v>
      </c>
      <c r="AH11" s="76">
        <v>69.719237633668996</v>
      </c>
      <c r="AI11" s="76">
        <v>10.342500119967999</v>
      </c>
      <c r="AJ11" s="76">
        <v>0.41276508538457302</v>
      </c>
      <c r="AK11" s="76">
        <v>10.823589004056499</v>
      </c>
      <c r="AL11" s="76">
        <v>1.10756966380294</v>
      </c>
      <c r="AM11" s="76">
        <v>0</v>
      </c>
      <c r="AN11" s="76">
        <v>0.87637818673399404</v>
      </c>
      <c r="AO11" s="76">
        <v>4.3439592977672596</v>
      </c>
      <c r="AP11" s="76">
        <v>0</v>
      </c>
      <c r="AQ11" s="76">
        <v>330.52201477736003</v>
      </c>
      <c r="AR11" s="76">
        <v>7843.41532213142</v>
      </c>
      <c r="AS11" s="76">
        <v>801.77153297486097</v>
      </c>
      <c r="AT11" s="76">
        <v>8714.9060927399496</v>
      </c>
      <c r="AU11" s="76">
        <v>0</v>
      </c>
      <c r="AV11" s="76">
        <v>13.176135787955101</v>
      </c>
      <c r="AW11" s="76">
        <v>0</v>
      </c>
      <c r="AX11" s="76">
        <v>114.931875646733</v>
      </c>
      <c r="AY11" s="76">
        <v>0.13158038404537101</v>
      </c>
      <c r="AZ11" s="76">
        <v>4.6267561900824997E-2</v>
      </c>
      <c r="BA11" s="76">
        <v>174.05627260944499</v>
      </c>
      <c r="BB11" s="76">
        <v>5.9132177497423298E-2</v>
      </c>
      <c r="BC11" s="76">
        <v>0</v>
      </c>
      <c r="BD11" s="76">
        <v>8.5764240638458496E-3</v>
      </c>
      <c r="BE11" s="76">
        <v>232.78767007611799</v>
      </c>
      <c r="BF11" s="76">
        <v>225.68950969147701</v>
      </c>
      <c r="BG11" s="76">
        <v>7.0981603846403898</v>
      </c>
      <c r="BH11" s="76">
        <v>0</v>
      </c>
      <c r="BI11" s="76">
        <v>0</v>
      </c>
      <c r="BJ11" s="76">
        <v>0.923319952128837</v>
      </c>
      <c r="BK11" s="76">
        <v>0</v>
      </c>
      <c r="BL11" s="76">
        <v>9.9080280039021709</v>
      </c>
      <c r="BM11" s="76">
        <v>0</v>
      </c>
      <c r="BN11" s="76">
        <v>0.25751838940348398</v>
      </c>
      <c r="BO11" s="76">
        <v>39.632110222391198</v>
      </c>
      <c r="BP11" s="76">
        <v>0.28077843753028497</v>
      </c>
      <c r="BQ11" s="76">
        <v>0</v>
      </c>
      <c r="BR11" s="76">
        <v>0.66580118529627397</v>
      </c>
      <c r="BS11" s="76">
        <v>9.0278140279876696E-4</v>
      </c>
      <c r="BT11" s="76">
        <v>21.9299056948181</v>
      </c>
      <c r="BU11" s="76">
        <v>48.003911450986898</v>
      </c>
      <c r="BV11" s="76">
        <v>0</v>
      </c>
      <c r="BW11" s="76">
        <v>0</v>
      </c>
      <c r="BX11" s="76">
        <v>16.0807346025131</v>
      </c>
      <c r="BY11" s="76">
        <v>0</v>
      </c>
      <c r="BZ11" s="76">
        <v>2.6249240057482299</v>
      </c>
      <c r="CA11" s="76">
        <v>321.44775893439498</v>
      </c>
      <c r="CB11" s="76">
        <v>22.352468529444501</v>
      </c>
      <c r="CC11" s="94"/>
      <c r="CD11" s="29">
        <f t="shared" si="0"/>
        <v>7.9999987253734604E-3</v>
      </c>
      <c r="CE11" s="29">
        <f t="shared" si="12"/>
        <v>1.9247502038112256E-2</v>
      </c>
      <c r="CF11" s="69">
        <f t="shared" si="1"/>
        <v>-3.8706971060235328E-7</v>
      </c>
      <c r="CG11" s="69" t="str">
        <f t="shared" si="2"/>
        <v/>
      </c>
      <c r="CH11" s="69">
        <f t="shared" si="3"/>
        <v>-3.270464979767435E-7</v>
      </c>
      <c r="CI11" s="69">
        <f t="shared" si="4"/>
        <v>-2.5215225480775332E-5</v>
      </c>
      <c r="CJ11" s="69">
        <f t="shared" si="5"/>
        <v>-2.6304784843557926E-5</v>
      </c>
      <c r="CK11" s="69">
        <f t="shared" si="6"/>
        <v>5.0465432108021467E-6</v>
      </c>
      <c r="CL11" s="69">
        <f t="shared" si="7"/>
        <v>-3.1800766590998489E-7</v>
      </c>
      <c r="CM11" s="41">
        <f t="shared" si="8"/>
        <v>-4.9093155509680685E-4</v>
      </c>
      <c r="CN11" s="41">
        <f t="shared" si="9"/>
        <v>-5.5784431331890982E-4</v>
      </c>
      <c r="CO11" s="41">
        <f t="shared" si="10"/>
        <v>8.565153554055435E-4</v>
      </c>
      <c r="CP11" s="41">
        <f t="shared" si="11"/>
        <v>-1.3380342656857838E-3</v>
      </c>
    </row>
    <row r="12" spans="1:94">
      <c r="A12" s="76" t="s">
        <v>176</v>
      </c>
      <c r="B12" s="76">
        <v>188.98270307751901</v>
      </c>
      <c r="C12" s="76"/>
      <c r="D12" s="76">
        <v>1269.04750121556</v>
      </c>
      <c r="E12" s="76">
        <v>34.073225441200002</v>
      </c>
      <c r="F12" s="76">
        <v>33.032555147239897</v>
      </c>
      <c r="G12" s="76">
        <v>3.4737242258399901</v>
      </c>
      <c r="H12" s="76">
        <v>47.061779091359902</v>
      </c>
      <c r="I12" s="76"/>
      <c r="J12" s="76"/>
      <c r="K12" s="76"/>
      <c r="L12" s="76"/>
      <c r="M12" s="76"/>
      <c r="N12" s="23"/>
      <c r="O12" s="23"/>
      <c r="P12" s="76"/>
      <c r="Q12" s="76" t="s">
        <v>176</v>
      </c>
      <c r="R12" s="76">
        <v>0</v>
      </c>
      <c r="S12" s="76">
        <v>1.2432966499220299</v>
      </c>
      <c r="T12" s="76">
        <v>0.46017965576473702</v>
      </c>
      <c r="U12" s="76">
        <v>0.46017965576473702</v>
      </c>
      <c r="V12" s="76">
        <v>3.6561108417516799</v>
      </c>
      <c r="W12" s="76">
        <v>0</v>
      </c>
      <c r="X12" s="76">
        <v>0.222901249201091</v>
      </c>
      <c r="Y12" s="76">
        <v>1.1442290725353399</v>
      </c>
      <c r="Z12" s="76">
        <v>188.98265983057399</v>
      </c>
      <c r="AA12" s="76">
        <v>10.9519151669721</v>
      </c>
      <c r="AB12" s="76">
        <v>8.3216715777014796E-2</v>
      </c>
      <c r="AC12" s="76">
        <v>1.9120017605973301</v>
      </c>
      <c r="AD12" s="76">
        <v>0</v>
      </c>
      <c r="AE12" s="76">
        <v>0</v>
      </c>
      <c r="AF12" s="76">
        <v>2.0110704715723902</v>
      </c>
      <c r="AG12" s="76">
        <v>2.0110704715723902</v>
      </c>
      <c r="AH12" s="76">
        <v>10.152380568704199</v>
      </c>
      <c r="AI12" s="76">
        <v>1.51420140714541</v>
      </c>
      <c r="AJ12" s="76">
        <v>6.0431043194170898E-2</v>
      </c>
      <c r="AK12" s="76">
        <v>1.58463339719331</v>
      </c>
      <c r="AL12" s="76">
        <v>0.16215470585966399</v>
      </c>
      <c r="AM12" s="76">
        <v>0</v>
      </c>
      <c r="AN12" s="76">
        <v>0.128306805660789</v>
      </c>
      <c r="AO12" s="76">
        <v>0.63577745993595502</v>
      </c>
      <c r="AP12" s="76">
        <v>0</v>
      </c>
      <c r="AQ12" s="76">
        <v>48.390297412324898</v>
      </c>
      <c r="AR12" s="76">
        <v>1142.14233271427</v>
      </c>
      <c r="AS12" s="76">
        <v>116.752336129455</v>
      </c>
      <c r="AT12" s="76">
        <v>1269.0470494124299</v>
      </c>
      <c r="AU12" s="76">
        <v>0</v>
      </c>
      <c r="AV12" s="76">
        <v>1.92906295040372</v>
      </c>
      <c r="AW12" s="76">
        <v>0</v>
      </c>
      <c r="AX12" s="76">
        <v>16.8266904094578</v>
      </c>
      <c r="AY12" s="76">
        <v>1.9257969823134099E-2</v>
      </c>
      <c r="AZ12" s="76">
        <v>6.7716776699350096E-3</v>
      </c>
      <c r="BA12" s="76">
        <v>25.474695688531</v>
      </c>
      <c r="BB12" s="76">
        <v>8.6545354189057292E-3</v>
      </c>
      <c r="BC12" s="76">
        <v>0</v>
      </c>
      <c r="BD12" s="76">
        <v>1.25523615315508E-3</v>
      </c>
      <c r="BE12" s="76">
        <v>34.0723659531754</v>
      </c>
      <c r="BF12" s="76">
        <v>33.031683909711298</v>
      </c>
      <c r="BG12" s="76">
        <v>1.04068204346412</v>
      </c>
      <c r="BH12" s="76">
        <v>0</v>
      </c>
      <c r="BI12" s="76">
        <v>0</v>
      </c>
      <c r="BJ12" s="76">
        <v>0.13513609503023</v>
      </c>
      <c r="BK12" s="76">
        <v>0</v>
      </c>
      <c r="BL12" s="76">
        <v>1.45012916020436</v>
      </c>
      <c r="BM12" s="76">
        <v>0</v>
      </c>
      <c r="BN12" s="76">
        <v>3.7690115356845598E-2</v>
      </c>
      <c r="BO12" s="76">
        <v>5.8005153476964404</v>
      </c>
      <c r="BP12" s="76">
        <v>4.1107656696630503E-2</v>
      </c>
      <c r="BQ12" s="76">
        <v>0</v>
      </c>
      <c r="BR12" s="76">
        <v>9.7445953526568402E-2</v>
      </c>
      <c r="BS12" s="76">
        <v>1.32130300732485E-4</v>
      </c>
      <c r="BT12" s="76">
        <v>3.4737477170808502</v>
      </c>
      <c r="BU12" s="76">
        <v>7.0280338397608002</v>
      </c>
      <c r="BV12" s="76">
        <v>0</v>
      </c>
      <c r="BW12" s="76">
        <v>0</v>
      </c>
      <c r="BX12" s="76">
        <v>2.3543099472762199</v>
      </c>
      <c r="BY12" s="76">
        <v>0</v>
      </c>
      <c r="BZ12" s="76">
        <v>0.38430371769017302</v>
      </c>
      <c r="CA12" s="76">
        <v>47.061770596956499</v>
      </c>
      <c r="CB12" s="76">
        <v>3.27252790023618</v>
      </c>
      <c r="CC12" s="94"/>
      <c r="CD12" s="29">
        <f t="shared" si="0"/>
        <v>8.000003288613106E-3</v>
      </c>
      <c r="CE12" s="29">
        <f t="shared" si="12"/>
        <v>1.9247503750453268E-2</v>
      </c>
      <c r="CF12" s="69">
        <f t="shared" si="1"/>
        <v>-2.2884075795046874E-7</v>
      </c>
      <c r="CG12" s="69" t="str">
        <f t="shared" si="2"/>
        <v/>
      </c>
      <c r="CH12" s="69">
        <f t="shared" si="3"/>
        <v>-3.5601750892511953E-7</v>
      </c>
      <c r="CI12" s="69">
        <f t="shared" si="4"/>
        <v>-2.5224733305200085E-5</v>
      </c>
      <c r="CJ12" s="69">
        <f t="shared" si="5"/>
        <v>-2.6375117659413649E-5</v>
      </c>
      <c r="CK12" s="69">
        <f t="shared" si="6"/>
        <v>6.7625520429491679E-6</v>
      </c>
      <c r="CL12" s="69">
        <f t="shared" si="7"/>
        <v>-1.8049473621475766E-7</v>
      </c>
      <c r="CM12" s="41">
        <f t="shared" si="8"/>
        <v>-4.9010292546742239E-4</v>
      </c>
      <c r="CN12" s="41">
        <f t="shared" si="9"/>
        <v>-5.581493104245426E-4</v>
      </c>
      <c r="CO12" s="41">
        <f t="shared" si="10"/>
        <v>8.565529724288704E-4</v>
      </c>
      <c r="CP12" s="41">
        <f t="shared" si="11"/>
        <v>-1.3374057920303407E-3</v>
      </c>
    </row>
    <row r="13" spans="1:94">
      <c r="A13" s="76" t="s">
        <v>177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23"/>
      <c r="O13" s="23"/>
      <c r="P13" s="76"/>
      <c r="Q13" s="76" t="s">
        <v>177</v>
      </c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94"/>
      <c r="CD13" s="29" t="e">
        <f t="shared" si="0"/>
        <v>#DIV/0!</v>
      </c>
      <c r="CE13" s="29" t="e">
        <f t="shared" si="12"/>
        <v>#DIV/0!</v>
      </c>
      <c r="CF13" s="69" t="str">
        <f t="shared" si="1"/>
        <v/>
      </c>
      <c r="CG13" s="69" t="str">
        <f t="shared" si="2"/>
        <v/>
      </c>
      <c r="CH13" s="69" t="str">
        <f t="shared" si="3"/>
        <v/>
      </c>
      <c r="CI13" s="69" t="str">
        <f t="shared" si="4"/>
        <v/>
      </c>
      <c r="CJ13" s="69" t="str">
        <f t="shared" si="5"/>
        <v/>
      </c>
      <c r="CK13" s="69" t="str">
        <f t="shared" si="6"/>
        <v/>
      </c>
      <c r="CL13" s="69" t="str">
        <f t="shared" si="7"/>
        <v/>
      </c>
      <c r="CM13" s="41" t="e">
        <f t="shared" si="8"/>
        <v>#DIV/0!</v>
      </c>
      <c r="CN13" s="41" t="e">
        <f t="shared" si="9"/>
        <v>#DIV/0!</v>
      </c>
      <c r="CO13" s="41" t="e">
        <f t="shared" si="10"/>
        <v>#DIV/0!</v>
      </c>
      <c r="CP13" s="41" t="e">
        <f t="shared" si="11"/>
        <v>#DIV/0!</v>
      </c>
    </row>
    <row r="14" spans="1:94">
      <c r="A14" s="76" t="s">
        <v>178</v>
      </c>
      <c r="B14" s="76">
        <v>650.22097679967897</v>
      </c>
      <c r="C14" s="76"/>
      <c r="D14" s="76">
        <v>5044.9137280801597</v>
      </c>
      <c r="E14" s="76">
        <v>147.52679170592</v>
      </c>
      <c r="F14" s="76">
        <v>142.9892933678</v>
      </c>
      <c r="G14" s="76">
        <v>19.066496255840001</v>
      </c>
      <c r="H14" s="76">
        <v>261.92619133604001</v>
      </c>
      <c r="I14" s="76"/>
      <c r="J14" s="76"/>
      <c r="K14" s="76"/>
      <c r="L14" s="76"/>
      <c r="M14" s="76"/>
      <c r="N14" s="23"/>
      <c r="O14" s="23"/>
      <c r="P14" s="76"/>
      <c r="Q14" s="76" t="s">
        <v>178</v>
      </c>
      <c r="R14" s="76">
        <v>0</v>
      </c>
      <c r="S14" s="76">
        <v>6.9196675853491998</v>
      </c>
      <c r="T14" s="76">
        <v>2.5611638773679699</v>
      </c>
      <c r="U14" s="76">
        <v>2.5611638773679699</v>
      </c>
      <c r="V14" s="76">
        <v>20.348378966080698</v>
      </c>
      <c r="W14" s="76">
        <v>0</v>
      </c>
      <c r="X14" s="76">
        <v>1.24057512274939</v>
      </c>
      <c r="Y14" s="76">
        <v>6.3683033572897303</v>
      </c>
      <c r="Z14" s="76">
        <v>650.22080669367301</v>
      </c>
      <c r="AA14" s="76">
        <v>60.953776203976197</v>
      </c>
      <c r="AB14" s="76">
        <v>0.46314920936298398</v>
      </c>
      <c r="AC14" s="76">
        <v>10.641404597284399</v>
      </c>
      <c r="AD14" s="76">
        <v>0</v>
      </c>
      <c r="AE14" s="76">
        <v>0</v>
      </c>
      <c r="AF14" s="76">
        <v>11.192776274822799</v>
      </c>
      <c r="AG14" s="76">
        <v>11.192776274822799</v>
      </c>
      <c r="AH14" s="76">
        <v>40.359296362042997</v>
      </c>
      <c r="AI14" s="76">
        <v>8.4274084655943806</v>
      </c>
      <c r="AJ14" s="76">
        <v>0.33633446150301399</v>
      </c>
      <c r="AK14" s="76">
        <v>8.8194125321556402</v>
      </c>
      <c r="AL14" s="76">
        <v>0.90248357947143698</v>
      </c>
      <c r="AM14" s="76">
        <v>0</v>
      </c>
      <c r="AN14" s="76">
        <v>0.71410222375830801</v>
      </c>
      <c r="AO14" s="76">
        <v>2.7521131097372602</v>
      </c>
      <c r="AP14" s="76">
        <v>0</v>
      </c>
      <c r="AQ14" s="76">
        <v>269.32010893566297</v>
      </c>
      <c r="AR14" s="76">
        <v>4540.4208744165699</v>
      </c>
      <c r="AS14" s="76">
        <v>464.13198573653602</v>
      </c>
      <c r="AT14" s="76">
        <v>5044.9121565151499</v>
      </c>
      <c r="AU14" s="76">
        <v>0</v>
      </c>
      <c r="AV14" s="76">
        <v>10.7363444909601</v>
      </c>
      <c r="AW14" s="76">
        <v>0</v>
      </c>
      <c r="AX14" s="76">
        <v>93.650281753086503</v>
      </c>
      <c r="AY14" s="76">
        <v>8.3362698935718696E-2</v>
      </c>
      <c r="AZ14" s="76">
        <v>2.93127858376185E-2</v>
      </c>
      <c r="BA14" s="76">
        <v>110.273293496034</v>
      </c>
      <c r="BB14" s="76">
        <v>3.7463173707788303E-2</v>
      </c>
      <c r="BC14" s="76">
        <v>0</v>
      </c>
      <c r="BD14" s="76">
        <v>5.4335866712963699E-3</v>
      </c>
      <c r="BE14" s="76">
        <v>147.52308868467199</v>
      </c>
      <c r="BF14" s="76">
        <v>142.98551271270401</v>
      </c>
      <c r="BG14" s="76">
        <v>4.5375759719682298</v>
      </c>
      <c r="BH14" s="76">
        <v>0</v>
      </c>
      <c r="BI14" s="76">
        <v>0</v>
      </c>
      <c r="BJ14" s="76">
        <v>0.58496877883783305</v>
      </c>
      <c r="BK14" s="76">
        <v>0</v>
      </c>
      <c r="BL14" s="76">
        <v>6.2772287659077204</v>
      </c>
      <c r="BM14" s="76">
        <v>0</v>
      </c>
      <c r="BN14" s="76">
        <v>0.16315070081736299</v>
      </c>
      <c r="BO14" s="76">
        <v>25.108908585569601</v>
      </c>
      <c r="BP14" s="76">
        <v>0.22878721840013</v>
      </c>
      <c r="BQ14" s="76">
        <v>0</v>
      </c>
      <c r="BR14" s="76">
        <v>0.42181818478480099</v>
      </c>
      <c r="BS14" s="76">
        <v>5.7195560010361705E-4</v>
      </c>
      <c r="BT14" s="76">
        <v>19.066615421586501</v>
      </c>
      <c r="BU14" s="76">
        <v>39.115158260014702</v>
      </c>
      <c r="BV14" s="76">
        <v>0</v>
      </c>
      <c r="BW14" s="76">
        <v>0</v>
      </c>
      <c r="BX14" s="76">
        <v>13.1031013147301</v>
      </c>
      <c r="BY14" s="76">
        <v>0</v>
      </c>
      <c r="BZ14" s="76">
        <v>2.1388730802057099</v>
      </c>
      <c r="CA14" s="76">
        <v>261.92609834499001</v>
      </c>
      <c r="CB14" s="76">
        <v>18.213512829302299</v>
      </c>
      <c r="CC14" s="94"/>
      <c r="CD14" s="29">
        <f t="shared" si="0"/>
        <v>7.9999998235691372E-3</v>
      </c>
      <c r="CE14" s="29">
        <f t="shared" si="12"/>
        <v>1.9247496180029012E-2</v>
      </c>
      <c r="CF14" s="69">
        <f t="shared" si="1"/>
        <v>-2.6161260867093894E-7</v>
      </c>
      <c r="CG14" s="69" t="str">
        <f t="shared" si="2"/>
        <v/>
      </c>
      <c r="CH14" s="69">
        <f t="shared" si="3"/>
        <v>-3.1151474424209559E-7</v>
      </c>
      <c r="CI14" s="69">
        <f t="shared" si="4"/>
        <v>-2.5100669547510378E-5</v>
      </c>
      <c r="CJ14" s="69">
        <f t="shared" si="5"/>
        <v>-2.6440127137837904E-5</v>
      </c>
      <c r="CK14" s="69">
        <f t="shared" si="6"/>
        <v>6.2500075998088381E-6</v>
      </c>
      <c r="CL14" s="69">
        <f t="shared" si="7"/>
        <v>-3.5502768746393942E-7</v>
      </c>
      <c r="CM14" s="41">
        <f t="shared" si="8"/>
        <v>-4.913875387420342E-4</v>
      </c>
      <c r="CN14" s="41">
        <f t="shared" si="9"/>
        <v>-5.5802407719460852E-4</v>
      </c>
      <c r="CO14" s="41">
        <f t="shared" si="10"/>
        <v>8.5660479256728455E-4</v>
      </c>
      <c r="CP14" s="41">
        <f t="shared" si="11"/>
        <v>-1.3369885957464445E-3</v>
      </c>
    </row>
    <row r="15" spans="1:94">
      <c r="A15" s="76" t="s">
        <v>179</v>
      </c>
      <c r="B15" s="76">
        <v>71.307968503639998</v>
      </c>
      <c r="C15" s="76"/>
      <c r="D15" s="76">
        <v>521.41935226919895</v>
      </c>
      <c r="E15" s="76">
        <v>15.526825232159901</v>
      </c>
      <c r="F15" s="76">
        <v>15.027043840599999</v>
      </c>
      <c r="G15" s="76">
        <v>5.2955729450799902</v>
      </c>
      <c r="H15" s="76">
        <v>23.402820156319901</v>
      </c>
      <c r="I15" s="76"/>
      <c r="J15" s="76"/>
      <c r="K15" s="76"/>
      <c r="L15" s="76"/>
      <c r="M15" s="76"/>
      <c r="N15" s="23"/>
      <c r="O15" s="23"/>
      <c r="P15" s="76"/>
      <c r="Q15" s="76" t="s">
        <v>179</v>
      </c>
      <c r="R15" s="76">
        <v>0</v>
      </c>
      <c r="S15" s="76">
        <v>0.61826496949851995</v>
      </c>
      <c r="T15" s="76">
        <v>0.22883725058829599</v>
      </c>
      <c r="U15" s="76">
        <v>0.22883725058829599</v>
      </c>
      <c r="V15" s="76">
        <v>1.81810542722928</v>
      </c>
      <c r="W15" s="76">
        <v>0</v>
      </c>
      <c r="X15" s="76">
        <v>0.110844011397755</v>
      </c>
      <c r="Y15" s="76">
        <v>0.56900061737630103</v>
      </c>
      <c r="Z15" s="76">
        <v>71.307956015145706</v>
      </c>
      <c r="AA15" s="76">
        <v>5.4461501199498601</v>
      </c>
      <c r="AB15" s="76">
        <v>4.1381855072204897E-2</v>
      </c>
      <c r="AC15" s="76">
        <v>0.95079761021055198</v>
      </c>
      <c r="AD15" s="76">
        <v>0</v>
      </c>
      <c r="AE15" s="76">
        <v>0</v>
      </c>
      <c r="AF15" s="76">
        <v>1.00006154813207</v>
      </c>
      <c r="AG15" s="76">
        <v>1.00006154813207</v>
      </c>
      <c r="AH15" s="76">
        <v>4.1713534577180997</v>
      </c>
      <c r="AI15" s="76">
        <v>0.75297948510385404</v>
      </c>
      <c r="AJ15" s="76">
        <v>3.00510753397796E-2</v>
      </c>
      <c r="AK15" s="76">
        <v>0.78800510792517298</v>
      </c>
      <c r="AL15" s="76">
        <v>8.0635832988722206E-2</v>
      </c>
      <c r="AM15" s="76">
        <v>0</v>
      </c>
      <c r="AN15" s="76">
        <v>6.3803866911413501E-2</v>
      </c>
      <c r="AO15" s="76">
        <v>0.28922525955235101</v>
      </c>
      <c r="AP15" s="76">
        <v>0</v>
      </c>
      <c r="AQ15" s="76">
        <v>24.063451954121799</v>
      </c>
      <c r="AR15" s="76">
        <v>469.2772849895</v>
      </c>
      <c r="AS15" s="76">
        <v>47.970573955036699</v>
      </c>
      <c r="AT15" s="76">
        <v>521.41921240225497</v>
      </c>
      <c r="AU15" s="76">
        <v>0</v>
      </c>
      <c r="AV15" s="76">
        <v>0.95928118783021099</v>
      </c>
      <c r="AW15" s="76">
        <v>0</v>
      </c>
      <c r="AX15" s="76">
        <v>8.3675488009672705</v>
      </c>
      <c r="AY15" s="76">
        <v>8.7607594431124806E-3</v>
      </c>
      <c r="AZ15" s="76">
        <v>3.0805397635542899E-3</v>
      </c>
      <c r="BA15" s="76">
        <v>11.588844289312499</v>
      </c>
      <c r="BB15" s="76">
        <v>3.9370805756267996E-3</v>
      </c>
      <c r="BC15" s="76">
        <v>0</v>
      </c>
      <c r="BD15" s="76">
        <v>5.7102900932003901E-4</v>
      </c>
      <c r="BE15" s="76">
        <v>15.5264405813273</v>
      </c>
      <c r="BF15" s="76">
        <v>15.0266377050341</v>
      </c>
      <c r="BG15" s="76">
        <v>0.49980287629314801</v>
      </c>
      <c r="BH15" s="76">
        <v>0</v>
      </c>
      <c r="BI15" s="76">
        <v>0</v>
      </c>
      <c r="BJ15" s="76">
        <v>6.1475570902296599E-2</v>
      </c>
      <c r="BK15" s="76">
        <v>0</v>
      </c>
      <c r="BL15" s="76">
        <v>0.65968684776534003</v>
      </c>
      <c r="BM15" s="76">
        <v>0</v>
      </c>
      <c r="BN15" s="76">
        <v>1.7145835293793401E-2</v>
      </c>
      <c r="BO15" s="76">
        <v>2.6387459019935302</v>
      </c>
      <c r="BP15" s="76">
        <v>2.0441845680772501E-2</v>
      </c>
      <c r="BQ15" s="76">
        <v>0</v>
      </c>
      <c r="BR15" s="76">
        <v>4.4329742915722802E-2</v>
      </c>
      <c r="BS15" s="76">
        <v>6.0108059310945398E-5</v>
      </c>
      <c r="BT15" s="76">
        <v>5.2955939127776501</v>
      </c>
      <c r="BU15" s="76">
        <v>3.494896904864</v>
      </c>
      <c r="BV15" s="76">
        <v>0</v>
      </c>
      <c r="BW15" s="76">
        <v>0</v>
      </c>
      <c r="BX15" s="76">
        <v>1.17074860977878</v>
      </c>
      <c r="BY15" s="76">
        <v>0</v>
      </c>
      <c r="BZ15" s="76">
        <v>0.19110589328555599</v>
      </c>
      <c r="CA15" s="76">
        <v>23.402810403500901</v>
      </c>
      <c r="CB15" s="76">
        <v>1.6273573024602801</v>
      </c>
      <c r="CC15" s="94"/>
      <c r="CD15" s="29">
        <f t="shared" si="0"/>
        <v>7.9999995368411174E-3</v>
      </c>
      <c r="CE15" s="29">
        <f t="shared" si="12"/>
        <v>1.9247503349033107E-2</v>
      </c>
      <c r="CF15" s="69">
        <f t="shared" si="1"/>
        <v>-1.7513462456010689E-7</v>
      </c>
      <c r="CG15" s="69" t="str">
        <f t="shared" si="2"/>
        <v/>
      </c>
      <c r="CH15" s="69">
        <f t="shared" si="3"/>
        <v>-2.6824271744724021E-7</v>
      </c>
      <c r="CI15" s="69">
        <f t="shared" si="4"/>
        <v>-2.4773308570765282E-5</v>
      </c>
      <c r="CJ15" s="69">
        <f t="shared" si="5"/>
        <v>-2.7026976843073446E-5</v>
      </c>
      <c r="CK15" s="69">
        <f t="shared" si="6"/>
        <v>3.9594766944704916E-6</v>
      </c>
      <c r="CL15" s="69">
        <f t="shared" si="7"/>
        <v>-4.1673691184450278E-7</v>
      </c>
      <c r="CM15" s="41">
        <f t="shared" si="8"/>
        <v>-4.911279290295929E-4</v>
      </c>
      <c r="CN15" s="41">
        <f t="shared" si="9"/>
        <v>-5.5819477690490817E-4</v>
      </c>
      <c r="CO15" s="41">
        <f t="shared" si="10"/>
        <v>8.5583434032937273E-4</v>
      </c>
      <c r="CP15" s="41">
        <f t="shared" si="11"/>
        <v>-1.3430259839908906E-3</v>
      </c>
    </row>
    <row r="16" spans="1:94" s="22" customFormat="1">
      <c r="A16" s="76" t="s">
        <v>180</v>
      </c>
      <c r="B16" s="76">
        <v>94.846734151839897</v>
      </c>
      <c r="C16" s="76"/>
      <c r="D16" s="76">
        <v>720.40636990255996</v>
      </c>
      <c r="E16" s="76">
        <v>20.6942167088799</v>
      </c>
      <c r="F16" s="76">
        <v>20.06157713384</v>
      </c>
      <c r="G16" s="76">
        <v>2.1317368419599898</v>
      </c>
      <c r="H16" s="76">
        <v>35.760078896079897</v>
      </c>
      <c r="I16" s="76"/>
      <c r="J16" s="76"/>
      <c r="K16" s="76"/>
      <c r="L16" s="76"/>
      <c r="M16" s="76"/>
      <c r="N16" s="23"/>
      <c r="O16" s="23"/>
      <c r="P16" s="76"/>
      <c r="Q16" s="76" t="s">
        <v>180</v>
      </c>
      <c r="R16" s="76">
        <v>0</v>
      </c>
      <c r="S16" s="76">
        <v>0.94472405738716303</v>
      </c>
      <c r="T16" s="76">
        <v>0.34966879352825098</v>
      </c>
      <c r="U16" s="76">
        <v>0.34966879352825098</v>
      </c>
      <c r="V16" s="76">
        <v>2.7781108132459198</v>
      </c>
      <c r="W16" s="76">
        <v>0</v>
      </c>
      <c r="X16" s="76">
        <v>0.16937225337498399</v>
      </c>
      <c r="Y16" s="76">
        <v>0.86944711703043998</v>
      </c>
      <c r="Z16" s="76">
        <v>94.846750656150604</v>
      </c>
      <c r="AA16" s="76">
        <v>8.3218538226060605</v>
      </c>
      <c r="AB16" s="76">
        <v>6.32324343513639E-2</v>
      </c>
      <c r="AC16" s="76">
        <v>1.45284215161345</v>
      </c>
      <c r="AD16" s="76">
        <v>0</v>
      </c>
      <c r="AE16" s="76">
        <v>0</v>
      </c>
      <c r="AF16" s="76">
        <v>1.52811897953259</v>
      </c>
      <c r="AG16" s="76">
        <v>1.52811897953259</v>
      </c>
      <c r="AH16" s="76">
        <v>5.7632498218775599</v>
      </c>
      <c r="AI16" s="76">
        <v>1.15057054133615</v>
      </c>
      <c r="AJ16" s="76">
        <v>4.5918864530379203E-2</v>
      </c>
      <c r="AK16" s="76">
        <v>1.20409105053444</v>
      </c>
      <c r="AL16" s="76">
        <v>0.12321364902786</v>
      </c>
      <c r="AM16" s="76">
        <v>0</v>
      </c>
      <c r="AN16" s="76">
        <v>9.7494761386547404E-2</v>
      </c>
      <c r="AO16" s="76">
        <v>0.38612452759580401</v>
      </c>
      <c r="AP16" s="76">
        <v>0</v>
      </c>
      <c r="AQ16" s="76">
        <v>36.769546236875598</v>
      </c>
      <c r="AR16" s="76">
        <v>648.36556078462502</v>
      </c>
      <c r="AS16" s="76">
        <v>66.277371348512105</v>
      </c>
      <c r="AT16" s="76">
        <v>720.40618195501395</v>
      </c>
      <c r="AU16" s="76">
        <v>0</v>
      </c>
      <c r="AV16" s="76">
        <v>1.46580414956706</v>
      </c>
      <c r="AW16" s="76">
        <v>0</v>
      </c>
      <c r="AX16" s="76">
        <v>12.7858195704327</v>
      </c>
      <c r="AY16" s="76">
        <v>1.16958915337004E-2</v>
      </c>
      <c r="AZ16" s="76">
        <v>4.1126216273417197E-3</v>
      </c>
      <c r="BA16" s="76">
        <v>15.471476923339701</v>
      </c>
      <c r="BB16" s="76">
        <v>5.2561288822015302E-3</v>
      </c>
      <c r="BC16" s="76">
        <v>0</v>
      </c>
      <c r="BD16" s="76">
        <v>7.6233973224865896E-4</v>
      </c>
      <c r="BE16" s="76">
        <v>20.693696895108101</v>
      </c>
      <c r="BF16" s="76">
        <v>20.061041367514498</v>
      </c>
      <c r="BG16" s="76">
        <v>0.6326555275936</v>
      </c>
      <c r="BH16" s="76">
        <v>0</v>
      </c>
      <c r="BI16" s="76">
        <v>0</v>
      </c>
      <c r="BJ16" s="76">
        <v>8.2071885899788893E-2</v>
      </c>
      <c r="BK16" s="76">
        <v>0</v>
      </c>
      <c r="BL16" s="76">
        <v>0.880702644223614</v>
      </c>
      <c r="BM16" s="76">
        <v>0</v>
      </c>
      <c r="BN16" s="76">
        <v>2.28902436426969E-2</v>
      </c>
      <c r="BO16" s="76">
        <v>3.5228108281111301</v>
      </c>
      <c r="BP16" s="76">
        <v>3.12356262225746E-2</v>
      </c>
      <c r="BQ16" s="76">
        <v>0</v>
      </c>
      <c r="BR16" s="76">
        <v>5.9181614477752602E-2</v>
      </c>
      <c r="BS16" s="76">
        <v>8.0246044257786404E-5</v>
      </c>
      <c r="BT16" s="76">
        <v>2.1317598519375802</v>
      </c>
      <c r="BU16" s="76">
        <v>5.3402867665649003</v>
      </c>
      <c r="BV16" s="76">
        <v>0</v>
      </c>
      <c r="BW16" s="76">
        <v>0</v>
      </c>
      <c r="BX16" s="76">
        <v>1.7889300778831301</v>
      </c>
      <c r="BY16" s="76">
        <v>0</v>
      </c>
      <c r="BZ16" s="76">
        <v>0.29201454687266598</v>
      </c>
      <c r="CA16" s="76">
        <v>35.760066694995999</v>
      </c>
      <c r="CB16" s="76">
        <v>2.4866424580642801</v>
      </c>
      <c r="CC16" s="94"/>
      <c r="CD16" s="29">
        <f t="shared" si="0"/>
        <v>8.0000005083763256E-3</v>
      </c>
      <c r="CE16" s="29">
        <f t="shared" si="12"/>
        <v>1.9247481749430421E-2</v>
      </c>
      <c r="CF16" s="69">
        <f t="shared" si="1"/>
        <v>1.7401032154687386E-7</v>
      </c>
      <c r="CG16" s="69" t="str">
        <f t="shared" si="2"/>
        <v/>
      </c>
      <c r="CH16" s="69">
        <f t="shared" si="3"/>
        <v>-2.6089101077140372E-7</v>
      </c>
      <c r="CI16" s="69">
        <f t="shared" si="4"/>
        <v>-2.5118794255978836E-5</v>
      </c>
      <c r="CJ16" s="69">
        <f t="shared" si="5"/>
        <v>-2.6706092044885251E-5</v>
      </c>
      <c r="CK16" s="69">
        <f t="shared" si="6"/>
        <v>1.0794004746505037E-5</v>
      </c>
      <c r="CL16" s="69">
        <f t="shared" si="7"/>
        <v>-3.4119286854301707E-7</v>
      </c>
      <c r="CM16" s="41">
        <f t="shared" si="8"/>
        <v>-4.9147778669860474E-4</v>
      </c>
      <c r="CN16" s="41">
        <f t="shared" si="9"/>
        <v>-5.5882689345220025E-4</v>
      </c>
      <c r="CO16" s="41">
        <f t="shared" si="10"/>
        <v>8.5614475636497996E-4</v>
      </c>
      <c r="CP16" s="41">
        <f t="shared" si="11"/>
        <v>-1.3338869623402258E-3</v>
      </c>
    </row>
    <row r="17" spans="1:94" s="22" customFormat="1">
      <c r="A17" s="76" t="s">
        <v>181</v>
      </c>
      <c r="B17" s="76">
        <v>1.8994228000000001E-4</v>
      </c>
      <c r="C17" s="76"/>
      <c r="D17" s="76">
        <v>1.2109996799999901E-3</v>
      </c>
      <c r="E17" s="76">
        <v>3.0491559999999998E-5</v>
      </c>
      <c r="F17" s="76">
        <v>2.958076E-5</v>
      </c>
      <c r="G17" s="76">
        <v>7.3875999999999998E-7</v>
      </c>
      <c r="H17" s="76">
        <v>3.4822920000000003E-5</v>
      </c>
      <c r="I17" s="76"/>
      <c r="J17" s="76"/>
      <c r="K17" s="76"/>
      <c r="L17" s="76"/>
      <c r="M17" s="76"/>
      <c r="N17" s="23"/>
      <c r="O17" s="23"/>
      <c r="P17" s="76"/>
      <c r="Q17" s="76" t="s">
        <v>181</v>
      </c>
      <c r="R17" s="76">
        <v>0</v>
      </c>
      <c r="S17" s="76">
        <v>9.1998349840440396E-7</v>
      </c>
      <c r="T17" s="76">
        <v>3.4050037335273399E-7</v>
      </c>
      <c r="U17" s="76">
        <v>3.4050037335273399E-7</v>
      </c>
      <c r="V17" s="76">
        <v>2.7050744886654798E-6</v>
      </c>
      <c r="W17" s="76">
        <v>0</v>
      </c>
      <c r="X17" s="76">
        <v>1.6497429829637799E-7</v>
      </c>
      <c r="Y17" s="76">
        <v>8.4667511036888804E-7</v>
      </c>
      <c r="Z17" s="76">
        <v>1.89941412170615E-4</v>
      </c>
      <c r="AA17" s="76">
        <v>8.1049524628383399E-6</v>
      </c>
      <c r="AB17" s="76">
        <v>6.1584133335537898E-8</v>
      </c>
      <c r="AC17" s="76">
        <v>1.41466595016452E-6</v>
      </c>
      <c r="AD17" s="76">
        <v>0</v>
      </c>
      <c r="AE17" s="76">
        <v>0</v>
      </c>
      <c r="AF17" s="76">
        <v>1.4880856275180901E-6</v>
      </c>
      <c r="AG17" s="76">
        <v>1.4880856275180901E-6</v>
      </c>
      <c r="AH17" s="76">
        <v>9.6899750326559597E-6</v>
      </c>
      <c r="AI17" s="76">
        <v>1.12011563242337E-6</v>
      </c>
      <c r="AJ17" s="76">
        <v>4.4713783296681402E-8</v>
      </c>
      <c r="AK17" s="76">
        <v>1.1725433438604E-6</v>
      </c>
      <c r="AL17" s="76">
        <v>1.1999001306238501E-7</v>
      </c>
      <c r="AM17" s="76">
        <v>0</v>
      </c>
      <c r="AN17" s="76">
        <v>9.4942680930570906E-8</v>
      </c>
      <c r="AO17" s="76">
        <v>5.6929953647822602E-7</v>
      </c>
      <c r="AP17" s="76">
        <v>0</v>
      </c>
      <c r="AQ17" s="76">
        <v>3.5806368050618102E-5</v>
      </c>
      <c r="AR17" s="76">
        <v>1.08988133622138E-3</v>
      </c>
      <c r="AS17" s="76">
        <v>1.11411895037947E-4</v>
      </c>
      <c r="AT17" s="76">
        <v>1.2109832062919899E-3</v>
      </c>
      <c r="AU17" s="76">
        <v>0</v>
      </c>
      <c r="AV17" s="76">
        <v>1.42732684072157E-6</v>
      </c>
      <c r="AW17" s="76">
        <v>0</v>
      </c>
      <c r="AX17" s="76">
        <v>1.24514889465764E-5</v>
      </c>
      <c r="AY17" s="76">
        <v>1.7240143961815901E-8</v>
      </c>
      <c r="AZ17" s="76">
        <v>6.0638127835006002E-9</v>
      </c>
      <c r="BA17" s="76">
        <v>2.2812326041546102E-5</v>
      </c>
      <c r="BB17" s="76">
        <v>7.7503486058521608E-9</v>
      </c>
      <c r="BC17" s="76">
        <v>0</v>
      </c>
      <c r="BD17" s="76">
        <v>1.12435721490104E-9</v>
      </c>
      <c r="BE17" s="76">
        <v>3.0490560690487601E-5</v>
      </c>
      <c r="BF17" s="76">
        <v>2.9579721115318201E-5</v>
      </c>
      <c r="BG17" s="76">
        <v>9.1083957516934202E-7</v>
      </c>
      <c r="BH17" s="76">
        <v>0</v>
      </c>
      <c r="BI17" s="76">
        <v>0</v>
      </c>
      <c r="BJ17" s="76">
        <v>1.21033747251111E-7</v>
      </c>
      <c r="BK17" s="76">
        <v>0</v>
      </c>
      <c r="BL17" s="76">
        <v>1.2986325832107E-6</v>
      </c>
      <c r="BM17" s="76">
        <v>0</v>
      </c>
      <c r="BN17" s="76">
        <v>3.3752762666931198E-8</v>
      </c>
      <c r="BO17" s="76">
        <v>5.1944201017432999E-6</v>
      </c>
      <c r="BP17" s="76">
        <v>3.0418577026736499E-8</v>
      </c>
      <c r="BQ17" s="76">
        <v>0</v>
      </c>
      <c r="BR17" s="76">
        <v>8.7258938364280694E-8</v>
      </c>
      <c r="BS17" s="76">
        <v>1.1827796976360901E-10</v>
      </c>
      <c r="BT17" s="76">
        <v>7.38636551530283E-7</v>
      </c>
      <c r="BU17" s="76">
        <v>5.2000338762214896E-6</v>
      </c>
      <c r="BV17" s="76">
        <v>0</v>
      </c>
      <c r="BW17" s="76">
        <v>0</v>
      </c>
      <c r="BX17" s="76">
        <v>1.7418351273444699E-6</v>
      </c>
      <c r="BY17" s="76">
        <v>0</v>
      </c>
      <c r="BZ17" s="76">
        <v>2.84373683427305E-7</v>
      </c>
      <c r="CA17" s="76">
        <v>3.4823106643077197E-5</v>
      </c>
      <c r="CB17" s="76">
        <v>2.4212854599668198E-6</v>
      </c>
      <c r="CC17" s="94"/>
      <c r="CD17" s="29">
        <f t="shared" si="0"/>
        <v>8.0017418757824879E-3</v>
      </c>
      <c r="CE17" s="29">
        <f t="shared" si="12"/>
        <v>1.9246278024690627E-2</v>
      </c>
      <c r="CF17" s="69">
        <f t="shared" si="1"/>
        <v>-4.568911066109704E-6</v>
      </c>
      <c r="CG17" s="69" t="str">
        <f t="shared" si="2"/>
        <v/>
      </c>
      <c r="CH17" s="69">
        <f t="shared" si="3"/>
        <v>-1.3603395832574946E-5</v>
      </c>
      <c r="CI17" s="69">
        <f t="shared" si="4"/>
        <v>-3.2773315382937512E-5</v>
      </c>
      <c r="CJ17" s="69">
        <f t="shared" si="5"/>
        <v>-3.5120283650567507E-5</v>
      </c>
      <c r="CK17" s="69">
        <f t="shared" si="6"/>
        <v>-1.6710226557606919E-4</v>
      </c>
      <c r="CL17" s="69">
        <f t="shared" si="7"/>
        <v>5.3597767560524354E-6</v>
      </c>
      <c r="CM17" s="41">
        <f t="shared" si="8"/>
        <v>-5.1098324315323725E-4</v>
      </c>
      <c r="CN17" s="41">
        <f t="shared" si="9"/>
        <v>-3.1754912634489839E-4</v>
      </c>
      <c r="CO17" s="41">
        <f t="shared" si="10"/>
        <v>8.597390076183841E-4</v>
      </c>
      <c r="CP17" s="41">
        <f t="shared" si="11"/>
        <v>-1.3085518514278349E-3</v>
      </c>
    </row>
    <row r="18" spans="1:94" s="22" customFormat="1">
      <c r="A18" s="76" t="s">
        <v>182</v>
      </c>
      <c r="B18" s="76">
        <v>829.51410487088003</v>
      </c>
      <c r="C18" s="76"/>
      <c r="D18" s="76">
        <v>6489.1159565605903</v>
      </c>
      <c r="E18" s="76">
        <v>191.39788569659899</v>
      </c>
      <c r="F18" s="76">
        <v>185.488054213439</v>
      </c>
      <c r="G18" s="76">
        <v>28.005745903519902</v>
      </c>
      <c r="H18" s="76">
        <v>342.32512837555902</v>
      </c>
      <c r="I18" s="76"/>
      <c r="J18" s="76"/>
      <c r="K18" s="76"/>
      <c r="L18" s="76"/>
      <c r="M18" s="76"/>
      <c r="N18" s="23"/>
      <c r="O18" s="23"/>
      <c r="P18" s="76"/>
      <c r="Q18" s="76" t="s">
        <v>182</v>
      </c>
      <c r="R18" s="76">
        <v>0</v>
      </c>
      <c r="S18" s="76">
        <v>9.0436825141193005</v>
      </c>
      <c r="T18" s="76">
        <v>3.34732094253659</v>
      </c>
      <c r="U18" s="76">
        <v>3.34732094253659</v>
      </c>
      <c r="V18" s="76">
        <v>26.594376027734501</v>
      </c>
      <c r="W18" s="76">
        <v>0</v>
      </c>
      <c r="X18" s="76">
        <v>1.6213728431332299</v>
      </c>
      <c r="Y18" s="76">
        <v>8.3230684621481803</v>
      </c>
      <c r="Z18" s="76">
        <v>829.51391395536598</v>
      </c>
      <c r="AA18" s="76">
        <v>79.6636785103628</v>
      </c>
      <c r="AB18" s="76">
        <v>0.60531416823863704</v>
      </c>
      <c r="AC18" s="76">
        <v>13.9078177555915</v>
      </c>
      <c r="AD18" s="76">
        <v>0</v>
      </c>
      <c r="AE18" s="76">
        <v>0</v>
      </c>
      <c r="AF18" s="76">
        <v>14.6284272982557</v>
      </c>
      <c r="AG18" s="76">
        <v>14.6284272982557</v>
      </c>
      <c r="AH18" s="76">
        <v>51.912905919211603</v>
      </c>
      <c r="AI18" s="76">
        <v>11.014221873545599</v>
      </c>
      <c r="AJ18" s="76">
        <v>0.43957315535045899</v>
      </c>
      <c r="AK18" s="76">
        <v>11.5265565033915</v>
      </c>
      <c r="AL18" s="76">
        <v>1.1795033979151801</v>
      </c>
      <c r="AM18" s="76">
        <v>0</v>
      </c>
      <c r="AN18" s="76">
        <v>0.93329642709466099</v>
      </c>
      <c r="AO18" s="76">
        <v>3.5700867826870999</v>
      </c>
      <c r="AP18" s="76">
        <v>0</v>
      </c>
      <c r="AQ18" s="76">
        <v>351.98866857068799</v>
      </c>
      <c r="AR18" s="76">
        <v>5840.2025292547796</v>
      </c>
      <c r="AS18" s="76">
        <v>596.99853255664505</v>
      </c>
      <c r="AT18" s="76">
        <v>6489.1139677306401</v>
      </c>
      <c r="AU18" s="76">
        <v>0</v>
      </c>
      <c r="AV18" s="76">
        <v>14.0318991160034</v>
      </c>
      <c r="AW18" s="76">
        <v>0</v>
      </c>
      <c r="AX18" s="76">
        <v>122.396464905516</v>
      </c>
      <c r="AY18" s="76">
        <v>0.10813951830310201</v>
      </c>
      <c r="AZ18" s="76">
        <v>3.8025044745228297E-2</v>
      </c>
      <c r="BA18" s="76">
        <v>143.04833550411399</v>
      </c>
      <c r="BB18" s="76">
        <v>4.8597855574992903E-2</v>
      </c>
      <c r="BC18" s="76">
        <v>0</v>
      </c>
      <c r="BD18" s="76">
        <v>7.0485429456395299E-3</v>
      </c>
      <c r="BE18" s="76">
        <v>191.39305616302099</v>
      </c>
      <c r="BF18" s="76">
        <v>185.48316204208601</v>
      </c>
      <c r="BG18" s="76">
        <v>5.9098941209345304</v>
      </c>
      <c r="BH18" s="76">
        <v>0</v>
      </c>
      <c r="BI18" s="76">
        <v>0</v>
      </c>
      <c r="BJ18" s="76">
        <v>0.75883153733582398</v>
      </c>
      <c r="BK18" s="76">
        <v>0</v>
      </c>
      <c r="BL18" s="76">
        <v>8.14292047430237</v>
      </c>
      <c r="BM18" s="76">
        <v>0</v>
      </c>
      <c r="BN18" s="76">
        <v>0.21164178257025801</v>
      </c>
      <c r="BO18" s="76">
        <v>32.571690416508197</v>
      </c>
      <c r="BP18" s="76">
        <v>0.29901459715504503</v>
      </c>
      <c r="BQ18" s="76">
        <v>0</v>
      </c>
      <c r="BR18" s="76">
        <v>0.54718941365432605</v>
      </c>
      <c r="BS18" s="76">
        <v>7.4195203212354703E-4</v>
      </c>
      <c r="BT18" s="76">
        <v>28.005833319349801</v>
      </c>
      <c r="BU18" s="76">
        <v>51.121645617156297</v>
      </c>
      <c r="BV18" s="76">
        <v>0</v>
      </c>
      <c r="BW18" s="76">
        <v>0</v>
      </c>
      <c r="BX18" s="76">
        <v>17.1251423433669</v>
      </c>
      <c r="BY18" s="76">
        <v>0</v>
      </c>
      <c r="BZ18" s="76">
        <v>2.7954073518365701</v>
      </c>
      <c r="CA18" s="76">
        <v>342.325028119732</v>
      </c>
      <c r="CB18" s="76">
        <v>23.804208761221801</v>
      </c>
      <c r="CC18" s="94"/>
      <c r="CD18" s="29">
        <f t="shared" si="0"/>
        <v>7.9999991027074665E-3</v>
      </c>
      <c r="CE18" s="29">
        <f t="shared" si="12"/>
        <v>1.9247497958208463E-2</v>
      </c>
      <c r="CF18" s="69">
        <f t="shared" si="1"/>
        <v>-2.3015342708793438E-7</v>
      </c>
      <c r="CG18" s="69" t="str">
        <f t="shared" si="2"/>
        <v/>
      </c>
      <c r="CH18" s="69">
        <f t="shared" si="3"/>
        <v>-3.0648704131530018E-7</v>
      </c>
      <c r="CI18" s="69">
        <f t="shared" si="4"/>
        <v>-2.5232951557571946E-5</v>
      </c>
      <c r="CJ18" s="69">
        <f t="shared" si="5"/>
        <v>-2.6374589855596684E-5</v>
      </c>
      <c r="CK18" s="69">
        <f t="shared" si="6"/>
        <v>3.1213533894179245E-6</v>
      </c>
      <c r="CL18" s="69">
        <f t="shared" si="7"/>
        <v>-2.9286727356914024E-7</v>
      </c>
      <c r="CM18" s="41">
        <f t="shared" si="8"/>
        <v>-4.9113896094679405E-4</v>
      </c>
      <c r="CN18" s="41">
        <f t="shared" si="9"/>
        <v>-5.5814413690311168E-4</v>
      </c>
      <c r="CO18" s="41">
        <f t="shared" si="10"/>
        <v>8.5645698208208104E-4</v>
      </c>
      <c r="CP18" s="41">
        <f t="shared" si="11"/>
        <v>-1.3385086408998384E-3</v>
      </c>
    </row>
    <row r="19" spans="1:94">
      <c r="A19" s="76" t="s">
        <v>183</v>
      </c>
      <c r="B19" s="76">
        <v>4928.5679259282297</v>
      </c>
      <c r="C19" s="76"/>
      <c r="D19" s="76">
        <v>34167.578177702097</v>
      </c>
      <c r="E19" s="76">
        <v>953.35450520595896</v>
      </c>
      <c r="F19" s="76">
        <v>923.66132154911998</v>
      </c>
      <c r="G19" s="76">
        <v>181.31590299460001</v>
      </c>
      <c r="H19" s="76">
        <v>1416.4193657605199</v>
      </c>
      <c r="I19" s="76"/>
      <c r="J19" s="76"/>
      <c r="K19" s="76"/>
      <c r="L19" s="76"/>
      <c r="M19" s="76"/>
      <c r="N19" s="23"/>
      <c r="O19" s="23"/>
      <c r="P19" s="76"/>
      <c r="Q19" s="76" t="s">
        <v>183</v>
      </c>
      <c r="R19" s="76">
        <v>0</v>
      </c>
      <c r="S19" s="76">
        <v>37.419519614467703</v>
      </c>
      <c r="T19" s="76">
        <v>13.850013975812599</v>
      </c>
      <c r="U19" s="76">
        <v>13.850013975812599</v>
      </c>
      <c r="V19" s="76">
        <v>110.038013580008</v>
      </c>
      <c r="W19" s="76">
        <v>0</v>
      </c>
      <c r="X19" s="76">
        <v>6.7086629394836201</v>
      </c>
      <c r="Y19" s="76">
        <v>34.437895038668003</v>
      </c>
      <c r="Z19" s="76">
        <v>4928.5657585273102</v>
      </c>
      <c r="AA19" s="76">
        <v>329.61983056210698</v>
      </c>
      <c r="AB19" s="76">
        <v>2.5045729852204199</v>
      </c>
      <c r="AC19" s="76">
        <v>57.545545543806398</v>
      </c>
      <c r="AD19" s="76">
        <v>0</v>
      </c>
      <c r="AE19" s="76">
        <v>0</v>
      </c>
      <c r="AF19" s="76">
        <v>60.527199166284802</v>
      </c>
      <c r="AG19" s="76">
        <v>60.527199166284802</v>
      </c>
      <c r="AH19" s="76">
        <v>273.34057917988002</v>
      </c>
      <c r="AI19" s="76">
        <v>45.572929983252898</v>
      </c>
      <c r="AJ19" s="76">
        <v>1.8187979632175999</v>
      </c>
      <c r="AK19" s="76">
        <v>47.692780546520297</v>
      </c>
      <c r="AL19" s="76">
        <v>4.8803653843509096</v>
      </c>
      <c r="AM19" s="76">
        <v>0</v>
      </c>
      <c r="AN19" s="76">
        <v>3.8616494324146302</v>
      </c>
      <c r="AO19" s="76">
        <v>17.777697649534499</v>
      </c>
      <c r="AP19" s="76">
        <v>0</v>
      </c>
      <c r="AQ19" s="76">
        <v>1456.4035782784099</v>
      </c>
      <c r="AR19" s="76">
        <v>30750.810346424299</v>
      </c>
      <c r="AS19" s="76">
        <v>3143.4163412900298</v>
      </c>
      <c r="AT19" s="76">
        <v>34167.567266894199</v>
      </c>
      <c r="AU19" s="76">
        <v>0</v>
      </c>
      <c r="AV19" s="76">
        <v>58.058978265482502</v>
      </c>
      <c r="AW19" s="76">
        <v>0</v>
      </c>
      <c r="AX19" s="76">
        <v>506.43297149490297</v>
      </c>
      <c r="AY19" s="76">
        <v>0.53849442794997704</v>
      </c>
      <c r="AZ19" s="76">
        <v>0.18935050333427</v>
      </c>
      <c r="BA19" s="76">
        <v>712.32733223091202</v>
      </c>
      <c r="BB19" s="76">
        <v>0.24199915325639201</v>
      </c>
      <c r="BC19" s="76">
        <v>0</v>
      </c>
      <c r="BD19" s="76">
        <v>3.50991227807338E-2</v>
      </c>
      <c r="BE19" s="76">
        <v>953.33033275851005</v>
      </c>
      <c r="BF19" s="76">
        <v>923.63695953085505</v>
      </c>
      <c r="BG19" s="76">
        <v>29.6933732276547</v>
      </c>
      <c r="BH19" s="76">
        <v>0</v>
      </c>
      <c r="BI19" s="76">
        <v>0</v>
      </c>
      <c r="BJ19" s="76">
        <v>3.7786968464293298</v>
      </c>
      <c r="BK19" s="76">
        <v>0</v>
      </c>
      <c r="BL19" s="76">
        <v>40.548719027629403</v>
      </c>
      <c r="BM19" s="76">
        <v>0</v>
      </c>
      <c r="BN19" s="76">
        <v>1.0538973335780399</v>
      </c>
      <c r="BO19" s="76">
        <v>162.19487522302501</v>
      </c>
      <c r="BP19" s="76">
        <v>1.23721460681252</v>
      </c>
      <c r="BQ19" s="76">
        <v>0</v>
      </c>
      <c r="BR19" s="76">
        <v>2.7248010169149599</v>
      </c>
      <c r="BS19" s="76">
        <v>3.6946450448386999E-3</v>
      </c>
      <c r="BT19" s="76">
        <v>181.31603608159099</v>
      </c>
      <c r="BU19" s="76">
        <v>211.523214477496</v>
      </c>
      <c r="BV19" s="76">
        <v>0</v>
      </c>
      <c r="BW19" s="76">
        <v>0</v>
      </c>
      <c r="BX19" s="76">
        <v>70.857717608116005</v>
      </c>
      <c r="BY19" s="76">
        <v>0</v>
      </c>
      <c r="BZ19" s="76">
        <v>11.5663934349279</v>
      </c>
      <c r="CA19" s="76">
        <v>1416.4189584339399</v>
      </c>
      <c r="CB19" s="76">
        <v>98.493269455978606</v>
      </c>
      <c r="CC19" s="94"/>
      <c r="CD19" s="29">
        <f t="shared" si="0"/>
        <v>8.0000012012774024E-3</v>
      </c>
      <c r="CE19" s="29">
        <f t="shared" si="12"/>
        <v>1.9247494879984409E-2</v>
      </c>
      <c r="CF19" s="69">
        <f t="shared" si="1"/>
        <v>-4.3976281792910754E-7</v>
      </c>
      <c r="CG19" s="69" t="str">
        <f t="shared" si="2"/>
        <v/>
      </c>
      <c r="CH19" s="69">
        <f t="shared" si="3"/>
        <v>-3.1933219969522667E-7</v>
      </c>
      <c r="CI19" s="69">
        <f t="shared" si="4"/>
        <v>-2.535515101350736E-5</v>
      </c>
      <c r="CJ19" s="69">
        <f t="shared" si="5"/>
        <v>-2.6375488175757967E-5</v>
      </c>
      <c r="CK19" s="69">
        <f t="shared" si="6"/>
        <v>7.3400616706513812E-7</v>
      </c>
      <c r="CL19" s="69">
        <f t="shared" si="7"/>
        <v>-2.875748453002614E-7</v>
      </c>
      <c r="CM19" s="41">
        <f t="shared" si="8"/>
        <v>-4.916489690389936E-4</v>
      </c>
      <c r="CN19" s="41">
        <f t="shared" si="9"/>
        <v>-5.5814600793755061E-4</v>
      </c>
      <c r="CO19" s="41">
        <f t="shared" si="10"/>
        <v>8.5613814164138449E-4</v>
      </c>
      <c r="CP19" s="41">
        <f t="shared" si="11"/>
        <v>-1.3381329059268011E-3</v>
      </c>
    </row>
    <row r="20" spans="1:94">
      <c r="A20" s="76" t="s">
        <v>184</v>
      </c>
      <c r="B20" s="76">
        <v>403.94713980324002</v>
      </c>
      <c r="C20" s="76"/>
      <c r="D20" s="76">
        <v>2685.4311913448801</v>
      </c>
      <c r="E20" s="76">
        <v>70.254106749200005</v>
      </c>
      <c r="F20" s="76">
        <v>68.130610461319904</v>
      </c>
      <c r="G20" s="76">
        <v>3.9090143488</v>
      </c>
      <c r="H20" s="76">
        <v>92.047118710800007</v>
      </c>
      <c r="I20" s="76"/>
      <c r="J20" s="76"/>
      <c r="K20" s="76"/>
      <c r="L20" s="76"/>
      <c r="M20" s="76"/>
      <c r="N20" s="23"/>
      <c r="O20" s="23"/>
      <c r="P20" s="76"/>
      <c r="Q20" s="76" t="s">
        <v>184</v>
      </c>
      <c r="R20" s="76">
        <v>0</v>
      </c>
      <c r="S20" s="76">
        <v>2.4317367779010399</v>
      </c>
      <c r="T20" s="76">
        <v>0.90005458705006702</v>
      </c>
      <c r="U20" s="76">
        <v>0.90005458705006702</v>
      </c>
      <c r="V20" s="76">
        <v>7.1509121898510202</v>
      </c>
      <c r="W20" s="76">
        <v>0</v>
      </c>
      <c r="X20" s="76">
        <v>0.43596780627374199</v>
      </c>
      <c r="Y20" s="76">
        <v>2.2379718375484399</v>
      </c>
      <c r="Z20" s="76">
        <v>403.94702708003302</v>
      </c>
      <c r="AA20" s="76">
        <v>21.420580660978501</v>
      </c>
      <c r="AB20" s="76">
        <v>0.162761630960985</v>
      </c>
      <c r="AC20" s="76">
        <v>3.7396421864909901</v>
      </c>
      <c r="AD20" s="76">
        <v>0</v>
      </c>
      <c r="AE20" s="76">
        <v>0</v>
      </c>
      <c r="AF20" s="76">
        <v>3.9334027753952299</v>
      </c>
      <c r="AG20" s="76">
        <v>3.9334027753952299</v>
      </c>
      <c r="AH20" s="76">
        <v>21.483444385345798</v>
      </c>
      <c r="AI20" s="76">
        <v>2.9615916159197799</v>
      </c>
      <c r="AJ20" s="76">
        <v>0.11819605268616901</v>
      </c>
      <c r="AK20" s="76">
        <v>3.0993527095556801</v>
      </c>
      <c r="AL20" s="76">
        <v>0.317154072113427</v>
      </c>
      <c r="AM20" s="76">
        <v>0</v>
      </c>
      <c r="AN20" s="76">
        <v>0.25095209878246499</v>
      </c>
      <c r="AO20" s="76">
        <v>1.3113096805635001</v>
      </c>
      <c r="AP20" s="76">
        <v>0</v>
      </c>
      <c r="AQ20" s="76">
        <v>94.645497743679599</v>
      </c>
      <c r="AR20" s="76">
        <v>2416.8873559018198</v>
      </c>
      <c r="AS20" s="76">
        <v>247.05960913441001</v>
      </c>
      <c r="AT20" s="76">
        <v>2685.43040942158</v>
      </c>
      <c r="AU20" s="76">
        <v>0</v>
      </c>
      <c r="AV20" s="76">
        <v>3.7730091447518901</v>
      </c>
      <c r="AW20" s="76">
        <v>0</v>
      </c>
      <c r="AX20" s="76">
        <v>32.910925147532197</v>
      </c>
      <c r="AY20" s="76">
        <v>3.9720143283894602E-2</v>
      </c>
      <c r="AZ20" s="76">
        <v>1.3966772358449399E-2</v>
      </c>
      <c r="BA20" s="76">
        <v>52.5423214227527</v>
      </c>
      <c r="BB20" s="76">
        <v>1.78502135639367E-2</v>
      </c>
      <c r="BC20" s="76">
        <v>0</v>
      </c>
      <c r="BD20" s="76">
        <v>2.58896114243511E-3</v>
      </c>
      <c r="BE20" s="76">
        <v>70.252339465966202</v>
      </c>
      <c r="BF20" s="76">
        <v>68.128835691763598</v>
      </c>
      <c r="BG20" s="76">
        <v>2.1235037742026099</v>
      </c>
      <c r="BH20" s="76">
        <v>0</v>
      </c>
      <c r="BI20" s="76">
        <v>0</v>
      </c>
      <c r="BJ20" s="76">
        <v>0.278722313673616</v>
      </c>
      <c r="BK20" s="76">
        <v>0</v>
      </c>
      <c r="BL20" s="76">
        <v>2.9909355550411401</v>
      </c>
      <c r="BM20" s="76">
        <v>0</v>
      </c>
      <c r="BN20" s="76">
        <v>7.7737054516994794E-2</v>
      </c>
      <c r="BO20" s="76">
        <v>11.963735472037101</v>
      </c>
      <c r="BP20" s="76">
        <v>8.0401356109336006E-2</v>
      </c>
      <c r="BQ20" s="76">
        <v>0</v>
      </c>
      <c r="BR20" s="76">
        <v>0.200985261892557</v>
      </c>
      <c r="BS20" s="76">
        <v>2.72521500664142E-4</v>
      </c>
      <c r="BT20" s="76">
        <v>3.9090510465494899</v>
      </c>
      <c r="BU20" s="76">
        <v>13.7459977991294</v>
      </c>
      <c r="BV20" s="76">
        <v>0</v>
      </c>
      <c r="BW20" s="76">
        <v>0</v>
      </c>
      <c r="BX20" s="76">
        <v>4.6047417461261402</v>
      </c>
      <c r="BY20" s="76">
        <v>0</v>
      </c>
      <c r="BZ20" s="76">
        <v>0.75165083367482899</v>
      </c>
      <c r="CA20" s="76">
        <v>92.047077514619403</v>
      </c>
      <c r="CB20" s="76">
        <v>6.4006632803305399</v>
      </c>
      <c r="CC20" s="94"/>
      <c r="CD20" s="29">
        <f t="shared" si="0"/>
        <v>8.0000004133315671E-3</v>
      </c>
      <c r="CE20" s="29">
        <f t="shared" si="12"/>
        <v>1.9247498760969289E-2</v>
      </c>
      <c r="CF20" s="69">
        <f t="shared" si="1"/>
        <v>-2.7905435114873185E-7</v>
      </c>
      <c r="CG20" s="69" t="str">
        <f t="shared" si="2"/>
        <v/>
      </c>
      <c r="CH20" s="69">
        <f t="shared" si="3"/>
        <v>-2.9117234603895168E-7</v>
      </c>
      <c r="CI20" s="69">
        <f t="shared" si="4"/>
        <v>-2.5155586136944518E-5</v>
      </c>
      <c r="CJ20" s="69">
        <f t="shared" si="5"/>
        <v>-2.6049517893481271E-5</v>
      </c>
      <c r="CK20" s="69">
        <f t="shared" si="6"/>
        <v>9.3879802465177949E-6</v>
      </c>
      <c r="CL20" s="69">
        <f t="shared" si="7"/>
        <v>-4.4755535187530176E-7</v>
      </c>
      <c r="CM20" s="41">
        <f t="shared" si="8"/>
        <v>-4.9080951046117792E-4</v>
      </c>
      <c r="CN20" s="41">
        <f t="shared" si="9"/>
        <v>-5.5774387182887816E-4</v>
      </c>
      <c r="CO20" s="41">
        <f t="shared" si="10"/>
        <v>8.5514450293397686E-4</v>
      </c>
      <c r="CP20" s="41">
        <f t="shared" si="11"/>
        <v>-1.3387910847814906E-3</v>
      </c>
    </row>
    <row r="21" spans="1:94">
      <c r="A21" s="76" t="s">
        <v>185</v>
      </c>
      <c r="B21" s="76">
        <v>617.32431833555995</v>
      </c>
      <c r="C21" s="76"/>
      <c r="D21" s="76">
        <v>4037.9280675003602</v>
      </c>
      <c r="E21" s="76">
        <v>104.433081130399</v>
      </c>
      <c r="F21" s="76">
        <v>101.28513477323899</v>
      </c>
      <c r="G21" s="76">
        <v>4.6359342726400001</v>
      </c>
      <c r="H21" s="76">
        <v>131.670105731559</v>
      </c>
      <c r="I21" s="76"/>
      <c r="J21" s="76"/>
      <c r="K21" s="76"/>
      <c r="L21" s="76"/>
      <c r="M21" s="76"/>
      <c r="N21" s="23"/>
      <c r="O21" s="23"/>
      <c r="P21" s="76"/>
      <c r="Q21" s="76" t="s">
        <v>185</v>
      </c>
      <c r="R21" s="76">
        <v>0</v>
      </c>
      <c r="S21" s="76">
        <v>3.4785139054635099</v>
      </c>
      <c r="T21" s="76">
        <v>1.28749559196629</v>
      </c>
      <c r="U21" s="76">
        <v>1.28749559196629</v>
      </c>
      <c r="V21" s="76">
        <v>10.229122312164501</v>
      </c>
      <c r="W21" s="76">
        <v>0</v>
      </c>
      <c r="X21" s="76">
        <v>0.62363639171722196</v>
      </c>
      <c r="Y21" s="76">
        <v>3.2013418342317599</v>
      </c>
      <c r="Z21" s="76">
        <v>617.32405471959896</v>
      </c>
      <c r="AA21" s="76">
        <v>30.641403936127499</v>
      </c>
      <c r="AB21" s="76">
        <v>0.232824577038657</v>
      </c>
      <c r="AC21" s="76">
        <v>5.3494280908278196</v>
      </c>
      <c r="AD21" s="76">
        <v>0</v>
      </c>
      <c r="AE21" s="76">
        <v>0</v>
      </c>
      <c r="AF21" s="76">
        <v>5.6266006383622704</v>
      </c>
      <c r="AG21" s="76">
        <v>5.6266006383622704</v>
      </c>
      <c r="AH21" s="76">
        <v>32.303412686783801</v>
      </c>
      <c r="AI21" s="76">
        <v>4.2364502451033497</v>
      </c>
      <c r="AJ21" s="76">
        <v>0.16907533520988499</v>
      </c>
      <c r="AK21" s="76">
        <v>4.4335111819526301</v>
      </c>
      <c r="AL21" s="76">
        <v>0.45367798846389601</v>
      </c>
      <c r="AM21" s="76">
        <v>0</v>
      </c>
      <c r="AN21" s="76">
        <v>0.35897793710776199</v>
      </c>
      <c r="AO21" s="76">
        <v>1.94943428189068</v>
      </c>
      <c r="AP21" s="76">
        <v>0</v>
      </c>
      <c r="AQ21" s="76">
        <v>135.38702962791399</v>
      </c>
      <c r="AR21" s="76">
        <v>3634.1340242453298</v>
      </c>
      <c r="AS21" s="76">
        <v>371.48927352458401</v>
      </c>
      <c r="AT21" s="76">
        <v>4037.9267104566902</v>
      </c>
      <c r="AU21" s="76">
        <v>0</v>
      </c>
      <c r="AV21" s="76">
        <v>5.3971543208695003</v>
      </c>
      <c r="AW21" s="76">
        <v>0</v>
      </c>
      <c r="AX21" s="76">
        <v>47.077920439663302</v>
      </c>
      <c r="AY21" s="76">
        <v>5.9049222269989002E-2</v>
      </c>
      <c r="AZ21" s="76">
        <v>2.0763442350788398E-2</v>
      </c>
      <c r="BA21" s="76">
        <v>78.111083549441304</v>
      </c>
      <c r="BB21" s="76">
        <v>2.6536707041011399E-2</v>
      </c>
      <c r="BC21" s="76">
        <v>0</v>
      </c>
      <c r="BD21" s="76">
        <v>3.8488328299079002E-3</v>
      </c>
      <c r="BE21" s="76">
        <v>104.430452781575</v>
      </c>
      <c r="BF21" s="76">
        <v>101.282482944441</v>
      </c>
      <c r="BG21" s="76">
        <v>3.1479698371335498</v>
      </c>
      <c r="BH21" s="76">
        <v>0</v>
      </c>
      <c r="BI21" s="76">
        <v>0</v>
      </c>
      <c r="BJ21" s="76">
        <v>0.41435742397636599</v>
      </c>
      <c r="BK21" s="76">
        <v>0</v>
      </c>
      <c r="BL21" s="76">
        <v>4.4464159865959001</v>
      </c>
      <c r="BM21" s="76">
        <v>0</v>
      </c>
      <c r="BN21" s="76">
        <v>0.115566332696197</v>
      </c>
      <c r="BO21" s="76">
        <v>17.785665323721101</v>
      </c>
      <c r="BP21" s="76">
        <v>0.11501124974813801</v>
      </c>
      <c r="BQ21" s="76">
        <v>0</v>
      </c>
      <c r="BR21" s="76">
        <v>0.29879098462827303</v>
      </c>
      <c r="BS21" s="76">
        <v>4.05138890579099E-4</v>
      </c>
      <c r="BT21" s="76">
        <v>4.6359510933359704</v>
      </c>
      <c r="BU21" s="76">
        <v>19.663157905020601</v>
      </c>
      <c r="BV21" s="76">
        <v>0</v>
      </c>
      <c r="BW21" s="76">
        <v>0</v>
      </c>
      <c r="BX21" s="76">
        <v>6.58692039132095</v>
      </c>
      <c r="BY21" s="76">
        <v>0</v>
      </c>
      <c r="BZ21" s="76">
        <v>1.07520981254227</v>
      </c>
      <c r="CA21" s="76">
        <v>131.670072577258</v>
      </c>
      <c r="CB21" s="76">
        <v>9.1559171630386995</v>
      </c>
      <c r="CC21" s="94"/>
      <c r="CD21" s="29">
        <f t="shared" si="0"/>
        <v>7.9999997531233751E-3</v>
      </c>
      <c r="CE21" s="29">
        <f t="shared" si="12"/>
        <v>1.9247496953249572E-2</v>
      </c>
      <c r="CF21" s="69">
        <f t="shared" si="1"/>
        <v>-4.2702993087975731E-7</v>
      </c>
      <c r="CG21" s="69" t="str">
        <f t="shared" si="2"/>
        <v/>
      </c>
      <c r="CH21" s="69">
        <f t="shared" si="3"/>
        <v>-3.3607425572123028E-7</v>
      </c>
      <c r="CI21" s="69">
        <f t="shared" si="4"/>
        <v>-2.5167780128234705E-5</v>
      </c>
      <c r="CJ21" s="69">
        <f t="shared" si="5"/>
        <v>-2.6181816353712581E-5</v>
      </c>
      <c r="CK21" s="69">
        <f t="shared" si="6"/>
        <v>3.6283292603134978E-6</v>
      </c>
      <c r="CL21" s="69">
        <f t="shared" si="7"/>
        <v>-2.5179824094082087E-7</v>
      </c>
      <c r="CM21" s="41">
        <f t="shared" si="8"/>
        <v>-4.9119955457041281E-4</v>
      </c>
      <c r="CN21" s="41">
        <f t="shared" si="9"/>
        <v>-5.5783796062078045E-4</v>
      </c>
      <c r="CO21" s="41">
        <f t="shared" si="10"/>
        <v>8.5652853052618923E-4</v>
      </c>
      <c r="CP21" s="41">
        <f t="shared" si="11"/>
        <v>-1.3391252657770601E-3</v>
      </c>
    </row>
    <row r="22" spans="1:94">
      <c r="A22" s="76" t="s">
        <v>186</v>
      </c>
      <c r="B22" s="76">
        <v>639.13254549451995</v>
      </c>
      <c r="C22" s="76"/>
      <c r="D22" s="76">
        <v>4213.1022012213198</v>
      </c>
      <c r="E22" s="76">
        <v>110.389435822159</v>
      </c>
      <c r="F22" s="76">
        <v>107.038566321719</v>
      </c>
      <c r="G22" s="76">
        <v>8.3155587838399896</v>
      </c>
      <c r="H22" s="76">
        <v>144.192678678839</v>
      </c>
      <c r="I22" s="76"/>
      <c r="J22" s="76"/>
      <c r="K22" s="76"/>
      <c r="L22" s="76"/>
      <c r="M22" s="76"/>
      <c r="N22" s="23"/>
      <c r="O22" s="23"/>
      <c r="P22" s="76"/>
      <c r="Q22" s="76" t="s">
        <v>186</v>
      </c>
      <c r="R22" s="76">
        <v>0</v>
      </c>
      <c r="S22" s="76">
        <v>3.80933932814149</v>
      </c>
      <c r="T22" s="76">
        <v>1.4099428280869399</v>
      </c>
      <c r="U22" s="76">
        <v>1.4099428280869399</v>
      </c>
      <c r="V22" s="76">
        <v>11.201970149501401</v>
      </c>
      <c r="W22" s="76">
        <v>0</v>
      </c>
      <c r="X22" s="76">
        <v>0.68294731139039799</v>
      </c>
      <c r="Y22" s="76">
        <v>3.50580807993884</v>
      </c>
      <c r="Z22" s="76">
        <v>639.13234170758994</v>
      </c>
      <c r="AA22" s="76">
        <v>33.555566200402403</v>
      </c>
      <c r="AB22" s="76">
        <v>0.25496772029473602</v>
      </c>
      <c r="AC22" s="76">
        <v>5.85818893663102</v>
      </c>
      <c r="AD22" s="76">
        <v>0</v>
      </c>
      <c r="AE22" s="76">
        <v>0</v>
      </c>
      <c r="AF22" s="76">
        <v>6.1617202970987801</v>
      </c>
      <c r="AG22" s="76">
        <v>6.1617202970987801</v>
      </c>
      <c r="AH22" s="76">
        <v>33.704815347894801</v>
      </c>
      <c r="AI22" s="76">
        <v>4.6393620009486503</v>
      </c>
      <c r="AJ22" s="76">
        <v>0.18515513097083899</v>
      </c>
      <c r="AK22" s="76">
        <v>4.85516532246604</v>
      </c>
      <c r="AL22" s="76">
        <v>0.49682450143329099</v>
      </c>
      <c r="AM22" s="76">
        <v>0</v>
      </c>
      <c r="AN22" s="76">
        <v>0.39311931307650599</v>
      </c>
      <c r="AO22" s="76">
        <v>2.0601709562547801</v>
      </c>
      <c r="AP22" s="76">
        <v>0</v>
      </c>
      <c r="AQ22" s="76">
        <v>148.26308657550501</v>
      </c>
      <c r="AR22" s="76">
        <v>3791.7906317939501</v>
      </c>
      <c r="AS22" s="76">
        <v>387.60539429642199</v>
      </c>
      <c r="AT22" s="76">
        <v>4213.1008414382704</v>
      </c>
      <c r="AU22" s="76">
        <v>0</v>
      </c>
      <c r="AV22" s="76">
        <v>5.9104540443724201</v>
      </c>
      <c r="AW22" s="76">
        <v>0</v>
      </c>
      <c r="AX22" s="76">
        <v>51.555312544837001</v>
      </c>
      <c r="AY22" s="76">
        <v>6.2403475699002897E-2</v>
      </c>
      <c r="AZ22" s="76">
        <v>2.1942888597143901E-2</v>
      </c>
      <c r="BA22" s="76">
        <v>82.548115405347303</v>
      </c>
      <c r="BB22" s="76">
        <v>2.80440783710048E-2</v>
      </c>
      <c r="BC22" s="76">
        <v>0</v>
      </c>
      <c r="BD22" s="76">
        <v>4.06746392709315E-3</v>
      </c>
      <c r="BE22" s="76">
        <v>110.38662660486099</v>
      </c>
      <c r="BF22" s="76">
        <v>107.035751129076</v>
      </c>
      <c r="BG22" s="76">
        <v>3.3508754757849801</v>
      </c>
      <c r="BH22" s="76">
        <v>0</v>
      </c>
      <c r="BI22" s="76">
        <v>0</v>
      </c>
      <c r="BJ22" s="76">
        <v>0.437894476639274</v>
      </c>
      <c r="BK22" s="76">
        <v>0</v>
      </c>
      <c r="BL22" s="76">
        <v>4.6989926388774004</v>
      </c>
      <c r="BM22" s="76">
        <v>0</v>
      </c>
      <c r="BN22" s="76">
        <v>0.122130934440053</v>
      </c>
      <c r="BO22" s="76">
        <v>18.795968006856299</v>
      </c>
      <c r="BP22" s="76">
        <v>0.12594947247666399</v>
      </c>
      <c r="BQ22" s="76">
        <v>0</v>
      </c>
      <c r="BR22" s="76">
        <v>0.31576360716943003</v>
      </c>
      <c r="BS22" s="76">
        <v>4.28153152433076E-4</v>
      </c>
      <c r="BT22" s="76">
        <v>8.3155720649172995</v>
      </c>
      <c r="BU22" s="76">
        <v>21.533236338624</v>
      </c>
      <c r="BV22" s="76">
        <v>0</v>
      </c>
      <c r="BW22" s="76">
        <v>0</v>
      </c>
      <c r="BX22" s="76">
        <v>7.2133744407966596</v>
      </c>
      <c r="BY22" s="76">
        <v>0</v>
      </c>
      <c r="BZ22" s="76">
        <v>1.1774684951911201</v>
      </c>
      <c r="CA22" s="76">
        <v>144.19262775398599</v>
      </c>
      <c r="CB22" s="76">
        <v>10.0266989671419</v>
      </c>
      <c r="CC22" s="94"/>
      <c r="CD22" s="29">
        <f t="shared" si="0"/>
        <v>8.0000020451417991E-3</v>
      </c>
      <c r="CE22" s="29">
        <f t="shared" si="12"/>
        <v>1.9247503142855411E-2</v>
      </c>
      <c r="CF22" s="69">
        <f t="shared" si="1"/>
        <v>-3.1884924564972349E-7</v>
      </c>
      <c r="CG22" s="69" t="str">
        <f t="shared" si="2"/>
        <v/>
      </c>
      <c r="CH22" s="69">
        <f t="shared" si="3"/>
        <v>-3.227510239234087E-7</v>
      </c>
      <c r="CI22" s="69">
        <f t="shared" si="4"/>
        <v>-2.5448244001661847E-5</v>
      </c>
      <c r="CJ22" s="69">
        <f t="shared" si="5"/>
        <v>-2.6300731967364069E-5</v>
      </c>
      <c r="CK22" s="69">
        <f t="shared" si="6"/>
        <v>1.5971358816826693E-6</v>
      </c>
      <c r="CL22" s="69">
        <f t="shared" si="7"/>
        <v>-3.5317225174127664E-7</v>
      </c>
      <c r="CM22" s="41">
        <f t="shared" si="8"/>
        <v>-4.9172784162244845E-4</v>
      </c>
      <c r="CN22" s="41">
        <f t="shared" si="9"/>
        <v>-5.5837175398640347E-4</v>
      </c>
      <c r="CO22" s="41">
        <f t="shared" si="10"/>
        <v>8.5631554793497123E-4</v>
      </c>
      <c r="CP22" s="41">
        <f t="shared" si="11"/>
        <v>-1.3376507337292179E-3</v>
      </c>
    </row>
    <row r="23" spans="1:94">
      <c r="A23" s="76" t="s">
        <v>187</v>
      </c>
      <c r="B23" s="76">
        <v>667.237630593159</v>
      </c>
      <c r="C23" s="76"/>
      <c r="D23" s="76">
        <v>4366.7400098282396</v>
      </c>
      <c r="E23" s="76">
        <v>114.25687609776</v>
      </c>
      <c r="F23" s="76">
        <v>110.77138927447901</v>
      </c>
      <c r="G23" s="76">
        <v>11.1686892402799</v>
      </c>
      <c r="H23" s="76">
        <v>141.04818889875901</v>
      </c>
      <c r="I23" s="76"/>
      <c r="J23" s="76"/>
      <c r="K23" s="76"/>
      <c r="L23" s="76"/>
      <c r="M23" s="76"/>
      <c r="N23" s="23"/>
      <c r="O23" s="23"/>
      <c r="P23" s="76"/>
      <c r="Q23" s="76" t="s">
        <v>187</v>
      </c>
      <c r="R23" s="76">
        <v>0</v>
      </c>
      <c r="S23" s="76">
        <v>3.7262670392114599</v>
      </c>
      <c r="T23" s="76">
        <v>1.3791957843901299</v>
      </c>
      <c r="U23" s="76">
        <v>1.3791957843901299</v>
      </c>
      <c r="V23" s="76">
        <v>10.957677045150501</v>
      </c>
      <c r="W23" s="76">
        <v>0</v>
      </c>
      <c r="X23" s="76">
        <v>0.66805394670799001</v>
      </c>
      <c r="Y23" s="76">
        <v>3.429353136944</v>
      </c>
      <c r="Z23" s="76">
        <v>667.23744360896603</v>
      </c>
      <c r="AA23" s="76">
        <v>32.8238086420209</v>
      </c>
      <c r="AB23" s="76">
        <v>0.24940732977076499</v>
      </c>
      <c r="AC23" s="76">
        <v>5.7304337801842298</v>
      </c>
      <c r="AD23" s="76">
        <v>0</v>
      </c>
      <c r="AE23" s="76">
        <v>0</v>
      </c>
      <c r="AF23" s="76">
        <v>6.0273467050599896</v>
      </c>
      <c r="AG23" s="76">
        <v>6.0273467050599896</v>
      </c>
      <c r="AH23" s="76">
        <v>34.9339108227759</v>
      </c>
      <c r="AI23" s="76">
        <v>4.53818730737735</v>
      </c>
      <c r="AJ23" s="76">
        <v>0.18111746392966599</v>
      </c>
      <c r="AK23" s="76">
        <v>4.7492875318852397</v>
      </c>
      <c r="AL23" s="76">
        <v>0.48599046385491801</v>
      </c>
      <c r="AM23" s="76">
        <v>0</v>
      </c>
      <c r="AN23" s="76">
        <v>0.38454562399320702</v>
      </c>
      <c r="AO23" s="76">
        <v>2.1320164293005202</v>
      </c>
      <c r="AP23" s="76">
        <v>0</v>
      </c>
      <c r="AQ23" s="76">
        <v>145.02983143702701</v>
      </c>
      <c r="AR23" s="76">
        <v>3930.06473175768</v>
      </c>
      <c r="AS23" s="76">
        <v>401.73987352392197</v>
      </c>
      <c r="AT23" s="76">
        <v>4366.7385161043803</v>
      </c>
      <c r="AU23" s="76">
        <v>0</v>
      </c>
      <c r="AV23" s="76">
        <v>5.7815593904562999</v>
      </c>
      <c r="AW23" s="76">
        <v>0</v>
      </c>
      <c r="AX23" s="76">
        <v>50.431010480839298</v>
      </c>
      <c r="AY23" s="76">
        <v>6.45797055665603E-2</v>
      </c>
      <c r="AZ23" s="76">
        <v>2.27081324734205E-2</v>
      </c>
      <c r="BA23" s="76">
        <v>85.426882251911096</v>
      </c>
      <c r="BB23" s="76">
        <v>2.9022090795592901E-2</v>
      </c>
      <c r="BC23" s="76">
        <v>0</v>
      </c>
      <c r="BD23" s="76">
        <v>4.20930803174655E-3</v>
      </c>
      <c r="BE23" s="76">
        <v>114.253988181822</v>
      </c>
      <c r="BF23" s="76">
        <v>110.76849183671099</v>
      </c>
      <c r="BG23" s="76">
        <v>3.4854963451115202</v>
      </c>
      <c r="BH23" s="76">
        <v>0</v>
      </c>
      <c r="BI23" s="76">
        <v>0</v>
      </c>
      <c r="BJ23" s="76">
        <v>0.45316576322139301</v>
      </c>
      <c r="BK23" s="76">
        <v>0</v>
      </c>
      <c r="BL23" s="76">
        <v>4.8628608310322496</v>
      </c>
      <c r="BM23" s="76">
        <v>0</v>
      </c>
      <c r="BN23" s="76">
        <v>0.12639015356073999</v>
      </c>
      <c r="BO23" s="76">
        <v>19.4514550221839</v>
      </c>
      <c r="BP23" s="76">
        <v>0.123202676668037</v>
      </c>
      <c r="BQ23" s="76">
        <v>0</v>
      </c>
      <c r="BR23" s="76">
        <v>0.326775491833528</v>
      </c>
      <c r="BS23" s="76">
        <v>4.4308610103451802E-4</v>
      </c>
      <c r="BT23" s="76">
        <v>11.168699398886799</v>
      </c>
      <c r="BU23" s="76">
        <v>21.063641739801898</v>
      </c>
      <c r="BV23" s="76">
        <v>0</v>
      </c>
      <c r="BW23" s="76">
        <v>0</v>
      </c>
      <c r="BX23" s="76">
        <v>7.0560687459595597</v>
      </c>
      <c r="BY23" s="76">
        <v>0</v>
      </c>
      <c r="BZ23" s="76">
        <v>1.1517912872560201</v>
      </c>
      <c r="CA23" s="76">
        <v>141.048140450624</v>
      </c>
      <c r="CB23" s="76">
        <v>9.8080422039398698</v>
      </c>
      <c r="CC23" s="94"/>
      <c r="CD23" s="29">
        <f t="shared" si="0"/>
        <v>8.0000006169228706E-3</v>
      </c>
      <c r="CE23" s="29">
        <f t="shared" si="12"/>
        <v>1.924749894079469E-2</v>
      </c>
      <c r="CF23" s="69">
        <f t="shared" si="1"/>
        <v>-2.8023628223497566E-7</v>
      </c>
      <c r="CG23" s="69" t="str">
        <f t="shared" si="2"/>
        <v/>
      </c>
      <c r="CH23" s="69">
        <f t="shared" si="3"/>
        <v>-3.4206842082424927E-7</v>
      </c>
      <c r="CI23" s="69">
        <f t="shared" si="4"/>
        <v>-2.5275642365130168E-5</v>
      </c>
      <c r="CJ23" s="69">
        <f t="shared" si="5"/>
        <v>-2.6156914587695151E-5</v>
      </c>
      <c r="CK23" s="69">
        <f t="shared" si="6"/>
        <v>9.0956124583021581E-7</v>
      </c>
      <c r="CL23" s="69">
        <f t="shared" si="7"/>
        <v>-3.4348640264384508E-7</v>
      </c>
      <c r="CM23" s="41">
        <f t="shared" si="8"/>
        <v>-4.9147506145689882E-4</v>
      </c>
      <c r="CN23" s="41">
        <f t="shared" si="9"/>
        <v>-5.5831199322580447E-4</v>
      </c>
      <c r="CO23" s="41">
        <f t="shared" si="10"/>
        <v>8.5605056925639801E-4</v>
      </c>
      <c r="CP23" s="41">
        <f t="shared" si="11"/>
        <v>-1.3395250877161642E-3</v>
      </c>
    </row>
    <row r="24" spans="1:94">
      <c r="A24" s="76" t="s">
        <v>188</v>
      </c>
      <c r="B24" s="76">
        <v>96.723783331999897</v>
      </c>
      <c r="C24" s="76"/>
      <c r="D24" s="76">
        <v>693.21219878548004</v>
      </c>
      <c r="E24" s="76">
        <v>19.638843997959999</v>
      </c>
      <c r="F24" s="76">
        <v>19.02731317432</v>
      </c>
      <c r="G24" s="76">
        <v>3.6850663084399899</v>
      </c>
      <c r="H24" s="76">
        <v>29.7408451630399</v>
      </c>
      <c r="I24" s="76"/>
      <c r="J24" s="76"/>
      <c r="K24" s="76"/>
      <c r="L24" s="76"/>
      <c r="M24" s="76"/>
      <c r="N24" s="23"/>
      <c r="O24" s="23"/>
      <c r="P24" s="76"/>
      <c r="Q24" s="76" t="s">
        <v>188</v>
      </c>
      <c r="R24" s="76">
        <v>0</v>
      </c>
      <c r="S24" s="76">
        <v>0.78570513113701701</v>
      </c>
      <c r="T24" s="76">
        <v>0.29081159517960797</v>
      </c>
      <c r="U24" s="76">
        <v>0.29081159517960797</v>
      </c>
      <c r="V24" s="76">
        <v>2.3104913086591998</v>
      </c>
      <c r="W24" s="76">
        <v>0</v>
      </c>
      <c r="X24" s="76">
        <v>0.140863060522782</v>
      </c>
      <c r="Y24" s="76">
        <v>0.72309933233748303</v>
      </c>
      <c r="Z24" s="76">
        <v>96.723721323434503</v>
      </c>
      <c r="AA24" s="76">
        <v>6.9210938579387902</v>
      </c>
      <c r="AB24" s="76">
        <v>5.2589047210728303E-2</v>
      </c>
      <c r="AC24" s="76">
        <v>1.2082956204921</v>
      </c>
      <c r="AD24" s="76">
        <v>0</v>
      </c>
      <c r="AE24" s="76">
        <v>0</v>
      </c>
      <c r="AF24" s="76">
        <v>1.27090198208092</v>
      </c>
      <c r="AG24" s="76">
        <v>1.27090198208092</v>
      </c>
      <c r="AH24" s="76">
        <v>5.5456969578641599</v>
      </c>
      <c r="AI24" s="76">
        <v>0.95690376162919299</v>
      </c>
      <c r="AJ24" s="76">
        <v>3.8189562175513801E-2</v>
      </c>
      <c r="AK24" s="76">
        <v>1.0014146364960499</v>
      </c>
      <c r="AL24" s="76">
        <v>0.102474068079719</v>
      </c>
      <c r="AM24" s="76">
        <v>0</v>
      </c>
      <c r="AN24" s="76">
        <v>8.1083673266997794E-2</v>
      </c>
      <c r="AO24" s="76">
        <v>0.36621867938733499</v>
      </c>
      <c r="AP24" s="76">
        <v>0</v>
      </c>
      <c r="AQ24" s="76">
        <v>30.580396213561698</v>
      </c>
      <c r="AR24" s="76">
        <v>623.89082184295296</v>
      </c>
      <c r="AS24" s="76">
        <v>63.775548051610201</v>
      </c>
      <c r="AT24" s="76">
        <v>693.21206685242805</v>
      </c>
      <c r="AU24" s="76">
        <v>0</v>
      </c>
      <c r="AV24" s="76">
        <v>1.2190761533027901</v>
      </c>
      <c r="AW24" s="76">
        <v>0</v>
      </c>
      <c r="AX24" s="76">
        <v>10.633679636055399</v>
      </c>
      <c r="AY24" s="76">
        <v>1.10929123166718E-2</v>
      </c>
      <c r="AZ24" s="76">
        <v>3.9005994466398798E-3</v>
      </c>
      <c r="BA24" s="76">
        <v>14.673860937295</v>
      </c>
      <c r="BB24" s="76">
        <v>4.9851528343171402E-3</v>
      </c>
      <c r="BC24" s="76">
        <v>0</v>
      </c>
      <c r="BD24" s="76">
        <v>7.2303802520985196E-4</v>
      </c>
      <c r="BE24" s="76">
        <v>19.638363442113398</v>
      </c>
      <c r="BF24" s="76">
        <v>19.026815638412899</v>
      </c>
      <c r="BG24" s="76">
        <v>0.61154780370045703</v>
      </c>
      <c r="BH24" s="76">
        <v>0</v>
      </c>
      <c r="BI24" s="76">
        <v>0</v>
      </c>
      <c r="BJ24" s="76">
        <v>7.78407124015498E-2</v>
      </c>
      <c r="BK24" s="76">
        <v>0</v>
      </c>
      <c r="BL24" s="76">
        <v>0.83529865540104797</v>
      </c>
      <c r="BM24" s="76">
        <v>0</v>
      </c>
      <c r="BN24" s="76">
        <v>2.1710159162684501E-2</v>
      </c>
      <c r="BO24" s="76">
        <v>3.3411968021958001</v>
      </c>
      <c r="BP24" s="76">
        <v>2.5978029036201399E-2</v>
      </c>
      <c r="BQ24" s="76">
        <v>0</v>
      </c>
      <c r="BR24" s="76">
        <v>5.6130560205470699E-2</v>
      </c>
      <c r="BS24" s="76">
        <v>7.6109128568042794E-5</v>
      </c>
      <c r="BT24" s="76">
        <v>3.6850814150233902</v>
      </c>
      <c r="BU24" s="76">
        <v>4.4413950943875902</v>
      </c>
      <c r="BV24" s="76">
        <v>0</v>
      </c>
      <c r="BW24" s="76">
        <v>0</v>
      </c>
      <c r="BX24" s="76">
        <v>1.48781442553651</v>
      </c>
      <c r="BY24" s="76">
        <v>0</v>
      </c>
      <c r="BZ24" s="76">
        <v>0.24286191810274599</v>
      </c>
      <c r="CA24" s="76">
        <v>29.740832201810999</v>
      </c>
      <c r="CB24" s="76">
        <v>2.06808384546459</v>
      </c>
      <c r="CC24" s="94"/>
      <c r="CD24" s="29">
        <f t="shared" si="0"/>
        <v>8.0000006102674149E-3</v>
      </c>
      <c r="CE24" s="29">
        <f t="shared" si="12"/>
        <v>1.9247502385421899E-2</v>
      </c>
      <c r="CF24" s="69">
        <f t="shared" si="1"/>
        <v>-6.4108912262737435E-7</v>
      </c>
      <c r="CG24" s="69" t="str">
        <f t="shared" si="2"/>
        <v/>
      </c>
      <c r="CH24" s="69">
        <f t="shared" si="3"/>
        <v>-1.9032130741533001E-7</v>
      </c>
      <c r="CI24" s="69">
        <f t="shared" si="4"/>
        <v>-2.4469660569138244E-5</v>
      </c>
      <c r="CJ24" s="69">
        <f t="shared" si="5"/>
        <v>-2.6148510961211467E-5</v>
      </c>
      <c r="CK24" s="69">
        <f t="shared" si="6"/>
        <v>4.0994061261815129E-6</v>
      </c>
      <c r="CL24" s="69">
        <f t="shared" si="7"/>
        <v>-4.3580566825747657E-7</v>
      </c>
      <c r="CM24" s="41">
        <f t="shared" si="8"/>
        <v>-4.9136968331491113E-4</v>
      </c>
      <c r="CN24" s="41">
        <f t="shared" si="9"/>
        <v>-5.5869358469130739E-4</v>
      </c>
      <c r="CO24" s="41">
        <f t="shared" si="10"/>
        <v>8.5635368867409314E-4</v>
      </c>
      <c r="CP24" s="41">
        <f t="shared" si="11"/>
        <v>-1.3400090105098088E-3</v>
      </c>
    </row>
    <row r="25" spans="1:94">
      <c r="A25" s="76" t="s">
        <v>189</v>
      </c>
      <c r="B25" s="76">
        <v>562.299763377001</v>
      </c>
      <c r="C25" s="76"/>
      <c r="D25" s="76">
        <v>4008.2682941531998</v>
      </c>
      <c r="E25" s="76">
        <v>111.85939638455901</v>
      </c>
      <c r="F25" s="76">
        <v>108.41512452628</v>
      </c>
      <c r="G25" s="76">
        <v>15.259549585719901</v>
      </c>
      <c r="H25" s="76">
        <v>170.60155383611999</v>
      </c>
      <c r="I25" s="76"/>
      <c r="J25" s="76"/>
      <c r="K25" s="76"/>
      <c r="L25" s="76"/>
      <c r="M25" s="76"/>
      <c r="N25" s="23"/>
      <c r="O25" s="23"/>
      <c r="P25" s="76"/>
      <c r="Q25" s="76" t="s">
        <v>189</v>
      </c>
      <c r="R25" s="76">
        <v>0</v>
      </c>
      <c r="S25" s="76">
        <v>4.5070187437041902</v>
      </c>
      <c r="T25" s="76">
        <v>1.66817459316005</v>
      </c>
      <c r="U25" s="76">
        <v>1.66817459316005</v>
      </c>
      <c r="V25" s="76">
        <v>13.253600958381201</v>
      </c>
      <c r="W25" s="76">
        <v>0</v>
      </c>
      <c r="X25" s="76">
        <v>0.80802923597307996</v>
      </c>
      <c r="Y25" s="76">
        <v>4.1478968862998196</v>
      </c>
      <c r="Z25" s="76">
        <v>562.29967085390501</v>
      </c>
      <c r="AA25" s="76">
        <v>39.701273011448301</v>
      </c>
      <c r="AB25" s="76">
        <v>0.30166502503367998</v>
      </c>
      <c r="AC25" s="76">
        <v>6.9311108954628402</v>
      </c>
      <c r="AD25" s="76">
        <v>0</v>
      </c>
      <c r="AE25" s="76">
        <v>0</v>
      </c>
      <c r="AF25" s="76">
        <v>7.29024240037681</v>
      </c>
      <c r="AG25" s="76">
        <v>7.29024240037681</v>
      </c>
      <c r="AH25" s="76">
        <v>32.0661425337941</v>
      </c>
      <c r="AI25" s="76">
        <v>5.4890614227891703</v>
      </c>
      <c r="AJ25" s="76">
        <v>0.21906606436345399</v>
      </c>
      <c r="AK25" s="76">
        <v>5.74438367808074</v>
      </c>
      <c r="AL25" s="76">
        <v>0.58781833421103702</v>
      </c>
      <c r="AM25" s="76">
        <v>0</v>
      </c>
      <c r="AN25" s="76">
        <v>0.46511857792462902</v>
      </c>
      <c r="AO25" s="76">
        <v>2.0866647511047902</v>
      </c>
      <c r="AP25" s="76">
        <v>0</v>
      </c>
      <c r="AQ25" s="76">
        <v>175.417465392064</v>
      </c>
      <c r="AR25" s="76">
        <v>3607.4401218135199</v>
      </c>
      <c r="AS25" s="76">
        <v>368.76076793619802</v>
      </c>
      <c r="AT25" s="76">
        <v>4008.2670322835102</v>
      </c>
      <c r="AU25" s="76">
        <v>0</v>
      </c>
      <c r="AV25" s="76">
        <v>6.9929487273601802</v>
      </c>
      <c r="AW25" s="76">
        <v>0</v>
      </c>
      <c r="AX25" s="76">
        <v>60.997648310331101</v>
      </c>
      <c r="AY25" s="76">
        <v>6.3206003479995804E-2</v>
      </c>
      <c r="AZ25" s="76">
        <v>2.22250906960542E-2</v>
      </c>
      <c r="BA25" s="76">
        <v>83.609721302600903</v>
      </c>
      <c r="BB25" s="76">
        <v>2.8404762173095802E-2</v>
      </c>
      <c r="BC25" s="76">
        <v>0</v>
      </c>
      <c r="BD25" s="76">
        <v>4.11977097520351E-3</v>
      </c>
      <c r="BE25" s="76">
        <v>111.856591497506</v>
      </c>
      <c r="BF25" s="76">
        <v>108.412275779919</v>
      </c>
      <c r="BG25" s="76">
        <v>3.4443157175879202</v>
      </c>
      <c r="BH25" s="76">
        <v>0</v>
      </c>
      <c r="BI25" s="76">
        <v>0</v>
      </c>
      <c r="BJ25" s="76">
        <v>0.44352631018369998</v>
      </c>
      <c r="BK25" s="76">
        <v>0</v>
      </c>
      <c r="BL25" s="76">
        <v>4.7594235926519897</v>
      </c>
      <c r="BM25" s="76">
        <v>0</v>
      </c>
      <c r="BN25" s="76">
        <v>0.123701609111702</v>
      </c>
      <c r="BO25" s="76">
        <v>19.037689105639899</v>
      </c>
      <c r="BP25" s="76">
        <v>0.14901719138323799</v>
      </c>
      <c r="BQ25" s="76">
        <v>0</v>
      </c>
      <c r="BR25" s="76">
        <v>0.31982457012957599</v>
      </c>
      <c r="BS25" s="76">
        <v>4.33662276845406E-4</v>
      </c>
      <c r="BT25" s="76">
        <v>15.2595987622758</v>
      </c>
      <c r="BU25" s="76">
        <v>25.477043006338199</v>
      </c>
      <c r="BV25" s="76">
        <v>0</v>
      </c>
      <c r="BW25" s="76">
        <v>0</v>
      </c>
      <c r="BX25" s="76">
        <v>8.5345052384126596</v>
      </c>
      <c r="BY25" s="76">
        <v>0</v>
      </c>
      <c r="BZ25" s="76">
        <v>1.3931221874472099</v>
      </c>
      <c r="CA25" s="76">
        <v>170.60148252484299</v>
      </c>
      <c r="CB25" s="76">
        <v>11.8630904354946</v>
      </c>
      <c r="CC25" s="94"/>
      <c r="CD25" s="29">
        <f t="shared" si="0"/>
        <v>8.0000015656456931E-3</v>
      </c>
      <c r="CE25" s="29">
        <f t="shared" si="12"/>
        <v>1.9247495139210972E-2</v>
      </c>
      <c r="CF25" s="69">
        <f t="shared" si="1"/>
        <v>-1.6454407775461621E-7</v>
      </c>
      <c r="CG25" s="69" t="str">
        <f t="shared" si="2"/>
        <v/>
      </c>
      <c r="CH25" s="69">
        <f t="shared" si="3"/>
        <v>-3.1481667319604102E-7</v>
      </c>
      <c r="CI25" s="69">
        <f t="shared" si="4"/>
        <v>-2.5075113434011366E-5</v>
      </c>
      <c r="CJ25" s="69">
        <f t="shared" si="5"/>
        <v>-2.6276281777509383E-5</v>
      </c>
      <c r="CK25" s="69">
        <f t="shared" si="6"/>
        <v>3.2226741440285906E-6</v>
      </c>
      <c r="CL25" s="69">
        <f t="shared" si="7"/>
        <v>-4.1799898883525389E-7</v>
      </c>
      <c r="CM25" s="41">
        <f t="shared" si="8"/>
        <v>-4.9114031051525819E-4</v>
      </c>
      <c r="CN25" s="41">
        <f t="shared" si="9"/>
        <v>-5.5807128758695375E-4</v>
      </c>
      <c r="CO25" s="41">
        <f t="shared" si="10"/>
        <v>8.5687832602134376E-4</v>
      </c>
      <c r="CP25" s="41">
        <f t="shared" si="11"/>
        <v>-1.3386581087455405E-3</v>
      </c>
    </row>
    <row r="26" spans="1:94" s="22" customFormat="1">
      <c r="A26" s="76" t="s">
        <v>190</v>
      </c>
      <c r="B26" s="76">
        <v>356.77384073055902</v>
      </c>
      <c r="C26" s="76"/>
      <c r="D26" s="76">
        <v>2634.9351806395198</v>
      </c>
      <c r="E26" s="76">
        <v>73.900661792319895</v>
      </c>
      <c r="F26" s="76">
        <v>71.658202991760007</v>
      </c>
      <c r="G26" s="76">
        <v>5.1655702714</v>
      </c>
      <c r="H26" s="76">
        <v>122.73973977407999</v>
      </c>
      <c r="I26" s="76"/>
      <c r="J26" s="76"/>
      <c r="K26" s="76"/>
      <c r="L26" s="76"/>
      <c r="M26" s="76"/>
      <c r="N26" s="23"/>
      <c r="O26" s="23"/>
      <c r="P26" s="76"/>
      <c r="Q26" s="76" t="s">
        <v>190</v>
      </c>
      <c r="R26" s="76">
        <v>0</v>
      </c>
      <c r="S26" s="76">
        <v>3.2425858590176801</v>
      </c>
      <c r="T26" s="76">
        <v>1.2001732202917099</v>
      </c>
      <c r="U26" s="76">
        <v>1.2001732202917099</v>
      </c>
      <c r="V26" s="76">
        <v>9.5353458276939094</v>
      </c>
      <c r="W26" s="76">
        <v>0</v>
      </c>
      <c r="X26" s="76">
        <v>0.58133887657393901</v>
      </c>
      <c r="Y26" s="76">
        <v>2.98421367448478</v>
      </c>
      <c r="Z26" s="76">
        <v>356.77370304844101</v>
      </c>
      <c r="AA26" s="76">
        <v>28.5631930647735</v>
      </c>
      <c r="AB26" s="76">
        <v>0.21703364337150599</v>
      </c>
      <c r="AC26" s="76">
        <v>4.9866088730179401</v>
      </c>
      <c r="AD26" s="76">
        <v>0</v>
      </c>
      <c r="AE26" s="76">
        <v>0</v>
      </c>
      <c r="AF26" s="76">
        <v>5.2449811999929201</v>
      </c>
      <c r="AG26" s="76">
        <v>5.2449811999929201</v>
      </c>
      <c r="AH26" s="76">
        <v>21.0794744470642</v>
      </c>
      <c r="AI26" s="76">
        <v>3.9491203636813301</v>
      </c>
      <c r="AJ26" s="76">
        <v>0.15760806290628701</v>
      </c>
      <c r="AK26" s="76">
        <v>4.1328163191701197</v>
      </c>
      <c r="AL26" s="76">
        <v>0.42290786623202498</v>
      </c>
      <c r="AM26" s="76">
        <v>0</v>
      </c>
      <c r="AN26" s="76">
        <v>0.33463126118924802</v>
      </c>
      <c r="AO26" s="76">
        <v>1.37920464176325</v>
      </c>
      <c r="AP26" s="76">
        <v>0</v>
      </c>
      <c r="AQ26" s="76">
        <v>126.204568257852</v>
      </c>
      <c r="AR26" s="76">
        <v>2371.4409675916099</v>
      </c>
      <c r="AS26" s="76">
        <v>242.413916110385</v>
      </c>
      <c r="AT26" s="76">
        <v>2634.9343581490598</v>
      </c>
      <c r="AU26" s="76">
        <v>0</v>
      </c>
      <c r="AV26" s="76">
        <v>5.0310986543841603</v>
      </c>
      <c r="AW26" s="76">
        <v>0</v>
      </c>
      <c r="AX26" s="76">
        <v>43.884901541235799</v>
      </c>
      <c r="AY26" s="76">
        <v>4.1776723143570497E-2</v>
      </c>
      <c r="AZ26" s="76">
        <v>1.46899305400772E-2</v>
      </c>
      <c r="BA26" s="76">
        <v>55.2627878231011</v>
      </c>
      <c r="BB26" s="76">
        <v>1.8774447765339999E-2</v>
      </c>
      <c r="BC26" s="76">
        <v>0</v>
      </c>
      <c r="BD26" s="76">
        <v>2.7230118862194598E-3</v>
      </c>
      <c r="BE26" s="76">
        <v>73.898795267787605</v>
      </c>
      <c r="BF26" s="76">
        <v>71.656314873380794</v>
      </c>
      <c r="BG26" s="76">
        <v>2.2424803944068699</v>
      </c>
      <c r="BH26" s="76">
        <v>0</v>
      </c>
      <c r="BI26" s="76">
        <v>0</v>
      </c>
      <c r="BJ26" s="76">
        <v>0.29315358592789698</v>
      </c>
      <c r="BK26" s="76">
        <v>0</v>
      </c>
      <c r="BL26" s="76">
        <v>3.1457938186808598</v>
      </c>
      <c r="BM26" s="76">
        <v>0</v>
      </c>
      <c r="BN26" s="76">
        <v>8.1761969827543399E-2</v>
      </c>
      <c r="BO26" s="76">
        <v>12.5831753410825</v>
      </c>
      <c r="BP26" s="76">
        <v>0.107210770711999</v>
      </c>
      <c r="BQ26" s="76">
        <v>0</v>
      </c>
      <c r="BR26" s="76">
        <v>0.211391589245853</v>
      </c>
      <c r="BS26" s="76">
        <v>2.86632179709761E-4</v>
      </c>
      <c r="BT26" s="76">
        <v>5.1656398040090998</v>
      </c>
      <c r="BU26" s="76">
        <v>18.329531146904198</v>
      </c>
      <c r="BV26" s="76">
        <v>0</v>
      </c>
      <c r="BW26" s="76">
        <v>0</v>
      </c>
      <c r="BX26" s="76">
        <v>6.1401707355890798</v>
      </c>
      <c r="BY26" s="76">
        <v>0</v>
      </c>
      <c r="BZ26" s="76">
        <v>1.00228505115514</v>
      </c>
      <c r="CA26" s="76">
        <v>122.739704872765</v>
      </c>
      <c r="CB26" s="76">
        <v>8.5349315364668801</v>
      </c>
      <c r="CC26" s="94"/>
      <c r="CD26" s="29">
        <f t="shared" si="0"/>
        <v>7.9999998413135889E-3</v>
      </c>
      <c r="CE26" s="29">
        <f t="shared" si="12"/>
        <v>1.9247496109733701E-2</v>
      </c>
      <c r="CF26" s="69">
        <f t="shared" si="1"/>
        <v>-3.8590866899565338E-7</v>
      </c>
      <c r="CG26" s="69" t="str">
        <f t="shared" si="2"/>
        <v/>
      </c>
      <c r="CH26" s="69">
        <f t="shared" si="3"/>
        <v>-3.1214827068193047E-7</v>
      </c>
      <c r="CI26" s="69">
        <f t="shared" si="4"/>
        <v>-2.5257209976477943E-5</v>
      </c>
      <c r="CJ26" s="69">
        <f t="shared" si="5"/>
        <v>-2.6348949602187566E-5</v>
      </c>
      <c r="CK26" s="69">
        <f t="shared" si="6"/>
        <v>1.3460780794095037E-5</v>
      </c>
      <c r="CL26" s="69">
        <f t="shared" si="7"/>
        <v>-2.8435219965682271E-7</v>
      </c>
      <c r="CM26" s="41">
        <f t="shared" si="8"/>
        <v>-4.9078186774408365E-4</v>
      </c>
      <c r="CN26" s="41">
        <f t="shared" si="9"/>
        <v>-5.580285502506736E-4</v>
      </c>
      <c r="CO26" s="41">
        <f t="shared" si="10"/>
        <v>8.5617126348671614E-4</v>
      </c>
      <c r="CP26" s="41">
        <f t="shared" si="11"/>
        <v>-1.3373938267169092E-3</v>
      </c>
    </row>
    <row r="27" spans="1:94" s="22" customFormat="1">
      <c r="A27" s="76" t="s">
        <v>191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23"/>
      <c r="O27" s="23"/>
      <c r="P27" s="76"/>
      <c r="Q27" s="76" t="s">
        <v>191</v>
      </c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94"/>
      <c r="CD27" s="29" t="e">
        <f t="shared" si="0"/>
        <v>#DIV/0!</v>
      </c>
      <c r="CE27" s="29" t="e">
        <f t="shared" si="12"/>
        <v>#DIV/0!</v>
      </c>
      <c r="CF27" s="69" t="str">
        <f t="shared" si="1"/>
        <v/>
      </c>
      <c r="CG27" s="69" t="str">
        <f t="shared" si="2"/>
        <v/>
      </c>
      <c r="CH27" s="69" t="str">
        <f t="shared" si="3"/>
        <v/>
      </c>
      <c r="CI27" s="69" t="str">
        <f t="shared" si="4"/>
        <v/>
      </c>
      <c r="CJ27" s="69" t="str">
        <f t="shared" si="5"/>
        <v/>
      </c>
      <c r="CK27" s="69" t="str">
        <f t="shared" si="6"/>
        <v/>
      </c>
      <c r="CL27" s="69" t="str">
        <f t="shared" si="7"/>
        <v/>
      </c>
      <c r="CM27" s="41" t="e">
        <f t="shared" si="8"/>
        <v>#DIV/0!</v>
      </c>
      <c r="CN27" s="41" t="e">
        <f t="shared" si="9"/>
        <v>#DIV/0!</v>
      </c>
      <c r="CO27" s="41" t="e">
        <f t="shared" si="10"/>
        <v>#DIV/0!</v>
      </c>
      <c r="CP27" s="41" t="e">
        <f t="shared" si="11"/>
        <v>#DIV/0!</v>
      </c>
    </row>
    <row r="28" spans="1:94" s="22" customFormat="1">
      <c r="A28" s="76" t="s">
        <v>192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23"/>
      <c r="O28" s="23"/>
      <c r="P28" s="76"/>
      <c r="Q28" s="76" t="s">
        <v>192</v>
      </c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94"/>
      <c r="CD28" s="29" t="e">
        <f t="shared" si="0"/>
        <v>#DIV/0!</v>
      </c>
      <c r="CE28" s="29" t="e">
        <f t="shared" si="12"/>
        <v>#DIV/0!</v>
      </c>
      <c r="CF28" s="69" t="str">
        <f t="shared" si="1"/>
        <v/>
      </c>
      <c r="CG28" s="69" t="str">
        <f t="shared" si="2"/>
        <v/>
      </c>
      <c r="CH28" s="69" t="str">
        <f t="shared" si="3"/>
        <v/>
      </c>
      <c r="CI28" s="69" t="str">
        <f t="shared" si="4"/>
        <v/>
      </c>
      <c r="CJ28" s="69" t="str">
        <f t="shared" si="5"/>
        <v/>
      </c>
      <c r="CK28" s="69" t="str">
        <f t="shared" si="6"/>
        <v/>
      </c>
      <c r="CL28" s="69" t="str">
        <f t="shared" si="7"/>
        <v/>
      </c>
      <c r="CM28" s="41" t="e">
        <f t="shared" si="8"/>
        <v>#DIV/0!</v>
      </c>
      <c r="CN28" s="41" t="e">
        <f t="shared" si="9"/>
        <v>#DIV/0!</v>
      </c>
      <c r="CO28" s="41" t="e">
        <f t="shared" si="10"/>
        <v>#DIV/0!</v>
      </c>
      <c r="CP28" s="41" t="e">
        <f t="shared" si="11"/>
        <v>#DIV/0!</v>
      </c>
    </row>
    <row r="29" spans="1:94" s="22" customFormat="1">
      <c r="A29" s="76" t="s">
        <v>193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23"/>
      <c r="O29" s="23"/>
      <c r="P29" s="76"/>
      <c r="Q29" s="76" t="s">
        <v>193</v>
      </c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94"/>
      <c r="CD29" s="29" t="e">
        <f t="shared" si="0"/>
        <v>#DIV/0!</v>
      </c>
      <c r="CE29" s="29" t="e">
        <f t="shared" si="12"/>
        <v>#DIV/0!</v>
      </c>
      <c r="CF29" s="69" t="str">
        <f t="shared" si="1"/>
        <v/>
      </c>
      <c r="CG29" s="69" t="str">
        <f t="shared" si="2"/>
        <v/>
      </c>
      <c r="CH29" s="69" t="str">
        <f t="shared" si="3"/>
        <v/>
      </c>
      <c r="CI29" s="69" t="str">
        <f t="shared" si="4"/>
        <v/>
      </c>
      <c r="CJ29" s="69" t="str">
        <f t="shared" si="5"/>
        <v/>
      </c>
      <c r="CK29" s="69" t="str">
        <f t="shared" si="6"/>
        <v/>
      </c>
      <c r="CL29" s="69" t="str">
        <f t="shared" si="7"/>
        <v/>
      </c>
      <c r="CM29" s="41" t="e">
        <f t="shared" si="8"/>
        <v>#DIV/0!</v>
      </c>
      <c r="CN29" s="41" t="e">
        <f t="shared" si="9"/>
        <v>#DIV/0!</v>
      </c>
      <c r="CO29" s="41" t="e">
        <f t="shared" si="10"/>
        <v>#DIV/0!</v>
      </c>
      <c r="CP29" s="41" t="e">
        <f t="shared" si="11"/>
        <v>#DIV/0!</v>
      </c>
    </row>
    <row r="30" spans="1:94" s="22" customFormat="1">
      <c r="A30" s="76" t="s">
        <v>194</v>
      </c>
      <c r="B30" s="76">
        <v>22.868590790759999</v>
      </c>
      <c r="C30" s="76"/>
      <c r="D30" s="76">
        <v>153.33569434435901</v>
      </c>
      <c r="E30" s="76">
        <v>4.0042004072399999</v>
      </c>
      <c r="F30" s="76">
        <v>3.8840750256000001</v>
      </c>
      <c r="G30" s="76">
        <v>8.9359286280000005E-2</v>
      </c>
      <c r="H30" s="76">
        <v>5.4451066823999899</v>
      </c>
      <c r="I30" s="76"/>
      <c r="J30" s="76"/>
      <c r="K30" s="76"/>
      <c r="L30" s="76"/>
      <c r="M30" s="76"/>
      <c r="N30" s="23"/>
      <c r="O30" s="23"/>
      <c r="P30" s="76"/>
      <c r="Q30" s="76" t="s">
        <v>194</v>
      </c>
      <c r="R30" s="76">
        <v>0</v>
      </c>
      <c r="S30" s="76">
        <v>0.14385109768395199</v>
      </c>
      <c r="T30" s="76">
        <v>5.3243327757378799E-2</v>
      </c>
      <c r="U30" s="76">
        <v>5.3243327757378799E-2</v>
      </c>
      <c r="V30" s="76">
        <v>0.42301642726070199</v>
      </c>
      <c r="W30" s="76">
        <v>0</v>
      </c>
      <c r="X30" s="76">
        <v>2.57899340472727E-2</v>
      </c>
      <c r="Y30" s="76">
        <v>0.13238888928099499</v>
      </c>
      <c r="Z30" s="76">
        <v>22.868590957742899</v>
      </c>
      <c r="AA30" s="76">
        <v>1.2671501399702301</v>
      </c>
      <c r="AB30" s="76">
        <v>9.6282754831369596E-3</v>
      </c>
      <c r="AC30" s="76">
        <v>0.221221404705567</v>
      </c>
      <c r="AD30" s="76">
        <v>0</v>
      </c>
      <c r="AE30" s="76">
        <v>0</v>
      </c>
      <c r="AF30" s="76">
        <v>0.23268338083638901</v>
      </c>
      <c r="AG30" s="76">
        <v>0.23268338083638901</v>
      </c>
      <c r="AH30" s="76">
        <v>1.2266862393006901</v>
      </c>
      <c r="AI30" s="76">
        <v>0.17519463811645899</v>
      </c>
      <c r="AJ30" s="76">
        <v>6.9919886473180197E-3</v>
      </c>
      <c r="AK30" s="76">
        <v>0.18334428585554699</v>
      </c>
      <c r="AL30" s="76">
        <v>1.87614689887068E-2</v>
      </c>
      <c r="AM30" s="76">
        <v>0</v>
      </c>
      <c r="AN30" s="76">
        <v>1.48452119190464E-2</v>
      </c>
      <c r="AO30" s="76">
        <v>7.4756908822345994E-2</v>
      </c>
      <c r="AP30" s="76">
        <v>0</v>
      </c>
      <c r="AQ30" s="76">
        <v>5.5988194139012402</v>
      </c>
      <c r="AR30" s="76">
        <v>138.00209489045699</v>
      </c>
      <c r="AS30" s="76">
        <v>14.106851972861101</v>
      </c>
      <c r="AT30" s="76">
        <v>153.335633102619</v>
      </c>
      <c r="AU30" s="76">
        <v>0</v>
      </c>
      <c r="AV30" s="76">
        <v>0.22319495701703601</v>
      </c>
      <c r="AW30" s="76">
        <v>0</v>
      </c>
      <c r="AX30" s="76">
        <v>1.9468680597496599</v>
      </c>
      <c r="AY30" s="76">
        <v>2.2644192265083699E-3</v>
      </c>
      <c r="AZ30" s="76">
        <v>7.9623652066557497E-4</v>
      </c>
      <c r="BA30" s="76">
        <v>2.99540145945975</v>
      </c>
      <c r="BB30" s="76">
        <v>1.0176285884356501E-3</v>
      </c>
      <c r="BC30" s="76">
        <v>0</v>
      </c>
      <c r="BD30" s="76">
        <v>1.4759504511207701E-4</v>
      </c>
      <c r="BE30" s="76">
        <v>4.0040975116891104</v>
      </c>
      <c r="BF30" s="76">
        <v>3.88397703890793</v>
      </c>
      <c r="BG30" s="76">
        <v>0.120120472781185</v>
      </c>
      <c r="BH30" s="76">
        <v>0</v>
      </c>
      <c r="BI30" s="76">
        <v>0</v>
      </c>
      <c r="BJ30" s="76">
        <v>1.5889747736128699E-2</v>
      </c>
      <c r="BK30" s="76">
        <v>0</v>
      </c>
      <c r="BL30" s="76">
        <v>0.17051093128744399</v>
      </c>
      <c r="BM30" s="76">
        <v>0</v>
      </c>
      <c r="BN30" s="76">
        <v>4.4317392152648004E-3</v>
      </c>
      <c r="BO30" s="76">
        <v>0.68204371578013201</v>
      </c>
      <c r="BP30" s="76">
        <v>4.7561602917085199E-3</v>
      </c>
      <c r="BQ30" s="76">
        <v>0</v>
      </c>
      <c r="BR30" s="76">
        <v>1.1458029685235E-2</v>
      </c>
      <c r="BS30" s="76">
        <v>1.5536363244542099E-5</v>
      </c>
      <c r="BT30" s="76">
        <v>8.9361069276939098E-2</v>
      </c>
      <c r="BU30" s="76">
        <v>0.81315445982522905</v>
      </c>
      <c r="BV30" s="76">
        <v>0</v>
      </c>
      <c r="BW30" s="76">
        <v>0</v>
      </c>
      <c r="BX30" s="76">
        <v>0.27239628492343199</v>
      </c>
      <c r="BY30" s="76">
        <v>0</v>
      </c>
      <c r="BZ30" s="76">
        <v>4.4464423451247501E-2</v>
      </c>
      <c r="CA30" s="76">
        <v>5.4451074080810402</v>
      </c>
      <c r="CB30" s="76">
        <v>0.37863491868163501</v>
      </c>
      <c r="CC30" s="94"/>
      <c r="CD30" s="29">
        <f t="shared" si="0"/>
        <v>8.0000076595355841E-3</v>
      </c>
      <c r="CE30" s="29">
        <f t="shared" si="12"/>
        <v>1.9247515645294758E-2</v>
      </c>
      <c r="CF30" s="69">
        <f t="shared" si="1"/>
        <v>7.3018447845645227E-9</v>
      </c>
      <c r="CG30" s="69" t="str">
        <f t="shared" si="2"/>
        <v/>
      </c>
      <c r="CH30" s="69">
        <f t="shared" si="3"/>
        <v>-3.9939650239489116E-7</v>
      </c>
      <c r="CI30" s="69">
        <f t="shared" si="4"/>
        <v>-2.5696903357645848E-5</v>
      </c>
      <c r="CJ30" s="69">
        <f t="shared" si="5"/>
        <v>-2.5227806214923872E-5</v>
      </c>
      <c r="CK30" s="69">
        <f t="shared" si="6"/>
        <v>1.995312421705885E-5</v>
      </c>
      <c r="CL30" s="69">
        <f t="shared" si="7"/>
        <v>1.3327214555916075E-7</v>
      </c>
      <c r="CM30" s="41">
        <f t="shared" si="8"/>
        <v>-4.9105065495400827E-4</v>
      </c>
      <c r="CN30" s="41">
        <f t="shared" si="9"/>
        <v>-5.592061722387206E-4</v>
      </c>
      <c r="CO30" s="41">
        <f t="shared" si="10"/>
        <v>8.5629410636642723E-4</v>
      </c>
      <c r="CP30" s="41">
        <f t="shared" si="11"/>
        <v>-1.3408081385033607E-3</v>
      </c>
    </row>
    <row r="31" spans="1:94">
      <c r="A31" s="76" t="s">
        <v>195</v>
      </c>
      <c r="B31" s="76">
        <v>1025.3272358546801</v>
      </c>
      <c r="C31" s="76"/>
      <c r="D31" s="76">
        <v>6828.0180909749597</v>
      </c>
      <c r="E31" s="76">
        <v>180.4711698966</v>
      </c>
      <c r="F31" s="76">
        <v>174.97051018259901</v>
      </c>
      <c r="G31" s="76">
        <v>16.8034715710399</v>
      </c>
      <c r="H31" s="76">
        <v>239.03512788099999</v>
      </c>
      <c r="I31" s="76"/>
      <c r="J31" s="76"/>
      <c r="K31" s="76"/>
      <c r="L31" s="76"/>
      <c r="M31" s="76"/>
      <c r="N31" s="23"/>
      <c r="O31" s="23"/>
      <c r="P31" s="76"/>
      <c r="Q31" s="76" t="s">
        <v>195</v>
      </c>
      <c r="R31" s="76">
        <v>0</v>
      </c>
      <c r="S31" s="76">
        <v>6.3149218232065696</v>
      </c>
      <c r="T31" s="76">
        <v>2.3373301292894002</v>
      </c>
      <c r="U31" s="76">
        <v>2.3373301292894002</v>
      </c>
      <c r="V31" s="76">
        <v>18.570034003953101</v>
      </c>
      <c r="W31" s="76">
        <v>0</v>
      </c>
      <c r="X31" s="76">
        <v>1.1321549435167899</v>
      </c>
      <c r="Y31" s="76">
        <v>5.8117435336607803</v>
      </c>
      <c r="Z31" s="76">
        <v>1025.32679693557</v>
      </c>
      <c r="AA31" s="76">
        <v>55.626684846984901</v>
      </c>
      <c r="AB31" s="76">
        <v>0.42267241772380698</v>
      </c>
      <c r="AC31" s="76">
        <v>9.7113975916591606</v>
      </c>
      <c r="AD31" s="76">
        <v>0</v>
      </c>
      <c r="AE31" s="76">
        <v>0</v>
      </c>
      <c r="AF31" s="76">
        <v>10.214582101066</v>
      </c>
      <c r="AG31" s="76">
        <v>10.214582101066</v>
      </c>
      <c r="AH31" s="76">
        <v>54.624157937620197</v>
      </c>
      <c r="AI31" s="76">
        <v>7.69089417360646</v>
      </c>
      <c r="AJ31" s="76">
        <v>0.30694054564700501</v>
      </c>
      <c r="AK31" s="76">
        <v>8.0486376956956605</v>
      </c>
      <c r="AL31" s="76">
        <v>0.82361090268111603</v>
      </c>
      <c r="AM31" s="76">
        <v>0</v>
      </c>
      <c r="AN31" s="76">
        <v>0.65169286033848794</v>
      </c>
      <c r="AO31" s="76">
        <v>3.3676579703279899</v>
      </c>
      <c r="AP31" s="76">
        <v>0</v>
      </c>
      <c r="AQ31" s="76">
        <v>245.78284212602699</v>
      </c>
      <c r="AR31" s="76">
        <v>6145.21399791773</v>
      </c>
      <c r="AS31" s="76">
        <v>628.17740945275705</v>
      </c>
      <c r="AT31" s="76">
        <v>6828.0155653081101</v>
      </c>
      <c r="AU31" s="76">
        <v>0</v>
      </c>
      <c r="AV31" s="76">
        <v>9.7980421974121104</v>
      </c>
      <c r="AW31" s="76">
        <v>0</v>
      </c>
      <c r="AX31" s="76">
        <v>85.465696245417007</v>
      </c>
      <c r="AY31" s="76">
        <v>0.102007764162105</v>
      </c>
      <c r="AZ31" s="76">
        <v>3.5868941767225E-2</v>
      </c>
      <c r="BA31" s="76">
        <v>134.93720987516301</v>
      </c>
      <c r="BB31" s="76">
        <v>4.5842262085351901E-2</v>
      </c>
      <c r="BC31" s="76">
        <v>0</v>
      </c>
      <c r="BD31" s="76">
        <v>6.6488796277716202E-3</v>
      </c>
      <c r="BE31" s="76">
        <v>180.46657585588599</v>
      </c>
      <c r="BF31" s="76">
        <v>174.96589976633399</v>
      </c>
      <c r="BG31" s="76">
        <v>5.5006760895517397</v>
      </c>
      <c r="BH31" s="76">
        <v>0</v>
      </c>
      <c r="BI31" s="76">
        <v>0</v>
      </c>
      <c r="BJ31" s="76">
        <v>0.715803328471039</v>
      </c>
      <c r="BK31" s="76">
        <v>0</v>
      </c>
      <c r="BL31" s="76">
        <v>7.6812012790004198</v>
      </c>
      <c r="BM31" s="76">
        <v>0</v>
      </c>
      <c r="BN31" s="76">
        <v>0.19964127051373201</v>
      </c>
      <c r="BO31" s="76">
        <v>30.724813423833002</v>
      </c>
      <c r="BP31" s="76">
        <v>0.20879263313382801</v>
      </c>
      <c r="BQ31" s="76">
        <v>0</v>
      </c>
      <c r="BR31" s="76">
        <v>0.51616285902324199</v>
      </c>
      <c r="BS31" s="76">
        <v>6.9988268712114902E-4</v>
      </c>
      <c r="BT31" s="76">
        <v>16.803497287158802</v>
      </c>
      <c r="BU31" s="76">
        <v>35.696667203159301</v>
      </c>
      <c r="BV31" s="76">
        <v>0</v>
      </c>
      <c r="BW31" s="76">
        <v>0</v>
      </c>
      <c r="BX31" s="76">
        <v>11.9579612619066</v>
      </c>
      <c r="BY31" s="76">
        <v>0</v>
      </c>
      <c r="BZ31" s="76">
        <v>1.9519463155310099</v>
      </c>
      <c r="CA31" s="76">
        <v>239.035031406824</v>
      </c>
      <c r="CB31" s="76">
        <v>16.6217421117287</v>
      </c>
      <c r="CC31" s="94"/>
      <c r="CD31" s="29">
        <f t="shared" si="0"/>
        <v>8.0000048938311565E-3</v>
      </c>
      <c r="CE31" s="29">
        <f t="shared" si="12"/>
        <v>1.9247510371023603E-2</v>
      </c>
      <c r="CF31" s="69">
        <f t="shared" si="1"/>
        <v>-4.2807710045104718E-7</v>
      </c>
      <c r="CG31" s="69" t="str">
        <f t="shared" si="2"/>
        <v/>
      </c>
      <c r="CH31" s="69">
        <f t="shared" si="3"/>
        <v>-3.6989750406738025E-7</v>
      </c>
      <c r="CI31" s="69">
        <f t="shared" si="4"/>
        <v>-2.5455815001603568E-5</v>
      </c>
      <c r="CJ31" s="69">
        <f t="shared" si="5"/>
        <v>-2.6349676069483719E-5</v>
      </c>
      <c r="CK31" s="69">
        <f t="shared" si="6"/>
        <v>1.5304051185600227E-6</v>
      </c>
      <c r="CL31" s="69">
        <f t="shared" si="7"/>
        <v>-4.0359831981746475E-7</v>
      </c>
      <c r="CM31" s="41">
        <f t="shared" si="8"/>
        <v>-4.9159415732171613E-4</v>
      </c>
      <c r="CN31" s="41">
        <f t="shared" si="9"/>
        <v>-5.5797807745702429E-4</v>
      </c>
      <c r="CO31" s="41">
        <f t="shared" si="10"/>
        <v>8.5660762626247038E-4</v>
      </c>
      <c r="CP31" s="41">
        <f t="shared" si="11"/>
        <v>-1.3374522873105174E-3</v>
      </c>
    </row>
    <row r="32" spans="1:94" s="22" customFormat="1">
      <c r="A32" s="76" t="s">
        <v>196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23"/>
      <c r="O32" s="23"/>
      <c r="P32" s="76"/>
      <c r="Q32" s="76" t="s">
        <v>196</v>
      </c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94"/>
      <c r="CD32" s="29" t="e">
        <f t="shared" si="0"/>
        <v>#DIV/0!</v>
      </c>
      <c r="CE32" s="29" t="e">
        <f t="shared" si="12"/>
        <v>#DIV/0!</v>
      </c>
      <c r="CF32" s="69" t="str">
        <f t="shared" si="1"/>
        <v/>
      </c>
      <c r="CG32" s="69" t="str">
        <f t="shared" si="2"/>
        <v/>
      </c>
      <c r="CH32" s="69" t="str">
        <f t="shared" si="3"/>
        <v/>
      </c>
      <c r="CI32" s="69" t="str">
        <f t="shared" si="4"/>
        <v/>
      </c>
      <c r="CJ32" s="69" t="str">
        <f t="shared" si="5"/>
        <v/>
      </c>
      <c r="CK32" s="69" t="str">
        <f t="shared" si="6"/>
        <v/>
      </c>
      <c r="CL32" s="69" t="str">
        <f t="shared" si="7"/>
        <v/>
      </c>
      <c r="CM32" s="41" t="e">
        <f t="shared" si="8"/>
        <v>#DIV/0!</v>
      </c>
      <c r="CN32" s="41" t="e">
        <f t="shared" si="9"/>
        <v>#DIV/0!</v>
      </c>
      <c r="CO32" s="41" t="e">
        <f t="shared" si="10"/>
        <v>#DIV/0!</v>
      </c>
      <c r="CP32" s="41" t="e">
        <f t="shared" si="11"/>
        <v>#DIV/0!</v>
      </c>
    </row>
    <row r="33" spans="1:94">
      <c r="A33" s="76" t="s">
        <v>197</v>
      </c>
      <c r="B33" s="76">
        <v>1106.1520734079099</v>
      </c>
      <c r="C33" s="76"/>
      <c r="D33" s="76">
        <v>7431.4174605409198</v>
      </c>
      <c r="E33" s="76">
        <v>199.12263195835899</v>
      </c>
      <c r="F33" s="76">
        <v>193.025060954879</v>
      </c>
      <c r="G33" s="76">
        <v>22.746599463279999</v>
      </c>
      <c r="H33" s="76">
        <v>274.30704868115902</v>
      </c>
      <c r="I33" s="76"/>
      <c r="J33" s="76"/>
      <c r="K33" s="76"/>
      <c r="L33" s="76"/>
      <c r="M33" s="76"/>
      <c r="N33" s="23"/>
      <c r="O33" s="23"/>
      <c r="P33" s="76"/>
      <c r="Q33" s="76" t="s">
        <v>197</v>
      </c>
      <c r="R33" s="76">
        <v>0</v>
      </c>
      <c r="S33" s="76">
        <v>7.2467524342079601</v>
      </c>
      <c r="T33" s="76">
        <v>2.6822263063757101</v>
      </c>
      <c r="U33" s="76">
        <v>2.6822263063757101</v>
      </c>
      <c r="V33" s="76">
        <v>21.310225711795098</v>
      </c>
      <c r="W33" s="76">
        <v>0</v>
      </c>
      <c r="X33" s="76">
        <v>1.29921507688328</v>
      </c>
      <c r="Y33" s="76">
        <v>6.6693240220307999</v>
      </c>
      <c r="Z33" s="76">
        <v>1106.1517453824699</v>
      </c>
      <c r="AA33" s="76">
        <v>63.834920482603302</v>
      </c>
      <c r="AB33" s="76">
        <v>0.48504127309983502</v>
      </c>
      <c r="AC33" s="76">
        <v>11.144404857728301</v>
      </c>
      <c r="AD33" s="76">
        <v>0</v>
      </c>
      <c r="AE33" s="76">
        <v>0</v>
      </c>
      <c r="AF33" s="76">
        <v>11.721841359070099</v>
      </c>
      <c r="AG33" s="76">
        <v>11.721841359070099</v>
      </c>
      <c r="AH33" s="76">
        <v>59.451309407452698</v>
      </c>
      <c r="AI33" s="76">
        <v>8.8257645965533094</v>
      </c>
      <c r="AJ33" s="76">
        <v>0.35223250597060701</v>
      </c>
      <c r="AK33" s="76">
        <v>9.2362928367572596</v>
      </c>
      <c r="AL33" s="76">
        <v>0.94514281907194198</v>
      </c>
      <c r="AM33" s="76">
        <v>0</v>
      </c>
      <c r="AN33" s="76">
        <v>0.74785628134134996</v>
      </c>
      <c r="AO33" s="76">
        <v>3.7151509162893901</v>
      </c>
      <c r="AP33" s="76">
        <v>0</v>
      </c>
      <c r="AQ33" s="76">
        <v>282.05045527306999</v>
      </c>
      <c r="AR33" s="76">
        <v>6688.2730971206502</v>
      </c>
      <c r="AS33" s="76">
        <v>683.69030665674597</v>
      </c>
      <c r="AT33" s="76">
        <v>7431.4147131848504</v>
      </c>
      <c r="AU33" s="76">
        <v>0</v>
      </c>
      <c r="AV33" s="76">
        <v>11.2438338638808</v>
      </c>
      <c r="AW33" s="76">
        <v>0</v>
      </c>
      <c r="AX33" s="76">
        <v>98.076961330210096</v>
      </c>
      <c r="AY33" s="76">
        <v>0.112533611165748</v>
      </c>
      <c r="AZ33" s="76">
        <v>3.9570116773756103E-2</v>
      </c>
      <c r="BA33" s="76">
        <v>148.86086430970499</v>
      </c>
      <c r="BB33" s="76">
        <v>5.0572534367190801E-2</v>
      </c>
      <c r="BC33" s="76">
        <v>0</v>
      </c>
      <c r="BD33" s="76">
        <v>7.3349583166829203E-3</v>
      </c>
      <c r="BE33" s="76">
        <v>199.11755926038501</v>
      </c>
      <c r="BF33" s="76">
        <v>193.019961465889</v>
      </c>
      <c r="BG33" s="76">
        <v>6.0975977944961599</v>
      </c>
      <c r="BH33" s="76">
        <v>0</v>
      </c>
      <c r="BI33" s="76">
        <v>0</v>
      </c>
      <c r="BJ33" s="76">
        <v>0.78966546952275396</v>
      </c>
      <c r="BK33" s="76">
        <v>0</v>
      </c>
      <c r="BL33" s="76">
        <v>8.4737949534990094</v>
      </c>
      <c r="BM33" s="76">
        <v>0</v>
      </c>
      <c r="BN33" s="76">
        <v>0.220241633278768</v>
      </c>
      <c r="BO33" s="76">
        <v>33.895188073876803</v>
      </c>
      <c r="BP33" s="76">
        <v>0.23960185038263199</v>
      </c>
      <c r="BQ33" s="76">
        <v>0</v>
      </c>
      <c r="BR33" s="76">
        <v>0.56942370692085897</v>
      </c>
      <c r="BS33" s="76">
        <v>7.7209846220561399E-4</v>
      </c>
      <c r="BT33" s="76">
        <v>22.746648129414801</v>
      </c>
      <c r="BU33" s="76">
        <v>40.964075162561002</v>
      </c>
      <c r="BV33" s="76">
        <v>0</v>
      </c>
      <c r="BW33" s="76">
        <v>0</v>
      </c>
      <c r="BX33" s="76">
        <v>13.7224587889856</v>
      </c>
      <c r="BY33" s="76">
        <v>0</v>
      </c>
      <c r="BZ33" s="76">
        <v>2.2399739532239602</v>
      </c>
      <c r="CA33" s="76">
        <v>274.30690724030899</v>
      </c>
      <c r="CB33" s="76">
        <v>19.074443839712998</v>
      </c>
      <c r="CC33" s="94"/>
      <c r="CD33" s="29">
        <f t="shared" si="0"/>
        <v>7.9999988833854077E-3</v>
      </c>
      <c r="CE33" s="29">
        <f t="shared" si="12"/>
        <v>1.9247495896666321E-2</v>
      </c>
      <c r="CF33" s="69">
        <f t="shared" si="1"/>
        <v>-2.9654642241172269E-7</v>
      </c>
      <c r="CG33" s="69" t="str">
        <f t="shared" si="2"/>
        <v/>
      </c>
      <c r="CH33" s="69">
        <f t="shared" si="3"/>
        <v>-3.6969475662438353E-7</v>
      </c>
      <c r="CI33" s="69">
        <f t="shared" si="4"/>
        <v>-2.5475245702091593E-5</v>
      </c>
      <c r="CJ33" s="69">
        <f t="shared" si="5"/>
        <v>-2.6418792278948058E-5</v>
      </c>
      <c r="CK33" s="69">
        <f t="shared" si="6"/>
        <v>2.1394905590435838E-6</v>
      </c>
      <c r="CL33" s="69">
        <f t="shared" si="7"/>
        <v>-5.1562965920698341E-7</v>
      </c>
      <c r="CM33" s="41">
        <f t="shared" si="8"/>
        <v>-4.9120376771610917E-4</v>
      </c>
      <c r="CN33" s="41">
        <f t="shared" si="9"/>
        <v>-5.579921278705812E-4</v>
      </c>
      <c r="CO33" s="41">
        <f t="shared" si="10"/>
        <v>8.567121135353758E-4</v>
      </c>
      <c r="CP33" s="41">
        <f t="shared" si="11"/>
        <v>-1.3374706770372927E-3</v>
      </c>
    </row>
    <row r="34" spans="1:94">
      <c r="A34" s="76" t="s">
        <v>198</v>
      </c>
      <c r="B34" s="76">
        <v>576.40166352428002</v>
      </c>
      <c r="C34" s="76"/>
      <c r="D34" s="76">
        <v>3861.28138370128</v>
      </c>
      <c r="E34" s="76">
        <v>101.83716456099999</v>
      </c>
      <c r="F34" s="76">
        <v>98.749082436400002</v>
      </c>
      <c r="G34" s="76">
        <v>7.0992176160399998</v>
      </c>
      <c r="H34" s="76">
        <v>135.432749622279</v>
      </c>
      <c r="I34" s="76"/>
      <c r="J34" s="76"/>
      <c r="K34" s="76"/>
      <c r="L34" s="76"/>
      <c r="M34" s="76"/>
      <c r="N34" s="23"/>
      <c r="O34" s="23"/>
      <c r="P34" s="76"/>
      <c r="Q34" s="76" t="s">
        <v>198</v>
      </c>
      <c r="R34" s="76">
        <v>0</v>
      </c>
      <c r="S34" s="76">
        <v>3.5779166077264</v>
      </c>
      <c r="T34" s="76">
        <v>1.32428737657282</v>
      </c>
      <c r="U34" s="76">
        <v>1.32428737657282</v>
      </c>
      <c r="V34" s="76">
        <v>10.5214275101241</v>
      </c>
      <c r="W34" s="76">
        <v>0</v>
      </c>
      <c r="X34" s="76">
        <v>0.64145740027659304</v>
      </c>
      <c r="Y34" s="76">
        <v>3.2928214426346898</v>
      </c>
      <c r="Z34" s="76">
        <v>576.40155610641705</v>
      </c>
      <c r="AA34" s="76">
        <v>31.517034866348599</v>
      </c>
      <c r="AB34" s="76">
        <v>0.23947811202469901</v>
      </c>
      <c r="AC34" s="76">
        <v>5.5022892959949399</v>
      </c>
      <c r="AD34" s="76">
        <v>0</v>
      </c>
      <c r="AE34" s="76">
        <v>0</v>
      </c>
      <c r="AF34" s="76">
        <v>5.7873845155898396</v>
      </c>
      <c r="AG34" s="76">
        <v>5.7873845155898396</v>
      </c>
      <c r="AH34" s="76">
        <v>30.890240750850101</v>
      </c>
      <c r="AI34" s="76">
        <v>4.35751454521988</v>
      </c>
      <c r="AJ34" s="76">
        <v>0.17390653804329501</v>
      </c>
      <c r="AK34" s="76">
        <v>4.5602074743698298</v>
      </c>
      <c r="AL34" s="76">
        <v>0.46664216147883802</v>
      </c>
      <c r="AM34" s="76">
        <v>0</v>
      </c>
      <c r="AN34" s="76">
        <v>0.36923638067053899</v>
      </c>
      <c r="AO34" s="76">
        <v>1.90062331375298</v>
      </c>
      <c r="AP34" s="76">
        <v>0</v>
      </c>
      <c r="AQ34" s="76">
        <v>139.25587577396001</v>
      </c>
      <c r="AR34" s="76">
        <v>3475.1522459778298</v>
      </c>
      <c r="AS34" s="76">
        <v>355.23777306194398</v>
      </c>
      <c r="AT34" s="76">
        <v>3861.2802597906202</v>
      </c>
      <c r="AU34" s="76">
        <v>0</v>
      </c>
      <c r="AV34" s="76">
        <v>5.5513833131241102</v>
      </c>
      <c r="AW34" s="76">
        <v>0</v>
      </c>
      <c r="AX34" s="76">
        <v>48.423256974556402</v>
      </c>
      <c r="AY34" s="76">
        <v>5.7570723289075497E-2</v>
      </c>
      <c r="AZ34" s="76">
        <v>2.0243548325865099E-2</v>
      </c>
      <c r="BA34" s="76">
        <v>76.155271324591993</v>
      </c>
      <c r="BB34" s="76">
        <v>2.5872254589747401E-2</v>
      </c>
      <c r="BC34" s="76">
        <v>0</v>
      </c>
      <c r="BD34" s="76">
        <v>3.7524620907532602E-3</v>
      </c>
      <c r="BE34" s="76">
        <v>101.834588952216</v>
      </c>
      <c r="BF34" s="76">
        <v>98.746489569399998</v>
      </c>
      <c r="BG34" s="76">
        <v>3.0880993828160701</v>
      </c>
      <c r="BH34" s="76">
        <v>0</v>
      </c>
      <c r="BI34" s="76">
        <v>0</v>
      </c>
      <c r="BJ34" s="76">
        <v>0.40398250594972301</v>
      </c>
      <c r="BK34" s="76">
        <v>0</v>
      </c>
      <c r="BL34" s="76">
        <v>4.3350828016336198</v>
      </c>
      <c r="BM34" s="76">
        <v>0</v>
      </c>
      <c r="BN34" s="76">
        <v>0.11267268228531099</v>
      </c>
      <c r="BO34" s="76">
        <v>17.3403365826154</v>
      </c>
      <c r="BP34" s="76">
        <v>0.118297897430251</v>
      </c>
      <c r="BQ34" s="76">
        <v>0</v>
      </c>
      <c r="BR34" s="76">
        <v>0.291309687924734</v>
      </c>
      <c r="BS34" s="76">
        <v>3.94996103815649E-4</v>
      </c>
      <c r="BT34" s="76">
        <v>7.0992032246035697</v>
      </c>
      <c r="BU34" s="76">
        <v>20.225069728096599</v>
      </c>
      <c r="BV34" s="76">
        <v>0</v>
      </c>
      <c r="BW34" s="76">
        <v>0</v>
      </c>
      <c r="BX34" s="76">
        <v>6.7751508258828199</v>
      </c>
      <c r="BY34" s="76">
        <v>0</v>
      </c>
      <c r="BZ34" s="76">
        <v>1.1059358494296501</v>
      </c>
      <c r="CA34" s="76">
        <v>135.432692164222</v>
      </c>
      <c r="CB34" s="76">
        <v>9.4175622955830196</v>
      </c>
      <c r="CC34" s="94"/>
      <c r="CD34" s="29">
        <f t="shared" si="0"/>
        <v>7.9999996562086229E-3</v>
      </c>
      <c r="CE34" s="29">
        <f t="shared" si="12"/>
        <v>1.9247502590127048E-2</v>
      </c>
      <c r="CF34" s="69">
        <f t="shared" si="1"/>
        <v>-1.8635939098626417E-7</v>
      </c>
      <c r="CG34" s="69" t="str">
        <f t="shared" si="2"/>
        <v/>
      </c>
      <c r="CH34" s="69">
        <f t="shared" si="3"/>
        <v>-2.9107193910173302E-7</v>
      </c>
      <c r="CI34" s="69">
        <f t="shared" si="4"/>
        <v>-2.5291442422836213E-5</v>
      </c>
      <c r="CJ34" s="69">
        <f t="shared" si="5"/>
        <v>-2.6257124988215615E-5</v>
      </c>
      <c r="CK34" s="69">
        <f t="shared" si="6"/>
        <v>-2.0271862631173171E-6</v>
      </c>
      <c r="CL34" s="69">
        <f t="shared" si="7"/>
        <v>-4.2425526440653181E-7</v>
      </c>
      <c r="CM34" s="41">
        <f t="shared" si="8"/>
        <v>-4.9108022887657846E-4</v>
      </c>
      <c r="CN34" s="41">
        <f t="shared" si="9"/>
        <v>-5.579919368393024E-4</v>
      </c>
      <c r="CO34" s="41">
        <f t="shared" si="10"/>
        <v>8.5609118130910837E-4</v>
      </c>
      <c r="CP34" s="41">
        <f t="shared" si="11"/>
        <v>-1.3384558062411237E-3</v>
      </c>
    </row>
    <row r="35" spans="1:94" s="22" customFormat="1">
      <c r="A35" s="76" t="s">
        <v>199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23"/>
      <c r="O35" s="23"/>
      <c r="P35" s="76"/>
      <c r="Q35" s="76" t="s">
        <v>199</v>
      </c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94"/>
      <c r="CD35" s="29" t="e">
        <f t="shared" ref="CD35:CD51" si="13">AH35/AT35</f>
        <v>#DIV/0!</v>
      </c>
      <c r="CE35" s="29" t="e">
        <f t="shared" si="12"/>
        <v>#DIV/0!</v>
      </c>
      <c r="CF35" s="69" t="str">
        <f t="shared" ref="CF35:CF60" si="14">IF(B35=0,"",(Z35-B35)/B35)</f>
        <v/>
      </c>
      <c r="CG35" s="69" t="str">
        <f t="shared" ref="CG35:CG59" si="15">IF(C35=0,"",(AO35-C35)/C35)</f>
        <v/>
      </c>
      <c r="CH35" s="69" t="str">
        <f t="shared" ref="CH35:CH60" si="16">IF(D35=0,"",(AT35-D35)/D35)</f>
        <v/>
      </c>
      <c r="CI35" s="69" t="str">
        <f t="shared" ref="CI35:CI60" si="17">IF(E35=0,"",(BE35-E35)/E35)</f>
        <v/>
      </c>
      <c r="CJ35" s="69" t="str">
        <f t="shared" ref="CJ35:CJ60" si="18">IF(F35=0,"",(BF35-F35)/F35)</f>
        <v/>
      </c>
      <c r="CK35" s="69" t="str">
        <f t="shared" ref="CK35:CK60" si="19">IF(G35=0,"",(BT35-G35)/G35)</f>
        <v/>
      </c>
      <c r="CL35" s="69" t="str">
        <f t="shared" ref="CL35:CL60" si="20">IF(H35=0,"",(CA35-H35)/H35)</f>
        <v/>
      </c>
      <c r="CM35" s="41" t="e">
        <f t="shared" ref="CM35:CM60" si="21">(T35/0.009783-$CA35)/$CA35</f>
        <v>#DIV/0!</v>
      </c>
      <c r="CN35" s="41" t="e">
        <f t="shared" ref="CN35:CN60" si="22">(X35/0.004739-$CA35)/$CA35</f>
        <v>#DIV/0!</v>
      </c>
      <c r="CO35" s="41" t="e">
        <f t="shared" ref="CO35:CO60" si="23">(AF35/0.042696-$CA35)/$CA35</f>
        <v>#DIV/0!</v>
      </c>
      <c r="CP35" s="41" t="e">
        <f t="shared" ref="CP35:CP60" si="24">(AN35/0.00273-$CA35)/$CA35</f>
        <v>#DIV/0!</v>
      </c>
    </row>
    <row r="36" spans="1:94">
      <c r="A36" s="76" t="s">
        <v>200</v>
      </c>
      <c r="B36" s="76">
        <v>223.68963033955899</v>
      </c>
      <c r="C36" s="76"/>
      <c r="D36" s="76">
        <v>1595.4993423943199</v>
      </c>
      <c r="E36" s="76">
        <v>44.644137868880001</v>
      </c>
      <c r="F36" s="76">
        <v>43.266282017199998</v>
      </c>
      <c r="G36" s="76">
        <v>6.5865187528799902</v>
      </c>
      <c r="H36" s="76">
        <v>67.736467802959893</v>
      </c>
      <c r="I36" s="76"/>
      <c r="J36" s="76"/>
      <c r="K36" s="76"/>
      <c r="L36" s="76"/>
      <c r="M36" s="76"/>
      <c r="N36" s="23"/>
      <c r="O36" s="23"/>
      <c r="P36" s="76"/>
      <c r="Q36" s="76" t="s">
        <v>200</v>
      </c>
      <c r="R36" s="76">
        <v>0</v>
      </c>
      <c r="S36" s="76">
        <v>1.78948973480226</v>
      </c>
      <c r="T36" s="76">
        <v>0.66234049864336098</v>
      </c>
      <c r="U36" s="76">
        <v>0.66234049864336098</v>
      </c>
      <c r="V36" s="76">
        <v>5.2622715105547302</v>
      </c>
      <c r="W36" s="76">
        <v>0</v>
      </c>
      <c r="X36" s="76">
        <v>0.320823821460058</v>
      </c>
      <c r="Y36" s="76">
        <v>1.64690020655031</v>
      </c>
      <c r="Z36" s="76">
        <v>223.68952426461999</v>
      </c>
      <c r="AA36" s="76">
        <v>15.763190255540399</v>
      </c>
      <c r="AB36" s="76">
        <v>0.11977464534047901</v>
      </c>
      <c r="AC36" s="76">
        <v>2.7519633903791099</v>
      </c>
      <c r="AD36" s="76">
        <v>0</v>
      </c>
      <c r="AE36" s="76">
        <v>0</v>
      </c>
      <c r="AF36" s="76">
        <v>2.8945513563708598</v>
      </c>
      <c r="AG36" s="76">
        <v>2.8945513563708598</v>
      </c>
      <c r="AH36" s="76">
        <v>12.7639895252456</v>
      </c>
      <c r="AI36" s="76">
        <v>2.1794036931969298</v>
      </c>
      <c r="AJ36" s="76">
        <v>8.6979154737838599E-2</v>
      </c>
      <c r="AK36" s="76">
        <v>2.28078023320729</v>
      </c>
      <c r="AL36" s="76">
        <v>0.233390489548605</v>
      </c>
      <c r="AM36" s="76">
        <v>0</v>
      </c>
      <c r="AN36" s="76">
        <v>0.18467332724324301</v>
      </c>
      <c r="AO36" s="76">
        <v>0.83274601119066005</v>
      </c>
      <c r="AP36" s="76">
        <v>0</v>
      </c>
      <c r="AQ36" s="76">
        <v>69.648604890733395</v>
      </c>
      <c r="AR36" s="76">
        <v>1435.9487902143401</v>
      </c>
      <c r="AS36" s="76">
        <v>146.78586092274401</v>
      </c>
      <c r="AT36" s="76">
        <v>1595.49864066233</v>
      </c>
      <c r="AU36" s="76">
        <v>0</v>
      </c>
      <c r="AV36" s="76">
        <v>2.7765174400565402</v>
      </c>
      <c r="AW36" s="76">
        <v>0</v>
      </c>
      <c r="AX36" s="76">
        <v>24.2188000174569</v>
      </c>
      <c r="AY36" s="76">
        <v>2.52242312844678E-2</v>
      </c>
      <c r="AZ36" s="76">
        <v>8.8695846052348707E-3</v>
      </c>
      <c r="BA36" s="76">
        <v>33.366938037114799</v>
      </c>
      <c r="BB36" s="76">
        <v>1.1335758077349101E-2</v>
      </c>
      <c r="BC36" s="76">
        <v>0</v>
      </c>
      <c r="BD36" s="76">
        <v>1.6441158087269899E-3</v>
      </c>
      <c r="BE36" s="76">
        <v>44.643022174396101</v>
      </c>
      <c r="BF36" s="76">
        <v>43.265134048897998</v>
      </c>
      <c r="BG36" s="76">
        <v>1.3778881254980999</v>
      </c>
      <c r="BH36" s="76">
        <v>0</v>
      </c>
      <c r="BI36" s="76">
        <v>0</v>
      </c>
      <c r="BJ36" s="76">
        <v>0.177002258715697</v>
      </c>
      <c r="BK36" s="76">
        <v>0</v>
      </c>
      <c r="BL36" s="76">
        <v>1.8993888659203999</v>
      </c>
      <c r="BM36" s="76">
        <v>0</v>
      </c>
      <c r="BN36" s="76">
        <v>4.9366811717565899E-2</v>
      </c>
      <c r="BO36" s="76">
        <v>7.5975559010565599</v>
      </c>
      <c r="BP36" s="76">
        <v>5.91664484573549E-2</v>
      </c>
      <c r="BQ36" s="76">
        <v>0</v>
      </c>
      <c r="BR36" s="76">
        <v>0.12763541865771499</v>
      </c>
      <c r="BS36" s="76">
        <v>1.7306593954044601E-4</v>
      </c>
      <c r="BT36" s="76">
        <v>6.5865612666593902</v>
      </c>
      <c r="BU36" s="76">
        <v>10.1155316915918</v>
      </c>
      <c r="BV36" s="76">
        <v>0</v>
      </c>
      <c r="BW36" s="76">
        <v>0</v>
      </c>
      <c r="BX36" s="76">
        <v>3.3885816647669902</v>
      </c>
      <c r="BY36" s="76">
        <v>0</v>
      </c>
      <c r="BZ36" s="76">
        <v>0.55313164796549497</v>
      </c>
      <c r="CA36" s="76">
        <v>67.736457277953207</v>
      </c>
      <c r="CB36" s="76">
        <v>4.7101785765450304</v>
      </c>
      <c r="CC36" s="94"/>
      <c r="CD36" s="29">
        <f t="shared" si="13"/>
        <v>8.0000002506720787E-3</v>
      </c>
      <c r="CE36" s="29">
        <f t="shared" si="12"/>
        <v>1.9247507941371346E-2</v>
      </c>
      <c r="CF36" s="69">
        <f t="shared" si="14"/>
        <v>-4.7420588445166016E-7</v>
      </c>
      <c r="CG36" s="69" t="str">
        <f t="shared" si="15"/>
        <v/>
      </c>
      <c r="CH36" s="69">
        <f t="shared" si="16"/>
        <v>-4.398196672819988E-7</v>
      </c>
      <c r="CI36" s="69">
        <f t="shared" si="17"/>
        <v>-2.4990839495589353E-5</v>
      </c>
      <c r="CJ36" s="69">
        <f t="shared" si="18"/>
        <v>-2.6532631150131252E-5</v>
      </c>
      <c r="CK36" s="69">
        <f t="shared" si="19"/>
        <v>6.454666113479355E-6</v>
      </c>
      <c r="CL36" s="69">
        <f t="shared" si="20"/>
        <v>-1.5538168770847518E-7</v>
      </c>
      <c r="CM36" s="41">
        <f t="shared" si="21"/>
        <v>-4.9084006708651634E-4</v>
      </c>
      <c r="CN36" s="41">
        <f t="shared" si="22"/>
        <v>-5.5840456473327629E-4</v>
      </c>
      <c r="CO36" s="41">
        <f t="shared" si="23"/>
        <v>8.5598601825759995E-4</v>
      </c>
      <c r="CP36" s="41">
        <f t="shared" si="24"/>
        <v>-1.3367965566062742E-3</v>
      </c>
    </row>
    <row r="37" spans="1:94" s="22" customFormat="1">
      <c r="A37" s="76" t="s">
        <v>201</v>
      </c>
      <c r="B37" s="76">
        <v>47.41870050104</v>
      </c>
      <c r="C37" s="76"/>
      <c r="D37" s="76">
        <v>360.55042486055902</v>
      </c>
      <c r="E37" s="76">
        <v>10.66523202184</v>
      </c>
      <c r="F37" s="76">
        <v>10.33036387328</v>
      </c>
      <c r="G37" s="76">
        <v>2.38373238135999</v>
      </c>
      <c r="H37" s="76">
        <v>17.843314403200001</v>
      </c>
      <c r="I37" s="76"/>
      <c r="J37" s="76"/>
      <c r="K37" s="76"/>
      <c r="L37" s="76"/>
      <c r="M37" s="76"/>
      <c r="N37" s="23"/>
      <c r="O37" s="23"/>
      <c r="P37" s="76"/>
      <c r="Q37" s="76" t="s">
        <v>201</v>
      </c>
      <c r="R37" s="76">
        <v>0</v>
      </c>
      <c r="S37" s="76">
        <v>0.47139157267251902</v>
      </c>
      <c r="T37" s="76">
        <v>0.17447548470230101</v>
      </c>
      <c r="U37" s="76">
        <v>0.17447548470230101</v>
      </c>
      <c r="V37" s="76">
        <v>1.3862015994692301</v>
      </c>
      <c r="W37" s="76">
        <v>0</v>
      </c>
      <c r="X37" s="76">
        <v>8.4512174993310193E-2</v>
      </c>
      <c r="Y37" s="76">
        <v>0.43383040972987802</v>
      </c>
      <c r="Z37" s="76">
        <v>47.4186647177808</v>
      </c>
      <c r="AA37" s="76">
        <v>4.1523794803865801</v>
      </c>
      <c r="AB37" s="76">
        <v>3.1551337513953601E-2</v>
      </c>
      <c r="AC37" s="76">
        <v>0.72492913032080497</v>
      </c>
      <c r="AD37" s="76">
        <v>0</v>
      </c>
      <c r="AE37" s="76">
        <v>0</v>
      </c>
      <c r="AF37" s="76">
        <v>0.76249008237750804</v>
      </c>
      <c r="AG37" s="76">
        <v>0.76249008237750804</v>
      </c>
      <c r="AH37" s="76">
        <v>2.8844036674548099</v>
      </c>
      <c r="AI37" s="76">
        <v>0.57410354855216905</v>
      </c>
      <c r="AJ37" s="76">
        <v>2.2912237234841901E-2</v>
      </c>
      <c r="AK37" s="76">
        <v>0.60080817419218402</v>
      </c>
      <c r="AL37" s="76">
        <v>6.1480299238611702E-2</v>
      </c>
      <c r="AM37" s="76">
        <v>0</v>
      </c>
      <c r="AN37" s="76">
        <v>4.86469857593501E-2</v>
      </c>
      <c r="AO37" s="76">
        <v>0.19882840503645799</v>
      </c>
      <c r="AP37" s="76">
        <v>0</v>
      </c>
      <c r="AQ37" s="76">
        <v>18.347013310405199</v>
      </c>
      <c r="AR37" s="76">
        <v>324.49531184157502</v>
      </c>
      <c r="AS37" s="76">
        <v>33.170604654838797</v>
      </c>
      <c r="AT37" s="76">
        <v>360.550320163869</v>
      </c>
      <c r="AU37" s="76">
        <v>0</v>
      </c>
      <c r="AV37" s="76">
        <v>0.73139709837574496</v>
      </c>
      <c r="AW37" s="76">
        <v>0</v>
      </c>
      <c r="AX37" s="76">
        <v>6.3797764396600396</v>
      </c>
      <c r="AY37" s="76">
        <v>6.0226006580796597E-3</v>
      </c>
      <c r="AZ37" s="76">
        <v>2.11772165765527E-3</v>
      </c>
      <c r="BA37" s="76">
        <v>7.9667704429636697</v>
      </c>
      <c r="BB37" s="76">
        <v>2.7065507696886499E-3</v>
      </c>
      <c r="BC37" s="76">
        <v>0</v>
      </c>
      <c r="BD37" s="76">
        <v>3.92553502207377E-4</v>
      </c>
      <c r="BE37" s="76">
        <v>10.6649648930685</v>
      </c>
      <c r="BF37" s="76">
        <v>10.330089128367799</v>
      </c>
      <c r="BG37" s="76">
        <v>0.33487576470069502</v>
      </c>
      <c r="BH37" s="76">
        <v>0</v>
      </c>
      <c r="BI37" s="76">
        <v>0</v>
      </c>
      <c r="BJ37" s="76">
        <v>4.2261484956210703E-2</v>
      </c>
      <c r="BK37" s="76">
        <v>0</v>
      </c>
      <c r="BL37" s="76">
        <v>0.4535026728837</v>
      </c>
      <c r="BM37" s="76">
        <v>0</v>
      </c>
      <c r="BN37" s="76">
        <v>1.1786943876938001E-2</v>
      </c>
      <c r="BO37" s="76">
        <v>1.8140122822797899</v>
      </c>
      <c r="BP37" s="76">
        <v>1.5585781535502399E-2</v>
      </c>
      <c r="BQ37" s="76">
        <v>0</v>
      </c>
      <c r="BR37" s="76">
        <v>3.0474553271934601E-2</v>
      </c>
      <c r="BS37" s="76">
        <v>4.1321547964307101E-5</v>
      </c>
      <c r="BT37" s="76">
        <v>2.3837407003334401</v>
      </c>
      <c r="BU37" s="76">
        <v>2.6646604830964602</v>
      </c>
      <c r="BV37" s="76">
        <v>0</v>
      </c>
      <c r="BW37" s="76">
        <v>0</v>
      </c>
      <c r="BX37" s="76">
        <v>0.89262903985176101</v>
      </c>
      <c r="BY37" s="76">
        <v>0</v>
      </c>
      <c r="BZ37" s="76">
        <v>0.145707440596306</v>
      </c>
      <c r="CA37" s="76">
        <v>17.843305464706699</v>
      </c>
      <c r="CB37" s="76">
        <v>1.2407663554956201</v>
      </c>
      <c r="CC37" s="94"/>
      <c r="CD37" s="29">
        <f t="shared" si="13"/>
        <v>8.0000030679319815E-3</v>
      </c>
      <c r="CE37" s="29">
        <f t="shared" si="12"/>
        <v>1.9247501407364313E-2</v>
      </c>
      <c r="CF37" s="69">
        <f t="shared" si="14"/>
        <v>-7.5462336213511317E-7</v>
      </c>
      <c r="CG37" s="69" t="str">
        <f t="shared" si="15"/>
        <v/>
      </c>
      <c r="CH37" s="69">
        <f t="shared" si="16"/>
        <v>-2.9038015988115104E-7</v>
      </c>
      <c r="CI37" s="69">
        <f t="shared" si="17"/>
        <v>-2.5046691056719536E-5</v>
      </c>
      <c r="CJ37" s="69">
        <f t="shared" si="18"/>
        <v>-2.659586008495951E-5</v>
      </c>
      <c r="CK37" s="69">
        <f t="shared" si="19"/>
        <v>3.4898940481562109E-6</v>
      </c>
      <c r="CL37" s="69">
        <f t="shared" si="20"/>
        <v>-5.0094355230134262E-7</v>
      </c>
      <c r="CM37" s="41">
        <f t="shared" si="21"/>
        <v>-4.9021620410752442E-4</v>
      </c>
      <c r="CN37" s="41">
        <f t="shared" si="22"/>
        <v>-5.5877395287274483E-4</v>
      </c>
      <c r="CO37" s="41">
        <f t="shared" si="23"/>
        <v>8.5623512245553823E-4</v>
      </c>
      <c r="CP37" s="41">
        <f t="shared" si="24"/>
        <v>-1.3392564340346264E-3</v>
      </c>
    </row>
    <row r="38" spans="1:94">
      <c r="A38" s="76" t="s">
        <v>202</v>
      </c>
      <c r="B38" s="76">
        <v>407.51021801247998</v>
      </c>
      <c r="C38" s="76"/>
      <c r="D38" s="76">
        <v>2710.92533528695</v>
      </c>
      <c r="E38" s="76">
        <v>71.124680417120004</v>
      </c>
      <c r="F38" s="76">
        <v>68.968832685280006</v>
      </c>
      <c r="G38" s="76">
        <v>4.8686247583600002</v>
      </c>
      <c r="H38" s="76">
        <v>93.913986017280095</v>
      </c>
      <c r="I38" s="76"/>
      <c r="J38" s="76"/>
      <c r="K38" s="76"/>
      <c r="L38" s="76"/>
      <c r="M38" s="76"/>
      <c r="N38" s="23"/>
      <c r="O38" s="23"/>
      <c r="P38" s="76"/>
      <c r="Q38" s="76" t="s">
        <v>202</v>
      </c>
      <c r="R38" s="76">
        <v>0</v>
      </c>
      <c r="S38" s="76">
        <v>2.48105712553635</v>
      </c>
      <c r="T38" s="76">
        <v>0.91830945459243096</v>
      </c>
      <c r="U38" s="76">
        <v>0.91830945459243096</v>
      </c>
      <c r="V38" s="76">
        <v>7.2959405300415003</v>
      </c>
      <c r="W38" s="76">
        <v>0</v>
      </c>
      <c r="X38" s="76">
        <v>0.44480975139815998</v>
      </c>
      <c r="Y38" s="76">
        <v>2.2833638838120098</v>
      </c>
      <c r="Z38" s="76">
        <v>407.51005975804202</v>
      </c>
      <c r="AA38" s="76">
        <v>21.855055948703502</v>
      </c>
      <c r="AB38" s="76">
        <v>0.16606265975162199</v>
      </c>
      <c r="AC38" s="76">
        <v>3.8154909919601199</v>
      </c>
      <c r="AD38" s="76">
        <v>0</v>
      </c>
      <c r="AE38" s="76">
        <v>0</v>
      </c>
      <c r="AF38" s="76">
        <v>4.0131806844686597</v>
      </c>
      <c r="AG38" s="76">
        <v>4.0131806844686597</v>
      </c>
      <c r="AH38" s="76">
        <v>21.687397887619301</v>
      </c>
      <c r="AI38" s="76">
        <v>3.0216586619597399</v>
      </c>
      <c r="AJ38" s="76">
        <v>0.120593141692552</v>
      </c>
      <c r="AK38" s="76">
        <v>3.16221395776547</v>
      </c>
      <c r="AL38" s="76">
        <v>0.32358668963263298</v>
      </c>
      <c r="AM38" s="76">
        <v>0</v>
      </c>
      <c r="AN38" s="76">
        <v>0.25604189590522802</v>
      </c>
      <c r="AO38" s="76">
        <v>1.32744350336811</v>
      </c>
      <c r="AP38" s="76">
        <v>0</v>
      </c>
      <c r="AQ38" s="76">
        <v>96.565095889702704</v>
      </c>
      <c r="AR38" s="76">
        <v>2439.8320248412301</v>
      </c>
      <c r="AS38" s="76">
        <v>249.40510729410201</v>
      </c>
      <c r="AT38" s="76">
        <v>2710.92453002296</v>
      </c>
      <c r="AU38" s="76">
        <v>0</v>
      </c>
      <c r="AV38" s="76">
        <v>3.8495335442187599</v>
      </c>
      <c r="AW38" s="76">
        <v>0</v>
      </c>
      <c r="AX38" s="76">
        <v>33.578436856383497</v>
      </c>
      <c r="AY38" s="76">
        <v>4.0208861466404303E-2</v>
      </c>
      <c r="AZ38" s="76">
        <v>1.413861212024E-2</v>
      </c>
      <c r="BA38" s="76">
        <v>53.188773219354303</v>
      </c>
      <c r="BB38" s="76">
        <v>1.80698362992113E-2</v>
      </c>
      <c r="BC38" s="76">
        <v>0</v>
      </c>
      <c r="BD38" s="76">
        <v>2.6208141701196501E-3</v>
      </c>
      <c r="BE38" s="76">
        <v>71.122876137557597</v>
      </c>
      <c r="BF38" s="76">
        <v>68.967047633382606</v>
      </c>
      <c r="BG38" s="76">
        <v>2.155828504175</v>
      </c>
      <c r="BH38" s="76">
        <v>0</v>
      </c>
      <c r="BI38" s="76">
        <v>0</v>
      </c>
      <c r="BJ38" s="76">
        <v>0.28215141377888697</v>
      </c>
      <c r="BK38" s="76">
        <v>0</v>
      </c>
      <c r="BL38" s="76">
        <v>3.0277306389435399</v>
      </c>
      <c r="BM38" s="76">
        <v>0</v>
      </c>
      <c r="BN38" s="76">
        <v>7.8693405849964398E-2</v>
      </c>
      <c r="BO38" s="76">
        <v>12.110926788251501</v>
      </c>
      <c r="BP38" s="76">
        <v>8.20318724238666E-2</v>
      </c>
      <c r="BQ38" s="76">
        <v>0</v>
      </c>
      <c r="BR38" s="76">
        <v>0.20345816766260399</v>
      </c>
      <c r="BS38" s="76">
        <v>2.7587548569034902E-4</v>
      </c>
      <c r="BT38" s="76">
        <v>4.8686507396696301</v>
      </c>
      <c r="BU38" s="76">
        <v>14.0248055121042</v>
      </c>
      <c r="BV38" s="76">
        <v>0</v>
      </c>
      <c r="BW38" s="76">
        <v>0</v>
      </c>
      <c r="BX38" s="76">
        <v>4.6981349279669002</v>
      </c>
      <c r="BY38" s="76">
        <v>0</v>
      </c>
      <c r="BZ38" s="76">
        <v>0.76689575065570503</v>
      </c>
      <c r="CA38" s="76">
        <v>93.913961214526196</v>
      </c>
      <c r="CB38" s="76">
        <v>6.5304824728711903</v>
      </c>
      <c r="CC38" s="94"/>
      <c r="CD38" s="29">
        <f t="shared" si="13"/>
        <v>8.0000006077025031E-3</v>
      </c>
      <c r="CE38" s="29">
        <f t="shared" si="12"/>
        <v>1.9247503683564645E-2</v>
      </c>
      <c r="CF38" s="69">
        <f t="shared" si="14"/>
        <v>-3.8834471129304781E-7</v>
      </c>
      <c r="CG38" s="69" t="str">
        <f t="shared" si="15"/>
        <v/>
      </c>
      <c r="CH38" s="69">
        <f t="shared" si="16"/>
        <v>-2.9704395749229298E-7</v>
      </c>
      <c r="CI38" s="69">
        <f t="shared" si="17"/>
        <v>-2.5367840696442989E-5</v>
      </c>
      <c r="CJ38" s="69">
        <f t="shared" si="18"/>
        <v>-2.588200826227792E-5</v>
      </c>
      <c r="CK38" s="69">
        <f t="shared" si="19"/>
        <v>5.3364781472074004E-6</v>
      </c>
      <c r="CL38" s="69">
        <f t="shared" si="20"/>
        <v>-2.6410074740250069E-7</v>
      </c>
      <c r="CM38" s="41">
        <f t="shared" si="21"/>
        <v>-4.9069161764565957E-4</v>
      </c>
      <c r="CN38" s="41">
        <f t="shared" si="22"/>
        <v>-5.583781239195285E-4</v>
      </c>
      <c r="CO38" s="41">
        <f t="shared" si="23"/>
        <v>8.554638158913175E-4</v>
      </c>
      <c r="CP38" s="41">
        <f t="shared" si="24"/>
        <v>-1.3386822850941793E-3</v>
      </c>
    </row>
    <row r="39" spans="1:94">
      <c r="A39" s="76" t="s">
        <v>203</v>
      </c>
      <c r="B39" s="76">
        <v>242.87232774463899</v>
      </c>
      <c r="C39" s="76"/>
      <c r="D39" s="76">
        <v>1807.8257908365599</v>
      </c>
      <c r="E39" s="76">
        <v>52.002044776879998</v>
      </c>
      <c r="F39" s="76">
        <v>50.3979440091599</v>
      </c>
      <c r="G39" s="76">
        <v>7.4646710864000001</v>
      </c>
      <c r="H39" s="76">
        <v>87.23559349208</v>
      </c>
      <c r="I39" s="76"/>
      <c r="J39" s="76"/>
      <c r="K39" s="76"/>
      <c r="L39" s="76"/>
      <c r="M39" s="76"/>
      <c r="N39" s="23"/>
      <c r="O39" s="23"/>
      <c r="P39" s="76"/>
      <c r="Q39" s="76" t="s">
        <v>203</v>
      </c>
      <c r="R39" s="76">
        <v>0</v>
      </c>
      <c r="S39" s="76">
        <v>2.3046244188274101</v>
      </c>
      <c r="T39" s="76">
        <v>0.85300636460398105</v>
      </c>
      <c r="U39" s="76">
        <v>0.85300636460398105</v>
      </c>
      <c r="V39" s="76">
        <v>6.7771169515517702</v>
      </c>
      <c r="W39" s="76">
        <v>0</v>
      </c>
      <c r="X39" s="76">
        <v>0.41317838491518599</v>
      </c>
      <c r="Y39" s="76">
        <v>2.1209892672647501</v>
      </c>
      <c r="Z39" s="76">
        <v>242.87229445548499</v>
      </c>
      <c r="AA39" s="76">
        <v>20.300896086014902</v>
      </c>
      <c r="AB39" s="76">
        <v>0.154253791687749</v>
      </c>
      <c r="AC39" s="76">
        <v>3.5441646320897102</v>
      </c>
      <c r="AD39" s="76">
        <v>0</v>
      </c>
      <c r="AE39" s="76">
        <v>0</v>
      </c>
      <c r="AF39" s="76">
        <v>3.7278010750220298</v>
      </c>
      <c r="AG39" s="76">
        <v>3.7278010750220298</v>
      </c>
      <c r="AH39" s="76">
        <v>14.4626015560442</v>
      </c>
      <c r="AI39" s="76">
        <v>2.8067844348020299</v>
      </c>
      <c r="AJ39" s="76">
        <v>0.112017517195035</v>
      </c>
      <c r="AK39" s="76">
        <v>2.9373437140474898</v>
      </c>
      <c r="AL39" s="76">
        <v>0.30057586080545801</v>
      </c>
      <c r="AM39" s="76">
        <v>0</v>
      </c>
      <c r="AN39" s="76">
        <v>0.23783424482517401</v>
      </c>
      <c r="AO39" s="76">
        <v>0.9700086331983</v>
      </c>
      <c r="AP39" s="76">
        <v>0</v>
      </c>
      <c r="AQ39" s="76">
        <v>89.698175128556997</v>
      </c>
      <c r="AR39" s="76">
        <v>1627.0426378352799</v>
      </c>
      <c r="AS39" s="76">
        <v>166.31989330930199</v>
      </c>
      <c r="AT39" s="76">
        <v>1807.8251327006201</v>
      </c>
      <c r="AU39" s="76">
        <v>0</v>
      </c>
      <c r="AV39" s="76">
        <v>3.5757847572716601</v>
      </c>
      <c r="AW39" s="76">
        <v>0</v>
      </c>
      <c r="AX39" s="76">
        <v>31.190609143964</v>
      </c>
      <c r="AY39" s="76">
        <v>2.9382001623704E-2</v>
      </c>
      <c r="AZ39" s="76">
        <v>1.03315683317074E-2</v>
      </c>
      <c r="BA39" s="76">
        <v>38.866871789105801</v>
      </c>
      <c r="BB39" s="76">
        <v>1.32042489084365E-2</v>
      </c>
      <c r="BC39" s="76">
        <v>0</v>
      </c>
      <c r="BD39" s="76">
        <v>1.9151208428269801E-3</v>
      </c>
      <c r="BE39" s="76">
        <v>52.000739199078197</v>
      </c>
      <c r="BF39" s="76">
        <v>50.396603408473197</v>
      </c>
      <c r="BG39" s="76">
        <v>1.604135790605</v>
      </c>
      <c r="BH39" s="76">
        <v>0</v>
      </c>
      <c r="BI39" s="76">
        <v>0</v>
      </c>
      <c r="BJ39" s="76">
        <v>0.20617779015305501</v>
      </c>
      <c r="BK39" s="76">
        <v>0</v>
      </c>
      <c r="BL39" s="76">
        <v>2.2124689636623098</v>
      </c>
      <c r="BM39" s="76">
        <v>0</v>
      </c>
      <c r="BN39" s="76">
        <v>5.7504025690460002E-2</v>
      </c>
      <c r="BO39" s="76">
        <v>8.8498725209301199</v>
      </c>
      <c r="BP39" s="76">
        <v>7.6198579033464595E-2</v>
      </c>
      <c r="BQ39" s="76">
        <v>0</v>
      </c>
      <c r="BR39" s="76">
        <v>0.14867378707760801</v>
      </c>
      <c r="BS39" s="76">
        <v>2.0159214715851701E-4</v>
      </c>
      <c r="BT39" s="76">
        <v>7.4647117961077303</v>
      </c>
      <c r="BU39" s="76">
        <v>13.027464456739599</v>
      </c>
      <c r="BV39" s="76">
        <v>0</v>
      </c>
      <c r="BW39" s="76">
        <v>0</v>
      </c>
      <c r="BX39" s="76">
        <v>4.36404281499403</v>
      </c>
      <c r="BY39" s="76">
        <v>0</v>
      </c>
      <c r="BZ39" s="76">
        <v>0.71236077549780896</v>
      </c>
      <c r="CA39" s="76">
        <v>87.235564515506695</v>
      </c>
      <c r="CB39" s="76">
        <v>6.0660860304509603</v>
      </c>
      <c r="CC39" s="94"/>
      <c r="CD39" s="29">
        <f t="shared" si="13"/>
        <v>8.0000002734994836E-3</v>
      </c>
      <c r="CE39" s="29">
        <f t="shared" si="12"/>
        <v>1.9247500180442956E-2</v>
      </c>
      <c r="CF39" s="69">
        <f t="shared" si="14"/>
        <v>-1.3706441698464951E-7</v>
      </c>
      <c r="CG39" s="69" t="str">
        <f t="shared" si="15"/>
        <v/>
      </c>
      <c r="CH39" s="69">
        <f t="shared" si="16"/>
        <v>-3.6404831879575878E-7</v>
      </c>
      <c r="CI39" s="69">
        <f t="shared" si="17"/>
        <v>-2.510627817431253E-5</v>
      </c>
      <c r="CJ39" s="69">
        <f t="shared" si="18"/>
        <v>-2.660030509298724E-5</v>
      </c>
      <c r="CK39" s="69">
        <f t="shared" si="19"/>
        <v>5.4536505706660737E-6</v>
      </c>
      <c r="CL39" s="69">
        <f t="shared" si="20"/>
        <v>-3.3216456889231875E-7</v>
      </c>
      <c r="CM39" s="41">
        <f t="shared" si="21"/>
        <v>-4.9115363630213276E-4</v>
      </c>
      <c r="CN39" s="41">
        <f t="shared" si="22"/>
        <v>-5.5866014944591332E-4</v>
      </c>
      <c r="CO39" s="41">
        <f t="shared" si="23"/>
        <v>8.5684481250247377E-4</v>
      </c>
      <c r="CP39" s="41">
        <f t="shared" si="24"/>
        <v>-1.3388291566988617E-3</v>
      </c>
    </row>
    <row r="40" spans="1:94">
      <c r="A40" s="76" t="s">
        <v>204</v>
      </c>
      <c r="B40" s="76">
        <v>227.55035500339901</v>
      </c>
      <c r="C40" s="76"/>
      <c r="D40" s="76">
        <v>1521.4013212930399</v>
      </c>
      <c r="E40" s="76">
        <v>40.099964054919901</v>
      </c>
      <c r="F40" s="76">
        <v>38.8832858809999</v>
      </c>
      <c r="G40" s="76">
        <v>2.9094390371199998</v>
      </c>
      <c r="H40" s="76">
        <v>53.230153581880003</v>
      </c>
      <c r="I40" s="76"/>
      <c r="J40" s="76"/>
      <c r="K40" s="76"/>
      <c r="L40" s="76"/>
      <c r="M40" s="76"/>
      <c r="N40" s="23"/>
      <c r="O40" s="23"/>
      <c r="P40" s="76"/>
      <c r="Q40" s="76" t="s">
        <v>204</v>
      </c>
      <c r="R40" s="76">
        <v>0</v>
      </c>
      <c r="S40" s="76">
        <v>1.4062560172899199</v>
      </c>
      <c r="T40" s="76">
        <v>0.52049422343889895</v>
      </c>
      <c r="U40" s="76">
        <v>0.52049422343889895</v>
      </c>
      <c r="V40" s="76">
        <v>4.1353173900064402</v>
      </c>
      <c r="W40" s="76">
        <v>0</v>
      </c>
      <c r="X40" s="76">
        <v>0.252117082285783</v>
      </c>
      <c r="Y40" s="76">
        <v>1.2942026786676799</v>
      </c>
      <c r="Z40" s="76">
        <v>227.55034074901999</v>
      </c>
      <c r="AA40" s="76">
        <v>12.3873715948067</v>
      </c>
      <c r="AB40" s="76">
        <v>9.4123859421346504E-2</v>
      </c>
      <c r="AC40" s="76">
        <v>2.1626066576305401</v>
      </c>
      <c r="AD40" s="76">
        <v>0</v>
      </c>
      <c r="AE40" s="76">
        <v>0</v>
      </c>
      <c r="AF40" s="76">
        <v>2.2746641112161199</v>
      </c>
      <c r="AG40" s="76">
        <v>2.2746641112161199</v>
      </c>
      <c r="AH40" s="76">
        <v>12.1712089681817</v>
      </c>
      <c r="AI40" s="76">
        <v>1.7126659569878</v>
      </c>
      <c r="AJ40" s="76">
        <v>6.8351906845222299E-2</v>
      </c>
      <c r="AK40" s="76">
        <v>1.7923328697457599</v>
      </c>
      <c r="AL40" s="76">
        <v>0.18340785051274</v>
      </c>
      <c r="AM40" s="76">
        <v>0</v>
      </c>
      <c r="AN40" s="76">
        <v>0.145124022866956</v>
      </c>
      <c r="AO40" s="76">
        <v>0.74838668780899098</v>
      </c>
      <c r="AP40" s="76">
        <v>0</v>
      </c>
      <c r="AQ40" s="76">
        <v>54.732798475503799</v>
      </c>
      <c r="AR40" s="76">
        <v>1369.2606216890699</v>
      </c>
      <c r="AS40" s="76">
        <v>139.96890927715901</v>
      </c>
      <c r="AT40" s="76">
        <v>1521.40073993441</v>
      </c>
      <c r="AU40" s="76">
        <v>0</v>
      </c>
      <c r="AV40" s="76">
        <v>2.1819030649889402</v>
      </c>
      <c r="AW40" s="76">
        <v>0</v>
      </c>
      <c r="AX40" s="76">
        <v>19.032147275927102</v>
      </c>
      <c r="AY40" s="76">
        <v>2.26689624883568E-2</v>
      </c>
      <c r="AZ40" s="76">
        <v>7.9710761752013002E-3</v>
      </c>
      <c r="BA40" s="76">
        <v>29.9867865315233</v>
      </c>
      <c r="BB40" s="76">
        <v>1.0187408793134799E-2</v>
      </c>
      <c r="BC40" s="76">
        <v>0</v>
      </c>
      <c r="BD40" s="76">
        <v>1.4775657504257601E-3</v>
      </c>
      <c r="BE40" s="76">
        <v>40.098958673693403</v>
      </c>
      <c r="BF40" s="76">
        <v>38.882271750959902</v>
      </c>
      <c r="BG40" s="76">
        <v>1.21668692273351</v>
      </c>
      <c r="BH40" s="76">
        <v>0</v>
      </c>
      <c r="BI40" s="76">
        <v>0</v>
      </c>
      <c r="BJ40" s="76">
        <v>0.159071536423111</v>
      </c>
      <c r="BK40" s="76">
        <v>0</v>
      </c>
      <c r="BL40" s="76">
        <v>1.70697729757436</v>
      </c>
      <c r="BM40" s="76">
        <v>0</v>
      </c>
      <c r="BN40" s="76">
        <v>4.4365794231606498E-2</v>
      </c>
      <c r="BO40" s="76">
        <v>6.8279043692300796</v>
      </c>
      <c r="BP40" s="76">
        <v>4.6495463255936502E-2</v>
      </c>
      <c r="BQ40" s="76">
        <v>0</v>
      </c>
      <c r="BR40" s="76">
        <v>0.114705674432447</v>
      </c>
      <c r="BS40" s="76">
        <v>1.5553433785831999E-4</v>
      </c>
      <c r="BT40" s="76">
        <v>2.9094483154108501</v>
      </c>
      <c r="BU40" s="76">
        <v>7.9492176896503901</v>
      </c>
      <c r="BV40" s="76">
        <v>0</v>
      </c>
      <c r="BW40" s="76">
        <v>0</v>
      </c>
      <c r="BX40" s="76">
        <v>2.6628893236348299</v>
      </c>
      <c r="BY40" s="76">
        <v>0</v>
      </c>
      <c r="BZ40" s="76">
        <v>0.434674228184593</v>
      </c>
      <c r="CA40" s="76">
        <v>53.230145905190199</v>
      </c>
      <c r="CB40" s="76">
        <v>3.701453879882</v>
      </c>
      <c r="CC40" s="94"/>
      <c r="CD40" s="29">
        <f t="shared" si="13"/>
        <v>8.0000020038812521E-3</v>
      </c>
      <c r="CE40" s="29">
        <f t="shared" si="12"/>
        <v>1.9247504173685922E-2</v>
      </c>
      <c r="CF40" s="69">
        <f t="shared" si="14"/>
        <v>-6.264274564752081E-8</v>
      </c>
      <c r="CG40" s="69" t="str">
        <f t="shared" si="15"/>
        <v/>
      </c>
      <c r="CH40" s="69">
        <f t="shared" si="16"/>
        <v>-3.8212049758270741E-7</v>
      </c>
      <c r="CI40" s="69">
        <f t="shared" si="17"/>
        <v>-2.5071873508953007E-5</v>
      </c>
      <c r="CJ40" s="69">
        <f t="shared" si="18"/>
        <v>-2.6081387337007452E-5</v>
      </c>
      <c r="CK40" s="69">
        <f t="shared" si="19"/>
        <v>3.1890308516222288E-6</v>
      </c>
      <c r="CL40" s="69">
        <f t="shared" si="20"/>
        <v>-1.4421693886185905E-7</v>
      </c>
      <c r="CM40" s="41">
        <f t="shared" si="21"/>
        <v>-4.9216264414112107E-4</v>
      </c>
      <c r="CN40" s="41">
        <f t="shared" si="22"/>
        <v>-5.5728400124009376E-4</v>
      </c>
      <c r="CO40" s="41">
        <f t="shared" si="23"/>
        <v>8.5791761855450951E-4</v>
      </c>
      <c r="CP40" s="41">
        <f t="shared" si="24"/>
        <v>-1.3368960169342899E-3</v>
      </c>
    </row>
    <row r="41" spans="1:94">
      <c r="A41" s="76" t="s">
        <v>205</v>
      </c>
      <c r="B41" s="76">
        <v>211.44484481428</v>
      </c>
      <c r="C41" s="76"/>
      <c r="D41" s="76">
        <v>1414.50009819711</v>
      </c>
      <c r="E41" s="76">
        <v>37.562774402119899</v>
      </c>
      <c r="F41" s="76">
        <v>36.418487199159898</v>
      </c>
      <c r="G41" s="76">
        <v>3.4110432633199999</v>
      </c>
      <c r="H41" s="76">
        <v>51.243946914159999</v>
      </c>
      <c r="I41" s="76"/>
      <c r="J41" s="76"/>
      <c r="K41" s="76"/>
      <c r="L41" s="76"/>
      <c r="M41" s="76"/>
      <c r="N41" s="23"/>
      <c r="O41" s="23"/>
      <c r="P41" s="76"/>
      <c r="Q41" s="76" t="s">
        <v>205</v>
      </c>
      <c r="R41" s="76">
        <v>0</v>
      </c>
      <c r="S41" s="76">
        <v>1.35378296541891</v>
      </c>
      <c r="T41" s="76">
        <v>0.50107304993698898</v>
      </c>
      <c r="U41" s="76">
        <v>0.50107304993698898</v>
      </c>
      <c r="V41" s="76">
        <v>3.9810114896195401</v>
      </c>
      <c r="W41" s="76">
        <v>0</v>
      </c>
      <c r="X41" s="76">
        <v>0.24270928399744099</v>
      </c>
      <c r="Y41" s="76">
        <v>1.2459111485554499</v>
      </c>
      <c r="Z41" s="76">
        <v>211.44479787959401</v>
      </c>
      <c r="AA41" s="76">
        <v>11.9251565398382</v>
      </c>
      <c r="AB41" s="76">
        <v>9.0611736326979497E-2</v>
      </c>
      <c r="AC41" s="76">
        <v>2.08191211970568</v>
      </c>
      <c r="AD41" s="76">
        <v>0</v>
      </c>
      <c r="AE41" s="76">
        <v>0</v>
      </c>
      <c r="AF41" s="76">
        <v>2.18978373945852</v>
      </c>
      <c r="AG41" s="76">
        <v>2.18978373945852</v>
      </c>
      <c r="AH41" s="76">
        <v>11.315995115461501</v>
      </c>
      <c r="AI41" s="76">
        <v>1.6487598805630601</v>
      </c>
      <c r="AJ41" s="76">
        <v>6.5801204406706504E-2</v>
      </c>
      <c r="AK41" s="76">
        <v>1.7254540403882299</v>
      </c>
      <c r="AL41" s="76">
        <v>0.17656425430074299</v>
      </c>
      <c r="AM41" s="76">
        <v>0</v>
      </c>
      <c r="AN41" s="76">
        <v>0.13970882403853899</v>
      </c>
      <c r="AO41" s="76">
        <v>0.70094635028136398</v>
      </c>
      <c r="AP41" s="76">
        <v>0</v>
      </c>
      <c r="AQ41" s="76">
        <v>52.6905080760815</v>
      </c>
      <c r="AR41" s="76">
        <v>1273.0495804256</v>
      </c>
      <c r="AS41" s="76">
        <v>130.133911887652</v>
      </c>
      <c r="AT41" s="76">
        <v>1414.4994874287099</v>
      </c>
      <c r="AU41" s="76">
        <v>0</v>
      </c>
      <c r="AV41" s="76">
        <v>2.1004877857542801</v>
      </c>
      <c r="AW41" s="76">
        <v>0</v>
      </c>
      <c r="AX41" s="76">
        <v>18.3220038530233</v>
      </c>
      <c r="AY41" s="76">
        <v>2.1231958344769802E-2</v>
      </c>
      <c r="AZ41" s="76">
        <v>7.4657847362996398E-3</v>
      </c>
      <c r="BA41" s="76">
        <v>28.085929068492</v>
      </c>
      <c r="BB41" s="76">
        <v>9.5416424720426406E-3</v>
      </c>
      <c r="BC41" s="76">
        <v>0</v>
      </c>
      <c r="BD41" s="76">
        <v>1.38389934599888E-3</v>
      </c>
      <c r="BE41" s="76">
        <v>37.5618231870316</v>
      </c>
      <c r="BF41" s="76">
        <v>36.417530402539001</v>
      </c>
      <c r="BG41" s="76">
        <v>1.14429278449268</v>
      </c>
      <c r="BH41" s="76">
        <v>0</v>
      </c>
      <c r="BI41" s="76">
        <v>0</v>
      </c>
      <c r="BJ41" s="76">
        <v>0.148987928658432</v>
      </c>
      <c r="BK41" s="76">
        <v>0</v>
      </c>
      <c r="BL41" s="76">
        <v>1.59877068503116</v>
      </c>
      <c r="BM41" s="76">
        <v>0</v>
      </c>
      <c r="BN41" s="76">
        <v>4.1553503706520702E-2</v>
      </c>
      <c r="BO41" s="76">
        <v>6.3950857600158697</v>
      </c>
      <c r="BP41" s="76">
        <v>4.4760543647563801E-2</v>
      </c>
      <c r="BQ41" s="76">
        <v>0</v>
      </c>
      <c r="BR41" s="76">
        <v>0.10743449702100399</v>
      </c>
      <c r="BS41" s="76">
        <v>1.4567471480458701E-4</v>
      </c>
      <c r="BT41" s="76">
        <v>3.4110580035781002</v>
      </c>
      <c r="BU41" s="76">
        <v>7.6525897460658596</v>
      </c>
      <c r="BV41" s="76">
        <v>0</v>
      </c>
      <c r="BW41" s="76">
        <v>0</v>
      </c>
      <c r="BX41" s="76">
        <v>2.5635268144230898</v>
      </c>
      <c r="BY41" s="76">
        <v>0</v>
      </c>
      <c r="BZ41" s="76">
        <v>0.418455055413746</v>
      </c>
      <c r="CA41" s="76">
        <v>51.243927927600197</v>
      </c>
      <c r="CB41" s="76">
        <v>3.5633423899038199</v>
      </c>
      <c r="CC41" s="94"/>
      <c r="CD41" s="29">
        <f t="shared" si="13"/>
        <v>7.9999994457628405E-3</v>
      </c>
      <c r="CE41" s="29">
        <f t="shared" si="12"/>
        <v>1.9247498183800366E-2</v>
      </c>
      <c r="CF41" s="69">
        <f t="shared" si="14"/>
        <v>-2.2197129487116124E-7</v>
      </c>
      <c r="CG41" s="69" t="str">
        <f t="shared" si="15"/>
        <v/>
      </c>
      <c r="CH41" s="69">
        <f t="shared" si="16"/>
        <v>-4.3179099163289219E-7</v>
      </c>
      <c r="CI41" s="69">
        <f t="shared" si="17"/>
        <v>-2.5323344812519457E-5</v>
      </c>
      <c r="CJ41" s="69">
        <f t="shared" si="18"/>
        <v>-2.6272278023665957E-5</v>
      </c>
      <c r="CK41" s="69">
        <f t="shared" si="19"/>
        <v>4.321334255369468E-6</v>
      </c>
      <c r="CL41" s="69">
        <f t="shared" si="20"/>
        <v>-3.7051322048843078E-7</v>
      </c>
      <c r="CM41" s="41">
        <f t="shared" si="21"/>
        <v>-4.9129757357079071E-4</v>
      </c>
      <c r="CN41" s="41">
        <f t="shared" si="22"/>
        <v>-5.5875338480564703E-4</v>
      </c>
      <c r="CO41" s="41">
        <f t="shared" si="23"/>
        <v>8.5606447358251513E-4</v>
      </c>
      <c r="CP41" s="41">
        <f t="shared" si="24"/>
        <v>-1.3374171274842198E-3</v>
      </c>
    </row>
    <row r="42" spans="1:94" s="22" customFormat="1">
      <c r="A42" s="76" t="s">
        <v>206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23"/>
      <c r="O42" s="23"/>
      <c r="P42" s="76"/>
      <c r="Q42" s="76" t="s">
        <v>206</v>
      </c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94"/>
      <c r="CD42" s="29" t="e">
        <f t="shared" si="13"/>
        <v>#DIV/0!</v>
      </c>
      <c r="CE42" s="29" t="e">
        <f t="shared" si="12"/>
        <v>#DIV/0!</v>
      </c>
      <c r="CF42" s="69" t="str">
        <f t="shared" si="14"/>
        <v/>
      </c>
      <c r="CG42" s="69" t="str">
        <f t="shared" si="15"/>
        <v/>
      </c>
      <c r="CH42" s="69" t="str">
        <f t="shared" si="16"/>
        <v/>
      </c>
      <c r="CI42" s="69" t="str">
        <f t="shared" si="17"/>
        <v/>
      </c>
      <c r="CJ42" s="69" t="str">
        <f t="shared" si="18"/>
        <v/>
      </c>
      <c r="CK42" s="69" t="str">
        <f t="shared" si="19"/>
        <v/>
      </c>
      <c r="CL42" s="69" t="str">
        <f t="shared" si="20"/>
        <v/>
      </c>
      <c r="CM42" s="41" t="e">
        <f t="shared" si="21"/>
        <v>#DIV/0!</v>
      </c>
      <c r="CN42" s="41" t="e">
        <f t="shared" si="22"/>
        <v>#DIV/0!</v>
      </c>
      <c r="CO42" s="41" t="e">
        <f t="shared" si="23"/>
        <v>#DIV/0!</v>
      </c>
      <c r="CP42" s="41" t="e">
        <f t="shared" si="24"/>
        <v>#DIV/0!</v>
      </c>
    </row>
    <row r="43" spans="1:94" s="22" customFormat="1">
      <c r="A43" s="76" t="s">
        <v>207</v>
      </c>
      <c r="B43" s="76">
        <v>378.10884383711999</v>
      </c>
      <c r="C43" s="76"/>
      <c r="D43" s="76">
        <v>2730.9367090843198</v>
      </c>
      <c r="E43" s="76">
        <v>76.389020340160002</v>
      </c>
      <c r="F43" s="76">
        <v>74.048067921080005</v>
      </c>
      <c r="G43" s="76">
        <v>8.7495378911599904</v>
      </c>
      <c r="H43" s="76">
        <v>120.03649137524</v>
      </c>
      <c r="I43" s="76"/>
      <c r="J43" s="76"/>
      <c r="K43" s="76"/>
      <c r="L43" s="76"/>
      <c r="M43" s="76"/>
      <c r="N43" s="23"/>
      <c r="O43" s="23"/>
      <c r="P43" s="76"/>
      <c r="Q43" s="76" t="s">
        <v>207</v>
      </c>
      <c r="R43" s="76">
        <v>0</v>
      </c>
      <c r="S43" s="76">
        <v>3.1711703866268302</v>
      </c>
      <c r="T43" s="76">
        <v>1.17373962263589</v>
      </c>
      <c r="U43" s="76">
        <v>1.17373962263589</v>
      </c>
      <c r="V43" s="76">
        <v>9.3253367768825495</v>
      </c>
      <c r="W43" s="76">
        <v>0</v>
      </c>
      <c r="X43" s="76">
        <v>0.56853501478975299</v>
      </c>
      <c r="Y43" s="76">
        <v>2.9184882057166299</v>
      </c>
      <c r="Z43" s="76">
        <v>378.10869363977503</v>
      </c>
      <c r="AA43" s="76">
        <v>27.934114655193302</v>
      </c>
      <c r="AB43" s="76">
        <v>0.212253599752982</v>
      </c>
      <c r="AC43" s="76">
        <v>4.8767818157270204</v>
      </c>
      <c r="AD43" s="76">
        <v>0</v>
      </c>
      <c r="AE43" s="76">
        <v>0</v>
      </c>
      <c r="AF43" s="76">
        <v>5.1294639644183997</v>
      </c>
      <c r="AG43" s="76">
        <v>5.1294639644183997</v>
      </c>
      <c r="AH43" s="76">
        <v>21.8474893776682</v>
      </c>
      <c r="AI43" s="76">
        <v>3.8621430065449598</v>
      </c>
      <c r="AJ43" s="76">
        <v>0.15413679711511699</v>
      </c>
      <c r="AK43" s="76">
        <v>4.0417954362471198</v>
      </c>
      <c r="AL43" s="76">
        <v>0.41359348432148602</v>
      </c>
      <c r="AM43" s="76">
        <v>0</v>
      </c>
      <c r="AN43" s="76">
        <v>0.32726105832819102</v>
      </c>
      <c r="AO43" s="76">
        <v>1.42520246891758</v>
      </c>
      <c r="AP43" s="76">
        <v>0</v>
      </c>
      <c r="AQ43" s="76">
        <v>123.42500509719601</v>
      </c>
      <c r="AR43" s="76">
        <v>2457.8420839691998</v>
      </c>
      <c r="AS43" s="76">
        <v>251.24609923620801</v>
      </c>
      <c r="AT43" s="76">
        <v>2730.9356725830698</v>
      </c>
      <c r="AU43" s="76">
        <v>0</v>
      </c>
      <c r="AV43" s="76">
        <v>4.9202916743754503</v>
      </c>
      <c r="AW43" s="76">
        <v>0</v>
      </c>
      <c r="AX43" s="76">
        <v>42.918402465635602</v>
      </c>
      <c r="AY43" s="76">
        <v>4.3169993598218603E-2</v>
      </c>
      <c r="AZ43" s="76">
        <v>1.5179835244299601E-2</v>
      </c>
      <c r="BA43" s="76">
        <v>57.1058355927401</v>
      </c>
      <c r="BB43" s="76">
        <v>1.9400590442853399E-2</v>
      </c>
      <c r="BC43" s="76">
        <v>0</v>
      </c>
      <c r="BD43" s="76">
        <v>2.8138248799528102E-3</v>
      </c>
      <c r="BE43" s="76">
        <v>76.387100948909307</v>
      </c>
      <c r="BF43" s="76">
        <v>74.046096948181798</v>
      </c>
      <c r="BG43" s="76">
        <v>2.3410040007275201</v>
      </c>
      <c r="BH43" s="76">
        <v>0</v>
      </c>
      <c r="BI43" s="76">
        <v>0</v>
      </c>
      <c r="BJ43" s="76">
        <v>0.302930561152355</v>
      </c>
      <c r="BK43" s="76">
        <v>0</v>
      </c>
      <c r="BL43" s="76">
        <v>3.2507083409558102</v>
      </c>
      <c r="BM43" s="76">
        <v>0</v>
      </c>
      <c r="BN43" s="76">
        <v>8.4488817028500196E-2</v>
      </c>
      <c r="BO43" s="76">
        <v>13.0028316099803</v>
      </c>
      <c r="BP43" s="76">
        <v>0.104849524673303</v>
      </c>
      <c r="BQ43" s="76">
        <v>0</v>
      </c>
      <c r="BR43" s="76">
        <v>0.21844159107899699</v>
      </c>
      <c r="BS43" s="76">
        <v>2.96191080315481E-4</v>
      </c>
      <c r="BT43" s="76">
        <v>8.7495707714602808</v>
      </c>
      <c r="BU43" s="76">
        <v>17.925834679718101</v>
      </c>
      <c r="BV43" s="76">
        <v>0</v>
      </c>
      <c r="BW43" s="76">
        <v>0</v>
      </c>
      <c r="BX43" s="76">
        <v>6.0049398283945399</v>
      </c>
      <c r="BY43" s="76">
        <v>0</v>
      </c>
      <c r="BZ43" s="76">
        <v>0.98021090034491198</v>
      </c>
      <c r="CA43" s="76">
        <v>120.036446577269</v>
      </c>
      <c r="CB43" s="76">
        <v>8.3469581914323694</v>
      </c>
      <c r="CC43" s="94"/>
      <c r="CD43" s="29">
        <f t="shared" si="13"/>
        <v>8.0000014636022673E-3</v>
      </c>
      <c r="CE43" s="29">
        <f t="shared" si="12"/>
        <v>1.924750294286208E-2</v>
      </c>
      <c r="CF43" s="69">
        <f t="shared" si="14"/>
        <v>-3.9723309151057543E-7</v>
      </c>
      <c r="CG43" s="69" t="str">
        <f t="shared" si="15"/>
        <v/>
      </c>
      <c r="CH43" s="69">
        <f t="shared" si="16"/>
        <v>-3.795405607460458E-7</v>
      </c>
      <c r="CI43" s="69">
        <f t="shared" si="17"/>
        <v>-2.5126533134577663E-5</v>
      </c>
      <c r="CJ43" s="69">
        <f t="shared" si="18"/>
        <v>-2.6617479071933656E-5</v>
      </c>
      <c r="CK43" s="69">
        <f t="shared" si="19"/>
        <v>3.7579470709752974E-6</v>
      </c>
      <c r="CL43" s="69">
        <f t="shared" si="20"/>
        <v>-3.7320293593287681E-7</v>
      </c>
      <c r="CM43" s="41">
        <f t="shared" si="21"/>
        <v>-4.9129361768739533E-4</v>
      </c>
      <c r="CN43" s="41">
        <f t="shared" si="22"/>
        <v>-5.5850227760306402E-4</v>
      </c>
      <c r="CO43" s="41">
        <f t="shared" si="23"/>
        <v>8.5615145023446081E-4</v>
      </c>
      <c r="CP43" s="41">
        <f t="shared" si="24"/>
        <v>-1.3379356052804782E-3</v>
      </c>
    </row>
    <row r="44" spans="1:94">
      <c r="A44" s="76" t="s">
        <v>208</v>
      </c>
      <c r="B44" s="76">
        <v>2729.8678299886301</v>
      </c>
      <c r="C44" s="76"/>
      <c r="D44" s="76">
        <v>18967.096470792301</v>
      </c>
      <c r="E44" s="76">
        <v>542.92789549372003</v>
      </c>
      <c r="F44" s="76">
        <v>525.61199318892</v>
      </c>
      <c r="G44" s="76">
        <v>162.25427593628001</v>
      </c>
      <c r="H44" s="76">
        <v>758.171737050199</v>
      </c>
      <c r="I44" s="76"/>
      <c r="J44" s="76"/>
      <c r="K44" s="76"/>
      <c r="L44" s="76"/>
      <c r="M44" s="76"/>
      <c r="N44" s="23"/>
      <c r="O44" s="23"/>
      <c r="P44" s="76"/>
      <c r="Q44" s="76" t="s">
        <v>208</v>
      </c>
      <c r="R44" s="76">
        <v>0</v>
      </c>
      <c r="S44" s="76">
        <v>20.029684924618302</v>
      </c>
      <c r="T44" s="76">
        <v>7.4135457028987899</v>
      </c>
      <c r="U44" s="76">
        <v>7.4135457028987899</v>
      </c>
      <c r="V44" s="76">
        <v>58.900442470293797</v>
      </c>
      <c r="W44" s="76">
        <v>0</v>
      </c>
      <c r="X44" s="76">
        <v>3.5909715625832801</v>
      </c>
      <c r="Y44" s="76">
        <v>18.433690864469199</v>
      </c>
      <c r="Z44" s="76">
        <v>2729.8670789195098</v>
      </c>
      <c r="AA44" s="76">
        <v>176.43671768094001</v>
      </c>
      <c r="AB44" s="76">
        <v>1.3406327871114201</v>
      </c>
      <c r="AC44" s="76">
        <v>30.802615975753</v>
      </c>
      <c r="AD44" s="76">
        <v>0</v>
      </c>
      <c r="AE44" s="76">
        <v>0</v>
      </c>
      <c r="AF44" s="76">
        <v>32.3986096864557</v>
      </c>
      <c r="AG44" s="76">
        <v>32.3986096864557</v>
      </c>
      <c r="AH44" s="76">
        <v>151.73680048902901</v>
      </c>
      <c r="AI44" s="76">
        <v>24.393987082777102</v>
      </c>
      <c r="AJ44" s="76">
        <v>0.97355452441588497</v>
      </c>
      <c r="AK44" s="76">
        <v>25.5286688116406</v>
      </c>
      <c r="AL44" s="76">
        <v>2.6123297029699399</v>
      </c>
      <c r="AM44" s="76">
        <v>0</v>
      </c>
      <c r="AN44" s="76">
        <v>2.0670391525273502</v>
      </c>
      <c r="AO44" s="76">
        <v>10.1164505485342</v>
      </c>
      <c r="AP44" s="76">
        <v>0</v>
      </c>
      <c r="AQ44" s="76">
        <v>779.57418393227397</v>
      </c>
      <c r="AR44" s="76">
        <v>17070.3826204293</v>
      </c>
      <c r="AS44" s="76">
        <v>1744.9725909006399</v>
      </c>
      <c r="AT44" s="76">
        <v>18967.092011819001</v>
      </c>
      <c r="AU44" s="76">
        <v>0</v>
      </c>
      <c r="AV44" s="76">
        <v>31.0774433647954</v>
      </c>
      <c r="AW44" s="76">
        <v>0</v>
      </c>
      <c r="AX44" s="76">
        <v>271.080150852732</v>
      </c>
      <c r="AY44" s="76">
        <v>0.306431767715515</v>
      </c>
      <c r="AZ44" s="76">
        <v>0.107750450717328</v>
      </c>
      <c r="BA44" s="76">
        <v>405.351776849815</v>
      </c>
      <c r="BB44" s="76">
        <v>0.13771030800883999</v>
      </c>
      <c r="BC44" s="76">
        <v>0</v>
      </c>
      <c r="BD44" s="76">
        <v>1.9973247264670299E-2</v>
      </c>
      <c r="BE44" s="76">
        <v>542.91410129128406</v>
      </c>
      <c r="BF44" s="76">
        <v>525.59811480208896</v>
      </c>
      <c r="BG44" s="76">
        <v>17.315986489194501</v>
      </c>
      <c r="BH44" s="76">
        <v>0</v>
      </c>
      <c r="BI44" s="76">
        <v>0</v>
      </c>
      <c r="BJ44" s="76">
        <v>2.1502784816106901</v>
      </c>
      <c r="BK44" s="76">
        <v>0</v>
      </c>
      <c r="BL44" s="76">
        <v>23.074362023401999</v>
      </c>
      <c r="BM44" s="76">
        <v>0</v>
      </c>
      <c r="BN44" s="76">
        <v>0.59972320190038397</v>
      </c>
      <c r="BO44" s="76">
        <v>92.297450793608803</v>
      </c>
      <c r="BP44" s="76">
        <v>0.66224861053427797</v>
      </c>
      <c r="BQ44" s="76">
        <v>0</v>
      </c>
      <c r="BR44" s="76">
        <v>1.5505552316782101</v>
      </c>
      <c r="BS44" s="76">
        <v>2.1024463675766202E-3</v>
      </c>
      <c r="BT44" s="76">
        <v>162.254376791715</v>
      </c>
      <c r="BU44" s="76">
        <v>113.222772322629</v>
      </c>
      <c r="BV44" s="76">
        <v>0</v>
      </c>
      <c r="BW44" s="76">
        <v>0</v>
      </c>
      <c r="BX44" s="76">
        <v>37.928262075831597</v>
      </c>
      <c r="BY44" s="76">
        <v>0</v>
      </c>
      <c r="BZ44" s="76">
        <v>6.1911794373894402</v>
      </c>
      <c r="CA44" s="76">
        <v>758.17158118950397</v>
      </c>
      <c r="CB44" s="76">
        <v>52.720864487916103</v>
      </c>
      <c r="CC44" s="94"/>
      <c r="CD44" s="29">
        <f t="shared" si="13"/>
        <v>8.0000033950632481E-3</v>
      </c>
      <c r="CE44" s="29">
        <f t="shared" si="12"/>
        <v>1.924750158653726E-2</v>
      </c>
      <c r="CF44" s="69">
        <f t="shared" si="14"/>
        <v>-2.751302140048313E-7</v>
      </c>
      <c r="CG44" s="69" t="str">
        <f t="shared" si="15"/>
        <v/>
      </c>
      <c r="CH44" s="69">
        <f t="shared" si="16"/>
        <v>-2.3508992573057774E-7</v>
      </c>
      <c r="CI44" s="69">
        <f t="shared" si="17"/>
        <v>-2.5407061509393501E-5</v>
      </c>
      <c r="CJ44" s="69">
        <f t="shared" si="18"/>
        <v>-2.640424307451082E-5</v>
      </c>
      <c r="CK44" s="69">
        <f t="shared" si="19"/>
        <v>6.2158876499086011E-7</v>
      </c>
      <c r="CL44" s="69">
        <f t="shared" si="20"/>
        <v>-2.0557439352402525E-7</v>
      </c>
      <c r="CM44" s="41">
        <f t="shared" si="21"/>
        <v>-4.916787368528093E-4</v>
      </c>
      <c r="CN44" s="41">
        <f t="shared" si="22"/>
        <v>-5.5763277090628625E-4</v>
      </c>
      <c r="CO44" s="41">
        <f t="shared" si="23"/>
        <v>8.5619680858342487E-4</v>
      </c>
      <c r="CP44" s="41">
        <f t="shared" si="24"/>
        <v>-1.3379325824179817E-3</v>
      </c>
    </row>
    <row r="45" spans="1:94" s="22" customFormat="1">
      <c r="A45" s="76" t="s">
        <v>209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23"/>
      <c r="O45" s="23"/>
      <c r="P45" s="76"/>
      <c r="Q45" s="76" t="s">
        <v>209</v>
      </c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94"/>
      <c r="CD45" s="29" t="e">
        <f t="shared" si="13"/>
        <v>#DIV/0!</v>
      </c>
      <c r="CE45" s="29" t="e">
        <f t="shared" si="12"/>
        <v>#DIV/0!</v>
      </c>
      <c r="CF45" s="69" t="str">
        <f t="shared" si="14"/>
        <v/>
      </c>
      <c r="CG45" s="69" t="str">
        <f t="shared" si="15"/>
        <v/>
      </c>
      <c r="CH45" s="69" t="str">
        <f t="shared" si="16"/>
        <v/>
      </c>
      <c r="CI45" s="69" t="str">
        <f t="shared" si="17"/>
        <v/>
      </c>
      <c r="CJ45" s="69" t="str">
        <f t="shared" si="18"/>
        <v/>
      </c>
      <c r="CK45" s="69" t="str">
        <f t="shared" si="19"/>
        <v/>
      </c>
      <c r="CL45" s="69" t="str">
        <f t="shared" si="20"/>
        <v/>
      </c>
      <c r="CM45" s="41" t="e">
        <f t="shared" si="21"/>
        <v>#DIV/0!</v>
      </c>
      <c r="CN45" s="41" t="e">
        <f t="shared" si="22"/>
        <v>#DIV/0!</v>
      </c>
      <c r="CO45" s="41" t="e">
        <f t="shared" si="23"/>
        <v>#DIV/0!</v>
      </c>
      <c r="CP45" s="41" t="e">
        <f t="shared" si="24"/>
        <v>#DIV/0!</v>
      </c>
    </row>
    <row r="46" spans="1:94" s="22" customFormat="1">
      <c r="A46" s="76" t="s">
        <v>210</v>
      </c>
      <c r="B46" s="76">
        <v>0.95087311527999896</v>
      </c>
      <c r="C46" s="76"/>
      <c r="D46" s="76">
        <v>6.3286012222399997</v>
      </c>
      <c r="E46" s="76">
        <v>0.17366564643999999</v>
      </c>
      <c r="F46" s="76">
        <v>0.16818083919999899</v>
      </c>
      <c r="G46" s="76">
        <v>4.416379132E-2</v>
      </c>
      <c r="H46" s="76">
        <v>0.21405238052</v>
      </c>
      <c r="I46" s="76"/>
      <c r="J46" s="76"/>
      <c r="K46" s="76"/>
      <c r="L46" s="76"/>
      <c r="M46" s="76"/>
      <c r="N46" s="23"/>
      <c r="O46" s="23"/>
      <c r="P46" s="76"/>
      <c r="Q46" s="76" t="s">
        <v>210</v>
      </c>
      <c r="R46" s="76">
        <v>0</v>
      </c>
      <c r="S46" s="76">
        <v>5.6549514949784203E-3</v>
      </c>
      <c r="T46" s="76">
        <v>2.09304797689313E-3</v>
      </c>
      <c r="U46" s="76">
        <v>2.09304797689313E-3</v>
      </c>
      <c r="V46" s="76">
        <v>1.6629322723589999E-2</v>
      </c>
      <c r="W46" s="76">
        <v>0</v>
      </c>
      <c r="X46" s="76">
        <v>1.01380761777785E-3</v>
      </c>
      <c r="Y46" s="76">
        <v>5.2043143812783499E-3</v>
      </c>
      <c r="Z46" s="76">
        <v>0.95087625611093596</v>
      </c>
      <c r="AA46" s="76">
        <v>4.98131615291258E-2</v>
      </c>
      <c r="AB46" s="76">
        <v>3.78498068889035E-4</v>
      </c>
      <c r="AC46" s="76">
        <v>8.6964837098166305E-3</v>
      </c>
      <c r="AD46" s="76">
        <v>0</v>
      </c>
      <c r="AE46" s="76">
        <v>0</v>
      </c>
      <c r="AF46" s="76">
        <v>9.1470846161477506E-3</v>
      </c>
      <c r="AG46" s="76">
        <v>9.1470846161477506E-3</v>
      </c>
      <c r="AH46" s="76">
        <v>5.0628742362362603E-2</v>
      </c>
      <c r="AI46" s="76">
        <v>6.8870792094776704E-3</v>
      </c>
      <c r="AJ46" s="76">
        <v>2.7486942675319801E-4</v>
      </c>
      <c r="AK46" s="76">
        <v>7.2075064860159599E-3</v>
      </c>
      <c r="AL46" s="76">
        <v>7.3753279043855396E-4</v>
      </c>
      <c r="AM46" s="76">
        <v>0</v>
      </c>
      <c r="AN46" s="76">
        <v>5.8359597406918101E-4</v>
      </c>
      <c r="AO46" s="76">
        <v>3.23696796022862E-3</v>
      </c>
      <c r="AP46" s="76">
        <v>0</v>
      </c>
      <c r="AQ46" s="76">
        <v>0.22009583304397601</v>
      </c>
      <c r="AR46" s="76">
        <v>5.69572404636319</v>
      </c>
      <c r="AS46" s="76">
        <v>0.58222965437038698</v>
      </c>
      <c r="AT46" s="76">
        <v>6.3285824430959403</v>
      </c>
      <c r="AU46" s="76">
        <v>0</v>
      </c>
      <c r="AV46" s="76">
        <v>8.7740895842634004E-3</v>
      </c>
      <c r="AW46" s="76">
        <v>0</v>
      </c>
      <c r="AX46" s="76">
        <v>7.6533676479439094E-2</v>
      </c>
      <c r="AY46" s="76">
        <v>9.8049256766811598E-5</v>
      </c>
      <c r="AZ46" s="76">
        <v>3.4477251056840602E-5</v>
      </c>
      <c r="BA46" s="76">
        <v>0.129700926933315</v>
      </c>
      <c r="BB46" s="76">
        <v>4.4063745542529901E-5</v>
      </c>
      <c r="BC46" s="76">
        <v>0</v>
      </c>
      <c r="BD46" s="76">
        <v>6.3909464993358497E-6</v>
      </c>
      <c r="BE46" s="76">
        <v>0.173661672224276</v>
      </c>
      <c r="BF46" s="76">
        <v>0.168176465568522</v>
      </c>
      <c r="BG46" s="76">
        <v>5.4852066557537797E-3</v>
      </c>
      <c r="BH46" s="76">
        <v>0</v>
      </c>
      <c r="BI46" s="76">
        <v>0</v>
      </c>
      <c r="BJ46" s="76">
        <v>6.8802472483561695E-4</v>
      </c>
      <c r="BK46" s="76">
        <v>0</v>
      </c>
      <c r="BL46" s="76">
        <v>7.38313199623009E-3</v>
      </c>
      <c r="BM46" s="76">
        <v>0</v>
      </c>
      <c r="BN46" s="76">
        <v>1.91894969603774E-4</v>
      </c>
      <c r="BO46" s="76">
        <v>2.9532697189658098E-2</v>
      </c>
      <c r="BP46" s="76">
        <v>1.8696090573278799E-4</v>
      </c>
      <c r="BQ46" s="76">
        <v>0</v>
      </c>
      <c r="BR46" s="76">
        <v>4.9613587085324301E-4</v>
      </c>
      <c r="BS46" s="76">
        <v>6.7268416034215702E-7</v>
      </c>
      <c r="BT46" s="76">
        <v>4.4162315382198697E-2</v>
      </c>
      <c r="BU46" s="76">
        <v>3.1966004185313902E-2</v>
      </c>
      <c r="BV46" s="76">
        <v>0</v>
      </c>
      <c r="BW46" s="76">
        <v>0</v>
      </c>
      <c r="BX46" s="76">
        <v>1.0708227303409999E-2</v>
      </c>
      <c r="BY46" s="76">
        <v>0</v>
      </c>
      <c r="BZ46" s="76">
        <v>1.7479481941831E-3</v>
      </c>
      <c r="CA46" s="76">
        <v>0.21405338073270599</v>
      </c>
      <c r="CB46" s="76">
        <v>1.48844885286793E-2</v>
      </c>
      <c r="CC46" s="94"/>
      <c r="CD46" s="29">
        <f t="shared" si="13"/>
        <v>8.0000130862789304E-3</v>
      </c>
      <c r="CE46" s="29">
        <f t="shared" si="12"/>
        <v>1.9247449096316906E-2</v>
      </c>
      <c r="CF46" s="69">
        <f t="shared" si="14"/>
        <v>3.3031020506596161E-6</v>
      </c>
      <c r="CG46" s="69" t="str">
        <f t="shared" si="15"/>
        <v/>
      </c>
      <c r="CH46" s="69">
        <f t="shared" si="16"/>
        <v>-2.9673451367658586E-6</v>
      </c>
      <c r="CI46" s="69">
        <f t="shared" si="17"/>
        <v>-2.2884294075726782E-5</v>
      </c>
      <c r="CJ46" s="69">
        <f t="shared" si="18"/>
        <v>-2.6005527727107459E-5</v>
      </c>
      <c r="CK46" s="69">
        <f t="shared" si="19"/>
        <v>-3.3419635343541734E-5</v>
      </c>
      <c r="CL46" s="69">
        <f t="shared" si="20"/>
        <v>4.6727474067930494E-6</v>
      </c>
      <c r="CM46" s="41">
        <f t="shared" si="21"/>
        <v>-4.9484486020231328E-4</v>
      </c>
      <c r="CN46" s="41">
        <f t="shared" si="22"/>
        <v>-5.8295949737645954E-4</v>
      </c>
      <c r="CO46" s="41">
        <f t="shared" si="23"/>
        <v>8.6019044074886768E-4</v>
      </c>
      <c r="CP46" s="41">
        <f t="shared" si="24"/>
        <v>-1.317249271096479E-3</v>
      </c>
    </row>
    <row r="47" spans="1:94">
      <c r="A47" s="76" t="s">
        <v>211</v>
      </c>
      <c r="B47" s="76">
        <v>928.152403849439</v>
      </c>
      <c r="C47" s="76"/>
      <c r="D47" s="76">
        <v>6152.9225716050396</v>
      </c>
      <c r="E47" s="76">
        <v>160.82435504256</v>
      </c>
      <c r="F47" s="76">
        <v>155.957251198759</v>
      </c>
      <c r="G47" s="76">
        <v>9.8897800997599994</v>
      </c>
      <c r="H47" s="76">
        <v>209.75416806387901</v>
      </c>
      <c r="I47" s="76"/>
      <c r="J47" s="76"/>
      <c r="K47" s="76"/>
      <c r="L47" s="76"/>
      <c r="M47" s="76"/>
      <c r="N47" s="23"/>
      <c r="O47" s="23"/>
      <c r="P47" s="76"/>
      <c r="Q47" s="76" t="s">
        <v>211</v>
      </c>
      <c r="R47" s="76">
        <v>0</v>
      </c>
      <c r="S47" s="76">
        <v>5.5413693033179703</v>
      </c>
      <c r="T47" s="76">
        <v>2.05101663529511</v>
      </c>
      <c r="U47" s="76">
        <v>2.05101663529511</v>
      </c>
      <c r="V47" s="76">
        <v>16.295269272435199</v>
      </c>
      <c r="W47" s="76">
        <v>0</v>
      </c>
      <c r="X47" s="76">
        <v>0.99346999769498801</v>
      </c>
      <c r="Y47" s="76">
        <v>5.0998262840501098</v>
      </c>
      <c r="Z47" s="76">
        <v>928.15200995651401</v>
      </c>
      <c r="AA47" s="76">
        <v>48.812613886155802</v>
      </c>
      <c r="AB47" s="76">
        <v>0.37089619905815702</v>
      </c>
      <c r="AC47" s="76">
        <v>8.5217901719738993</v>
      </c>
      <c r="AD47" s="76">
        <v>0</v>
      </c>
      <c r="AE47" s="76">
        <v>0</v>
      </c>
      <c r="AF47" s="76">
        <v>8.9633297628427293</v>
      </c>
      <c r="AG47" s="76">
        <v>8.9633297628427293</v>
      </c>
      <c r="AH47" s="76">
        <v>49.2233642528481</v>
      </c>
      <c r="AI47" s="76">
        <v>6.7487851866085196</v>
      </c>
      <c r="AJ47" s="76">
        <v>0.269341154209783</v>
      </c>
      <c r="AK47" s="76">
        <v>7.0627091894611604</v>
      </c>
      <c r="AL47" s="76">
        <v>0.72272156319783698</v>
      </c>
      <c r="AM47" s="76">
        <v>0</v>
      </c>
      <c r="AN47" s="76">
        <v>0.57186242021811495</v>
      </c>
      <c r="AO47" s="76">
        <v>3.00170807428584</v>
      </c>
      <c r="AP47" s="76">
        <v>0</v>
      </c>
      <c r="AQ47" s="76">
        <v>215.67531079030101</v>
      </c>
      <c r="AR47" s="76">
        <v>5537.62842706217</v>
      </c>
      <c r="AS47" s="76">
        <v>566.06868465197203</v>
      </c>
      <c r="AT47" s="76">
        <v>6152.9204759669901</v>
      </c>
      <c r="AU47" s="76">
        <v>0</v>
      </c>
      <c r="AV47" s="76">
        <v>8.5978120705436591</v>
      </c>
      <c r="AW47" s="76">
        <v>0</v>
      </c>
      <c r="AX47" s="76">
        <v>74.996431728413498</v>
      </c>
      <c r="AY47" s="76">
        <v>9.0923075220599905E-2</v>
      </c>
      <c r="AZ47" s="76">
        <v>3.19712219844904E-2</v>
      </c>
      <c r="BA47" s="76">
        <v>120.274200600428</v>
      </c>
      <c r="BB47" s="76">
        <v>4.0860809852896501E-2</v>
      </c>
      <c r="BC47" s="76">
        <v>0</v>
      </c>
      <c r="BD47" s="76">
        <v>5.9263773992074302E-3</v>
      </c>
      <c r="BE47" s="76">
        <v>160.82026326865</v>
      </c>
      <c r="BF47" s="76">
        <v>155.95315601177299</v>
      </c>
      <c r="BG47" s="76">
        <v>4.8671072568770404</v>
      </c>
      <c r="BH47" s="76">
        <v>0</v>
      </c>
      <c r="BI47" s="76">
        <v>0</v>
      </c>
      <c r="BJ47" s="76">
        <v>0.63802090455640204</v>
      </c>
      <c r="BK47" s="76">
        <v>0</v>
      </c>
      <c r="BL47" s="76">
        <v>6.8465208957379096</v>
      </c>
      <c r="BM47" s="76">
        <v>0</v>
      </c>
      <c r="BN47" s="76">
        <v>0.177947156482966</v>
      </c>
      <c r="BO47" s="76">
        <v>27.3860871710841</v>
      </c>
      <c r="BP47" s="76">
        <v>0.18321633991563299</v>
      </c>
      <c r="BQ47" s="76">
        <v>0</v>
      </c>
      <c r="BR47" s="76">
        <v>0.46007397257891097</v>
      </c>
      <c r="BS47" s="76">
        <v>6.2382644678869205E-4</v>
      </c>
      <c r="BT47" s="76">
        <v>9.8898212179786906</v>
      </c>
      <c r="BU47" s="76">
        <v>31.323962514435902</v>
      </c>
      <c r="BV47" s="76">
        <v>0</v>
      </c>
      <c r="BW47" s="76">
        <v>0</v>
      </c>
      <c r="BX47" s="76">
        <v>10.493148916593301</v>
      </c>
      <c r="BY47" s="76">
        <v>0</v>
      </c>
      <c r="BZ47" s="76">
        <v>1.71283986572789</v>
      </c>
      <c r="CA47" s="76">
        <v>209.75409711227499</v>
      </c>
      <c r="CB47" s="76">
        <v>14.5856352305013</v>
      </c>
      <c r="CC47" s="94"/>
      <c r="CD47" s="29">
        <f t="shared" si="13"/>
        <v>8.0000000723416103E-3</v>
      </c>
      <c r="CE47" s="29">
        <f t="shared" si="12"/>
        <v>1.9247498101668679E-2</v>
      </c>
      <c r="CF47" s="69">
        <f t="shared" si="14"/>
        <v>-4.243838871247587E-7</v>
      </c>
      <c r="CG47" s="69" t="str">
        <f t="shared" si="15"/>
        <v/>
      </c>
      <c r="CH47" s="69">
        <f t="shared" si="16"/>
        <v>-3.4059229985100281E-7</v>
      </c>
      <c r="CI47" s="69">
        <f t="shared" si="17"/>
        <v>-2.5442501596990243E-5</v>
      </c>
      <c r="CJ47" s="69">
        <f t="shared" si="18"/>
        <v>-2.6258394236427942E-5</v>
      </c>
      <c r="CK47" s="69">
        <f t="shared" si="19"/>
        <v>4.1576474174826472E-6</v>
      </c>
      <c r="CL47" s="69">
        <f t="shared" si="20"/>
        <v>-3.382607586345431E-7</v>
      </c>
      <c r="CM47" s="41">
        <f t="shared" si="21"/>
        <v>-4.9107446658282802E-4</v>
      </c>
      <c r="CN47" s="41">
        <f t="shared" si="22"/>
        <v>-5.5800277290425269E-4</v>
      </c>
      <c r="CO47" s="41">
        <f t="shared" si="23"/>
        <v>8.5631117532432028E-4</v>
      </c>
      <c r="CP47" s="41">
        <f t="shared" si="24"/>
        <v>-1.3381531842748017E-3</v>
      </c>
    </row>
    <row r="48" spans="1:94">
      <c r="A48" s="76" t="s">
        <v>212</v>
      </c>
      <c r="B48" s="76">
        <v>1546.8543317057499</v>
      </c>
      <c r="C48" s="76"/>
      <c r="D48" s="76">
        <v>10204.1243414858</v>
      </c>
      <c r="E48" s="76">
        <v>265.92147749067999</v>
      </c>
      <c r="F48" s="76">
        <v>257.871326120319</v>
      </c>
      <c r="G48" s="76">
        <v>17.0233220335199</v>
      </c>
      <c r="H48" s="76">
        <v>357.248604723119</v>
      </c>
      <c r="I48" s="76"/>
      <c r="J48" s="76"/>
      <c r="K48" s="76"/>
      <c r="L48" s="76"/>
      <c r="M48" s="76"/>
      <c r="N48" s="23"/>
      <c r="O48" s="23"/>
      <c r="P48" s="76"/>
      <c r="Q48" s="76" t="s">
        <v>212</v>
      </c>
      <c r="R48" s="76">
        <v>0</v>
      </c>
      <c r="S48" s="76">
        <v>9.4379320442329107</v>
      </c>
      <c r="T48" s="76">
        <v>3.4932437183615299</v>
      </c>
      <c r="U48" s="76">
        <v>3.4932437183615299</v>
      </c>
      <c r="V48" s="76">
        <v>27.753747659815399</v>
      </c>
      <c r="W48" s="76">
        <v>0</v>
      </c>
      <c r="X48" s="76">
        <v>1.6920552157862401</v>
      </c>
      <c r="Y48" s="76">
        <v>8.6859111694668005</v>
      </c>
      <c r="Z48" s="76">
        <v>1546.8540297346101</v>
      </c>
      <c r="AA48" s="76">
        <v>83.136528477935002</v>
      </c>
      <c r="AB48" s="76">
        <v>0.63170231030668</v>
      </c>
      <c r="AC48" s="76">
        <v>14.514113843797301</v>
      </c>
      <c r="AD48" s="76">
        <v>0</v>
      </c>
      <c r="AE48" s="76">
        <v>0</v>
      </c>
      <c r="AF48" s="76">
        <v>15.2661384168496</v>
      </c>
      <c r="AG48" s="76">
        <v>15.2661384168496</v>
      </c>
      <c r="AH48" s="76">
        <v>81.6329680794545</v>
      </c>
      <c r="AI48" s="76">
        <v>11.4943824531523</v>
      </c>
      <c r="AJ48" s="76">
        <v>0.458736269651696</v>
      </c>
      <c r="AK48" s="76">
        <v>12.0290501029348</v>
      </c>
      <c r="AL48" s="76">
        <v>1.2309229881792201</v>
      </c>
      <c r="AM48" s="76">
        <v>0</v>
      </c>
      <c r="AN48" s="76">
        <v>0.97398346069896402</v>
      </c>
      <c r="AO48" s="76">
        <v>4.9632461406747197</v>
      </c>
      <c r="AP48" s="76">
        <v>0</v>
      </c>
      <c r="AQ48" s="76">
        <v>367.33336429735903</v>
      </c>
      <c r="AR48" s="76">
        <v>9183.7085933146991</v>
      </c>
      <c r="AS48" s="76">
        <v>938.77918112578902</v>
      </c>
      <c r="AT48" s="76">
        <v>10204.120742519901</v>
      </c>
      <c r="AU48" s="76">
        <v>0</v>
      </c>
      <c r="AV48" s="76">
        <v>14.643618030357899</v>
      </c>
      <c r="AW48" s="76">
        <v>0</v>
      </c>
      <c r="AX48" s="76">
        <v>127.732255812734</v>
      </c>
      <c r="AY48" s="76">
        <v>0.150338986410048</v>
      </c>
      <c r="AZ48" s="76">
        <v>5.2863594580047003E-2</v>
      </c>
      <c r="BA48" s="76">
        <v>198.870311027078</v>
      </c>
      <c r="BB48" s="76">
        <v>6.7562264469650593E-2</v>
      </c>
      <c r="BC48" s="76">
        <v>0</v>
      </c>
      <c r="BD48" s="76">
        <v>9.7991064574700793E-3</v>
      </c>
      <c r="BE48" s="76">
        <v>265.914724141541</v>
      </c>
      <c r="BF48" s="76">
        <v>257.86455085119798</v>
      </c>
      <c r="BG48" s="76">
        <v>8.0501732903431993</v>
      </c>
      <c r="BH48" s="76">
        <v>0</v>
      </c>
      <c r="BI48" s="76">
        <v>0</v>
      </c>
      <c r="BJ48" s="76">
        <v>1.0549510251260701</v>
      </c>
      <c r="BK48" s="76">
        <v>0</v>
      </c>
      <c r="BL48" s="76">
        <v>11.320551803976</v>
      </c>
      <c r="BM48" s="76">
        <v>0</v>
      </c>
      <c r="BN48" s="76">
        <v>0.29423109276387899</v>
      </c>
      <c r="BO48" s="76">
        <v>45.282190564438302</v>
      </c>
      <c r="BP48" s="76">
        <v>0.31204986962465697</v>
      </c>
      <c r="BQ48" s="76">
        <v>0</v>
      </c>
      <c r="BR48" s="76">
        <v>0.76071989956072905</v>
      </c>
      <c r="BS48" s="76">
        <v>1.03148633765549E-3</v>
      </c>
      <c r="BT48" s="76">
        <v>17.023361508723301</v>
      </c>
      <c r="BU48" s="76">
        <v>53.3503095316794</v>
      </c>
      <c r="BV48" s="76">
        <v>0</v>
      </c>
      <c r="BW48" s="76">
        <v>0</v>
      </c>
      <c r="BX48" s="76">
        <v>17.871693671243001</v>
      </c>
      <c r="BY48" s="76">
        <v>0</v>
      </c>
      <c r="BZ48" s="76">
        <v>2.9172697949366801</v>
      </c>
      <c r="CA48" s="76">
        <v>357.24843282009698</v>
      </c>
      <c r="CB48" s="76">
        <v>24.8419247358405</v>
      </c>
      <c r="CC48" s="94"/>
      <c r="CD48" s="29">
        <f t="shared" si="13"/>
        <v>8.000000209650136E-3</v>
      </c>
      <c r="CE48" s="29">
        <f t="shared" si="12"/>
        <v>1.9247493012479973E-2</v>
      </c>
      <c r="CF48" s="69">
        <f t="shared" si="14"/>
        <v>-1.9521627450257552E-7</v>
      </c>
      <c r="CG48" s="69" t="str">
        <f t="shared" si="15"/>
        <v/>
      </c>
      <c r="CH48" s="69">
        <f t="shared" si="16"/>
        <v>-3.5269718190722276E-7</v>
      </c>
      <c r="CI48" s="69">
        <f t="shared" si="17"/>
        <v>-2.5396027439063088E-5</v>
      </c>
      <c r="CJ48" s="69">
        <f t="shared" si="18"/>
        <v>-2.6273836734606248E-5</v>
      </c>
      <c r="CK48" s="69">
        <f t="shared" si="19"/>
        <v>2.3188895400948691E-6</v>
      </c>
      <c r="CL48" s="69">
        <f t="shared" si="20"/>
        <v>-4.8118598575005152E-7</v>
      </c>
      <c r="CM48" s="41">
        <f t="shared" si="21"/>
        <v>-4.9147893550264914E-4</v>
      </c>
      <c r="CN48" s="41">
        <f t="shared" si="22"/>
        <v>-5.5824404477942393E-4</v>
      </c>
      <c r="CO48" s="41">
        <f t="shared" si="23"/>
        <v>8.5617658491538105E-4</v>
      </c>
      <c r="CP48" s="41">
        <f t="shared" si="24"/>
        <v>-1.3378208318374663E-3</v>
      </c>
    </row>
    <row r="49" spans="1:94">
      <c r="A49" s="76" t="s">
        <v>213</v>
      </c>
      <c r="B49" s="76">
        <v>276.528262332959</v>
      </c>
      <c r="C49" s="76"/>
      <c r="D49" s="76">
        <v>2210.3125675716701</v>
      </c>
      <c r="E49" s="76">
        <v>66.016456977679994</v>
      </c>
      <c r="F49" s="76">
        <v>63.9755767670799</v>
      </c>
      <c r="G49" s="76">
        <v>10.004091470560001</v>
      </c>
      <c r="H49" s="76">
        <v>121.6079896724</v>
      </c>
      <c r="I49" s="76"/>
      <c r="J49" s="76"/>
      <c r="K49" s="76"/>
      <c r="L49" s="76"/>
      <c r="M49" s="76"/>
      <c r="N49" s="23"/>
      <c r="O49" s="23"/>
      <c r="P49" s="76"/>
      <c r="Q49" s="76" t="s">
        <v>213</v>
      </c>
      <c r="R49" s="76">
        <v>0</v>
      </c>
      <c r="S49" s="76">
        <v>3.2126875156891401</v>
      </c>
      <c r="T49" s="76">
        <v>1.18910627832243</v>
      </c>
      <c r="U49" s="76">
        <v>1.18910627832243</v>
      </c>
      <c r="V49" s="76">
        <v>9.4474179617172904</v>
      </c>
      <c r="W49" s="76">
        <v>0</v>
      </c>
      <c r="X49" s="76">
        <v>0.57597855340621495</v>
      </c>
      <c r="Y49" s="76">
        <v>2.95669663171897</v>
      </c>
      <c r="Z49" s="76">
        <v>276.52820344472099</v>
      </c>
      <c r="AA49" s="76">
        <v>28.2998160633284</v>
      </c>
      <c r="AB49" s="76">
        <v>0.21503251024996101</v>
      </c>
      <c r="AC49" s="76">
        <v>4.9406273754592096</v>
      </c>
      <c r="AD49" s="76">
        <v>0</v>
      </c>
      <c r="AE49" s="76">
        <v>0</v>
      </c>
      <c r="AF49" s="76">
        <v>5.1966203553168704</v>
      </c>
      <c r="AG49" s="76">
        <v>5.1966203553168704</v>
      </c>
      <c r="AH49" s="76">
        <v>17.6825020930901</v>
      </c>
      <c r="AI49" s="76">
        <v>3.91270698766284</v>
      </c>
      <c r="AJ49" s="76">
        <v>0.15615477374203701</v>
      </c>
      <c r="AK49" s="76">
        <v>4.0947075500075396</v>
      </c>
      <c r="AL49" s="76">
        <v>0.41900811373686703</v>
      </c>
      <c r="AM49" s="76">
        <v>0</v>
      </c>
      <c r="AN49" s="76">
        <v>0.33154553683041599</v>
      </c>
      <c r="AO49" s="76">
        <v>1.2313375679271501</v>
      </c>
      <c r="AP49" s="76">
        <v>0</v>
      </c>
      <c r="AQ49" s="76">
        <v>125.040866537696</v>
      </c>
      <c r="AR49" s="76">
        <v>1989.2808797477901</v>
      </c>
      <c r="AS49" s="76">
        <v>203.34876414072099</v>
      </c>
      <c r="AT49" s="76">
        <v>2210.3121459816002</v>
      </c>
      <c r="AU49" s="76">
        <v>0</v>
      </c>
      <c r="AV49" s="76">
        <v>4.9847074201651198</v>
      </c>
      <c r="AW49" s="76">
        <v>0</v>
      </c>
      <c r="AX49" s="76">
        <v>43.480258130756098</v>
      </c>
      <c r="AY49" s="76">
        <v>3.7297746109117701E-2</v>
      </c>
      <c r="AZ49" s="76">
        <v>1.3114987235238599E-2</v>
      </c>
      <c r="BA49" s="76">
        <v>49.337951492804599</v>
      </c>
      <c r="BB49" s="76">
        <v>1.6761594470808001E-2</v>
      </c>
      <c r="BC49" s="76">
        <v>0</v>
      </c>
      <c r="BD49" s="76">
        <v>2.43107124302099E-3</v>
      </c>
      <c r="BE49" s="76">
        <v>66.014785797733495</v>
      </c>
      <c r="BF49" s="76">
        <v>63.973894334470799</v>
      </c>
      <c r="BG49" s="76">
        <v>2.0408914632627302</v>
      </c>
      <c r="BH49" s="76">
        <v>0</v>
      </c>
      <c r="BI49" s="76">
        <v>0</v>
      </c>
      <c r="BJ49" s="76">
        <v>0.26172406573080398</v>
      </c>
      <c r="BK49" s="76">
        <v>0</v>
      </c>
      <c r="BL49" s="76">
        <v>2.8085264133556</v>
      </c>
      <c r="BM49" s="76">
        <v>0</v>
      </c>
      <c r="BN49" s="76">
        <v>7.2996109448458593E-2</v>
      </c>
      <c r="BO49" s="76">
        <v>11.234107034397599</v>
      </c>
      <c r="BP49" s="76">
        <v>0.10622234090058801</v>
      </c>
      <c r="BQ49" s="76">
        <v>0</v>
      </c>
      <c r="BR49" s="76">
        <v>0.188727917624299</v>
      </c>
      <c r="BS49" s="76">
        <v>2.5590205120234501E-4</v>
      </c>
      <c r="BT49" s="76">
        <v>10.0041502730666</v>
      </c>
      <c r="BU49" s="76">
        <v>18.1605186844317</v>
      </c>
      <c r="BV49" s="76">
        <v>0</v>
      </c>
      <c r="BW49" s="76">
        <v>0</v>
      </c>
      <c r="BX49" s="76">
        <v>6.0835536957722898</v>
      </c>
      <c r="BY49" s="76">
        <v>0</v>
      </c>
      <c r="BZ49" s="76">
        <v>0.99304368798624298</v>
      </c>
      <c r="CA49" s="76">
        <v>121.607954399598</v>
      </c>
      <c r="CB49" s="76">
        <v>8.4562355420725606</v>
      </c>
      <c r="CC49" s="94"/>
      <c r="CD49" s="29">
        <f t="shared" si="13"/>
        <v>8.0000022282994323E-3</v>
      </c>
      <c r="CE49" s="29">
        <f t="shared" si="12"/>
        <v>1.9247500574053271E-2</v>
      </c>
      <c r="CF49" s="69">
        <f t="shared" si="14"/>
        <v>-2.1295558551187778E-7</v>
      </c>
      <c r="CG49" s="69" t="str">
        <f t="shared" si="15"/>
        <v/>
      </c>
      <c r="CH49" s="69">
        <f t="shared" si="16"/>
        <v>-1.907377608381098E-7</v>
      </c>
      <c r="CI49" s="69">
        <f t="shared" si="17"/>
        <v>-2.5314596132652057E-5</v>
      </c>
      <c r="CJ49" s="69">
        <f t="shared" si="18"/>
        <v>-2.6298045193504285E-5</v>
      </c>
      <c r="CK49" s="69">
        <f t="shared" si="19"/>
        <v>5.8778457566195506E-6</v>
      </c>
      <c r="CL49" s="69">
        <f t="shared" si="20"/>
        <v>-2.9005332700425748E-7</v>
      </c>
      <c r="CM49" s="41">
        <f t="shared" si="21"/>
        <v>-4.9116935113183928E-4</v>
      </c>
      <c r="CN49" s="41">
        <f t="shared" si="22"/>
        <v>-5.5794280751944505E-4</v>
      </c>
      <c r="CO49" s="41">
        <f t="shared" si="23"/>
        <v>8.5650730095234839E-4</v>
      </c>
      <c r="CP49" s="41">
        <f t="shared" si="24"/>
        <v>-1.3379290373588238E-3</v>
      </c>
    </row>
    <row r="50" spans="1:94">
      <c r="A50" s="76" t="s">
        <v>214</v>
      </c>
      <c r="B50" s="76">
        <v>227.694752850839</v>
      </c>
      <c r="C50" s="76"/>
      <c r="D50" s="76">
        <v>1553.1997365099501</v>
      </c>
      <c r="E50" s="76">
        <v>41.597364906240003</v>
      </c>
      <c r="F50" s="76">
        <v>40.332836073199999</v>
      </c>
      <c r="G50" s="76">
        <v>3.35933674252</v>
      </c>
      <c r="H50" s="76">
        <v>57.951623288679997</v>
      </c>
      <c r="I50" s="76"/>
      <c r="J50" s="76"/>
      <c r="K50" s="76"/>
      <c r="L50" s="76"/>
      <c r="M50" s="76"/>
      <c r="N50" s="23"/>
      <c r="O50" s="23"/>
      <c r="P50" s="76"/>
      <c r="Q50" s="76" t="s">
        <v>214</v>
      </c>
      <c r="R50" s="76">
        <v>0</v>
      </c>
      <c r="S50" s="76">
        <v>1.53098875690582</v>
      </c>
      <c r="T50" s="76">
        <v>0.56666163357549204</v>
      </c>
      <c r="U50" s="76">
        <v>0.56666163357549204</v>
      </c>
      <c r="V50" s="76">
        <v>4.5021175600666297</v>
      </c>
      <c r="W50" s="76">
        <v>0</v>
      </c>
      <c r="X50" s="76">
        <v>0.27447935034857501</v>
      </c>
      <c r="Y50" s="76">
        <v>1.4089975946112601</v>
      </c>
      <c r="Z50" s="76">
        <v>227.694666573631</v>
      </c>
      <c r="AA50" s="76">
        <v>13.486122076685101</v>
      </c>
      <c r="AB50" s="76">
        <v>0.102472628992853</v>
      </c>
      <c r="AC50" s="76">
        <v>2.3544291324411701</v>
      </c>
      <c r="AD50" s="76">
        <v>0</v>
      </c>
      <c r="AE50" s="76">
        <v>0</v>
      </c>
      <c r="AF50" s="76">
        <v>2.4764206540648299</v>
      </c>
      <c r="AG50" s="76">
        <v>2.4764206540648299</v>
      </c>
      <c r="AH50" s="76">
        <v>12.425596024978301</v>
      </c>
      <c r="AI50" s="76">
        <v>1.8645782698870199</v>
      </c>
      <c r="AJ50" s="76">
        <v>7.4414715767565004E-2</v>
      </c>
      <c r="AK50" s="76">
        <v>1.9513105265139901</v>
      </c>
      <c r="AL50" s="76">
        <v>0.199675936709903</v>
      </c>
      <c r="AM50" s="76">
        <v>0</v>
      </c>
      <c r="AN50" s="76">
        <v>0.15799619463355</v>
      </c>
      <c r="AO50" s="76">
        <v>0.776285653822539</v>
      </c>
      <c r="AP50" s="76">
        <v>0</v>
      </c>
      <c r="AQ50" s="76">
        <v>59.587541558557497</v>
      </c>
      <c r="AR50" s="76">
        <v>1397.87937324889</v>
      </c>
      <c r="AS50" s="76">
        <v>142.89431972177599</v>
      </c>
      <c r="AT50" s="76">
        <v>1553.19928899565</v>
      </c>
      <c r="AU50" s="76">
        <v>0</v>
      </c>
      <c r="AV50" s="76">
        <v>2.37543460772967</v>
      </c>
      <c r="AW50" s="76">
        <v>0</v>
      </c>
      <c r="AX50" s="76">
        <v>20.720283843928598</v>
      </c>
      <c r="AY50" s="76">
        <v>2.35140429835149E-2</v>
      </c>
      <c r="AZ50" s="76">
        <v>8.2682288328179993E-3</v>
      </c>
      <c r="BA50" s="76">
        <v>31.1046731012968</v>
      </c>
      <c r="BB50" s="76">
        <v>1.05671997602473E-2</v>
      </c>
      <c r="BC50" s="76">
        <v>0</v>
      </c>
      <c r="BD50" s="76">
        <v>1.5326453932439301E-3</v>
      </c>
      <c r="BE50" s="76">
        <v>41.596304069358901</v>
      </c>
      <c r="BF50" s="76">
        <v>40.3317766087197</v>
      </c>
      <c r="BG50" s="76">
        <v>1.26452746063923</v>
      </c>
      <c r="BH50" s="76">
        <v>0</v>
      </c>
      <c r="BI50" s="76">
        <v>0</v>
      </c>
      <c r="BJ50" s="76">
        <v>0.16500152109768099</v>
      </c>
      <c r="BK50" s="76">
        <v>0</v>
      </c>
      <c r="BL50" s="76">
        <v>1.7706115598472201</v>
      </c>
      <c r="BM50" s="76">
        <v>0</v>
      </c>
      <c r="BN50" s="76">
        <v>4.6019729271317297E-2</v>
      </c>
      <c r="BO50" s="76">
        <v>7.0824454341727403</v>
      </c>
      <c r="BP50" s="76">
        <v>5.06196733587021E-2</v>
      </c>
      <c r="BQ50" s="76">
        <v>0</v>
      </c>
      <c r="BR50" s="76">
        <v>0.118981815218505</v>
      </c>
      <c r="BS50" s="76">
        <v>1.6133084558827499E-4</v>
      </c>
      <c r="BT50" s="76">
        <v>3.3593648623590502</v>
      </c>
      <c r="BU50" s="76">
        <v>8.6542915810067793</v>
      </c>
      <c r="BV50" s="76">
        <v>0</v>
      </c>
      <c r="BW50" s="76">
        <v>0</v>
      </c>
      <c r="BX50" s="76">
        <v>2.8990850989749402</v>
      </c>
      <c r="BY50" s="76">
        <v>0</v>
      </c>
      <c r="BZ50" s="76">
        <v>0.47322943935165501</v>
      </c>
      <c r="CA50" s="76">
        <v>57.951599857912001</v>
      </c>
      <c r="CB50" s="76">
        <v>4.0297704554817404</v>
      </c>
      <c r="CC50" s="94"/>
      <c r="CD50" s="29">
        <f t="shared" si="13"/>
        <v>8.0000011028933081E-3</v>
      </c>
      <c r="CE50" s="29">
        <f t="shared" si="12"/>
        <v>1.9247494633169882E-2</v>
      </c>
      <c r="CF50" s="69">
        <f t="shared" si="14"/>
        <v>-3.7891610113160473E-7</v>
      </c>
      <c r="CG50" s="69" t="str">
        <f t="shared" si="15"/>
        <v/>
      </c>
      <c r="CH50" s="69">
        <f t="shared" si="16"/>
        <v>-2.8812411535341001E-7</v>
      </c>
      <c r="CI50" s="69">
        <f t="shared" si="17"/>
        <v>-2.5502501985237494E-5</v>
      </c>
      <c r="CJ50" s="69">
        <f t="shared" si="18"/>
        <v>-2.6268038240019481E-5</v>
      </c>
      <c r="CK50" s="69">
        <f t="shared" si="19"/>
        <v>8.3706520677834047E-6</v>
      </c>
      <c r="CL50" s="69">
        <f t="shared" si="20"/>
        <v>-4.0431599093141291E-7</v>
      </c>
      <c r="CM50" s="41">
        <f t="shared" si="21"/>
        <v>-4.9188201189983953E-4</v>
      </c>
      <c r="CN50" s="41">
        <f t="shared" si="22"/>
        <v>-5.5813242988016069E-4</v>
      </c>
      <c r="CO50" s="41">
        <f t="shared" si="23"/>
        <v>8.564625309272568E-4</v>
      </c>
      <c r="CP50" s="41">
        <f t="shared" si="24"/>
        <v>-1.3379421753457704E-3</v>
      </c>
    </row>
    <row r="51" spans="1:94">
      <c r="A51" s="76" t="s">
        <v>215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23"/>
      <c r="O51" s="23"/>
      <c r="P51" s="76"/>
      <c r="Q51" s="76" t="s">
        <v>215</v>
      </c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94"/>
      <c r="CD51" s="29" t="e">
        <f t="shared" si="13"/>
        <v>#DIV/0!</v>
      </c>
      <c r="CE51" s="29" t="e">
        <f t="shared" si="12"/>
        <v>#DIV/0!</v>
      </c>
      <c r="CF51" s="69" t="str">
        <f t="shared" si="14"/>
        <v/>
      </c>
      <c r="CG51" s="69" t="str">
        <f t="shared" si="15"/>
        <v/>
      </c>
      <c r="CH51" s="69" t="str">
        <f t="shared" si="16"/>
        <v/>
      </c>
      <c r="CI51" s="69" t="str">
        <f t="shared" si="17"/>
        <v/>
      </c>
      <c r="CJ51" s="69" t="str">
        <f t="shared" si="18"/>
        <v/>
      </c>
      <c r="CK51" s="69" t="str">
        <f t="shared" si="19"/>
        <v/>
      </c>
      <c r="CL51" s="69" t="str">
        <f t="shared" si="20"/>
        <v/>
      </c>
      <c r="CM51" s="41" t="e">
        <f t="shared" si="21"/>
        <v>#DIV/0!</v>
      </c>
      <c r="CN51" s="41" t="e">
        <f t="shared" si="22"/>
        <v>#DIV/0!</v>
      </c>
      <c r="CO51" s="41" t="e">
        <f t="shared" si="23"/>
        <v>#DIV/0!</v>
      </c>
      <c r="CP51" s="41" t="e">
        <f t="shared" si="24"/>
        <v>#DIV/0!</v>
      </c>
    </row>
    <row r="52" spans="1:94">
      <c r="A52" s="32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23"/>
      <c r="O52" s="23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94"/>
      <c r="CD52" s="94"/>
      <c r="CE52" s="94"/>
      <c r="CF52" s="69" t="str">
        <f t="shared" si="14"/>
        <v/>
      </c>
      <c r="CG52" s="69" t="str">
        <f t="shared" si="15"/>
        <v/>
      </c>
      <c r="CH52" s="69" t="str">
        <f t="shared" si="16"/>
        <v/>
      </c>
      <c r="CI52" s="69" t="str">
        <f t="shared" si="17"/>
        <v/>
      </c>
      <c r="CJ52" s="69" t="str">
        <f t="shared" si="18"/>
        <v/>
      </c>
      <c r="CK52" s="69" t="str">
        <f t="shared" si="19"/>
        <v/>
      </c>
      <c r="CL52" s="69" t="str">
        <f t="shared" si="20"/>
        <v/>
      </c>
      <c r="CM52" s="41" t="e">
        <f t="shared" si="21"/>
        <v>#DIV/0!</v>
      </c>
      <c r="CN52" s="41" t="e">
        <f t="shared" si="22"/>
        <v>#DIV/0!</v>
      </c>
      <c r="CO52" s="41" t="e">
        <f t="shared" si="23"/>
        <v>#DIV/0!</v>
      </c>
      <c r="CP52" s="41" t="e">
        <f t="shared" si="24"/>
        <v>#DIV/0!</v>
      </c>
    </row>
    <row r="53" spans="1:94" s="22" customFormat="1">
      <c r="A53" s="32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23"/>
      <c r="O53" s="94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94"/>
      <c r="CD53" s="94"/>
      <c r="CE53" s="94"/>
      <c r="CF53" s="69" t="str">
        <f t="shared" si="14"/>
        <v/>
      </c>
      <c r="CG53" s="69" t="str">
        <f t="shared" si="15"/>
        <v/>
      </c>
      <c r="CH53" s="69" t="str">
        <f t="shared" si="16"/>
        <v/>
      </c>
      <c r="CI53" s="69" t="str">
        <f t="shared" si="17"/>
        <v/>
      </c>
      <c r="CJ53" s="69" t="str">
        <f t="shared" si="18"/>
        <v/>
      </c>
      <c r="CK53" s="69" t="str">
        <f t="shared" si="19"/>
        <v/>
      </c>
      <c r="CL53" s="69" t="str">
        <f t="shared" si="20"/>
        <v/>
      </c>
      <c r="CM53" s="41" t="e">
        <f t="shared" si="21"/>
        <v>#DIV/0!</v>
      </c>
      <c r="CN53" s="41" t="e">
        <f t="shared" si="22"/>
        <v>#DIV/0!</v>
      </c>
      <c r="CO53" s="41" t="e">
        <f t="shared" si="23"/>
        <v>#DIV/0!</v>
      </c>
      <c r="CP53" s="41" t="e">
        <f t="shared" si="24"/>
        <v>#DIV/0!</v>
      </c>
    </row>
    <row r="54" spans="1:94">
      <c r="A54" s="32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23"/>
      <c r="O54" s="94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94"/>
      <c r="CD54" s="94"/>
      <c r="CE54" s="94"/>
      <c r="CF54" s="69" t="str">
        <f t="shared" si="14"/>
        <v/>
      </c>
      <c r="CG54" s="69" t="str">
        <f t="shared" si="15"/>
        <v/>
      </c>
      <c r="CH54" s="69" t="str">
        <f t="shared" si="16"/>
        <v/>
      </c>
      <c r="CI54" s="69" t="str">
        <f t="shared" si="17"/>
        <v/>
      </c>
      <c r="CJ54" s="69" t="str">
        <f t="shared" si="18"/>
        <v/>
      </c>
      <c r="CK54" s="69" t="str">
        <f t="shared" si="19"/>
        <v/>
      </c>
      <c r="CL54" s="69" t="str">
        <f t="shared" si="20"/>
        <v/>
      </c>
      <c r="CM54" s="41" t="e">
        <f t="shared" si="21"/>
        <v>#DIV/0!</v>
      </c>
      <c r="CN54" s="41" t="e">
        <f t="shared" si="22"/>
        <v>#DIV/0!</v>
      </c>
      <c r="CO54" s="41" t="e">
        <f t="shared" si="23"/>
        <v>#DIV/0!</v>
      </c>
      <c r="CP54" s="41" t="e">
        <f t="shared" si="24"/>
        <v>#DIV/0!</v>
      </c>
    </row>
    <row r="55" spans="1:94">
      <c r="A55" s="76" t="s">
        <v>334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23"/>
      <c r="O55" s="23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94"/>
      <c r="CD55" s="29" t="e">
        <f t="shared" ref="CD55:CD60" si="25">AH55/AT55</f>
        <v>#DIV/0!</v>
      </c>
      <c r="CE55" s="29" t="e">
        <f t="shared" ref="CE55:CE60" si="26">AO55/BF55</f>
        <v>#DIV/0!</v>
      </c>
      <c r="CF55" s="69" t="str">
        <f t="shared" si="14"/>
        <v/>
      </c>
      <c r="CG55" s="69" t="str">
        <f t="shared" si="15"/>
        <v/>
      </c>
      <c r="CH55" s="69" t="str">
        <f t="shared" si="16"/>
        <v/>
      </c>
      <c r="CI55" s="69" t="str">
        <f t="shared" si="17"/>
        <v/>
      </c>
      <c r="CJ55" s="69" t="str">
        <f t="shared" si="18"/>
        <v/>
      </c>
      <c r="CK55" s="69" t="str">
        <f t="shared" si="19"/>
        <v/>
      </c>
      <c r="CL55" s="69" t="str">
        <f t="shared" si="20"/>
        <v/>
      </c>
      <c r="CM55" s="41" t="e">
        <f t="shared" si="21"/>
        <v>#DIV/0!</v>
      </c>
      <c r="CN55" s="41" t="e">
        <f t="shared" si="22"/>
        <v>#DIV/0!</v>
      </c>
      <c r="CO55" s="41" t="e">
        <f t="shared" si="23"/>
        <v>#DIV/0!</v>
      </c>
      <c r="CP55" s="41" t="e">
        <f t="shared" si="24"/>
        <v>#DIV/0!</v>
      </c>
    </row>
    <row r="56" spans="1:94">
      <c r="A56" s="76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23"/>
      <c r="O56" s="23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94"/>
      <c r="CD56" s="29" t="e">
        <f t="shared" si="25"/>
        <v>#DIV/0!</v>
      </c>
      <c r="CE56" s="29" t="e">
        <f t="shared" si="26"/>
        <v>#DIV/0!</v>
      </c>
      <c r="CF56" s="69" t="str">
        <f t="shared" si="14"/>
        <v/>
      </c>
      <c r="CG56" s="69" t="str">
        <f t="shared" si="15"/>
        <v/>
      </c>
      <c r="CH56" s="69" t="str">
        <f t="shared" si="16"/>
        <v/>
      </c>
      <c r="CI56" s="69" t="str">
        <f t="shared" si="17"/>
        <v/>
      </c>
      <c r="CJ56" s="69" t="str">
        <f t="shared" si="18"/>
        <v/>
      </c>
      <c r="CK56" s="69" t="str">
        <f t="shared" si="19"/>
        <v/>
      </c>
      <c r="CL56" s="69" t="str">
        <f t="shared" si="20"/>
        <v/>
      </c>
      <c r="CM56" s="41" t="e">
        <f t="shared" si="21"/>
        <v>#DIV/0!</v>
      </c>
      <c r="CN56" s="41" t="e">
        <f t="shared" si="22"/>
        <v>#DIV/0!</v>
      </c>
      <c r="CO56" s="41" t="e">
        <f t="shared" si="23"/>
        <v>#DIV/0!</v>
      </c>
      <c r="CP56" s="41" t="e">
        <f t="shared" si="24"/>
        <v>#DIV/0!</v>
      </c>
    </row>
    <row r="57" spans="1:94" s="22" customFormat="1">
      <c r="A57" s="94" t="s">
        <v>336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94"/>
      <c r="CD57" s="29" t="e">
        <f t="shared" si="25"/>
        <v>#DIV/0!</v>
      </c>
      <c r="CE57" s="29" t="e">
        <f t="shared" si="26"/>
        <v>#DIV/0!</v>
      </c>
      <c r="CF57" s="69" t="str">
        <f t="shared" si="14"/>
        <v/>
      </c>
      <c r="CG57" s="69" t="str">
        <f t="shared" si="15"/>
        <v/>
      </c>
      <c r="CH57" s="69" t="str">
        <f t="shared" si="16"/>
        <v/>
      </c>
      <c r="CI57" s="69" t="str">
        <f t="shared" si="17"/>
        <v/>
      </c>
      <c r="CJ57" s="69" t="str">
        <f t="shared" si="18"/>
        <v/>
      </c>
      <c r="CK57" s="69" t="str">
        <f t="shared" si="19"/>
        <v/>
      </c>
      <c r="CL57" s="69" t="str">
        <f t="shared" si="20"/>
        <v/>
      </c>
      <c r="CM57" s="41" t="e">
        <f t="shared" si="21"/>
        <v>#DIV/0!</v>
      </c>
      <c r="CN57" s="41" t="e">
        <f t="shared" si="22"/>
        <v>#DIV/0!</v>
      </c>
      <c r="CO57" s="41" t="e">
        <f t="shared" si="23"/>
        <v>#DIV/0!</v>
      </c>
      <c r="CP57" s="41" t="e">
        <f t="shared" si="24"/>
        <v>#DIV/0!</v>
      </c>
    </row>
    <row r="58" spans="1:94" s="22" customFormat="1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94"/>
      <c r="CD58" s="29" t="e">
        <f t="shared" si="25"/>
        <v>#DIV/0!</v>
      </c>
      <c r="CE58" s="29" t="e">
        <f t="shared" si="26"/>
        <v>#DIV/0!</v>
      </c>
      <c r="CF58" s="69" t="str">
        <f t="shared" si="14"/>
        <v/>
      </c>
      <c r="CG58" s="69" t="str">
        <f t="shared" si="15"/>
        <v/>
      </c>
      <c r="CH58" s="69" t="str">
        <f t="shared" si="16"/>
        <v/>
      </c>
      <c r="CI58" s="69" t="str">
        <f t="shared" si="17"/>
        <v/>
      </c>
      <c r="CJ58" s="69" t="str">
        <f t="shared" si="18"/>
        <v/>
      </c>
      <c r="CK58" s="69" t="str">
        <f t="shared" si="19"/>
        <v/>
      </c>
      <c r="CL58" s="69" t="str">
        <f t="shared" si="20"/>
        <v/>
      </c>
      <c r="CM58" s="41" t="e">
        <f t="shared" si="21"/>
        <v>#DIV/0!</v>
      </c>
      <c r="CN58" s="41" t="e">
        <f t="shared" si="22"/>
        <v>#DIV/0!</v>
      </c>
      <c r="CO58" s="41" t="e">
        <f t="shared" si="23"/>
        <v>#DIV/0!</v>
      </c>
      <c r="CP58" s="41" t="e">
        <f t="shared" si="24"/>
        <v>#DIV/0!</v>
      </c>
    </row>
    <row r="59" spans="1:94" s="22" customFormat="1">
      <c r="A59" s="94" t="s">
        <v>338</v>
      </c>
      <c r="B59" s="76">
        <v>5205.3404513716796</v>
      </c>
      <c r="C59" s="76"/>
      <c r="D59" s="76">
        <v>34183.420209339703</v>
      </c>
      <c r="E59" s="76">
        <v>900.05591349475901</v>
      </c>
      <c r="F59" s="76">
        <v>872.76799830792402</v>
      </c>
      <c r="G59" s="76">
        <v>64.854204801320193</v>
      </c>
      <c r="H59" s="76">
        <v>1307.2493372941101</v>
      </c>
      <c r="I59" s="76"/>
      <c r="J59" s="76"/>
      <c r="K59" s="76"/>
      <c r="L59" s="76"/>
      <c r="M59" s="76"/>
      <c r="N59" s="76"/>
      <c r="O59" s="76"/>
      <c r="P59" s="76"/>
      <c r="Q59" s="76" t="s">
        <v>367</v>
      </c>
      <c r="R59" s="76">
        <v>0</v>
      </c>
      <c r="S59" s="76">
        <v>34.535412551948802</v>
      </c>
      <c r="T59" s="76">
        <v>12.7825450735036</v>
      </c>
      <c r="U59" s="76">
        <v>12.7825450735036</v>
      </c>
      <c r="V59" s="76">
        <v>101.556990546338</v>
      </c>
      <c r="W59" s="76">
        <v>0</v>
      </c>
      <c r="X59" s="76">
        <v>6.1916112751262498</v>
      </c>
      <c r="Y59" s="76">
        <v>31.783539818266998</v>
      </c>
      <c r="Z59" s="76">
        <v>5205.3384541410996</v>
      </c>
      <c r="AA59" s="76">
        <v>304.21394451092101</v>
      </c>
      <c r="AB59" s="76">
        <v>2.3115351521657401</v>
      </c>
      <c r="AC59" s="76">
        <v>53.1101487643502</v>
      </c>
      <c r="AD59" s="76">
        <v>0</v>
      </c>
      <c r="AE59" s="76">
        <v>0</v>
      </c>
      <c r="AF59" s="76">
        <v>55.862151998602201</v>
      </c>
      <c r="AG59" s="76">
        <v>55.862151998602201</v>
      </c>
      <c r="AH59" s="76">
        <v>273.46738161257002</v>
      </c>
      <c r="AI59" s="76">
        <v>42.060618878206697</v>
      </c>
      <c r="AJ59" s="76">
        <v>1.6786159811607599</v>
      </c>
      <c r="AK59" s="76">
        <v>44.0166726148164</v>
      </c>
      <c r="AL59" s="76">
        <v>4.5042214853860996</v>
      </c>
      <c r="AM59" s="76">
        <v>0</v>
      </c>
      <c r="AN59" s="76">
        <v>3.5640224995948899</v>
      </c>
      <c r="AO59" s="76">
        <v>16.7982201538826</v>
      </c>
      <c r="AP59" s="76">
        <v>0</v>
      </c>
      <c r="AQ59" s="76">
        <v>1344.1474203166899</v>
      </c>
      <c r="AR59" s="76">
        <v>30765.091224061202</v>
      </c>
      <c r="AS59" s="76">
        <v>3144.86846278542</v>
      </c>
      <c r="AT59" s="76">
        <v>34183.427068459197</v>
      </c>
      <c r="AU59" s="76">
        <v>0</v>
      </c>
      <c r="AV59" s="76">
        <v>53.583904765417103</v>
      </c>
      <c r="AW59" s="76">
        <v>0</v>
      </c>
      <c r="AX59" s="76">
        <v>467.401404336513</v>
      </c>
      <c r="AY59" s="76">
        <v>0.50882112060935702</v>
      </c>
      <c r="AZ59" s="76">
        <v>0.1789173171955</v>
      </c>
      <c r="BA59" s="76">
        <v>673.07729101561404</v>
      </c>
      <c r="BB59" s="76">
        <v>0.228664959517628</v>
      </c>
      <c r="BC59" s="76">
        <v>0</v>
      </c>
      <c r="BD59" s="76">
        <v>3.3165178976724601E-2</v>
      </c>
      <c r="BE59" s="76">
        <v>900.03126648598595</v>
      </c>
      <c r="BF59" s="76">
        <v>872.74346780214603</v>
      </c>
      <c r="BG59" s="76">
        <v>27.287798683840599</v>
      </c>
      <c r="BH59" s="76">
        <v>0</v>
      </c>
      <c r="BI59" s="76">
        <v>0</v>
      </c>
      <c r="BJ59" s="76">
        <v>3.5705072964169302</v>
      </c>
      <c r="BK59" s="76">
        <v>0</v>
      </c>
      <c r="BL59" s="76">
        <v>38.314423039402001</v>
      </c>
      <c r="BM59" s="76">
        <v>0</v>
      </c>
      <c r="BN59" s="76">
        <v>0.99582898868477698</v>
      </c>
      <c r="BO59" s="76">
        <v>153.25769270876299</v>
      </c>
      <c r="BP59" s="76">
        <v>1.1418567324523199</v>
      </c>
      <c r="BQ59" s="76">
        <v>0</v>
      </c>
      <c r="BR59" s="76">
        <v>2.57466511703787</v>
      </c>
      <c r="BS59" s="76">
        <v>3.4910599271372302E-3</v>
      </c>
      <c r="BT59" s="76">
        <v>64.854205855696407</v>
      </c>
      <c r="BU59" s="76">
        <v>195.22040094321801</v>
      </c>
      <c r="BV59" s="76">
        <v>0</v>
      </c>
      <c r="BW59" s="76">
        <v>0</v>
      </c>
      <c r="BX59" s="76">
        <v>65.396143877489294</v>
      </c>
      <c r="BY59" s="76">
        <v>0</v>
      </c>
      <c r="BZ59" s="76">
        <v>10.6749146075166</v>
      </c>
      <c r="CA59" s="76">
        <v>1307.24863422565</v>
      </c>
      <c r="CB59" s="76">
        <v>90.902363042603199</v>
      </c>
      <c r="CC59" s="94"/>
      <c r="CD59" s="29">
        <f t="shared" si="25"/>
        <v>7.9999989780105002E-3</v>
      </c>
      <c r="CE59" s="29">
        <f t="shared" si="26"/>
        <v>1.9247603417973463E-2</v>
      </c>
      <c r="CF59" s="69">
        <f t="shared" si="14"/>
        <v>-3.8368875169717475E-7</v>
      </c>
      <c r="CG59" s="69" t="str">
        <f t="shared" si="15"/>
        <v/>
      </c>
      <c r="CH59" s="69">
        <f t="shared" si="16"/>
        <v>2.0065632555293862E-7</v>
      </c>
      <c r="CI59" s="69">
        <f t="shared" si="17"/>
        <v>-2.7383864050577237E-5</v>
      </c>
      <c r="CJ59" s="69">
        <f t="shared" si="18"/>
        <v>-2.8106559618990615E-5</v>
      </c>
      <c r="CK59" s="69">
        <f t="shared" si="19"/>
        <v>1.6257638440492641E-8</v>
      </c>
      <c r="CL59" s="69">
        <f t="shared" si="20"/>
        <v>-5.3782277033163412E-7</v>
      </c>
      <c r="CM59" s="41">
        <f t="shared" si="21"/>
        <v>-4.9014047945273611E-4</v>
      </c>
      <c r="CN59" s="41">
        <f t="shared" si="22"/>
        <v>-5.5528232373913537E-4</v>
      </c>
      <c r="CO59" s="41">
        <f t="shared" si="23"/>
        <v>8.5756378317251674E-4</v>
      </c>
      <c r="CP59" s="41">
        <f t="shared" si="24"/>
        <v>-1.3355432743127327E-3</v>
      </c>
    </row>
    <row r="60" spans="1:94" s="22" customFormat="1">
      <c r="A60" s="76" t="s">
        <v>368</v>
      </c>
      <c r="B60" s="76">
        <v>792.52407073531901</v>
      </c>
      <c r="C60" s="76"/>
      <c r="D60" s="76">
        <v>5242.59667569261</v>
      </c>
      <c r="E60" s="76">
        <v>140.3767581898</v>
      </c>
      <c r="F60" s="76">
        <v>136.07159881920001</v>
      </c>
      <c r="G60" s="76">
        <v>17.120986945479899</v>
      </c>
      <c r="H60" s="76">
        <v>202.10871479523999</v>
      </c>
      <c r="I60" s="76"/>
      <c r="J60" s="76"/>
      <c r="K60" s="76"/>
      <c r="L60" s="76"/>
      <c r="M60" s="76"/>
      <c r="N60" s="76"/>
      <c r="O60" s="76"/>
      <c r="P60" s="76"/>
      <c r="Q60" s="76" t="s">
        <v>369</v>
      </c>
      <c r="R60" s="76">
        <v>0</v>
      </c>
      <c r="S60" s="76">
        <v>5.3393873597943102</v>
      </c>
      <c r="T60" s="76">
        <v>1.9762579027424401</v>
      </c>
      <c r="U60" s="76">
        <v>1.9762579027424401</v>
      </c>
      <c r="V60" s="76">
        <v>15.701336527224299</v>
      </c>
      <c r="W60" s="76">
        <v>0</v>
      </c>
      <c r="X60" s="76">
        <v>0.95725737306141401</v>
      </c>
      <c r="Y60" s="76">
        <v>4.9139374794270196</v>
      </c>
      <c r="Z60" s="76">
        <v>792.52392180205698</v>
      </c>
      <c r="AA60" s="76">
        <v>47.033376822434199</v>
      </c>
      <c r="AB60" s="76">
        <v>0.35737727992261697</v>
      </c>
      <c r="AC60" s="76">
        <v>8.2111648615254893</v>
      </c>
      <c r="AD60" s="76">
        <v>0</v>
      </c>
      <c r="AE60" s="76">
        <v>0</v>
      </c>
      <c r="AF60" s="76">
        <v>8.6366163363437298</v>
      </c>
      <c r="AG60" s="76">
        <v>8.6366163363437298</v>
      </c>
      <c r="AH60" s="76">
        <v>41.9407497919387</v>
      </c>
      <c r="AI60" s="76">
        <v>6.5027971006134297</v>
      </c>
      <c r="AJ60" s="76">
        <v>0.25952425701472098</v>
      </c>
      <c r="AK60" s="76">
        <v>6.8052760844996198</v>
      </c>
      <c r="AL60" s="76">
        <v>0.69637915773078296</v>
      </c>
      <c r="AM60" s="76">
        <v>0</v>
      </c>
      <c r="AN60" s="76">
        <v>0.55101869603300302</v>
      </c>
      <c r="AO60" s="76">
        <v>2.61896891482994</v>
      </c>
      <c r="AP60" s="76">
        <v>0</v>
      </c>
      <c r="AQ60" s="76">
        <v>207.814043331845</v>
      </c>
      <c r="AR60" s="76">
        <v>4718.3378946962202</v>
      </c>
      <c r="AS60" s="76">
        <v>482.318623874953</v>
      </c>
      <c r="AT60" s="76">
        <v>5242.5972683631198</v>
      </c>
      <c r="AU60" s="76">
        <v>0</v>
      </c>
      <c r="AV60" s="76">
        <v>8.2844391529291102</v>
      </c>
      <c r="AW60" s="76">
        <v>0</v>
      </c>
      <c r="AX60" s="76">
        <v>72.262888939962593</v>
      </c>
      <c r="AY60" s="76">
        <v>7.93297827896184E-2</v>
      </c>
      <c r="AZ60" s="76">
        <v>2.7894688514470498E-2</v>
      </c>
      <c r="BA60" s="76">
        <v>104.938390185022</v>
      </c>
      <c r="BB60" s="76">
        <v>3.5650689440411797E-2</v>
      </c>
      <c r="BC60" s="76">
        <v>0</v>
      </c>
      <c r="BD60" s="76">
        <v>5.17071336056041E-3</v>
      </c>
      <c r="BE60" s="76">
        <v>140.37319153204601</v>
      </c>
      <c r="BF60" s="76">
        <v>136.068019268396</v>
      </c>
      <c r="BG60" s="76">
        <v>4.3051722636507401</v>
      </c>
      <c r="BH60" s="76">
        <v>0</v>
      </c>
      <c r="BI60" s="76">
        <v>0</v>
      </c>
      <c r="BJ60" s="76">
        <v>0.55666860673401697</v>
      </c>
      <c r="BK60" s="76">
        <v>0</v>
      </c>
      <c r="BL60" s="76">
        <v>5.9735395757204897</v>
      </c>
      <c r="BM60" s="76">
        <v>0</v>
      </c>
      <c r="BN60" s="76">
        <v>0.155257632125751</v>
      </c>
      <c r="BO60" s="76">
        <v>23.894161830277099</v>
      </c>
      <c r="BP60" s="76">
        <v>0.176538255919134</v>
      </c>
      <c r="BQ60" s="76">
        <v>0</v>
      </c>
      <c r="BR60" s="76">
        <v>0.40141127774378998</v>
      </c>
      <c r="BS60" s="76">
        <v>5.4428666699735898E-4</v>
      </c>
      <c r="BT60" s="76">
        <v>17.121036031239399</v>
      </c>
      <c r="BU60" s="76">
        <v>30.182218960577998</v>
      </c>
      <c r="BV60" s="76">
        <v>0</v>
      </c>
      <c r="BW60" s="76">
        <v>0</v>
      </c>
      <c r="BX60" s="76">
        <v>10.110665321009501</v>
      </c>
      <c r="BY60" s="76">
        <v>0</v>
      </c>
      <c r="BZ60" s="76">
        <v>1.6504068436978101</v>
      </c>
      <c r="CA60" s="76">
        <v>202.10869282450599</v>
      </c>
      <c r="CB60" s="76">
        <v>14.0539882010449</v>
      </c>
      <c r="CC60" s="94"/>
      <c r="CD60" s="29">
        <f t="shared" si="25"/>
        <v>7.9999945914277209E-3</v>
      </c>
      <c r="CE60" s="29">
        <f t="shared" si="26"/>
        <v>1.924749789782703E-2</v>
      </c>
      <c r="CF60" s="69">
        <f t="shared" si="14"/>
        <v>-1.8792269855132641E-7</v>
      </c>
      <c r="CG60" s="69"/>
      <c r="CH60" s="69">
        <f t="shared" si="16"/>
        <v>1.1304903781359575E-7</v>
      </c>
      <c r="CI60" s="69">
        <f t="shared" si="17"/>
        <v>-2.5407751254451926E-5</v>
      </c>
      <c r="CJ60" s="69">
        <f t="shared" si="18"/>
        <v>-2.6306377194564213E-5</v>
      </c>
      <c r="CK60" s="69">
        <f t="shared" si="19"/>
        <v>2.8669935708728946E-6</v>
      </c>
      <c r="CL60" s="69">
        <f t="shared" si="20"/>
        <v>-1.0870750436875997E-7</v>
      </c>
      <c r="CM60" s="41">
        <f t="shared" si="21"/>
        <v>-4.9131334393795717E-4</v>
      </c>
      <c r="CN60" s="41">
        <f t="shared" si="22"/>
        <v>-5.5932981408136678E-4</v>
      </c>
      <c r="CO60" s="41">
        <f t="shared" si="23"/>
        <v>8.5564820460067037E-4</v>
      </c>
      <c r="CP60" s="41">
        <f t="shared" si="24"/>
        <v>-1.337610102211224E-3</v>
      </c>
    </row>
    <row r="61" spans="1:94">
      <c r="A61" s="33" t="s">
        <v>370</v>
      </c>
      <c r="B61" s="1">
        <f>SUM(B3:B60)+SUM(B67:B80)</f>
        <v>32991.189197713997</v>
      </c>
      <c r="C61" s="1">
        <f t="shared" ref="C61:O61" si="27">SUM(C3:C60)+SUM(C67:C80)</f>
        <v>9.6161818018837621</v>
      </c>
      <c r="D61" s="1">
        <f t="shared" si="27"/>
        <v>228155.33809553363</v>
      </c>
      <c r="E61" s="1">
        <f t="shared" si="27"/>
        <v>6158.5225192065373</v>
      </c>
      <c r="F61" s="1">
        <f t="shared" si="27"/>
        <v>5960.0236098004743</v>
      </c>
      <c r="G61" s="1">
        <f t="shared" si="27"/>
        <v>1180.7906688954499</v>
      </c>
      <c r="H61" s="1">
        <f t="shared" si="27"/>
        <v>8924.6229350787071</v>
      </c>
      <c r="I61" s="1">
        <f t="shared" si="27"/>
        <v>0</v>
      </c>
      <c r="J61" s="1">
        <f t="shared" si="27"/>
        <v>0</v>
      </c>
      <c r="K61" s="1">
        <f t="shared" si="27"/>
        <v>0</v>
      </c>
      <c r="L61" s="1">
        <f t="shared" si="27"/>
        <v>0</v>
      </c>
      <c r="M61" s="1">
        <f t="shared" si="27"/>
        <v>0</v>
      </c>
      <c r="N61" s="1">
        <f t="shared" si="27"/>
        <v>0</v>
      </c>
      <c r="O61" s="1">
        <f t="shared" si="27"/>
        <v>0</v>
      </c>
      <c r="P61" s="76"/>
      <c r="Q61" s="33" t="s">
        <v>370</v>
      </c>
      <c r="R61" s="1">
        <f>SUM(R3:R60)+SUM(R67:R80)</f>
        <v>0</v>
      </c>
      <c r="S61" s="1">
        <f t="shared" ref="S61:CB61" si="28">SUM(S3:S60)+SUM(S67:S80)</f>
        <v>228.7023589810569</v>
      </c>
      <c r="T61" s="1">
        <f t="shared" si="28"/>
        <v>84.952700454035309</v>
      </c>
      <c r="U61" s="1">
        <f t="shared" si="28"/>
        <v>84.952700454035309</v>
      </c>
      <c r="V61" s="1">
        <f t="shared" si="28"/>
        <v>672.1103735884044</v>
      </c>
      <c r="W61" s="1">
        <f t="shared" si="28"/>
        <v>0</v>
      </c>
      <c r="X61" s="1">
        <f t="shared" si="28"/>
        <v>42.760087636660266</v>
      </c>
      <c r="Y61" s="1">
        <f t="shared" si="28"/>
        <v>213.17867854703655</v>
      </c>
      <c r="Z61" s="1">
        <f t="shared" si="28"/>
        <v>32478.297270053132</v>
      </c>
      <c r="AA61" s="1">
        <f t="shared" si="28"/>
        <v>2017.1435148482203</v>
      </c>
      <c r="AB61" s="1">
        <f t="shared" si="28"/>
        <v>16.218086357193588</v>
      </c>
      <c r="AC61" s="1">
        <f t="shared" si="28"/>
        <v>352.56423686609946</v>
      </c>
      <c r="AD61" s="1">
        <f t="shared" si="28"/>
        <v>5.2336258750971219E-3</v>
      </c>
      <c r="AE61" s="1">
        <f t="shared" si="28"/>
        <v>0</v>
      </c>
      <c r="AF61" s="1">
        <f t="shared" si="28"/>
        <v>371.17687064700891</v>
      </c>
      <c r="AG61" s="1">
        <f t="shared" si="28"/>
        <v>371.17687064700891</v>
      </c>
      <c r="AH61" s="1">
        <f t="shared" si="28"/>
        <v>1776.6423659681288</v>
      </c>
      <c r="AI61" s="1">
        <f t="shared" si="28"/>
        <v>279.82634234155421</v>
      </c>
      <c r="AJ61" s="1">
        <f t="shared" si="28"/>
        <v>11.177790917604252</v>
      </c>
      <c r="AK61" s="1">
        <f t="shared" si="28"/>
        <v>291.70214294426353</v>
      </c>
      <c r="AL61" s="1">
        <f t="shared" si="28"/>
        <v>29.809189535187592</v>
      </c>
      <c r="AM61" s="1">
        <f t="shared" si="28"/>
        <v>0.36646577934864177</v>
      </c>
      <c r="AN61" s="1">
        <f t="shared" si="28"/>
        <v>23.645007706647569</v>
      </c>
      <c r="AO61" s="1">
        <f t="shared" si="28"/>
        <v>112.93552334742951</v>
      </c>
      <c r="AP61" s="1">
        <f t="shared" si="28"/>
        <v>0</v>
      </c>
      <c r="AQ61" s="1">
        <f t="shared" si="28"/>
        <v>8941.3677778488291</v>
      </c>
      <c r="AR61" s="1">
        <f t="shared" si="28"/>
        <v>199872.27112075058</v>
      </c>
      <c r="AS61" s="1">
        <f t="shared" si="28"/>
        <v>20431.382214609992</v>
      </c>
      <c r="AT61" s="1">
        <f t="shared" si="28"/>
        <v>222080.29570132858</v>
      </c>
      <c r="AU61" s="1">
        <f t="shared" si="28"/>
        <v>0</v>
      </c>
      <c r="AV61" s="1">
        <f t="shared" si="28"/>
        <v>357.78982822223776</v>
      </c>
      <c r="AW61" s="1">
        <f t="shared" si="28"/>
        <v>0</v>
      </c>
      <c r="AX61" s="1">
        <f t="shared" si="28"/>
        <v>3113.6046880165522</v>
      </c>
      <c r="AY61" s="1">
        <f t="shared" si="28"/>
        <v>3.3993367608780942</v>
      </c>
      <c r="AZ61" s="1">
        <f t="shared" si="28"/>
        <v>1.1935610243792583</v>
      </c>
      <c r="BA61" s="1">
        <f t="shared" si="28"/>
        <v>4492.1344707446588</v>
      </c>
      <c r="BB61" s="1">
        <f t="shared" si="28"/>
        <v>1.5270851190071453</v>
      </c>
      <c r="BC61" s="1">
        <f t="shared" si="28"/>
        <v>0</v>
      </c>
      <c r="BD61" s="1">
        <f t="shared" si="28"/>
        <v>0.22124545318097152</v>
      </c>
      <c r="BE61" s="1">
        <f t="shared" si="28"/>
        <v>6026.6145697434731</v>
      </c>
      <c r="BF61" s="1">
        <f t="shared" si="28"/>
        <v>5838.6551398312395</v>
      </c>
      <c r="BG61" s="1">
        <f t="shared" si="28"/>
        <v>187.95942991223367</v>
      </c>
      <c r="BH61" s="1">
        <f t="shared" si="28"/>
        <v>0</v>
      </c>
      <c r="BI61" s="1">
        <f t="shared" si="28"/>
        <v>0</v>
      </c>
      <c r="BJ61" s="1">
        <f t="shared" si="28"/>
        <v>28.478448689979395</v>
      </c>
      <c r="BK61" s="1">
        <f t="shared" si="28"/>
        <v>0</v>
      </c>
      <c r="BL61" s="1">
        <f t="shared" si="28"/>
        <v>257.56382844496943</v>
      </c>
      <c r="BM61" s="1">
        <f t="shared" si="28"/>
        <v>0</v>
      </c>
      <c r="BN61" s="1">
        <f t="shared" si="28"/>
        <v>6.6547786846453425</v>
      </c>
      <c r="BO61" s="1">
        <f t="shared" si="28"/>
        <v>1030.2553108219361</v>
      </c>
      <c r="BP61" s="1">
        <f t="shared" si="28"/>
        <v>7.600821528889651</v>
      </c>
      <c r="BQ61" s="1">
        <f t="shared" si="28"/>
        <v>1.987045211285458E-2</v>
      </c>
      <c r="BR61" s="1">
        <f t="shared" si="28"/>
        <v>17.18391465213708</v>
      </c>
      <c r="BS61" s="1">
        <f t="shared" si="28"/>
        <v>2.3288983353451559E-2</v>
      </c>
      <c r="BT61" s="1">
        <f t="shared" si="28"/>
        <v>864.16044044688545</v>
      </c>
      <c r="BU61" s="1">
        <f t="shared" si="28"/>
        <v>1307.8726555721951</v>
      </c>
      <c r="BV61" s="1">
        <f t="shared" si="28"/>
        <v>0</v>
      </c>
      <c r="BW61" s="1">
        <f t="shared" si="28"/>
        <v>0</v>
      </c>
      <c r="BX61" s="1">
        <f t="shared" si="28"/>
        <v>437.32495738106792</v>
      </c>
      <c r="BY61" s="1">
        <f t="shared" si="28"/>
        <v>0</v>
      </c>
      <c r="BZ61" s="1">
        <f t="shared" si="28"/>
        <v>71.39523276460983</v>
      </c>
      <c r="CA61" s="1">
        <f t="shared" si="28"/>
        <v>8696.0818114645645</v>
      </c>
      <c r="CB61" s="1">
        <f t="shared" si="28"/>
        <v>606.91672460072766</v>
      </c>
      <c r="CC61" s="94"/>
      <c r="CD61" s="94"/>
      <c r="CE61" s="94"/>
      <c r="CF61" s="69"/>
      <c r="CG61" s="69"/>
      <c r="CH61" s="69"/>
      <c r="CI61" s="69"/>
      <c r="CJ61" s="69"/>
      <c r="CK61" s="69"/>
      <c r="CL61" s="69"/>
      <c r="CM61" s="41"/>
      <c r="CN61" s="41"/>
      <c r="CO61" s="41"/>
      <c r="CP61" s="41"/>
    </row>
    <row r="62" spans="1:94">
      <c r="A62" s="8" t="s">
        <v>217</v>
      </c>
      <c r="B62" s="1">
        <f>SUM(B3:B51)</f>
        <v>24430.736874822454</v>
      </c>
      <c r="C62" s="1">
        <f>SUM(C3:C51)</f>
        <v>0</v>
      </c>
      <c r="D62" s="1">
        <f t="shared" ref="D62:K62" si="29">SUM(D3:D51)</f>
        <v>168565.85291111341</v>
      </c>
      <c r="E62" s="1">
        <f t="shared" si="29"/>
        <v>4622.4689131961941</v>
      </c>
      <c r="F62" s="1">
        <f t="shared" si="29"/>
        <v>4480.0114156780292</v>
      </c>
      <c r="G62" s="1">
        <f t="shared" si="29"/>
        <v>655.32114222959899</v>
      </c>
      <c r="H62" s="1">
        <f t="shared" si="29"/>
        <v>6673.5227036909082</v>
      </c>
      <c r="I62" s="1">
        <f t="shared" si="29"/>
        <v>0</v>
      </c>
      <c r="J62" s="1">
        <f t="shared" si="29"/>
        <v>0</v>
      </c>
      <c r="K62" s="1">
        <f t="shared" si="29"/>
        <v>0</v>
      </c>
      <c r="L62" s="1">
        <f>SUM(L3:L51)</f>
        <v>0</v>
      </c>
      <c r="M62" s="1">
        <f>SUM(M3:M51)</f>
        <v>0</v>
      </c>
      <c r="N62" s="1">
        <f>SUM(N3:N51)</f>
        <v>0</v>
      </c>
      <c r="O62" s="1">
        <f>SUM(O3:O51)</f>
        <v>0</v>
      </c>
      <c r="P62" s="94"/>
      <c r="Q62" s="8" t="s">
        <v>217</v>
      </c>
      <c r="R62" s="1">
        <f t="shared" ref="R62:CB62" si="30">SUM(R3:R51)</f>
        <v>0</v>
      </c>
      <c r="S62" s="1">
        <f t="shared" si="30"/>
        <v>176.3037584795369</v>
      </c>
      <c r="T62" s="1">
        <f t="shared" si="30"/>
        <v>65.254970856098595</v>
      </c>
      <c r="U62" s="1">
        <f t="shared" si="30"/>
        <v>65.254970856098595</v>
      </c>
      <c r="V62" s="1">
        <f t="shared" si="30"/>
        <v>518.44913671874781</v>
      </c>
      <c r="W62" s="1">
        <f t="shared" si="30"/>
        <v>0</v>
      </c>
      <c r="X62" s="1">
        <f t="shared" si="30"/>
        <v>31.608164237026003</v>
      </c>
      <c r="Y62" s="1">
        <f t="shared" si="30"/>
        <v>162.25566280914833</v>
      </c>
      <c r="Z62" s="1">
        <f t="shared" si="30"/>
        <v>24430.728930259163</v>
      </c>
      <c r="AA62" s="1">
        <f t="shared" si="30"/>
        <v>1553.018353017211</v>
      </c>
      <c r="AB62" s="1">
        <f t="shared" si="30"/>
        <v>11.80041035930542</v>
      </c>
      <c r="AC62" s="1">
        <f t="shared" si="30"/>
        <v>271.12848920259069</v>
      </c>
      <c r="AD62" s="1">
        <f t="shared" si="30"/>
        <v>0</v>
      </c>
      <c r="AE62" s="1">
        <f t="shared" si="30"/>
        <v>0</v>
      </c>
      <c r="AF62" s="1">
        <f t="shared" si="30"/>
        <v>285.17661838182647</v>
      </c>
      <c r="AG62" s="1">
        <f t="shared" si="30"/>
        <v>285.17661838182647</v>
      </c>
      <c r="AH62" s="1">
        <f t="shared" si="30"/>
        <v>1348.526525425352</v>
      </c>
      <c r="AI62" s="1">
        <f t="shared" si="30"/>
        <v>214.71887932485947</v>
      </c>
      <c r="AJ62" s="1">
        <f t="shared" si="30"/>
        <v>8.569345992038043</v>
      </c>
      <c r="AK62" s="1">
        <f t="shared" si="30"/>
        <v>224.70663643076946</v>
      </c>
      <c r="AL62" s="1">
        <f t="shared" si="30"/>
        <v>22.994053832381343</v>
      </c>
      <c r="AM62" s="1">
        <f t="shared" si="30"/>
        <v>0</v>
      </c>
      <c r="AN62" s="1">
        <f t="shared" si="30"/>
        <v>18.194334125047181</v>
      </c>
      <c r="AO62" s="1">
        <f t="shared" si="30"/>
        <v>86.226743852188775</v>
      </c>
      <c r="AP62" s="1">
        <f t="shared" si="30"/>
        <v>0</v>
      </c>
      <c r="AQ62" s="1">
        <f t="shared" si="30"/>
        <v>6861.9097409225169</v>
      </c>
      <c r="AR62" s="1">
        <f t="shared" si="30"/>
        <v>151709.21824046495</v>
      </c>
      <c r="AS62" s="1">
        <f t="shared" si="30"/>
        <v>15508.054714189915</v>
      </c>
      <c r="AT62" s="1">
        <f t="shared" si="30"/>
        <v>168565.79948008008</v>
      </c>
      <c r="AU62" s="1">
        <f t="shared" si="30"/>
        <v>0</v>
      </c>
      <c r="AV62" s="1">
        <f t="shared" si="30"/>
        <v>273.54749241304791</v>
      </c>
      <c r="AW62" s="1">
        <f t="shared" si="30"/>
        <v>0</v>
      </c>
      <c r="AX62" s="1">
        <f t="shared" si="30"/>
        <v>2386.0812829999886</v>
      </c>
      <c r="AY62" s="1">
        <f t="shared" si="30"/>
        <v>2.6118461103713075</v>
      </c>
      <c r="AZ62" s="1">
        <f t="shared" si="30"/>
        <v>0.91840202960972439</v>
      </c>
      <c r="BA62" s="1">
        <f t="shared" si="30"/>
        <v>3454.983623327651</v>
      </c>
      <c r="BB62" s="1">
        <f t="shared" si="30"/>
        <v>1.1737625551530262</v>
      </c>
      <c r="BC62" s="1">
        <f t="shared" si="30"/>
        <v>0</v>
      </c>
      <c r="BD62" s="1">
        <f t="shared" si="30"/>
        <v>0.17024036926864947</v>
      </c>
      <c r="BE62" s="1">
        <f t="shared" si="30"/>
        <v>4622.3518803027346</v>
      </c>
      <c r="BF62" s="1">
        <f t="shared" si="30"/>
        <v>4479.893464622327</v>
      </c>
      <c r="BG62" s="1">
        <f t="shared" si="30"/>
        <v>142.45841568040669</v>
      </c>
      <c r="BH62" s="1">
        <f t="shared" si="30"/>
        <v>0</v>
      </c>
      <c r="BI62" s="1">
        <f t="shared" si="30"/>
        <v>0</v>
      </c>
      <c r="BJ62" s="1">
        <f t="shared" si="30"/>
        <v>18.327720741986422</v>
      </c>
      <c r="BK62" s="1">
        <f t="shared" si="30"/>
        <v>0</v>
      </c>
      <c r="BL62" s="1">
        <f t="shared" si="30"/>
        <v>196.6724436695379</v>
      </c>
      <c r="BM62" s="1">
        <f t="shared" si="30"/>
        <v>0</v>
      </c>
      <c r="BN62" s="1">
        <f t="shared" si="30"/>
        <v>5.1116918072278397</v>
      </c>
      <c r="BO62" s="1">
        <f t="shared" si="30"/>
        <v>786.68978384893819</v>
      </c>
      <c r="BP62" s="1">
        <f t="shared" si="30"/>
        <v>5.8291923865820552</v>
      </c>
      <c r="BQ62" s="1">
        <f t="shared" si="30"/>
        <v>0</v>
      </c>
      <c r="BR62" s="1">
        <f t="shared" si="30"/>
        <v>13.216030122961667</v>
      </c>
      <c r="BS62" s="1">
        <f t="shared" si="30"/>
        <v>1.7920039621687936E-2</v>
      </c>
      <c r="BT62" s="1">
        <f t="shared" si="30"/>
        <v>655.32251413514177</v>
      </c>
      <c r="BU62" s="1">
        <f t="shared" si="30"/>
        <v>996.60096270095028</v>
      </c>
      <c r="BV62" s="1">
        <f t="shared" si="30"/>
        <v>0</v>
      </c>
      <c r="BW62" s="1">
        <f t="shared" si="30"/>
        <v>0</v>
      </c>
      <c r="BX62" s="1">
        <f t="shared" si="30"/>
        <v>333.84926456079774</v>
      </c>
      <c r="BY62" s="1">
        <f t="shared" si="30"/>
        <v>0</v>
      </c>
      <c r="BZ62" s="1">
        <f t="shared" si="30"/>
        <v>54.495575589331857</v>
      </c>
      <c r="CA62" s="1">
        <f t="shared" si="30"/>
        <v>6673.5204820168829</v>
      </c>
      <c r="CB62" s="1">
        <f t="shared" si="30"/>
        <v>464.05552471969145</v>
      </c>
      <c r="CC62" s="94"/>
      <c r="CD62" s="94"/>
      <c r="CE62" s="94"/>
      <c r="CF62" s="69"/>
      <c r="CG62" s="69"/>
      <c r="CH62" s="69"/>
      <c r="CI62" s="69"/>
      <c r="CJ62" s="69"/>
      <c r="CK62" s="69"/>
      <c r="CL62" s="69"/>
      <c r="CM62" s="41"/>
      <c r="CN62" s="41"/>
      <c r="CO62" s="41"/>
      <c r="CP62" s="41"/>
    </row>
    <row r="63" spans="1:94">
      <c r="A63" s="94" t="s">
        <v>340</v>
      </c>
      <c r="B63" s="76">
        <f>+B3+B5+B8+B9+B11+B12+B14+B15+B16+B17+B18+B19+B20+B21+B22+B23+B24+B25+B26+B28+B30+B31+B33+B34+B35+B36+B37+B39+B40+B41+B42+B43+B44+B46+B47+B49+B50+B10</f>
        <v>20841.450840629721</v>
      </c>
      <c r="C63" s="76">
        <f t="shared" ref="C63:O63" si="31">+C3+C5+C8+C9+C11+C12+C14+C15+C16+C17+C18+C19+C20+C21+C22+C23+C24+C25+C26+C28+C30+C31+C33+C34+C35+C36+C37+C39+C40+C41+C42+C43+C44+C46+C47+C49+C50+C10</f>
        <v>0</v>
      </c>
      <c r="D63" s="76">
        <f t="shared" si="31"/>
        <v>144792.85702268485</v>
      </c>
      <c r="E63" s="76">
        <f t="shared" si="31"/>
        <v>3997.8494655004338</v>
      </c>
      <c r="F63" s="76">
        <f t="shared" si="31"/>
        <v>3874.3563838689511</v>
      </c>
      <c r="G63" s="76">
        <f t="shared" si="31"/>
        <v>607.62420010071935</v>
      </c>
      <c r="H63" s="76">
        <f t="shared" si="31"/>
        <v>5840.7110241845094</v>
      </c>
      <c r="I63" s="76">
        <f t="shared" si="31"/>
        <v>0</v>
      </c>
      <c r="J63" s="76">
        <f t="shared" si="31"/>
        <v>0</v>
      </c>
      <c r="K63" s="76">
        <f t="shared" si="31"/>
        <v>0</v>
      </c>
      <c r="L63" s="76">
        <f t="shared" si="31"/>
        <v>0</v>
      </c>
      <c r="M63" s="76">
        <f t="shared" si="31"/>
        <v>0</v>
      </c>
      <c r="N63" s="76">
        <f t="shared" si="31"/>
        <v>0</v>
      </c>
      <c r="O63" s="76">
        <f t="shared" si="31"/>
        <v>0</v>
      </c>
      <c r="P63" s="94"/>
      <c r="Q63" s="94" t="s">
        <v>340</v>
      </c>
      <c r="R63" s="76">
        <f t="shared" ref="R63:CB63" si="32">+R3+R5+R8+R9+R11+R12+R14+R15+R16+R17+R18+R19+R20+R21+R22+R23+R24+R25+R26+R28+R30+R31+R33+R34+R35+R36+R37+R39+R40+R41+R42+R43+R44+R46+R47+R49+R50+R10</f>
        <v>0</v>
      </c>
      <c r="S63" s="76">
        <f t="shared" si="32"/>
        <v>154.30221173245172</v>
      </c>
      <c r="T63" s="76">
        <f t="shared" si="32"/>
        <v>57.111580545452348</v>
      </c>
      <c r="U63" s="76">
        <f t="shared" si="32"/>
        <v>57.111580545452348</v>
      </c>
      <c r="V63" s="76">
        <f t="shared" si="32"/>
        <v>453.75008242742513</v>
      </c>
      <c r="W63" s="76">
        <f t="shared" si="32"/>
        <v>0</v>
      </c>
      <c r="X63" s="76">
        <f t="shared" si="32"/>
        <v>27.663674961007278</v>
      </c>
      <c r="Y63" s="76">
        <f t="shared" si="32"/>
        <v>142.00722506418049</v>
      </c>
      <c r="Z63" s="76">
        <f t="shared" si="32"/>
        <v>20841.443823681799</v>
      </c>
      <c r="AA63" s="76">
        <f t="shared" si="32"/>
        <v>1359.2119462150256</v>
      </c>
      <c r="AB63" s="76">
        <f t="shared" si="32"/>
        <v>10.327796844981126</v>
      </c>
      <c r="AC63" s="76">
        <f t="shared" si="32"/>
        <v>237.29343562274107</v>
      </c>
      <c r="AD63" s="76">
        <f t="shared" si="32"/>
        <v>0</v>
      </c>
      <c r="AE63" s="76">
        <f t="shared" si="32"/>
        <v>0</v>
      </c>
      <c r="AF63" s="76">
        <f t="shared" si="32"/>
        <v>249.58846746332532</v>
      </c>
      <c r="AG63" s="76">
        <f t="shared" si="32"/>
        <v>249.58846746332532</v>
      </c>
      <c r="AH63" s="76">
        <f t="shared" si="32"/>
        <v>1158.3426188847241</v>
      </c>
      <c r="AI63" s="76">
        <f t="shared" si="32"/>
        <v>187.92338389775972</v>
      </c>
      <c r="AJ63" s="76">
        <f t="shared" si="32"/>
        <v>7.4999483356714967</v>
      </c>
      <c r="AK63" s="76">
        <f t="shared" si="32"/>
        <v>196.66472500797377</v>
      </c>
      <c r="AL63" s="76">
        <f t="shared" si="32"/>
        <v>20.124547275041287</v>
      </c>
      <c r="AM63" s="76">
        <f t="shared" si="32"/>
        <v>0</v>
      </c>
      <c r="AN63" s="76">
        <f t="shared" si="32"/>
        <v>15.92380104741885</v>
      </c>
      <c r="AO63" s="76">
        <f t="shared" si="32"/>
        <v>74.569707014805019</v>
      </c>
      <c r="AP63" s="76">
        <f t="shared" si="32"/>
        <v>0</v>
      </c>
      <c r="AQ63" s="76">
        <f t="shared" si="32"/>
        <v>6005.5886332154896</v>
      </c>
      <c r="AR63" s="76">
        <f t="shared" si="32"/>
        <v>130313.52914411307</v>
      </c>
      <c r="AS63" s="76">
        <f t="shared" si="32"/>
        <v>13320.939648636146</v>
      </c>
      <c r="AT63" s="76">
        <f t="shared" si="32"/>
        <v>144792.81141163388</v>
      </c>
      <c r="AU63" s="76">
        <f t="shared" si="32"/>
        <v>0</v>
      </c>
      <c r="AV63" s="76">
        <f t="shared" si="32"/>
        <v>239.41055687436702</v>
      </c>
      <c r="AW63" s="76">
        <f t="shared" si="32"/>
        <v>0</v>
      </c>
      <c r="AX63" s="76">
        <f t="shared" si="32"/>
        <v>2088.3141358566386</v>
      </c>
      <c r="AY63" s="76">
        <f t="shared" si="32"/>
        <v>2.2587492270257949</v>
      </c>
      <c r="AZ63" s="76">
        <f t="shared" si="32"/>
        <v>0.79424279040945134</v>
      </c>
      <c r="BA63" s="76">
        <f t="shared" si="32"/>
        <v>2987.9025520714031</v>
      </c>
      <c r="BB63" s="76">
        <f t="shared" si="32"/>
        <v>1.0150809821821332</v>
      </c>
      <c r="BC63" s="76">
        <f t="shared" si="32"/>
        <v>0</v>
      </c>
      <c r="BD63" s="76">
        <f t="shared" si="32"/>
        <v>0.14722548979057173</v>
      </c>
      <c r="BE63" s="76">
        <f t="shared" si="32"/>
        <v>3997.7483088875288</v>
      </c>
      <c r="BF63" s="76">
        <f t="shared" si="32"/>
        <v>3874.2542971779872</v>
      </c>
      <c r="BG63" s="76">
        <f t="shared" si="32"/>
        <v>123.49401170954077</v>
      </c>
      <c r="BH63" s="76">
        <f t="shared" si="32"/>
        <v>0</v>
      </c>
      <c r="BI63" s="76">
        <f t="shared" si="32"/>
        <v>0</v>
      </c>
      <c r="BJ63" s="76">
        <f t="shared" si="32"/>
        <v>15.849986781726962</v>
      </c>
      <c r="BK63" s="76">
        <f t="shared" si="32"/>
        <v>0</v>
      </c>
      <c r="BL63" s="76">
        <f t="shared" si="32"/>
        <v>170.08418989706595</v>
      </c>
      <c r="BM63" s="76">
        <f t="shared" si="32"/>
        <v>0</v>
      </c>
      <c r="BN63" s="76">
        <f t="shared" si="32"/>
        <v>4.4206394934329687</v>
      </c>
      <c r="BO63" s="76">
        <f t="shared" si="32"/>
        <v>680.33678454493747</v>
      </c>
      <c r="BP63" s="76">
        <f t="shared" si="32"/>
        <v>5.1017476578542089</v>
      </c>
      <c r="BQ63" s="76">
        <f t="shared" si="32"/>
        <v>0</v>
      </c>
      <c r="BR63" s="76">
        <f t="shared" si="32"/>
        <v>11.42934848304699</v>
      </c>
      <c r="BS63" s="76">
        <f t="shared" si="32"/>
        <v>1.5497416965755585E-2</v>
      </c>
      <c r="BT63" s="76">
        <f t="shared" si="32"/>
        <v>607.62546263559727</v>
      </c>
      <c r="BU63" s="76">
        <f t="shared" si="32"/>
        <v>872.23166995196004</v>
      </c>
      <c r="BV63" s="76">
        <f t="shared" si="32"/>
        <v>0</v>
      </c>
      <c r="BW63" s="76">
        <f t="shared" si="32"/>
        <v>0</v>
      </c>
      <c r="BX63" s="76">
        <f t="shared" si="32"/>
        <v>292.18708829806235</v>
      </c>
      <c r="BY63" s="76">
        <f t="shared" si="32"/>
        <v>0</v>
      </c>
      <c r="BZ63" s="76">
        <f t="shared" si="32"/>
        <v>47.694886635702495</v>
      </c>
      <c r="CA63" s="76">
        <f t="shared" si="32"/>
        <v>5840.709159512985</v>
      </c>
      <c r="CB63" s="76">
        <f t="shared" si="32"/>
        <v>406.14445601422869</v>
      </c>
      <c r="CC63" s="94"/>
      <c r="CD63" s="94"/>
      <c r="CE63" s="94"/>
      <c r="CF63" s="69"/>
      <c r="CG63" s="69"/>
      <c r="CH63" s="69"/>
      <c r="CI63" s="69"/>
      <c r="CJ63" s="69"/>
      <c r="CK63" s="69"/>
      <c r="CL63" s="69"/>
      <c r="CM63" s="41"/>
      <c r="CN63" s="41"/>
      <c r="CO63" s="41"/>
      <c r="CP63" s="41"/>
    </row>
    <row r="64" spans="1:94">
      <c r="A64" s="2" t="s">
        <v>371</v>
      </c>
      <c r="B64" s="1">
        <f>SUM(B67:B79)</f>
        <v>2562.5878007845445</v>
      </c>
      <c r="C64" s="1">
        <f t="shared" ref="C64:H64" si="33">SUM(C67:C79)</f>
        <v>9.6161818018837621</v>
      </c>
      <c r="D64" s="1">
        <f t="shared" si="33"/>
        <v>20163.468299387903</v>
      </c>
      <c r="E64" s="1">
        <f t="shared" si="33"/>
        <v>495.62093432578439</v>
      </c>
      <c r="F64" s="1">
        <f t="shared" si="33"/>
        <v>471.17259699532099</v>
      </c>
      <c r="G64" s="1">
        <f t="shared" si="33"/>
        <v>443.49433491905086</v>
      </c>
      <c r="H64" s="1">
        <f t="shared" si="33"/>
        <v>741.74217929844826</v>
      </c>
      <c r="I64" s="94"/>
      <c r="J64" s="94"/>
      <c r="K64" s="94"/>
      <c r="L64" s="94"/>
      <c r="M64" s="94"/>
      <c r="N64" s="94"/>
      <c r="O64" s="94"/>
      <c r="P64" s="94"/>
      <c r="Q64" s="2" t="s">
        <v>371</v>
      </c>
      <c r="R64" s="1">
        <f t="shared" ref="R64:CB64" si="34">SUM(R67:R79)</f>
        <v>0</v>
      </c>
      <c r="S64" s="1">
        <f t="shared" si="34"/>
        <v>12.52380058977691</v>
      </c>
      <c r="T64" s="1">
        <f t="shared" si="34"/>
        <v>4.9389266216906655</v>
      </c>
      <c r="U64" s="1">
        <f t="shared" si="34"/>
        <v>4.9389266216906655</v>
      </c>
      <c r="V64" s="1">
        <f t="shared" si="34"/>
        <v>36.402909796094406</v>
      </c>
      <c r="W64" s="1">
        <f t="shared" si="34"/>
        <v>0</v>
      </c>
      <c r="X64" s="1">
        <f t="shared" si="34"/>
        <v>4.0030547514465971</v>
      </c>
      <c r="Y64" s="1">
        <f t="shared" si="34"/>
        <v>14.225538440194207</v>
      </c>
      <c r="Z64" s="1">
        <f t="shared" si="34"/>
        <v>2049.7059638508117</v>
      </c>
      <c r="AA64" s="1">
        <f t="shared" si="34"/>
        <v>112.87784049765418</v>
      </c>
      <c r="AB64" s="1">
        <f t="shared" si="34"/>
        <v>1.7487635657998113</v>
      </c>
      <c r="AC64" s="1">
        <f t="shared" si="34"/>
        <v>20.11443403763311</v>
      </c>
      <c r="AD64" s="1">
        <f t="shared" si="34"/>
        <v>5.2336258750971219E-3</v>
      </c>
      <c r="AE64" s="1">
        <f t="shared" si="34"/>
        <v>0</v>
      </c>
      <c r="AF64" s="1">
        <f t="shared" si="34"/>
        <v>21.501483930236553</v>
      </c>
      <c r="AG64" s="1">
        <f t="shared" si="34"/>
        <v>21.501483930236553</v>
      </c>
      <c r="AH64" s="1">
        <f t="shared" si="34"/>
        <v>112.70770913826803</v>
      </c>
      <c r="AI64" s="1">
        <f t="shared" si="34"/>
        <v>16.544047037874627</v>
      </c>
      <c r="AJ64" s="1">
        <f t="shared" si="34"/>
        <v>0.67030468739072668</v>
      </c>
      <c r="AK64" s="1">
        <f t="shared" si="34"/>
        <v>16.173557814178043</v>
      </c>
      <c r="AL64" s="1">
        <f t="shared" si="34"/>
        <v>1.6145350596893671</v>
      </c>
      <c r="AM64" s="1">
        <f t="shared" si="34"/>
        <v>0.36646577934864177</v>
      </c>
      <c r="AN64" s="1">
        <f t="shared" si="34"/>
        <v>1.3356323859724935</v>
      </c>
      <c r="AO64" s="1">
        <f t="shared" si="34"/>
        <v>7.2915904265282006</v>
      </c>
      <c r="AP64" s="1">
        <f t="shared" si="34"/>
        <v>0</v>
      </c>
      <c r="AQ64" s="1">
        <f t="shared" si="34"/>
        <v>527.49657327777595</v>
      </c>
      <c r="AR64" s="1">
        <f t="shared" si="34"/>
        <v>12679.623761528213</v>
      </c>
      <c r="AS64" s="1">
        <f t="shared" si="34"/>
        <v>1296.1404137597056</v>
      </c>
      <c r="AT64" s="1">
        <f t="shared" si="34"/>
        <v>14088.471884426195</v>
      </c>
      <c r="AU64" s="1">
        <f t="shared" si="34"/>
        <v>0</v>
      </c>
      <c r="AV64" s="1">
        <f t="shared" si="34"/>
        <v>22.373991890843637</v>
      </c>
      <c r="AW64" s="1">
        <f t="shared" si="34"/>
        <v>0</v>
      </c>
      <c r="AX64" s="1">
        <f t="shared" si="34"/>
        <v>187.85911174008788</v>
      </c>
      <c r="AY64" s="1">
        <f t="shared" si="34"/>
        <v>0.19933974710781135</v>
      </c>
      <c r="AZ64" s="1">
        <f t="shared" si="34"/>
        <v>6.8346989059563296E-2</v>
      </c>
      <c r="BA64" s="1">
        <f t="shared" si="34"/>
        <v>259.135166216372</v>
      </c>
      <c r="BB64" s="1">
        <f t="shared" si="34"/>
        <v>8.9006914896079342E-2</v>
      </c>
      <c r="BC64" s="1">
        <f t="shared" si="34"/>
        <v>0</v>
      </c>
      <c r="BD64" s="1">
        <f t="shared" si="34"/>
        <v>1.2669191575037039E-2</v>
      </c>
      <c r="BE64" s="1">
        <f t="shared" si="34"/>
        <v>363.85823142270647</v>
      </c>
      <c r="BF64" s="1">
        <f t="shared" si="34"/>
        <v>349.95018813837021</v>
      </c>
      <c r="BG64" s="1">
        <f t="shared" si="34"/>
        <v>13.908043284335626</v>
      </c>
      <c r="BH64" s="1">
        <f t="shared" si="34"/>
        <v>0</v>
      </c>
      <c r="BI64" s="1">
        <f t="shared" si="34"/>
        <v>0</v>
      </c>
      <c r="BJ64" s="1">
        <f t="shared" si="34"/>
        <v>6.0235520448420239</v>
      </c>
      <c r="BK64" s="1">
        <f t="shared" si="34"/>
        <v>0</v>
      </c>
      <c r="BL64" s="1">
        <f t="shared" si="34"/>
        <v>16.603422160309094</v>
      </c>
      <c r="BM64" s="1">
        <f t="shared" si="34"/>
        <v>0</v>
      </c>
      <c r="BN64" s="1">
        <f t="shared" si="34"/>
        <v>0.39200025660697524</v>
      </c>
      <c r="BO64" s="1">
        <f t="shared" si="34"/>
        <v>66.413672433957728</v>
      </c>
      <c r="BP64" s="1">
        <f t="shared" si="34"/>
        <v>0.45323415393614247</v>
      </c>
      <c r="BQ64" s="1">
        <f t="shared" si="34"/>
        <v>1.987045211285458E-2</v>
      </c>
      <c r="BR64" s="1">
        <f t="shared" si="34"/>
        <v>0.99180813439375304</v>
      </c>
      <c r="BS64" s="1">
        <f t="shared" si="34"/>
        <v>1.3335971376290368E-3</v>
      </c>
      <c r="BT64" s="1">
        <f t="shared" si="34"/>
        <v>126.86268442480791</v>
      </c>
      <c r="BU64" s="1">
        <f t="shared" si="34"/>
        <v>85.869072967448886</v>
      </c>
      <c r="BV64" s="1">
        <f t="shared" si="34"/>
        <v>0</v>
      </c>
      <c r="BW64" s="1">
        <f t="shared" si="34"/>
        <v>0</v>
      </c>
      <c r="BX64" s="1">
        <f t="shared" si="34"/>
        <v>27.968883621771415</v>
      </c>
      <c r="BY64" s="1">
        <f t="shared" si="34"/>
        <v>0</v>
      </c>
      <c r="BZ64" s="1">
        <f t="shared" si="34"/>
        <v>4.5743357240635545</v>
      </c>
      <c r="CA64" s="1">
        <f t="shared" si="34"/>
        <v>513.20400239752666</v>
      </c>
      <c r="CB64" s="1">
        <f t="shared" si="34"/>
        <v>37.90484863738812</v>
      </c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41"/>
      <c r="CN64" s="41"/>
      <c r="CO64" s="41"/>
      <c r="CP64" s="41"/>
    </row>
    <row r="65" spans="1:94">
      <c r="A65" s="94"/>
      <c r="B65" s="76"/>
      <c r="C65" s="76"/>
      <c r="D65" s="76"/>
      <c r="E65" s="76"/>
      <c r="F65" s="76"/>
      <c r="G65" s="76"/>
      <c r="H65" s="76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41"/>
      <c r="CN65" s="41"/>
      <c r="CO65" s="41"/>
      <c r="CP65" s="41"/>
    </row>
    <row r="66" spans="1:94">
      <c r="A66" s="5"/>
      <c r="B66" s="85"/>
      <c r="C66" s="76"/>
      <c r="D66" s="76"/>
      <c r="E66" s="76"/>
      <c r="F66" s="76"/>
      <c r="G66" s="76"/>
      <c r="H66" s="76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41"/>
      <c r="CN66" s="41"/>
      <c r="CO66" s="41"/>
      <c r="CP66" s="41"/>
    </row>
    <row r="67" spans="1:94">
      <c r="A67" s="19" t="s">
        <v>372</v>
      </c>
      <c r="B67" s="76">
        <v>1.5861605526557301</v>
      </c>
      <c r="C67" s="76">
        <v>1.7564626142324E-2</v>
      </c>
      <c r="D67" s="76">
        <v>14.1921508855153</v>
      </c>
      <c r="E67" s="76">
        <v>0.29501942098311801</v>
      </c>
      <c r="F67" s="76">
        <v>0.272123079304468</v>
      </c>
      <c r="G67" s="76">
        <v>0.13141292162863999</v>
      </c>
      <c r="H67" s="76">
        <v>0.80025148132574797</v>
      </c>
      <c r="I67" s="94"/>
      <c r="J67" s="94"/>
      <c r="K67" s="94"/>
      <c r="L67" s="94"/>
      <c r="M67" s="94"/>
      <c r="N67" s="94"/>
      <c r="O67" s="94"/>
      <c r="P67" s="94"/>
      <c r="Q67" s="94" t="s">
        <v>372</v>
      </c>
      <c r="R67" s="94">
        <v>0</v>
      </c>
      <c r="S67" s="94">
        <v>4.45228478865942E-4</v>
      </c>
      <c r="T67" s="94">
        <v>1.6480179222540001E-4</v>
      </c>
      <c r="U67" s="94">
        <v>1.6480179222540001E-4</v>
      </c>
      <c r="V67" s="94">
        <v>1.3092762611815599E-3</v>
      </c>
      <c r="W67" s="94">
        <v>0</v>
      </c>
      <c r="X67" s="94">
        <v>7.9824829052508502E-5</v>
      </c>
      <c r="Y67" s="94">
        <v>4.0975680153441599E-4</v>
      </c>
      <c r="Z67" s="94">
        <v>8.3517430292608399E-2</v>
      </c>
      <c r="AA67" s="94">
        <v>3.9219496982423599E-3</v>
      </c>
      <c r="AB67" s="94">
        <v>2.97970420807222E-5</v>
      </c>
      <c r="AC67" s="94">
        <v>6.8469946791448199E-4</v>
      </c>
      <c r="AD67" s="94">
        <v>0</v>
      </c>
      <c r="AE67" s="94">
        <v>0</v>
      </c>
      <c r="AF67" s="94">
        <v>7.2018247281425496E-4</v>
      </c>
      <c r="AG67" s="94">
        <v>7.2018247281425496E-4</v>
      </c>
      <c r="AH67" s="94">
        <v>4.3457078765632099E-3</v>
      </c>
      <c r="AI67" s="94">
        <v>5.4224482327198899E-4</v>
      </c>
      <c r="AJ67" s="94">
        <v>2.1640570082177201E-5</v>
      </c>
      <c r="AK67" s="94">
        <v>5.6747432777217398E-4</v>
      </c>
      <c r="AL67" s="94">
        <v>5.8073006057198903E-5</v>
      </c>
      <c r="AM67" s="94">
        <v>0</v>
      </c>
      <c r="AN67" s="94">
        <v>4.5949714462871403E-5</v>
      </c>
      <c r="AO67" s="94">
        <v>2.6904556402497802E-4</v>
      </c>
      <c r="AP67" s="94">
        <v>0</v>
      </c>
      <c r="AQ67" s="94">
        <v>1.7328879996913502E-2</v>
      </c>
      <c r="AR67" s="94">
        <v>0.48889194596471403</v>
      </c>
      <c r="AS67" s="94">
        <v>4.9975577197594698E-2</v>
      </c>
      <c r="AT67" s="94">
        <v>0.54321323103887298</v>
      </c>
      <c r="AU67" s="94">
        <v>0</v>
      </c>
      <c r="AV67" s="94">
        <v>6.9081034188175504E-4</v>
      </c>
      <c r="AW67" s="94">
        <v>0</v>
      </c>
      <c r="AX67" s="94">
        <v>6.02578577688123E-3</v>
      </c>
      <c r="AY67" s="94">
        <v>8.1496056482415306E-6</v>
      </c>
      <c r="AZ67" s="94">
        <v>2.8655676626046502E-6</v>
      </c>
      <c r="BA67" s="94">
        <v>1.0780237768481599E-2</v>
      </c>
      <c r="BB67" s="94">
        <v>3.66242828089088E-6</v>
      </c>
      <c r="BC67" s="94">
        <v>0</v>
      </c>
      <c r="BD67" s="94">
        <v>5.3123673782084095E-7</v>
      </c>
      <c r="BE67" s="94">
        <v>1.4426457067742499E-2</v>
      </c>
      <c r="BF67" s="94">
        <v>1.39781571068745E-2</v>
      </c>
      <c r="BG67" s="94">
        <v>4.4829996086795902E-4</v>
      </c>
      <c r="BH67" s="94">
        <v>0</v>
      </c>
      <c r="BI67" s="94">
        <v>0</v>
      </c>
      <c r="BJ67" s="94">
        <v>5.7186681878558403E-5</v>
      </c>
      <c r="BK67" s="94">
        <v>0</v>
      </c>
      <c r="BL67" s="94">
        <v>6.1365542860607203E-4</v>
      </c>
      <c r="BM67" s="94">
        <v>0</v>
      </c>
      <c r="BN67" s="94">
        <v>1.5949558248868701E-5</v>
      </c>
      <c r="BO67" s="94">
        <v>2.4546261236682702E-3</v>
      </c>
      <c r="BP67" s="94">
        <v>1.47207830817308E-5</v>
      </c>
      <c r="BQ67" s="94">
        <v>0</v>
      </c>
      <c r="BR67" s="94">
        <v>4.1236792936391097E-5</v>
      </c>
      <c r="BS67" s="94">
        <v>5.5914725221426697E-8</v>
      </c>
      <c r="BT67" s="94">
        <v>2.7041223124279999E-3</v>
      </c>
      <c r="BU67" s="94">
        <v>2.5167879695100698E-3</v>
      </c>
      <c r="BV67" s="94">
        <v>0</v>
      </c>
      <c r="BW67" s="94">
        <v>0</v>
      </c>
      <c r="BX67" s="94">
        <v>8.43098983999955E-4</v>
      </c>
      <c r="BY67" s="94">
        <v>0</v>
      </c>
      <c r="BZ67" s="94">
        <v>1.3762490120537699E-4</v>
      </c>
      <c r="CA67" s="94">
        <v>1.6853232802570499E-2</v>
      </c>
      <c r="CB67" s="94">
        <v>1.17193024906716E-3</v>
      </c>
      <c r="CC67" s="94"/>
      <c r="CD67" s="94"/>
      <c r="CE67" s="29">
        <f t="shared" ref="CE67:CE79" si="35">AO67/BF67</f>
        <v>1.9247570474984904E-2</v>
      </c>
      <c r="CF67" s="69">
        <f t="shared" ref="CF67:CF78" si="36">IF(B67=0,"",(Z67-B67)/B67)</f>
        <v>-0.94734616861277121</v>
      </c>
      <c r="CG67" s="69"/>
      <c r="CH67" s="69">
        <f t="shared" ref="CH67:CH78" si="37">IF(D67=0,"",(AT67-D67)/D67)</f>
        <v>-0.96172439009274602</v>
      </c>
      <c r="CI67" s="69">
        <f t="shared" ref="CI67:CI78" si="38">IF(E67=0,"",(BE67-E67)/E67)</f>
        <v>-0.95109997497904375</v>
      </c>
      <c r="CJ67" s="69">
        <f t="shared" ref="CJ67:CJ78" si="39">IF(F67=0,"",(BF67-F67)/F67)</f>
        <v>-0.94863295997310515</v>
      </c>
      <c r="CK67" s="69">
        <f t="shared" ref="CK67:CK78" si="40">IF(G67=0,"",(BT67-G67)/G67)</f>
        <v>-0.97942270608616722</v>
      </c>
      <c r="CL67" s="69">
        <f t="shared" ref="CL67:CL78" si="41">IF(H67=0,"",(CA67-H67)/H67)</f>
        <v>-0.97894007921778503</v>
      </c>
      <c r="CM67" s="41">
        <f>(T67/0.009783-$CA67)/$CA67</f>
        <v>-4.4508993834993689E-4</v>
      </c>
      <c r="CN67" s="41">
        <f>(X67/0.004739-$CA67)/$CA67</f>
        <v>-5.3389945542137076E-4</v>
      </c>
      <c r="CO67" s="41">
        <f>(AF67/0.042696-$CA67)/$CA67</f>
        <v>8.5724644414111471E-4</v>
      </c>
      <c r="CP67" s="41">
        <f>(AN67/0.00273-$CA67)/$CA67</f>
        <v>-1.2956305581995845E-3</v>
      </c>
    </row>
    <row r="68" spans="1:94">
      <c r="A68" s="68" t="s">
        <v>373</v>
      </c>
      <c r="B68" s="76">
        <v>1.25959793</v>
      </c>
      <c r="C68" s="76"/>
      <c r="D68" s="76">
        <v>8.1237644599999896</v>
      </c>
      <c r="E68" s="76">
        <v>0.206389189999999</v>
      </c>
      <c r="F68" s="76">
        <v>0.20019751999999999</v>
      </c>
      <c r="G68" s="76">
        <v>4.8848600000000004E-3</v>
      </c>
      <c r="H68" s="76">
        <v>0.245956599999999</v>
      </c>
      <c r="I68" s="94"/>
      <c r="J68" s="94"/>
      <c r="K68" s="94"/>
      <c r="L68" s="94"/>
      <c r="M68" s="94"/>
      <c r="N68" s="94"/>
      <c r="O68" s="94"/>
      <c r="P68" s="94"/>
      <c r="Q68" s="94" t="s">
        <v>373</v>
      </c>
      <c r="R68" s="94">
        <v>0</v>
      </c>
      <c r="S68" s="94">
        <v>6.49783832754068E-3</v>
      </c>
      <c r="T68" s="94">
        <v>2.40501891558392E-3</v>
      </c>
      <c r="U68" s="94">
        <v>2.40501891558392E-3</v>
      </c>
      <c r="V68" s="94">
        <v>1.91077570065642E-2</v>
      </c>
      <c r="W68" s="94">
        <v>0</v>
      </c>
      <c r="X68" s="94">
        <v>1.1649781480128E-3</v>
      </c>
      <c r="Y68" s="94">
        <v>5.9801504769148497E-3</v>
      </c>
      <c r="Z68" s="94">
        <v>1.25959817236837</v>
      </c>
      <c r="AA68" s="94">
        <v>5.7238284432943598E-2</v>
      </c>
      <c r="AB68" s="94">
        <v>4.3492166729608601E-4</v>
      </c>
      <c r="AC68" s="94">
        <v>9.9925987016981094E-3</v>
      </c>
      <c r="AD68" s="94">
        <v>0</v>
      </c>
      <c r="AE68" s="94">
        <v>0</v>
      </c>
      <c r="AF68" s="94">
        <v>1.0510514939069701E-2</v>
      </c>
      <c r="AG68" s="94">
        <v>1.0510514939069701E-2</v>
      </c>
      <c r="AH68" s="94">
        <v>6.49904495775393E-2</v>
      </c>
      <c r="AI68" s="94">
        <v>7.9136948749152503E-3</v>
      </c>
      <c r="AJ68" s="94">
        <v>3.1580320216934802E-4</v>
      </c>
      <c r="AK68" s="94">
        <v>8.2817336114871798E-3</v>
      </c>
      <c r="AL68" s="94">
        <v>8.4746210949255098E-4</v>
      </c>
      <c r="AM68" s="94">
        <v>0</v>
      </c>
      <c r="AN68" s="94">
        <v>6.7053720515220102E-4</v>
      </c>
      <c r="AO68" s="94">
        <v>3.8532059061823099E-3</v>
      </c>
      <c r="AP68" s="94">
        <v>0</v>
      </c>
      <c r="AQ68" s="94">
        <v>0.252901921879219</v>
      </c>
      <c r="AR68" s="94">
        <v>7.3113804615376097</v>
      </c>
      <c r="AS68" s="94">
        <v>0.74737832768398904</v>
      </c>
      <c r="AT68" s="94">
        <v>8.1237492387991406</v>
      </c>
      <c r="AU68" s="94">
        <v>0</v>
      </c>
      <c r="AV68" s="94">
        <v>1.0081831550345199E-2</v>
      </c>
      <c r="AW68" s="94">
        <v>0</v>
      </c>
      <c r="AX68" s="94">
        <v>8.7941659709981898E-2</v>
      </c>
      <c r="AY68" s="94">
        <v>1.16714628218059E-4</v>
      </c>
      <c r="AZ68" s="94">
        <v>4.1040559533060998E-5</v>
      </c>
      <c r="BA68" s="94">
        <v>0.15439140858810399</v>
      </c>
      <c r="BB68" s="94">
        <v>5.2451804207521001E-5</v>
      </c>
      <c r="BC68" s="94">
        <v>0</v>
      </c>
      <c r="BD68" s="94">
        <v>7.6072421832371498E-6</v>
      </c>
      <c r="BE68" s="94">
        <v>0.206382214523608</v>
      </c>
      <c r="BF68" s="94">
        <v>0.20019118259516999</v>
      </c>
      <c r="BG68" s="94">
        <v>6.1910319284379702E-3</v>
      </c>
      <c r="BH68" s="94">
        <v>0</v>
      </c>
      <c r="BI68" s="94">
        <v>0</v>
      </c>
      <c r="BJ68" s="94">
        <v>8.1900329039831998E-4</v>
      </c>
      <c r="BK68" s="94">
        <v>0</v>
      </c>
      <c r="BL68" s="94">
        <v>8.78863307925065E-3</v>
      </c>
      <c r="BM68" s="94">
        <v>0</v>
      </c>
      <c r="BN68" s="94">
        <v>2.2842286854390199E-4</v>
      </c>
      <c r="BO68" s="94">
        <v>3.5154517546035199E-2</v>
      </c>
      <c r="BP68" s="94">
        <v>2.14835939483126E-4</v>
      </c>
      <c r="BQ68" s="94">
        <v>0</v>
      </c>
      <c r="BR68" s="94">
        <v>5.9058218555200896E-4</v>
      </c>
      <c r="BS68" s="94">
        <v>8.0080314379095703E-7</v>
      </c>
      <c r="BT68" s="94">
        <v>4.8864088361249298E-3</v>
      </c>
      <c r="BU68" s="94">
        <v>3.6730330654541198E-2</v>
      </c>
      <c r="BV68" s="94">
        <v>0</v>
      </c>
      <c r="BW68" s="94">
        <v>0</v>
      </c>
      <c r="BX68" s="94">
        <v>1.2304306073557199E-2</v>
      </c>
      <c r="BY68" s="94">
        <v>0</v>
      </c>
      <c r="BZ68" s="94">
        <v>2.0084837024421701E-3</v>
      </c>
      <c r="CA68" s="94">
        <v>0.24595874049945701</v>
      </c>
      <c r="CB68" s="94">
        <v>1.7103102682418599E-2</v>
      </c>
      <c r="CC68" s="94"/>
      <c r="CD68" s="94"/>
      <c r="CE68" s="29">
        <f t="shared" si="35"/>
        <v>1.9247630471189773E-2</v>
      </c>
      <c r="CF68" s="69">
        <f t="shared" si="36"/>
        <v>1.9241725019373804E-7</v>
      </c>
      <c r="CG68" s="69"/>
      <c r="CH68" s="69">
        <f t="shared" si="37"/>
        <v>-1.8736634874159467E-6</v>
      </c>
      <c r="CI68" s="69">
        <f t="shared" si="38"/>
        <v>-3.3797682867995225E-5</v>
      </c>
      <c r="CJ68" s="69">
        <f t="shared" si="39"/>
        <v>-3.1655760920504937E-5</v>
      </c>
      <c r="CK68" s="69">
        <f t="shared" si="40"/>
        <v>3.1706868260899254E-4</v>
      </c>
      <c r="CL68" s="69">
        <f t="shared" si="41"/>
        <v>8.7027526726842046E-6</v>
      </c>
      <c r="CM68" s="41">
        <f t="shared" ref="CM68:CM78" si="42">(T68/0.009783-$CA68)/$CA68</f>
        <v>-4.9681472398388233E-4</v>
      </c>
      <c r="CN68" s="41">
        <f t="shared" ref="CN68:CN78" si="43">(X68/0.004739-$CA68)/$CA68</f>
        <v>-5.3219288583470834E-4</v>
      </c>
      <c r="CO68" s="41">
        <f t="shared" ref="CO68:CO78" si="44">(AF68/0.042696-$CA68)/$CA68</f>
        <v>8.6279046437366278E-4</v>
      </c>
      <c r="CP68" s="41">
        <f t="shared" ref="CP68:CP78" si="45">(AN68/0.00273-$CA68)/$CA68</f>
        <v>-1.3852593060527749E-3</v>
      </c>
    </row>
    <row r="69" spans="1:94">
      <c r="A69" s="68" t="s">
        <v>374</v>
      </c>
      <c r="B69" s="76">
        <v>247.15212739</v>
      </c>
      <c r="C69" s="76"/>
      <c r="D69" s="76">
        <v>1664.9105329900001</v>
      </c>
      <c r="E69" s="76">
        <v>44.364244039999903</v>
      </c>
      <c r="F69" s="76">
        <v>43.0285241099999</v>
      </c>
      <c r="G69" s="76">
        <v>1.66980949</v>
      </c>
      <c r="H69" s="76">
        <v>62.3688494599999</v>
      </c>
      <c r="I69" s="94"/>
      <c r="J69" s="94"/>
      <c r="K69" s="94"/>
      <c r="L69" s="94"/>
      <c r="M69" s="94"/>
      <c r="N69" s="94"/>
      <c r="O69" s="94"/>
      <c r="P69" s="94"/>
      <c r="Q69" s="94" t="s">
        <v>374</v>
      </c>
      <c r="R69" s="94">
        <v>0</v>
      </c>
      <c r="S69" s="94">
        <v>1.64768456274154</v>
      </c>
      <c r="T69" s="94">
        <v>0.60985365792381396</v>
      </c>
      <c r="U69" s="94">
        <v>0.60985365792381396</v>
      </c>
      <c r="V69" s="94">
        <v>4.8452748462606801</v>
      </c>
      <c r="W69" s="94">
        <v>0</v>
      </c>
      <c r="X69" s="94">
        <v>0.29540148377280401</v>
      </c>
      <c r="Y69" s="94">
        <v>1.5163926770740199</v>
      </c>
      <c r="Z69" s="94">
        <v>247.15208873162501</v>
      </c>
      <c r="AA69" s="94">
        <v>14.5140442621554</v>
      </c>
      <c r="AB69" s="94">
        <v>0.11028315865827799</v>
      </c>
      <c r="AC69" s="94">
        <v>2.53389143595727</v>
      </c>
      <c r="AD69" s="94">
        <v>0</v>
      </c>
      <c r="AE69" s="94">
        <v>0</v>
      </c>
      <c r="AF69" s="94">
        <v>2.6651780866090098</v>
      </c>
      <c r="AG69" s="94">
        <v>2.6651780866090098</v>
      </c>
      <c r="AH69" s="94">
        <v>13.3192962097036</v>
      </c>
      <c r="AI69" s="94">
        <v>2.0067027480403601</v>
      </c>
      <c r="AJ69" s="94">
        <v>8.0086664591707199E-2</v>
      </c>
      <c r="AK69" s="94">
        <v>2.1000491128213099</v>
      </c>
      <c r="AL69" s="94">
        <v>0.214895534434762</v>
      </c>
      <c r="AM69" s="94">
        <v>0</v>
      </c>
      <c r="AN69" s="94">
        <v>0.17003886709663801</v>
      </c>
      <c r="AO69" s="94">
        <v>0.82816855272078005</v>
      </c>
      <c r="AP69" s="94">
        <v>0</v>
      </c>
      <c r="AQ69" s="94">
        <v>64.129437049774793</v>
      </c>
      <c r="AR69" s="94">
        <v>1498.41937212365</v>
      </c>
      <c r="AS69" s="94">
        <v>153.17171722636499</v>
      </c>
      <c r="AT69" s="94">
        <v>1664.91038555972</v>
      </c>
      <c r="AU69" s="94">
        <v>0</v>
      </c>
      <c r="AV69" s="94">
        <v>2.5564966376317901</v>
      </c>
      <c r="AW69" s="94">
        <v>0</v>
      </c>
      <c r="AX69" s="94">
        <v>22.299630711774299</v>
      </c>
      <c r="AY69" s="94">
        <v>2.5085603289295998E-2</v>
      </c>
      <c r="AZ69" s="94">
        <v>8.8208423199237097E-3</v>
      </c>
      <c r="BA69" s="94">
        <v>33.183571906501903</v>
      </c>
      <c r="BB69" s="94">
        <v>1.12734790588468E-2</v>
      </c>
      <c r="BC69" s="94">
        <v>0</v>
      </c>
      <c r="BD69" s="94">
        <v>1.6350849165274999E-3</v>
      </c>
      <c r="BE69" s="94">
        <v>44.363106135035402</v>
      </c>
      <c r="BF69" s="94">
        <v>43.027372645394301</v>
      </c>
      <c r="BG69" s="94">
        <v>1.33573348964103</v>
      </c>
      <c r="BH69" s="94">
        <v>0</v>
      </c>
      <c r="BI69" s="94">
        <v>0</v>
      </c>
      <c r="BJ69" s="94">
        <v>0.17602960465616099</v>
      </c>
      <c r="BK69" s="94">
        <v>0</v>
      </c>
      <c r="BL69" s="94">
        <v>1.8889508793685901</v>
      </c>
      <c r="BM69" s="94">
        <v>0</v>
      </c>
      <c r="BN69" s="94">
        <v>4.9095447014666199E-2</v>
      </c>
      <c r="BO69" s="94">
        <v>7.5558037004580001</v>
      </c>
      <c r="BP69" s="94">
        <v>5.4477922945692397E-2</v>
      </c>
      <c r="BQ69" s="94">
        <v>0</v>
      </c>
      <c r="BR69" s="94">
        <v>0.12693398402751299</v>
      </c>
      <c r="BS69" s="94">
        <v>1.72113782855757E-4</v>
      </c>
      <c r="BT69" s="94">
        <v>1.6698365296604301</v>
      </c>
      <c r="BU69" s="94">
        <v>9.31393136703735</v>
      </c>
      <c r="BV69" s="94">
        <v>0</v>
      </c>
      <c r="BW69" s="94">
        <v>0</v>
      </c>
      <c r="BX69" s="94">
        <v>3.12005494044698</v>
      </c>
      <c r="BY69" s="94">
        <v>0</v>
      </c>
      <c r="BZ69" s="94">
        <v>0.50930052444319496</v>
      </c>
      <c r="CA69" s="94">
        <v>62.368799043194002</v>
      </c>
      <c r="CB69" s="94">
        <v>4.3369293717951596</v>
      </c>
      <c r="CC69" s="94"/>
      <c r="CD69" s="94"/>
      <c r="CE69" s="29">
        <f t="shared" si="35"/>
        <v>1.9247481354393785E-2</v>
      </c>
      <c r="CF69" s="69">
        <f t="shared" si="36"/>
        <v>-1.5641530339353212E-7</v>
      </c>
      <c r="CG69" s="69"/>
      <c r="CH69" s="69">
        <f t="shared" si="37"/>
        <v>-8.8551472990906987E-8</v>
      </c>
      <c r="CI69" s="69">
        <f t="shared" si="38"/>
        <v>-2.5649145818320226E-5</v>
      </c>
      <c r="CJ69" s="69">
        <f t="shared" si="39"/>
        <v>-2.6760495030108642E-5</v>
      </c>
      <c r="CK69" s="69">
        <f t="shared" si="40"/>
        <v>1.6193260723443644E-5</v>
      </c>
      <c r="CL69" s="69">
        <f t="shared" si="41"/>
        <v>-8.0836517483713203E-7</v>
      </c>
      <c r="CM69" s="41">
        <f t="shared" si="42"/>
        <v>-4.9217596693346436E-4</v>
      </c>
      <c r="CN69" s="41">
        <f t="shared" si="43"/>
        <v>-5.5573049039407967E-4</v>
      </c>
      <c r="CO69" s="41">
        <f t="shared" si="44"/>
        <v>8.5615087470206639E-4</v>
      </c>
      <c r="CP69" s="41">
        <f t="shared" si="45"/>
        <v>-1.3388062889965818E-3</v>
      </c>
    </row>
    <row r="70" spans="1:94">
      <c r="A70" s="68" t="s">
        <v>375</v>
      </c>
      <c r="B70" s="76">
        <v>50.370302429999903</v>
      </c>
      <c r="C70" s="76"/>
      <c r="D70" s="76">
        <v>354.06840668999899</v>
      </c>
      <c r="E70" s="76">
        <v>9.8035266100000005</v>
      </c>
      <c r="F70" s="76">
        <v>9.5024064100000007</v>
      </c>
      <c r="G70" s="76">
        <v>1.22899427999999</v>
      </c>
      <c r="H70" s="76">
        <v>14.609984959999901</v>
      </c>
      <c r="I70" s="94"/>
      <c r="J70" s="94"/>
      <c r="K70" s="94"/>
      <c r="L70" s="94"/>
      <c r="M70" s="94"/>
      <c r="N70" s="94"/>
      <c r="O70" s="94"/>
      <c r="P70" s="94"/>
      <c r="Q70" s="94" t="s">
        <v>375</v>
      </c>
      <c r="R70" s="94">
        <v>0</v>
      </c>
      <c r="S70" s="94">
        <v>0.38597210421535799</v>
      </c>
      <c r="T70" s="94">
        <v>0.142859138191332</v>
      </c>
      <c r="U70" s="94">
        <v>0.142859138191332</v>
      </c>
      <c r="V70" s="94">
        <v>1.13501114767109</v>
      </c>
      <c r="W70" s="94">
        <v>0</v>
      </c>
      <c r="X70" s="94">
        <v>6.9197991459909694E-2</v>
      </c>
      <c r="Y70" s="94">
        <v>0.355217451540975</v>
      </c>
      <c r="Z70" s="94">
        <v>50.3703250031691</v>
      </c>
      <c r="AA70" s="94">
        <v>3.3999333663056501</v>
      </c>
      <c r="AB70" s="94">
        <v>2.58339968364622E-2</v>
      </c>
      <c r="AC70" s="94">
        <v>0.59356612486780502</v>
      </c>
      <c r="AD70" s="94">
        <v>0</v>
      </c>
      <c r="AE70" s="94">
        <v>0</v>
      </c>
      <c r="AF70" s="94">
        <v>0.62432112864079503</v>
      </c>
      <c r="AG70" s="94">
        <v>0.62432112864079503</v>
      </c>
      <c r="AH70" s="94">
        <v>2.8325489596939901</v>
      </c>
      <c r="AI70" s="94">
        <v>0.47007244056085501</v>
      </c>
      <c r="AJ70" s="94">
        <v>1.87604316332016E-2</v>
      </c>
      <c r="AK70" s="94">
        <v>0.49193795411050301</v>
      </c>
      <c r="AL70" s="94">
        <v>5.0339634561704601E-2</v>
      </c>
      <c r="AM70" s="94">
        <v>0</v>
      </c>
      <c r="AN70" s="94">
        <v>3.9831792337717199E-2</v>
      </c>
      <c r="AO70" s="94">
        <v>0.18289254544552599</v>
      </c>
      <c r="AP70" s="94">
        <v>0</v>
      </c>
      <c r="AQ70" s="94">
        <v>15.022404948274</v>
      </c>
      <c r="AR70" s="94">
        <v>318.66146630290302</v>
      </c>
      <c r="AS70" s="94">
        <v>32.574298306299099</v>
      </c>
      <c r="AT70" s="94">
        <v>354.068313568897</v>
      </c>
      <c r="AU70" s="94">
        <v>0</v>
      </c>
      <c r="AV70" s="94">
        <v>0.59886320558100103</v>
      </c>
      <c r="AW70" s="94">
        <v>0</v>
      </c>
      <c r="AX70" s="94">
        <v>5.2237092651399601</v>
      </c>
      <c r="AY70" s="94">
        <v>5.5398998440229904E-3</v>
      </c>
      <c r="AZ70" s="94">
        <v>1.94799334204158E-3</v>
      </c>
      <c r="BA70" s="94">
        <v>7.3282548366650602</v>
      </c>
      <c r="BB70" s="94">
        <v>2.4896329635079898E-3</v>
      </c>
      <c r="BC70" s="94">
        <v>0</v>
      </c>
      <c r="BD70" s="94">
        <v>3.6109101892116798E-4</v>
      </c>
      <c r="BE70" s="94">
        <v>9.8032777349518501</v>
      </c>
      <c r="BF70" s="94">
        <v>9.5021578568674396</v>
      </c>
      <c r="BG70" s="94">
        <v>0.30111987808440399</v>
      </c>
      <c r="BH70" s="94">
        <v>0</v>
      </c>
      <c r="BI70" s="94">
        <v>0</v>
      </c>
      <c r="BJ70" s="94">
        <v>3.8874342278587E-2</v>
      </c>
      <c r="BK70" s="94">
        <v>0</v>
      </c>
      <c r="BL70" s="94">
        <v>0.41715539090703602</v>
      </c>
      <c r="BM70" s="94">
        <v>0</v>
      </c>
      <c r="BN70" s="94">
        <v>1.08422406896057E-2</v>
      </c>
      <c r="BO70" s="94">
        <v>1.6686223184907101</v>
      </c>
      <c r="BP70" s="94">
        <v>1.2761507758757E-2</v>
      </c>
      <c r="BQ70" s="94">
        <v>0</v>
      </c>
      <c r="BR70" s="94">
        <v>2.8032100949640901E-2</v>
      </c>
      <c r="BS70" s="94">
        <v>3.8009718304425199E-5</v>
      </c>
      <c r="BT70" s="94">
        <v>1.22900556248174</v>
      </c>
      <c r="BU70" s="94">
        <v>2.1818034420369998</v>
      </c>
      <c r="BV70" s="94">
        <v>0</v>
      </c>
      <c r="BW70" s="94">
        <v>0</v>
      </c>
      <c r="BX70" s="94">
        <v>0.73087840398315496</v>
      </c>
      <c r="BY70" s="94">
        <v>0</v>
      </c>
      <c r="BZ70" s="94">
        <v>0.11930413730782501</v>
      </c>
      <c r="CA70" s="94">
        <v>14.6099759574948</v>
      </c>
      <c r="CB70" s="94">
        <v>1.01593124698551</v>
      </c>
      <c r="CC70" s="94"/>
      <c r="CD70" s="94"/>
      <c r="CE70" s="29">
        <f t="shared" si="35"/>
        <v>1.9247474963104839E-2</v>
      </c>
      <c r="CF70" s="69">
        <f t="shared" si="36"/>
        <v>4.4814440469818705E-7</v>
      </c>
      <c r="CG70" s="69"/>
      <c r="CH70" s="69">
        <f t="shared" si="37"/>
        <v>-2.6300313791897019E-7</v>
      </c>
      <c r="CI70" s="69">
        <f t="shared" si="38"/>
        <v>-2.5386277617336912E-5</v>
      </c>
      <c r="CJ70" s="69">
        <f t="shared" si="39"/>
        <v>-2.6156861939681384E-5</v>
      </c>
      <c r="CK70" s="69">
        <f t="shared" si="40"/>
        <v>9.1802557046682805E-6</v>
      </c>
      <c r="CL70" s="69">
        <f t="shared" si="41"/>
        <v>-6.1618852621304966E-7</v>
      </c>
      <c r="CM70" s="41">
        <f t="shared" si="42"/>
        <v>-4.9154759902109288E-4</v>
      </c>
      <c r="CN70" s="41">
        <f t="shared" si="43"/>
        <v>-5.5872992260932552E-4</v>
      </c>
      <c r="CO70" s="41">
        <f t="shared" si="44"/>
        <v>8.5541170824493746E-4</v>
      </c>
      <c r="CP70" s="41">
        <f t="shared" si="45"/>
        <v>-1.3398950036480339E-3</v>
      </c>
    </row>
    <row r="71" spans="1:94">
      <c r="A71" s="68" t="s">
        <v>376</v>
      </c>
      <c r="B71" s="76">
        <v>286.68164103027601</v>
      </c>
      <c r="C71" s="76">
        <v>1.4571626408434599</v>
      </c>
      <c r="D71" s="76">
        <v>2321.9042866519098</v>
      </c>
      <c r="E71" s="76">
        <v>56.823281650242002</v>
      </c>
      <c r="F71" s="76">
        <v>52.277428605822699</v>
      </c>
      <c r="G71" s="76">
        <v>110.92698869695499</v>
      </c>
      <c r="H71" s="76">
        <v>96.876240526745903</v>
      </c>
      <c r="I71" s="94"/>
      <c r="J71" s="94"/>
      <c r="K71" s="94"/>
      <c r="L71" s="94"/>
      <c r="M71" s="94"/>
      <c r="N71" s="94"/>
      <c r="O71" s="94"/>
      <c r="P71" s="94"/>
      <c r="Q71" s="94" t="s">
        <v>376</v>
      </c>
      <c r="R71" s="94">
        <v>0</v>
      </c>
      <c r="S71" s="94">
        <v>1.55697411873543</v>
      </c>
      <c r="T71" s="94">
        <v>0.85219415632136997</v>
      </c>
      <c r="U71" s="94">
        <v>0.85219415632136997</v>
      </c>
      <c r="V71" s="94">
        <v>4.1918930355991302</v>
      </c>
      <c r="W71" s="94">
        <v>0</v>
      </c>
      <c r="X71" s="94">
        <v>1.8770613785589501</v>
      </c>
      <c r="Y71" s="94">
        <v>3.88707818156163</v>
      </c>
      <c r="Z71" s="94">
        <v>280.30045867160499</v>
      </c>
      <c r="AA71" s="94">
        <v>16.041101741761601</v>
      </c>
      <c r="AB71" s="94">
        <v>0.93193402891251498</v>
      </c>
      <c r="AC71" s="94">
        <v>3.1713725259015302</v>
      </c>
      <c r="AD71" s="94">
        <v>4.7577530674779503E-3</v>
      </c>
      <c r="AE71" s="94">
        <v>0</v>
      </c>
      <c r="AF71" s="94">
        <v>3.6491980286490402</v>
      </c>
      <c r="AG71" s="94">
        <v>3.6491980286490402</v>
      </c>
      <c r="AH71" s="94">
        <v>18.1463974823215</v>
      </c>
      <c r="AI71" s="94">
        <v>3.0702097341777099</v>
      </c>
      <c r="AJ71" s="94">
        <v>0.131656637614709</v>
      </c>
      <c r="AK71" s="94">
        <v>2.17663457958797</v>
      </c>
      <c r="AL71" s="94">
        <v>0.18592396928961499</v>
      </c>
      <c r="AM71" s="94">
        <v>0.33314270685692299</v>
      </c>
      <c r="AN71" s="94">
        <v>0.199941402406454</v>
      </c>
      <c r="AO71" s="94">
        <v>1.41620924067306</v>
      </c>
      <c r="AP71" s="94">
        <v>0</v>
      </c>
      <c r="AQ71" s="94">
        <v>97.0147674399376</v>
      </c>
      <c r="AR71" s="94">
        <v>2041.4856334705601</v>
      </c>
      <c r="AS71" s="94">
        <v>208.68584775982799</v>
      </c>
      <c r="AT71" s="94">
        <v>2268.3178787127099</v>
      </c>
      <c r="AU71" s="94">
        <v>0</v>
      </c>
      <c r="AV71" s="94">
        <v>5.0906350887635803</v>
      </c>
      <c r="AW71" s="94">
        <v>0</v>
      </c>
      <c r="AX71" s="94">
        <v>37.765157601812099</v>
      </c>
      <c r="AY71" s="94">
        <v>2.56091480789476E-2</v>
      </c>
      <c r="AZ71" s="94">
        <v>7.44218544177872E-3</v>
      </c>
      <c r="BA71" s="94">
        <v>29.8010974608266</v>
      </c>
      <c r="BB71" s="94">
        <v>1.09930378037555E-2</v>
      </c>
      <c r="BC71" s="94">
        <v>0</v>
      </c>
      <c r="BD71" s="94">
        <v>1.3794820240634401E-3</v>
      </c>
      <c r="BE71" s="94">
        <v>55.562615359160603</v>
      </c>
      <c r="BF71" s="94">
        <v>51.117538996566402</v>
      </c>
      <c r="BG71" s="94">
        <v>4.44507636259421</v>
      </c>
      <c r="BH71" s="94">
        <v>0</v>
      </c>
      <c r="BI71" s="94">
        <v>0</v>
      </c>
      <c r="BJ71" s="94">
        <v>4.3177341997497898</v>
      </c>
      <c r="BK71" s="94">
        <v>0</v>
      </c>
      <c r="BL71" s="94">
        <v>3.3538172478601598</v>
      </c>
      <c r="BM71" s="94">
        <v>0</v>
      </c>
      <c r="BN71" s="94">
        <v>5.17923907472011E-2</v>
      </c>
      <c r="BO71" s="94">
        <v>13.415249149842699</v>
      </c>
      <c r="BP71" s="94">
        <v>8.7073147574530094E-2</v>
      </c>
      <c r="BQ71" s="94">
        <v>1.7779225846988201E-2</v>
      </c>
      <c r="BR71" s="94">
        <v>0.11450026179886</v>
      </c>
      <c r="BS71" s="94">
        <v>1.45206545522688E-4</v>
      </c>
      <c r="BT71" s="94">
        <v>108.781015559119</v>
      </c>
      <c r="BU71" s="94">
        <v>22.505528340752999</v>
      </c>
      <c r="BV71" s="94">
        <v>0</v>
      </c>
      <c r="BW71" s="94">
        <v>0</v>
      </c>
      <c r="BX71" s="94">
        <v>6.8152595132855698</v>
      </c>
      <c r="BY71" s="94">
        <v>0</v>
      </c>
      <c r="BZ71" s="94">
        <v>1.1205407939946099</v>
      </c>
      <c r="CA71" s="94">
        <v>94.523532245352996</v>
      </c>
      <c r="CB71" s="94">
        <v>8.5894194734259806</v>
      </c>
      <c r="CC71" s="94"/>
      <c r="CD71" s="94"/>
      <c r="CE71" s="29">
        <f t="shared" si="35"/>
        <v>2.7704957407440677E-2</v>
      </c>
      <c r="CF71" s="69">
        <f t="shared" si="36"/>
        <v>-2.2258775747684239E-2</v>
      </c>
      <c r="CG71" s="69"/>
      <c r="CH71" s="69">
        <f t="shared" si="37"/>
        <v>-2.3078646371108315E-2</v>
      </c>
      <c r="CI71" s="69">
        <f t="shared" si="38"/>
        <v>-2.2185735396998679E-2</v>
      </c>
      <c r="CJ71" s="69">
        <f t="shared" si="39"/>
        <v>-2.218719704065757E-2</v>
      </c>
      <c r="CK71" s="69">
        <f t="shared" si="40"/>
        <v>-1.9345816226010136E-2</v>
      </c>
      <c r="CL71" s="69">
        <f t="shared" si="41"/>
        <v>-2.4285709980078798E-2</v>
      </c>
      <c r="CM71" s="41">
        <f t="shared" si="42"/>
        <v>-7.84337617640887E-2</v>
      </c>
      <c r="CN71" s="41">
        <f t="shared" si="43"/>
        <v>3.1903647030562938</v>
      </c>
      <c r="CO71" s="41">
        <f t="shared" si="44"/>
        <v>-9.5787931220705821E-2</v>
      </c>
      <c r="CP71" s="41">
        <f t="shared" si="45"/>
        <v>-0.22518120937346128</v>
      </c>
    </row>
    <row r="72" spans="1:94">
      <c r="A72" s="68" t="s">
        <v>377</v>
      </c>
      <c r="B72" s="76">
        <v>245.28045919236899</v>
      </c>
      <c r="C72" s="76">
        <v>0.179235816621161</v>
      </c>
      <c r="D72" s="76">
        <v>1686.0409764481999</v>
      </c>
      <c r="E72" s="76">
        <v>43.544010907119102</v>
      </c>
      <c r="F72" s="76">
        <v>42.056377772949602</v>
      </c>
      <c r="G72" s="76">
        <v>7.2053031386338402</v>
      </c>
      <c r="H72" s="76">
        <v>58.394421195081399</v>
      </c>
      <c r="I72" s="94"/>
      <c r="J72" s="94"/>
      <c r="K72" s="94"/>
      <c r="L72" s="94"/>
      <c r="M72" s="94"/>
      <c r="N72" s="94"/>
      <c r="O72" s="94"/>
      <c r="P72" s="94"/>
      <c r="Q72" s="94" t="s">
        <v>377</v>
      </c>
      <c r="R72" s="94">
        <v>0</v>
      </c>
      <c r="S72" s="94">
        <v>1.4486408632833401</v>
      </c>
      <c r="T72" s="94">
        <v>0.56378165762343901</v>
      </c>
      <c r="U72" s="94">
        <v>0.56378165762343901</v>
      </c>
      <c r="V72" s="94">
        <v>4.2212847140329703</v>
      </c>
      <c r="W72" s="94">
        <v>0</v>
      </c>
      <c r="X72" s="94">
        <v>0.41955110616923702</v>
      </c>
      <c r="Y72" s="94">
        <v>1.5786957690437999</v>
      </c>
      <c r="Z72" s="94">
        <v>245.28015432353899</v>
      </c>
      <c r="AA72" s="94">
        <v>12.9934107227235</v>
      </c>
      <c r="AB72" s="94">
        <v>0.179756272838175</v>
      </c>
      <c r="AC72" s="94">
        <v>2.3055113497015398</v>
      </c>
      <c r="AD72" s="94">
        <v>4.7587280761917202E-4</v>
      </c>
      <c r="AE72" s="94">
        <v>0</v>
      </c>
      <c r="AF72" s="94">
        <v>2.4563299885602099</v>
      </c>
      <c r="AG72" s="94">
        <v>2.4563299885602099</v>
      </c>
      <c r="AH72" s="94">
        <v>13.4883089976134</v>
      </c>
      <c r="AI72" s="94">
        <v>1.8817219095575799</v>
      </c>
      <c r="AJ72" s="94">
        <v>7.6011599503078203E-2</v>
      </c>
      <c r="AK72" s="94">
        <v>1.86558072367577</v>
      </c>
      <c r="AL72" s="94">
        <v>0.18722173260139799</v>
      </c>
      <c r="AM72" s="94">
        <v>3.33230724917188E-2</v>
      </c>
      <c r="AN72" s="94">
        <v>0.15342550743828401</v>
      </c>
      <c r="AO72" s="94">
        <v>0.93306498123315496</v>
      </c>
      <c r="AP72" s="94">
        <v>0</v>
      </c>
      <c r="AQ72" s="94">
        <v>60.025106455684302</v>
      </c>
      <c r="AR72" s="94">
        <v>1517.4355323335301</v>
      </c>
      <c r="AS72" s="94">
        <v>155.11559457001599</v>
      </c>
      <c r="AT72" s="94">
        <v>1686.03943590116</v>
      </c>
      <c r="AU72" s="94">
        <v>0</v>
      </c>
      <c r="AV72" s="94">
        <v>2.5152254530773699</v>
      </c>
      <c r="AW72" s="94">
        <v>0</v>
      </c>
      <c r="AX72" s="94">
        <v>21.275541195125498</v>
      </c>
      <c r="AY72" s="94">
        <v>2.4025658933954998E-2</v>
      </c>
      <c r="AZ72" s="94">
        <v>8.2643026505067798E-3</v>
      </c>
      <c r="BA72" s="94">
        <v>31.302160088625801</v>
      </c>
      <c r="BB72" s="94">
        <v>1.0736439094561699E-2</v>
      </c>
      <c r="BC72" s="94">
        <v>0</v>
      </c>
      <c r="BD72" s="94">
        <v>1.53191807624684E-3</v>
      </c>
      <c r="BE72" s="94">
        <v>43.542952082992997</v>
      </c>
      <c r="BF72" s="94">
        <v>42.0552993109564</v>
      </c>
      <c r="BG72" s="94">
        <v>1.48765277203657</v>
      </c>
      <c r="BH72" s="94">
        <v>0</v>
      </c>
      <c r="BI72" s="94">
        <v>0</v>
      </c>
      <c r="BJ72" s="94">
        <v>0.65531490269349602</v>
      </c>
      <c r="BK72" s="94">
        <v>0</v>
      </c>
      <c r="BL72" s="94">
        <v>1.97679972662687</v>
      </c>
      <c r="BM72" s="94">
        <v>0</v>
      </c>
      <c r="BN72" s="94">
        <v>4.7217733097438701E-2</v>
      </c>
      <c r="BO72" s="94">
        <v>7.9071991931083403</v>
      </c>
      <c r="BP72" s="94">
        <v>5.1457422019984898E-2</v>
      </c>
      <c r="BQ72" s="94">
        <v>2.09122626586638E-3</v>
      </c>
      <c r="BR72" s="94">
        <v>0.11979686723215199</v>
      </c>
      <c r="BS72" s="94">
        <v>1.6125455116652E-4</v>
      </c>
      <c r="BT72" s="94">
        <v>7.20532971775327</v>
      </c>
      <c r="BU72" s="94">
        <v>9.5596029877980797</v>
      </c>
      <c r="BV72" s="94">
        <v>0</v>
      </c>
      <c r="BW72" s="94">
        <v>0</v>
      </c>
      <c r="BX72" s="94">
        <v>3.1299569430605598</v>
      </c>
      <c r="BY72" s="94">
        <v>0</v>
      </c>
      <c r="BZ72" s="94">
        <v>0.51171888577522695</v>
      </c>
      <c r="CA72" s="94">
        <v>58.394406984242401</v>
      </c>
      <c r="CB72" s="94">
        <v>4.26226762446358</v>
      </c>
      <c r="CC72" s="94"/>
      <c r="CD72" s="94"/>
      <c r="CE72" s="29">
        <f t="shared" si="35"/>
        <v>2.2186620866352258E-2</v>
      </c>
      <c r="CF72" s="69">
        <f t="shared" si="36"/>
        <v>-1.2429397392831106E-6</v>
      </c>
      <c r="CG72" s="69"/>
      <c r="CH72" s="69">
        <f t="shared" si="37"/>
        <v>-9.1370676123180274E-7</v>
      </c>
      <c r="CI72" s="69">
        <f t="shared" si="38"/>
        <v>-2.4316182732068594E-5</v>
      </c>
      <c r="CJ72" s="69">
        <f t="shared" si="39"/>
        <v>-2.5643244861095841E-5</v>
      </c>
      <c r="CK72" s="69">
        <f t="shared" si="40"/>
        <v>3.6888273704006107E-6</v>
      </c>
      <c r="CL72" s="69">
        <f t="shared" si="41"/>
        <v>-2.4335953173543363E-7</v>
      </c>
      <c r="CM72" s="41">
        <f t="shared" si="42"/>
        <v>-1.3112527067921362E-2</v>
      </c>
      <c r="CN72" s="41">
        <f t="shared" si="43"/>
        <v>0.51609672424635156</v>
      </c>
      <c r="CO72" s="41">
        <f t="shared" si="44"/>
        <v>-1.4791231997744816E-2</v>
      </c>
      <c r="CP72" s="41">
        <f t="shared" si="45"/>
        <v>-3.758215081063486E-2</v>
      </c>
    </row>
    <row r="73" spans="1:94">
      <c r="A73" s="68" t="s">
        <v>378</v>
      </c>
      <c r="B73" s="76">
        <v>15.965533933332299</v>
      </c>
      <c r="C73" s="76">
        <v>0.155536435395601</v>
      </c>
      <c r="D73" s="76">
        <v>151.98688494676199</v>
      </c>
      <c r="E73" s="76">
        <v>4.1251917461249397</v>
      </c>
      <c r="F73" s="76">
        <v>3.7951764064349298</v>
      </c>
      <c r="G73" s="76">
        <v>18.957923232558599</v>
      </c>
      <c r="H73" s="76">
        <v>5.4964223261409701</v>
      </c>
      <c r="I73" s="94"/>
      <c r="J73" s="94"/>
      <c r="K73" s="94"/>
      <c r="L73" s="94"/>
      <c r="M73" s="94"/>
      <c r="N73" s="94"/>
      <c r="O73" s="94"/>
      <c r="P73" s="94"/>
      <c r="Q73" s="94" t="s">
        <v>378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4">
        <v>0</v>
      </c>
      <c r="BD73" s="94">
        <v>0</v>
      </c>
      <c r="BE73" s="94">
        <v>0</v>
      </c>
      <c r="BF73" s="94">
        <v>0</v>
      </c>
      <c r="BG73" s="94">
        <v>0</v>
      </c>
      <c r="BH73" s="94">
        <v>0</v>
      </c>
      <c r="BI73" s="94">
        <v>0</v>
      </c>
      <c r="BJ73" s="94">
        <v>0</v>
      </c>
      <c r="BK73" s="94">
        <v>0</v>
      </c>
      <c r="BL73" s="94">
        <v>0</v>
      </c>
      <c r="BM73" s="94">
        <v>0</v>
      </c>
      <c r="BN73" s="94">
        <v>0</v>
      </c>
      <c r="BO73" s="94">
        <v>0</v>
      </c>
      <c r="BP73" s="94">
        <v>0</v>
      </c>
      <c r="BQ73" s="94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4">
        <v>0</v>
      </c>
      <c r="BY73" s="94">
        <v>0</v>
      </c>
      <c r="BZ73" s="94">
        <v>0</v>
      </c>
      <c r="CA73" s="94">
        <v>0</v>
      </c>
      <c r="CB73" s="94">
        <v>0</v>
      </c>
      <c r="CC73" s="94"/>
      <c r="CD73" s="94"/>
      <c r="CE73" s="29" t="e">
        <f t="shared" si="35"/>
        <v>#DIV/0!</v>
      </c>
      <c r="CF73" s="69">
        <f t="shared" si="36"/>
        <v>-1</v>
      </c>
      <c r="CG73" s="69"/>
      <c r="CH73" s="69">
        <f t="shared" si="37"/>
        <v>-1</v>
      </c>
      <c r="CI73" s="69">
        <f t="shared" si="38"/>
        <v>-1</v>
      </c>
      <c r="CJ73" s="69">
        <f t="shared" si="39"/>
        <v>-1</v>
      </c>
      <c r="CK73" s="69">
        <f t="shared" si="40"/>
        <v>-1</v>
      </c>
      <c r="CL73" s="69">
        <f t="shared" si="41"/>
        <v>-1</v>
      </c>
      <c r="CM73" s="41" t="e">
        <f t="shared" si="42"/>
        <v>#DIV/0!</v>
      </c>
      <c r="CN73" s="41" t="e">
        <f t="shared" si="43"/>
        <v>#DIV/0!</v>
      </c>
      <c r="CO73" s="41" t="e">
        <f t="shared" si="44"/>
        <v>#DIV/0!</v>
      </c>
      <c r="CP73" s="41" t="e">
        <f t="shared" si="45"/>
        <v>#DIV/0!</v>
      </c>
    </row>
    <row r="74" spans="1:94">
      <c r="A74" s="68" t="s">
        <v>379</v>
      </c>
      <c r="B74" s="76"/>
      <c r="C74" s="76"/>
      <c r="D74" s="76"/>
      <c r="E74" s="76"/>
      <c r="F74" s="76"/>
      <c r="G74" s="76"/>
      <c r="H74" s="76"/>
      <c r="I74" s="94"/>
      <c r="J74" s="94"/>
      <c r="K74" s="94"/>
      <c r="L74" s="94"/>
      <c r="M74" s="94"/>
      <c r="N74" s="94"/>
      <c r="O74" s="94"/>
      <c r="P74" s="94"/>
      <c r="Q74" s="68" t="s">
        <v>379</v>
      </c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29" t="e">
        <f t="shared" si="35"/>
        <v>#DIV/0!</v>
      </c>
      <c r="CF74" s="69" t="str">
        <f t="shared" si="36"/>
        <v/>
      </c>
      <c r="CG74" s="69"/>
      <c r="CH74" s="69" t="str">
        <f t="shared" si="37"/>
        <v/>
      </c>
      <c r="CI74" s="69" t="str">
        <f t="shared" si="38"/>
        <v/>
      </c>
      <c r="CJ74" s="69" t="str">
        <f t="shared" si="39"/>
        <v/>
      </c>
      <c r="CK74" s="69" t="str">
        <f t="shared" si="40"/>
        <v/>
      </c>
      <c r="CL74" s="69" t="str">
        <f t="shared" si="41"/>
        <v/>
      </c>
      <c r="CM74" s="41" t="e">
        <f t="shared" si="42"/>
        <v>#DIV/0!</v>
      </c>
      <c r="CN74" s="41" t="e">
        <f t="shared" si="43"/>
        <v>#DIV/0!</v>
      </c>
      <c r="CO74" s="41" t="e">
        <f t="shared" si="44"/>
        <v>#DIV/0!</v>
      </c>
      <c r="CP74" s="41" t="e">
        <f t="shared" si="45"/>
        <v>#DIV/0!</v>
      </c>
    </row>
    <row r="75" spans="1:94">
      <c r="A75" s="68" t="s">
        <v>380</v>
      </c>
      <c r="B75" s="76">
        <v>5.3435899999999996E-3</v>
      </c>
      <c r="C75" s="76"/>
      <c r="D75" s="76">
        <v>3.4068679999999997E-2</v>
      </c>
      <c r="E75" s="76">
        <v>8.5789000000000004E-4</v>
      </c>
      <c r="F75" s="76">
        <v>8.3215999999999997E-4</v>
      </c>
      <c r="G75" s="76">
        <v>2.0699999999999998E-5</v>
      </c>
      <c r="H75" s="76">
        <v>9.795400000000001E-4</v>
      </c>
      <c r="I75" s="94"/>
      <c r="J75" s="94"/>
      <c r="K75" s="94"/>
      <c r="L75" s="94"/>
      <c r="M75" s="94"/>
      <c r="N75" s="94"/>
      <c r="O75" s="94"/>
      <c r="P75" s="94"/>
      <c r="Q75" s="94" t="s">
        <v>380</v>
      </c>
      <c r="R75" s="94">
        <v>0</v>
      </c>
      <c r="S75" s="94">
        <v>2.5876696605433199E-5</v>
      </c>
      <c r="T75" s="94">
        <v>9.5793651813026008E-6</v>
      </c>
      <c r="U75" s="94">
        <v>9.5793651813026008E-6</v>
      </c>
      <c r="V75" s="94">
        <v>7.6100067792126194E-5</v>
      </c>
      <c r="W75" s="94">
        <v>0</v>
      </c>
      <c r="X75" s="94">
        <v>4.6396868808456901E-6</v>
      </c>
      <c r="Y75" s="94">
        <v>2.3815832051896801E-5</v>
      </c>
      <c r="Z75" s="94">
        <v>5.3435451423910199E-3</v>
      </c>
      <c r="AA75" s="94">
        <v>2.2795294763471599E-4</v>
      </c>
      <c r="AB75" s="94">
        <v>1.7321780452719101E-6</v>
      </c>
      <c r="AC75" s="94">
        <v>3.9796628251128397E-5</v>
      </c>
      <c r="AD75" s="94">
        <v>0</v>
      </c>
      <c r="AE75" s="94">
        <v>0</v>
      </c>
      <c r="AF75" s="94">
        <v>4.1858365912134697E-5</v>
      </c>
      <c r="AG75" s="94">
        <v>4.1858365912134697E-5</v>
      </c>
      <c r="AH75" s="94">
        <v>2.72551464144579E-4</v>
      </c>
      <c r="AI75" s="94">
        <v>3.1519101396076798E-5</v>
      </c>
      <c r="AJ75" s="94">
        <v>1.2576173911605601E-6</v>
      </c>
      <c r="AK75" s="94">
        <v>3.2982814069897501E-5</v>
      </c>
      <c r="AL75" s="94">
        <v>3.3751599067444898E-6</v>
      </c>
      <c r="AM75" s="94">
        <v>0</v>
      </c>
      <c r="AN75" s="94">
        <v>2.67082803617784E-6</v>
      </c>
      <c r="AO75" s="94">
        <v>1.60155315619195E-5</v>
      </c>
      <c r="AP75" s="94">
        <v>0</v>
      </c>
      <c r="AQ75" s="94">
        <v>1.0071991931083499E-3</v>
      </c>
      <c r="AR75" s="94">
        <v>3.0661849567618499E-2</v>
      </c>
      <c r="AS75" s="94">
        <v>3.1343038079333298E-3</v>
      </c>
      <c r="AT75" s="94">
        <v>3.4068704839696401E-2</v>
      </c>
      <c r="AU75" s="94">
        <v>0</v>
      </c>
      <c r="AV75" s="94">
        <v>4.01498536682154E-5</v>
      </c>
      <c r="AW75" s="94">
        <v>0</v>
      </c>
      <c r="AX75" s="94">
        <v>3.5023709717422498E-4</v>
      </c>
      <c r="AY75" s="94">
        <v>4.85082976460148E-7</v>
      </c>
      <c r="AZ75" s="94">
        <v>1.7053853403660701E-7</v>
      </c>
      <c r="BA75" s="94">
        <v>6.4174341506969298E-4</v>
      </c>
      <c r="BB75" s="94">
        <v>2.1805916103110099E-7</v>
      </c>
      <c r="BC75" s="94">
        <v>0</v>
      </c>
      <c r="BD75" s="94">
        <v>3.1621995513594198E-8</v>
      </c>
      <c r="BE75" s="94">
        <v>8.5784229931050405E-4</v>
      </c>
      <c r="BF75" s="94">
        <v>8.3211193560299098E-4</v>
      </c>
      <c r="BG75" s="94">
        <v>2.57303637075128E-5</v>
      </c>
      <c r="BH75" s="94">
        <v>0</v>
      </c>
      <c r="BI75" s="94">
        <v>0</v>
      </c>
      <c r="BJ75" s="94">
        <v>3.40426704586164E-6</v>
      </c>
      <c r="BK75" s="94">
        <v>0</v>
      </c>
      <c r="BL75" s="94">
        <v>3.6531247760930702E-5</v>
      </c>
      <c r="BM75" s="94">
        <v>0</v>
      </c>
      <c r="BN75" s="94">
        <v>9.4949762176402798E-7</v>
      </c>
      <c r="BO75" s="94">
        <v>1.4612014087534499E-4</v>
      </c>
      <c r="BP75" s="94">
        <v>8.5568652920848495E-7</v>
      </c>
      <c r="BQ75" s="94">
        <v>0</v>
      </c>
      <c r="BR75" s="94">
        <v>2.4547363547677701E-6</v>
      </c>
      <c r="BS75" s="94">
        <v>3.32820758720657E-9</v>
      </c>
      <c r="BT75" s="94">
        <v>2.0673357694406301E-5</v>
      </c>
      <c r="BU75" s="94">
        <v>1.46275064600935E-4</v>
      </c>
      <c r="BV75" s="94">
        <v>0</v>
      </c>
      <c r="BW75" s="94">
        <v>0</v>
      </c>
      <c r="BX75" s="94">
        <v>4.9005998093001899E-5</v>
      </c>
      <c r="BY75" s="94">
        <v>0</v>
      </c>
      <c r="BZ75" s="94">
        <v>7.9989841101869996E-6</v>
      </c>
      <c r="CA75" s="94">
        <v>9.7955323335372608E-4</v>
      </c>
      <c r="CB75" s="94">
        <v>6.8117816707727704E-5</v>
      </c>
      <c r="CC75" s="94"/>
      <c r="CD75" s="94"/>
      <c r="CE75" s="29">
        <f t="shared" si="35"/>
        <v>1.9246847541387356E-2</v>
      </c>
      <c r="CF75" s="69">
        <f t="shared" si="36"/>
        <v>-8.3946577075993642E-6</v>
      </c>
      <c r="CG75" s="69"/>
      <c r="CH75" s="69">
        <f t="shared" si="37"/>
        <v>7.291065108461274E-7</v>
      </c>
      <c r="CI75" s="69">
        <f t="shared" si="38"/>
        <v>-5.5602337707619031E-5</v>
      </c>
      <c r="CJ75" s="69">
        <f t="shared" si="39"/>
        <v>-5.7758600520319999E-5</v>
      </c>
      <c r="CK75" s="69">
        <f t="shared" si="40"/>
        <v>-1.2870679030771788E-3</v>
      </c>
      <c r="CL75" s="69">
        <f t="shared" si="41"/>
        <v>1.3509763486921116E-5</v>
      </c>
      <c r="CM75" s="41">
        <f t="shared" si="42"/>
        <v>-3.7609434934827041E-4</v>
      </c>
      <c r="CN75" s="41">
        <f t="shared" si="43"/>
        <v>-5.2043053241752554E-4</v>
      </c>
      <c r="CO75" s="41">
        <f t="shared" si="44"/>
        <v>8.4549307228792153E-4</v>
      </c>
      <c r="CP75" s="41">
        <f t="shared" si="45"/>
        <v>-1.2535769723215158E-3</v>
      </c>
    </row>
    <row r="76" spans="1:94">
      <c r="A76" s="68" t="s">
        <v>381</v>
      </c>
      <c r="B76" s="76">
        <v>1225.2550323999999</v>
      </c>
      <c r="C76" s="76"/>
      <c r="D76" s="76">
        <v>8106.4377611099899</v>
      </c>
      <c r="E76" s="76">
        <v>210.36969574</v>
      </c>
      <c r="F76" s="76">
        <v>204.03791116999901</v>
      </c>
      <c r="G76" s="76">
        <v>7.96982645000001</v>
      </c>
      <c r="H76" s="76">
        <v>283.04370282999997</v>
      </c>
      <c r="I76" s="94"/>
      <c r="J76" s="94"/>
      <c r="K76" s="94"/>
      <c r="L76" s="94"/>
      <c r="M76" s="94"/>
      <c r="N76" s="94"/>
      <c r="O76" s="94"/>
      <c r="P76" s="94"/>
      <c r="Q76" s="94" t="s">
        <v>381</v>
      </c>
      <c r="R76" s="94">
        <v>0</v>
      </c>
      <c r="S76" s="94">
        <v>7.4775599972982301</v>
      </c>
      <c r="T76" s="94">
        <v>2.76765861155772</v>
      </c>
      <c r="U76" s="94">
        <v>2.76765861155772</v>
      </c>
      <c r="V76" s="94">
        <v>21.988952919195</v>
      </c>
      <c r="W76" s="94">
        <v>0</v>
      </c>
      <c r="X76" s="94">
        <v>1.3405933488217501</v>
      </c>
      <c r="Y76" s="94">
        <v>6.8817406378632802</v>
      </c>
      <c r="Z76" s="94">
        <v>1225.2544779730699</v>
      </c>
      <c r="AA76" s="94">
        <v>65.867962217629199</v>
      </c>
      <c r="AB76" s="94">
        <v>0.50048965766695896</v>
      </c>
      <c r="AC76" s="94">
        <v>11.4993755064071</v>
      </c>
      <c r="AD76" s="94">
        <v>0</v>
      </c>
      <c r="AE76" s="94">
        <v>0</v>
      </c>
      <c r="AF76" s="94">
        <v>12.095184141999701</v>
      </c>
      <c r="AG76" s="94">
        <v>12.095184141999701</v>
      </c>
      <c r="AH76" s="94">
        <v>64.851548780017296</v>
      </c>
      <c r="AI76" s="94">
        <v>9.1068527467385394</v>
      </c>
      <c r="AJ76" s="94">
        <v>0.363450652658388</v>
      </c>
      <c r="AK76" s="94">
        <v>9.5304732532291592</v>
      </c>
      <c r="AL76" s="94">
        <v>0.97524527852643095</v>
      </c>
      <c r="AM76" s="94">
        <v>0</v>
      </c>
      <c r="AN76" s="94">
        <v>0.77167565894574897</v>
      </c>
      <c r="AO76" s="94">
        <v>3.9271168394539102</v>
      </c>
      <c r="AP76" s="94">
        <v>0</v>
      </c>
      <c r="AQ76" s="94">
        <v>291.03361938303601</v>
      </c>
      <c r="AR76" s="94">
        <v>7295.7908230405001</v>
      </c>
      <c r="AS76" s="94">
        <v>745.79246768850805</v>
      </c>
      <c r="AT76" s="94">
        <v>8106.4348395090301</v>
      </c>
      <c r="AU76" s="94">
        <v>0</v>
      </c>
      <c r="AV76" s="94">
        <v>11.601958714044001</v>
      </c>
      <c r="AW76" s="94">
        <v>0</v>
      </c>
      <c r="AX76" s="94">
        <v>101.200755283652</v>
      </c>
      <c r="AY76" s="94">
        <v>0.11895408764474701</v>
      </c>
      <c r="AZ76" s="94">
        <v>4.1827588639582802E-2</v>
      </c>
      <c r="BA76" s="94">
        <v>157.35426853398101</v>
      </c>
      <c r="BB76" s="94">
        <v>5.34579936837579E-2</v>
      </c>
      <c r="BC76" s="94">
        <v>0</v>
      </c>
      <c r="BD76" s="94">
        <v>7.7534454383615201E-3</v>
      </c>
      <c r="BE76" s="94">
        <v>210.36461359667501</v>
      </c>
      <c r="BF76" s="94">
        <v>204.032817876948</v>
      </c>
      <c r="BG76" s="94">
        <v>6.3317957197263999</v>
      </c>
      <c r="BH76" s="94">
        <v>0</v>
      </c>
      <c r="BI76" s="94">
        <v>0</v>
      </c>
      <c r="BJ76" s="94">
        <v>0.83471940122466703</v>
      </c>
      <c r="BK76" s="94">
        <v>0</v>
      </c>
      <c r="BL76" s="94">
        <v>8.9572600957908204</v>
      </c>
      <c r="BM76" s="94">
        <v>0</v>
      </c>
      <c r="BN76" s="94">
        <v>0.23280712313364901</v>
      </c>
      <c r="BO76" s="94">
        <v>35.829042808247401</v>
      </c>
      <c r="BP76" s="94">
        <v>0.247233741228084</v>
      </c>
      <c r="BQ76" s="94">
        <v>0</v>
      </c>
      <c r="BR76" s="94">
        <v>0.60191064667074401</v>
      </c>
      <c r="BS76" s="94">
        <v>8.1615249370304698E-4</v>
      </c>
      <c r="BT76" s="94">
        <v>7.9698858512872199</v>
      </c>
      <c r="BU76" s="94">
        <v>42.268813436134799</v>
      </c>
      <c r="BV76" s="94">
        <v>0</v>
      </c>
      <c r="BW76" s="94">
        <v>0</v>
      </c>
      <c r="BX76" s="94">
        <v>14.159537409939499</v>
      </c>
      <c r="BY76" s="94">
        <v>0</v>
      </c>
      <c r="BZ76" s="94">
        <v>2.31131727495494</v>
      </c>
      <c r="CA76" s="94">
        <v>283.04349664070702</v>
      </c>
      <c r="CB76" s="94">
        <v>19.681957769969699</v>
      </c>
      <c r="CC76" s="94"/>
      <c r="CD76" s="94"/>
      <c r="CE76" s="29">
        <f t="shared" si="35"/>
        <v>1.9247476363446349E-2</v>
      </c>
      <c r="CF76" s="69">
        <f t="shared" si="36"/>
        <v>-4.5249920653679245E-7</v>
      </c>
      <c r="CG76" s="69"/>
      <c r="CH76" s="69">
        <f t="shared" si="37"/>
        <v>-3.6040503188669263E-7</v>
      </c>
      <c r="CI76" s="69">
        <f t="shared" si="38"/>
        <v>-2.4158153136584889E-5</v>
      </c>
      <c r="CJ76" s="69">
        <f t="shared" si="39"/>
        <v>-2.4962483794302172E-5</v>
      </c>
      <c r="CK76" s="69">
        <f t="shared" si="40"/>
        <v>7.4532723620270184E-6</v>
      </c>
      <c r="CL76" s="69">
        <f t="shared" si="41"/>
        <v>-7.2847157838759869E-7</v>
      </c>
      <c r="CM76" s="41">
        <f t="shared" si="42"/>
        <v>-4.8967459895353418E-4</v>
      </c>
      <c r="CN76" s="41">
        <f t="shared" si="43"/>
        <v>-5.5897834153461527E-4</v>
      </c>
      <c r="CO76" s="41">
        <f t="shared" si="44"/>
        <v>8.5719150376071238E-4</v>
      </c>
      <c r="CP76" s="41">
        <f t="shared" si="45"/>
        <v>-1.3369680218549187E-3</v>
      </c>
    </row>
    <row r="77" spans="1:94">
      <c r="A77" s="68" t="s">
        <v>382</v>
      </c>
      <c r="B77" s="76">
        <v>1.72322027425834</v>
      </c>
      <c r="C77" s="76">
        <v>2.85584112454071E-2</v>
      </c>
      <c r="D77" s="76">
        <v>20.7260902548771</v>
      </c>
      <c r="E77" s="76">
        <v>0.38257528720260298</v>
      </c>
      <c r="F77" s="76">
        <v>0.35196926422639402</v>
      </c>
      <c r="G77" s="76">
        <v>0.27684313522249399</v>
      </c>
      <c r="H77" s="76">
        <v>0.79316952705835597</v>
      </c>
      <c r="I77" s="94"/>
      <c r="J77" s="94"/>
      <c r="K77" s="94"/>
      <c r="L77" s="94"/>
      <c r="M77" s="94"/>
      <c r="N77" s="94"/>
      <c r="O77" s="94"/>
      <c r="P77" s="94"/>
      <c r="Q77" s="94" t="s">
        <v>382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4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4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4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4">
        <v>0</v>
      </c>
      <c r="BY77" s="94">
        <v>0</v>
      </c>
      <c r="BZ77" s="94">
        <v>0</v>
      </c>
      <c r="CA77" s="94">
        <v>0</v>
      </c>
      <c r="CB77" s="94">
        <v>0</v>
      </c>
      <c r="CC77" s="94"/>
      <c r="CD77" s="94"/>
      <c r="CE77" s="29" t="e">
        <f t="shared" si="35"/>
        <v>#DIV/0!</v>
      </c>
      <c r="CF77" s="69">
        <f t="shared" si="36"/>
        <v>-1</v>
      </c>
      <c r="CG77" s="69"/>
      <c r="CH77" s="69">
        <f t="shared" si="37"/>
        <v>-1</v>
      </c>
      <c r="CI77" s="69">
        <f t="shared" si="38"/>
        <v>-1</v>
      </c>
      <c r="CJ77" s="69">
        <f t="shared" si="39"/>
        <v>-1</v>
      </c>
      <c r="CK77" s="69">
        <f t="shared" si="40"/>
        <v>-1</v>
      </c>
      <c r="CL77" s="69">
        <f t="shared" si="41"/>
        <v>-1</v>
      </c>
      <c r="CM77" s="41" t="e">
        <f t="shared" si="42"/>
        <v>#DIV/0!</v>
      </c>
      <c r="CN77" s="41" t="e">
        <f t="shared" si="43"/>
        <v>#DIV/0!</v>
      </c>
      <c r="CO77" s="41" t="e">
        <f t="shared" si="44"/>
        <v>#DIV/0!</v>
      </c>
      <c r="CP77" s="41" t="e">
        <f t="shared" si="45"/>
        <v>#DIV/0!</v>
      </c>
    </row>
    <row r="78" spans="1:94">
      <c r="A78" s="68" t="s">
        <v>383</v>
      </c>
      <c r="B78" s="76">
        <v>149.23614351265999</v>
      </c>
      <c r="C78" s="76">
        <v>2.6996880934859</v>
      </c>
      <c r="D78" s="76">
        <v>1901.83198611548</v>
      </c>
      <c r="E78" s="76">
        <v>35.120887079019901</v>
      </c>
      <c r="F78" s="76">
        <v>32.311216112698801</v>
      </c>
      <c r="G78" s="76">
        <v>32.154588218561301</v>
      </c>
      <c r="H78" s="76">
        <v>72.957164665327994</v>
      </c>
      <c r="I78" s="94"/>
      <c r="J78" s="94"/>
      <c r="K78" s="94"/>
      <c r="L78" s="94"/>
      <c r="M78" s="94"/>
      <c r="N78" s="94"/>
      <c r="O78" s="94"/>
      <c r="P78" s="94"/>
      <c r="Q78" s="94" t="s">
        <v>383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4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94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0</v>
      </c>
      <c r="BI78" s="94">
        <v>0</v>
      </c>
      <c r="BJ78" s="94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0</v>
      </c>
      <c r="BP78" s="94">
        <v>0</v>
      </c>
      <c r="BQ78" s="94">
        <v>0</v>
      </c>
      <c r="BR78" s="94">
        <v>0</v>
      </c>
      <c r="BS78" s="94">
        <v>0</v>
      </c>
      <c r="BT78" s="94">
        <v>0</v>
      </c>
      <c r="BU78" s="94">
        <v>0</v>
      </c>
      <c r="BV78" s="94">
        <v>0</v>
      </c>
      <c r="BW78" s="94">
        <v>0</v>
      </c>
      <c r="BX78" s="94">
        <v>0</v>
      </c>
      <c r="BY78" s="94">
        <v>0</v>
      </c>
      <c r="BZ78" s="94">
        <v>0</v>
      </c>
      <c r="CA78" s="94">
        <v>0</v>
      </c>
      <c r="CB78" s="94">
        <v>0</v>
      </c>
      <c r="CC78" s="94"/>
      <c r="CD78" s="94"/>
      <c r="CE78" s="29" t="e">
        <f t="shared" si="35"/>
        <v>#DIV/0!</v>
      </c>
      <c r="CF78" s="69">
        <f t="shared" si="36"/>
        <v>-1</v>
      </c>
      <c r="CG78" s="69"/>
      <c r="CH78" s="69">
        <f t="shared" si="37"/>
        <v>-1</v>
      </c>
      <c r="CI78" s="69">
        <f t="shared" si="38"/>
        <v>-1</v>
      </c>
      <c r="CJ78" s="69">
        <f t="shared" si="39"/>
        <v>-1</v>
      </c>
      <c r="CK78" s="69">
        <f t="shared" si="40"/>
        <v>-1</v>
      </c>
      <c r="CL78" s="69">
        <f t="shared" si="41"/>
        <v>-1</v>
      </c>
      <c r="CM78" s="41" t="e">
        <f t="shared" si="42"/>
        <v>#DIV/0!</v>
      </c>
      <c r="CN78" s="41" t="e">
        <f t="shared" si="43"/>
        <v>#DIV/0!</v>
      </c>
      <c r="CO78" s="41" t="e">
        <f t="shared" si="44"/>
        <v>#DIV/0!</v>
      </c>
      <c r="CP78" s="41" t="e">
        <f t="shared" si="45"/>
        <v>#DIV/0!</v>
      </c>
    </row>
    <row r="79" spans="1:94">
      <c r="A79" s="11" t="s">
        <v>384</v>
      </c>
      <c r="B79" s="76">
        <v>338.07223854899303</v>
      </c>
      <c r="C79" s="76">
        <v>5.0784357781499097</v>
      </c>
      <c r="D79" s="76">
        <v>3933.2113901551702</v>
      </c>
      <c r="E79" s="76">
        <v>90.585254765092898</v>
      </c>
      <c r="F79" s="76">
        <v>83.3384343838852</v>
      </c>
      <c r="G79" s="76">
        <v>262.96773979549101</v>
      </c>
      <c r="H79" s="76">
        <v>146.155036186768</v>
      </c>
      <c r="I79" s="94"/>
      <c r="J79" s="94"/>
      <c r="K79" s="94"/>
      <c r="L79" s="94"/>
      <c r="M79" s="94"/>
      <c r="N79" s="94"/>
      <c r="O79" s="94"/>
      <c r="P79" s="94"/>
      <c r="Q79" s="94" t="s">
        <v>384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4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4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4">
        <v>0</v>
      </c>
      <c r="BY79" s="94">
        <v>0</v>
      </c>
      <c r="BZ79" s="94">
        <v>0</v>
      </c>
      <c r="CA79" s="94">
        <v>0</v>
      </c>
      <c r="CB79" s="94">
        <v>0</v>
      </c>
      <c r="CC79" s="94"/>
      <c r="CD79" s="94"/>
      <c r="CE79" s="29" t="e">
        <f t="shared" si="35"/>
        <v>#DIV/0!</v>
      </c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</row>
    <row r="80" spans="1:94">
      <c r="A80" s="13"/>
      <c r="B80" s="95"/>
      <c r="C80" s="95"/>
      <c r="D80" s="95"/>
      <c r="E80" s="95"/>
      <c r="F80" s="95"/>
      <c r="G80" s="95"/>
      <c r="H80" s="95"/>
      <c r="I80" s="95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</row>
    <row r="82" spans="1:16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</row>
    <row r="83" spans="1:16">
      <c r="A83" s="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</row>
    <row r="84" spans="1:16">
      <c r="A84" s="7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</row>
    <row r="85" spans="1:16">
      <c r="A85" s="1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</row>
    <row r="86" spans="1:16">
      <c r="A86" s="1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</row>
    <row r="87" spans="1:16">
      <c r="A87" s="1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</row>
    <row r="88" spans="1:16">
      <c r="A88" s="1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</row>
    <row r="89" spans="1:16">
      <c r="A89" s="1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</row>
    <row r="90" spans="1:16">
      <c r="A90" s="1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</row>
    <row r="91" spans="1:16">
      <c r="A91" s="1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</row>
    <row r="92" spans="1:16">
      <c r="A92" s="1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</row>
    <row r="93" spans="1:16">
      <c r="A93" s="1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</row>
    <row r="94" spans="1:16">
      <c r="A94" s="1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</row>
    <row r="95" spans="1:16">
      <c r="A95" s="17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</row>
    <row r="96" spans="1:16">
      <c r="A96" s="17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</row>
    <row r="97" spans="1:16">
      <c r="A97" s="13"/>
      <c r="B97" s="95"/>
      <c r="C97" s="4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R97"/>
  <sheetViews>
    <sheetView zoomScale="85" zoomScaleNormal="85" workbookViewId="0">
      <pane xSplit="1" ySplit="2" topLeftCell="B3" activePane="bottomRight" state="frozen"/>
      <selection pane="bottomRight" activeCell="B3" sqref="B3"/>
      <selection pane="bottomLeft" activeCell="A3" sqref="A3"/>
      <selection pane="topRight" activeCell="B1" sqref="B1"/>
    </sheetView>
  </sheetViews>
  <sheetFormatPr defaultColWidth="9.140625" defaultRowHeight="15"/>
  <cols>
    <col min="1" max="1" width="19.28515625" style="75" customWidth="1"/>
    <col min="2" max="16" width="9.140625" style="75"/>
    <col min="17" max="17" width="22.28515625" style="75" bestFit="1" customWidth="1"/>
    <col min="18" max="18" width="6" style="75" bestFit="1" customWidth="1"/>
    <col min="19" max="19" width="5.42578125" style="75" bestFit="1" customWidth="1"/>
    <col min="20" max="20" width="5.5703125" style="75" bestFit="1" customWidth="1"/>
    <col min="21" max="21" width="14.5703125" style="75" bestFit="1" customWidth="1"/>
    <col min="22" max="22" width="5.5703125" style="75" bestFit="1" customWidth="1"/>
    <col min="23" max="23" width="5.5703125" style="75" customWidth="1"/>
    <col min="24" max="25" width="5.7109375" style="75" bestFit="1" customWidth="1"/>
    <col min="26" max="26" width="7.7109375" style="75" bestFit="1" customWidth="1"/>
    <col min="27" max="27" width="6.7109375" style="75" bestFit="1" customWidth="1"/>
    <col min="28" max="28" width="5.7109375" style="75" bestFit="1" customWidth="1"/>
    <col min="29" max="29" width="5.5703125" style="75" bestFit="1" customWidth="1"/>
    <col min="30" max="30" width="5.85546875" style="75" bestFit="1" customWidth="1"/>
    <col min="31" max="31" width="5.85546875" style="75" customWidth="1"/>
    <col min="32" max="32" width="6.42578125" style="75" bestFit="1" customWidth="1"/>
    <col min="33" max="33" width="15.42578125" style="75" bestFit="1" customWidth="1"/>
    <col min="34" max="34" width="6.5703125" style="75" bestFit="1" customWidth="1"/>
    <col min="35" max="35" width="5" style="75" bestFit="1" customWidth="1"/>
    <col min="36" max="36" width="5.140625" style="75" bestFit="1" customWidth="1"/>
    <col min="37" max="37" width="5.140625" style="75" customWidth="1"/>
    <col min="38" max="38" width="4.140625" style="75" bestFit="1" customWidth="1"/>
    <col min="39" max="39" width="6.5703125" style="75" bestFit="1" customWidth="1"/>
    <col min="40" max="40" width="6.140625" style="75" bestFit="1" customWidth="1"/>
    <col min="41" max="41" width="4.85546875" style="75" bestFit="1" customWidth="1"/>
    <col min="42" max="42" width="10" style="75" bestFit="1" customWidth="1"/>
    <col min="43" max="43" width="10" style="75" customWidth="1"/>
    <col min="44" max="45" width="7.7109375" style="75" bestFit="1" customWidth="1"/>
    <col min="46" max="46" width="9.28515625" style="75" bestFit="1" customWidth="1"/>
    <col min="47" max="47" width="6" style="75" customWidth="1"/>
    <col min="48" max="48" width="5.7109375" style="75" bestFit="1" customWidth="1"/>
    <col min="49" max="49" width="4.28515625" style="75" bestFit="1" customWidth="1"/>
    <col min="50" max="50" width="6.7109375" style="75" bestFit="1" customWidth="1"/>
    <col min="51" max="51" width="4.5703125" style="75" bestFit="1" customWidth="1"/>
    <col min="52" max="52" width="4.140625" style="75" customWidth="1"/>
    <col min="53" max="53" width="4.28515625" style="75" bestFit="1" customWidth="1"/>
    <col min="54" max="54" width="4.140625" style="75" bestFit="1" customWidth="1"/>
    <col min="55" max="55" width="6.7109375" style="75" bestFit="1" customWidth="1"/>
    <col min="56" max="56" width="3.28515625" style="75" customWidth="1"/>
    <col min="57" max="57" width="6.7109375" style="75" bestFit="1" customWidth="1"/>
    <col min="58" max="58" width="6.85546875" style="75" bestFit="1" customWidth="1"/>
    <col min="59" max="59" width="5.7109375" style="75" bestFit="1" customWidth="1"/>
    <col min="60" max="60" width="5.140625" style="75" bestFit="1" customWidth="1"/>
    <col min="61" max="61" width="5.28515625" style="75" customWidth="1"/>
    <col min="62" max="62" width="8.7109375" style="75" bestFit="1" customWidth="1"/>
    <col min="63" max="63" width="4.85546875" style="75" customWidth="1"/>
    <col min="64" max="64" width="7.85546875" style="75" bestFit="1" customWidth="1"/>
    <col min="65" max="65" width="5.85546875" style="75" customWidth="1"/>
    <col min="66" max="66" width="6" style="75" customWidth="1"/>
    <col min="67" max="67" width="5.7109375" style="75" bestFit="1" customWidth="1"/>
    <col min="68" max="68" width="5.7109375" style="75" customWidth="1"/>
    <col min="69" max="69" width="3.85546875" style="75" bestFit="1" customWidth="1"/>
    <col min="70" max="70" width="6.7109375" style="75" bestFit="1" customWidth="1"/>
    <col min="71" max="71" width="3.85546875" style="75" bestFit="1" customWidth="1"/>
    <col min="72" max="72" width="7.7109375" style="75" bestFit="1" customWidth="1"/>
    <col min="73" max="73" width="8" style="75" bestFit="1" customWidth="1"/>
    <col min="74" max="75" width="5.28515625" style="75" bestFit="1" customWidth="1"/>
    <col min="76" max="76" width="5.7109375" style="75" bestFit="1" customWidth="1"/>
    <col min="77" max="77" width="5.7109375" style="75" customWidth="1"/>
    <col min="78" max="78" width="5.7109375" style="75" bestFit="1" customWidth="1"/>
    <col min="79" max="79" width="9.140625" style="75" bestFit="1" customWidth="1"/>
    <col min="80" max="80" width="7.140625" style="75" bestFit="1" customWidth="1"/>
    <col min="81" max="16384" width="9.140625" style="75"/>
  </cols>
  <sheetData>
    <row r="1" spans="1:96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 t="s">
        <v>364</v>
      </c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</row>
    <row r="2" spans="1:96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94" t="s">
        <v>320</v>
      </c>
      <c r="M2" s="94" t="s">
        <v>321</v>
      </c>
      <c r="N2" s="94" t="s">
        <v>322</v>
      </c>
      <c r="O2" s="94" t="s">
        <v>323</v>
      </c>
      <c r="P2" s="94"/>
      <c r="Q2" s="94" t="s">
        <v>324</v>
      </c>
      <c r="R2" s="94" t="s">
        <v>325</v>
      </c>
      <c r="S2" s="76" t="s">
        <v>35</v>
      </c>
      <c r="T2" s="76" t="s">
        <v>39</v>
      </c>
      <c r="U2" s="76" t="s">
        <v>41</v>
      </c>
      <c r="V2" s="76" t="s">
        <v>43</v>
      </c>
      <c r="W2" s="76" t="s">
        <v>326</v>
      </c>
      <c r="X2" s="76" t="s">
        <v>45</v>
      </c>
      <c r="Y2" s="76" t="s">
        <v>49</v>
      </c>
      <c r="Z2" s="76" t="s">
        <v>53</v>
      </c>
      <c r="AA2" s="76" t="s">
        <v>55</v>
      </c>
      <c r="AB2" s="76" t="s">
        <v>57</v>
      </c>
      <c r="AC2" s="76" t="s">
        <v>59</v>
      </c>
      <c r="AD2" s="76" t="s">
        <v>61</v>
      </c>
      <c r="AE2" s="76" t="s">
        <v>327</v>
      </c>
      <c r="AF2" s="76" t="s">
        <v>63</v>
      </c>
      <c r="AG2" s="76" t="s">
        <v>65</v>
      </c>
      <c r="AH2" s="76" t="s">
        <v>69</v>
      </c>
      <c r="AI2" s="76" t="s">
        <v>71</v>
      </c>
      <c r="AJ2" s="76" t="s">
        <v>73</v>
      </c>
      <c r="AK2" s="76" t="s">
        <v>328</v>
      </c>
      <c r="AL2" s="76" t="s">
        <v>75</v>
      </c>
      <c r="AM2" s="76" t="s">
        <v>77</v>
      </c>
      <c r="AN2" s="76" t="s">
        <v>79</v>
      </c>
      <c r="AO2" s="76" t="s">
        <v>81</v>
      </c>
      <c r="AP2" s="76" t="s">
        <v>83</v>
      </c>
      <c r="AQ2" s="76" t="s">
        <v>329</v>
      </c>
      <c r="AR2" s="76" t="s">
        <v>85</v>
      </c>
      <c r="AS2" s="76" t="s">
        <v>87</v>
      </c>
      <c r="AT2" s="76" t="s">
        <v>161</v>
      </c>
      <c r="AU2" s="76" t="s">
        <v>91</v>
      </c>
      <c r="AV2" s="76" t="s">
        <v>93</v>
      </c>
      <c r="AW2" s="76" t="s">
        <v>95</v>
      </c>
      <c r="AX2" s="76" t="s">
        <v>97</v>
      </c>
      <c r="AY2" s="76" t="s">
        <v>99</v>
      </c>
      <c r="AZ2" s="76" t="s">
        <v>101</v>
      </c>
      <c r="BA2" s="76" t="s">
        <v>103</v>
      </c>
      <c r="BB2" s="76" t="s">
        <v>105</v>
      </c>
      <c r="BC2" s="76" t="s">
        <v>107</v>
      </c>
      <c r="BD2" s="76" t="s">
        <v>109</v>
      </c>
      <c r="BE2" s="76" t="s">
        <v>162</v>
      </c>
      <c r="BF2" s="76" t="s">
        <v>163</v>
      </c>
      <c r="BG2" s="76" t="s">
        <v>111</v>
      </c>
      <c r="BH2" s="76" t="s">
        <v>113</v>
      </c>
      <c r="BI2" s="76" t="s">
        <v>115</v>
      </c>
      <c r="BJ2" s="76" t="s">
        <v>117</v>
      </c>
      <c r="BK2" s="76" t="s">
        <v>119</v>
      </c>
      <c r="BL2" s="76" t="s">
        <v>121</v>
      </c>
      <c r="BM2" s="76" t="s">
        <v>123</v>
      </c>
      <c r="BN2" s="76" t="s">
        <v>125</v>
      </c>
      <c r="BO2" s="76" t="s">
        <v>127</v>
      </c>
      <c r="BP2" s="76" t="s">
        <v>129</v>
      </c>
      <c r="BQ2" s="76" t="s">
        <v>131</v>
      </c>
      <c r="BR2" s="76" t="s">
        <v>133</v>
      </c>
      <c r="BS2" s="76" t="s">
        <v>135</v>
      </c>
      <c r="BT2" s="76" t="s">
        <v>139</v>
      </c>
      <c r="BU2" s="76" t="s">
        <v>141</v>
      </c>
      <c r="BV2" s="76" t="s">
        <v>143</v>
      </c>
      <c r="BW2" s="76" t="s">
        <v>145</v>
      </c>
      <c r="BX2" s="76" t="s">
        <v>147</v>
      </c>
      <c r="BY2" s="76" t="s">
        <v>149</v>
      </c>
      <c r="BZ2" s="76" t="s">
        <v>151</v>
      </c>
      <c r="CA2" s="76" t="s">
        <v>153</v>
      </c>
      <c r="CB2" s="76" t="s">
        <v>155</v>
      </c>
      <c r="CC2" s="94"/>
      <c r="CD2" s="94" t="s">
        <v>69</v>
      </c>
      <c r="CE2" s="76" t="s">
        <v>365</v>
      </c>
      <c r="CF2" s="94" t="s">
        <v>53</v>
      </c>
      <c r="CG2" s="94" t="s">
        <v>81</v>
      </c>
      <c r="CH2" s="94" t="s">
        <v>161</v>
      </c>
      <c r="CI2" s="94" t="s">
        <v>162</v>
      </c>
      <c r="CJ2" s="94" t="s">
        <v>163</v>
      </c>
      <c r="CK2" s="94" t="s">
        <v>139</v>
      </c>
      <c r="CL2" s="94" t="s">
        <v>164</v>
      </c>
      <c r="CM2" s="94" t="s">
        <v>317</v>
      </c>
      <c r="CN2" s="94" t="s">
        <v>318</v>
      </c>
      <c r="CO2" s="94" t="s">
        <v>319</v>
      </c>
      <c r="CP2" s="94" t="s">
        <v>323</v>
      </c>
      <c r="CQ2" s="94"/>
      <c r="CR2" s="94"/>
    </row>
    <row r="3" spans="1:96">
      <c r="A3" s="76" t="s">
        <v>166</v>
      </c>
      <c r="B3" s="76">
        <v>183.07229875298199</v>
      </c>
      <c r="C3" s="76"/>
      <c r="D3" s="76">
        <v>1437.39753081766</v>
      </c>
      <c r="E3" s="76">
        <v>29.2192930022204</v>
      </c>
      <c r="F3" s="76">
        <v>26.881755713428301</v>
      </c>
      <c r="G3" s="76">
        <v>61.341698261922502</v>
      </c>
      <c r="H3" s="76">
        <v>100.889252475251</v>
      </c>
      <c r="I3" s="76"/>
      <c r="J3" s="76"/>
      <c r="K3" s="76"/>
      <c r="L3" s="76"/>
      <c r="M3" s="76"/>
      <c r="N3" s="23"/>
      <c r="O3" s="23"/>
      <c r="P3" s="76"/>
      <c r="Q3" s="94" t="s">
        <v>166</v>
      </c>
      <c r="R3" s="76">
        <v>0</v>
      </c>
      <c r="S3" s="76">
        <v>2.66533412521974</v>
      </c>
      <c r="T3" s="76">
        <v>0.98651427888555598</v>
      </c>
      <c r="U3" s="76">
        <v>0.98651427888555598</v>
      </c>
      <c r="V3" s="76">
        <v>7.8378366167115701</v>
      </c>
      <c r="W3" s="76">
        <v>0</v>
      </c>
      <c r="X3" s="76">
        <v>0.477846387793467</v>
      </c>
      <c r="Y3" s="76">
        <v>2.45295440827875</v>
      </c>
      <c r="Z3" s="76">
        <v>183.07222829036999</v>
      </c>
      <c r="AA3" s="76">
        <v>23.478319309595999</v>
      </c>
      <c r="AB3" s="76">
        <v>0.17839645878048899</v>
      </c>
      <c r="AC3" s="76">
        <v>4.0988789677063098</v>
      </c>
      <c r="AD3" s="76">
        <v>0</v>
      </c>
      <c r="AE3" s="76">
        <v>0</v>
      </c>
      <c r="AF3" s="76">
        <v>4.3112517296743196</v>
      </c>
      <c r="AG3" s="76">
        <v>4.3112517296743196</v>
      </c>
      <c r="AH3" s="76">
        <v>11.499178958426301</v>
      </c>
      <c r="AI3" s="76">
        <v>3.2460838230562601</v>
      </c>
      <c r="AJ3" s="76">
        <v>0.12955015641655099</v>
      </c>
      <c r="AK3" s="76">
        <v>3.39707662307891</v>
      </c>
      <c r="AL3" s="76">
        <v>0.34762034716471302</v>
      </c>
      <c r="AM3" s="76">
        <v>0</v>
      </c>
      <c r="AN3" s="76">
        <v>0.27505899913605802</v>
      </c>
      <c r="AO3" s="76">
        <v>0.51739322904369001</v>
      </c>
      <c r="AP3" s="76">
        <v>0</v>
      </c>
      <c r="AQ3" s="76">
        <v>103.737257568191</v>
      </c>
      <c r="AR3" s="76">
        <v>1293.6573018755801</v>
      </c>
      <c r="AS3" s="76">
        <v>132.24054957169599</v>
      </c>
      <c r="AT3" s="76">
        <v>1437.3970304057</v>
      </c>
      <c r="AU3" s="76">
        <v>0</v>
      </c>
      <c r="AV3" s="76">
        <v>4.1354479301245002</v>
      </c>
      <c r="AW3" s="76">
        <v>0</v>
      </c>
      <c r="AX3" s="76">
        <v>36.072405897385799</v>
      </c>
      <c r="AY3" s="76">
        <v>1.5672066462739099E-2</v>
      </c>
      <c r="AZ3" s="76">
        <v>5.5107535177499499E-3</v>
      </c>
      <c r="BA3" s="76">
        <v>20.731198183391399</v>
      </c>
      <c r="BB3" s="76">
        <v>7.0430150024526298E-3</v>
      </c>
      <c r="BC3" s="76">
        <v>0</v>
      </c>
      <c r="BD3" s="76">
        <v>1.02150591907934E-3</v>
      </c>
      <c r="BE3" s="76">
        <v>29.218573786635499</v>
      </c>
      <c r="BF3" s="76">
        <v>26.881043566118102</v>
      </c>
      <c r="BG3" s="76">
        <v>2.3375302205173099</v>
      </c>
      <c r="BH3" s="76">
        <v>0</v>
      </c>
      <c r="BI3" s="76">
        <v>0</v>
      </c>
      <c r="BJ3" s="76">
        <v>0.109973234301713</v>
      </c>
      <c r="BK3" s="76">
        <v>0</v>
      </c>
      <c r="BL3" s="76">
        <v>1.1801086177571201</v>
      </c>
      <c r="BM3" s="76">
        <v>0</v>
      </c>
      <c r="BN3" s="76">
        <v>3.0672042229534201E-2</v>
      </c>
      <c r="BO3" s="76">
        <v>4.7204354358813196</v>
      </c>
      <c r="BP3" s="76">
        <v>8.8124800706748899E-2</v>
      </c>
      <c r="BQ3" s="76">
        <v>0</v>
      </c>
      <c r="BR3" s="76">
        <v>7.9301185149666303E-2</v>
      </c>
      <c r="BS3" s="76">
        <v>1.07526505321406E-4</v>
      </c>
      <c r="BT3" s="76">
        <v>61.341721718943703</v>
      </c>
      <c r="BU3" s="76">
        <v>15.0664510993445</v>
      </c>
      <c r="BV3" s="76">
        <v>0</v>
      </c>
      <c r="BW3" s="76">
        <v>0</v>
      </c>
      <c r="BX3" s="76">
        <v>5.0470778844564403</v>
      </c>
      <c r="BY3" s="76">
        <v>0</v>
      </c>
      <c r="BZ3" s="76">
        <v>0.82385507129813595</v>
      </c>
      <c r="CA3" s="76">
        <v>100.889225727938</v>
      </c>
      <c r="CB3" s="76">
        <v>7.0155105825524497</v>
      </c>
      <c r="CC3" s="94"/>
      <c r="CD3" s="29">
        <f t="shared" ref="CD3:CD60" si="0">AH3/AT3</f>
        <v>8.0000018889566649E-3</v>
      </c>
      <c r="CE3" s="29">
        <f>AO3/BF3</f>
        <v>1.9247512760101036E-2</v>
      </c>
      <c r="CF3" s="69">
        <f t="shared" ref="CF3:CF60" si="1">IF(B3=0,"",(Z3-B3)/B3)</f>
        <v>-3.8488953534275533E-7</v>
      </c>
      <c r="CG3" s="69" t="str">
        <f t="shared" ref="CG3:CG60" si="2">IF(C3=0,"",(AO3-C3)/C3)</f>
        <v/>
      </c>
      <c r="CH3" s="69">
        <f t="shared" ref="CH3:CH60" si="3">IF(D3=0,"",(AT3-D3)/D3)</f>
        <v>-3.481374841116314E-7</v>
      </c>
      <c r="CI3" s="69">
        <f t="shared" ref="CI3:CI34" si="4">IF(E3=0,"",(BE3-E3)/E3)</f>
        <v>-2.4614407502827823E-5</v>
      </c>
      <c r="CJ3" s="69">
        <f t="shared" ref="CJ3:CJ34" si="5">IF(F3=0,"",(BF3-F3)/F3)</f>
        <v>-2.649184516783253E-5</v>
      </c>
      <c r="CK3" s="69">
        <f t="shared" ref="CK3:CK60" si="6">IF(G3=0,"",(BT3-G3)/G3)</f>
        <v>3.8239927919737013E-7</v>
      </c>
      <c r="CL3" s="69">
        <f t="shared" ref="CL3:CL60" si="7">IF(H3=0,"",(CA3-H3)/H3)</f>
        <v>-2.6511558312376194E-7</v>
      </c>
      <c r="CM3" s="41">
        <f>(T3/0.009783-$CA3)/$CA3</f>
        <v>-4.9140502244809188E-4</v>
      </c>
      <c r="CN3" s="41">
        <f>(X3/0.004739-$CA3)/$CA3</f>
        <v>-5.5980981195511651E-4</v>
      </c>
      <c r="CO3" s="41">
        <f>(AF3/0.042696-$CA3)/$CA3</f>
        <v>8.555522231654426E-4</v>
      </c>
      <c r="CP3" s="41">
        <f>(AN3/0.00273-$CA3)/$CA3</f>
        <v>-1.3382359633909711E-3</v>
      </c>
      <c r="CQ3" s="69"/>
      <c r="CR3" s="69"/>
    </row>
    <row r="4" spans="1:96">
      <c r="A4" s="76" t="s">
        <v>168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23"/>
      <c r="O4" s="23"/>
      <c r="P4" s="76"/>
      <c r="Q4" s="94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94"/>
      <c r="CD4" s="29" t="e">
        <f t="shared" si="0"/>
        <v>#DIV/0!</v>
      </c>
      <c r="CE4" s="29" t="e">
        <f t="shared" ref="CE4:CE60" si="8">AO4/BF4</f>
        <v>#DIV/0!</v>
      </c>
      <c r="CF4" s="69" t="str">
        <f t="shared" si="1"/>
        <v/>
      </c>
      <c r="CG4" s="69" t="str">
        <f t="shared" si="2"/>
        <v/>
      </c>
      <c r="CH4" s="69" t="str">
        <f t="shared" si="3"/>
        <v/>
      </c>
      <c r="CI4" s="69" t="str">
        <f t="shared" si="4"/>
        <v/>
      </c>
      <c r="CJ4" s="69" t="str">
        <f t="shared" si="5"/>
        <v/>
      </c>
      <c r="CK4" s="69" t="str">
        <f t="shared" si="6"/>
        <v/>
      </c>
      <c r="CL4" s="69" t="str">
        <f t="shared" si="7"/>
        <v/>
      </c>
      <c r="CM4" s="41" t="e">
        <f t="shared" ref="CM4:CM67" si="9">(T4/0.009783-$CA4)/$CA4</f>
        <v>#DIV/0!</v>
      </c>
      <c r="CN4" s="41" t="e">
        <f t="shared" ref="CN4:CN67" si="10">(X4/0.004739-$CA4)/$CA4</f>
        <v>#DIV/0!</v>
      </c>
      <c r="CO4" s="41" t="e">
        <f t="shared" ref="CO4:CO67" si="11">(AF4/0.042696-$CA4)/$CA4</f>
        <v>#DIV/0!</v>
      </c>
      <c r="CP4" s="41" t="e">
        <f t="shared" ref="CP4:CP67" si="12">(AN4/0.00273-$CA4)/$CA4</f>
        <v>#DIV/0!</v>
      </c>
      <c r="CQ4" s="69"/>
      <c r="CR4" s="69"/>
    </row>
    <row r="5" spans="1:96">
      <c r="A5" s="76" t="s">
        <v>169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23"/>
      <c r="O5" s="23"/>
      <c r="P5" s="76"/>
      <c r="Q5" s="94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94"/>
      <c r="CD5" s="29" t="e">
        <f t="shared" si="0"/>
        <v>#DIV/0!</v>
      </c>
      <c r="CE5" s="29" t="e">
        <f t="shared" si="8"/>
        <v>#DIV/0!</v>
      </c>
      <c r="CF5" s="69" t="str">
        <f t="shared" si="1"/>
        <v/>
      </c>
      <c r="CG5" s="69" t="str">
        <f t="shared" si="2"/>
        <v/>
      </c>
      <c r="CH5" s="69" t="str">
        <f t="shared" si="3"/>
        <v/>
      </c>
      <c r="CI5" s="69" t="str">
        <f t="shared" si="4"/>
        <v/>
      </c>
      <c r="CJ5" s="69" t="str">
        <f t="shared" si="5"/>
        <v/>
      </c>
      <c r="CK5" s="69" t="str">
        <f t="shared" si="6"/>
        <v/>
      </c>
      <c r="CL5" s="69" t="str">
        <f t="shared" si="7"/>
        <v/>
      </c>
      <c r="CM5" s="41" t="e">
        <f t="shared" si="9"/>
        <v>#DIV/0!</v>
      </c>
      <c r="CN5" s="41" t="e">
        <f t="shared" si="10"/>
        <v>#DIV/0!</v>
      </c>
      <c r="CO5" s="41" t="e">
        <f t="shared" si="11"/>
        <v>#DIV/0!</v>
      </c>
      <c r="CP5" s="41" t="e">
        <f t="shared" si="12"/>
        <v>#DIV/0!</v>
      </c>
      <c r="CQ5" s="69"/>
      <c r="CR5" s="69"/>
    </row>
    <row r="6" spans="1:96">
      <c r="A6" s="76" t="s">
        <v>170</v>
      </c>
      <c r="B6" s="76">
        <v>2172.33184535392</v>
      </c>
      <c r="C6" s="76"/>
      <c r="D6" s="76">
        <v>14316.7796722161</v>
      </c>
      <c r="E6" s="76">
        <v>327.82458676381401</v>
      </c>
      <c r="F6" s="76">
        <v>301.59855386217498</v>
      </c>
      <c r="G6" s="76">
        <v>616.34535869524098</v>
      </c>
      <c r="H6" s="76">
        <v>1537.0087957738201</v>
      </c>
      <c r="I6" s="76"/>
      <c r="J6" s="76"/>
      <c r="K6" s="76"/>
      <c r="L6" s="23"/>
      <c r="M6" s="76"/>
      <c r="N6" s="23"/>
      <c r="O6" s="23"/>
      <c r="P6" s="76"/>
      <c r="Q6" s="94" t="s">
        <v>170</v>
      </c>
      <c r="R6" s="76">
        <v>0</v>
      </c>
      <c r="S6" s="76">
        <v>40.605293063500497</v>
      </c>
      <c r="T6" s="76">
        <v>15.029162348565301</v>
      </c>
      <c r="U6" s="76">
        <v>15.029162348565301</v>
      </c>
      <c r="V6" s="76">
        <v>119.406365318281</v>
      </c>
      <c r="W6" s="76">
        <v>0</v>
      </c>
      <c r="X6" s="76">
        <v>7.2798198186500702</v>
      </c>
      <c r="Y6" s="76">
        <v>37.369794192266099</v>
      </c>
      <c r="Z6" s="76">
        <v>2172.3315226120299</v>
      </c>
      <c r="AA6" s="76">
        <v>357.68253968813599</v>
      </c>
      <c r="AB6" s="76">
        <v>2.7178051532757199</v>
      </c>
      <c r="AC6" s="76">
        <v>62.444799164011499</v>
      </c>
      <c r="AD6" s="76">
        <v>0</v>
      </c>
      <c r="AE6" s="76">
        <v>0</v>
      </c>
      <c r="AF6" s="76">
        <v>65.680273354904202</v>
      </c>
      <c r="AG6" s="76">
        <v>65.680273354904202</v>
      </c>
      <c r="AH6" s="76">
        <v>114.53421011122499</v>
      </c>
      <c r="AI6" s="76">
        <v>49.452880203720298</v>
      </c>
      <c r="AJ6" s="76">
        <v>1.9736451168384199</v>
      </c>
      <c r="AK6" s="76">
        <v>51.753204392555702</v>
      </c>
      <c r="AL6" s="76">
        <v>5.2958594848134499</v>
      </c>
      <c r="AM6" s="76">
        <v>0</v>
      </c>
      <c r="AN6" s="76">
        <v>4.1904201614710201</v>
      </c>
      <c r="AO6" s="76">
        <v>5.8048684214160202</v>
      </c>
      <c r="AP6" s="76">
        <v>0</v>
      </c>
      <c r="AQ6" s="76">
        <v>1580.3971142445</v>
      </c>
      <c r="AR6" s="76">
        <v>12885.097858397699</v>
      </c>
      <c r="AS6" s="76">
        <v>1317.1433027016301</v>
      </c>
      <c r="AT6" s="76">
        <v>14316.7753712106</v>
      </c>
      <c r="AU6" s="76">
        <v>0</v>
      </c>
      <c r="AV6" s="76">
        <v>63.001964391851899</v>
      </c>
      <c r="AW6" s="76">
        <v>0</v>
      </c>
      <c r="AX6" s="76">
        <v>549.54901225708295</v>
      </c>
      <c r="AY6" s="76">
        <v>0.177316908130315</v>
      </c>
      <c r="AZ6" s="76">
        <v>6.18112643991027E-2</v>
      </c>
      <c r="BA6" s="76">
        <v>232.53663244498</v>
      </c>
      <c r="BB6" s="76">
        <v>7.9060352763218003E-2</v>
      </c>
      <c r="BC6" s="76">
        <v>0</v>
      </c>
      <c r="BD6" s="76">
        <v>1.1457699799456499E-2</v>
      </c>
      <c r="BE6" s="76">
        <v>327.81659123190298</v>
      </c>
      <c r="BF6" s="76">
        <v>301.59071286762202</v>
      </c>
      <c r="BG6" s="76">
        <v>26.2258783642807</v>
      </c>
      <c r="BH6" s="76">
        <v>2.6733014765455701E-4</v>
      </c>
      <c r="BI6" s="76">
        <v>0</v>
      </c>
      <c r="BJ6" s="76">
        <v>1.25352903402062</v>
      </c>
      <c r="BK6" s="76">
        <v>0</v>
      </c>
      <c r="BL6" s="76">
        <v>13.2451889245082</v>
      </c>
      <c r="BM6" s="76">
        <v>0</v>
      </c>
      <c r="BN6" s="76">
        <v>0.34403239983288902</v>
      </c>
      <c r="BO6" s="76">
        <v>52.980758467787702</v>
      </c>
      <c r="BP6" s="76">
        <v>1.3425475342808799</v>
      </c>
      <c r="BQ6" s="76">
        <v>2.7302678064562301E-4</v>
      </c>
      <c r="BR6" s="76">
        <v>0.89916756657462305</v>
      </c>
      <c r="BS6" s="76">
        <v>1.2174478971191101E-3</v>
      </c>
      <c r="BT6" s="76">
        <v>616.34517882901503</v>
      </c>
      <c r="BU6" s="76">
        <v>229.531517194766</v>
      </c>
      <c r="BV6" s="76">
        <v>0</v>
      </c>
      <c r="BW6" s="76">
        <v>0</v>
      </c>
      <c r="BX6" s="76">
        <v>76.890324040011706</v>
      </c>
      <c r="BY6" s="76">
        <v>0</v>
      </c>
      <c r="BZ6" s="76">
        <v>12.551114501153901</v>
      </c>
      <c r="CA6" s="76">
        <v>1537.00829028511</v>
      </c>
      <c r="CB6" s="76">
        <v>106.878726860942</v>
      </c>
      <c r="CC6" s="94"/>
      <c r="CD6" s="29">
        <f t="shared" si="0"/>
        <v>8.0000004988232346E-3</v>
      </c>
      <c r="CE6" s="29">
        <f t="shared" si="8"/>
        <v>1.9247503897654721E-2</v>
      </c>
      <c r="CF6" s="69">
        <f t="shared" si="1"/>
        <v>-1.4856933154529786E-7</v>
      </c>
      <c r="CG6" s="69" t="str">
        <f t="shared" si="2"/>
        <v/>
      </c>
      <c r="CH6" s="69">
        <f t="shared" si="3"/>
        <v>-3.0041710483276411E-7</v>
      </c>
      <c r="CI6" s="69">
        <f t="shared" si="4"/>
        <v>-2.4389665186387959E-5</v>
      </c>
      <c r="CJ6" s="69">
        <f t="shared" si="5"/>
        <v>-2.5998117207642403E-5</v>
      </c>
      <c r="CK6" s="69">
        <f t="shared" si="6"/>
        <v>-2.918270145323446E-7</v>
      </c>
      <c r="CL6" s="69">
        <f t="shared" si="7"/>
        <v>-3.2887821561089223E-7</v>
      </c>
      <c r="CM6" s="41">
        <f t="shared" si="9"/>
        <v>-4.9145277739789494E-4</v>
      </c>
      <c r="CN6" s="41">
        <f t="shared" si="10"/>
        <v>-5.5773402845185724E-4</v>
      </c>
      <c r="CO6" s="41">
        <f t="shared" si="11"/>
        <v>8.5589574239167512E-4</v>
      </c>
      <c r="CP6" s="41">
        <f t="shared" si="12"/>
        <v>-1.3375661008657388E-3</v>
      </c>
      <c r="CQ6" s="69"/>
      <c r="CR6" s="69"/>
    </row>
    <row r="7" spans="1:96">
      <c r="A7" s="76" t="s">
        <v>171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23"/>
      <c r="O7" s="23"/>
      <c r="P7" s="76"/>
      <c r="Q7" s="94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94"/>
      <c r="CD7" s="29" t="e">
        <f t="shared" si="0"/>
        <v>#DIV/0!</v>
      </c>
      <c r="CE7" s="29" t="e">
        <f t="shared" si="8"/>
        <v>#DIV/0!</v>
      </c>
      <c r="CF7" s="69" t="str">
        <f t="shared" si="1"/>
        <v/>
      </c>
      <c r="CG7" s="69" t="str">
        <f t="shared" si="2"/>
        <v/>
      </c>
      <c r="CH7" s="69" t="str">
        <f t="shared" si="3"/>
        <v/>
      </c>
      <c r="CI7" s="69" t="str">
        <f t="shared" si="4"/>
        <v/>
      </c>
      <c r="CJ7" s="69" t="str">
        <f t="shared" si="5"/>
        <v/>
      </c>
      <c r="CK7" s="69" t="str">
        <f t="shared" si="6"/>
        <v/>
      </c>
      <c r="CL7" s="69" t="str">
        <f t="shared" si="7"/>
        <v/>
      </c>
      <c r="CM7" s="41" t="e">
        <f t="shared" si="9"/>
        <v>#DIV/0!</v>
      </c>
      <c r="CN7" s="41" t="e">
        <f t="shared" si="10"/>
        <v>#DIV/0!</v>
      </c>
      <c r="CO7" s="41" t="e">
        <f t="shared" si="11"/>
        <v>#DIV/0!</v>
      </c>
      <c r="CP7" s="41" t="e">
        <f t="shared" si="12"/>
        <v>#DIV/0!</v>
      </c>
      <c r="CQ7" s="69"/>
      <c r="CR7" s="69"/>
    </row>
    <row r="8" spans="1:96">
      <c r="A8" s="76" t="s">
        <v>172</v>
      </c>
      <c r="B8" s="76">
        <v>16.324355530907201</v>
      </c>
      <c r="C8" s="76"/>
      <c r="D8" s="76">
        <v>117.857266619147</v>
      </c>
      <c r="E8" s="76">
        <v>2.5980421768451798</v>
      </c>
      <c r="F8" s="76">
        <v>2.39018424537301</v>
      </c>
      <c r="G8" s="76">
        <v>5.2486668741537903</v>
      </c>
      <c r="H8" s="76">
        <v>9.8865686282524994</v>
      </c>
      <c r="I8" s="76"/>
      <c r="J8" s="76"/>
      <c r="K8" s="76"/>
      <c r="L8" s="76"/>
      <c r="M8" s="76"/>
      <c r="N8" s="23"/>
      <c r="O8" s="23"/>
      <c r="P8" s="76"/>
      <c r="Q8" s="94" t="s">
        <v>172</v>
      </c>
      <c r="R8" s="76">
        <v>0</v>
      </c>
      <c r="S8" s="76">
        <v>0.261187444815353</v>
      </c>
      <c r="T8" s="76">
        <v>9.6672564055652693E-2</v>
      </c>
      <c r="U8" s="76">
        <v>9.6672564055652693E-2</v>
      </c>
      <c r="V8" s="76">
        <v>0.76806149914978705</v>
      </c>
      <c r="W8" s="76">
        <v>0</v>
      </c>
      <c r="X8" s="76">
        <v>4.6826257428469499E-2</v>
      </c>
      <c r="Y8" s="76">
        <v>0.24037567969847301</v>
      </c>
      <c r="Z8" s="76">
        <v>16.3243614226425</v>
      </c>
      <c r="AA8" s="76">
        <v>2.3007390388620501</v>
      </c>
      <c r="AB8" s="76">
        <v>1.74818341217341E-2</v>
      </c>
      <c r="AC8" s="76">
        <v>0.40166621378596801</v>
      </c>
      <c r="AD8" s="76">
        <v>0</v>
      </c>
      <c r="AE8" s="76">
        <v>0</v>
      </c>
      <c r="AF8" s="76">
        <v>0.42247791023235098</v>
      </c>
      <c r="AG8" s="76">
        <v>0.42247791023235098</v>
      </c>
      <c r="AH8" s="76">
        <v>0.94285697069506202</v>
      </c>
      <c r="AI8" s="76">
        <v>0.31809765248548999</v>
      </c>
      <c r="AJ8" s="76">
        <v>1.2695133922909E-2</v>
      </c>
      <c r="AK8" s="76">
        <v>0.33289399227907501</v>
      </c>
      <c r="AL8" s="76">
        <v>3.4064796990009701E-2</v>
      </c>
      <c r="AM8" s="76">
        <v>0</v>
      </c>
      <c r="AN8" s="76">
        <v>2.6954165175979601E-2</v>
      </c>
      <c r="AO8" s="76">
        <v>4.60041532565022E-2</v>
      </c>
      <c r="AP8" s="76">
        <v>0</v>
      </c>
      <c r="AQ8" s="76">
        <v>10.1656540665906</v>
      </c>
      <c r="AR8" s="76">
        <v>106.071477732766</v>
      </c>
      <c r="AS8" s="76">
        <v>10.8428673051251</v>
      </c>
      <c r="AT8" s="76">
        <v>117.857202008586</v>
      </c>
      <c r="AU8" s="76">
        <v>0</v>
      </c>
      <c r="AV8" s="76">
        <v>0.40524940254727498</v>
      </c>
      <c r="AW8" s="76">
        <v>0</v>
      </c>
      <c r="AX8" s="76">
        <v>3.53488301206071</v>
      </c>
      <c r="AY8" s="76">
        <v>1.39348617062671E-3</v>
      </c>
      <c r="AZ8" s="76">
        <v>4.8999211627176302E-4</v>
      </c>
      <c r="BA8" s="76">
        <v>1.8433214043442001</v>
      </c>
      <c r="BB8" s="76">
        <v>6.2623299558524402E-4</v>
      </c>
      <c r="BC8" s="76">
        <v>0</v>
      </c>
      <c r="BD8" s="76">
        <v>9.0827703257880102E-5</v>
      </c>
      <c r="BE8" s="76">
        <v>2.5979729686626301</v>
      </c>
      <c r="BF8" s="76">
        <v>2.39013710232887</v>
      </c>
      <c r="BG8" s="76">
        <v>0.20783586633376799</v>
      </c>
      <c r="BH8" s="76">
        <v>0</v>
      </c>
      <c r="BI8" s="76">
        <v>0</v>
      </c>
      <c r="BJ8" s="76">
        <v>9.7783041209896504E-3</v>
      </c>
      <c r="BK8" s="76">
        <v>0</v>
      </c>
      <c r="BL8" s="76">
        <v>0.104929958068089</v>
      </c>
      <c r="BM8" s="76">
        <v>0</v>
      </c>
      <c r="BN8" s="76">
        <v>2.7272188153463699E-3</v>
      </c>
      <c r="BO8" s="76">
        <v>0.41971902247060899</v>
      </c>
      <c r="BP8" s="76">
        <v>8.6357426688330099E-3</v>
      </c>
      <c r="BQ8" s="76">
        <v>0</v>
      </c>
      <c r="BR8" s="76">
        <v>7.0510947072537598E-3</v>
      </c>
      <c r="BS8" s="76">
        <v>9.5608166327706003E-6</v>
      </c>
      <c r="BT8" s="76">
        <v>5.2486807816266801</v>
      </c>
      <c r="BU8" s="76">
        <v>1.4764298360377199</v>
      </c>
      <c r="BV8" s="76">
        <v>0</v>
      </c>
      <c r="BW8" s="76">
        <v>0</v>
      </c>
      <c r="BX8" s="76">
        <v>0.49458426167812303</v>
      </c>
      <c r="BY8" s="76">
        <v>0</v>
      </c>
      <c r="BZ8" s="76">
        <v>8.0733160570644405E-2</v>
      </c>
      <c r="CA8" s="76">
        <v>9.8865650449467193</v>
      </c>
      <c r="CB8" s="76">
        <v>0.687481332049792</v>
      </c>
      <c r="CC8" s="94"/>
      <c r="CD8" s="29">
        <f t="shared" si="0"/>
        <v>7.9999945241053163E-3</v>
      </c>
      <c r="CE8" s="29">
        <f t="shared" si="8"/>
        <v>1.9247495556500623E-2</v>
      </c>
      <c r="CF8" s="69">
        <f t="shared" si="1"/>
        <v>3.6091686974052332E-7</v>
      </c>
      <c r="CG8" s="69" t="str">
        <f t="shared" si="2"/>
        <v/>
      </c>
      <c r="CH8" s="69">
        <f t="shared" si="3"/>
        <v>-5.482102449072375E-7</v>
      </c>
      <c r="CI8" s="69">
        <f t="shared" si="4"/>
        <v>-2.6638590846042514E-5</v>
      </c>
      <c r="CJ8" s="69">
        <f t="shared" si="5"/>
        <v>-1.9723602576352687E-5</v>
      </c>
      <c r="CK8" s="69">
        <f t="shared" si="6"/>
        <v>2.6497152940392676E-6</v>
      </c>
      <c r="CL8" s="69">
        <f t="shared" si="7"/>
        <v>-3.624418051230887E-7</v>
      </c>
      <c r="CM8" s="41">
        <f t="shared" si="9"/>
        <v>-4.9319321705119359E-4</v>
      </c>
      <c r="CN8" s="41">
        <f t="shared" si="10"/>
        <v>-5.5865445093195574E-4</v>
      </c>
      <c r="CO8" s="41">
        <f t="shared" si="11"/>
        <v>8.5551934778401351E-4</v>
      </c>
      <c r="CP8" s="41">
        <f t="shared" si="12"/>
        <v>-1.3396430008401543E-3</v>
      </c>
      <c r="CQ8" s="69"/>
      <c r="CR8" s="69"/>
    </row>
    <row r="9" spans="1:96">
      <c r="A9" s="76" t="s">
        <v>173</v>
      </c>
      <c r="B9" s="76">
        <v>331.16525200845001</v>
      </c>
      <c r="C9" s="76"/>
      <c r="D9" s="76">
        <v>2546.0122687447501</v>
      </c>
      <c r="E9" s="76">
        <v>51.139077641111598</v>
      </c>
      <c r="F9" s="76">
        <v>47.047911126527097</v>
      </c>
      <c r="G9" s="76">
        <v>102.680518640348</v>
      </c>
      <c r="H9" s="76">
        <v>206.62658341829501</v>
      </c>
      <c r="I9" s="76"/>
      <c r="J9" s="76"/>
      <c r="K9" s="76"/>
      <c r="L9" s="76"/>
      <c r="M9" s="76"/>
      <c r="N9" s="23"/>
      <c r="O9" s="23"/>
      <c r="P9" s="76"/>
      <c r="Q9" s="94" t="s">
        <v>173</v>
      </c>
      <c r="R9" s="76">
        <v>0</v>
      </c>
      <c r="S9" s="76">
        <v>5.45874708803</v>
      </c>
      <c r="T9" s="76">
        <v>2.02043326157641</v>
      </c>
      <c r="U9" s="76">
        <v>2.02043326157641</v>
      </c>
      <c r="V9" s="76">
        <v>16.052289292316299</v>
      </c>
      <c r="W9" s="76">
        <v>0</v>
      </c>
      <c r="X9" s="76">
        <v>0.97865676102065202</v>
      </c>
      <c r="Y9" s="76">
        <v>5.0237860772896301</v>
      </c>
      <c r="Z9" s="76">
        <v>331.16510524314202</v>
      </c>
      <c r="AA9" s="76">
        <v>48.084790775674101</v>
      </c>
      <c r="AB9" s="76">
        <v>0.36536651198002601</v>
      </c>
      <c r="AC9" s="76">
        <v>8.3947242980075707</v>
      </c>
      <c r="AD9" s="76">
        <v>0</v>
      </c>
      <c r="AE9" s="76">
        <v>0</v>
      </c>
      <c r="AF9" s="76">
        <v>8.8296803538308097</v>
      </c>
      <c r="AG9" s="76">
        <v>8.8296803538308097</v>
      </c>
      <c r="AH9" s="76">
        <v>20.368089604656099</v>
      </c>
      <c r="AI9" s="76">
        <v>6.6481632148073402</v>
      </c>
      <c r="AJ9" s="76">
        <v>0.26532549308972198</v>
      </c>
      <c r="AK9" s="76">
        <v>6.9574040458651902</v>
      </c>
      <c r="AL9" s="76">
        <v>0.71194556982092905</v>
      </c>
      <c r="AM9" s="76">
        <v>0</v>
      </c>
      <c r="AN9" s="76">
        <v>0.56333534724234802</v>
      </c>
      <c r="AO9" s="76">
        <v>0.90553124577677102</v>
      </c>
      <c r="AP9" s="76">
        <v>0</v>
      </c>
      <c r="AQ9" s="76">
        <v>212.45944708080401</v>
      </c>
      <c r="AR9" s="76">
        <v>2291.4102199661502</v>
      </c>
      <c r="AS9" s="76">
        <v>234.233107425718</v>
      </c>
      <c r="AT9" s="76">
        <v>2546.01141699653</v>
      </c>
      <c r="AU9" s="76">
        <v>0</v>
      </c>
      <c r="AV9" s="76">
        <v>8.4696187938512999</v>
      </c>
      <c r="AW9" s="76">
        <v>0</v>
      </c>
      <c r="AX9" s="76">
        <v>73.878181566824793</v>
      </c>
      <c r="AY9" s="76">
        <v>2.7428934671538799E-2</v>
      </c>
      <c r="AZ9" s="76">
        <v>9.6448301063178903E-3</v>
      </c>
      <c r="BA9" s="76">
        <v>36.283350804962602</v>
      </c>
      <c r="BB9" s="76">
        <v>1.2326543097604101E-2</v>
      </c>
      <c r="BC9" s="76">
        <v>0</v>
      </c>
      <c r="BD9" s="76">
        <v>1.7878202351229301E-3</v>
      </c>
      <c r="BE9" s="76">
        <v>51.137830760495298</v>
      </c>
      <c r="BF9" s="76">
        <v>47.046689615083999</v>
      </c>
      <c r="BG9" s="76">
        <v>4.09114114541135</v>
      </c>
      <c r="BH9" s="76">
        <v>0</v>
      </c>
      <c r="BI9" s="76">
        <v>0</v>
      </c>
      <c r="BJ9" s="76">
        <v>0.19247295976013701</v>
      </c>
      <c r="BK9" s="76">
        <v>0</v>
      </c>
      <c r="BL9" s="76">
        <v>2.0654026466486899</v>
      </c>
      <c r="BM9" s="76">
        <v>0</v>
      </c>
      <c r="BN9" s="76">
        <v>5.3681672095548298E-2</v>
      </c>
      <c r="BO9" s="76">
        <v>8.2616138053429005</v>
      </c>
      <c r="BP9" s="76">
        <v>0.18048429585938899</v>
      </c>
      <c r="BQ9" s="76">
        <v>0</v>
      </c>
      <c r="BR9" s="76">
        <v>0.138791406383482</v>
      </c>
      <c r="BS9" s="76">
        <v>1.8819178006691001E-4</v>
      </c>
      <c r="BT9" s="76">
        <v>102.68052245131901</v>
      </c>
      <c r="BU9" s="76">
        <v>30.856891173067002</v>
      </c>
      <c r="BV9" s="76">
        <v>0</v>
      </c>
      <c r="BW9" s="76">
        <v>0</v>
      </c>
      <c r="BX9" s="76">
        <v>10.336699314616901</v>
      </c>
      <c r="BY9" s="76">
        <v>0</v>
      </c>
      <c r="BZ9" s="76">
        <v>1.68729911979364</v>
      </c>
      <c r="CA9" s="76">
        <v>206.62651278405099</v>
      </c>
      <c r="CB9" s="76">
        <v>14.3681534417676</v>
      </c>
      <c r="CC9" s="94"/>
      <c r="CD9" s="29">
        <f t="shared" si="0"/>
        <v>7.9999993199888538E-3</v>
      </c>
      <c r="CE9" s="29">
        <f t="shared" si="8"/>
        <v>1.9247501857950954E-2</v>
      </c>
      <c r="CF9" s="69">
        <f t="shared" si="1"/>
        <v>-4.4317846482508332E-7</v>
      </c>
      <c r="CG9" s="69" t="str">
        <f t="shared" si="2"/>
        <v/>
      </c>
      <c r="CH9" s="69">
        <f t="shared" si="3"/>
        <v>-3.3454207217030108E-7</v>
      </c>
      <c r="CI9" s="69">
        <f t="shared" si="4"/>
        <v>-2.4382149108171873E-5</v>
      </c>
      <c r="CJ9" s="69">
        <f t="shared" si="5"/>
        <v>-2.5963138720731654E-5</v>
      </c>
      <c r="CK9" s="69">
        <f t="shared" si="6"/>
        <v>3.7114839888341854E-8</v>
      </c>
      <c r="CL9" s="69">
        <f t="shared" si="7"/>
        <v>-3.4184490135193206E-7</v>
      </c>
      <c r="CM9" s="41">
        <f t="shared" si="9"/>
        <v>-4.9168874469792138E-4</v>
      </c>
      <c r="CN9" s="41">
        <f t="shared" si="10"/>
        <v>-5.5788538063303566E-4</v>
      </c>
      <c r="CO9" s="41">
        <f t="shared" si="11"/>
        <v>8.5634283099302196E-4</v>
      </c>
      <c r="CP9" s="41">
        <f t="shared" si="12"/>
        <v>-1.3384958953640846E-3</v>
      </c>
      <c r="CQ9" s="69"/>
      <c r="CR9" s="69"/>
    </row>
    <row r="10" spans="1:96">
      <c r="A10" s="76" t="s">
        <v>174</v>
      </c>
      <c r="B10" s="76">
        <v>5.7351059999999898E-2</v>
      </c>
      <c r="C10" s="76"/>
      <c r="D10" s="76">
        <v>0.42689165000000001</v>
      </c>
      <c r="E10" s="76">
        <v>7.3108699999999997E-3</v>
      </c>
      <c r="F10" s="76">
        <v>6.7260000000000002E-3</v>
      </c>
      <c r="G10" s="76">
        <v>1.346001E-2</v>
      </c>
      <c r="H10" s="76">
        <v>3.4373210000000001E-2</v>
      </c>
      <c r="I10" s="76"/>
      <c r="J10" s="76"/>
      <c r="K10" s="76"/>
      <c r="L10" s="76"/>
      <c r="M10" s="76"/>
      <c r="N10" s="23"/>
      <c r="O10" s="23"/>
      <c r="P10" s="76"/>
      <c r="Q10" s="94"/>
      <c r="R10" s="76">
        <v>0</v>
      </c>
      <c r="S10" s="76">
        <v>9.0808837425662898E-4</v>
      </c>
      <c r="T10" s="76">
        <v>3.3610572363960999E-4</v>
      </c>
      <c r="U10" s="76">
        <v>3.3610572363960999E-4</v>
      </c>
      <c r="V10" s="76">
        <v>2.6703733196646699E-3</v>
      </c>
      <c r="W10" s="76">
        <v>0</v>
      </c>
      <c r="X10" s="76">
        <v>1.6280449019769901E-4</v>
      </c>
      <c r="Y10" s="76">
        <v>8.3572739606585197E-4</v>
      </c>
      <c r="Z10" s="76">
        <v>5.7351256910112003E-2</v>
      </c>
      <c r="AA10" s="76">
        <v>7.9989788951536894E-3</v>
      </c>
      <c r="AB10" s="76">
        <v>6.0782014914267699E-5</v>
      </c>
      <c r="AC10" s="76">
        <v>1.3965011686701101E-3</v>
      </c>
      <c r="AD10" s="76">
        <v>0</v>
      </c>
      <c r="AE10" s="76">
        <v>0</v>
      </c>
      <c r="AF10" s="76">
        <v>1.4688292169733801E-3</v>
      </c>
      <c r="AG10" s="76">
        <v>1.4688292169733801E-3</v>
      </c>
      <c r="AH10" s="76">
        <v>3.4151203999184202E-3</v>
      </c>
      <c r="AI10" s="76">
        <v>1.1059456439425201E-3</v>
      </c>
      <c r="AJ10" s="76">
        <v>4.4137121910084398E-5</v>
      </c>
      <c r="AK10" s="76">
        <v>1.15738329967977E-3</v>
      </c>
      <c r="AL10" s="76">
        <v>1.1843335152146401E-4</v>
      </c>
      <c r="AM10" s="76">
        <v>0</v>
      </c>
      <c r="AN10" s="76">
        <v>9.3706448105954104E-5</v>
      </c>
      <c r="AO10" s="76">
        <v>1.2945286793763101E-4</v>
      </c>
      <c r="AP10" s="76">
        <v>0</v>
      </c>
      <c r="AQ10" s="76">
        <v>3.5343507663817102E-2</v>
      </c>
      <c r="AR10" s="76">
        <v>0.38420320000881802</v>
      </c>
      <c r="AS10" s="76">
        <v>3.9274062071132099E-2</v>
      </c>
      <c r="AT10" s="76">
        <v>0.42689238247986799</v>
      </c>
      <c r="AU10" s="76">
        <v>0</v>
      </c>
      <c r="AV10" s="76">
        <v>1.4089663519568699E-3</v>
      </c>
      <c r="AW10" s="76">
        <v>0</v>
      </c>
      <c r="AX10" s="76">
        <v>1.22897850162866E-2</v>
      </c>
      <c r="AY10" s="76">
        <v>3.9213611336166203E-6</v>
      </c>
      <c r="AZ10" s="76">
        <v>1.3787485463273699E-6</v>
      </c>
      <c r="BA10" s="76">
        <v>5.1871117798464404E-3</v>
      </c>
      <c r="BB10" s="76">
        <v>1.7621323103887201E-6</v>
      </c>
      <c r="BC10" s="76">
        <v>0</v>
      </c>
      <c r="BD10" s="76">
        <v>2.5558182730093601E-7</v>
      </c>
      <c r="BE10" s="76">
        <v>7.3107954022608298E-3</v>
      </c>
      <c r="BF10" s="76">
        <v>6.7258496635195604E-3</v>
      </c>
      <c r="BG10" s="76">
        <v>5.8494573874127097E-4</v>
      </c>
      <c r="BH10" s="76">
        <v>0</v>
      </c>
      <c r="BI10" s="76">
        <v>0</v>
      </c>
      <c r="BJ10" s="76">
        <v>2.7515887057215402E-5</v>
      </c>
      <c r="BK10" s="76">
        <v>0</v>
      </c>
      <c r="BL10" s="76">
        <v>2.9527384160893302E-4</v>
      </c>
      <c r="BM10" s="76">
        <v>0</v>
      </c>
      <c r="BN10" s="76">
        <v>7.6742891471970894E-6</v>
      </c>
      <c r="BO10" s="76">
        <v>1.18108765025876E-3</v>
      </c>
      <c r="BP10" s="76">
        <v>3.0023884080975701E-5</v>
      </c>
      <c r="BQ10" s="76">
        <v>0</v>
      </c>
      <c r="BR10" s="76">
        <v>1.9841487678918799E-5</v>
      </c>
      <c r="BS10" s="76">
        <v>2.69041044549898E-8</v>
      </c>
      <c r="BT10" s="76">
        <v>1.3459919200603999E-2</v>
      </c>
      <c r="BU10" s="76">
        <v>5.1332618676234697E-3</v>
      </c>
      <c r="BV10" s="76">
        <v>0</v>
      </c>
      <c r="BW10" s="76">
        <v>0</v>
      </c>
      <c r="BX10" s="76">
        <v>1.7195416690090699E-3</v>
      </c>
      <c r="BY10" s="76">
        <v>0</v>
      </c>
      <c r="BZ10" s="76">
        <v>2.8069295457927498E-4</v>
      </c>
      <c r="CA10" s="76">
        <v>3.4373033063818198E-2</v>
      </c>
      <c r="CB10" s="76">
        <v>2.3901914267762301E-3</v>
      </c>
      <c r="CC10" s="94"/>
      <c r="CD10" s="29">
        <f t="shared" si="0"/>
        <v>7.9999562889353625E-3</v>
      </c>
      <c r="CE10" s="29">
        <f t="shared" si="8"/>
        <v>1.9247065339532105E-2</v>
      </c>
      <c r="CF10" s="69">
        <f t="shared" si="1"/>
        <v>3.4334171348298328E-6</v>
      </c>
      <c r="CG10" s="69" t="str">
        <f t="shared" si="2"/>
        <v/>
      </c>
      <c r="CH10" s="69">
        <f t="shared" si="3"/>
        <v>1.7158449175147188E-6</v>
      </c>
      <c r="CI10" s="69">
        <f t="shared" si="4"/>
        <v>-1.0203674688494499E-5</v>
      </c>
      <c r="CJ10" s="69">
        <f t="shared" si="5"/>
        <v>-2.2351543330336248E-5</v>
      </c>
      <c r="CK10" s="69">
        <f t="shared" si="6"/>
        <v>-6.7458639332548049E-6</v>
      </c>
      <c r="CL10" s="69">
        <f t="shared" si="7"/>
        <v>-5.1475024242209424E-6</v>
      </c>
      <c r="CM10" s="41">
        <f t="shared" si="9"/>
        <v>-4.9263431966742148E-4</v>
      </c>
      <c r="CN10" s="41">
        <f t="shared" si="10"/>
        <v>-5.4829275093679325E-4</v>
      </c>
      <c r="CO10" s="41">
        <f t="shared" si="11"/>
        <v>8.4369368848937203E-4</v>
      </c>
      <c r="CP10" s="41">
        <f t="shared" si="12"/>
        <v>-1.405950932849476E-3</v>
      </c>
      <c r="CQ10" s="69"/>
      <c r="CR10" s="69"/>
    </row>
    <row r="11" spans="1:96">
      <c r="A11" s="76" t="s">
        <v>175</v>
      </c>
      <c r="B11" s="76">
        <v>986.58539684121195</v>
      </c>
      <c r="C11" s="76"/>
      <c r="D11" s="76">
        <v>8015.6840598631297</v>
      </c>
      <c r="E11" s="76">
        <v>166.66745499579301</v>
      </c>
      <c r="F11" s="76">
        <v>153.33403492150001</v>
      </c>
      <c r="G11" s="76">
        <v>361.16323616666699</v>
      </c>
      <c r="H11" s="76">
        <v>503.38392971199698</v>
      </c>
      <c r="I11" s="76"/>
      <c r="J11" s="76"/>
      <c r="K11" s="76"/>
      <c r="L11" s="76"/>
      <c r="M11" s="76"/>
      <c r="N11" s="23"/>
      <c r="O11" s="23"/>
      <c r="P11" s="76"/>
      <c r="Q11" s="94" t="s">
        <v>175</v>
      </c>
      <c r="R11" s="76">
        <v>0</v>
      </c>
      <c r="S11" s="76">
        <v>13.2985982150569</v>
      </c>
      <c r="T11" s="76">
        <v>4.9221840565806696</v>
      </c>
      <c r="U11" s="76">
        <v>4.9221840565806696</v>
      </c>
      <c r="V11" s="76">
        <v>39.106615377051497</v>
      </c>
      <c r="W11" s="76">
        <v>0</v>
      </c>
      <c r="X11" s="76">
        <v>2.38420459597975</v>
      </c>
      <c r="Y11" s="76">
        <v>12.2389462993573</v>
      </c>
      <c r="Z11" s="76">
        <v>986.58512110010599</v>
      </c>
      <c r="AA11" s="76">
        <v>117.144200762542</v>
      </c>
      <c r="AB11" s="76">
        <v>0.89010488257225795</v>
      </c>
      <c r="AC11" s="76">
        <v>20.451230299927499</v>
      </c>
      <c r="AD11" s="76">
        <v>0</v>
      </c>
      <c r="AE11" s="76">
        <v>0</v>
      </c>
      <c r="AF11" s="76">
        <v>21.510883382392201</v>
      </c>
      <c r="AG11" s="76">
        <v>21.510883382392201</v>
      </c>
      <c r="AH11" s="76">
        <v>64.125423456825203</v>
      </c>
      <c r="AI11" s="76">
        <v>16.196242610366301</v>
      </c>
      <c r="AJ11" s="76">
        <v>0.646386017657125</v>
      </c>
      <c r="AK11" s="76">
        <v>16.9496375904044</v>
      </c>
      <c r="AL11" s="76">
        <v>1.7344417755385499</v>
      </c>
      <c r="AM11" s="76">
        <v>0</v>
      </c>
      <c r="AN11" s="76">
        <v>1.3723993811973301</v>
      </c>
      <c r="AO11" s="76">
        <v>2.9512185504885902</v>
      </c>
      <c r="AP11" s="76">
        <v>0</v>
      </c>
      <c r="AQ11" s="76">
        <v>517.59404619564805</v>
      </c>
      <c r="AR11" s="76">
        <v>7214.1132578503702</v>
      </c>
      <c r="AS11" s="76">
        <v>737.44262277947701</v>
      </c>
      <c r="AT11" s="76">
        <v>8015.68130408668</v>
      </c>
      <c r="AU11" s="76">
        <v>0</v>
      </c>
      <c r="AV11" s="76">
        <v>20.6336943668353</v>
      </c>
      <c r="AW11" s="76">
        <v>0</v>
      </c>
      <c r="AX11" s="76">
        <v>179.982185849187</v>
      </c>
      <c r="AY11" s="76">
        <v>8.9393741742863894E-2</v>
      </c>
      <c r="AZ11" s="76">
        <v>3.1433480495158102E-2</v>
      </c>
      <c r="BA11" s="76">
        <v>118.25119845411901</v>
      </c>
      <c r="BB11" s="76">
        <v>4.0173521536400997E-2</v>
      </c>
      <c r="BC11" s="76">
        <v>0</v>
      </c>
      <c r="BD11" s="76">
        <v>5.8266950196486896E-3</v>
      </c>
      <c r="BE11" s="76">
        <v>166.663366573552</v>
      </c>
      <c r="BF11" s="76">
        <v>153.330041330189</v>
      </c>
      <c r="BG11" s="76">
        <v>13.333325243362699</v>
      </c>
      <c r="BH11" s="76">
        <v>0</v>
      </c>
      <c r="BI11" s="76">
        <v>0</v>
      </c>
      <c r="BJ11" s="76">
        <v>0.62728975081157601</v>
      </c>
      <c r="BK11" s="76">
        <v>0</v>
      </c>
      <c r="BL11" s="76">
        <v>6.7313630550549197</v>
      </c>
      <c r="BM11" s="76">
        <v>0</v>
      </c>
      <c r="BN11" s="76">
        <v>0.17495425715482499</v>
      </c>
      <c r="BO11" s="76">
        <v>26.9254596965337</v>
      </c>
      <c r="BP11" s="76">
        <v>0.43969604578541299</v>
      </c>
      <c r="BQ11" s="76">
        <v>0</v>
      </c>
      <c r="BR11" s="76">
        <v>0.45233534178805801</v>
      </c>
      <c r="BS11" s="76">
        <v>6.1333593301256002E-4</v>
      </c>
      <c r="BT11" s="76">
        <v>361.16321000545599</v>
      </c>
      <c r="BU11" s="76">
        <v>75.173625095794094</v>
      </c>
      <c r="BV11" s="76">
        <v>0</v>
      </c>
      <c r="BW11" s="76">
        <v>0</v>
      </c>
      <c r="BX11" s="76">
        <v>25.1822921226216</v>
      </c>
      <c r="BY11" s="76">
        <v>0</v>
      </c>
      <c r="BZ11" s="76">
        <v>4.1106031196732697</v>
      </c>
      <c r="CA11" s="76">
        <v>503.38384637091599</v>
      </c>
      <c r="CB11" s="76">
        <v>35.003721275473701</v>
      </c>
      <c r="CC11" s="94"/>
      <c r="CD11" s="29">
        <f t="shared" si="0"/>
        <v>7.9999966346131768E-3</v>
      </c>
      <c r="CE11" s="29">
        <f t="shared" si="8"/>
        <v>1.9247490738838843E-2</v>
      </c>
      <c r="CF11" s="69">
        <f t="shared" si="1"/>
        <v>-2.7949035819384338E-7</v>
      </c>
      <c r="CG11" s="69" t="str">
        <f t="shared" si="2"/>
        <v/>
      </c>
      <c r="CH11" s="69">
        <f t="shared" si="3"/>
        <v>-3.4379803758761393E-7</v>
      </c>
      <c r="CI11" s="69">
        <f t="shared" si="4"/>
        <v>-2.4530417417812958E-5</v>
      </c>
      <c r="CJ11" s="69">
        <f t="shared" si="5"/>
        <v>-2.6045041552881235E-5</v>
      </c>
      <c r="CK11" s="69">
        <f t="shared" si="6"/>
        <v>-7.243597458674037E-8</v>
      </c>
      <c r="CL11" s="69">
        <f t="shared" si="7"/>
        <v>-1.6556166392180362E-7</v>
      </c>
      <c r="CM11" s="41">
        <f t="shared" si="9"/>
        <v>-4.9143289144191126E-4</v>
      </c>
      <c r="CN11" s="41">
        <f t="shared" si="10"/>
        <v>-5.5813533950327008E-4</v>
      </c>
      <c r="CO11" s="41">
        <f t="shared" si="11"/>
        <v>8.5642422660334107E-4</v>
      </c>
      <c r="CP11" s="41">
        <f t="shared" si="12"/>
        <v>-1.3378465216813881E-3</v>
      </c>
      <c r="CQ11" s="69"/>
      <c r="CR11" s="69"/>
    </row>
    <row r="12" spans="1:96">
      <c r="A12" s="76" t="s">
        <v>176</v>
      </c>
      <c r="B12" s="76">
        <v>333.658364517302</v>
      </c>
      <c r="C12" s="76"/>
      <c r="D12" s="76">
        <v>2154.0468865428402</v>
      </c>
      <c r="E12" s="76">
        <v>46.1727528721864</v>
      </c>
      <c r="F12" s="76">
        <v>42.478927695337902</v>
      </c>
      <c r="G12" s="76">
        <v>82.138299213703107</v>
      </c>
      <c r="H12" s="76">
        <v>242.98354954905301</v>
      </c>
      <c r="I12" s="76"/>
      <c r="J12" s="76"/>
      <c r="K12" s="76"/>
      <c r="L12" s="76"/>
      <c r="M12" s="76"/>
      <c r="N12" s="23"/>
      <c r="O12" s="23"/>
      <c r="P12" s="76"/>
      <c r="Q12" s="94" t="s">
        <v>176</v>
      </c>
      <c r="R12" s="76">
        <v>0</v>
      </c>
      <c r="S12" s="76">
        <v>6.4192358907114899</v>
      </c>
      <c r="T12" s="76">
        <v>2.37594241705572</v>
      </c>
      <c r="U12" s="76">
        <v>2.37594241705572</v>
      </c>
      <c r="V12" s="76">
        <v>18.876785366507299</v>
      </c>
      <c r="W12" s="76">
        <v>0</v>
      </c>
      <c r="X12" s="76">
        <v>1.1508560406030499</v>
      </c>
      <c r="Y12" s="76">
        <v>5.9077458714870197</v>
      </c>
      <c r="Z12" s="76">
        <v>333.658240385368</v>
      </c>
      <c r="AA12" s="76">
        <v>56.545540453182703</v>
      </c>
      <c r="AB12" s="76">
        <v>0.429653741604546</v>
      </c>
      <c r="AC12" s="76">
        <v>9.8718438454053192</v>
      </c>
      <c r="AD12" s="76">
        <v>0</v>
      </c>
      <c r="AE12" s="76">
        <v>0</v>
      </c>
      <c r="AF12" s="76">
        <v>10.3833054910545</v>
      </c>
      <c r="AG12" s="76">
        <v>10.3833054910545</v>
      </c>
      <c r="AH12" s="76">
        <v>17.232371176992501</v>
      </c>
      <c r="AI12" s="76">
        <v>7.8179293952032998</v>
      </c>
      <c r="AJ12" s="76">
        <v>0.31201071615484899</v>
      </c>
      <c r="AK12" s="76">
        <v>8.1815874709500598</v>
      </c>
      <c r="AL12" s="76">
        <v>0.83721604832317498</v>
      </c>
      <c r="AM12" s="76">
        <v>0</v>
      </c>
      <c r="AN12" s="76">
        <v>0.66245785120395495</v>
      </c>
      <c r="AO12" s="76">
        <v>0.81759192268059899</v>
      </c>
      <c r="AP12" s="76">
        <v>0</v>
      </c>
      <c r="AQ12" s="76">
        <v>249.842752253399</v>
      </c>
      <c r="AR12" s="76">
        <v>1938.64141967977</v>
      </c>
      <c r="AS12" s="76">
        <v>198.17225540501599</v>
      </c>
      <c r="AT12" s="76">
        <v>2154.0460462617798</v>
      </c>
      <c r="AU12" s="76">
        <v>0</v>
      </c>
      <c r="AV12" s="76">
        <v>9.9599027953383192</v>
      </c>
      <c r="AW12" s="76">
        <v>0</v>
      </c>
      <c r="AX12" s="76">
        <v>86.877423119023106</v>
      </c>
      <c r="AY12" s="76">
        <v>2.4765219658614199E-2</v>
      </c>
      <c r="AZ12" s="76">
        <v>8.70818151865386E-3</v>
      </c>
      <c r="BA12" s="76">
        <v>32.759752753407497</v>
      </c>
      <c r="BB12" s="76">
        <v>1.1129484972745299E-2</v>
      </c>
      <c r="BC12" s="76">
        <v>0</v>
      </c>
      <c r="BD12" s="76">
        <v>1.61420019003841E-3</v>
      </c>
      <c r="BE12" s="76">
        <v>46.1716287236451</v>
      </c>
      <c r="BF12" s="76">
        <v>42.477828288342501</v>
      </c>
      <c r="BG12" s="76">
        <v>3.6938004353026099</v>
      </c>
      <c r="BH12" s="76">
        <v>0</v>
      </c>
      <c r="BI12" s="76">
        <v>0</v>
      </c>
      <c r="BJ12" s="76">
        <v>0.173781414099659</v>
      </c>
      <c r="BK12" s="76">
        <v>0</v>
      </c>
      <c r="BL12" s="76">
        <v>1.8648247962653699</v>
      </c>
      <c r="BM12" s="76">
        <v>0</v>
      </c>
      <c r="BN12" s="76">
        <v>4.84684521260823E-2</v>
      </c>
      <c r="BO12" s="76">
        <v>7.4593010337472503</v>
      </c>
      <c r="BP12" s="76">
        <v>0.21224139469880601</v>
      </c>
      <c r="BQ12" s="76">
        <v>0</v>
      </c>
      <c r="BR12" s="76">
        <v>0.125312836598929</v>
      </c>
      <c r="BS12" s="76">
        <v>1.6991575771204301E-4</v>
      </c>
      <c r="BT12" s="76">
        <v>82.138274684876805</v>
      </c>
      <c r="BU12" s="76">
        <v>36.286306411640197</v>
      </c>
      <c r="BV12" s="76">
        <v>0</v>
      </c>
      <c r="BW12" s="76">
        <v>0</v>
      </c>
      <c r="BX12" s="76">
        <v>12.155483105420499</v>
      </c>
      <c r="BY12" s="76">
        <v>0</v>
      </c>
      <c r="BZ12" s="76">
        <v>1.98418855890209</v>
      </c>
      <c r="CA12" s="76">
        <v>242.98349063641899</v>
      </c>
      <c r="CB12" s="76">
        <v>16.896302735741902</v>
      </c>
      <c r="CC12" s="94"/>
      <c r="CD12" s="29">
        <f t="shared" si="0"/>
        <v>8.0000013030818301E-3</v>
      </c>
      <c r="CE12" s="29">
        <f t="shared" si="8"/>
        <v>1.9247498180244228E-2</v>
      </c>
      <c r="CF12" s="69">
        <f t="shared" si="1"/>
        <v>-3.7203303498969693E-7</v>
      </c>
      <c r="CG12" s="69" t="str">
        <f t="shared" si="2"/>
        <v/>
      </c>
      <c r="CH12" s="69">
        <f t="shared" si="3"/>
        <v>-3.9009413659502676E-7</v>
      </c>
      <c r="CI12" s="69">
        <f t="shared" si="4"/>
        <v>-2.4346578260403137E-5</v>
      </c>
      <c r="CJ12" s="69">
        <f t="shared" si="5"/>
        <v>-2.5881232296773788E-5</v>
      </c>
      <c r="CK12" s="69">
        <f t="shared" si="6"/>
        <v>-2.9862836869611892E-7</v>
      </c>
      <c r="CL12" s="69">
        <f t="shared" si="7"/>
        <v>-2.4245523668863651E-7</v>
      </c>
      <c r="CM12" s="41">
        <f t="shared" si="9"/>
        <v>-4.9012164818350518E-4</v>
      </c>
      <c r="CN12" s="41">
        <f t="shared" si="10"/>
        <v>-5.5816084574255057E-4</v>
      </c>
      <c r="CO12" s="41">
        <f t="shared" si="11"/>
        <v>8.5618012129022537E-4</v>
      </c>
      <c r="CP12" s="41">
        <f t="shared" si="12"/>
        <v>-1.3372804917965682E-3</v>
      </c>
      <c r="CQ12" s="69"/>
      <c r="CR12" s="69"/>
    </row>
    <row r="13" spans="1:96">
      <c r="A13" s="76" t="s">
        <v>177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23"/>
      <c r="O13" s="23"/>
      <c r="P13" s="76"/>
      <c r="Q13" s="94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94"/>
      <c r="CD13" s="29" t="e">
        <f t="shared" si="0"/>
        <v>#DIV/0!</v>
      </c>
      <c r="CE13" s="29" t="e">
        <f t="shared" si="8"/>
        <v>#DIV/0!</v>
      </c>
      <c r="CF13" s="69" t="str">
        <f t="shared" si="1"/>
        <v/>
      </c>
      <c r="CG13" s="69" t="str">
        <f t="shared" si="2"/>
        <v/>
      </c>
      <c r="CH13" s="69" t="str">
        <f t="shared" si="3"/>
        <v/>
      </c>
      <c r="CI13" s="69" t="str">
        <f t="shared" si="4"/>
        <v/>
      </c>
      <c r="CJ13" s="69" t="str">
        <f t="shared" si="5"/>
        <v/>
      </c>
      <c r="CK13" s="69" t="str">
        <f t="shared" si="6"/>
        <v/>
      </c>
      <c r="CL13" s="69" t="str">
        <f t="shared" si="7"/>
        <v/>
      </c>
      <c r="CM13" s="41" t="e">
        <f t="shared" si="9"/>
        <v>#DIV/0!</v>
      </c>
      <c r="CN13" s="41" t="e">
        <f t="shared" si="10"/>
        <v>#DIV/0!</v>
      </c>
      <c r="CO13" s="41" t="e">
        <f t="shared" si="11"/>
        <v>#DIV/0!</v>
      </c>
      <c r="CP13" s="41" t="e">
        <f t="shared" si="12"/>
        <v>#DIV/0!</v>
      </c>
      <c r="CQ13" s="69"/>
      <c r="CR13" s="69"/>
    </row>
    <row r="14" spans="1:96">
      <c r="A14" s="76" t="s">
        <v>178</v>
      </c>
      <c r="B14" s="76">
        <v>21.185046280000002</v>
      </c>
      <c r="C14" s="76"/>
      <c r="D14" s="76">
        <v>214.74094454999999</v>
      </c>
      <c r="E14" s="76">
        <v>3.58967094</v>
      </c>
      <c r="F14" s="76">
        <v>3.30245294999999</v>
      </c>
      <c r="G14" s="76">
        <v>7.9921920599999998</v>
      </c>
      <c r="H14" s="76">
        <v>10.775047109999999</v>
      </c>
      <c r="I14" s="76"/>
      <c r="J14" s="76"/>
      <c r="K14" s="76"/>
      <c r="L14" s="76"/>
      <c r="M14" s="76"/>
      <c r="N14" s="23"/>
      <c r="O14" s="23"/>
      <c r="P14" s="76"/>
      <c r="Q14" s="94" t="s">
        <v>178</v>
      </c>
      <c r="R14" s="76">
        <v>0</v>
      </c>
      <c r="S14" s="76">
        <v>0.28465978957996402</v>
      </c>
      <c r="T14" s="76">
        <v>0.105360345835255</v>
      </c>
      <c r="U14" s="76">
        <v>0.105360345835255</v>
      </c>
      <c r="V14" s="76">
        <v>0.83708589715438397</v>
      </c>
      <c r="W14" s="76">
        <v>0</v>
      </c>
      <c r="X14" s="76">
        <v>5.1034434099161703E-2</v>
      </c>
      <c r="Y14" s="76">
        <v>0.261977236533672</v>
      </c>
      <c r="Z14" s="76">
        <v>21.1850630290403</v>
      </c>
      <c r="AA14" s="76">
        <v>2.5074948705418398</v>
      </c>
      <c r="AB14" s="76">
        <v>1.90528716606756E-2</v>
      </c>
      <c r="AC14" s="76">
        <v>0.43776240275699002</v>
      </c>
      <c r="AD14" s="76">
        <v>0</v>
      </c>
      <c r="AE14" s="76">
        <v>0</v>
      </c>
      <c r="AF14" s="76">
        <v>0.46044503695056599</v>
      </c>
      <c r="AG14" s="76">
        <v>0.46044503695056599</v>
      </c>
      <c r="AH14" s="76">
        <v>1.7179284225378499</v>
      </c>
      <c r="AI14" s="76">
        <v>0.346683729861053</v>
      </c>
      <c r="AJ14" s="76">
        <v>1.38359983090339E-2</v>
      </c>
      <c r="AK14" s="76">
        <v>0.362810967263415</v>
      </c>
      <c r="AL14" s="76">
        <v>3.7126120107585502E-2</v>
      </c>
      <c r="AM14" s="76">
        <v>0</v>
      </c>
      <c r="AN14" s="76">
        <v>2.93764583386316E-2</v>
      </c>
      <c r="AO14" s="76">
        <v>6.3562353026119206E-2</v>
      </c>
      <c r="AP14" s="76">
        <v>0</v>
      </c>
      <c r="AQ14" s="76">
        <v>11.079215066386601</v>
      </c>
      <c r="AR14" s="76">
        <v>193.266767883066</v>
      </c>
      <c r="AS14" s="76">
        <v>19.756157174997298</v>
      </c>
      <c r="AT14" s="76">
        <v>214.740853480602</v>
      </c>
      <c r="AU14" s="76">
        <v>0</v>
      </c>
      <c r="AV14" s="76">
        <v>0.44166894531986201</v>
      </c>
      <c r="AW14" s="76">
        <v>0</v>
      </c>
      <c r="AX14" s="76">
        <v>3.8525619611865198</v>
      </c>
      <c r="AY14" s="76">
        <v>1.92533069881005E-3</v>
      </c>
      <c r="AZ14" s="76">
        <v>6.7700275026593196E-4</v>
      </c>
      <c r="BA14" s="76">
        <v>2.5468526871586201</v>
      </c>
      <c r="BB14" s="76">
        <v>8.6524213914471605E-4</v>
      </c>
      <c r="BC14" s="76">
        <v>0</v>
      </c>
      <c r="BD14" s="76">
        <v>1.2549268671770299E-4</v>
      </c>
      <c r="BE14" s="76">
        <v>3.5895868902935999</v>
      </c>
      <c r="BF14" s="76">
        <v>3.3023683468873402</v>
      </c>
      <c r="BG14" s="76">
        <v>0.28721854340625103</v>
      </c>
      <c r="BH14" s="76">
        <v>0</v>
      </c>
      <c r="BI14" s="76">
        <v>0</v>
      </c>
      <c r="BJ14" s="76">
        <v>1.3510329646103001E-2</v>
      </c>
      <c r="BK14" s="76">
        <v>0</v>
      </c>
      <c r="BL14" s="76">
        <v>0.14497773133374101</v>
      </c>
      <c r="BM14" s="76">
        <v>0</v>
      </c>
      <c r="BN14" s="76">
        <v>3.7680970143906698E-3</v>
      </c>
      <c r="BO14" s="76">
        <v>0.57991098838715305</v>
      </c>
      <c r="BP14" s="76">
        <v>9.4118235350364003E-3</v>
      </c>
      <c r="BQ14" s="76">
        <v>0</v>
      </c>
      <c r="BR14" s="76">
        <v>9.7422352662356604E-3</v>
      </c>
      <c r="BS14" s="76">
        <v>1.32098061586115E-5</v>
      </c>
      <c r="BT14" s="76">
        <v>7.9921991373314096</v>
      </c>
      <c r="BU14" s="76">
        <v>1.6091083913519699</v>
      </c>
      <c r="BV14" s="76">
        <v>0</v>
      </c>
      <c r="BW14" s="76">
        <v>0</v>
      </c>
      <c r="BX14" s="76">
        <v>0.53903200562068299</v>
      </c>
      <c r="BY14" s="76">
        <v>0</v>
      </c>
      <c r="BZ14" s="76">
        <v>8.7988386196861695E-2</v>
      </c>
      <c r="CA14" s="76">
        <v>10.7750435467958</v>
      </c>
      <c r="CB14" s="76">
        <v>0.74926259602561696</v>
      </c>
      <c r="CC14" s="94"/>
      <c r="CD14" s="29">
        <f t="shared" si="0"/>
        <v>8.0000074261278569E-3</v>
      </c>
      <c r="CE14" s="29">
        <f t="shared" si="8"/>
        <v>1.9247505532213008E-2</v>
      </c>
      <c r="CF14" s="69">
        <f t="shared" si="1"/>
        <v>7.906067363423006E-7</v>
      </c>
      <c r="CG14" s="69" t="str">
        <f t="shared" si="2"/>
        <v/>
      </c>
      <c r="CH14" s="69">
        <f t="shared" si="3"/>
        <v>-4.2408958471762353E-7</v>
      </c>
      <c r="CI14" s="69">
        <f t="shared" si="4"/>
        <v>-2.3414320645245557E-5</v>
      </c>
      <c r="CJ14" s="69">
        <f t="shared" si="5"/>
        <v>-2.5618264341902301E-5</v>
      </c>
      <c r="CK14" s="69">
        <f t="shared" si="6"/>
        <v>8.855306975456347E-7</v>
      </c>
      <c r="CL14" s="69">
        <f t="shared" si="7"/>
        <v>-3.306903592046405E-7</v>
      </c>
      <c r="CM14" s="41">
        <f t="shared" si="9"/>
        <v>-4.9240180858385119E-4</v>
      </c>
      <c r="CN14" s="41">
        <f t="shared" si="10"/>
        <v>-5.5808133884982514E-4</v>
      </c>
      <c r="CO14" s="41">
        <f t="shared" si="11"/>
        <v>8.5594304685510591E-4</v>
      </c>
      <c r="CP14" s="41">
        <f t="shared" si="12"/>
        <v>-1.3397715456925103E-3</v>
      </c>
      <c r="CQ14" s="69"/>
      <c r="CR14" s="69"/>
    </row>
    <row r="15" spans="1:96">
      <c r="A15" s="76" t="s">
        <v>179</v>
      </c>
      <c r="B15" s="76">
        <v>31.13162427</v>
      </c>
      <c r="C15" s="76"/>
      <c r="D15" s="76">
        <v>214.90215823</v>
      </c>
      <c r="E15" s="76">
        <v>4.3216182099999996</v>
      </c>
      <c r="F15" s="76">
        <v>3.9758864299999899</v>
      </c>
      <c r="G15" s="76">
        <v>6.6675522299999903</v>
      </c>
      <c r="H15" s="76">
        <v>25.5776735</v>
      </c>
      <c r="I15" s="76"/>
      <c r="J15" s="76"/>
      <c r="K15" s="76"/>
      <c r="L15" s="76"/>
      <c r="M15" s="76"/>
      <c r="N15" s="23"/>
      <c r="O15" s="23"/>
      <c r="P15" s="76"/>
      <c r="Q15" s="94" t="s">
        <v>179</v>
      </c>
      <c r="R15" s="76">
        <v>0</v>
      </c>
      <c r="S15" s="76">
        <v>0.67572138847664998</v>
      </c>
      <c r="T15" s="76">
        <v>0.25010345142033402</v>
      </c>
      <c r="U15" s="76">
        <v>0.25010345142033402</v>
      </c>
      <c r="V15" s="76">
        <v>1.98706275636171</v>
      </c>
      <c r="W15" s="76">
        <v>0</v>
      </c>
      <c r="X15" s="76">
        <v>0.121144740144723</v>
      </c>
      <c r="Y15" s="76">
        <v>0.621879819969686</v>
      </c>
      <c r="Z15" s="76">
        <v>31.1316158318314</v>
      </c>
      <c r="AA15" s="76">
        <v>5.9522814612391004</v>
      </c>
      <c r="AB15" s="76">
        <v>4.5227543967856602E-2</v>
      </c>
      <c r="AC15" s="76">
        <v>1.03915694573058</v>
      </c>
      <c r="AD15" s="76">
        <v>0</v>
      </c>
      <c r="AE15" s="76">
        <v>0</v>
      </c>
      <c r="AF15" s="76">
        <v>1.0930006310564999</v>
      </c>
      <c r="AG15" s="76">
        <v>1.0930006310564999</v>
      </c>
      <c r="AH15" s="76">
        <v>1.7192186140643799</v>
      </c>
      <c r="AI15" s="76">
        <v>0.82295500289995904</v>
      </c>
      <c r="AJ15" s="76">
        <v>3.2843818052516197E-2</v>
      </c>
      <c r="AK15" s="76">
        <v>0.861235858465487</v>
      </c>
      <c r="AL15" s="76">
        <v>8.8129561119506997E-2</v>
      </c>
      <c r="AM15" s="76">
        <v>0</v>
      </c>
      <c r="AN15" s="76">
        <v>6.9733625326005702E-2</v>
      </c>
      <c r="AO15" s="76">
        <v>7.6523992846001601E-2</v>
      </c>
      <c r="AP15" s="76">
        <v>0</v>
      </c>
      <c r="AQ15" s="76">
        <v>26.299707843493799</v>
      </c>
      <c r="AR15" s="76">
        <v>193.41191184377999</v>
      </c>
      <c r="AS15" s="76">
        <v>19.770975175074501</v>
      </c>
      <c r="AT15" s="76">
        <v>214.90210563291899</v>
      </c>
      <c r="AU15" s="76">
        <v>0</v>
      </c>
      <c r="AV15" s="76">
        <v>1.0484276914025199</v>
      </c>
      <c r="AW15" s="76">
        <v>0</v>
      </c>
      <c r="AX15" s="76">
        <v>9.1451496819094196</v>
      </c>
      <c r="AY15" s="76">
        <v>2.31794285619801E-3</v>
      </c>
      <c r="AZ15" s="76">
        <v>8.1505761228415296E-4</v>
      </c>
      <c r="BA15" s="76">
        <v>3.0662014451297099</v>
      </c>
      <c r="BB15" s="76">
        <v>1.0416825123872101E-3</v>
      </c>
      <c r="BC15" s="76">
        <v>0</v>
      </c>
      <c r="BD15" s="76">
        <v>1.5108487574199301E-4</v>
      </c>
      <c r="BE15" s="76">
        <v>4.3215150273557201</v>
      </c>
      <c r="BF15" s="76">
        <v>3.9757812383270199</v>
      </c>
      <c r="BG15" s="76">
        <v>0.345733789028698</v>
      </c>
      <c r="BH15" s="76">
        <v>0</v>
      </c>
      <c r="BI15" s="76">
        <v>0</v>
      </c>
      <c r="BJ15" s="76">
        <v>1.6265345106014701E-2</v>
      </c>
      <c r="BK15" s="76">
        <v>0</v>
      </c>
      <c r="BL15" s="76">
        <v>0.17454135815737601</v>
      </c>
      <c r="BM15" s="76">
        <v>0</v>
      </c>
      <c r="BN15" s="76">
        <v>4.5364774880536996E-3</v>
      </c>
      <c r="BO15" s="76">
        <v>0.69816606204908604</v>
      </c>
      <c r="BP15" s="76">
        <v>2.2341571203439201E-2</v>
      </c>
      <c r="BQ15" s="76">
        <v>0</v>
      </c>
      <c r="BR15" s="76">
        <v>1.17288791150647E-2</v>
      </c>
      <c r="BS15" s="76">
        <v>1.5903425100723601E-5</v>
      </c>
      <c r="BT15" s="76">
        <v>6.6675553656641098</v>
      </c>
      <c r="BU15" s="76">
        <v>3.8196867416586202</v>
      </c>
      <c r="BV15" s="76">
        <v>0</v>
      </c>
      <c r="BW15" s="76">
        <v>0</v>
      </c>
      <c r="BX15" s="76">
        <v>1.2795463918441099</v>
      </c>
      <c r="BY15" s="76">
        <v>0</v>
      </c>
      <c r="BZ15" s="76">
        <v>0.208865951419831</v>
      </c>
      <c r="CA15" s="76">
        <v>25.577667465842101</v>
      </c>
      <c r="CB15" s="76">
        <v>1.77859195296207</v>
      </c>
      <c r="CC15" s="94"/>
      <c r="CD15" s="29">
        <f t="shared" si="0"/>
        <v>8.0000082316598192E-3</v>
      </c>
      <c r="CE15" s="29">
        <f t="shared" si="8"/>
        <v>1.9247536083801822E-2</v>
      </c>
      <c r="CF15" s="69">
        <f t="shared" si="1"/>
        <v>-2.7104813183625485E-7</v>
      </c>
      <c r="CG15" s="69" t="str">
        <f t="shared" si="2"/>
        <v/>
      </c>
      <c r="CH15" s="69">
        <f t="shared" si="3"/>
        <v>-2.4474896595736409E-7</v>
      </c>
      <c r="CI15" s="69">
        <f t="shared" si="4"/>
        <v>-2.3875927781099059E-5</v>
      </c>
      <c r="CJ15" s="69">
        <f t="shared" si="5"/>
        <v>-2.6457413918123986E-5</v>
      </c>
      <c r="CK15" s="69">
        <f t="shared" si="6"/>
        <v>4.702871475622604E-7</v>
      </c>
      <c r="CL15" s="69">
        <f t="shared" si="7"/>
        <v>-2.3591504124416259E-7</v>
      </c>
      <c r="CM15" s="41">
        <f t="shared" si="9"/>
        <v>-4.9103306797389592E-4</v>
      </c>
      <c r="CN15" s="41">
        <f t="shared" si="10"/>
        <v>-5.5956224732699536E-4</v>
      </c>
      <c r="CO15" s="41">
        <f t="shared" si="11"/>
        <v>8.5758788644116335E-4</v>
      </c>
      <c r="CP15" s="41">
        <f t="shared" si="12"/>
        <v>-1.337689041403058E-3</v>
      </c>
      <c r="CQ15" s="69"/>
      <c r="CR15" s="69"/>
    </row>
    <row r="16" spans="1:96">
      <c r="A16" s="76" t="s">
        <v>180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23"/>
      <c r="O16" s="23"/>
      <c r="P16" s="76"/>
      <c r="Q16" s="94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94"/>
      <c r="CD16" s="29" t="e">
        <f t="shared" si="0"/>
        <v>#DIV/0!</v>
      </c>
      <c r="CE16" s="29" t="e">
        <f t="shared" si="8"/>
        <v>#DIV/0!</v>
      </c>
      <c r="CF16" s="69" t="str">
        <f t="shared" si="1"/>
        <v/>
      </c>
      <c r="CG16" s="69" t="str">
        <f t="shared" si="2"/>
        <v/>
      </c>
      <c r="CH16" s="69" t="str">
        <f t="shared" si="3"/>
        <v/>
      </c>
      <c r="CI16" s="69" t="str">
        <f t="shared" si="4"/>
        <v/>
      </c>
      <c r="CJ16" s="69" t="str">
        <f t="shared" si="5"/>
        <v/>
      </c>
      <c r="CK16" s="69" t="str">
        <f t="shared" si="6"/>
        <v/>
      </c>
      <c r="CL16" s="69" t="str">
        <f t="shared" si="7"/>
        <v/>
      </c>
      <c r="CM16" s="41" t="e">
        <f t="shared" si="9"/>
        <v>#DIV/0!</v>
      </c>
      <c r="CN16" s="41" t="e">
        <f t="shared" si="10"/>
        <v>#DIV/0!</v>
      </c>
      <c r="CO16" s="41" t="e">
        <f t="shared" si="11"/>
        <v>#DIV/0!</v>
      </c>
      <c r="CP16" s="41" t="e">
        <f t="shared" si="12"/>
        <v>#DIV/0!</v>
      </c>
      <c r="CQ16" s="69"/>
      <c r="CR16" s="69"/>
    </row>
    <row r="17" spans="1:96">
      <c r="A17" s="76" t="s">
        <v>181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23"/>
      <c r="O17" s="23"/>
      <c r="P17" s="76"/>
      <c r="Q17" s="94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94"/>
      <c r="CD17" s="29" t="e">
        <f t="shared" si="0"/>
        <v>#DIV/0!</v>
      </c>
      <c r="CE17" s="29" t="e">
        <f t="shared" si="8"/>
        <v>#DIV/0!</v>
      </c>
      <c r="CF17" s="69" t="str">
        <f t="shared" si="1"/>
        <v/>
      </c>
      <c r="CG17" s="69" t="str">
        <f t="shared" si="2"/>
        <v/>
      </c>
      <c r="CH17" s="69" t="str">
        <f t="shared" si="3"/>
        <v/>
      </c>
      <c r="CI17" s="69" t="str">
        <f t="shared" si="4"/>
        <v/>
      </c>
      <c r="CJ17" s="69" t="str">
        <f t="shared" si="5"/>
        <v/>
      </c>
      <c r="CK17" s="69" t="str">
        <f t="shared" si="6"/>
        <v/>
      </c>
      <c r="CL17" s="69" t="str">
        <f t="shared" si="7"/>
        <v/>
      </c>
      <c r="CM17" s="41" t="e">
        <f t="shared" si="9"/>
        <v>#DIV/0!</v>
      </c>
      <c r="CN17" s="41" t="e">
        <f t="shared" si="10"/>
        <v>#DIV/0!</v>
      </c>
      <c r="CO17" s="41" t="e">
        <f t="shared" si="11"/>
        <v>#DIV/0!</v>
      </c>
      <c r="CP17" s="41" t="e">
        <f t="shared" si="12"/>
        <v>#DIV/0!</v>
      </c>
      <c r="CQ17" s="69"/>
      <c r="CR17" s="69"/>
    </row>
    <row r="18" spans="1:96">
      <c r="A18" s="76" t="s">
        <v>182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23"/>
      <c r="O18" s="23"/>
      <c r="P18" s="76"/>
      <c r="Q18" s="94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94"/>
      <c r="CD18" s="29" t="e">
        <f t="shared" si="0"/>
        <v>#DIV/0!</v>
      </c>
      <c r="CE18" s="29" t="e">
        <f t="shared" si="8"/>
        <v>#DIV/0!</v>
      </c>
      <c r="CF18" s="69" t="str">
        <f t="shared" si="1"/>
        <v/>
      </c>
      <c r="CG18" s="69" t="str">
        <f t="shared" si="2"/>
        <v/>
      </c>
      <c r="CH18" s="69" t="str">
        <f t="shared" si="3"/>
        <v/>
      </c>
      <c r="CI18" s="69" t="str">
        <f t="shared" si="4"/>
        <v/>
      </c>
      <c r="CJ18" s="69" t="str">
        <f t="shared" si="5"/>
        <v/>
      </c>
      <c r="CK18" s="69" t="str">
        <f t="shared" si="6"/>
        <v/>
      </c>
      <c r="CL18" s="69" t="str">
        <f t="shared" si="7"/>
        <v/>
      </c>
      <c r="CM18" s="41" t="e">
        <f t="shared" si="9"/>
        <v>#DIV/0!</v>
      </c>
      <c r="CN18" s="41" t="e">
        <f t="shared" si="10"/>
        <v>#DIV/0!</v>
      </c>
      <c r="CO18" s="41" t="e">
        <f t="shared" si="11"/>
        <v>#DIV/0!</v>
      </c>
      <c r="CP18" s="41" t="e">
        <f t="shared" si="12"/>
        <v>#DIV/0!</v>
      </c>
      <c r="CQ18" s="69"/>
      <c r="CR18" s="69"/>
    </row>
    <row r="19" spans="1:96">
      <c r="A19" s="76" t="s">
        <v>183</v>
      </c>
      <c r="B19" s="76">
        <v>2346.3261088966801</v>
      </c>
      <c r="C19" s="76"/>
      <c r="D19" s="76">
        <v>18210.2604011886</v>
      </c>
      <c r="E19" s="76">
        <v>370.17749959007801</v>
      </c>
      <c r="F19" s="76">
        <v>340.56320027260301</v>
      </c>
      <c r="G19" s="76">
        <v>750.19682615093404</v>
      </c>
      <c r="H19" s="76">
        <v>1374.2537347940099</v>
      </c>
      <c r="I19" s="76"/>
      <c r="J19" s="76"/>
      <c r="K19" s="76"/>
      <c r="L19" s="76"/>
      <c r="M19" s="76"/>
      <c r="N19" s="23"/>
      <c r="O19" s="23"/>
      <c r="P19" s="76"/>
      <c r="Q19" s="94" t="s">
        <v>183</v>
      </c>
      <c r="R19" s="76">
        <v>0</v>
      </c>
      <c r="S19" s="76">
        <v>36.305581740567703</v>
      </c>
      <c r="T19" s="76">
        <v>13.437714428051301</v>
      </c>
      <c r="U19" s="76">
        <v>13.437714428051301</v>
      </c>
      <c r="V19" s="76">
        <v>106.762317701564</v>
      </c>
      <c r="W19" s="76">
        <v>0</v>
      </c>
      <c r="X19" s="76">
        <v>6.50895333570163</v>
      </c>
      <c r="Y19" s="76">
        <v>33.412710728606598</v>
      </c>
      <c r="Z19" s="76">
        <v>2346.3255406793501</v>
      </c>
      <c r="AA19" s="76">
        <v>319.807274215272</v>
      </c>
      <c r="AB19" s="76">
        <v>2.4300150510495899</v>
      </c>
      <c r="AC19" s="76">
        <v>55.832490671963498</v>
      </c>
      <c r="AD19" s="76">
        <v>0</v>
      </c>
      <c r="AE19" s="76">
        <v>0</v>
      </c>
      <c r="AF19" s="76">
        <v>58.725389226350401</v>
      </c>
      <c r="AG19" s="76">
        <v>58.725389226350401</v>
      </c>
      <c r="AH19" s="76">
        <v>145.68204854368099</v>
      </c>
      <c r="AI19" s="76">
        <v>44.216272980208799</v>
      </c>
      <c r="AJ19" s="76">
        <v>1.7646546436848101</v>
      </c>
      <c r="AK19" s="76">
        <v>46.273008124106703</v>
      </c>
      <c r="AL19" s="76">
        <v>4.7350813619805701</v>
      </c>
      <c r="AM19" s="76">
        <v>0</v>
      </c>
      <c r="AN19" s="76">
        <v>3.74669269229156</v>
      </c>
      <c r="AO19" s="76">
        <v>6.5548210489866996</v>
      </c>
      <c r="AP19" s="76">
        <v>0</v>
      </c>
      <c r="AQ19" s="76">
        <v>1413.0475992271699</v>
      </c>
      <c r="AR19" s="76">
        <v>16389.229411808599</v>
      </c>
      <c r="AS19" s="76">
        <v>1675.34360717251</v>
      </c>
      <c r="AT19" s="76">
        <v>18210.255067524799</v>
      </c>
      <c r="AU19" s="76">
        <v>0</v>
      </c>
      <c r="AV19" s="76">
        <v>56.330618848460297</v>
      </c>
      <c r="AW19" s="76">
        <v>0</v>
      </c>
      <c r="AX19" s="76">
        <v>491.35690661952401</v>
      </c>
      <c r="AY19" s="76">
        <v>0.19854833676152001</v>
      </c>
      <c r="AZ19" s="76">
        <v>6.9815444991374306E-2</v>
      </c>
      <c r="BA19" s="76">
        <v>262.64236794975602</v>
      </c>
      <c r="BB19" s="76">
        <v>8.9227572089044596E-2</v>
      </c>
      <c r="BC19" s="76">
        <v>0</v>
      </c>
      <c r="BD19" s="76">
        <v>1.2941402734172099E-2</v>
      </c>
      <c r="BE19" s="76">
        <v>370.16841555228001</v>
      </c>
      <c r="BF19" s="76">
        <v>340.55439308982699</v>
      </c>
      <c r="BG19" s="76">
        <v>29.6140224624525</v>
      </c>
      <c r="BH19" s="76">
        <v>0</v>
      </c>
      <c r="BI19" s="76">
        <v>0</v>
      </c>
      <c r="BJ19" s="76">
        <v>1.39324316302628</v>
      </c>
      <c r="BK19" s="76">
        <v>0</v>
      </c>
      <c r="BL19" s="76">
        <v>14.950730192849299</v>
      </c>
      <c r="BM19" s="76">
        <v>0</v>
      </c>
      <c r="BN19" s="76">
        <v>0.38858261651041398</v>
      </c>
      <c r="BO19" s="76">
        <v>59.802913334215198</v>
      </c>
      <c r="BP19" s="76">
        <v>1.2003842952224599</v>
      </c>
      <c r="BQ19" s="76">
        <v>0</v>
      </c>
      <c r="BR19" s="76">
        <v>1.0046608273825</v>
      </c>
      <c r="BS19" s="76">
        <v>1.3622495110148401E-3</v>
      </c>
      <c r="BT19" s="76">
        <v>750.19657524672505</v>
      </c>
      <c r="BU19" s="76">
        <v>205.22636120434399</v>
      </c>
      <c r="BV19" s="76">
        <v>0</v>
      </c>
      <c r="BW19" s="76">
        <v>0</v>
      </c>
      <c r="BX19" s="76">
        <v>68.748394258058099</v>
      </c>
      <c r="BY19" s="76">
        <v>0</v>
      </c>
      <c r="BZ19" s="76">
        <v>11.222076973019099</v>
      </c>
      <c r="CA19" s="76">
        <v>1374.25351662406</v>
      </c>
      <c r="CB19" s="76">
        <v>95.561276984929407</v>
      </c>
      <c r="CC19" s="94"/>
      <c r="CD19" s="29">
        <f t="shared" si="0"/>
        <v>8.0000004395041468E-3</v>
      </c>
      <c r="CE19" s="29">
        <f t="shared" si="8"/>
        <v>1.9247501080562349E-2</v>
      </c>
      <c r="CF19" s="69">
        <f t="shared" si="1"/>
        <v>-2.421732119423186E-7</v>
      </c>
      <c r="CG19" s="69" t="str">
        <f t="shared" si="2"/>
        <v/>
      </c>
      <c r="CH19" s="69">
        <f t="shared" si="3"/>
        <v>-2.9289332956439338E-7</v>
      </c>
      <c r="CI19" s="69">
        <f t="shared" si="4"/>
        <v>-2.4539681120715679E-5</v>
      </c>
      <c r="CJ19" s="69">
        <f t="shared" si="5"/>
        <v>-2.5860641340505544E-5</v>
      </c>
      <c r="CK19" s="69">
        <f t="shared" si="6"/>
        <v>-3.3445117367957448E-7</v>
      </c>
      <c r="CL19" s="69">
        <f t="shared" si="7"/>
        <v>-1.5875521701675779E-7</v>
      </c>
      <c r="CM19" s="41">
        <f t="shared" si="9"/>
        <v>-4.9148815437587427E-4</v>
      </c>
      <c r="CN19" s="41">
        <f t="shared" si="10"/>
        <v>-5.5800856834010916E-4</v>
      </c>
      <c r="CO19" s="41">
        <f t="shared" si="11"/>
        <v>8.5659941712720343E-4</v>
      </c>
      <c r="CP19" s="41">
        <f t="shared" si="12"/>
        <v>-1.3378979937214031E-3</v>
      </c>
      <c r="CQ19" s="69"/>
      <c r="CR19" s="69"/>
    </row>
    <row r="20" spans="1:96">
      <c r="A20" s="76" t="s">
        <v>184</v>
      </c>
      <c r="B20" s="76">
        <v>68.066926344391902</v>
      </c>
      <c r="C20" s="76"/>
      <c r="D20" s="76">
        <v>532.24558733918002</v>
      </c>
      <c r="E20" s="76">
        <v>10.399924292126</v>
      </c>
      <c r="F20" s="76">
        <v>9.5679282505744201</v>
      </c>
      <c r="G20" s="76">
        <v>21.619966569467699</v>
      </c>
      <c r="H20" s="76">
        <v>36.1823591319787</v>
      </c>
      <c r="I20" s="76"/>
      <c r="J20" s="76"/>
      <c r="K20" s="76"/>
      <c r="L20" s="76"/>
      <c r="M20" s="76"/>
      <c r="N20" s="23"/>
      <c r="O20" s="23"/>
      <c r="P20" s="76"/>
      <c r="Q20" s="94" t="s">
        <v>184</v>
      </c>
      <c r="R20" s="76">
        <v>0</v>
      </c>
      <c r="S20" s="76">
        <v>0.95587995680403604</v>
      </c>
      <c r="T20" s="76">
        <v>0.35379863000192402</v>
      </c>
      <c r="U20" s="76">
        <v>0.35379863000192402</v>
      </c>
      <c r="V20" s="76">
        <v>2.8109129338282699</v>
      </c>
      <c r="W20" s="76">
        <v>0</v>
      </c>
      <c r="X20" s="76">
        <v>0.171372498745897</v>
      </c>
      <c r="Y20" s="76">
        <v>0.87971361984622698</v>
      </c>
      <c r="Z20" s="76">
        <v>68.0669202846167</v>
      </c>
      <c r="AA20" s="76">
        <v>8.42011446086509</v>
      </c>
      <c r="AB20" s="76">
        <v>6.3979180221151094E-2</v>
      </c>
      <c r="AC20" s="76">
        <v>1.4699982251978301</v>
      </c>
      <c r="AD20" s="76">
        <v>0</v>
      </c>
      <c r="AE20" s="76">
        <v>0</v>
      </c>
      <c r="AF20" s="76">
        <v>1.5461632596028301</v>
      </c>
      <c r="AG20" s="76">
        <v>1.5461632596028301</v>
      </c>
      <c r="AH20" s="76">
        <v>4.2579672113185199</v>
      </c>
      <c r="AI20" s="76">
        <v>1.1641580082085701</v>
      </c>
      <c r="AJ20" s="76">
        <v>4.6461057762133301E-2</v>
      </c>
      <c r="AK20" s="76">
        <v>1.21831008592251</v>
      </c>
      <c r="AL20" s="76">
        <v>0.124668612059502</v>
      </c>
      <c r="AM20" s="76">
        <v>0</v>
      </c>
      <c r="AN20" s="76">
        <v>9.8645694287549393E-2</v>
      </c>
      <c r="AO20" s="76">
        <v>0.184154120714077</v>
      </c>
      <c r="AP20" s="76">
        <v>0</v>
      </c>
      <c r="AQ20" s="76">
        <v>37.203746699956397</v>
      </c>
      <c r="AR20" s="76">
        <v>479.02081296978997</v>
      </c>
      <c r="AS20" s="76">
        <v>48.966597599827999</v>
      </c>
      <c r="AT20" s="76">
        <v>532.24537778093702</v>
      </c>
      <c r="AU20" s="76">
        <v>0</v>
      </c>
      <c r="AV20" s="76">
        <v>1.4831142105083299</v>
      </c>
      <c r="AW20" s="76">
        <v>0</v>
      </c>
      <c r="AX20" s="76">
        <v>12.9368094955339</v>
      </c>
      <c r="AY20" s="76">
        <v>5.5781091067422803E-3</v>
      </c>
      <c r="AZ20" s="76">
        <v>1.9614252208755602E-3</v>
      </c>
      <c r="BA20" s="76">
        <v>7.3787922750045398</v>
      </c>
      <c r="BB20" s="76">
        <v>2.5067946251315799E-3</v>
      </c>
      <c r="BC20" s="76">
        <v>0</v>
      </c>
      <c r="BD20" s="76">
        <v>3.6358261523283499E-4</v>
      </c>
      <c r="BE20" s="76">
        <v>10.399671388428001</v>
      </c>
      <c r="BF20" s="76">
        <v>9.5676871727499098</v>
      </c>
      <c r="BG20" s="76">
        <v>0.83198421567816905</v>
      </c>
      <c r="BH20" s="76">
        <v>0</v>
      </c>
      <c r="BI20" s="76">
        <v>0</v>
      </c>
      <c r="BJ20" s="76">
        <v>3.9142444628162902E-2</v>
      </c>
      <c r="BK20" s="76">
        <v>0</v>
      </c>
      <c r="BL20" s="76">
        <v>0.42003227632731999</v>
      </c>
      <c r="BM20" s="76">
        <v>0</v>
      </c>
      <c r="BN20" s="76">
        <v>1.0917012197071099E-2</v>
      </c>
      <c r="BO20" s="76">
        <v>1.68012956453204</v>
      </c>
      <c r="BP20" s="76">
        <v>3.1604583637692397E-2</v>
      </c>
      <c r="BQ20" s="76">
        <v>0</v>
      </c>
      <c r="BR20" s="76">
        <v>2.82254171420382E-2</v>
      </c>
      <c r="BS20" s="76">
        <v>3.8271350749847E-5</v>
      </c>
      <c r="BT20" s="76">
        <v>21.619969727012599</v>
      </c>
      <c r="BU20" s="76">
        <v>5.4033401753031596</v>
      </c>
      <c r="BV20" s="76">
        <v>0</v>
      </c>
      <c r="BW20" s="76">
        <v>0</v>
      </c>
      <c r="BX20" s="76">
        <v>1.8100570322806899</v>
      </c>
      <c r="BY20" s="76">
        <v>0</v>
      </c>
      <c r="BZ20" s="76">
        <v>0.29546302592966101</v>
      </c>
      <c r="CA20" s="76">
        <v>36.182341954507599</v>
      </c>
      <c r="CB20" s="76">
        <v>2.51600496284903</v>
      </c>
      <c r="CC20" s="94"/>
      <c r="CD20" s="29">
        <f t="shared" si="0"/>
        <v>8.0000078705634633E-3</v>
      </c>
      <c r="CE20" s="29">
        <f t="shared" si="8"/>
        <v>1.9247506465154222E-2</v>
      </c>
      <c r="CF20" s="69">
        <f t="shared" si="1"/>
        <v>-8.9026720140937637E-8</v>
      </c>
      <c r="CG20" s="69" t="str">
        <f t="shared" si="2"/>
        <v/>
      </c>
      <c r="CH20" s="69">
        <f t="shared" si="3"/>
        <v>-3.9372471653133791E-7</v>
      </c>
      <c r="CI20" s="69">
        <f t="shared" si="4"/>
        <v>-2.4317840293430142E-5</v>
      </c>
      <c r="CJ20" s="69">
        <f t="shared" si="5"/>
        <v>-2.5196449868429354E-5</v>
      </c>
      <c r="CK20" s="69">
        <f t="shared" si="6"/>
        <v>1.4604763097936095E-7</v>
      </c>
      <c r="CL20" s="69">
        <f t="shared" si="7"/>
        <v>-4.7474712851036943E-7</v>
      </c>
      <c r="CM20" s="41">
        <f t="shared" si="9"/>
        <v>-4.893647287704466E-4</v>
      </c>
      <c r="CN20" s="41">
        <f t="shared" si="10"/>
        <v>-5.5765338383900308E-4</v>
      </c>
      <c r="CO20" s="41">
        <f t="shared" si="11"/>
        <v>8.5574326441016082E-4</v>
      </c>
      <c r="CP20" s="41">
        <f t="shared" si="12"/>
        <v>-1.3373375080346847E-3</v>
      </c>
      <c r="CQ20" s="69"/>
      <c r="CR20" s="69"/>
    </row>
    <row r="21" spans="1:96">
      <c r="A21" s="76" t="s">
        <v>185</v>
      </c>
      <c r="B21" s="76">
        <v>644.90202226879501</v>
      </c>
      <c r="C21" s="76"/>
      <c r="D21" s="76">
        <v>4835.2143821129202</v>
      </c>
      <c r="E21" s="76">
        <v>88.416882736942995</v>
      </c>
      <c r="F21" s="76">
        <v>81.343572641529903</v>
      </c>
      <c r="G21" s="76">
        <v>161.222605174195</v>
      </c>
      <c r="H21" s="76">
        <v>419.47204690035198</v>
      </c>
      <c r="I21" s="76"/>
      <c r="J21" s="76"/>
      <c r="K21" s="76"/>
      <c r="L21" s="76"/>
      <c r="M21" s="76"/>
      <c r="N21" s="23"/>
      <c r="O21" s="23"/>
      <c r="P21" s="76"/>
      <c r="Q21" s="94" t="s">
        <v>185</v>
      </c>
      <c r="R21" s="76">
        <v>0</v>
      </c>
      <c r="S21" s="76">
        <v>11.0817813899904</v>
      </c>
      <c r="T21" s="76">
        <v>4.1016774084347203</v>
      </c>
      <c r="U21" s="76">
        <v>4.1016774084347203</v>
      </c>
      <c r="V21" s="76">
        <v>32.587733801137503</v>
      </c>
      <c r="W21" s="76">
        <v>0</v>
      </c>
      <c r="X21" s="76">
        <v>1.9867683020742499</v>
      </c>
      <c r="Y21" s="76">
        <v>10.1987703330242</v>
      </c>
      <c r="Z21" s="76">
        <v>644.90184576332194</v>
      </c>
      <c r="AA21" s="76">
        <v>97.616797509136006</v>
      </c>
      <c r="AB21" s="76">
        <v>0.74172874723537396</v>
      </c>
      <c r="AC21" s="76">
        <v>17.042093234128199</v>
      </c>
      <c r="AD21" s="76">
        <v>0</v>
      </c>
      <c r="AE21" s="76">
        <v>0</v>
      </c>
      <c r="AF21" s="76">
        <v>17.9251045714607</v>
      </c>
      <c r="AG21" s="76">
        <v>17.9251045714607</v>
      </c>
      <c r="AH21" s="76">
        <v>38.681697372200802</v>
      </c>
      <c r="AI21" s="76">
        <v>13.496400840012599</v>
      </c>
      <c r="AJ21" s="76">
        <v>0.538636419687193</v>
      </c>
      <c r="AK21" s="76">
        <v>14.1242017914019</v>
      </c>
      <c r="AL21" s="76">
        <v>1.4453165503382399</v>
      </c>
      <c r="AM21" s="76">
        <v>0</v>
      </c>
      <c r="AN21" s="76">
        <v>1.14362570636936</v>
      </c>
      <c r="AO21" s="76">
        <v>1.5656197077773499</v>
      </c>
      <c r="AP21" s="76">
        <v>0</v>
      </c>
      <c r="AQ21" s="76">
        <v>431.31326794424501</v>
      </c>
      <c r="AR21" s="76">
        <v>4351.6913983696804</v>
      </c>
      <c r="AS21" s="76">
        <v>444.83960831605401</v>
      </c>
      <c r="AT21" s="76">
        <v>4835.2127040579298</v>
      </c>
      <c r="AU21" s="76">
        <v>0</v>
      </c>
      <c r="AV21" s="76">
        <v>17.194137740593099</v>
      </c>
      <c r="AW21" s="76">
        <v>0</v>
      </c>
      <c r="AX21" s="76">
        <v>149.97993640912301</v>
      </c>
      <c r="AY21" s="76">
        <v>4.74232997789866E-2</v>
      </c>
      <c r="AZ21" s="76">
        <v>1.6675418216791499E-2</v>
      </c>
      <c r="BA21" s="76">
        <v>62.732142613689597</v>
      </c>
      <c r="BB21" s="76">
        <v>2.1312013064589901E-2</v>
      </c>
      <c r="BC21" s="76">
        <v>0</v>
      </c>
      <c r="BD21" s="76">
        <v>3.0910554864774001E-3</v>
      </c>
      <c r="BE21" s="76">
        <v>88.414757992845395</v>
      </c>
      <c r="BF21" s="76">
        <v>81.341430748788298</v>
      </c>
      <c r="BG21" s="76">
        <v>7.0733272440571602</v>
      </c>
      <c r="BH21" s="76">
        <v>0</v>
      </c>
      <c r="BI21" s="76">
        <v>0</v>
      </c>
      <c r="BJ21" s="76">
        <v>0.33277641591296098</v>
      </c>
      <c r="BK21" s="76">
        <v>0</v>
      </c>
      <c r="BL21" s="76">
        <v>3.57098213374339</v>
      </c>
      <c r="BM21" s="76">
        <v>0</v>
      </c>
      <c r="BN21" s="76">
        <v>9.2812966561395996E-2</v>
      </c>
      <c r="BO21" s="76">
        <v>14.283926119810101</v>
      </c>
      <c r="BP21" s="76">
        <v>0.36640072370551102</v>
      </c>
      <c r="BQ21" s="76">
        <v>0</v>
      </c>
      <c r="BR21" s="76">
        <v>0.239963340597562</v>
      </c>
      <c r="BS21" s="76">
        <v>3.25371926376648E-4</v>
      </c>
      <c r="BT21" s="76">
        <v>161.22244464271299</v>
      </c>
      <c r="BU21" s="76">
        <v>62.642501878618198</v>
      </c>
      <c r="BV21" s="76">
        <v>0</v>
      </c>
      <c r="BW21" s="76">
        <v>0</v>
      </c>
      <c r="BX21" s="76">
        <v>20.984482140999798</v>
      </c>
      <c r="BY21" s="76">
        <v>0</v>
      </c>
      <c r="BZ21" s="76">
        <v>3.4253835297931499</v>
      </c>
      <c r="CA21" s="76">
        <v>419.47186167099301</v>
      </c>
      <c r="CB21" s="76">
        <v>29.168744672675</v>
      </c>
      <c r="CC21" s="94"/>
      <c r="CD21" s="29">
        <f t="shared" si="0"/>
        <v>7.9999991189089511E-3</v>
      </c>
      <c r="CE21" s="29">
        <f t="shared" si="8"/>
        <v>1.9247506385922184E-2</v>
      </c>
      <c r="CF21" s="69">
        <f t="shared" si="1"/>
        <v>-2.7369347120834184E-7</v>
      </c>
      <c r="CG21" s="69" t="str">
        <f t="shared" si="2"/>
        <v/>
      </c>
      <c r="CH21" s="69">
        <f t="shared" si="3"/>
        <v>-3.4704872582581886E-7</v>
      </c>
      <c r="CI21" s="69">
        <f t="shared" si="4"/>
        <v>-2.4030977250366203E-5</v>
      </c>
      <c r="CJ21" s="69">
        <f t="shared" si="5"/>
        <v>-2.6331431876542536E-5</v>
      </c>
      <c r="CK21" s="69">
        <f t="shared" si="6"/>
        <v>-9.9571323659126733E-7</v>
      </c>
      <c r="CL21" s="69">
        <f t="shared" si="7"/>
        <v>-4.415773597909372E-7</v>
      </c>
      <c r="CM21" s="41">
        <f t="shared" si="9"/>
        <v>-4.9121953888758775E-4</v>
      </c>
      <c r="CN21" s="41">
        <f t="shared" si="10"/>
        <v>-5.5780629261447756E-4</v>
      </c>
      <c r="CO21" s="41">
        <f t="shared" si="11"/>
        <v>8.5617878047691181E-4</v>
      </c>
      <c r="CP21" s="41">
        <f t="shared" si="12"/>
        <v>-1.3382221042076412E-3</v>
      </c>
      <c r="CQ21" s="69"/>
      <c r="CR21" s="69"/>
    </row>
    <row r="22" spans="1:96">
      <c r="A22" s="76" t="s">
        <v>186</v>
      </c>
      <c r="B22" s="76">
        <v>147.540672204407</v>
      </c>
      <c r="C22" s="76"/>
      <c r="D22" s="76">
        <v>1099.1882428178701</v>
      </c>
      <c r="E22" s="76">
        <v>24.406585837453601</v>
      </c>
      <c r="F22" s="76">
        <v>22.454042852532599</v>
      </c>
      <c r="G22" s="76">
        <v>49.883705563263703</v>
      </c>
      <c r="H22" s="76">
        <v>90.161243733805605</v>
      </c>
      <c r="I22" s="76"/>
      <c r="J22" s="76"/>
      <c r="K22" s="76"/>
      <c r="L22" s="76"/>
      <c r="M22" s="76"/>
      <c r="N22" s="23"/>
      <c r="O22" s="23"/>
      <c r="P22" s="76"/>
      <c r="Q22" s="94" t="s">
        <v>330</v>
      </c>
      <c r="R22" s="76">
        <v>0</v>
      </c>
      <c r="S22" s="76">
        <v>2.38191578877356</v>
      </c>
      <c r="T22" s="76">
        <v>0.88161447728674003</v>
      </c>
      <c r="U22" s="76">
        <v>0.88161447728674003</v>
      </c>
      <c r="V22" s="76">
        <v>7.0043993877329296</v>
      </c>
      <c r="W22" s="76">
        <v>0</v>
      </c>
      <c r="X22" s="76">
        <v>0.42703540295181602</v>
      </c>
      <c r="Y22" s="76">
        <v>2.19212232228961</v>
      </c>
      <c r="Z22" s="76">
        <v>147.54062631547001</v>
      </c>
      <c r="AA22" s="76">
        <v>20.9817521534995</v>
      </c>
      <c r="AB22" s="76">
        <v>0.159427024551904</v>
      </c>
      <c r="AC22" s="76">
        <v>3.6630256524874398</v>
      </c>
      <c r="AD22" s="76">
        <v>0</v>
      </c>
      <c r="AE22" s="76">
        <v>0</v>
      </c>
      <c r="AF22" s="76">
        <v>3.8528169227082798</v>
      </c>
      <c r="AG22" s="76">
        <v>3.8528169227082798</v>
      </c>
      <c r="AH22" s="76">
        <v>8.7935069078302597</v>
      </c>
      <c r="AI22" s="76">
        <v>2.90091557525691</v>
      </c>
      <c r="AJ22" s="76">
        <v>0.11577439129038</v>
      </c>
      <c r="AK22" s="76">
        <v>3.0358524699955902</v>
      </c>
      <c r="AL22" s="76">
        <v>0.31065650404462802</v>
      </c>
      <c r="AM22" s="76">
        <v>0</v>
      </c>
      <c r="AN22" s="76">
        <v>0.24581095143741899</v>
      </c>
      <c r="AO22" s="76">
        <v>0.43217287648605202</v>
      </c>
      <c r="AP22" s="76">
        <v>0</v>
      </c>
      <c r="AQ22" s="76">
        <v>92.706422737589307</v>
      </c>
      <c r="AR22" s="76">
        <v>989.26892257102998</v>
      </c>
      <c r="AS22" s="76">
        <v>101.125370048446</v>
      </c>
      <c r="AT22" s="76">
        <v>1099.1877995273001</v>
      </c>
      <c r="AU22" s="76">
        <v>0</v>
      </c>
      <c r="AV22" s="76">
        <v>3.6957031914581902</v>
      </c>
      <c r="AW22" s="76">
        <v>0</v>
      </c>
      <c r="AX22" s="76">
        <v>32.236662199540298</v>
      </c>
      <c r="AY22" s="76">
        <v>1.30907082293027E-2</v>
      </c>
      <c r="AZ22" s="76">
        <v>4.6030821608602397E-3</v>
      </c>
      <c r="BA22" s="76">
        <v>17.316561534637302</v>
      </c>
      <c r="BB22" s="76">
        <v>5.8829621112562397E-3</v>
      </c>
      <c r="BC22" s="76">
        <v>0</v>
      </c>
      <c r="BD22" s="76">
        <v>8.5325245027199502E-4</v>
      </c>
      <c r="BE22" s="76">
        <v>24.406006666489201</v>
      </c>
      <c r="BF22" s="76">
        <v>22.453466385840802</v>
      </c>
      <c r="BG22" s="76">
        <v>1.95254028064837</v>
      </c>
      <c r="BH22" s="76">
        <v>0</v>
      </c>
      <c r="BI22" s="76">
        <v>0</v>
      </c>
      <c r="BJ22" s="76">
        <v>9.18594801611579E-2</v>
      </c>
      <c r="BK22" s="76">
        <v>0</v>
      </c>
      <c r="BL22" s="76">
        <v>0.98573330698810002</v>
      </c>
      <c r="BM22" s="76">
        <v>0</v>
      </c>
      <c r="BN22" s="76">
        <v>2.5620060086972301E-2</v>
      </c>
      <c r="BO22" s="76">
        <v>3.9429326730490399</v>
      </c>
      <c r="BP22" s="76">
        <v>7.8754081700550094E-2</v>
      </c>
      <c r="BQ22" s="76">
        <v>0</v>
      </c>
      <c r="BR22" s="76">
        <v>6.6239510062445897E-2</v>
      </c>
      <c r="BS22" s="76">
        <v>8.9815904076897201E-5</v>
      </c>
      <c r="BT22" s="76">
        <v>49.883700542667597</v>
      </c>
      <c r="BU22" s="76">
        <v>13.4643735304454</v>
      </c>
      <c r="BV22" s="76">
        <v>0</v>
      </c>
      <c r="BW22" s="76">
        <v>0</v>
      </c>
      <c r="BX22" s="76">
        <v>4.5103992395724699</v>
      </c>
      <c r="BY22" s="76">
        <v>0</v>
      </c>
      <c r="BZ22" s="76">
        <v>0.73625095481545599</v>
      </c>
      <c r="CA22" s="76">
        <v>90.1612302668143</v>
      </c>
      <c r="CB22" s="76">
        <v>6.2695291625537601</v>
      </c>
      <c r="CC22" s="94"/>
      <c r="CD22" s="29">
        <f t="shared" si="0"/>
        <v>8.0000041044959395E-3</v>
      </c>
      <c r="CE22" s="29">
        <f t="shared" si="8"/>
        <v>1.9247490301033475E-2</v>
      </c>
      <c r="CF22" s="69">
        <f t="shared" si="1"/>
        <v>-3.1102567386721512E-7</v>
      </c>
      <c r="CG22" s="69" t="str">
        <f t="shared" si="2"/>
        <v/>
      </c>
      <c r="CH22" s="69">
        <f t="shared" si="3"/>
        <v>-4.0328903892791603E-7</v>
      </c>
      <c r="CI22" s="69">
        <f t="shared" si="4"/>
        <v>-2.3730109907929008E-5</v>
      </c>
      <c r="CJ22" s="69">
        <f t="shared" si="5"/>
        <v>-2.5673180352547309E-5</v>
      </c>
      <c r="CK22" s="69">
        <f t="shared" si="6"/>
        <v>-1.0064601354839958E-7</v>
      </c>
      <c r="CL22" s="69">
        <f t="shared" si="7"/>
        <v>-1.4936563369713936E-7</v>
      </c>
      <c r="CM22" s="41">
        <f t="shared" si="9"/>
        <v>-4.9072017543708775E-4</v>
      </c>
      <c r="CN22" s="41">
        <f t="shared" si="10"/>
        <v>-5.5858124619165284E-4</v>
      </c>
      <c r="CO22" s="41">
        <f t="shared" si="11"/>
        <v>8.5543961607662141E-4</v>
      </c>
      <c r="CP22" s="41">
        <f t="shared" si="12"/>
        <v>-1.337478584634462E-3</v>
      </c>
      <c r="CQ22" s="69"/>
      <c r="CR22" s="69"/>
    </row>
    <row r="23" spans="1:96">
      <c r="A23" s="76" t="s">
        <v>187</v>
      </c>
      <c r="B23" s="76">
        <v>565.95779185455001</v>
      </c>
      <c r="C23" s="76"/>
      <c r="D23" s="76">
        <v>5949.1930379425303</v>
      </c>
      <c r="E23" s="76">
        <v>94.834029896126296</v>
      </c>
      <c r="F23" s="76">
        <v>87.247339206760401</v>
      </c>
      <c r="G23" s="76">
        <v>212.39642429201601</v>
      </c>
      <c r="H23" s="76">
        <v>279.25757107446299</v>
      </c>
      <c r="I23" s="76"/>
      <c r="J23" s="76"/>
      <c r="K23" s="76"/>
      <c r="L23" s="76"/>
      <c r="M23" s="76"/>
      <c r="N23" s="23"/>
      <c r="O23" s="23"/>
      <c r="P23" s="76"/>
      <c r="Q23" s="94" t="s">
        <v>187</v>
      </c>
      <c r="R23" s="76">
        <v>0</v>
      </c>
      <c r="S23" s="76">
        <v>7.3775394971786099</v>
      </c>
      <c r="T23" s="76">
        <v>2.7306319769676501</v>
      </c>
      <c r="U23" s="76">
        <v>2.7306319769676501</v>
      </c>
      <c r="V23" s="76">
        <v>21.694808789272301</v>
      </c>
      <c r="W23" s="76">
        <v>0</v>
      </c>
      <c r="X23" s="76">
        <v>1.3226622809742501</v>
      </c>
      <c r="Y23" s="76">
        <v>6.7896839026020297</v>
      </c>
      <c r="Z23" s="76">
        <v>565.95753714314003</v>
      </c>
      <c r="AA23" s="76">
        <v>64.986995866160399</v>
      </c>
      <c r="AB23" s="76">
        <v>0.49379506104569698</v>
      </c>
      <c r="AC23" s="76">
        <v>11.345533117465701</v>
      </c>
      <c r="AD23" s="76">
        <v>0</v>
      </c>
      <c r="AE23" s="76">
        <v>0</v>
      </c>
      <c r="AF23" s="76">
        <v>11.9333830006992</v>
      </c>
      <c r="AG23" s="76">
        <v>11.9333830006992</v>
      </c>
      <c r="AH23" s="76">
        <v>47.5935459959545</v>
      </c>
      <c r="AI23" s="76">
        <v>8.9850394940146998</v>
      </c>
      <c r="AJ23" s="76">
        <v>0.35858905689410497</v>
      </c>
      <c r="AK23" s="76">
        <v>9.4029824914775997</v>
      </c>
      <c r="AL23" s="76">
        <v>0.96219959788722198</v>
      </c>
      <c r="AM23" s="76">
        <v>0</v>
      </c>
      <c r="AN23" s="76">
        <v>0.76135314872591398</v>
      </c>
      <c r="AO23" s="76">
        <v>1.67924870058477</v>
      </c>
      <c r="AP23" s="76">
        <v>0</v>
      </c>
      <c r="AQ23" s="76">
        <v>287.14066676477199</v>
      </c>
      <c r="AR23" s="76">
        <v>5354.27206405573</v>
      </c>
      <c r="AS23" s="76">
        <v>547.32561096424604</v>
      </c>
      <c r="AT23" s="76">
        <v>5949.1912210159298</v>
      </c>
      <c r="AU23" s="76">
        <v>0</v>
      </c>
      <c r="AV23" s="76">
        <v>11.4467546170786</v>
      </c>
      <c r="AW23" s="76">
        <v>0</v>
      </c>
      <c r="AX23" s="76">
        <v>99.846990030807305</v>
      </c>
      <c r="AY23" s="76">
        <v>5.08651667124125E-2</v>
      </c>
      <c r="AZ23" s="76">
        <v>1.7885692846552701E-2</v>
      </c>
      <c r="BA23" s="76">
        <v>67.285112797279496</v>
      </c>
      <c r="BB23" s="76">
        <v>2.28587878558397E-2</v>
      </c>
      <c r="BC23" s="76">
        <v>0</v>
      </c>
      <c r="BD23" s="76">
        <v>3.31539224887977E-3</v>
      </c>
      <c r="BE23" s="76">
        <v>94.831750126457607</v>
      </c>
      <c r="BF23" s="76">
        <v>87.245025332617303</v>
      </c>
      <c r="BG23" s="76">
        <v>7.58672479384028</v>
      </c>
      <c r="BH23" s="76">
        <v>0</v>
      </c>
      <c r="BI23" s="76">
        <v>0</v>
      </c>
      <c r="BJ23" s="76">
        <v>0.356928632539118</v>
      </c>
      <c r="BK23" s="76">
        <v>0</v>
      </c>
      <c r="BL23" s="76">
        <v>3.8301568402255302</v>
      </c>
      <c r="BM23" s="76">
        <v>0</v>
      </c>
      <c r="BN23" s="76">
        <v>9.9549158165093105E-2</v>
      </c>
      <c r="BO23" s="76">
        <v>15.320624434266399</v>
      </c>
      <c r="BP23" s="76">
        <v>0.24392597841149799</v>
      </c>
      <c r="BQ23" s="76">
        <v>0</v>
      </c>
      <c r="BR23" s="76">
        <v>0.25737944219756698</v>
      </c>
      <c r="BS23" s="76">
        <v>3.4898828040587002E-4</v>
      </c>
      <c r="BT23" s="76">
        <v>212.39632381575899</v>
      </c>
      <c r="BU23" s="76">
        <v>41.703349362506103</v>
      </c>
      <c r="BV23" s="76">
        <v>0</v>
      </c>
      <c r="BW23" s="76">
        <v>0</v>
      </c>
      <c r="BX23" s="76">
        <v>13.9701165938763</v>
      </c>
      <c r="BY23" s="76">
        <v>0</v>
      </c>
      <c r="BZ23" s="76">
        <v>2.2804004482353202</v>
      </c>
      <c r="CA23" s="76">
        <v>279.25742732077703</v>
      </c>
      <c r="CB23" s="76">
        <v>19.4186726109067</v>
      </c>
      <c r="CC23" s="94"/>
      <c r="CD23" s="29">
        <f t="shared" si="0"/>
        <v>8.0000027277366721E-3</v>
      </c>
      <c r="CE23" s="29">
        <f t="shared" si="8"/>
        <v>1.9247500865324049E-2</v>
      </c>
      <c r="CF23" s="69">
        <f t="shared" si="1"/>
        <v>-4.5005372069380615E-7</v>
      </c>
      <c r="CG23" s="69" t="str">
        <f t="shared" si="2"/>
        <v/>
      </c>
      <c r="CH23" s="69">
        <f t="shared" si="3"/>
        <v>-3.0540723571293028E-7</v>
      </c>
      <c r="CI23" s="69">
        <f t="shared" si="4"/>
        <v>-2.4039573886994449E-5</v>
      </c>
      <c r="CJ23" s="69">
        <f t="shared" si="5"/>
        <v>-2.6520856270641069E-5</v>
      </c>
      <c r="CK23" s="69">
        <f t="shared" si="6"/>
        <v>-4.7306002138458218E-7</v>
      </c>
      <c r="CL23" s="69">
        <f t="shared" si="7"/>
        <v>-5.1477095288087849E-7</v>
      </c>
      <c r="CM23" s="41">
        <f t="shared" si="9"/>
        <v>-4.9174473015628419E-4</v>
      </c>
      <c r="CN23" s="41">
        <f t="shared" si="10"/>
        <v>-5.5815820593733793E-4</v>
      </c>
      <c r="CO23" s="41">
        <f t="shared" si="11"/>
        <v>8.5613804303242441E-4</v>
      </c>
      <c r="CP23" s="41">
        <f t="shared" si="12"/>
        <v>-1.3374400176953943E-3</v>
      </c>
      <c r="CQ23" s="69"/>
      <c r="CR23" s="69"/>
    </row>
    <row r="24" spans="1:96">
      <c r="A24" s="76" t="s">
        <v>188</v>
      </c>
      <c r="B24" s="76">
        <v>60.920403423509498</v>
      </c>
      <c r="C24" s="76"/>
      <c r="D24" s="76">
        <v>519.94530130740395</v>
      </c>
      <c r="E24" s="76">
        <v>9.7938771676919103</v>
      </c>
      <c r="F24" s="76">
        <v>9.0103780848850796</v>
      </c>
      <c r="G24" s="76">
        <v>18.468192622563901</v>
      </c>
      <c r="H24" s="76">
        <v>41.859439890652901</v>
      </c>
      <c r="I24" s="76"/>
      <c r="J24" s="76"/>
      <c r="K24" s="76"/>
      <c r="L24" s="76"/>
      <c r="M24" s="76"/>
      <c r="N24" s="23"/>
      <c r="O24" s="23"/>
      <c r="P24" s="76"/>
      <c r="Q24" s="94" t="s">
        <v>188</v>
      </c>
      <c r="R24" s="76">
        <v>0</v>
      </c>
      <c r="S24" s="76">
        <v>1.1058588888969001</v>
      </c>
      <c r="T24" s="76">
        <v>0.40930956627300702</v>
      </c>
      <c r="U24" s="76">
        <v>0.40930956627300702</v>
      </c>
      <c r="V24" s="76">
        <v>3.25195339798938</v>
      </c>
      <c r="W24" s="76">
        <v>0</v>
      </c>
      <c r="X24" s="76">
        <v>0.19826108169855899</v>
      </c>
      <c r="Y24" s="76">
        <v>1.0177430383767301</v>
      </c>
      <c r="Z24" s="76">
        <v>60.9203796579528</v>
      </c>
      <c r="AA24" s="76">
        <v>9.7412610403449094</v>
      </c>
      <c r="AB24" s="76">
        <v>7.4017634358352499E-2</v>
      </c>
      <c r="AC24" s="76">
        <v>1.7006441821068401</v>
      </c>
      <c r="AD24" s="76">
        <v>0</v>
      </c>
      <c r="AE24" s="76">
        <v>0</v>
      </c>
      <c r="AF24" s="76">
        <v>1.7887596370350001</v>
      </c>
      <c r="AG24" s="76">
        <v>1.7887596370350001</v>
      </c>
      <c r="AH24" s="76">
        <v>4.1595600233689902</v>
      </c>
      <c r="AI24" s="76">
        <v>1.3468160721575999</v>
      </c>
      <c r="AJ24" s="76">
        <v>5.3750875376545E-2</v>
      </c>
      <c r="AK24" s="76">
        <v>1.40946501548516</v>
      </c>
      <c r="AL24" s="76">
        <v>0.14422934014826</v>
      </c>
      <c r="AM24" s="76">
        <v>0</v>
      </c>
      <c r="AN24" s="76">
        <v>0.11412322752744999</v>
      </c>
      <c r="AO24" s="76">
        <v>0.17342270377045399</v>
      </c>
      <c r="AP24" s="76">
        <v>0</v>
      </c>
      <c r="AQ24" s="76">
        <v>43.041083406361402</v>
      </c>
      <c r="AR24" s="76">
        <v>467.95058055192698</v>
      </c>
      <c r="AS24" s="76">
        <v>47.834979649795798</v>
      </c>
      <c r="AT24" s="76">
        <v>519.94512022509196</v>
      </c>
      <c r="AU24" s="76">
        <v>0</v>
      </c>
      <c r="AV24" s="76">
        <v>1.7158166879247301</v>
      </c>
      <c r="AW24" s="76">
        <v>0</v>
      </c>
      <c r="AX24" s="76">
        <v>14.966606830579201</v>
      </c>
      <c r="AY24" s="76">
        <v>5.2530444286446503E-3</v>
      </c>
      <c r="AZ24" s="76">
        <v>1.84712563369103E-3</v>
      </c>
      <c r="BA24" s="76">
        <v>6.9488022013150603</v>
      </c>
      <c r="BB24" s="76">
        <v>2.3607170312560199E-3</v>
      </c>
      <c r="BC24" s="76">
        <v>0</v>
      </c>
      <c r="BD24" s="76">
        <v>3.4239400453049798E-4</v>
      </c>
      <c r="BE24" s="76">
        <v>9.7936375209134798</v>
      </c>
      <c r="BF24" s="76">
        <v>9.0101410516155997</v>
      </c>
      <c r="BG24" s="76">
        <v>0.78349646929788297</v>
      </c>
      <c r="BH24" s="76">
        <v>0</v>
      </c>
      <c r="BI24" s="76">
        <v>0</v>
      </c>
      <c r="BJ24" s="76">
        <v>3.6861443806941202E-2</v>
      </c>
      <c r="BK24" s="76">
        <v>0</v>
      </c>
      <c r="BL24" s="76">
        <v>0.39555529357297498</v>
      </c>
      <c r="BM24" s="76">
        <v>0</v>
      </c>
      <c r="BN24" s="76">
        <v>1.02808444914763E-2</v>
      </c>
      <c r="BO24" s="76">
        <v>1.58222133897716</v>
      </c>
      <c r="BP24" s="76">
        <v>3.6563401447916297E-2</v>
      </c>
      <c r="BQ24" s="76">
        <v>0</v>
      </c>
      <c r="BR24" s="76">
        <v>2.6580607263127099E-2</v>
      </c>
      <c r="BS24" s="76">
        <v>3.60410907367295E-5</v>
      </c>
      <c r="BT24" s="76">
        <v>18.468185621234898</v>
      </c>
      <c r="BU24" s="76">
        <v>6.2511454243167401</v>
      </c>
      <c r="BV24" s="76">
        <v>0</v>
      </c>
      <c r="BW24" s="76">
        <v>0</v>
      </c>
      <c r="BX24" s="76">
        <v>2.09405909376544</v>
      </c>
      <c r="BY24" s="76">
        <v>0</v>
      </c>
      <c r="BZ24" s="76">
        <v>0.34182179527240802</v>
      </c>
      <c r="CA24" s="76">
        <v>41.859419302567801</v>
      </c>
      <c r="CB24" s="76">
        <v>2.91076729160232</v>
      </c>
      <c r="CC24" s="94"/>
      <c r="CD24" s="29">
        <f t="shared" si="0"/>
        <v>7.9999981951330845E-3</v>
      </c>
      <c r="CE24" s="29">
        <f t="shared" si="8"/>
        <v>1.9247501540429018E-2</v>
      </c>
      <c r="CF24" s="69">
        <f t="shared" si="1"/>
        <v>-3.9010832762354321E-7</v>
      </c>
      <c r="CG24" s="69" t="str">
        <f t="shared" si="2"/>
        <v/>
      </c>
      <c r="CH24" s="69">
        <f t="shared" si="3"/>
        <v>-3.4827185002235592E-7</v>
      </c>
      <c r="CI24" s="69">
        <f t="shared" si="4"/>
        <v>-2.4469040639085913E-5</v>
      </c>
      <c r="CJ24" s="69">
        <f t="shared" si="5"/>
        <v>-2.6306695151616786E-5</v>
      </c>
      <c r="CK24" s="69">
        <f t="shared" si="6"/>
        <v>-3.7910201316732675E-7</v>
      </c>
      <c r="CL24" s="69">
        <f t="shared" si="7"/>
        <v>-4.9183852324925446E-7</v>
      </c>
      <c r="CM24" s="41">
        <f t="shared" si="9"/>
        <v>-4.9115386847466017E-4</v>
      </c>
      <c r="CN24" s="41">
        <f t="shared" si="10"/>
        <v>-5.5807520506923698E-4</v>
      </c>
      <c r="CO24" s="41">
        <f t="shared" si="11"/>
        <v>8.5600101408611769E-4</v>
      </c>
      <c r="CP24" s="41">
        <f t="shared" si="12"/>
        <v>-1.338749003605454E-3</v>
      </c>
      <c r="CQ24" s="69"/>
      <c r="CR24" s="69"/>
    </row>
    <row r="25" spans="1:96">
      <c r="A25" s="76" t="s">
        <v>189</v>
      </c>
      <c r="B25" s="76">
        <v>60.298510686818297</v>
      </c>
      <c r="C25" s="76"/>
      <c r="D25" s="76">
        <v>470.66198359067698</v>
      </c>
      <c r="E25" s="76">
        <v>11.3483368796592</v>
      </c>
      <c r="F25" s="76">
        <v>10.4404598948875</v>
      </c>
      <c r="G25" s="76">
        <v>25.379472488008599</v>
      </c>
      <c r="H25" s="76">
        <v>32.070615578744103</v>
      </c>
      <c r="I25" s="76"/>
      <c r="J25" s="76"/>
      <c r="K25" s="76"/>
      <c r="L25" s="76"/>
      <c r="M25" s="76"/>
      <c r="N25" s="23"/>
      <c r="O25" s="23"/>
      <c r="P25" s="76"/>
      <c r="Q25" s="94" t="s">
        <v>189</v>
      </c>
      <c r="R25" s="76">
        <v>0</v>
      </c>
      <c r="S25" s="76">
        <v>0.84725503265176305</v>
      </c>
      <c r="T25" s="76">
        <v>0.313592928632417</v>
      </c>
      <c r="U25" s="76">
        <v>0.313592928632417</v>
      </c>
      <c r="V25" s="76">
        <v>2.4914840925445199</v>
      </c>
      <c r="W25" s="76">
        <v>0</v>
      </c>
      <c r="X25" s="76">
        <v>0.15189779101484299</v>
      </c>
      <c r="Y25" s="76">
        <v>0.77974350834416295</v>
      </c>
      <c r="Z25" s="76">
        <v>60.2985176659666</v>
      </c>
      <c r="AA25" s="76">
        <v>7.4632620363031803</v>
      </c>
      <c r="AB25" s="76">
        <v>5.6708679547171702E-2</v>
      </c>
      <c r="AC25" s="76">
        <v>1.30294873823839</v>
      </c>
      <c r="AD25" s="76">
        <v>0</v>
      </c>
      <c r="AE25" s="76">
        <v>0</v>
      </c>
      <c r="AF25" s="76">
        <v>1.37045977000876</v>
      </c>
      <c r="AG25" s="76">
        <v>1.37045977000876</v>
      </c>
      <c r="AH25" s="76">
        <v>3.7652969458269201</v>
      </c>
      <c r="AI25" s="76">
        <v>1.0318640720701899</v>
      </c>
      <c r="AJ25" s="76">
        <v>4.1181279008880203E-2</v>
      </c>
      <c r="AK25" s="76">
        <v>1.0798631287275999</v>
      </c>
      <c r="AL25" s="76">
        <v>0.110501457613606</v>
      </c>
      <c r="AM25" s="76">
        <v>0</v>
      </c>
      <c r="AN25" s="76">
        <v>8.7435588863033403E-2</v>
      </c>
      <c r="AO25" s="76">
        <v>0.20094765162563299</v>
      </c>
      <c r="AP25" s="76">
        <v>0</v>
      </c>
      <c r="AQ25" s="76">
        <v>32.975950274751</v>
      </c>
      <c r="AR25" s="76">
        <v>423.59565993485302</v>
      </c>
      <c r="AS25" s="76">
        <v>43.3009140175377</v>
      </c>
      <c r="AT25" s="76">
        <v>470.66187089821801</v>
      </c>
      <c r="AU25" s="76">
        <v>0</v>
      </c>
      <c r="AV25" s="76">
        <v>1.31457274148602</v>
      </c>
      <c r="AW25" s="76">
        <v>0</v>
      </c>
      <c r="AX25" s="76">
        <v>11.466669305749001</v>
      </c>
      <c r="AY25" s="76">
        <v>6.0867849336133199E-3</v>
      </c>
      <c r="AZ25" s="76">
        <v>2.1402943071148601E-3</v>
      </c>
      <c r="BA25" s="76">
        <v>8.0516879401665502</v>
      </c>
      <c r="BB25" s="76">
        <v>2.7354017273213201E-3</v>
      </c>
      <c r="BC25" s="76">
        <v>0</v>
      </c>
      <c r="BD25" s="76">
        <v>3.96738386988321E-4</v>
      </c>
      <c r="BE25" s="76">
        <v>11.3480438210527</v>
      </c>
      <c r="BF25" s="76">
        <v>10.440194097567399</v>
      </c>
      <c r="BG25" s="76">
        <v>0.90784972348528603</v>
      </c>
      <c r="BH25" s="76">
        <v>0</v>
      </c>
      <c r="BI25" s="76">
        <v>0</v>
      </c>
      <c r="BJ25" s="76">
        <v>4.2711900549501997E-2</v>
      </c>
      <c r="BK25" s="76">
        <v>0</v>
      </c>
      <c r="BL25" s="76">
        <v>0.45833570616797997</v>
      </c>
      <c r="BM25" s="76">
        <v>0</v>
      </c>
      <c r="BN25" s="76">
        <v>1.19125575378781E-2</v>
      </c>
      <c r="BO25" s="76">
        <v>1.83334562343954</v>
      </c>
      <c r="BP25" s="76">
        <v>2.80130325489596E-2</v>
      </c>
      <c r="BQ25" s="76">
        <v>0</v>
      </c>
      <c r="BR25" s="76">
        <v>3.07993882835364E-2</v>
      </c>
      <c r="BS25" s="76">
        <v>4.1762067450409703E-5</v>
      </c>
      <c r="BT25" s="76">
        <v>25.3794507378318</v>
      </c>
      <c r="BU25" s="76">
        <v>4.7893200533707203</v>
      </c>
      <c r="BV25" s="76">
        <v>0</v>
      </c>
      <c r="BW25" s="76">
        <v>0</v>
      </c>
      <c r="BX25" s="76">
        <v>1.6043633412248399</v>
      </c>
      <c r="BY25" s="76">
        <v>0</v>
      </c>
      <c r="BZ25" s="76">
        <v>0.26188715046941902</v>
      </c>
      <c r="CA25" s="76">
        <v>32.070618749207704</v>
      </c>
      <c r="CB25" s="76">
        <v>2.2300895441948398</v>
      </c>
      <c r="CC25" s="94"/>
      <c r="CD25" s="29">
        <f t="shared" si="0"/>
        <v>8.0000042039546828E-3</v>
      </c>
      <c r="CE25" s="29">
        <f t="shared" si="8"/>
        <v>1.9247501506936014E-2</v>
      </c>
      <c r="CF25" s="69">
        <f t="shared" si="1"/>
        <v>1.1574329487308915E-7</v>
      </c>
      <c r="CG25" s="69" t="str">
        <f t="shared" si="2"/>
        <v/>
      </c>
      <c r="CH25" s="69">
        <f t="shared" si="3"/>
        <v>-2.3943395238787281E-7</v>
      </c>
      <c r="CI25" s="69">
        <f t="shared" si="4"/>
        <v>-2.5823925532689764E-5</v>
      </c>
      <c r="CJ25" s="69">
        <f t="shared" si="5"/>
        <v>-2.5458391945981539E-5</v>
      </c>
      <c r="CK25" s="69">
        <f t="shared" si="6"/>
        <v>-8.5699877369200941E-7</v>
      </c>
      <c r="CL25" s="69">
        <f t="shared" si="7"/>
        <v>9.8858832076827078E-8</v>
      </c>
      <c r="CM25" s="41">
        <f t="shared" si="9"/>
        <v>-4.9063308394669289E-4</v>
      </c>
      <c r="CN25" s="41">
        <f t="shared" si="10"/>
        <v>-5.5842710210795318E-4</v>
      </c>
      <c r="CO25" s="41">
        <f t="shared" si="11"/>
        <v>8.5638129501545447E-4</v>
      </c>
      <c r="CP25" s="41">
        <f t="shared" si="12"/>
        <v>-1.3386246559835891E-3</v>
      </c>
      <c r="CQ25" s="69"/>
      <c r="CR25" s="69"/>
    </row>
    <row r="26" spans="1:96">
      <c r="A26" s="76" t="s">
        <v>190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23"/>
      <c r="O26" s="23"/>
      <c r="P26" s="76"/>
      <c r="Q26" s="94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94"/>
      <c r="CD26" s="29" t="e">
        <f t="shared" si="0"/>
        <v>#DIV/0!</v>
      </c>
      <c r="CE26" s="29" t="e">
        <f t="shared" si="8"/>
        <v>#DIV/0!</v>
      </c>
      <c r="CF26" s="69" t="str">
        <f t="shared" si="1"/>
        <v/>
      </c>
      <c r="CG26" s="69" t="str">
        <f t="shared" si="2"/>
        <v/>
      </c>
      <c r="CH26" s="69" t="str">
        <f t="shared" si="3"/>
        <v/>
      </c>
      <c r="CI26" s="69" t="str">
        <f t="shared" si="4"/>
        <v/>
      </c>
      <c r="CJ26" s="69" t="str">
        <f t="shared" si="5"/>
        <v/>
      </c>
      <c r="CK26" s="69" t="str">
        <f t="shared" si="6"/>
        <v/>
      </c>
      <c r="CL26" s="69" t="str">
        <f t="shared" si="7"/>
        <v/>
      </c>
      <c r="CM26" s="41" t="e">
        <f t="shared" si="9"/>
        <v>#DIV/0!</v>
      </c>
      <c r="CN26" s="41" t="e">
        <f t="shared" si="10"/>
        <v>#DIV/0!</v>
      </c>
      <c r="CO26" s="41" t="e">
        <f t="shared" si="11"/>
        <v>#DIV/0!</v>
      </c>
      <c r="CP26" s="41" t="e">
        <f t="shared" si="12"/>
        <v>#DIV/0!</v>
      </c>
      <c r="CQ26" s="69"/>
      <c r="CR26" s="69"/>
    </row>
    <row r="27" spans="1:96">
      <c r="A27" s="76" t="s">
        <v>191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23"/>
      <c r="O27" s="23"/>
      <c r="P27" s="76"/>
      <c r="Q27" s="94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94"/>
      <c r="CD27" s="29" t="e">
        <f t="shared" si="0"/>
        <v>#DIV/0!</v>
      </c>
      <c r="CE27" s="29" t="e">
        <f t="shared" si="8"/>
        <v>#DIV/0!</v>
      </c>
      <c r="CF27" s="69" t="str">
        <f t="shared" si="1"/>
        <v/>
      </c>
      <c r="CG27" s="69" t="str">
        <f t="shared" si="2"/>
        <v/>
      </c>
      <c r="CH27" s="69" t="str">
        <f t="shared" si="3"/>
        <v/>
      </c>
      <c r="CI27" s="69" t="str">
        <f t="shared" si="4"/>
        <v/>
      </c>
      <c r="CJ27" s="69" t="str">
        <f t="shared" si="5"/>
        <v/>
      </c>
      <c r="CK27" s="69" t="str">
        <f t="shared" si="6"/>
        <v/>
      </c>
      <c r="CL27" s="69" t="str">
        <f t="shared" si="7"/>
        <v/>
      </c>
      <c r="CM27" s="41" t="e">
        <f t="shared" si="9"/>
        <v>#DIV/0!</v>
      </c>
      <c r="CN27" s="41" t="e">
        <f t="shared" si="10"/>
        <v>#DIV/0!</v>
      </c>
      <c r="CO27" s="41" t="e">
        <f t="shared" si="11"/>
        <v>#DIV/0!</v>
      </c>
      <c r="CP27" s="41" t="e">
        <f t="shared" si="12"/>
        <v>#DIV/0!</v>
      </c>
      <c r="CQ27" s="69"/>
      <c r="CR27" s="69"/>
    </row>
    <row r="28" spans="1:96">
      <c r="A28" s="76" t="s">
        <v>192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23"/>
      <c r="O28" s="23"/>
      <c r="P28" s="76"/>
      <c r="Q28" s="94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94"/>
      <c r="CD28" s="29" t="e">
        <f t="shared" si="0"/>
        <v>#DIV/0!</v>
      </c>
      <c r="CE28" s="29" t="e">
        <f t="shared" si="8"/>
        <v>#DIV/0!</v>
      </c>
      <c r="CF28" s="69" t="str">
        <f t="shared" si="1"/>
        <v/>
      </c>
      <c r="CG28" s="69" t="str">
        <f t="shared" si="2"/>
        <v/>
      </c>
      <c r="CH28" s="69" t="str">
        <f t="shared" si="3"/>
        <v/>
      </c>
      <c r="CI28" s="69" t="str">
        <f t="shared" si="4"/>
        <v/>
      </c>
      <c r="CJ28" s="69" t="str">
        <f t="shared" si="5"/>
        <v/>
      </c>
      <c r="CK28" s="69" t="str">
        <f t="shared" si="6"/>
        <v/>
      </c>
      <c r="CL28" s="69" t="str">
        <f t="shared" si="7"/>
        <v/>
      </c>
      <c r="CM28" s="41" t="e">
        <f t="shared" si="9"/>
        <v>#DIV/0!</v>
      </c>
      <c r="CN28" s="41" t="e">
        <f t="shared" si="10"/>
        <v>#DIV/0!</v>
      </c>
      <c r="CO28" s="41" t="e">
        <f t="shared" si="11"/>
        <v>#DIV/0!</v>
      </c>
      <c r="CP28" s="41" t="e">
        <f t="shared" si="12"/>
        <v>#DIV/0!</v>
      </c>
      <c r="CQ28" s="69"/>
      <c r="CR28" s="69"/>
    </row>
    <row r="29" spans="1:96">
      <c r="A29" s="76" t="s">
        <v>193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23"/>
      <c r="O29" s="23"/>
      <c r="P29" s="76"/>
      <c r="Q29" s="94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94"/>
      <c r="CD29" s="29" t="e">
        <f t="shared" si="0"/>
        <v>#DIV/0!</v>
      </c>
      <c r="CE29" s="29" t="e">
        <f t="shared" si="8"/>
        <v>#DIV/0!</v>
      </c>
      <c r="CF29" s="69" t="str">
        <f t="shared" si="1"/>
        <v/>
      </c>
      <c r="CG29" s="69" t="str">
        <f t="shared" si="2"/>
        <v/>
      </c>
      <c r="CH29" s="69" t="str">
        <f t="shared" si="3"/>
        <v/>
      </c>
      <c r="CI29" s="69" t="str">
        <f t="shared" si="4"/>
        <v/>
      </c>
      <c r="CJ29" s="69" t="str">
        <f t="shared" si="5"/>
        <v/>
      </c>
      <c r="CK29" s="69" t="str">
        <f t="shared" si="6"/>
        <v/>
      </c>
      <c r="CL29" s="69" t="str">
        <f t="shared" si="7"/>
        <v/>
      </c>
      <c r="CM29" s="41" t="e">
        <f t="shared" si="9"/>
        <v>#DIV/0!</v>
      </c>
      <c r="CN29" s="41" t="e">
        <f t="shared" si="10"/>
        <v>#DIV/0!</v>
      </c>
      <c r="CO29" s="41" t="e">
        <f t="shared" si="11"/>
        <v>#DIV/0!</v>
      </c>
      <c r="CP29" s="41" t="e">
        <f t="shared" si="12"/>
        <v>#DIV/0!</v>
      </c>
      <c r="CQ29" s="69"/>
      <c r="CR29" s="69"/>
    </row>
    <row r="30" spans="1:96">
      <c r="A30" s="76" t="s">
        <v>194</v>
      </c>
      <c r="B30" s="76">
        <v>10.265280700015801</v>
      </c>
      <c r="C30" s="76"/>
      <c r="D30" s="76">
        <v>72.501158656771906</v>
      </c>
      <c r="E30" s="76">
        <v>1.7894337936223601</v>
      </c>
      <c r="F30" s="76">
        <v>1.6462606691742401</v>
      </c>
      <c r="G30" s="76">
        <v>3.74489305437345</v>
      </c>
      <c r="H30" s="76">
        <v>6.1134603908007401</v>
      </c>
      <c r="I30" s="76"/>
      <c r="J30" s="76"/>
      <c r="K30" s="76"/>
      <c r="L30" s="76"/>
      <c r="M30" s="76"/>
      <c r="N30" s="23"/>
      <c r="O30" s="23"/>
      <c r="P30" s="76"/>
      <c r="Q30" s="94" t="s">
        <v>194</v>
      </c>
      <c r="R30" s="76">
        <v>0</v>
      </c>
      <c r="S30" s="76">
        <v>0.16150791945377099</v>
      </c>
      <c r="T30" s="76">
        <v>5.9778649562221599E-2</v>
      </c>
      <c r="U30" s="76">
        <v>5.9778649562221599E-2</v>
      </c>
      <c r="V30" s="76">
        <v>0.47494027288810903</v>
      </c>
      <c r="W30" s="76">
        <v>0</v>
      </c>
      <c r="X30" s="76">
        <v>2.8955491690814499E-2</v>
      </c>
      <c r="Y30" s="76">
        <v>0.14863875633172899</v>
      </c>
      <c r="Z30" s="76">
        <v>10.2652805110313</v>
      </c>
      <c r="AA30" s="76">
        <v>1.4226861660893799</v>
      </c>
      <c r="AB30" s="76">
        <v>1.08100715414672E-2</v>
      </c>
      <c r="AC30" s="76">
        <v>0.24837486688007299</v>
      </c>
      <c r="AD30" s="76">
        <v>0</v>
      </c>
      <c r="AE30" s="76">
        <v>0</v>
      </c>
      <c r="AF30" s="76">
        <v>0.26124415565954001</v>
      </c>
      <c r="AG30" s="76">
        <v>0.26124415565954001</v>
      </c>
      <c r="AH30" s="76">
        <v>0.58000898692108005</v>
      </c>
      <c r="AI30" s="76">
        <v>0.19669949024587</v>
      </c>
      <c r="AJ30" s="76">
        <v>7.8501734497858806E-3</v>
      </c>
      <c r="AK30" s="76">
        <v>0.20584858442437301</v>
      </c>
      <c r="AL30" s="76">
        <v>2.1064363383874199E-2</v>
      </c>
      <c r="AM30" s="76">
        <v>0</v>
      </c>
      <c r="AN30" s="76">
        <v>1.6667508916612301E-2</v>
      </c>
      <c r="AO30" s="76">
        <v>3.1685752972105997E-2</v>
      </c>
      <c r="AP30" s="76">
        <v>0</v>
      </c>
      <c r="AQ30" s="76">
        <v>6.2860422626035399</v>
      </c>
      <c r="AR30" s="76">
        <v>65.251073498790205</v>
      </c>
      <c r="AS30" s="76">
        <v>6.6701041304695297</v>
      </c>
      <c r="AT30" s="76">
        <v>72.501186616180803</v>
      </c>
      <c r="AU30" s="76">
        <v>0</v>
      </c>
      <c r="AV30" s="76">
        <v>0.25059123511742298</v>
      </c>
      <c r="AW30" s="76">
        <v>0</v>
      </c>
      <c r="AX30" s="76">
        <v>2.1858366777195299</v>
      </c>
      <c r="AY30" s="76">
        <v>9.59772857796369E-4</v>
      </c>
      <c r="AZ30" s="76">
        <v>3.3748534422416599E-4</v>
      </c>
      <c r="BA30" s="76">
        <v>1.26960187062175</v>
      </c>
      <c r="BB30" s="76">
        <v>4.3132232565573701E-4</v>
      </c>
      <c r="BC30" s="76">
        <v>0</v>
      </c>
      <c r="BD30" s="76">
        <v>6.2558014848129094E-5</v>
      </c>
      <c r="BE30" s="76">
        <v>1.7893834073200601</v>
      </c>
      <c r="BF30" s="76">
        <v>1.64622589457459</v>
      </c>
      <c r="BG30" s="76">
        <v>0.14315751274547001</v>
      </c>
      <c r="BH30" s="76">
        <v>0</v>
      </c>
      <c r="BI30" s="76">
        <v>0</v>
      </c>
      <c r="BJ30" s="76">
        <v>6.7348764584952304E-3</v>
      </c>
      <c r="BK30" s="76">
        <v>0</v>
      </c>
      <c r="BL30" s="76">
        <v>7.22712993490853E-2</v>
      </c>
      <c r="BM30" s="76">
        <v>0</v>
      </c>
      <c r="BN30" s="76">
        <v>1.87839464938243E-3</v>
      </c>
      <c r="BO30" s="76">
        <v>0.28908523972508299</v>
      </c>
      <c r="BP30" s="76">
        <v>5.3399995220732204E-3</v>
      </c>
      <c r="BQ30" s="76">
        <v>0</v>
      </c>
      <c r="BR30" s="76">
        <v>4.8564900984914804E-3</v>
      </c>
      <c r="BS30" s="76">
        <v>6.5851297695618799E-6</v>
      </c>
      <c r="BT30" s="76">
        <v>3.7449059338503101</v>
      </c>
      <c r="BU30" s="76">
        <v>0.91296191713903996</v>
      </c>
      <c r="BV30" s="76">
        <v>0</v>
      </c>
      <c r="BW30" s="76">
        <v>0</v>
      </c>
      <c r="BX30" s="76">
        <v>0.30583201800058402</v>
      </c>
      <c r="BY30" s="76">
        <v>0</v>
      </c>
      <c r="BZ30" s="76">
        <v>4.9922048582813898E-2</v>
      </c>
      <c r="CA30" s="76">
        <v>6.11346365956227</v>
      </c>
      <c r="CB30" s="76">
        <v>0.42511078624354398</v>
      </c>
      <c r="CC30" s="94"/>
      <c r="CD30" s="29">
        <f t="shared" si="0"/>
        <v>7.9999930206884878E-3</v>
      </c>
      <c r="CE30" s="29">
        <f t="shared" si="8"/>
        <v>1.9247512189263724E-2</v>
      </c>
      <c r="CF30" s="69">
        <f t="shared" si="1"/>
        <v>-1.8410066559310346E-8</v>
      </c>
      <c r="CG30" s="69" t="str">
        <f t="shared" si="2"/>
        <v/>
      </c>
      <c r="CH30" s="69">
        <f t="shared" si="3"/>
        <v>3.8564085615393197E-7</v>
      </c>
      <c r="CI30" s="69">
        <f t="shared" si="4"/>
        <v>-2.8157678970639347E-5</v>
      </c>
      <c r="CJ30" s="69">
        <f t="shared" si="5"/>
        <v>-2.1123386047672427E-5</v>
      </c>
      <c r="CK30" s="69">
        <f t="shared" si="6"/>
        <v>3.439210859462841E-6</v>
      </c>
      <c r="CL30" s="69">
        <f t="shared" si="7"/>
        <v>5.3468270356574144E-7</v>
      </c>
      <c r="CM30" s="41">
        <f t="shared" si="9"/>
        <v>-4.9099471509249685E-4</v>
      </c>
      <c r="CN30" s="41">
        <f t="shared" si="10"/>
        <v>-5.5960090207054776E-4</v>
      </c>
      <c r="CO30" s="41">
        <f t="shared" si="11"/>
        <v>8.5706409463882536E-4</v>
      </c>
      <c r="CP30" s="41">
        <f t="shared" si="12"/>
        <v>-1.3329658187819962E-3</v>
      </c>
      <c r="CQ30" s="69"/>
      <c r="CR30" s="69"/>
    </row>
    <row r="31" spans="1:96">
      <c r="A31" s="76" t="s">
        <v>195</v>
      </c>
      <c r="B31" s="76">
        <v>509.985715320346</v>
      </c>
      <c r="C31" s="76"/>
      <c r="D31" s="76">
        <v>3903.3074782547801</v>
      </c>
      <c r="E31" s="76">
        <v>78.900915541562</v>
      </c>
      <c r="F31" s="76">
        <v>72.588817545892596</v>
      </c>
      <c r="G31" s="76">
        <v>167.812776276195</v>
      </c>
      <c r="H31" s="76">
        <v>320.27522298041202</v>
      </c>
      <c r="I31" s="76"/>
      <c r="J31" s="76"/>
      <c r="K31" s="76"/>
      <c r="L31" s="76"/>
      <c r="M31" s="76"/>
      <c r="N31" s="23"/>
      <c r="O31" s="23"/>
      <c r="P31" s="76"/>
      <c r="Q31" s="94" t="s">
        <v>195</v>
      </c>
      <c r="R31" s="76">
        <v>0</v>
      </c>
      <c r="S31" s="76">
        <v>8.4611555015603006</v>
      </c>
      <c r="T31" s="76">
        <v>3.13171177663728</v>
      </c>
      <c r="U31" s="76">
        <v>3.13171177663728</v>
      </c>
      <c r="V31" s="76">
        <v>24.8813820015178</v>
      </c>
      <c r="W31" s="76">
        <v>0</v>
      </c>
      <c r="X31" s="76">
        <v>1.51693681946605</v>
      </c>
      <c r="Y31" s="76">
        <v>7.7869614184303702</v>
      </c>
      <c r="Z31" s="76">
        <v>509.98552972326399</v>
      </c>
      <c r="AA31" s="76">
        <v>74.532313588550295</v>
      </c>
      <c r="AB31" s="76">
        <v>0.56632444904497103</v>
      </c>
      <c r="AC31" s="76">
        <v>13.0119860525283</v>
      </c>
      <c r="AD31" s="76">
        <v>0</v>
      </c>
      <c r="AE31" s="76">
        <v>0</v>
      </c>
      <c r="AF31" s="76">
        <v>13.686166515834501</v>
      </c>
      <c r="AG31" s="76">
        <v>13.686166515834501</v>
      </c>
      <c r="AH31" s="76">
        <v>31.226456540529199</v>
      </c>
      <c r="AI31" s="76">
        <v>10.304774013517401</v>
      </c>
      <c r="AJ31" s="76">
        <v>0.411259488947123</v>
      </c>
      <c r="AK31" s="76">
        <v>10.784104158697</v>
      </c>
      <c r="AL31" s="76">
        <v>1.1035289495501599</v>
      </c>
      <c r="AM31" s="76">
        <v>0</v>
      </c>
      <c r="AN31" s="76">
        <v>0.87318065068558104</v>
      </c>
      <c r="AO31" s="76">
        <v>1.3971175765527399</v>
      </c>
      <c r="AP31" s="76">
        <v>0</v>
      </c>
      <c r="AQ31" s="76">
        <v>329.316258191217</v>
      </c>
      <c r="AR31" s="76">
        <v>3512.97551683857</v>
      </c>
      <c r="AS31" s="76">
        <v>359.10412375557303</v>
      </c>
      <c r="AT31" s="76">
        <v>3903.3060971346699</v>
      </c>
      <c r="AU31" s="76">
        <v>0</v>
      </c>
      <c r="AV31" s="76">
        <v>13.1280710087788</v>
      </c>
      <c r="AW31" s="76">
        <v>0</v>
      </c>
      <c r="AX31" s="76">
        <v>114.512654171858</v>
      </c>
      <c r="AY31" s="76">
        <v>4.23192991418508E-2</v>
      </c>
      <c r="AZ31" s="76">
        <v>1.48807056037081E-2</v>
      </c>
      <c r="BA31" s="76">
        <v>55.980495718844502</v>
      </c>
      <c r="BB31" s="76">
        <v>1.90182736364688E-2</v>
      </c>
      <c r="BC31" s="76">
        <v>0</v>
      </c>
      <c r="BD31" s="76">
        <v>2.7583751824600202E-3</v>
      </c>
      <c r="BE31" s="76">
        <v>78.899020874876996</v>
      </c>
      <c r="BF31" s="76">
        <v>72.586934504842205</v>
      </c>
      <c r="BG31" s="76">
        <v>6.3120863700347698</v>
      </c>
      <c r="BH31" s="76">
        <v>0</v>
      </c>
      <c r="BI31" s="76">
        <v>0</v>
      </c>
      <c r="BJ31" s="76">
        <v>0.296960818432844</v>
      </c>
      <c r="BK31" s="76">
        <v>0</v>
      </c>
      <c r="BL31" s="76">
        <v>3.1866509086900598</v>
      </c>
      <c r="BM31" s="76">
        <v>0</v>
      </c>
      <c r="BN31" s="76">
        <v>8.2823834576188901E-2</v>
      </c>
      <c r="BO31" s="76">
        <v>12.7465991995017</v>
      </c>
      <c r="BP31" s="76">
        <v>0.27975419876876401</v>
      </c>
      <c r="BQ31" s="76">
        <v>0</v>
      </c>
      <c r="BR31" s="76">
        <v>0.21413701570903301</v>
      </c>
      <c r="BS31" s="76">
        <v>2.9035552331663298E-4</v>
      </c>
      <c r="BT31" s="76">
        <v>167.81276705589201</v>
      </c>
      <c r="BU31" s="76">
        <v>47.8287832104998</v>
      </c>
      <c r="BV31" s="76">
        <v>0</v>
      </c>
      <c r="BW31" s="76">
        <v>0</v>
      </c>
      <c r="BX31" s="76">
        <v>16.022073547125</v>
      </c>
      <c r="BY31" s="76">
        <v>0</v>
      </c>
      <c r="BZ31" s="76">
        <v>2.61534904721844</v>
      </c>
      <c r="CA31" s="76">
        <v>320.27511952975402</v>
      </c>
      <c r="CB31" s="76">
        <v>22.270922701022201</v>
      </c>
      <c r="CC31" s="94"/>
      <c r="CD31" s="29">
        <f t="shared" si="0"/>
        <v>8.0000019889426167E-3</v>
      </c>
      <c r="CE31" s="29">
        <f t="shared" si="8"/>
        <v>1.9247507641468722E-2</v>
      </c>
      <c r="CF31" s="69">
        <f t="shared" si="1"/>
        <v>-3.639260403445687E-7</v>
      </c>
      <c r="CG31" s="69" t="str">
        <f t="shared" si="2"/>
        <v/>
      </c>
      <c r="CH31" s="69">
        <f t="shared" si="3"/>
        <v>-3.5383328571367681E-7</v>
      </c>
      <c r="CI31" s="69">
        <f t="shared" si="4"/>
        <v>-2.4013240809685098E-5</v>
      </c>
      <c r="CJ31" s="69">
        <f t="shared" si="5"/>
        <v>-2.5941200229641906E-5</v>
      </c>
      <c r="CK31" s="69">
        <f t="shared" si="6"/>
        <v>-5.4943986922296041E-8</v>
      </c>
      <c r="CL31" s="69">
        <f t="shared" si="7"/>
        <v>-3.23005498333489E-7</v>
      </c>
      <c r="CM31" s="41">
        <f t="shared" si="9"/>
        <v>-4.9141210818071221E-4</v>
      </c>
      <c r="CN31" s="41">
        <f t="shared" si="10"/>
        <v>-5.5803204002089445E-4</v>
      </c>
      <c r="CO31" s="41">
        <f t="shared" si="11"/>
        <v>8.5561015409102382E-4</v>
      </c>
      <c r="CP31" s="41">
        <f t="shared" si="12"/>
        <v>-1.3386220505137445E-3</v>
      </c>
      <c r="CQ31" s="69"/>
      <c r="CR31" s="69"/>
    </row>
    <row r="32" spans="1:96">
      <c r="A32" s="76" t="s">
        <v>196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23"/>
      <c r="O32" s="23"/>
      <c r="P32" s="76"/>
      <c r="Q32" s="94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94"/>
      <c r="CD32" s="29" t="e">
        <f t="shared" si="0"/>
        <v>#DIV/0!</v>
      </c>
      <c r="CE32" s="29" t="e">
        <f t="shared" si="8"/>
        <v>#DIV/0!</v>
      </c>
      <c r="CF32" s="69" t="str">
        <f t="shared" si="1"/>
        <v/>
      </c>
      <c r="CG32" s="69" t="str">
        <f t="shared" si="2"/>
        <v/>
      </c>
      <c r="CH32" s="69" t="str">
        <f t="shared" si="3"/>
        <v/>
      </c>
      <c r="CI32" s="69" t="str">
        <f t="shared" si="4"/>
        <v/>
      </c>
      <c r="CJ32" s="69" t="str">
        <f t="shared" si="5"/>
        <v/>
      </c>
      <c r="CK32" s="69" t="str">
        <f t="shared" si="6"/>
        <v/>
      </c>
      <c r="CL32" s="69" t="str">
        <f t="shared" si="7"/>
        <v/>
      </c>
      <c r="CM32" s="41" t="e">
        <f t="shared" si="9"/>
        <v>#DIV/0!</v>
      </c>
      <c r="CN32" s="41" t="e">
        <f t="shared" si="10"/>
        <v>#DIV/0!</v>
      </c>
      <c r="CO32" s="41" t="e">
        <f t="shared" si="11"/>
        <v>#DIV/0!</v>
      </c>
      <c r="CP32" s="41" t="e">
        <f t="shared" si="12"/>
        <v>#DIV/0!</v>
      </c>
      <c r="CQ32" s="69"/>
      <c r="CR32" s="69"/>
    </row>
    <row r="33" spans="1:96">
      <c r="A33" s="76" t="s">
        <v>197</v>
      </c>
      <c r="B33" s="76">
        <v>450.55055565434498</v>
      </c>
      <c r="C33" s="76"/>
      <c r="D33" s="76">
        <v>3716.9022017328598</v>
      </c>
      <c r="E33" s="76">
        <v>62.1115579388144</v>
      </c>
      <c r="F33" s="76">
        <v>57.142658056103301</v>
      </c>
      <c r="G33" s="76">
        <v>118.292019702505</v>
      </c>
      <c r="H33" s="76">
        <v>269.88695149286298</v>
      </c>
      <c r="I33" s="76"/>
      <c r="J33" s="76"/>
      <c r="K33" s="76"/>
      <c r="L33" s="76"/>
      <c r="M33" s="76"/>
      <c r="N33" s="23"/>
      <c r="O33" s="23"/>
      <c r="P33" s="76"/>
      <c r="Q33" s="94" t="s">
        <v>197</v>
      </c>
      <c r="R33" s="76">
        <v>0</v>
      </c>
      <c r="S33" s="76">
        <v>7.1299747071195902</v>
      </c>
      <c r="T33" s="76">
        <v>2.63900467364066</v>
      </c>
      <c r="U33" s="76">
        <v>2.63900467364066</v>
      </c>
      <c r="V33" s="76">
        <v>20.966844826174299</v>
      </c>
      <c r="W33" s="76">
        <v>0</v>
      </c>
      <c r="X33" s="76">
        <v>1.2782809201304699</v>
      </c>
      <c r="Y33" s="76">
        <v>6.5618530695560402</v>
      </c>
      <c r="Z33" s="76">
        <v>450.55039519392398</v>
      </c>
      <c r="AA33" s="76">
        <v>62.806336469165103</v>
      </c>
      <c r="AB33" s="76">
        <v>0.477225640794533</v>
      </c>
      <c r="AC33" s="76">
        <v>10.9648343169982</v>
      </c>
      <c r="AD33" s="76">
        <v>0</v>
      </c>
      <c r="AE33" s="76">
        <v>0</v>
      </c>
      <c r="AF33" s="76">
        <v>11.532953258408799</v>
      </c>
      <c r="AG33" s="76">
        <v>11.532953258408799</v>
      </c>
      <c r="AH33" s="76">
        <v>29.735213903647001</v>
      </c>
      <c r="AI33" s="76">
        <v>8.6835400917647405</v>
      </c>
      <c r="AJ33" s="76">
        <v>0.34655670028193503</v>
      </c>
      <c r="AK33" s="76">
        <v>9.0874600827387706</v>
      </c>
      <c r="AL33" s="76">
        <v>0.92991301254784897</v>
      </c>
      <c r="AM33" s="76">
        <v>0</v>
      </c>
      <c r="AN33" s="76">
        <v>0.73580554253961405</v>
      </c>
      <c r="AO33" s="76">
        <v>1.0998243450762499</v>
      </c>
      <c r="AP33" s="76">
        <v>0</v>
      </c>
      <c r="AQ33" s="76">
        <v>277.50559030407197</v>
      </c>
      <c r="AR33" s="76">
        <v>3345.2108413609099</v>
      </c>
      <c r="AS33" s="76">
        <v>341.95485396672098</v>
      </c>
      <c r="AT33" s="76">
        <v>3716.9009092312799</v>
      </c>
      <c r="AU33" s="76">
        <v>0</v>
      </c>
      <c r="AV33" s="76">
        <v>11.0626534374763</v>
      </c>
      <c r="AW33" s="76">
        <v>0</v>
      </c>
      <c r="AX33" s="76">
        <v>96.496580042831297</v>
      </c>
      <c r="AY33" s="76">
        <v>3.3314156856649901E-2</v>
      </c>
      <c r="AZ33" s="76">
        <v>1.17142443988822E-2</v>
      </c>
      <c r="BA33" s="76">
        <v>44.068404145901802</v>
      </c>
      <c r="BB33" s="76">
        <v>1.49713660433098E-2</v>
      </c>
      <c r="BC33" s="76">
        <v>0</v>
      </c>
      <c r="BD33" s="76">
        <v>2.1714202794358298E-3</v>
      </c>
      <c r="BE33" s="76">
        <v>62.110043142941798</v>
      </c>
      <c r="BF33" s="76">
        <v>57.141153405567401</v>
      </c>
      <c r="BG33" s="76">
        <v>4.9688897373743997</v>
      </c>
      <c r="BH33" s="76">
        <v>0</v>
      </c>
      <c r="BI33" s="76">
        <v>0</v>
      </c>
      <c r="BJ33" s="76">
        <v>0.23377048846707099</v>
      </c>
      <c r="BK33" s="76">
        <v>0</v>
      </c>
      <c r="BL33" s="76">
        <v>2.5085612847434602</v>
      </c>
      <c r="BM33" s="76">
        <v>0</v>
      </c>
      <c r="BN33" s="76">
        <v>6.5199744075353894E-2</v>
      </c>
      <c r="BO33" s="76">
        <v>10.0342472884803</v>
      </c>
      <c r="BP33" s="76">
        <v>0.23574107731705701</v>
      </c>
      <c r="BQ33" s="76">
        <v>0</v>
      </c>
      <c r="BR33" s="76">
        <v>0.16857069603223099</v>
      </c>
      <c r="BS33" s="76">
        <v>2.2857028883854899E-4</v>
      </c>
      <c r="BT33" s="76">
        <v>118.292024966021</v>
      </c>
      <c r="BU33" s="76">
        <v>40.304003400619798</v>
      </c>
      <c r="BV33" s="76">
        <v>0</v>
      </c>
      <c r="BW33" s="76">
        <v>0</v>
      </c>
      <c r="BX33" s="76">
        <v>13.5013528780855</v>
      </c>
      <c r="BY33" s="76">
        <v>0</v>
      </c>
      <c r="BZ33" s="76">
        <v>2.2038806494397698</v>
      </c>
      <c r="CA33" s="76">
        <v>269.88686945330801</v>
      </c>
      <c r="CB33" s="76">
        <v>18.767091806633299</v>
      </c>
      <c r="CC33" s="94"/>
      <c r="CD33" s="29">
        <f t="shared" si="0"/>
        <v>8.0000017836894029E-3</v>
      </c>
      <c r="CE33" s="29">
        <f t="shared" si="8"/>
        <v>1.9247499910792689E-2</v>
      </c>
      <c r="CF33" s="69">
        <f t="shared" si="1"/>
        <v>-3.5614298769893246E-7</v>
      </c>
      <c r="CG33" s="69" t="str">
        <f t="shared" si="2"/>
        <v/>
      </c>
      <c r="CH33" s="69">
        <f t="shared" si="3"/>
        <v>-3.4773623564274349E-7</v>
      </c>
      <c r="CI33" s="69">
        <f t="shared" si="4"/>
        <v>-2.4388309082410244E-5</v>
      </c>
      <c r="CJ33" s="69">
        <f t="shared" si="5"/>
        <v>-2.6331476117583828E-5</v>
      </c>
      <c r="CK33" s="69">
        <f t="shared" si="6"/>
        <v>4.4495951755293804E-8</v>
      </c>
      <c r="CL33" s="69">
        <f t="shared" si="7"/>
        <v>-3.0397747840089525E-7</v>
      </c>
      <c r="CM33" s="41">
        <f t="shared" si="9"/>
        <v>-4.9182616582811979E-4</v>
      </c>
      <c r="CN33" s="41">
        <f t="shared" si="10"/>
        <v>-5.5743363831594543E-4</v>
      </c>
      <c r="CO33" s="41">
        <f t="shared" si="11"/>
        <v>8.5597530004839642E-4</v>
      </c>
      <c r="CP33" s="41">
        <f t="shared" si="12"/>
        <v>-1.3377075214474846E-3</v>
      </c>
      <c r="CQ33" s="69"/>
      <c r="CR33" s="69"/>
    </row>
    <row r="34" spans="1:96">
      <c r="A34" s="76" t="s">
        <v>198</v>
      </c>
      <c r="B34" s="76">
        <v>75.828668931972302</v>
      </c>
      <c r="C34" s="76"/>
      <c r="D34" s="76">
        <v>563.42076560111298</v>
      </c>
      <c r="E34" s="76">
        <v>11.5892424373883</v>
      </c>
      <c r="F34" s="76">
        <v>10.662089794884301</v>
      </c>
      <c r="G34" s="76">
        <v>23.796686765644299</v>
      </c>
      <c r="H34" s="76">
        <v>45.7306867143745</v>
      </c>
      <c r="I34" s="76"/>
      <c r="J34" s="76"/>
      <c r="K34" s="76"/>
      <c r="L34" s="76"/>
      <c r="M34" s="76"/>
      <c r="N34" s="23"/>
      <c r="O34" s="23"/>
      <c r="P34" s="76"/>
      <c r="Q34" s="94" t="s">
        <v>198</v>
      </c>
      <c r="R34" s="76">
        <v>0</v>
      </c>
      <c r="S34" s="76">
        <v>1.2081312200774199</v>
      </c>
      <c r="T34" s="76">
        <v>0.44716362211189298</v>
      </c>
      <c r="U34" s="76">
        <v>0.44716362211189298</v>
      </c>
      <c r="V34" s="76">
        <v>3.5527033400221502</v>
      </c>
      <c r="W34" s="76">
        <v>0</v>
      </c>
      <c r="X34" s="76">
        <v>0.21659657715004799</v>
      </c>
      <c r="Y34" s="76">
        <v>1.11186622323537</v>
      </c>
      <c r="Z34" s="76">
        <v>75.828583557267805</v>
      </c>
      <c r="AA34" s="76">
        <v>10.6421431370488</v>
      </c>
      <c r="AB34" s="76">
        <v>8.0862879124029799E-2</v>
      </c>
      <c r="AC34" s="76">
        <v>1.8579234714078201</v>
      </c>
      <c r="AD34" s="76">
        <v>0</v>
      </c>
      <c r="AE34" s="76">
        <v>0</v>
      </c>
      <c r="AF34" s="76">
        <v>1.95418710333616</v>
      </c>
      <c r="AG34" s="76">
        <v>1.95418710333616</v>
      </c>
      <c r="AH34" s="76">
        <v>4.5073659277875997</v>
      </c>
      <c r="AI34" s="76">
        <v>1.4713708980700699</v>
      </c>
      <c r="AJ34" s="76">
        <v>5.8721939477654701E-2</v>
      </c>
      <c r="AK34" s="76">
        <v>1.5398158468769001</v>
      </c>
      <c r="AL34" s="76">
        <v>0.157567859257637</v>
      </c>
      <c r="AM34" s="76">
        <v>0</v>
      </c>
      <c r="AN34" s="76">
        <v>0.12467770641008399</v>
      </c>
      <c r="AO34" s="76">
        <v>0.20521338887878399</v>
      </c>
      <c r="AP34" s="76">
        <v>0</v>
      </c>
      <c r="AQ34" s="76">
        <v>47.021613389771602</v>
      </c>
      <c r="AR34" s="76">
        <v>507.07838768718602</v>
      </c>
      <c r="AS34" s="76">
        <v>51.8346872887007</v>
      </c>
      <c r="AT34" s="76">
        <v>563.42044090367403</v>
      </c>
      <c r="AU34" s="76">
        <v>0</v>
      </c>
      <c r="AV34" s="76">
        <v>1.8744982361646101</v>
      </c>
      <c r="AW34" s="76">
        <v>0</v>
      </c>
      <c r="AX34" s="76">
        <v>16.350776616822301</v>
      </c>
      <c r="AY34" s="76">
        <v>6.2160129312102798E-3</v>
      </c>
      <c r="AZ34" s="76">
        <v>2.1857323346395701E-3</v>
      </c>
      <c r="BA34" s="76">
        <v>8.2226198600064997</v>
      </c>
      <c r="BB34" s="76">
        <v>2.7934703417715201E-3</v>
      </c>
      <c r="BC34" s="76">
        <v>0</v>
      </c>
      <c r="BD34" s="76">
        <v>4.0516172324277802E-4</v>
      </c>
      <c r="BE34" s="76">
        <v>11.5889628605224</v>
      </c>
      <c r="BF34" s="76">
        <v>10.6618328846079</v>
      </c>
      <c r="BG34" s="76">
        <v>0.92712997591450397</v>
      </c>
      <c r="BH34" s="76">
        <v>0</v>
      </c>
      <c r="BI34" s="76">
        <v>0</v>
      </c>
      <c r="BJ34" s="76">
        <v>4.3618643286650403E-2</v>
      </c>
      <c r="BK34" s="76">
        <v>0</v>
      </c>
      <c r="BL34" s="76">
        <v>0.468066716821816</v>
      </c>
      <c r="BM34" s="76">
        <v>0</v>
      </c>
      <c r="BN34" s="76">
        <v>1.21654676389049E-2</v>
      </c>
      <c r="BO34" s="76">
        <v>1.8722659508259001</v>
      </c>
      <c r="BP34" s="76">
        <v>3.9944845106149603E-2</v>
      </c>
      <c r="BQ34" s="76">
        <v>0</v>
      </c>
      <c r="BR34" s="76">
        <v>3.1453220092924797E-2</v>
      </c>
      <c r="BS34" s="76">
        <v>4.2648604397118503E-5</v>
      </c>
      <c r="BT34" s="76">
        <v>23.796711495891099</v>
      </c>
      <c r="BU34" s="76">
        <v>6.8292626473809701</v>
      </c>
      <c r="BV34" s="76">
        <v>0</v>
      </c>
      <c r="BW34" s="76">
        <v>0</v>
      </c>
      <c r="BX34" s="76">
        <v>2.2877215091187302</v>
      </c>
      <c r="BY34" s="76">
        <v>0</v>
      </c>
      <c r="BZ34" s="76">
        <v>0.373433736256221</v>
      </c>
      <c r="CA34" s="76">
        <v>45.7306689837243</v>
      </c>
      <c r="CB34" s="76">
        <v>3.17996625959479</v>
      </c>
      <c r="CC34" s="94"/>
      <c r="CD34" s="29">
        <f t="shared" si="0"/>
        <v>8.0000042606871054E-3</v>
      </c>
      <c r="CE34" s="29">
        <f t="shared" si="8"/>
        <v>1.9247477530345E-2</v>
      </c>
      <c r="CF34" s="69">
        <f t="shared" si="1"/>
        <v>-1.1258895309594633E-6</v>
      </c>
      <c r="CG34" s="69" t="str">
        <f t="shared" si="2"/>
        <v/>
      </c>
      <c r="CH34" s="69">
        <f t="shared" si="3"/>
        <v>-5.7629654206095476E-7</v>
      </c>
      <c r="CI34" s="69">
        <f t="shared" si="4"/>
        <v>-2.412382581607807E-5</v>
      </c>
      <c r="CJ34" s="69">
        <f t="shared" si="5"/>
        <v>-2.4095677427473633E-5</v>
      </c>
      <c r="CK34" s="69">
        <f t="shared" si="6"/>
        <v>1.0392306728776896E-6</v>
      </c>
      <c r="CL34" s="69">
        <f t="shared" si="7"/>
        <v>-3.8771887048957632E-7</v>
      </c>
      <c r="CM34" s="41">
        <f t="shared" si="9"/>
        <v>-4.9065898750258376E-4</v>
      </c>
      <c r="CN34" s="41">
        <f t="shared" si="10"/>
        <v>-5.5862164079557625E-4</v>
      </c>
      <c r="CO34" s="41">
        <f t="shared" si="11"/>
        <v>8.5554221169731868E-4</v>
      </c>
      <c r="CP34" s="41">
        <f t="shared" si="12"/>
        <v>-1.3378211511136879E-3</v>
      </c>
      <c r="CQ34" s="69"/>
      <c r="CR34" s="69"/>
    </row>
    <row r="35" spans="1:96">
      <c r="A35" s="76" t="s">
        <v>199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23"/>
      <c r="O35" s="23"/>
      <c r="P35" s="76"/>
      <c r="Q35" s="94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94"/>
      <c r="CD35" s="29" t="e">
        <f t="shared" si="0"/>
        <v>#DIV/0!</v>
      </c>
      <c r="CE35" s="29" t="e">
        <f t="shared" si="8"/>
        <v>#DIV/0!</v>
      </c>
      <c r="CF35" s="69" t="str">
        <f t="shared" si="1"/>
        <v/>
      </c>
      <c r="CG35" s="69" t="str">
        <f t="shared" si="2"/>
        <v/>
      </c>
      <c r="CH35" s="69" t="str">
        <f t="shared" si="3"/>
        <v/>
      </c>
      <c r="CI35" s="69" t="str">
        <f t="shared" ref="CI35:CI60" si="13">IF(E35=0,"",(BE35-E35)/E35)</f>
        <v/>
      </c>
      <c r="CJ35" s="69" t="str">
        <f t="shared" ref="CJ35:CJ60" si="14">IF(F35=0,"",(BF35-F35)/F35)</f>
        <v/>
      </c>
      <c r="CK35" s="69" t="str">
        <f t="shared" si="6"/>
        <v/>
      </c>
      <c r="CL35" s="69" t="str">
        <f t="shared" si="7"/>
        <v/>
      </c>
      <c r="CM35" s="41" t="e">
        <f t="shared" si="9"/>
        <v>#DIV/0!</v>
      </c>
      <c r="CN35" s="41" t="e">
        <f t="shared" si="10"/>
        <v>#DIV/0!</v>
      </c>
      <c r="CO35" s="41" t="e">
        <f t="shared" si="11"/>
        <v>#DIV/0!</v>
      </c>
      <c r="CP35" s="41" t="e">
        <f t="shared" si="12"/>
        <v>#DIV/0!</v>
      </c>
      <c r="CQ35" s="69"/>
      <c r="CR35" s="69"/>
    </row>
    <row r="36" spans="1:96">
      <c r="A36" s="76" t="s">
        <v>200</v>
      </c>
      <c r="B36" s="76">
        <v>85.591802552215498</v>
      </c>
      <c r="C36" s="76"/>
      <c r="D36" s="76">
        <v>762.89962943065905</v>
      </c>
      <c r="E36" s="76">
        <v>12.5037785127011</v>
      </c>
      <c r="F36" s="76">
        <v>11.503477412117</v>
      </c>
      <c r="G36" s="76">
        <v>24.197847611150799</v>
      </c>
      <c r="H36" s="76">
        <v>51.241456409827101</v>
      </c>
      <c r="I36" s="76"/>
      <c r="J36" s="76"/>
      <c r="K36" s="76"/>
      <c r="L36" s="76"/>
      <c r="M36" s="76"/>
      <c r="N36" s="23"/>
      <c r="O36" s="23"/>
      <c r="P36" s="76"/>
      <c r="Q36" s="94" t="s">
        <v>200</v>
      </c>
      <c r="R36" s="76">
        <v>0</v>
      </c>
      <c r="S36" s="76">
        <v>1.3537163493945801</v>
      </c>
      <c r="T36" s="76">
        <v>0.50104847092822202</v>
      </c>
      <c r="U36" s="76">
        <v>0.50104847092822202</v>
      </c>
      <c r="V36" s="76">
        <v>3.9808234441194399</v>
      </c>
      <c r="W36" s="76">
        <v>0</v>
      </c>
      <c r="X36" s="76">
        <v>0.24269751898795799</v>
      </c>
      <c r="Y36" s="76">
        <v>1.2458511845767699</v>
      </c>
      <c r="Z36" s="76">
        <v>85.591770056603593</v>
      </c>
      <c r="AA36" s="76">
        <v>11.924569887855601</v>
      </c>
      <c r="AB36" s="76">
        <v>9.0607375785852901E-2</v>
      </c>
      <c r="AC36" s="76">
        <v>2.0818099678512798</v>
      </c>
      <c r="AD36" s="76">
        <v>0</v>
      </c>
      <c r="AE36" s="76">
        <v>0</v>
      </c>
      <c r="AF36" s="76">
        <v>2.1896746186954998</v>
      </c>
      <c r="AG36" s="76">
        <v>2.1896746186954998</v>
      </c>
      <c r="AH36" s="76">
        <v>6.1032000919327301</v>
      </c>
      <c r="AI36" s="76">
        <v>1.64867982724097</v>
      </c>
      <c r="AJ36" s="76">
        <v>6.5798221670735998E-2</v>
      </c>
      <c r="AK36" s="76">
        <v>1.7253693858407899</v>
      </c>
      <c r="AL36" s="76">
        <v>0.176555752387241</v>
      </c>
      <c r="AM36" s="76">
        <v>0</v>
      </c>
      <c r="AN36" s="76">
        <v>0.13970209888958801</v>
      </c>
      <c r="AO36" s="76">
        <v>0.22140723993452199</v>
      </c>
      <c r="AP36" s="76">
        <v>0</v>
      </c>
      <c r="AQ36" s="76">
        <v>52.687935145532599</v>
      </c>
      <c r="AR36" s="76">
        <v>686.60947058141301</v>
      </c>
      <c r="AS36" s="76">
        <v>70.186735673980493</v>
      </c>
      <c r="AT36" s="76">
        <v>762.89940634732704</v>
      </c>
      <c r="AU36" s="76">
        <v>0</v>
      </c>
      <c r="AV36" s="76">
        <v>2.1003849179461702</v>
      </c>
      <c r="AW36" s="76">
        <v>0</v>
      </c>
      <c r="AX36" s="76">
        <v>18.321110228049399</v>
      </c>
      <c r="AY36" s="76">
        <v>6.7065233805673596E-3</v>
      </c>
      <c r="AZ36" s="76">
        <v>2.3582079256160501E-3</v>
      </c>
      <c r="BA36" s="76">
        <v>8.8714715973037404</v>
      </c>
      <c r="BB36" s="76">
        <v>3.0139068271631399E-3</v>
      </c>
      <c r="BC36" s="76">
        <v>0</v>
      </c>
      <c r="BD36" s="76">
        <v>4.3713274491972401E-4</v>
      </c>
      <c r="BE36" s="76">
        <v>12.5034814208705</v>
      </c>
      <c r="BF36" s="76">
        <v>11.5031642078433</v>
      </c>
      <c r="BG36" s="76">
        <v>1.0003172130271101</v>
      </c>
      <c r="BH36" s="76">
        <v>0</v>
      </c>
      <c r="BI36" s="76">
        <v>0</v>
      </c>
      <c r="BJ36" s="76">
        <v>4.7060657219861399E-2</v>
      </c>
      <c r="BK36" s="76">
        <v>0</v>
      </c>
      <c r="BL36" s="76">
        <v>0.50500219911043498</v>
      </c>
      <c r="BM36" s="76">
        <v>0</v>
      </c>
      <c r="BN36" s="76">
        <v>1.31254431455546E-2</v>
      </c>
      <c r="BO36" s="76">
        <v>2.02000730854235</v>
      </c>
      <c r="BP36" s="76">
        <v>4.4758341805330497E-2</v>
      </c>
      <c r="BQ36" s="76">
        <v>0</v>
      </c>
      <c r="BR36" s="76">
        <v>3.39352176568175E-2</v>
      </c>
      <c r="BS36" s="76">
        <v>4.6013986353389801E-5</v>
      </c>
      <c r="BT36" s="76">
        <v>24.197806304116501</v>
      </c>
      <c r="BU36" s="76">
        <v>7.6522189182693499</v>
      </c>
      <c r="BV36" s="76">
        <v>0</v>
      </c>
      <c r="BW36" s="76">
        <v>0</v>
      </c>
      <c r="BX36" s="76">
        <v>2.563401468311</v>
      </c>
      <c r="BY36" s="76">
        <v>0</v>
      </c>
      <c r="BZ36" s="76">
        <v>0.41843409383792701</v>
      </c>
      <c r="CA36" s="76">
        <v>51.241423857316803</v>
      </c>
      <c r="CB36" s="76">
        <v>3.5631669455956598</v>
      </c>
      <c r="CC36" s="94"/>
      <c r="CD36" s="29">
        <f t="shared" si="0"/>
        <v>8.0000063457306078E-3</v>
      </c>
      <c r="CE36" s="29">
        <f t="shared" si="8"/>
        <v>1.9247507549579969E-2</v>
      </c>
      <c r="CF36" s="69">
        <f t="shared" si="1"/>
        <v>-3.7965799218462832E-7</v>
      </c>
      <c r="CG36" s="69" t="str">
        <f t="shared" si="2"/>
        <v/>
      </c>
      <c r="CH36" s="69">
        <f t="shared" si="3"/>
        <v>-2.9241504831926551E-7</v>
      </c>
      <c r="CI36" s="69">
        <f t="shared" si="13"/>
        <v>-2.3760164201405398E-5</v>
      </c>
      <c r="CJ36" s="69">
        <f t="shared" si="14"/>
        <v>-2.7226921258653355E-5</v>
      </c>
      <c r="CK36" s="69">
        <f t="shared" si="6"/>
        <v>-1.7070540719873277E-6</v>
      </c>
      <c r="CL36" s="69">
        <f t="shared" si="7"/>
        <v>-6.3527683595946007E-7</v>
      </c>
      <c r="CM36" s="41">
        <f t="shared" si="9"/>
        <v>-4.9148453870359403E-4</v>
      </c>
      <c r="CN36" s="41">
        <f t="shared" si="10"/>
        <v>-5.5836155610326928E-4</v>
      </c>
      <c r="CO36" s="41">
        <f t="shared" si="11"/>
        <v>8.5509754360656338E-4</v>
      </c>
      <c r="CP36" s="41">
        <f t="shared" si="12"/>
        <v>-1.3366892637768002E-3</v>
      </c>
      <c r="CQ36" s="69"/>
      <c r="CR36" s="69"/>
    </row>
    <row r="37" spans="1:96">
      <c r="A37" s="76" t="s">
        <v>201</v>
      </c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23"/>
      <c r="O37" s="23"/>
      <c r="P37" s="76"/>
      <c r="Q37" s="94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94"/>
      <c r="CD37" s="29" t="e">
        <f t="shared" si="0"/>
        <v>#DIV/0!</v>
      </c>
      <c r="CE37" s="29" t="e">
        <f t="shared" si="8"/>
        <v>#DIV/0!</v>
      </c>
      <c r="CF37" s="69" t="str">
        <f t="shared" si="1"/>
        <v/>
      </c>
      <c r="CG37" s="69" t="str">
        <f t="shared" si="2"/>
        <v/>
      </c>
      <c r="CH37" s="69" t="str">
        <f t="shared" si="3"/>
        <v/>
      </c>
      <c r="CI37" s="69" t="str">
        <f t="shared" si="13"/>
        <v/>
      </c>
      <c r="CJ37" s="69" t="str">
        <f t="shared" si="14"/>
        <v/>
      </c>
      <c r="CK37" s="69" t="str">
        <f t="shared" si="6"/>
        <v/>
      </c>
      <c r="CL37" s="69" t="str">
        <f t="shared" si="7"/>
        <v/>
      </c>
      <c r="CM37" s="41" t="e">
        <f t="shared" si="9"/>
        <v>#DIV/0!</v>
      </c>
      <c r="CN37" s="41" t="e">
        <f t="shared" si="10"/>
        <v>#DIV/0!</v>
      </c>
      <c r="CO37" s="41" t="e">
        <f t="shared" si="11"/>
        <v>#DIV/0!</v>
      </c>
      <c r="CP37" s="41" t="e">
        <f t="shared" si="12"/>
        <v>#DIV/0!</v>
      </c>
      <c r="CQ37" s="69"/>
      <c r="CR37" s="69"/>
    </row>
    <row r="38" spans="1:96">
      <c r="A38" s="76" t="s">
        <v>202</v>
      </c>
      <c r="B38" s="76">
        <v>372.80577834154298</v>
      </c>
      <c r="C38" s="76"/>
      <c r="D38" s="76">
        <v>2552.30549466919</v>
      </c>
      <c r="E38" s="76">
        <v>55.648378083817001</v>
      </c>
      <c r="F38" s="76">
        <v>51.196474087102601</v>
      </c>
      <c r="G38" s="76">
        <v>105.962402260237</v>
      </c>
      <c r="H38" s="76">
        <v>249.116746938087</v>
      </c>
      <c r="I38" s="76"/>
      <c r="J38" s="76"/>
      <c r="K38" s="76"/>
      <c r="L38" s="76"/>
      <c r="M38" s="76"/>
      <c r="N38" s="23"/>
      <c r="O38" s="23"/>
      <c r="P38" s="76"/>
      <c r="Q38" s="94" t="s">
        <v>202</v>
      </c>
      <c r="R38" s="76">
        <v>0</v>
      </c>
      <c r="S38" s="76">
        <v>6.5812596813920603</v>
      </c>
      <c r="T38" s="76">
        <v>2.4359107482800502</v>
      </c>
      <c r="U38" s="76">
        <v>2.4359107482800502</v>
      </c>
      <c r="V38" s="76">
        <v>19.353240446225101</v>
      </c>
      <c r="W38" s="76">
        <v>0</v>
      </c>
      <c r="X38" s="76">
        <v>1.1799046506244399</v>
      </c>
      <c r="Y38" s="76">
        <v>6.0568588140674802</v>
      </c>
      <c r="Z38" s="76">
        <v>372.80563955268201</v>
      </c>
      <c r="AA38" s="76">
        <v>57.972787389820098</v>
      </c>
      <c r="AB38" s="76">
        <v>0.44049874857195997</v>
      </c>
      <c r="AC38" s="76">
        <v>10.1209891494071</v>
      </c>
      <c r="AD38" s="76">
        <v>0</v>
      </c>
      <c r="AE38" s="76">
        <v>0</v>
      </c>
      <c r="AF38" s="76">
        <v>10.645393681236399</v>
      </c>
      <c r="AG38" s="76">
        <v>10.645393681236399</v>
      </c>
      <c r="AH38" s="76">
        <v>20.4184396551221</v>
      </c>
      <c r="AI38" s="76">
        <v>8.0152709015880994</v>
      </c>
      <c r="AJ38" s="76">
        <v>0.319886345286859</v>
      </c>
      <c r="AK38" s="76">
        <v>8.3880980534661802</v>
      </c>
      <c r="AL38" s="76">
        <v>0.85834799974641496</v>
      </c>
      <c r="AM38" s="76">
        <v>0</v>
      </c>
      <c r="AN38" s="76">
        <v>0.67917865741237304</v>
      </c>
      <c r="AO38" s="76">
        <v>0.98537829345976802</v>
      </c>
      <c r="AP38" s="76">
        <v>0</v>
      </c>
      <c r="AQ38" s="76">
        <v>256.14905267977298</v>
      </c>
      <c r="AR38" s="76">
        <v>2297.0740253006802</v>
      </c>
      <c r="AS38" s="76">
        <v>234.81200447558001</v>
      </c>
      <c r="AT38" s="76">
        <v>2552.3044694313799</v>
      </c>
      <c r="AU38" s="76">
        <v>0</v>
      </c>
      <c r="AV38" s="76">
        <v>10.211287158034899</v>
      </c>
      <c r="AW38" s="76">
        <v>0</v>
      </c>
      <c r="AX38" s="76">
        <v>89.070285838239997</v>
      </c>
      <c r="AY38" s="76">
        <v>2.9847532406730701E-2</v>
      </c>
      <c r="AZ38" s="76">
        <v>1.0495273045299401E-2</v>
      </c>
      <c r="BA38" s="76">
        <v>39.482722414391702</v>
      </c>
      <c r="BB38" s="76">
        <v>1.3413477415852301E-2</v>
      </c>
      <c r="BC38" s="76">
        <v>0</v>
      </c>
      <c r="BD38" s="76">
        <v>1.9454646807652201E-3</v>
      </c>
      <c r="BE38" s="76">
        <v>55.647022609577498</v>
      </c>
      <c r="BF38" s="76">
        <v>51.195144117318499</v>
      </c>
      <c r="BG38" s="76">
        <v>4.45187849225902</v>
      </c>
      <c r="BH38" s="76">
        <v>0</v>
      </c>
      <c r="BI38" s="76">
        <v>0</v>
      </c>
      <c r="BJ38" s="76">
        <v>0.20944475922331099</v>
      </c>
      <c r="BK38" s="76">
        <v>0</v>
      </c>
      <c r="BL38" s="76">
        <v>2.2475254479075302</v>
      </c>
      <c r="BM38" s="76">
        <v>0</v>
      </c>
      <c r="BN38" s="76">
        <v>5.84152044934605E-2</v>
      </c>
      <c r="BO38" s="76">
        <v>8.9901000878541808</v>
      </c>
      <c r="BP38" s="76">
        <v>0.21759846590208201</v>
      </c>
      <c r="BQ38" s="76">
        <v>0</v>
      </c>
      <c r="BR38" s="76">
        <v>0.151029671156379</v>
      </c>
      <c r="BS38" s="76">
        <v>2.0478474319901601E-4</v>
      </c>
      <c r="BT38" s="76">
        <v>105.96238412725</v>
      </c>
      <c r="BU38" s="76">
        <v>37.202227942273097</v>
      </c>
      <c r="BV38" s="76">
        <v>0</v>
      </c>
      <c r="BW38" s="76">
        <v>0</v>
      </c>
      <c r="BX38" s="76">
        <v>12.462300735536299</v>
      </c>
      <c r="BY38" s="76">
        <v>0</v>
      </c>
      <c r="BZ38" s="76">
        <v>2.0342720614978398</v>
      </c>
      <c r="CA38" s="76">
        <v>249.11665633150801</v>
      </c>
      <c r="CB38" s="76">
        <v>17.3227968419238</v>
      </c>
      <c r="CC38" s="94"/>
      <c r="CD38" s="29">
        <f t="shared" si="0"/>
        <v>8.0000015279019839E-3</v>
      </c>
      <c r="CE38" s="29">
        <f t="shared" si="8"/>
        <v>1.9247495254660886E-2</v>
      </c>
      <c r="CF38" s="69">
        <f t="shared" si="1"/>
        <v>-3.7228194687069101E-7</v>
      </c>
      <c r="CG38" s="69" t="str">
        <f t="shared" si="2"/>
        <v/>
      </c>
      <c r="CH38" s="69">
        <f t="shared" si="3"/>
        <v>-4.0169086823478019E-7</v>
      </c>
      <c r="CI38" s="69">
        <f t="shared" si="13"/>
        <v>-2.4357839099306637E-5</v>
      </c>
      <c r="CJ38" s="69">
        <f t="shared" si="14"/>
        <v>-2.5977761316908599E-5</v>
      </c>
      <c r="CK38" s="69">
        <f t="shared" si="6"/>
        <v>-1.7112661290999917E-7</v>
      </c>
      <c r="CL38" s="69">
        <f t="shared" si="7"/>
        <v>-3.6371131249526277E-7</v>
      </c>
      <c r="CM38" s="41">
        <f t="shared" si="9"/>
        <v>-4.9136127278617641E-4</v>
      </c>
      <c r="CN38" s="41">
        <f t="shared" si="10"/>
        <v>-5.5836347971534479E-4</v>
      </c>
      <c r="CO38" s="41">
        <f t="shared" si="11"/>
        <v>8.5640077460856436E-4</v>
      </c>
      <c r="CP38" s="41">
        <f t="shared" si="12"/>
        <v>-1.3377882590125136E-3</v>
      </c>
      <c r="CQ38" s="69"/>
      <c r="CR38" s="69"/>
    </row>
    <row r="39" spans="1:96">
      <c r="A39" s="76" t="s">
        <v>331</v>
      </c>
      <c r="B39" s="76">
        <v>121.173749020684</v>
      </c>
      <c r="C39" s="76"/>
      <c r="D39" s="76">
        <v>907.587935302613</v>
      </c>
      <c r="E39" s="76">
        <v>22.8664079156692</v>
      </c>
      <c r="F39" s="76">
        <v>21.037053406243199</v>
      </c>
      <c r="G39" s="76">
        <v>50.504702119978603</v>
      </c>
      <c r="H39" s="76">
        <v>70.329031633904904</v>
      </c>
      <c r="I39" s="76"/>
      <c r="J39" s="76"/>
      <c r="K39" s="76"/>
      <c r="L39" s="76"/>
      <c r="M39" s="76"/>
      <c r="N39" s="23"/>
      <c r="O39" s="23"/>
      <c r="P39" s="76"/>
      <c r="Q39" s="94" t="s">
        <v>331</v>
      </c>
      <c r="R39" s="76">
        <v>0</v>
      </c>
      <c r="S39" s="76">
        <v>1.8579809414478501</v>
      </c>
      <c r="T39" s="76">
        <v>0.68769071905017498</v>
      </c>
      <c r="U39" s="76">
        <v>0.68769071905017498</v>
      </c>
      <c r="V39" s="76">
        <v>5.4636883533953897</v>
      </c>
      <c r="W39" s="76">
        <v>0</v>
      </c>
      <c r="X39" s="76">
        <v>0.333103138430554</v>
      </c>
      <c r="Y39" s="76">
        <v>1.70993391420735</v>
      </c>
      <c r="Z39" s="76">
        <v>121.17372904622501</v>
      </c>
      <c r="AA39" s="76">
        <v>16.366515020343599</v>
      </c>
      <c r="AB39" s="76">
        <v>0.124358778322783</v>
      </c>
      <c r="AC39" s="76">
        <v>2.8572906475345099</v>
      </c>
      <c r="AD39" s="76">
        <v>0</v>
      </c>
      <c r="AE39" s="76">
        <v>0</v>
      </c>
      <c r="AF39" s="76">
        <v>3.00533765059056</v>
      </c>
      <c r="AG39" s="76">
        <v>3.00533765059056</v>
      </c>
      <c r="AH39" s="76">
        <v>7.2607009489795402</v>
      </c>
      <c r="AI39" s="76">
        <v>2.2628192024887901</v>
      </c>
      <c r="AJ39" s="76">
        <v>9.0308247992710394E-2</v>
      </c>
      <c r="AK39" s="76">
        <v>2.3680758521206098</v>
      </c>
      <c r="AL39" s="76">
        <v>0.24232338247391599</v>
      </c>
      <c r="AM39" s="76">
        <v>0</v>
      </c>
      <c r="AN39" s="76">
        <v>0.19174125660102301</v>
      </c>
      <c r="AO39" s="76">
        <v>0.404901084497649</v>
      </c>
      <c r="AP39" s="76">
        <v>0</v>
      </c>
      <c r="AQ39" s="76">
        <v>72.314354731394303</v>
      </c>
      <c r="AR39" s="76">
        <v>816.82890229446002</v>
      </c>
      <c r="AS39" s="76">
        <v>83.498114859703307</v>
      </c>
      <c r="AT39" s="76">
        <v>907.58771810314204</v>
      </c>
      <c r="AU39" s="76">
        <v>0</v>
      </c>
      <c r="AV39" s="76">
        <v>2.8827837637251399</v>
      </c>
      <c r="AW39" s="76">
        <v>0</v>
      </c>
      <c r="AX39" s="76">
        <v>25.145768095451299</v>
      </c>
      <c r="AY39" s="76">
        <v>1.2264625010334099E-2</v>
      </c>
      <c r="AZ39" s="76">
        <v>4.3126045536467199E-3</v>
      </c>
      <c r="BA39" s="76">
        <v>16.2238033521277</v>
      </c>
      <c r="BB39" s="76">
        <v>5.5117188886500499E-3</v>
      </c>
      <c r="BC39" s="76">
        <v>0</v>
      </c>
      <c r="BD39" s="76">
        <v>7.9940864762975596E-4</v>
      </c>
      <c r="BE39" s="76">
        <v>22.865856832652099</v>
      </c>
      <c r="BF39" s="76">
        <v>21.0365411774109</v>
      </c>
      <c r="BG39" s="76">
        <v>1.82931565524121</v>
      </c>
      <c r="BH39" s="76">
        <v>0</v>
      </c>
      <c r="BI39" s="76">
        <v>0</v>
      </c>
      <c r="BJ39" s="76">
        <v>8.6062742880448795E-2</v>
      </c>
      <c r="BK39" s="76">
        <v>0</v>
      </c>
      <c r="BL39" s="76">
        <v>0.92352767274591197</v>
      </c>
      <c r="BM39" s="76">
        <v>0</v>
      </c>
      <c r="BN39" s="76">
        <v>2.40033177907483E-2</v>
      </c>
      <c r="BO39" s="76">
        <v>3.6941121852764298</v>
      </c>
      <c r="BP39" s="76">
        <v>6.1431053243887299E-2</v>
      </c>
      <c r="BQ39" s="76">
        <v>0</v>
      </c>
      <c r="BR39" s="76">
        <v>6.2059401478199001E-2</v>
      </c>
      <c r="BS39" s="76">
        <v>8.4148011155387196E-5</v>
      </c>
      <c r="BT39" s="76">
        <v>50.504648326416302</v>
      </c>
      <c r="BU39" s="76">
        <v>10.5026977814442</v>
      </c>
      <c r="BV39" s="76">
        <v>0</v>
      </c>
      <c r="BW39" s="76">
        <v>0</v>
      </c>
      <c r="BX39" s="76">
        <v>3.5182764337358301</v>
      </c>
      <c r="BY39" s="76">
        <v>0</v>
      </c>
      <c r="BZ39" s="76">
        <v>0.57430300616875196</v>
      </c>
      <c r="CA39" s="76">
        <v>70.329014513026493</v>
      </c>
      <c r="CB39" s="76">
        <v>4.8904610663010804</v>
      </c>
      <c r="CC39" s="94"/>
      <c r="CD39" s="29">
        <f t="shared" si="0"/>
        <v>7.9999991231199143E-3</v>
      </c>
      <c r="CE39" s="29">
        <f t="shared" si="8"/>
        <v>1.924751227318838E-2</v>
      </c>
      <c r="CF39" s="69">
        <f t="shared" si="1"/>
        <v>-1.6484147065614404E-7</v>
      </c>
      <c r="CG39" s="69" t="str">
        <f t="shared" si="2"/>
        <v/>
      </c>
      <c r="CH39" s="69">
        <f t="shared" si="3"/>
        <v>-2.3931507077005053E-7</v>
      </c>
      <c r="CI39" s="69">
        <f t="shared" si="13"/>
        <v>-2.4100113106215775E-5</v>
      </c>
      <c r="CJ39" s="69">
        <f t="shared" si="14"/>
        <v>-2.4348886814509137E-5</v>
      </c>
      <c r="CK39" s="69">
        <f t="shared" si="6"/>
        <v>-1.0651198807927971E-6</v>
      </c>
      <c r="CL39" s="69">
        <f t="shared" si="7"/>
        <v>-2.4343970069308321E-7</v>
      </c>
      <c r="CM39" s="41">
        <f t="shared" si="9"/>
        <v>-4.9130204408449505E-4</v>
      </c>
      <c r="CN39" s="41">
        <f t="shared" si="10"/>
        <v>-5.5825795376178888E-4</v>
      </c>
      <c r="CO39" s="41">
        <f t="shared" si="11"/>
        <v>8.5589272351905513E-4</v>
      </c>
      <c r="CP39" s="41">
        <f t="shared" si="12"/>
        <v>-1.3383094563595064E-3</v>
      </c>
      <c r="CQ39" s="69"/>
      <c r="CR39" s="69"/>
    </row>
    <row r="40" spans="1:96">
      <c r="A40" s="76" t="s">
        <v>204</v>
      </c>
      <c r="B40" s="76">
        <v>42.209249098860099</v>
      </c>
      <c r="C40" s="76"/>
      <c r="D40" s="76">
        <v>317.82435415054698</v>
      </c>
      <c r="E40" s="76">
        <v>6.4374860287951696</v>
      </c>
      <c r="F40" s="76">
        <v>5.9224651660736898</v>
      </c>
      <c r="G40" s="76">
        <v>12.7578637801301</v>
      </c>
      <c r="H40" s="76">
        <v>25.430280201485001</v>
      </c>
      <c r="I40" s="76"/>
      <c r="J40" s="76"/>
      <c r="K40" s="76"/>
      <c r="L40" s="76"/>
      <c r="M40" s="76"/>
      <c r="N40" s="23"/>
      <c r="O40" s="23"/>
      <c r="P40" s="76"/>
      <c r="Q40" s="94" t="s">
        <v>204</v>
      </c>
      <c r="R40" s="76">
        <v>0</v>
      </c>
      <c r="S40" s="76">
        <v>0.67182730159496096</v>
      </c>
      <c r="T40" s="76">
        <v>0.24866197640167501</v>
      </c>
      <c r="U40" s="76">
        <v>0.24866197640167501</v>
      </c>
      <c r="V40" s="76">
        <v>1.9756127765373099</v>
      </c>
      <c r="W40" s="76">
        <v>0</v>
      </c>
      <c r="X40" s="76">
        <v>0.12044682835277599</v>
      </c>
      <c r="Y40" s="76">
        <v>0.61829492841078704</v>
      </c>
      <c r="Z40" s="76">
        <v>42.209223727905503</v>
      </c>
      <c r="AA40" s="76">
        <v>5.9179688620410396</v>
      </c>
      <c r="AB40" s="76">
        <v>4.4966900515584197E-2</v>
      </c>
      <c r="AC40" s="76">
        <v>1.03316987220919</v>
      </c>
      <c r="AD40" s="76">
        <v>0</v>
      </c>
      <c r="AE40" s="76">
        <v>0</v>
      </c>
      <c r="AF40" s="76">
        <v>1.0867016076226099</v>
      </c>
      <c r="AG40" s="76">
        <v>1.0867016076226099</v>
      </c>
      <c r="AH40" s="76">
        <v>2.5425947983266899</v>
      </c>
      <c r="AI40" s="76">
        <v>0.81821289645009498</v>
      </c>
      <c r="AJ40" s="76">
        <v>3.2654525626050701E-2</v>
      </c>
      <c r="AK40" s="76">
        <v>0.85627143947433304</v>
      </c>
      <c r="AL40" s="76">
        <v>8.7621674432138905E-2</v>
      </c>
      <c r="AM40" s="76">
        <v>0</v>
      </c>
      <c r="AN40" s="76">
        <v>6.9331776995771893E-2</v>
      </c>
      <c r="AO40" s="76">
        <v>0.113990093825405</v>
      </c>
      <c r="AP40" s="76">
        <v>0</v>
      </c>
      <c r="AQ40" s="76">
        <v>26.1481523393795</v>
      </c>
      <c r="AR40" s="76">
        <v>286.041865441558</v>
      </c>
      <c r="AS40" s="76">
        <v>29.2398360821662</v>
      </c>
      <c r="AT40" s="76">
        <v>317.824296322051</v>
      </c>
      <c r="AU40" s="76">
        <v>0</v>
      </c>
      <c r="AV40" s="76">
        <v>1.04238491806301</v>
      </c>
      <c r="AW40" s="76">
        <v>0</v>
      </c>
      <c r="AX40" s="76">
        <v>9.09245577441426</v>
      </c>
      <c r="AY40" s="76">
        <v>3.4528110694070102E-3</v>
      </c>
      <c r="AZ40" s="76">
        <v>1.2141119672393101E-3</v>
      </c>
      <c r="BA40" s="76">
        <v>4.5674220229611304</v>
      </c>
      <c r="BB40" s="76">
        <v>1.5516925621565599E-3</v>
      </c>
      <c r="BC40" s="76">
        <v>0</v>
      </c>
      <c r="BD40" s="76">
        <v>2.2505499341369099E-4</v>
      </c>
      <c r="BE40" s="76">
        <v>6.43732204782932</v>
      </c>
      <c r="BF40" s="76">
        <v>5.9223329431814298</v>
      </c>
      <c r="BG40" s="76">
        <v>0.51498910464789405</v>
      </c>
      <c r="BH40" s="76">
        <v>0</v>
      </c>
      <c r="BI40" s="76">
        <v>0</v>
      </c>
      <c r="BJ40" s="76">
        <v>2.4228929325330498E-2</v>
      </c>
      <c r="BK40" s="76">
        <v>0</v>
      </c>
      <c r="BL40" s="76">
        <v>0.25999721765681699</v>
      </c>
      <c r="BM40" s="76">
        <v>0</v>
      </c>
      <c r="BN40" s="76">
        <v>6.7575575940960197E-3</v>
      </c>
      <c r="BO40" s="76">
        <v>1.03998850267585</v>
      </c>
      <c r="BP40" s="76">
        <v>2.2212787649051501E-2</v>
      </c>
      <c r="BQ40" s="76">
        <v>0</v>
      </c>
      <c r="BR40" s="76">
        <v>1.7471352458428999E-2</v>
      </c>
      <c r="BS40" s="76">
        <v>2.3689917547137502E-5</v>
      </c>
      <c r="BT40" s="76">
        <v>12.7578674938408</v>
      </c>
      <c r="BU40" s="76">
        <v>3.7976677626804398</v>
      </c>
      <c r="BV40" s="76">
        <v>0</v>
      </c>
      <c r="BW40" s="76">
        <v>0</v>
      </c>
      <c r="BX40" s="76">
        <v>1.2721720643969101</v>
      </c>
      <c r="BY40" s="76">
        <v>0</v>
      </c>
      <c r="BZ40" s="76">
        <v>0.20766227714962199</v>
      </c>
      <c r="CA40" s="76">
        <v>25.430273814051102</v>
      </c>
      <c r="CB40" s="76">
        <v>1.7683407649032099</v>
      </c>
      <c r="CC40" s="94"/>
      <c r="CD40" s="29">
        <f t="shared" si="0"/>
        <v>8.0000013458703025E-3</v>
      </c>
      <c r="CE40" s="29">
        <f t="shared" si="8"/>
        <v>1.9247498396159139E-2</v>
      </c>
      <c r="CF40" s="69">
        <f t="shared" si="1"/>
        <v>-6.0107571533549318E-7</v>
      </c>
      <c r="CG40" s="69" t="str">
        <f t="shared" si="2"/>
        <v/>
      </c>
      <c r="CH40" s="69">
        <f t="shared" si="3"/>
        <v>-1.8195111616748921E-7</v>
      </c>
      <c r="CI40" s="69">
        <f t="shared" si="13"/>
        <v>-2.5472826677383163E-5</v>
      </c>
      <c r="CJ40" s="69">
        <f t="shared" si="14"/>
        <v>-2.2325651321248834E-5</v>
      </c>
      <c r="CK40" s="69">
        <f t="shared" si="6"/>
        <v>2.9109189161595767E-7</v>
      </c>
      <c r="CL40" s="69">
        <f t="shared" si="7"/>
        <v>-2.5117434210427756E-7</v>
      </c>
      <c r="CM40" s="41">
        <f t="shared" si="9"/>
        <v>-4.919614596979098E-4</v>
      </c>
      <c r="CN40" s="41">
        <f t="shared" si="10"/>
        <v>-5.5793695581395433E-4</v>
      </c>
      <c r="CO40" s="41">
        <f t="shared" si="11"/>
        <v>8.5712077679580276E-4</v>
      </c>
      <c r="CP40" s="41">
        <f t="shared" si="12"/>
        <v>-1.3377167895750233E-3</v>
      </c>
      <c r="CQ40" s="69"/>
      <c r="CR40" s="69"/>
    </row>
    <row r="41" spans="1:96">
      <c r="A41" s="76" t="s">
        <v>205</v>
      </c>
      <c r="B41" s="76">
        <v>319.63044542318301</v>
      </c>
      <c r="C41" s="76"/>
      <c r="D41" s="76">
        <v>2386.1457136303202</v>
      </c>
      <c r="E41" s="76">
        <v>49.151302400693503</v>
      </c>
      <c r="F41" s="76">
        <v>45.219218182747397</v>
      </c>
      <c r="G41" s="76">
        <v>101.251606273859</v>
      </c>
      <c r="H41" s="76">
        <v>191.982929441697</v>
      </c>
      <c r="I41" s="76"/>
      <c r="J41" s="76"/>
      <c r="K41" s="76"/>
      <c r="L41" s="76"/>
      <c r="M41" s="76"/>
      <c r="N41" s="23"/>
      <c r="O41" s="23"/>
      <c r="P41" s="76"/>
      <c r="Q41" s="94" t="s">
        <v>205</v>
      </c>
      <c r="R41" s="76">
        <v>0</v>
      </c>
      <c r="S41" s="76">
        <v>5.0718817163297301</v>
      </c>
      <c r="T41" s="76">
        <v>1.87724669867281</v>
      </c>
      <c r="U41" s="76">
        <v>1.87724669867281</v>
      </c>
      <c r="V41" s="76">
        <v>14.914663233051099</v>
      </c>
      <c r="W41" s="76">
        <v>0</v>
      </c>
      <c r="X41" s="76">
        <v>0.90929917733366905</v>
      </c>
      <c r="Y41" s="76">
        <v>4.6677487192232601</v>
      </c>
      <c r="Z41" s="76">
        <v>319.63038669334202</v>
      </c>
      <c r="AA41" s="76">
        <v>44.677008596286598</v>
      </c>
      <c r="AB41" s="76">
        <v>0.33947235745520199</v>
      </c>
      <c r="AC41" s="76">
        <v>7.7997897021030997</v>
      </c>
      <c r="AD41" s="76">
        <v>0</v>
      </c>
      <c r="AE41" s="76">
        <v>0</v>
      </c>
      <c r="AF41" s="76">
        <v>8.2039184868990507</v>
      </c>
      <c r="AG41" s="76">
        <v>8.2039184868990507</v>
      </c>
      <c r="AH41" s="76">
        <v>19.089142370277202</v>
      </c>
      <c r="AI41" s="76">
        <v>6.1770034623538699</v>
      </c>
      <c r="AJ41" s="76">
        <v>0.24652174292346901</v>
      </c>
      <c r="AK41" s="76">
        <v>6.4643300241435</v>
      </c>
      <c r="AL41" s="76">
        <v>0.66148963192898902</v>
      </c>
      <c r="AM41" s="76">
        <v>0</v>
      </c>
      <c r="AN41" s="76">
        <v>0.52341266734993297</v>
      </c>
      <c r="AO41" s="76">
        <v>0.87033515925638005</v>
      </c>
      <c r="AP41" s="76">
        <v>0</v>
      </c>
      <c r="AQ41" s="76">
        <v>197.40247141983099</v>
      </c>
      <c r="AR41" s="76">
        <v>2147.5304303920302</v>
      </c>
      <c r="AS41" s="76">
        <v>219.52532063272599</v>
      </c>
      <c r="AT41" s="76">
        <v>2386.1448933950401</v>
      </c>
      <c r="AU41" s="76">
        <v>0</v>
      </c>
      <c r="AV41" s="76">
        <v>7.8693719599414704</v>
      </c>
      <c r="AW41" s="76">
        <v>0</v>
      </c>
      <c r="AX41" s="76">
        <v>68.642467995843205</v>
      </c>
      <c r="AY41" s="76">
        <v>2.63627989572137E-2</v>
      </c>
      <c r="AZ41" s="76">
        <v>9.2699494369946605E-3</v>
      </c>
      <c r="BA41" s="76">
        <v>34.873056624062301</v>
      </c>
      <c r="BB41" s="76">
        <v>1.1847430936358001E-2</v>
      </c>
      <c r="BC41" s="76">
        <v>0</v>
      </c>
      <c r="BD41" s="76">
        <v>1.71833007291787E-3</v>
      </c>
      <c r="BE41" s="76">
        <v>49.1501100980011</v>
      </c>
      <c r="BF41" s="76">
        <v>45.2180396359675</v>
      </c>
      <c r="BG41" s="76">
        <v>3.93207046203365</v>
      </c>
      <c r="BH41" s="76">
        <v>0</v>
      </c>
      <c r="BI41" s="76">
        <v>0</v>
      </c>
      <c r="BJ41" s="76">
        <v>0.184991771865716</v>
      </c>
      <c r="BK41" s="76">
        <v>0</v>
      </c>
      <c r="BL41" s="76">
        <v>1.98512407844044</v>
      </c>
      <c r="BM41" s="76">
        <v>0</v>
      </c>
      <c r="BN41" s="76">
        <v>5.1595161377227299E-2</v>
      </c>
      <c r="BO41" s="76">
        <v>7.9404959638882904</v>
      </c>
      <c r="BP41" s="76">
        <v>0.167693261179688</v>
      </c>
      <c r="BQ41" s="76">
        <v>0</v>
      </c>
      <c r="BR41" s="76">
        <v>0.133396650076886</v>
      </c>
      <c r="BS41" s="76">
        <v>1.8087685311154799E-4</v>
      </c>
      <c r="BT41" s="76">
        <v>101.251546245583</v>
      </c>
      <c r="BU41" s="76">
        <v>28.6700676617779</v>
      </c>
      <c r="BV41" s="76">
        <v>0</v>
      </c>
      <c r="BW41" s="76">
        <v>0</v>
      </c>
      <c r="BX41" s="76">
        <v>9.6041211040075805</v>
      </c>
      <c r="BY41" s="76">
        <v>0</v>
      </c>
      <c r="BZ41" s="76">
        <v>1.5677216493982999</v>
      </c>
      <c r="CA41" s="76">
        <v>191.982900335653</v>
      </c>
      <c r="CB41" s="76">
        <v>13.3498895688613</v>
      </c>
      <c r="CC41" s="94"/>
      <c r="CD41" s="29">
        <f t="shared" si="0"/>
        <v>7.9999929690425901E-3</v>
      </c>
      <c r="CE41" s="29">
        <f t="shared" si="8"/>
        <v>1.9247520818308425E-2</v>
      </c>
      <c r="CF41" s="69">
        <f t="shared" si="1"/>
        <v>-1.837429501095052E-7</v>
      </c>
      <c r="CG41" s="69" t="str">
        <f t="shared" si="2"/>
        <v/>
      </c>
      <c r="CH41" s="69">
        <f t="shared" si="3"/>
        <v>-3.4374903235410649E-7</v>
      </c>
      <c r="CI41" s="69">
        <f t="shared" si="13"/>
        <v>-2.4257804659628169E-5</v>
      </c>
      <c r="CJ41" s="69">
        <f t="shared" si="14"/>
        <v>-2.6062962325759856E-5</v>
      </c>
      <c r="CK41" s="69">
        <f t="shared" si="6"/>
        <v>-5.928624562636508E-7</v>
      </c>
      <c r="CL41" s="69">
        <f t="shared" si="7"/>
        <v>-1.516074584388855E-7</v>
      </c>
      <c r="CM41" s="41">
        <f t="shared" si="9"/>
        <v>-4.9091186751149701E-4</v>
      </c>
      <c r="CN41" s="41">
        <f t="shared" si="10"/>
        <v>-5.5812647814056614E-4</v>
      </c>
      <c r="CO41" s="41">
        <f t="shared" si="11"/>
        <v>8.5600318787677591E-4</v>
      </c>
      <c r="CP41" s="41">
        <f t="shared" si="12"/>
        <v>-1.3368303045325236E-3</v>
      </c>
      <c r="CQ41" s="69"/>
      <c r="CR41" s="69"/>
    </row>
    <row r="42" spans="1:96">
      <c r="A42" s="76" t="s">
        <v>206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23"/>
      <c r="O42" s="23"/>
      <c r="P42" s="76"/>
      <c r="Q42" s="94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94"/>
      <c r="CD42" s="29" t="e">
        <f t="shared" si="0"/>
        <v>#DIV/0!</v>
      </c>
      <c r="CE42" s="29" t="e">
        <f t="shared" si="8"/>
        <v>#DIV/0!</v>
      </c>
      <c r="CF42" s="69" t="str">
        <f t="shared" si="1"/>
        <v/>
      </c>
      <c r="CG42" s="69" t="str">
        <f t="shared" si="2"/>
        <v/>
      </c>
      <c r="CH42" s="69" t="str">
        <f t="shared" si="3"/>
        <v/>
      </c>
      <c r="CI42" s="69" t="str">
        <f t="shared" si="13"/>
        <v/>
      </c>
      <c r="CJ42" s="69" t="str">
        <f t="shared" si="14"/>
        <v/>
      </c>
      <c r="CK42" s="69" t="str">
        <f t="shared" si="6"/>
        <v/>
      </c>
      <c r="CL42" s="69" t="str">
        <f t="shared" si="7"/>
        <v/>
      </c>
      <c r="CM42" s="41" t="e">
        <f t="shared" si="9"/>
        <v>#DIV/0!</v>
      </c>
      <c r="CN42" s="41" t="e">
        <f t="shared" si="10"/>
        <v>#DIV/0!</v>
      </c>
      <c r="CO42" s="41" t="e">
        <f t="shared" si="11"/>
        <v>#DIV/0!</v>
      </c>
      <c r="CP42" s="41" t="e">
        <f t="shared" si="12"/>
        <v>#DIV/0!</v>
      </c>
      <c r="CQ42" s="69"/>
      <c r="CR42" s="69"/>
    </row>
    <row r="43" spans="1:96">
      <c r="A43" s="76" t="s">
        <v>207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23"/>
      <c r="O43" s="23"/>
      <c r="P43" s="76"/>
      <c r="Q43" s="94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94"/>
      <c r="CD43" s="29" t="e">
        <f t="shared" si="0"/>
        <v>#DIV/0!</v>
      </c>
      <c r="CE43" s="29" t="e">
        <f t="shared" si="8"/>
        <v>#DIV/0!</v>
      </c>
      <c r="CF43" s="69" t="str">
        <f t="shared" si="1"/>
        <v/>
      </c>
      <c r="CG43" s="69" t="str">
        <f t="shared" si="2"/>
        <v/>
      </c>
      <c r="CH43" s="69" t="str">
        <f t="shared" si="3"/>
        <v/>
      </c>
      <c r="CI43" s="69" t="str">
        <f t="shared" si="13"/>
        <v/>
      </c>
      <c r="CJ43" s="69" t="str">
        <f t="shared" si="14"/>
        <v/>
      </c>
      <c r="CK43" s="69" t="str">
        <f t="shared" si="6"/>
        <v/>
      </c>
      <c r="CL43" s="69" t="str">
        <f t="shared" si="7"/>
        <v/>
      </c>
      <c r="CM43" s="41" t="e">
        <f t="shared" si="9"/>
        <v>#DIV/0!</v>
      </c>
      <c r="CN43" s="41" t="e">
        <f t="shared" si="10"/>
        <v>#DIV/0!</v>
      </c>
      <c r="CO43" s="41" t="e">
        <f t="shared" si="11"/>
        <v>#DIV/0!</v>
      </c>
      <c r="CP43" s="41" t="e">
        <f t="shared" si="12"/>
        <v>#DIV/0!</v>
      </c>
      <c r="CQ43" s="69"/>
      <c r="CR43" s="69"/>
    </row>
    <row r="44" spans="1:96">
      <c r="A44" s="76" t="s">
        <v>208</v>
      </c>
      <c r="B44" s="76">
        <v>2838.38948209714</v>
      </c>
      <c r="C44" s="76"/>
      <c r="D44" s="76">
        <v>20100.966309699099</v>
      </c>
      <c r="E44" s="76">
        <v>491.81484532792803</v>
      </c>
      <c r="F44" s="76">
        <v>452.46949817493203</v>
      </c>
      <c r="G44" s="76">
        <v>1115.37763983319</v>
      </c>
      <c r="H44" s="76">
        <v>1842.41715066495</v>
      </c>
      <c r="I44" s="76"/>
      <c r="J44" s="76"/>
      <c r="K44" s="76"/>
      <c r="L44" s="76"/>
      <c r="M44" s="76"/>
      <c r="N44" s="23"/>
      <c r="O44" s="23"/>
      <c r="P44" s="76"/>
      <c r="Q44" s="94" t="s">
        <v>208</v>
      </c>
      <c r="R44" s="76">
        <v>0</v>
      </c>
      <c r="S44" s="76">
        <v>48.673713227265999</v>
      </c>
      <c r="T44" s="76">
        <v>18.015499720936202</v>
      </c>
      <c r="U44" s="76">
        <v>18.015499720936202</v>
      </c>
      <c r="V44" s="76">
        <v>143.13280581904999</v>
      </c>
      <c r="W44" s="76">
        <v>0</v>
      </c>
      <c r="X44" s="76">
        <v>8.7263391742686007</v>
      </c>
      <c r="Y44" s="76">
        <v>44.795305625172901</v>
      </c>
      <c r="Z44" s="76">
        <v>2838.3889626918399</v>
      </c>
      <c r="AA44" s="76">
        <v>428.75522735790202</v>
      </c>
      <c r="AB44" s="76">
        <v>3.2578416925661902</v>
      </c>
      <c r="AC44" s="76">
        <v>74.852816367850707</v>
      </c>
      <c r="AD44" s="76">
        <v>0</v>
      </c>
      <c r="AE44" s="76">
        <v>0</v>
      </c>
      <c r="AF44" s="76">
        <v>78.731169459418794</v>
      </c>
      <c r="AG44" s="76">
        <v>78.731169459418794</v>
      </c>
      <c r="AH44" s="76">
        <v>160.80780541157699</v>
      </c>
      <c r="AI44" s="76">
        <v>59.279284917458398</v>
      </c>
      <c r="AJ44" s="76">
        <v>2.3658125394326301</v>
      </c>
      <c r="AK44" s="76">
        <v>62.036740480717697</v>
      </c>
      <c r="AL44" s="76">
        <v>6.34816840822032</v>
      </c>
      <c r="AM44" s="76">
        <v>0</v>
      </c>
      <c r="AN44" s="76">
        <v>5.0230671404311904</v>
      </c>
      <c r="AO44" s="76">
        <v>8.7086827535148803</v>
      </c>
      <c r="AP44" s="76">
        <v>0</v>
      </c>
      <c r="AQ44" s="76">
        <v>1894.4267546871899</v>
      </c>
      <c r="AR44" s="76">
        <v>18090.863470585999</v>
      </c>
      <c r="AS44" s="76">
        <v>1849.2885141909501</v>
      </c>
      <c r="AT44" s="76">
        <v>20100.959790188499</v>
      </c>
      <c r="AU44" s="76">
        <v>0</v>
      </c>
      <c r="AV44" s="76">
        <v>75.520633124999705</v>
      </c>
      <c r="AW44" s="76">
        <v>0</v>
      </c>
      <c r="AX44" s="76">
        <v>658.74617331531601</v>
      </c>
      <c r="AY44" s="76">
        <v>0.61398662391871495</v>
      </c>
      <c r="AZ44" s="76">
        <v>8.8879242890369595E-2</v>
      </c>
      <c r="BA44" s="76">
        <v>335.700248609379</v>
      </c>
      <c r="BB44" s="76">
        <v>0.12834610331398699</v>
      </c>
      <c r="BC44" s="76">
        <v>0</v>
      </c>
      <c r="BD44" s="76">
        <v>1.64751854374466E-2</v>
      </c>
      <c r="BE44" s="76">
        <v>491.802580708351</v>
      </c>
      <c r="BF44" s="76">
        <v>452.45743991237299</v>
      </c>
      <c r="BG44" s="76">
        <v>39.345140795978701</v>
      </c>
      <c r="BH44" s="76">
        <v>6.3039903217094601E-2</v>
      </c>
      <c r="BI44" s="76">
        <v>0</v>
      </c>
      <c r="BJ44" s="76">
        <v>6.4941658266097804</v>
      </c>
      <c r="BK44" s="76">
        <v>0</v>
      </c>
      <c r="BL44" s="76">
        <v>21.045419046346598</v>
      </c>
      <c r="BM44" s="76">
        <v>0</v>
      </c>
      <c r="BN44" s="76">
        <v>0.49468868424720402</v>
      </c>
      <c r="BO44" s="76">
        <v>84.179805277424094</v>
      </c>
      <c r="BP44" s="76">
        <v>1.60931555539779</v>
      </c>
      <c r="BQ44" s="76">
        <v>6.4382773304232296E-2</v>
      </c>
      <c r="BR44" s="76">
        <v>3.5635859020199798</v>
      </c>
      <c r="BS44" s="76">
        <v>4.4167342638337199E-3</v>
      </c>
      <c r="BT44" s="76">
        <v>1115.37726763295</v>
      </c>
      <c r="BU44" s="76">
        <v>275.14037630402402</v>
      </c>
      <c r="BV44" s="76">
        <v>0</v>
      </c>
      <c r="BW44" s="76">
        <v>0</v>
      </c>
      <c r="BX44" s="76">
        <v>92.168652156969799</v>
      </c>
      <c r="BY44" s="76">
        <v>0</v>
      </c>
      <c r="BZ44" s="76">
        <v>15.0450688325735</v>
      </c>
      <c r="CA44" s="76">
        <v>1842.4166784671199</v>
      </c>
      <c r="CB44" s="76">
        <v>128.115878804011</v>
      </c>
      <c r="CC44" s="94"/>
      <c r="CD44" s="29">
        <f t="shared" si="0"/>
        <v>8.0000063225870964E-3</v>
      </c>
      <c r="CE44" s="29">
        <f t="shared" si="8"/>
        <v>1.924751807639959E-2</v>
      </c>
      <c r="CF44" s="69">
        <f t="shared" si="1"/>
        <v>-1.829929625185753E-7</v>
      </c>
      <c r="CG44" s="69" t="str">
        <f t="shared" si="2"/>
        <v/>
      </c>
      <c r="CH44" s="69">
        <f t="shared" si="3"/>
        <v>-3.2433816859616246E-7</v>
      </c>
      <c r="CI44" s="69">
        <f t="shared" si="13"/>
        <v>-2.4937473306334845E-5</v>
      </c>
      <c r="CJ44" s="69">
        <f t="shared" si="14"/>
        <v>-2.6649890451566711E-5</v>
      </c>
      <c r="CK44" s="69">
        <f t="shared" si="6"/>
        <v>-3.3369885383737254E-7</v>
      </c>
      <c r="CL44" s="69">
        <f t="shared" si="7"/>
        <v>-2.5629257189614162E-7</v>
      </c>
      <c r="CM44" s="41">
        <f t="shared" si="9"/>
        <v>-4.9170363577597214E-4</v>
      </c>
      <c r="CN44" s="41">
        <f t="shared" si="10"/>
        <v>-5.5816588009427969E-4</v>
      </c>
      <c r="CO44" s="41">
        <f t="shared" si="11"/>
        <v>8.561363209036182E-4</v>
      </c>
      <c r="CP44" s="41">
        <f t="shared" si="12"/>
        <v>-1.3381039178891473E-3</v>
      </c>
      <c r="CQ44" s="69"/>
      <c r="CR44" s="69"/>
    </row>
    <row r="45" spans="1:96">
      <c r="A45" s="76" t="s">
        <v>209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23"/>
      <c r="O45" s="23"/>
      <c r="P45" s="76"/>
      <c r="Q45" s="94" t="s">
        <v>209</v>
      </c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94"/>
      <c r="CD45" s="29" t="e">
        <f t="shared" si="0"/>
        <v>#DIV/0!</v>
      </c>
      <c r="CE45" s="29" t="e">
        <f t="shared" si="8"/>
        <v>#DIV/0!</v>
      </c>
      <c r="CF45" s="69" t="str">
        <f t="shared" si="1"/>
        <v/>
      </c>
      <c r="CG45" s="69" t="str">
        <f t="shared" si="2"/>
        <v/>
      </c>
      <c r="CH45" s="69" t="str">
        <f t="shared" si="3"/>
        <v/>
      </c>
      <c r="CI45" s="69" t="str">
        <f t="shared" si="13"/>
        <v/>
      </c>
      <c r="CJ45" s="69" t="str">
        <f t="shared" si="14"/>
        <v/>
      </c>
      <c r="CK45" s="69" t="str">
        <f t="shared" si="6"/>
        <v/>
      </c>
      <c r="CL45" s="69" t="str">
        <f t="shared" si="7"/>
        <v/>
      </c>
      <c r="CM45" s="41" t="e">
        <f t="shared" si="9"/>
        <v>#DIV/0!</v>
      </c>
      <c r="CN45" s="41" t="e">
        <f t="shared" si="10"/>
        <v>#DIV/0!</v>
      </c>
      <c r="CO45" s="41" t="e">
        <f t="shared" si="11"/>
        <v>#DIV/0!</v>
      </c>
      <c r="CP45" s="41" t="e">
        <f t="shared" si="12"/>
        <v>#DIV/0!</v>
      </c>
      <c r="CQ45" s="69"/>
      <c r="CR45" s="69"/>
    </row>
    <row r="46" spans="1:96">
      <c r="A46" s="76" t="s">
        <v>210</v>
      </c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23"/>
      <c r="O46" s="23"/>
      <c r="P46" s="76"/>
      <c r="Q46" s="94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94"/>
      <c r="CD46" s="29" t="e">
        <f t="shared" si="0"/>
        <v>#DIV/0!</v>
      </c>
      <c r="CE46" s="29" t="e">
        <f t="shared" si="8"/>
        <v>#DIV/0!</v>
      </c>
      <c r="CF46" s="69" t="str">
        <f t="shared" si="1"/>
        <v/>
      </c>
      <c r="CG46" s="69" t="str">
        <f t="shared" si="2"/>
        <v/>
      </c>
      <c r="CH46" s="69" t="str">
        <f t="shared" si="3"/>
        <v/>
      </c>
      <c r="CI46" s="69" t="str">
        <f t="shared" si="13"/>
        <v/>
      </c>
      <c r="CJ46" s="69" t="str">
        <f t="shared" si="14"/>
        <v/>
      </c>
      <c r="CK46" s="69" t="str">
        <f t="shared" si="6"/>
        <v/>
      </c>
      <c r="CL46" s="69" t="str">
        <f t="shared" si="7"/>
        <v/>
      </c>
      <c r="CM46" s="41" t="e">
        <f t="shared" si="9"/>
        <v>#DIV/0!</v>
      </c>
      <c r="CN46" s="41" t="e">
        <f t="shared" si="10"/>
        <v>#DIV/0!</v>
      </c>
      <c r="CO46" s="41" t="e">
        <f t="shared" si="11"/>
        <v>#DIV/0!</v>
      </c>
      <c r="CP46" s="41" t="e">
        <f t="shared" si="12"/>
        <v>#DIV/0!</v>
      </c>
      <c r="CQ46" s="69"/>
      <c r="CR46" s="69"/>
    </row>
    <row r="47" spans="1:96">
      <c r="A47" s="76" t="s">
        <v>211</v>
      </c>
      <c r="B47" s="76">
        <v>900.34090105631799</v>
      </c>
      <c r="C47" s="76"/>
      <c r="D47" s="76">
        <v>6859.0456929294496</v>
      </c>
      <c r="E47" s="76">
        <v>135.659670691374</v>
      </c>
      <c r="F47" s="76">
        <v>124.806857866942</v>
      </c>
      <c r="G47" s="76">
        <v>266.678403266457</v>
      </c>
      <c r="H47" s="76">
        <v>571.10853570718302</v>
      </c>
      <c r="I47" s="76"/>
      <c r="J47" s="76"/>
      <c r="K47" s="76"/>
      <c r="L47" s="76"/>
      <c r="M47" s="76"/>
      <c r="N47" s="23"/>
      <c r="O47" s="23"/>
      <c r="P47" s="76"/>
      <c r="Q47" s="94" t="s">
        <v>211</v>
      </c>
      <c r="R47" s="76">
        <v>0</v>
      </c>
      <c r="S47" s="76">
        <v>15.087774506865401</v>
      </c>
      <c r="T47" s="76">
        <v>5.5844071067779399</v>
      </c>
      <c r="U47" s="76">
        <v>5.5844071067779399</v>
      </c>
      <c r="V47" s="76">
        <v>44.367966712204201</v>
      </c>
      <c r="W47" s="76">
        <v>0</v>
      </c>
      <c r="X47" s="76">
        <v>2.7049712877702299</v>
      </c>
      <c r="Y47" s="76">
        <v>13.8855645142547</v>
      </c>
      <c r="Z47" s="76">
        <v>900.34070230482098</v>
      </c>
      <c r="AA47" s="76">
        <v>132.90462273708999</v>
      </c>
      <c r="AB47" s="76">
        <v>1.0098587524987199</v>
      </c>
      <c r="AC47" s="76">
        <v>23.2027026084094</v>
      </c>
      <c r="AD47" s="76">
        <v>0</v>
      </c>
      <c r="AE47" s="76">
        <v>0</v>
      </c>
      <c r="AF47" s="76">
        <v>24.404923522402498</v>
      </c>
      <c r="AG47" s="76">
        <v>24.404923522402498</v>
      </c>
      <c r="AH47" s="76">
        <v>54.872348742671001</v>
      </c>
      <c r="AI47" s="76">
        <v>18.375274161875002</v>
      </c>
      <c r="AJ47" s="76">
        <v>0.73334991989050402</v>
      </c>
      <c r="AK47" s="76">
        <v>19.230019151294801</v>
      </c>
      <c r="AL47" s="76">
        <v>1.967791217174</v>
      </c>
      <c r="AM47" s="76">
        <v>0</v>
      </c>
      <c r="AN47" s="76">
        <v>1.5570397970985199</v>
      </c>
      <c r="AO47" s="76">
        <v>2.4021583090527199</v>
      </c>
      <c r="AP47" s="76">
        <v>0</v>
      </c>
      <c r="AQ47" s="76">
        <v>587.23036274629703</v>
      </c>
      <c r="AR47" s="76">
        <v>6173.1390957434196</v>
      </c>
      <c r="AS47" s="76">
        <v>631.03201753159499</v>
      </c>
      <c r="AT47" s="76">
        <v>6859.0434620176902</v>
      </c>
      <c r="AU47" s="76">
        <v>0</v>
      </c>
      <c r="AV47" s="76">
        <v>23.4097098978168</v>
      </c>
      <c r="AW47" s="76">
        <v>0</v>
      </c>
      <c r="AX47" s="76">
        <v>204.196703607606</v>
      </c>
      <c r="AY47" s="76">
        <v>7.27623690471072E-2</v>
      </c>
      <c r="AZ47" s="76">
        <v>2.5585394947447299E-2</v>
      </c>
      <c r="BA47" s="76">
        <v>96.251025853602002</v>
      </c>
      <c r="BB47" s="76">
        <v>3.26993857790858E-2</v>
      </c>
      <c r="BC47" s="76">
        <v>0</v>
      </c>
      <c r="BD47" s="76">
        <v>4.7426601276476096E-3</v>
      </c>
      <c r="BE47" s="76">
        <v>135.65641521382199</v>
      </c>
      <c r="BF47" s="76">
        <v>124.803587765616</v>
      </c>
      <c r="BG47" s="76">
        <v>10.852827448205099</v>
      </c>
      <c r="BH47" s="76">
        <v>0</v>
      </c>
      <c r="BI47" s="76">
        <v>0</v>
      </c>
      <c r="BJ47" s="76">
        <v>0.51058482011938</v>
      </c>
      <c r="BK47" s="76">
        <v>0</v>
      </c>
      <c r="BL47" s="76">
        <v>5.4790218986204504</v>
      </c>
      <c r="BM47" s="76">
        <v>0</v>
      </c>
      <c r="BN47" s="76">
        <v>0.142404638763868</v>
      </c>
      <c r="BO47" s="76">
        <v>21.916081134829099</v>
      </c>
      <c r="BP47" s="76">
        <v>0.49885214695160002</v>
      </c>
      <c r="BQ47" s="76">
        <v>0</v>
      </c>
      <c r="BR47" s="76">
        <v>0.36818038304204698</v>
      </c>
      <c r="BS47" s="76">
        <v>4.9922673860348205E-4</v>
      </c>
      <c r="BT47" s="76">
        <v>266.678321201519</v>
      </c>
      <c r="BU47" s="76">
        <v>85.287408287771797</v>
      </c>
      <c r="BV47" s="76">
        <v>0</v>
      </c>
      <c r="BW47" s="76">
        <v>0</v>
      </c>
      <c r="BX47" s="76">
        <v>28.570245647140101</v>
      </c>
      <c r="BY47" s="76">
        <v>0</v>
      </c>
      <c r="BZ47" s="76">
        <v>4.6636341671063297</v>
      </c>
      <c r="CA47" s="76">
        <v>571.10835991446004</v>
      </c>
      <c r="CB47" s="76">
        <v>39.713080433431401</v>
      </c>
      <c r="CC47" s="94"/>
      <c r="CD47" s="29">
        <f t="shared" si="0"/>
        <v>8.0000001525765922E-3</v>
      </c>
      <c r="CE47" s="29">
        <f t="shared" si="8"/>
        <v>1.9247510044054408E-2</v>
      </c>
      <c r="CF47" s="69">
        <f t="shared" si="1"/>
        <v>-2.2075138070087566E-7</v>
      </c>
      <c r="CG47" s="69" t="str">
        <f t="shared" si="2"/>
        <v/>
      </c>
      <c r="CH47" s="69">
        <f t="shared" si="3"/>
        <v>-3.2525104209429854E-7</v>
      </c>
      <c r="CI47" s="69">
        <f t="shared" si="13"/>
        <v>-2.3997386514545248E-5</v>
      </c>
      <c r="CJ47" s="69">
        <f t="shared" si="14"/>
        <v>-2.6201295200313015E-5</v>
      </c>
      <c r="CK47" s="69">
        <f t="shared" si="6"/>
        <v>-3.0772997360756199E-7</v>
      </c>
      <c r="CL47" s="69">
        <f t="shared" si="7"/>
        <v>-3.0780965787343171E-7</v>
      </c>
      <c r="CM47" s="41">
        <f t="shared" si="9"/>
        <v>-4.9148076371382556E-4</v>
      </c>
      <c r="CN47" s="41">
        <f t="shared" si="10"/>
        <v>-5.583741459808093E-4</v>
      </c>
      <c r="CO47" s="41">
        <f t="shared" si="11"/>
        <v>8.5633821647178993E-4</v>
      </c>
      <c r="CP47" s="41">
        <f t="shared" si="12"/>
        <v>-1.3379455575446529E-3</v>
      </c>
      <c r="CQ47" s="69"/>
      <c r="CR47" s="69"/>
    </row>
    <row r="48" spans="1:96">
      <c r="A48" s="76" t="s">
        <v>212</v>
      </c>
      <c r="B48" s="76">
        <v>1505.56420924432</v>
      </c>
      <c r="C48" s="76"/>
      <c r="D48" s="76">
        <v>13082.483144837201</v>
      </c>
      <c r="E48" s="76">
        <v>226.767763609947</v>
      </c>
      <c r="F48" s="76">
        <v>208.62629731974101</v>
      </c>
      <c r="G48" s="76">
        <v>461.37826275483297</v>
      </c>
      <c r="H48" s="76">
        <v>823.18010447607105</v>
      </c>
      <c r="I48" s="76"/>
      <c r="J48" s="76"/>
      <c r="K48" s="76"/>
      <c r="L48" s="76"/>
      <c r="M48" s="76"/>
      <c r="N48" s="23"/>
      <c r="O48" s="23"/>
      <c r="P48" s="76"/>
      <c r="Q48" s="94" t="s">
        <v>212</v>
      </c>
      <c r="R48" s="76">
        <v>0</v>
      </c>
      <c r="S48" s="76">
        <v>21.747103402151598</v>
      </c>
      <c r="T48" s="76">
        <v>8.0492133468169396</v>
      </c>
      <c r="U48" s="76">
        <v>8.0492133468169396</v>
      </c>
      <c r="V48" s="76">
        <v>63.950780551882403</v>
      </c>
      <c r="W48" s="76">
        <v>0</v>
      </c>
      <c r="X48" s="76">
        <v>3.89887243005992</v>
      </c>
      <c r="Y48" s="76">
        <v>20.014264541224499</v>
      </c>
      <c r="Z48" s="76">
        <v>1505.56375667631</v>
      </c>
      <c r="AA48" s="76">
        <v>191.56508404484501</v>
      </c>
      <c r="AB48" s="76">
        <v>1.4555822565001999</v>
      </c>
      <c r="AC48" s="76">
        <v>33.443738652757403</v>
      </c>
      <c r="AD48" s="76">
        <v>0</v>
      </c>
      <c r="AE48" s="76">
        <v>0</v>
      </c>
      <c r="AF48" s="76">
        <v>35.176583509172701</v>
      </c>
      <c r="AG48" s="76">
        <v>35.176583509172701</v>
      </c>
      <c r="AH48" s="76">
        <v>104.659848142198</v>
      </c>
      <c r="AI48" s="76">
        <v>26.485607891175199</v>
      </c>
      <c r="AJ48" s="76">
        <v>1.0570299934376199</v>
      </c>
      <c r="AK48" s="76">
        <v>27.717590498334399</v>
      </c>
      <c r="AL48" s="76">
        <v>2.83631983811628</v>
      </c>
      <c r="AM48" s="76">
        <v>0</v>
      </c>
      <c r="AN48" s="76">
        <v>2.2442744527404699</v>
      </c>
      <c r="AO48" s="76">
        <v>4.0154290732540696</v>
      </c>
      <c r="AP48" s="76">
        <v>0</v>
      </c>
      <c r="AQ48" s="76">
        <v>846.41767345910705</v>
      </c>
      <c r="AR48" s="76">
        <v>11774.230715419601</v>
      </c>
      <c r="AS48" s="76">
        <v>1203.5880326460399</v>
      </c>
      <c r="AT48" s="76">
        <v>13082.4785962079</v>
      </c>
      <c r="AU48" s="76">
        <v>0</v>
      </c>
      <c r="AV48" s="76">
        <v>33.742120907147303</v>
      </c>
      <c r="AW48" s="76">
        <v>0</v>
      </c>
      <c r="AX48" s="76">
        <v>294.32348265720299</v>
      </c>
      <c r="AY48" s="76">
        <v>0.121629132736983</v>
      </c>
      <c r="AZ48" s="76">
        <v>4.2768362319703199E-2</v>
      </c>
      <c r="BA48" s="76">
        <v>160.89254387914201</v>
      </c>
      <c r="BB48" s="76">
        <v>5.4660075574441802E-2</v>
      </c>
      <c r="BC48" s="76">
        <v>0</v>
      </c>
      <c r="BD48" s="76">
        <v>7.9277980970805292E-3</v>
      </c>
      <c r="BE48" s="76">
        <v>226.762298782453</v>
      </c>
      <c r="BF48" s="76">
        <v>208.62080842833501</v>
      </c>
      <c r="BG48" s="76">
        <v>18.141490354117401</v>
      </c>
      <c r="BH48" s="76">
        <v>0</v>
      </c>
      <c r="BI48" s="76">
        <v>0</v>
      </c>
      <c r="BJ48" s="76">
        <v>0.85349000735241398</v>
      </c>
      <c r="BK48" s="76">
        <v>0</v>
      </c>
      <c r="BL48" s="76">
        <v>9.1586931209180005</v>
      </c>
      <c r="BM48" s="76">
        <v>0</v>
      </c>
      <c r="BN48" s="76">
        <v>0.23804266717372899</v>
      </c>
      <c r="BO48" s="76">
        <v>36.634771554754501</v>
      </c>
      <c r="BP48" s="76">
        <v>0.71903161968357399</v>
      </c>
      <c r="BQ48" s="76">
        <v>0</v>
      </c>
      <c r="BR48" s="76">
        <v>0.61544732189134499</v>
      </c>
      <c r="BS48" s="76">
        <v>8.3450837468653004E-4</v>
      </c>
      <c r="BT48" s="76">
        <v>461.378113043756</v>
      </c>
      <c r="BU48" s="76">
        <v>122.93084902996</v>
      </c>
      <c r="BV48" s="76">
        <v>0</v>
      </c>
      <c r="BW48" s="76">
        <v>0</v>
      </c>
      <c r="BX48" s="76">
        <v>41.1803401272089</v>
      </c>
      <c r="BY48" s="76">
        <v>0</v>
      </c>
      <c r="BZ48" s="76">
        <v>6.7220372071806702</v>
      </c>
      <c r="CA48" s="76">
        <v>823.17983727574801</v>
      </c>
      <c r="CB48" s="76">
        <v>57.241318453623897</v>
      </c>
      <c r="CC48" s="94"/>
      <c r="CD48" s="29">
        <f t="shared" si="0"/>
        <v>8.0000014808000383E-3</v>
      </c>
      <c r="CE48" s="29">
        <f t="shared" si="8"/>
        <v>1.924750030212562E-2</v>
      </c>
      <c r="CF48" s="69">
        <f t="shared" si="1"/>
        <v>-3.0059695038324729E-7</v>
      </c>
      <c r="CG48" s="69" t="str">
        <f t="shared" si="2"/>
        <v/>
      </c>
      <c r="CH48" s="69">
        <f t="shared" si="3"/>
        <v>-3.4768852746305038E-7</v>
      </c>
      <c r="CI48" s="69">
        <f t="shared" si="13"/>
        <v>-2.4098784619999254E-5</v>
      </c>
      <c r="CJ48" s="69">
        <f t="shared" si="14"/>
        <v>-2.6309681360977542E-5</v>
      </c>
      <c r="CK48" s="69">
        <f t="shared" si="6"/>
        <v>-3.2448662855943663E-7</v>
      </c>
      <c r="CL48" s="69">
        <f t="shared" si="7"/>
        <v>-3.2459521504999373E-7</v>
      </c>
      <c r="CM48" s="41">
        <f t="shared" si="9"/>
        <v>-4.9111120999371937E-4</v>
      </c>
      <c r="CN48" s="41">
        <f t="shared" si="10"/>
        <v>-5.5800853846996081E-4</v>
      </c>
      <c r="CO48" s="41">
        <f t="shared" si="11"/>
        <v>8.563352980091027E-4</v>
      </c>
      <c r="CP48" s="41">
        <f t="shared" si="12"/>
        <v>-1.3378402974547096E-3</v>
      </c>
      <c r="CQ48" s="69"/>
      <c r="CR48" s="69"/>
    </row>
    <row r="49" spans="1:96">
      <c r="A49" s="76" t="s">
        <v>213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23"/>
      <c r="O49" s="23"/>
      <c r="P49" s="76"/>
      <c r="Q49" s="94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94"/>
      <c r="CD49" s="29" t="e">
        <f t="shared" si="0"/>
        <v>#DIV/0!</v>
      </c>
      <c r="CE49" s="29" t="e">
        <f t="shared" si="8"/>
        <v>#DIV/0!</v>
      </c>
      <c r="CF49" s="69" t="str">
        <f t="shared" si="1"/>
        <v/>
      </c>
      <c r="CG49" s="69" t="str">
        <f t="shared" si="2"/>
        <v/>
      </c>
      <c r="CH49" s="69" t="str">
        <f t="shared" si="3"/>
        <v/>
      </c>
      <c r="CI49" s="69" t="str">
        <f t="shared" si="13"/>
        <v/>
      </c>
      <c r="CJ49" s="69" t="str">
        <f t="shared" si="14"/>
        <v/>
      </c>
      <c r="CK49" s="69" t="str">
        <f t="shared" si="6"/>
        <v/>
      </c>
      <c r="CL49" s="69" t="str">
        <f t="shared" si="7"/>
        <v/>
      </c>
      <c r="CM49" s="41" t="e">
        <f t="shared" si="9"/>
        <v>#DIV/0!</v>
      </c>
      <c r="CN49" s="41" t="e">
        <f t="shared" si="10"/>
        <v>#DIV/0!</v>
      </c>
      <c r="CO49" s="41" t="e">
        <f t="shared" si="11"/>
        <v>#DIV/0!</v>
      </c>
      <c r="CP49" s="41" t="e">
        <f t="shared" si="12"/>
        <v>#DIV/0!</v>
      </c>
      <c r="CQ49" s="69"/>
      <c r="CR49" s="69"/>
    </row>
    <row r="50" spans="1:96">
      <c r="A50" s="76" t="s">
        <v>214</v>
      </c>
      <c r="B50" s="76">
        <v>86.640689517586097</v>
      </c>
      <c r="C50" s="76"/>
      <c r="D50" s="76">
        <v>840.00889308286798</v>
      </c>
      <c r="E50" s="76">
        <v>14.2045629269744</v>
      </c>
      <c r="F50" s="76">
        <v>13.0681916880225</v>
      </c>
      <c r="G50" s="76">
        <v>29.972579605991601</v>
      </c>
      <c r="H50" s="76">
        <v>49.134895031524401</v>
      </c>
      <c r="I50" s="76"/>
      <c r="J50" s="76"/>
      <c r="K50" s="76"/>
      <c r="L50" s="76"/>
      <c r="M50" s="76"/>
      <c r="N50" s="23"/>
      <c r="O50" s="23"/>
      <c r="P50" s="76"/>
      <c r="Q50" s="94" t="s">
        <v>214</v>
      </c>
      <c r="R50" s="76">
        <v>0</v>
      </c>
      <c r="S50" s="76">
        <v>1.29806494595974</v>
      </c>
      <c r="T50" s="76">
        <v>0.48045030680105</v>
      </c>
      <c r="U50" s="76">
        <v>0.48045030680105</v>
      </c>
      <c r="V50" s="76">
        <v>3.8171646221432201</v>
      </c>
      <c r="W50" s="76">
        <v>0</v>
      </c>
      <c r="X50" s="76">
        <v>0.23272039969156</v>
      </c>
      <c r="Y50" s="76">
        <v>1.1946329306125401</v>
      </c>
      <c r="Z50" s="76">
        <v>86.640645445416297</v>
      </c>
      <c r="AA50" s="76">
        <v>11.434351699527101</v>
      </c>
      <c r="AB50" s="76">
        <v>8.6882476053747604E-2</v>
      </c>
      <c r="AC50" s="76">
        <v>1.9962283178745599</v>
      </c>
      <c r="AD50" s="76">
        <v>0</v>
      </c>
      <c r="AE50" s="76">
        <v>0</v>
      </c>
      <c r="AF50" s="76">
        <v>2.09965751072248</v>
      </c>
      <c r="AG50" s="76">
        <v>2.09965751072248</v>
      </c>
      <c r="AH50" s="76">
        <v>6.7200745878514203</v>
      </c>
      <c r="AI50" s="76">
        <v>1.5809025005619499</v>
      </c>
      <c r="AJ50" s="76">
        <v>6.3093271081364199E-2</v>
      </c>
      <c r="AK50" s="76">
        <v>1.65443876673748</v>
      </c>
      <c r="AL50" s="76">
        <v>0.16929734936580701</v>
      </c>
      <c r="AM50" s="76">
        <v>0</v>
      </c>
      <c r="AN50" s="76">
        <v>0.13395821603021399</v>
      </c>
      <c r="AO50" s="76">
        <v>0.25152314849782498</v>
      </c>
      <c r="AP50" s="76">
        <v>0</v>
      </c>
      <c r="AQ50" s="76">
        <v>50.5219236980329</v>
      </c>
      <c r="AR50" s="76">
        <v>756.00772008730303</v>
      </c>
      <c r="AS50" s="76">
        <v>77.280814104951006</v>
      </c>
      <c r="AT50" s="76">
        <v>840.00860878010496</v>
      </c>
      <c r="AU50" s="76">
        <v>0</v>
      </c>
      <c r="AV50" s="76">
        <v>2.0140381851590301</v>
      </c>
      <c r="AW50" s="76">
        <v>0</v>
      </c>
      <c r="AX50" s="76">
        <v>17.5679144459795</v>
      </c>
      <c r="AY50" s="76">
        <v>7.6187536720735E-3</v>
      </c>
      <c r="AZ50" s="76">
        <v>2.6789804306729002E-3</v>
      </c>
      <c r="BA50" s="76">
        <v>10.078179967151099</v>
      </c>
      <c r="BB50" s="76">
        <v>3.4238579551028698E-3</v>
      </c>
      <c r="BC50" s="76">
        <v>0</v>
      </c>
      <c r="BD50" s="76">
        <v>4.9659117467771099E-4</v>
      </c>
      <c r="BE50" s="76">
        <v>14.2042221208981</v>
      </c>
      <c r="BF50" s="76">
        <v>13.067839802187001</v>
      </c>
      <c r="BG50" s="76">
        <v>1.1363823187111699</v>
      </c>
      <c r="BH50" s="76">
        <v>0</v>
      </c>
      <c r="BI50" s="76">
        <v>0</v>
      </c>
      <c r="BJ50" s="76">
        <v>5.3461928592293699E-2</v>
      </c>
      <c r="BK50" s="76">
        <v>0</v>
      </c>
      <c r="BL50" s="76">
        <v>0.57369346516972797</v>
      </c>
      <c r="BM50" s="76">
        <v>0</v>
      </c>
      <c r="BN50" s="76">
        <v>1.4910793531639E-2</v>
      </c>
      <c r="BO50" s="76">
        <v>2.2947720574083501</v>
      </c>
      <c r="BP50" s="76">
        <v>4.2918355775706102E-2</v>
      </c>
      <c r="BQ50" s="76">
        <v>0</v>
      </c>
      <c r="BR50" s="76">
        <v>3.8551134542568401E-2</v>
      </c>
      <c r="BS50" s="76">
        <v>5.22725587614433E-5</v>
      </c>
      <c r="BT50" s="76">
        <v>29.9725617720751</v>
      </c>
      <c r="BU50" s="76">
        <v>7.3376374983339696</v>
      </c>
      <c r="BV50" s="76">
        <v>0</v>
      </c>
      <c r="BW50" s="76">
        <v>0</v>
      </c>
      <c r="BX50" s="76">
        <v>2.45801855400267</v>
      </c>
      <c r="BY50" s="76">
        <v>0</v>
      </c>
      <c r="BZ50" s="76">
        <v>0.40123252111258401</v>
      </c>
      <c r="CA50" s="76">
        <v>49.134876919261202</v>
      </c>
      <c r="CB50" s="76">
        <v>3.4166824414869601</v>
      </c>
      <c r="CC50" s="94"/>
      <c r="CD50" s="29">
        <f t="shared" si="0"/>
        <v>8.0000068066095054E-3</v>
      </c>
      <c r="CE50" s="29">
        <f t="shared" si="8"/>
        <v>1.9247492493421194E-2</v>
      </c>
      <c r="CF50" s="69">
        <f t="shared" si="1"/>
        <v>-5.0867750528348819E-7</v>
      </c>
      <c r="CG50" s="69" t="str">
        <f t="shared" si="2"/>
        <v/>
      </c>
      <c r="CH50" s="69">
        <f t="shared" si="3"/>
        <v>-3.3845208706922389E-7</v>
      </c>
      <c r="CI50" s="69">
        <f t="shared" si="13"/>
        <v>-2.3992718259087898E-5</v>
      </c>
      <c r="CJ50" s="69">
        <f t="shared" si="14"/>
        <v>-2.6926895771042678E-5</v>
      </c>
      <c r="CK50" s="69">
        <f t="shared" si="6"/>
        <v>-5.9500772827110814E-7</v>
      </c>
      <c r="CL50" s="69">
        <f t="shared" si="7"/>
        <v>-3.6862321954627114E-7</v>
      </c>
      <c r="CM50" s="41">
        <f t="shared" si="9"/>
        <v>-4.9136828190417508E-4</v>
      </c>
      <c r="CN50" s="41">
        <f t="shared" si="10"/>
        <v>-5.5736279808754553E-4</v>
      </c>
      <c r="CO50" s="41">
        <f t="shared" si="11"/>
        <v>8.5554015211445212E-4</v>
      </c>
      <c r="CP50" s="41">
        <f t="shared" si="12"/>
        <v>-1.3418842700787718E-3</v>
      </c>
      <c r="CQ50" s="69"/>
      <c r="CR50" s="69"/>
    </row>
    <row r="51" spans="1:96">
      <c r="A51" s="76" t="s">
        <v>215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23"/>
      <c r="O51" s="23"/>
      <c r="P51" s="76"/>
      <c r="Q51" s="94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94"/>
      <c r="CD51" s="29" t="e">
        <f t="shared" si="0"/>
        <v>#DIV/0!</v>
      </c>
      <c r="CE51" s="29" t="e">
        <f t="shared" si="8"/>
        <v>#DIV/0!</v>
      </c>
      <c r="CF51" s="69" t="str">
        <f t="shared" si="1"/>
        <v/>
      </c>
      <c r="CG51" s="69" t="str">
        <f t="shared" si="2"/>
        <v/>
      </c>
      <c r="CH51" s="69" t="str">
        <f t="shared" si="3"/>
        <v/>
      </c>
      <c r="CI51" s="69" t="str">
        <f t="shared" si="13"/>
        <v/>
      </c>
      <c r="CJ51" s="69" t="str">
        <f t="shared" si="14"/>
        <v/>
      </c>
      <c r="CK51" s="69" t="str">
        <f t="shared" si="6"/>
        <v/>
      </c>
      <c r="CL51" s="69" t="str">
        <f t="shared" si="7"/>
        <v/>
      </c>
      <c r="CM51" s="41"/>
      <c r="CN51" s="41"/>
      <c r="CO51" s="41"/>
      <c r="CP51" s="41"/>
      <c r="CQ51" s="69"/>
      <c r="CR51" s="69"/>
    </row>
    <row r="52" spans="1:96">
      <c r="A52" s="32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23"/>
      <c r="O52" s="23"/>
      <c r="P52" s="76"/>
      <c r="Q52" s="94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94"/>
      <c r="CD52" s="29" t="e">
        <f t="shared" si="0"/>
        <v>#DIV/0!</v>
      </c>
      <c r="CE52" s="29" t="e">
        <f t="shared" si="8"/>
        <v>#DIV/0!</v>
      </c>
      <c r="CF52" s="69" t="str">
        <f t="shared" si="1"/>
        <v/>
      </c>
      <c r="CG52" s="69" t="str">
        <f t="shared" si="2"/>
        <v/>
      </c>
      <c r="CH52" s="69" t="str">
        <f t="shared" si="3"/>
        <v/>
      </c>
      <c r="CI52" s="69" t="str">
        <f t="shared" si="13"/>
        <v/>
      </c>
      <c r="CJ52" s="69" t="str">
        <f t="shared" si="14"/>
        <v/>
      </c>
      <c r="CK52" s="69" t="str">
        <f t="shared" si="6"/>
        <v/>
      </c>
      <c r="CL52" s="69" t="str">
        <f t="shared" si="7"/>
        <v/>
      </c>
      <c r="CM52" s="41"/>
      <c r="CN52" s="41"/>
      <c r="CO52" s="41"/>
      <c r="CP52" s="41"/>
      <c r="CQ52" s="69"/>
      <c r="CR52" s="69"/>
    </row>
    <row r="53" spans="1:96">
      <c r="A53" s="32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23"/>
      <c r="O53" s="94"/>
      <c r="P53" s="76"/>
      <c r="Q53" s="94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94"/>
      <c r="CD53" s="29" t="e">
        <f t="shared" si="0"/>
        <v>#DIV/0!</v>
      </c>
      <c r="CE53" s="29" t="e">
        <f t="shared" si="8"/>
        <v>#DIV/0!</v>
      </c>
      <c r="CF53" s="69" t="str">
        <f t="shared" si="1"/>
        <v/>
      </c>
      <c r="CG53" s="69" t="str">
        <f t="shared" si="2"/>
        <v/>
      </c>
      <c r="CH53" s="69" t="str">
        <f t="shared" si="3"/>
        <v/>
      </c>
      <c r="CI53" s="69" t="str">
        <f t="shared" si="13"/>
        <v/>
      </c>
      <c r="CJ53" s="69" t="str">
        <f t="shared" si="14"/>
        <v/>
      </c>
      <c r="CK53" s="69" t="str">
        <f t="shared" si="6"/>
        <v/>
      </c>
      <c r="CL53" s="69" t="str">
        <f t="shared" si="7"/>
        <v/>
      </c>
      <c r="CM53" s="41"/>
      <c r="CN53" s="41"/>
      <c r="CO53" s="41"/>
      <c r="CP53" s="41"/>
      <c r="CQ53" s="69"/>
      <c r="CR53" s="69"/>
    </row>
    <row r="54" spans="1:96">
      <c r="A54" s="32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23"/>
      <c r="O54" s="94"/>
      <c r="P54" s="76"/>
      <c r="Q54" s="94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94"/>
      <c r="CD54" s="29" t="e">
        <f t="shared" si="0"/>
        <v>#DIV/0!</v>
      </c>
      <c r="CE54" s="29" t="e">
        <f t="shared" si="8"/>
        <v>#DIV/0!</v>
      </c>
      <c r="CF54" s="69" t="str">
        <f t="shared" si="1"/>
        <v/>
      </c>
      <c r="CG54" s="69" t="str">
        <f t="shared" si="2"/>
        <v/>
      </c>
      <c r="CH54" s="69" t="str">
        <f t="shared" si="3"/>
        <v/>
      </c>
      <c r="CI54" s="69" t="str">
        <f t="shared" si="13"/>
        <v/>
      </c>
      <c r="CJ54" s="69" t="str">
        <f t="shared" si="14"/>
        <v/>
      </c>
      <c r="CK54" s="69" t="str">
        <f t="shared" si="6"/>
        <v/>
      </c>
      <c r="CL54" s="69" t="str">
        <f t="shared" si="7"/>
        <v/>
      </c>
      <c r="CM54" s="41"/>
      <c r="CN54" s="41"/>
      <c r="CO54" s="41"/>
      <c r="CP54" s="41"/>
      <c r="CQ54" s="69"/>
      <c r="CR54" s="69"/>
    </row>
    <row r="55" spans="1:96">
      <c r="A55" s="76" t="s">
        <v>334</v>
      </c>
      <c r="B55" s="76">
        <v>421.25786065</v>
      </c>
      <c r="C55" s="76"/>
      <c r="D55" s="76">
        <v>4205.4792837699997</v>
      </c>
      <c r="E55" s="76">
        <v>73.383363529999997</v>
      </c>
      <c r="F55" s="76">
        <v>67.512684129999897</v>
      </c>
      <c r="G55" s="76">
        <v>170.95114742000001</v>
      </c>
      <c r="H55" s="76">
        <v>176.351035429999</v>
      </c>
      <c r="I55" s="76"/>
      <c r="J55" s="76"/>
      <c r="K55" s="76"/>
      <c r="L55" s="76"/>
      <c r="M55" s="76"/>
      <c r="N55" s="23"/>
      <c r="O55" s="23"/>
      <c r="P55" s="76"/>
      <c r="Q55" s="94" t="s">
        <v>334</v>
      </c>
      <c r="R55" s="76">
        <v>0</v>
      </c>
      <c r="S55" s="76">
        <v>4.6589078217855997</v>
      </c>
      <c r="T55" s="76">
        <v>1.7243932437820799</v>
      </c>
      <c r="U55" s="76">
        <v>1.7243932437820799</v>
      </c>
      <c r="V55" s="76">
        <v>13.7002635496635</v>
      </c>
      <c r="W55" s="76">
        <v>0</v>
      </c>
      <c r="X55" s="76">
        <v>0.83526088223855899</v>
      </c>
      <c r="Y55" s="76">
        <v>4.2876817696340401</v>
      </c>
      <c r="Z55" s="76">
        <v>421.25774826215098</v>
      </c>
      <c r="AA55" s="76">
        <v>41.039301782642802</v>
      </c>
      <c r="AB55" s="76">
        <v>0.31183128290973999</v>
      </c>
      <c r="AC55" s="76">
        <v>7.1646999501063799</v>
      </c>
      <c r="AD55" s="76">
        <v>0</v>
      </c>
      <c r="AE55" s="76">
        <v>0</v>
      </c>
      <c r="AF55" s="76">
        <v>7.5359295914322999</v>
      </c>
      <c r="AG55" s="76">
        <v>7.5359295914322999</v>
      </c>
      <c r="AH55" s="76">
        <v>33.643797462039103</v>
      </c>
      <c r="AI55" s="76">
        <v>5.6740488936804496</v>
      </c>
      <c r="AJ55" s="76">
        <v>0.22644902045283699</v>
      </c>
      <c r="AK55" s="76">
        <v>5.9379814643991899</v>
      </c>
      <c r="AL55" s="76">
        <v>0.60762895641735704</v>
      </c>
      <c r="AM55" s="76">
        <v>0</v>
      </c>
      <c r="AN55" s="76">
        <v>0.48079425772217799</v>
      </c>
      <c r="AO55" s="76">
        <v>1.29941639005274</v>
      </c>
      <c r="AP55" s="76">
        <v>0</v>
      </c>
      <c r="AQ55" s="76">
        <v>181.32924636320001</v>
      </c>
      <c r="AR55" s="76">
        <v>3784.9300729840102</v>
      </c>
      <c r="AS55" s="76">
        <v>386.90409027375802</v>
      </c>
      <c r="AT55" s="76">
        <v>4205.4779607197997</v>
      </c>
      <c r="AU55" s="76">
        <v>0</v>
      </c>
      <c r="AV55" s="76">
        <v>7.2286262746446397</v>
      </c>
      <c r="AW55" s="76">
        <v>0</v>
      </c>
      <c r="AX55" s="76">
        <v>63.053352549856903</v>
      </c>
      <c r="AY55" s="76">
        <v>3.9359899325936802E-2</v>
      </c>
      <c r="AZ55" s="76">
        <v>1.3840081879660701E-2</v>
      </c>
      <c r="BA55" s="76">
        <v>52.0657656850587</v>
      </c>
      <c r="BB55" s="76">
        <v>1.7688313598659501E-2</v>
      </c>
      <c r="BC55" s="76">
        <v>0</v>
      </c>
      <c r="BD55" s="76">
        <v>2.5654822516906601E-3</v>
      </c>
      <c r="BE55" s="76">
        <v>73.381588165460997</v>
      </c>
      <c r="BF55" s="76">
        <v>67.510909264244603</v>
      </c>
      <c r="BG55" s="76">
        <v>5.8706789012163902</v>
      </c>
      <c r="BH55" s="76">
        <v>0</v>
      </c>
      <c r="BI55" s="76">
        <v>0</v>
      </c>
      <c r="BJ55" s="76">
        <v>0.27619444963265399</v>
      </c>
      <c r="BK55" s="76">
        <v>0</v>
      </c>
      <c r="BL55" s="76">
        <v>2.9638059347321599</v>
      </c>
      <c r="BM55" s="76">
        <v>0</v>
      </c>
      <c r="BN55" s="76">
        <v>7.7031915816509297E-2</v>
      </c>
      <c r="BO55" s="76">
        <v>11.855225097086</v>
      </c>
      <c r="BP55" s="76">
        <v>0.154039258197018</v>
      </c>
      <c r="BQ55" s="76">
        <v>0</v>
      </c>
      <c r="BR55" s="76">
        <v>0.19916235487800099</v>
      </c>
      <c r="BS55" s="76">
        <v>2.7004998458969202E-4</v>
      </c>
      <c r="BT55" s="76">
        <v>170.951169388382</v>
      </c>
      <c r="BU55" s="76">
        <v>26.335645569651501</v>
      </c>
      <c r="BV55" s="76">
        <v>0</v>
      </c>
      <c r="BW55" s="76">
        <v>0</v>
      </c>
      <c r="BX55" s="76">
        <v>8.8221217900953306</v>
      </c>
      <c r="BY55" s="76">
        <v>0</v>
      </c>
      <c r="BZ55" s="76">
        <v>1.44007176610195</v>
      </c>
      <c r="CA55" s="76">
        <v>176.35098408373099</v>
      </c>
      <c r="CB55" s="76">
        <v>12.2628845685153</v>
      </c>
      <c r="CC55" s="94"/>
      <c r="CD55" s="29">
        <f t="shared" si="0"/>
        <v>7.9999937643902685E-3</v>
      </c>
      <c r="CE55" s="29">
        <f t="shared" si="8"/>
        <v>1.9247502429076926E-2</v>
      </c>
      <c r="CF55" s="69">
        <f t="shared" si="1"/>
        <v>-2.6679110234615033E-7</v>
      </c>
      <c r="CG55" s="69" t="str">
        <f t="shared" si="2"/>
        <v/>
      </c>
      <c r="CH55" s="69">
        <f t="shared" si="3"/>
        <v>-3.1460152593723597E-7</v>
      </c>
      <c r="CI55" s="69">
        <f t="shared" si="13"/>
        <v>-2.419301124395026E-5</v>
      </c>
      <c r="CJ55" s="69">
        <f t="shared" si="14"/>
        <v>-2.6289367370976849E-5</v>
      </c>
      <c r="CK55" s="69">
        <f t="shared" si="6"/>
        <v>1.2850678289074575E-7</v>
      </c>
      <c r="CL55" s="69">
        <f t="shared" si="7"/>
        <v>-2.9115943597244987E-7</v>
      </c>
      <c r="CM55" s="41">
        <f>(T55/0.009783-$CA55)/$CA55</f>
        <v>-4.9177661322939042E-4</v>
      </c>
      <c r="CN55" s="41">
        <f>(X55/0.004739-$CA55)/$CA55</f>
        <v>-5.5811426366840988E-4</v>
      </c>
      <c r="CO55" s="41">
        <f>(AF55/0.042696-$CA55)/$CA55</f>
        <v>8.5636373415723876E-4</v>
      </c>
      <c r="CP55" s="41">
        <f>(AN55/0.00273-$CA55)/$CA55</f>
        <v>-1.3375109087708328E-3</v>
      </c>
      <c r="CQ55" s="69"/>
      <c r="CR55" s="69"/>
    </row>
    <row r="56" spans="1:96">
      <c r="A56" s="76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23"/>
      <c r="O56" s="23"/>
      <c r="P56" s="76"/>
      <c r="Q56" s="94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94"/>
      <c r="CD56" s="29" t="e">
        <f t="shared" si="0"/>
        <v>#DIV/0!</v>
      </c>
      <c r="CE56" s="29" t="e">
        <f t="shared" si="8"/>
        <v>#DIV/0!</v>
      </c>
      <c r="CF56" s="69" t="str">
        <f t="shared" si="1"/>
        <v/>
      </c>
      <c r="CG56" s="69" t="str">
        <f t="shared" si="2"/>
        <v/>
      </c>
      <c r="CH56" s="69" t="str">
        <f t="shared" si="3"/>
        <v/>
      </c>
      <c r="CI56" s="69" t="str">
        <f t="shared" si="13"/>
        <v/>
      </c>
      <c r="CJ56" s="69" t="str">
        <f t="shared" si="14"/>
        <v/>
      </c>
      <c r="CK56" s="69" t="str">
        <f t="shared" si="6"/>
        <v/>
      </c>
      <c r="CL56" s="69" t="str">
        <f t="shared" si="7"/>
        <v/>
      </c>
      <c r="CM56" s="41"/>
      <c r="CN56" s="41"/>
      <c r="CO56" s="41"/>
      <c r="CP56" s="41"/>
      <c r="CQ56" s="69"/>
      <c r="CR56" s="69"/>
    </row>
    <row r="57" spans="1:96">
      <c r="A57" s="94" t="s">
        <v>336</v>
      </c>
      <c r="B57" s="76">
        <v>7.0258586899999997</v>
      </c>
      <c r="C57" s="76"/>
      <c r="D57" s="76">
        <v>81.736053389999995</v>
      </c>
      <c r="E57" s="76">
        <v>7.4728341499999997</v>
      </c>
      <c r="F57" s="76">
        <v>6.8750083599999998</v>
      </c>
      <c r="G57" s="76">
        <v>55.432023110000003</v>
      </c>
      <c r="H57" s="76">
        <v>3.1699095499999999</v>
      </c>
      <c r="I57" s="76"/>
      <c r="J57" s="76"/>
      <c r="K57" s="76"/>
      <c r="L57" s="76"/>
      <c r="M57" s="76"/>
      <c r="N57" s="76"/>
      <c r="O57" s="76"/>
      <c r="P57" s="76"/>
      <c r="Q57" s="94" t="s">
        <v>336</v>
      </c>
      <c r="R57" s="76">
        <v>0</v>
      </c>
      <c r="S57" s="76">
        <v>8.37439339458875E-2</v>
      </c>
      <c r="T57" s="76">
        <v>3.0995949052120501E-2</v>
      </c>
      <c r="U57" s="76">
        <v>3.0995949052120501E-2</v>
      </c>
      <c r="V57" s="76">
        <v>0.24626210006779201</v>
      </c>
      <c r="W57" s="76">
        <v>0</v>
      </c>
      <c r="X57" s="76">
        <v>1.50137796293832E-2</v>
      </c>
      <c r="Y57" s="76">
        <v>7.7071107641109499E-2</v>
      </c>
      <c r="Z57" s="76">
        <v>7.02586845241047</v>
      </c>
      <c r="AA57" s="76">
        <v>0.737679317432827</v>
      </c>
      <c r="AB57" s="76">
        <v>5.6051743598935196E-3</v>
      </c>
      <c r="AC57" s="76">
        <v>0.128785511070619</v>
      </c>
      <c r="AD57" s="76">
        <v>0</v>
      </c>
      <c r="AE57" s="76">
        <v>0</v>
      </c>
      <c r="AF57" s="76">
        <v>0.13545843224458001</v>
      </c>
      <c r="AG57" s="76">
        <v>0.13545843224458001</v>
      </c>
      <c r="AH57" s="76">
        <v>0.65388811499308297</v>
      </c>
      <c r="AI57" s="76">
        <v>0.101990907359579</v>
      </c>
      <c r="AJ57" s="76">
        <v>4.07038744873316E-3</v>
      </c>
      <c r="AK57" s="76">
        <v>0.106735232309178</v>
      </c>
      <c r="AL57" s="76">
        <v>1.09221438337274E-2</v>
      </c>
      <c r="AM57" s="76">
        <v>0</v>
      </c>
      <c r="AN57" s="76">
        <v>8.6422839806626992E-3</v>
      </c>
      <c r="AO57" s="76">
        <v>0.13232298086939201</v>
      </c>
      <c r="AP57" s="76">
        <v>0</v>
      </c>
      <c r="AQ57" s="76">
        <v>3.2593934203056598</v>
      </c>
      <c r="AR57" s="76">
        <v>73.562405330775903</v>
      </c>
      <c r="AS57" s="76">
        <v>7.5197085864514897</v>
      </c>
      <c r="AT57" s="76">
        <v>81.736002032220497</v>
      </c>
      <c r="AU57" s="76">
        <v>0</v>
      </c>
      <c r="AV57" s="76">
        <v>0.12993455475454199</v>
      </c>
      <c r="AW57" s="76">
        <v>0</v>
      </c>
      <c r="AX57" s="76">
        <v>1.1333836172688001</v>
      </c>
      <c r="AY57" s="76">
        <v>0.13101312301239501</v>
      </c>
      <c r="AZ57" s="76">
        <v>3.3170797577120402E-6</v>
      </c>
      <c r="BA57" s="76">
        <v>0.49876971731234498</v>
      </c>
      <c r="BB57" s="76">
        <v>5.3550814883402999E-3</v>
      </c>
      <c r="BC57" s="76">
        <v>0</v>
      </c>
      <c r="BD57" s="76">
        <v>6.14867970700573E-7</v>
      </c>
      <c r="BE57" s="76">
        <v>7.4725541427095896</v>
      </c>
      <c r="BF57" s="76">
        <v>6.8747286572793804</v>
      </c>
      <c r="BG57" s="76">
        <v>0.59782548543020397</v>
      </c>
      <c r="BH57" s="76">
        <v>2.2862519552241199E-2</v>
      </c>
      <c r="BI57" s="76">
        <v>0</v>
      </c>
      <c r="BJ57" s="76">
        <v>1.71202808688415</v>
      </c>
      <c r="BK57" s="76">
        <v>0</v>
      </c>
      <c r="BL57" s="76">
        <v>0.73048986039231101</v>
      </c>
      <c r="BM57" s="76">
        <v>0</v>
      </c>
      <c r="BN57" s="76">
        <v>1.8462728109481501E-5</v>
      </c>
      <c r="BO57" s="76">
        <v>2.9212713062936402</v>
      </c>
      <c r="BP57" s="76">
        <v>2.7688263298533298E-3</v>
      </c>
      <c r="BQ57" s="76">
        <v>2.33494890237382E-2</v>
      </c>
      <c r="BR57" s="76">
        <v>0.82859415775172596</v>
      </c>
      <c r="BS57" s="76">
        <v>9.7292089265144305E-4</v>
      </c>
      <c r="BT57" s="76">
        <v>55.4319876452983</v>
      </c>
      <c r="BU57" s="76">
        <v>0.47338344939340898</v>
      </c>
      <c r="BV57" s="76">
        <v>0</v>
      </c>
      <c r="BW57" s="76">
        <v>0</v>
      </c>
      <c r="BX57" s="76">
        <v>0.15857760438896101</v>
      </c>
      <c r="BY57" s="76">
        <v>0</v>
      </c>
      <c r="BZ57" s="76">
        <v>2.5885271211494799E-2</v>
      </c>
      <c r="CA57" s="76">
        <v>3.1699085192105199</v>
      </c>
      <c r="CB57" s="76">
        <v>0.220425624693419</v>
      </c>
      <c r="CC57" s="94"/>
      <c r="CD57" s="29">
        <f t="shared" si="0"/>
        <v>8.0000012079783269E-3</v>
      </c>
      <c r="CE57" s="29">
        <f t="shared" si="8"/>
        <v>1.9247738705916836E-2</v>
      </c>
      <c r="CF57" s="69">
        <f t="shared" si="1"/>
        <v>1.3894971278219128E-6</v>
      </c>
      <c r="CG57" s="69" t="str">
        <f t="shared" si="2"/>
        <v/>
      </c>
      <c r="CH57" s="69">
        <f t="shared" si="3"/>
        <v>-6.2833691336374946E-7</v>
      </c>
      <c r="CI57" s="69">
        <f t="shared" si="13"/>
        <v>-3.747002606903987E-5</v>
      </c>
      <c r="CJ57" s="69">
        <f t="shared" si="14"/>
        <v>-4.0683982618370267E-5</v>
      </c>
      <c r="CK57" s="69">
        <f t="shared" si="6"/>
        <v>-6.3978725136859149E-7</v>
      </c>
      <c r="CL57" s="69">
        <f t="shared" si="7"/>
        <v>-3.2517946134909558E-7</v>
      </c>
      <c r="CM57" s="41">
        <f>(T57/0.009783-$CA57)/$CA57</f>
        <v>-4.9227324033038655E-4</v>
      </c>
      <c r="CN57" s="41">
        <f>(X57/0.004739-$CA57)/$CA57</f>
        <v>-5.6029377400577778E-4</v>
      </c>
      <c r="CO57" s="41">
        <f>(AF57/0.042696-$CA57)/$CA57</f>
        <v>8.5721914381480023E-4</v>
      </c>
      <c r="CP57" s="41">
        <f>(AN57/0.00273-$CA57)/$CA57</f>
        <v>-1.3365469054734938E-3</v>
      </c>
      <c r="CQ57" s="69"/>
      <c r="CR57" s="69"/>
    </row>
    <row r="58" spans="1:96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94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94"/>
      <c r="CD58" s="29" t="e">
        <f t="shared" si="0"/>
        <v>#DIV/0!</v>
      </c>
      <c r="CE58" s="29" t="e">
        <f t="shared" si="8"/>
        <v>#DIV/0!</v>
      </c>
      <c r="CF58" s="69" t="str">
        <f t="shared" si="1"/>
        <v/>
      </c>
      <c r="CG58" s="69" t="str">
        <f t="shared" si="2"/>
        <v/>
      </c>
      <c r="CH58" s="69" t="str">
        <f t="shared" si="3"/>
        <v/>
      </c>
      <c r="CI58" s="69" t="str">
        <f t="shared" si="13"/>
        <v/>
      </c>
      <c r="CJ58" s="69" t="str">
        <f t="shared" si="14"/>
        <v/>
      </c>
      <c r="CK58" s="69" t="str">
        <f t="shared" si="6"/>
        <v/>
      </c>
      <c r="CL58" s="69" t="str">
        <f t="shared" si="7"/>
        <v/>
      </c>
      <c r="CM58" s="41"/>
      <c r="CN58" s="41"/>
      <c r="CO58" s="41"/>
      <c r="CP58" s="41"/>
      <c r="CQ58" s="69"/>
      <c r="CR58" s="69"/>
    </row>
    <row r="59" spans="1:96">
      <c r="A59" s="94" t="s">
        <v>386</v>
      </c>
      <c r="B59" s="76">
        <v>31088.796262953801</v>
      </c>
      <c r="C59" s="76"/>
      <c r="D59" s="76">
        <v>278242.16263695201</v>
      </c>
      <c r="E59" s="76">
        <v>8145.2190445516999</v>
      </c>
      <c r="F59" s="76">
        <v>7493.6016607236397</v>
      </c>
      <c r="G59" s="76">
        <v>40811.229305666799</v>
      </c>
      <c r="H59" s="76">
        <v>16332.988945449601</v>
      </c>
      <c r="I59" s="76"/>
      <c r="J59" s="76"/>
      <c r="K59" s="76"/>
      <c r="L59" s="76"/>
      <c r="M59" s="76"/>
      <c r="N59" s="76"/>
      <c r="O59" s="76"/>
      <c r="P59" s="76"/>
      <c r="Q59" s="94" t="s">
        <v>367</v>
      </c>
      <c r="R59" s="76">
        <v>0</v>
      </c>
      <c r="S59" s="76">
        <v>431.49081087126598</v>
      </c>
      <c r="T59" s="76">
        <v>159.707143233544</v>
      </c>
      <c r="U59" s="76">
        <v>159.707143233544</v>
      </c>
      <c r="V59" s="76">
        <v>1268.86765109046</v>
      </c>
      <c r="W59" s="76">
        <v>0</v>
      </c>
      <c r="X59" s="76">
        <v>77.358860298977007</v>
      </c>
      <c r="Y59" s="76">
        <v>397.10925149344399</v>
      </c>
      <c r="Z59" s="76">
        <v>31088.745740284499</v>
      </c>
      <c r="AA59" s="76">
        <v>3800.89960505302</v>
      </c>
      <c r="AB59" s="76">
        <v>28.8806396597294</v>
      </c>
      <c r="AC59" s="76">
        <v>663.56909885494099</v>
      </c>
      <c r="AD59" s="76">
        <v>0</v>
      </c>
      <c r="AE59" s="76">
        <v>0</v>
      </c>
      <c r="AF59" s="76">
        <v>697.95039741375797</v>
      </c>
      <c r="AG59" s="76">
        <v>697.95039741375797</v>
      </c>
      <c r="AH59" s="76">
        <v>2225.9392044180599</v>
      </c>
      <c r="AI59" s="76">
        <v>525.509588337472</v>
      </c>
      <c r="AJ59" s="76">
        <v>20.9728645624084</v>
      </c>
      <c r="AK59" s="76">
        <v>549.95397077740404</v>
      </c>
      <c r="AL59" s="76">
        <v>56.276351563509103</v>
      </c>
      <c r="AM59" s="76">
        <v>0</v>
      </c>
      <c r="AN59" s="76">
        <v>44.529365033246201</v>
      </c>
      <c r="AO59" s="76">
        <v>144.22938768167401</v>
      </c>
      <c r="AP59" s="76">
        <v>0</v>
      </c>
      <c r="AQ59" s="76">
        <v>16794.0111632136</v>
      </c>
      <c r="AR59" s="76">
        <v>250417.838722421</v>
      </c>
      <c r="AS59" s="76">
        <v>25598.287180894698</v>
      </c>
      <c r="AT59" s="76">
        <v>278242.065107734</v>
      </c>
      <c r="AU59" s="76">
        <v>0</v>
      </c>
      <c r="AV59" s="76">
        <v>669.488003014269</v>
      </c>
      <c r="AW59" s="76">
        <v>0</v>
      </c>
      <c r="AX59" s="76">
        <v>5839.7630197721401</v>
      </c>
      <c r="AY59" s="76">
        <v>80.842453586644297</v>
      </c>
      <c r="AZ59" s="76">
        <v>0.68955383090549305</v>
      </c>
      <c r="BA59" s="76">
        <v>2886.88175509956</v>
      </c>
      <c r="BB59" s="76">
        <v>4.1032053010135696</v>
      </c>
      <c r="BC59" s="76">
        <v>0</v>
      </c>
      <c r="BD59" s="76">
        <v>0.12781977086481799</v>
      </c>
      <c r="BE59" s="76">
        <v>8144.9641925370397</v>
      </c>
      <c r="BF59" s="76">
        <v>7493.3471365892501</v>
      </c>
      <c r="BG59" s="76">
        <v>651.61705594779403</v>
      </c>
      <c r="BH59" s="76">
        <v>13.766267920765801</v>
      </c>
      <c r="BI59" s="76">
        <v>0</v>
      </c>
      <c r="BJ59" s="76">
        <v>1044.5887273047899</v>
      </c>
      <c r="BK59" s="76">
        <v>0</v>
      </c>
      <c r="BL59" s="76">
        <v>587.08934087314003</v>
      </c>
      <c r="BM59" s="76">
        <v>0</v>
      </c>
      <c r="BN59" s="76">
        <v>3.8379497655935602</v>
      </c>
      <c r="BO59" s="76">
        <v>2347.9441741210399</v>
      </c>
      <c r="BP59" s="76">
        <v>14.2665638242678</v>
      </c>
      <c r="BQ59" s="76">
        <v>14.059495012042699</v>
      </c>
      <c r="BR59" s="76">
        <v>508.81715126462598</v>
      </c>
      <c r="BS59" s="76">
        <v>0.59924273825074204</v>
      </c>
      <c r="BT59" s="76">
        <v>40811.190809371801</v>
      </c>
      <c r="BU59" s="76">
        <v>2439.1130279547001</v>
      </c>
      <c r="BV59" s="76">
        <v>0</v>
      </c>
      <c r="BW59" s="76">
        <v>0</v>
      </c>
      <c r="BX59" s="76">
        <v>817.07251612945299</v>
      </c>
      <c r="BY59" s="76">
        <v>0</v>
      </c>
      <c r="BZ59" s="76">
        <v>133.37422813326901</v>
      </c>
      <c r="CA59" s="76">
        <v>16333.003355544801</v>
      </c>
      <c r="CB59" s="76">
        <v>1135.74644505224</v>
      </c>
      <c r="CC59" s="94"/>
      <c r="CD59" s="29">
        <f t="shared" si="0"/>
        <v>8.0000096446818242E-3</v>
      </c>
      <c r="CE59" s="29">
        <f t="shared" si="8"/>
        <v>1.924765863006888E-2</v>
      </c>
      <c r="CF59" s="69">
        <f t="shared" si="1"/>
        <v>-1.6251085720664649E-6</v>
      </c>
      <c r="CG59" s="69" t="str">
        <f t="shared" si="2"/>
        <v/>
      </c>
      <c r="CH59" s="69">
        <f t="shared" si="3"/>
        <v>-3.505191919296982E-7</v>
      </c>
      <c r="CI59" s="69">
        <f t="shared" si="13"/>
        <v>-3.1288540340807962E-5</v>
      </c>
      <c r="CJ59" s="69">
        <f t="shared" si="14"/>
        <v>-3.3965527647893881E-5</v>
      </c>
      <c r="CK59" s="69">
        <f t="shared" si="6"/>
        <v>-9.4327702576978049E-7</v>
      </c>
      <c r="CL59" s="69">
        <f t="shared" si="7"/>
        <v>8.8226932916854465E-7</v>
      </c>
      <c r="CM59" s="41">
        <f t="shared" si="9"/>
        <v>-4.9208757983642702E-4</v>
      </c>
      <c r="CN59" s="41">
        <f t="shared" si="10"/>
        <v>-5.5867478180277323E-4</v>
      </c>
      <c r="CO59" s="41">
        <f t="shared" si="11"/>
        <v>8.5535642057601319E-4</v>
      </c>
      <c r="CP59" s="41">
        <f t="shared" si="12"/>
        <v>-1.3396576408934704E-3</v>
      </c>
      <c r="CQ59" s="69"/>
      <c r="CR59" s="69"/>
    </row>
    <row r="60" spans="1:96">
      <c r="A60" s="76" t="s">
        <v>387</v>
      </c>
      <c r="B60" s="76">
        <v>169086.10758938699</v>
      </c>
      <c r="C60" s="76"/>
      <c r="D60" s="76">
        <v>1959693.7967189201</v>
      </c>
      <c r="E60" s="76">
        <v>174539.31961189001</v>
      </c>
      <c r="F60" s="76">
        <v>160576.17643835899</v>
      </c>
      <c r="G60" s="76">
        <v>1292385.3675236001</v>
      </c>
      <c r="H60" s="76">
        <v>74853.499044939905</v>
      </c>
      <c r="I60" s="76">
        <v>10.174588613031201</v>
      </c>
      <c r="J60" s="76">
        <v>0.436053743174594</v>
      </c>
      <c r="K60" s="76">
        <v>69.7686007896543</v>
      </c>
      <c r="L60" s="76"/>
      <c r="M60" s="76"/>
      <c r="N60" s="76"/>
      <c r="O60" s="76"/>
      <c r="P60" s="76"/>
      <c r="Q60" s="94" t="s">
        <v>369</v>
      </c>
      <c r="R60" s="76">
        <v>0</v>
      </c>
      <c r="S60" s="76">
        <v>1093.2430239399901</v>
      </c>
      <c r="T60" s="76">
        <v>404.60596394431099</v>
      </c>
      <c r="U60" s="76">
        <v>404.60596394431099</v>
      </c>
      <c r="V60" s="76">
        <v>3214.7073226243801</v>
      </c>
      <c r="W60" s="76">
        <v>0</v>
      </c>
      <c r="X60" s="76">
        <v>196.312819444898</v>
      </c>
      <c r="Y60" s="76">
        <v>1004.29562544662</v>
      </c>
      <c r="Z60" s="76">
        <v>90290.074388355104</v>
      </c>
      <c r="AA60" s="76">
        <v>9659.8206751798098</v>
      </c>
      <c r="AB60" s="76">
        <v>73.295188238562005</v>
      </c>
      <c r="AC60" s="76">
        <v>1679.6925259111399</v>
      </c>
      <c r="AD60" s="76">
        <v>0</v>
      </c>
      <c r="AE60" s="76">
        <v>0</v>
      </c>
      <c r="AF60" s="76">
        <v>1766.0719644932401</v>
      </c>
      <c r="AG60" s="76">
        <v>1766.0719644932401</v>
      </c>
      <c r="AH60" s="76">
        <v>8260.0330483859398</v>
      </c>
      <c r="AI60" s="76">
        <v>1335.0840929733099</v>
      </c>
      <c r="AJ60" s="76">
        <v>53.2414789126804</v>
      </c>
      <c r="AK60" s="76">
        <v>1397.26409392459</v>
      </c>
      <c r="AL60" s="76">
        <v>142.83928523289001</v>
      </c>
      <c r="AM60" s="76">
        <v>0</v>
      </c>
      <c r="AN60" s="76">
        <v>112.777917854131</v>
      </c>
      <c r="AO60" s="76">
        <v>1232.3987984810101</v>
      </c>
      <c r="AP60" s="76">
        <v>0</v>
      </c>
      <c r="AQ60" s="76">
        <v>42661.261511158104</v>
      </c>
      <c r="AR60" s="76">
        <v>929367.28314511303</v>
      </c>
      <c r="AS60" s="76">
        <v>94746.698072829604</v>
      </c>
      <c r="AT60" s="76">
        <v>1032374.01426632</v>
      </c>
      <c r="AU60" s="76">
        <v>0</v>
      </c>
      <c r="AV60" s="76">
        <v>1693.57540933767</v>
      </c>
      <c r="AW60" s="76">
        <v>0</v>
      </c>
      <c r="AX60" s="76">
        <v>14777.630943911099</v>
      </c>
      <c r="AY60" s="76">
        <v>1681.3911116255199</v>
      </c>
      <c r="AZ60" s="76">
        <v>2.6313658184383502E-3</v>
      </c>
      <c r="BA60" s="76">
        <v>6260.3784498200403</v>
      </c>
      <c r="BB60" s="76">
        <v>68.598648897413398</v>
      </c>
      <c r="BC60" s="76">
        <v>0</v>
      </c>
      <c r="BD60" s="76">
        <v>4.87765009342086E-4</v>
      </c>
      <c r="BE60" s="76">
        <v>95712.161247907396</v>
      </c>
      <c r="BF60" s="76">
        <v>88072.621313935801</v>
      </c>
      <c r="BG60" s="76">
        <v>7639.5399339715696</v>
      </c>
      <c r="BH60" s="76">
        <v>293.194029993882</v>
      </c>
      <c r="BI60" s="76">
        <v>0</v>
      </c>
      <c r="BJ60" s="76">
        <v>22019.522844844199</v>
      </c>
      <c r="BK60" s="76">
        <v>0</v>
      </c>
      <c r="BL60" s="76">
        <v>9357.1518620788393</v>
      </c>
      <c r="BM60" s="76">
        <v>0</v>
      </c>
      <c r="BN60" s="76">
        <v>1.46458045492374E-2</v>
      </c>
      <c r="BO60" s="76">
        <v>37421.289042477503</v>
      </c>
      <c r="BP60" s="76">
        <v>36.180155909985302</v>
      </c>
      <c r="BQ60" s="76">
        <v>299.669505448172</v>
      </c>
      <c r="BR60" s="76">
        <v>10658.9037142368</v>
      </c>
      <c r="BS60" s="76">
        <v>12.5043395779251</v>
      </c>
      <c r="BT60" s="76">
        <v>708999.19108891697</v>
      </c>
      <c r="BU60" s="76">
        <v>6173.66880791124</v>
      </c>
      <c r="BV60" s="76">
        <v>0</v>
      </c>
      <c r="BW60" s="76">
        <v>0</v>
      </c>
      <c r="BX60" s="76">
        <v>2075.6093424977198</v>
      </c>
      <c r="BY60" s="76">
        <v>0</v>
      </c>
      <c r="BZ60" s="76">
        <v>338.88084615817002</v>
      </c>
      <c r="CA60" s="76">
        <v>41439.437808164803</v>
      </c>
      <c r="CB60" s="76">
        <v>2878.5510353158302</v>
      </c>
      <c r="CC60" s="94"/>
      <c r="CD60" s="29">
        <f t="shared" si="0"/>
        <v>8.0010082918021905E-3</v>
      </c>
      <c r="CE60" s="29">
        <f t="shared" si="8"/>
        <v>1.3992984199801564E-2</v>
      </c>
      <c r="CF60" s="69">
        <f t="shared" si="1"/>
        <v>-0.4660112786579852</v>
      </c>
      <c r="CG60" s="69" t="str">
        <f t="shared" si="2"/>
        <v/>
      </c>
      <c r="CH60" s="69">
        <f t="shared" si="3"/>
        <v>-0.47319626362301848</v>
      </c>
      <c r="CI60" s="69">
        <f t="shared" si="13"/>
        <v>-0.45162980203695446</v>
      </c>
      <c r="CJ60" s="69">
        <f t="shared" si="14"/>
        <v>-0.45152124513473774</v>
      </c>
      <c r="CK60" s="69">
        <f t="shared" si="6"/>
        <v>-0.4514026474568778</v>
      </c>
      <c r="CL60" s="69">
        <f t="shared" si="7"/>
        <v>-0.4463927760640054</v>
      </c>
      <c r="CM60" s="41">
        <f t="shared" si="9"/>
        <v>-1.9636215251554873E-3</v>
      </c>
      <c r="CN60" s="41">
        <f t="shared" si="10"/>
        <v>-3.497087529796424E-4</v>
      </c>
      <c r="CO60" s="41">
        <f t="shared" si="11"/>
        <v>-1.8234756002805882E-3</v>
      </c>
      <c r="CP60" s="41">
        <f t="shared" si="12"/>
        <v>-3.1092407237871466E-3</v>
      </c>
      <c r="CQ60" s="69"/>
      <c r="CR60" s="69"/>
    </row>
    <row r="61" spans="1:96">
      <c r="A61" s="33" t="s">
        <v>370</v>
      </c>
      <c r="B61" s="1">
        <f>SUM(B3:B60)+SUM(B67:B90)</f>
        <v>293440.09488084225</v>
      </c>
      <c r="C61" s="1">
        <f t="shared" ref="C61:O61" si="15">SUM(C3:C60)+SUM(C67:C90)</f>
        <v>18.8614564236617</v>
      </c>
      <c r="D61" s="1">
        <f t="shared" si="15"/>
        <v>2674451.1852330561</v>
      </c>
      <c r="E61" s="1">
        <f t="shared" si="15"/>
        <v>203570.76304140204</v>
      </c>
      <c r="F61" s="1">
        <f t="shared" si="15"/>
        <v>187390.60227652758</v>
      </c>
      <c r="G61" s="1">
        <f t="shared" si="15"/>
        <v>1454557.4560121563</v>
      </c>
      <c r="H61" s="1">
        <f t="shared" si="15"/>
        <v>116052.48540861887</v>
      </c>
      <c r="I61" s="1">
        <f t="shared" si="15"/>
        <v>10.174588613031201</v>
      </c>
      <c r="J61" s="1">
        <f t="shared" si="15"/>
        <v>0.436053743174594</v>
      </c>
      <c r="K61" s="1">
        <f t="shared" si="15"/>
        <v>69.7686007896543</v>
      </c>
      <c r="L61" s="1">
        <f t="shared" si="15"/>
        <v>0</v>
      </c>
      <c r="M61" s="1">
        <f t="shared" si="15"/>
        <v>0</v>
      </c>
      <c r="N61" s="1">
        <f t="shared" si="15"/>
        <v>0</v>
      </c>
      <c r="O61" s="1">
        <f t="shared" si="15"/>
        <v>0</v>
      </c>
      <c r="P61" s="76"/>
      <c r="Q61" s="76"/>
      <c r="R61" s="1">
        <f t="shared" ref="R61:CB61" si="16">SUM(R3:R60)+SUM(R67:R90)</f>
        <v>0</v>
      </c>
      <c r="S61" s="1">
        <f t="shared" si="16"/>
        <v>2108.6060373776104</v>
      </c>
      <c r="T61" s="1">
        <f t="shared" si="16"/>
        <v>922.18623461776019</v>
      </c>
      <c r="U61" s="1">
        <f t="shared" si="16"/>
        <v>922.18623461776019</v>
      </c>
      <c r="V61" s="1">
        <f t="shared" si="16"/>
        <v>6252.5138204388131</v>
      </c>
      <c r="W61" s="1">
        <f t="shared" si="16"/>
        <v>2.2260533321591449</v>
      </c>
      <c r="X61" s="1">
        <f t="shared" si="16"/>
        <v>459.79449311102428</v>
      </c>
      <c r="Y61" s="1">
        <f t="shared" si="16"/>
        <v>1938.7525604975867</v>
      </c>
      <c r="Z61" s="1">
        <f t="shared" si="16"/>
        <v>213143.43213623133</v>
      </c>
      <c r="AA61" s="1">
        <f t="shared" si="16"/>
        <v>19124.390332801624</v>
      </c>
      <c r="AB61" s="1">
        <f t="shared" si="16"/>
        <v>188.34161673864952</v>
      </c>
      <c r="AC61" s="1">
        <f t="shared" si="16"/>
        <v>3411.4389287152376</v>
      </c>
      <c r="AD61" s="1">
        <f t="shared" si="16"/>
        <v>0</v>
      </c>
      <c r="AE61" s="1">
        <f t="shared" si="16"/>
        <v>0</v>
      </c>
      <c r="AF61" s="1">
        <f t="shared" si="16"/>
        <v>3634.7167029097814</v>
      </c>
      <c r="AG61" s="1">
        <f t="shared" si="16"/>
        <v>3634.7167029097814</v>
      </c>
      <c r="AH61" s="1">
        <f t="shared" si="16"/>
        <v>13929.786215464781</v>
      </c>
      <c r="AI61" s="1">
        <f t="shared" si="16"/>
        <v>2634.0284434451855</v>
      </c>
      <c r="AJ61" s="1">
        <f t="shared" si="16"/>
        <v>106.48761455006729</v>
      </c>
      <c r="AK61" s="1">
        <f t="shared" si="16"/>
        <v>2698.5082434726132</v>
      </c>
      <c r="AL61" s="1">
        <f t="shared" si="16"/>
        <v>305.73883528281732</v>
      </c>
      <c r="AM61" s="1">
        <f t="shared" si="16"/>
        <v>0</v>
      </c>
      <c r="AN61" s="1">
        <f t="shared" si="16"/>
        <v>217.56217706518868</v>
      </c>
      <c r="AO61" s="1">
        <f t="shared" si="16"/>
        <v>1458.8400390870531</v>
      </c>
      <c r="AP61" s="1">
        <f t="shared" si="16"/>
        <v>0</v>
      </c>
      <c r="AQ61" s="1">
        <f t="shared" si="16"/>
        <v>84725.254447606218</v>
      </c>
      <c r="AR61" s="1">
        <f t="shared" si="16"/>
        <v>1567214.0593567106</v>
      </c>
      <c r="AS61" s="1">
        <f t="shared" si="16"/>
        <v>159948.84400937083</v>
      </c>
      <c r="AT61" s="1">
        <f t="shared" si="16"/>
        <v>1741092.6895815381</v>
      </c>
      <c r="AU61" s="1">
        <f t="shared" si="16"/>
        <v>0</v>
      </c>
      <c r="AV61" s="1">
        <f t="shared" si="16"/>
        <v>3470.2347853807546</v>
      </c>
      <c r="AW61" s="1">
        <f t="shared" si="16"/>
        <v>0</v>
      </c>
      <c r="AX61" s="1">
        <f t="shared" si="16"/>
        <v>29338.501760232502</v>
      </c>
      <c r="AY61" s="1">
        <f t="shared" si="16"/>
        <v>1779.2938016394187</v>
      </c>
      <c r="AZ61" s="1">
        <f t="shared" si="16"/>
        <v>4.517701549921016</v>
      </c>
      <c r="BA61" s="1">
        <f t="shared" si="16"/>
        <v>23561.573958199122</v>
      </c>
      <c r="BB61" s="1">
        <f t="shared" si="16"/>
        <v>77.843510682911827</v>
      </c>
      <c r="BC61" s="1">
        <f t="shared" si="16"/>
        <v>0</v>
      </c>
      <c r="BD61" s="1">
        <f t="shared" si="16"/>
        <v>0.83742635148832656</v>
      </c>
      <c r="BE61" s="1">
        <f t="shared" si="16"/>
        <v>124378.8687543571</v>
      </c>
      <c r="BF61" s="1">
        <f t="shared" si="16"/>
        <v>114550.08443743915</v>
      </c>
      <c r="BG61" s="1">
        <f t="shared" si="16"/>
        <v>9828.7843169179341</v>
      </c>
      <c r="BH61" s="1">
        <f t="shared" si="16"/>
        <v>308.0389728709136</v>
      </c>
      <c r="BI61" s="1">
        <f t="shared" si="16"/>
        <v>0</v>
      </c>
      <c r="BJ61" s="1">
        <f t="shared" si="16"/>
        <v>23221.22580672161</v>
      </c>
      <c r="BK61" s="1">
        <f t="shared" si="16"/>
        <v>0</v>
      </c>
      <c r="BL61" s="1">
        <f t="shared" si="16"/>
        <v>10797.891048681911</v>
      </c>
      <c r="BM61" s="1">
        <f t="shared" si="16"/>
        <v>0</v>
      </c>
      <c r="BN61" s="1">
        <f t="shared" si="16"/>
        <v>25.144804439937303</v>
      </c>
      <c r="BO61" s="1">
        <f t="shared" si="16"/>
        <v>43183.800232950663</v>
      </c>
      <c r="BP61" s="1">
        <f t="shared" si="16"/>
        <v>126.50889794677033</v>
      </c>
      <c r="BQ61" s="1">
        <f t="shared" si="16"/>
        <v>314.83064987483243</v>
      </c>
      <c r="BR61" s="1">
        <f t="shared" si="16"/>
        <v>11261.862396659182</v>
      </c>
      <c r="BS61" s="1">
        <f t="shared" si="16"/>
        <v>13.224126817111097</v>
      </c>
      <c r="BT61" s="1">
        <f t="shared" si="16"/>
        <v>868746.79534790746</v>
      </c>
      <c r="BU61" s="1">
        <f t="shared" si="16"/>
        <v>12359.078451325538</v>
      </c>
      <c r="BV61" s="1">
        <f t="shared" si="16"/>
        <v>0</v>
      </c>
      <c r="BW61" s="1">
        <f t="shared" si="16"/>
        <v>0.79750074550059402</v>
      </c>
      <c r="BX61" s="1">
        <f t="shared" si="16"/>
        <v>4066.5838557092402</v>
      </c>
      <c r="BY61" s="1">
        <f t="shared" si="16"/>
        <v>0</v>
      </c>
      <c r="BZ61" s="1">
        <f t="shared" si="16"/>
        <v>658.69414198620359</v>
      </c>
      <c r="CA61" s="1">
        <f t="shared" si="16"/>
        <v>82371.494392808017</v>
      </c>
      <c r="CB61" s="1">
        <f t="shared" si="16"/>
        <v>5606.8538303080595</v>
      </c>
      <c r="CC61" s="94"/>
      <c r="CD61" s="94"/>
      <c r="CE61" s="94"/>
      <c r="CF61" s="69"/>
      <c r="CG61" s="69"/>
      <c r="CH61" s="69"/>
      <c r="CI61" s="69"/>
      <c r="CJ61" s="69"/>
      <c r="CK61" s="69"/>
      <c r="CL61" s="69"/>
      <c r="CM61" s="41"/>
      <c r="CN61" s="41"/>
      <c r="CO61" s="41"/>
      <c r="CP61" s="41"/>
      <c r="CQ61" s="69"/>
      <c r="CR61" s="69"/>
    </row>
    <row r="62" spans="1:96">
      <c r="A62" s="8" t="s">
        <v>217</v>
      </c>
      <c r="B62" s="1">
        <f>SUM(B3:B51)</f>
        <v>15288.500497252451</v>
      </c>
      <c r="C62" s="1">
        <f t="shared" ref="C62:O62" si="17">SUM(C3:C51)</f>
        <v>0</v>
      </c>
      <c r="D62" s="1">
        <f t="shared" si="17"/>
        <v>116699.95538751026</v>
      </c>
      <c r="E62" s="1">
        <f t="shared" si="17"/>
        <v>2410.3622890813349</v>
      </c>
      <c r="F62" s="1">
        <f t="shared" si="17"/>
        <v>2217.5327135180901</v>
      </c>
      <c r="G62" s="1">
        <f t="shared" si="17"/>
        <v>4964.4858583170299</v>
      </c>
      <c r="H62" s="1">
        <f t="shared" si="17"/>
        <v>9426.3702365638528</v>
      </c>
      <c r="I62" s="1">
        <f t="shared" si="17"/>
        <v>0</v>
      </c>
      <c r="J62" s="1">
        <f t="shared" si="17"/>
        <v>0</v>
      </c>
      <c r="K62" s="1">
        <f t="shared" si="17"/>
        <v>0</v>
      </c>
      <c r="L62" s="1">
        <f t="shared" si="17"/>
        <v>0</v>
      </c>
      <c r="M62" s="1">
        <f t="shared" si="17"/>
        <v>0</v>
      </c>
      <c r="N62" s="1">
        <f t="shared" si="17"/>
        <v>0</v>
      </c>
      <c r="O62" s="1">
        <f t="shared" si="17"/>
        <v>0</v>
      </c>
      <c r="P62" s="94"/>
      <c r="Q62" s="94"/>
      <c r="R62" s="1">
        <f t="shared" ref="R62:CB62" si="18">SUM(R3:R51)</f>
        <v>0</v>
      </c>
      <c r="S62" s="1">
        <f t="shared" si="18"/>
        <v>249.02958880924086</v>
      </c>
      <c r="T62" s="1">
        <f t="shared" si="18"/>
        <v>92.172836061963423</v>
      </c>
      <c r="U62" s="1">
        <f t="shared" si="18"/>
        <v>92.172836061963423</v>
      </c>
      <c r="V62" s="1">
        <f t="shared" si="18"/>
        <v>732.31099900013271</v>
      </c>
      <c r="W62" s="1">
        <f t="shared" si="18"/>
        <v>0</v>
      </c>
      <c r="X62" s="1">
        <f t="shared" si="18"/>
        <v>44.646626947327874</v>
      </c>
      <c r="Y62" s="1">
        <f t="shared" si="18"/>
        <v>229.18655740467003</v>
      </c>
      <c r="Z62" s="1">
        <f t="shared" si="18"/>
        <v>15288.496581861888</v>
      </c>
      <c r="AA62" s="1">
        <f t="shared" si="18"/>
        <v>2193.6429775768147</v>
      </c>
      <c r="AB62" s="1">
        <f t="shared" si="18"/>
        <v>16.6681135367627</v>
      </c>
      <c r="AC62" s="1">
        <f t="shared" si="18"/>
        <v>382.96984645390006</v>
      </c>
      <c r="AD62" s="1">
        <f t="shared" si="18"/>
        <v>0</v>
      </c>
      <c r="AE62" s="1">
        <f t="shared" si="18"/>
        <v>0</v>
      </c>
      <c r="AF62" s="1">
        <f t="shared" si="18"/>
        <v>402.81277418717718</v>
      </c>
      <c r="AG62" s="1">
        <f t="shared" si="18"/>
        <v>402.81277418717718</v>
      </c>
      <c r="AH62" s="1">
        <f t="shared" si="18"/>
        <v>933.59951554382405</v>
      </c>
      <c r="AI62" s="1">
        <f t="shared" si="18"/>
        <v>303.29104887476376</v>
      </c>
      <c r="AJ62" s="1">
        <f t="shared" si="18"/>
        <v>12.104227420765525</v>
      </c>
      <c r="AK62" s="1">
        <f t="shared" si="18"/>
        <v>317.3988537561458</v>
      </c>
      <c r="AL62" s="1">
        <f t="shared" si="18"/>
        <v>32.479164999886095</v>
      </c>
      <c r="AM62" s="1">
        <f t="shared" si="18"/>
        <v>0</v>
      </c>
      <c r="AN62" s="1">
        <f t="shared" si="18"/>
        <v>25.699554177142694</v>
      </c>
      <c r="AO62" s="1">
        <f t="shared" si="18"/>
        <v>42.680856350120365</v>
      </c>
      <c r="AP62" s="1">
        <f t="shared" si="18"/>
        <v>0</v>
      </c>
      <c r="AQ62" s="1">
        <f t="shared" si="18"/>
        <v>9692.467459935724</v>
      </c>
      <c r="AR62" s="1">
        <f t="shared" si="18"/>
        <v>105029.92478392272</v>
      </c>
      <c r="AS62" s="1">
        <f t="shared" si="18"/>
        <v>10736.39295870838</v>
      </c>
      <c r="AT62" s="1">
        <f t="shared" si="18"/>
        <v>116699.91725817505</v>
      </c>
      <c r="AU62" s="1">
        <f t="shared" si="18"/>
        <v>0</v>
      </c>
      <c r="AV62" s="1">
        <f t="shared" si="18"/>
        <v>386.38663007150291</v>
      </c>
      <c r="AW62" s="1">
        <f t="shared" si="18"/>
        <v>0</v>
      </c>
      <c r="AX62" s="1">
        <f t="shared" si="18"/>
        <v>3370.3468834878668</v>
      </c>
      <c r="AY62" s="1">
        <f t="shared" si="18"/>
        <v>1.6445034136907</v>
      </c>
      <c r="AZ62" s="1">
        <f t="shared" si="18"/>
        <v>0.45070071984005411</v>
      </c>
      <c r="BA62" s="1">
        <f t="shared" si="18"/>
        <v>1696.8607585166167</v>
      </c>
      <c r="BB62" s="1">
        <f t="shared" si="18"/>
        <v>0.59083416725629134</v>
      </c>
      <c r="BC62" s="1">
        <f t="shared" si="18"/>
        <v>0</v>
      </c>
      <c r="BD62" s="1">
        <f t="shared" si="18"/>
        <v>8.354454111392913E-2</v>
      </c>
      <c r="BE62" s="1">
        <f t="shared" si="18"/>
        <v>2410.303379946527</v>
      </c>
      <c r="BF62" s="1">
        <f t="shared" si="18"/>
        <v>2217.4747107633934</v>
      </c>
      <c r="BG62" s="1">
        <f t="shared" si="18"/>
        <v>192.82866918313218</v>
      </c>
      <c r="BH62" s="1">
        <f t="shared" si="18"/>
        <v>6.3307233364749152E-2</v>
      </c>
      <c r="BI62" s="1">
        <f t="shared" si="18"/>
        <v>0</v>
      </c>
      <c r="BJ62" s="1">
        <f t="shared" si="18"/>
        <v>13.73472763821159</v>
      </c>
      <c r="BK62" s="1">
        <f t="shared" si="18"/>
        <v>0</v>
      </c>
      <c r="BL62" s="1">
        <f t="shared" si="18"/>
        <v>98.536712468030032</v>
      </c>
      <c r="BM62" s="1">
        <f t="shared" si="18"/>
        <v>0</v>
      </c>
      <c r="BN62" s="1">
        <f t="shared" si="18"/>
        <v>2.5085344156534743</v>
      </c>
      <c r="BO62" s="1">
        <f t="shared" si="18"/>
        <v>394.14497043932545</v>
      </c>
      <c r="BP62" s="1">
        <f t="shared" si="18"/>
        <v>8.2337510375999674</v>
      </c>
      <c r="BQ62" s="1">
        <f t="shared" si="18"/>
        <v>6.4655800084877924E-2</v>
      </c>
      <c r="BR62" s="1">
        <f t="shared" si="18"/>
        <v>8.7799733762551</v>
      </c>
      <c r="BS62" s="1">
        <f t="shared" si="18"/>
        <v>1.148803394961335E-2</v>
      </c>
      <c r="BT62" s="1">
        <f t="shared" si="18"/>
        <v>4964.484378826538</v>
      </c>
      <c r="BU62" s="1">
        <f t="shared" si="18"/>
        <v>1407.7017031966063</v>
      </c>
      <c r="BV62" s="1">
        <f t="shared" si="18"/>
        <v>0</v>
      </c>
      <c r="BW62" s="1">
        <f t="shared" si="18"/>
        <v>0</v>
      </c>
      <c r="BX62" s="1">
        <f t="shared" si="18"/>
        <v>471.56313861135567</v>
      </c>
      <c r="BY62" s="1">
        <f t="shared" si="18"/>
        <v>0</v>
      </c>
      <c r="BZ62" s="1">
        <f t="shared" si="18"/>
        <v>76.975163737020253</v>
      </c>
      <c r="CA62" s="1">
        <f t="shared" si="18"/>
        <v>9426.3675738385027</v>
      </c>
      <c r="CB62" s="1">
        <f t="shared" si="18"/>
        <v>655.47993307228501</v>
      </c>
      <c r="CC62" s="94"/>
      <c r="CD62" s="94"/>
      <c r="CE62" s="94"/>
      <c r="CF62" s="69"/>
      <c r="CG62" s="69"/>
      <c r="CH62" s="69"/>
      <c r="CI62" s="69"/>
      <c r="CJ62" s="69"/>
      <c r="CK62" s="69"/>
      <c r="CL62" s="69"/>
      <c r="CM62" s="41"/>
      <c r="CN62" s="41"/>
      <c r="CO62" s="41"/>
      <c r="CP62" s="41"/>
      <c r="CQ62" s="69"/>
      <c r="CR62" s="69"/>
    </row>
    <row r="63" spans="1:96">
      <c r="A63" s="94" t="s">
        <v>340</v>
      </c>
      <c r="B63" s="76">
        <f>+B3+B5+B8+B9+B11+B12+B14+B15+B16+B17+B18+B19+B20+B21+B22+B23+B24+B25+B26+B28+B30+B31+B33+B34+B35+B36+B37+B39+B40+B41+B42+B43+B44+B46+B47+B49+B50+B10</f>
        <v>11237.79866431267</v>
      </c>
      <c r="C63" s="76">
        <f t="shared" ref="C63:O63" si="19">+C3+C5+C8+C9+C11+C12+C14+C15+C16+C17+C18+C19+C20+C21+C22+C23+C24+C25+C26+C28+C30+C31+C33+C34+C35+C36+C37+C39+C40+C41+C42+C43+C44+C46+C47+C49+C50+C10</f>
        <v>0</v>
      </c>
      <c r="D63" s="76">
        <f t="shared" si="19"/>
        <v>86748.387075787774</v>
      </c>
      <c r="E63" s="76">
        <f t="shared" si="19"/>
        <v>1800.121560623757</v>
      </c>
      <c r="F63" s="76">
        <f t="shared" si="19"/>
        <v>1656.1113882490715</v>
      </c>
      <c r="G63" s="76">
        <f t="shared" si="19"/>
        <v>3780.7998346067179</v>
      </c>
      <c r="H63" s="76">
        <f t="shared" si="19"/>
        <v>6817.0645893758765</v>
      </c>
      <c r="I63" s="76">
        <f t="shared" si="19"/>
        <v>0</v>
      </c>
      <c r="J63" s="76">
        <f t="shared" si="19"/>
        <v>0</v>
      </c>
      <c r="K63" s="76">
        <f t="shared" si="19"/>
        <v>0</v>
      </c>
      <c r="L63" s="76">
        <f t="shared" si="19"/>
        <v>0</v>
      </c>
      <c r="M63" s="76">
        <f t="shared" si="19"/>
        <v>0</v>
      </c>
      <c r="N63" s="76">
        <f t="shared" si="19"/>
        <v>0</v>
      </c>
      <c r="O63" s="76">
        <f t="shared" si="19"/>
        <v>0</v>
      </c>
      <c r="P63" s="94"/>
      <c r="Q63" s="94"/>
      <c r="R63" s="76">
        <f t="shared" ref="R63:CB63" si="20">+R3+R5+R8+R9+R11+R12+R14+R15+R16+R17+R18+R19+R20+R21+R22+R23+R24+R25+R26+R28+R30+R31+R33+R34+R35+R36+R37+R39+R40+R41+R42+R43+R44+R46+R47+R49+R50+R10</f>
        <v>0</v>
      </c>
      <c r="S63" s="76">
        <f t="shared" si="20"/>
        <v>180.09593266219662</v>
      </c>
      <c r="T63" s="76">
        <f t="shared" si="20"/>
        <v>66.658549618301137</v>
      </c>
      <c r="U63" s="76">
        <f t="shared" si="20"/>
        <v>66.658549618301137</v>
      </c>
      <c r="V63" s="76">
        <f t="shared" si="20"/>
        <v>529.60061268374409</v>
      </c>
      <c r="W63" s="76">
        <f t="shared" si="20"/>
        <v>0</v>
      </c>
      <c r="X63" s="76">
        <f t="shared" si="20"/>
        <v>32.288030047993445</v>
      </c>
      <c r="Y63" s="76">
        <f t="shared" si="20"/>
        <v>165.74563985711194</v>
      </c>
      <c r="Z63" s="76">
        <f t="shared" si="20"/>
        <v>11237.795663020868</v>
      </c>
      <c r="AA63" s="76">
        <f t="shared" si="20"/>
        <v>1586.4225664540136</v>
      </c>
      <c r="AB63" s="76">
        <f t="shared" si="20"/>
        <v>12.05422737841482</v>
      </c>
      <c r="AC63" s="76">
        <f t="shared" si="20"/>
        <v>276.96031948772395</v>
      </c>
      <c r="AD63" s="76">
        <f t="shared" si="20"/>
        <v>0</v>
      </c>
      <c r="AE63" s="76">
        <f t="shared" si="20"/>
        <v>0</v>
      </c>
      <c r="AF63" s="76">
        <f t="shared" si="20"/>
        <v>291.31052364186388</v>
      </c>
      <c r="AG63" s="76">
        <f t="shared" si="20"/>
        <v>291.31052364186388</v>
      </c>
      <c r="AH63" s="76">
        <f t="shared" si="20"/>
        <v>693.98701763527879</v>
      </c>
      <c r="AI63" s="76">
        <f t="shared" si="20"/>
        <v>219.33728987828022</v>
      </c>
      <c r="AJ63" s="76">
        <f t="shared" si="20"/>
        <v>8.7536659652026252</v>
      </c>
      <c r="AK63" s="76">
        <f t="shared" si="20"/>
        <v>229.53996081178951</v>
      </c>
      <c r="AL63" s="76">
        <f t="shared" si="20"/>
        <v>23.488637677209951</v>
      </c>
      <c r="AM63" s="76">
        <f t="shared" si="20"/>
        <v>0</v>
      </c>
      <c r="AN63" s="76">
        <f t="shared" si="20"/>
        <v>18.585680905518831</v>
      </c>
      <c r="AO63" s="76">
        <f t="shared" si="20"/>
        <v>31.875180561990508</v>
      </c>
      <c r="AP63" s="76">
        <f t="shared" si="20"/>
        <v>0</v>
      </c>
      <c r="AQ63" s="76">
        <f t="shared" si="20"/>
        <v>7009.5036195523435</v>
      </c>
      <c r="AR63" s="76">
        <f t="shared" si="20"/>
        <v>78073.522184804722</v>
      </c>
      <c r="AS63" s="76">
        <f t="shared" si="20"/>
        <v>7980.8496188851277</v>
      </c>
      <c r="AT63" s="76">
        <f t="shared" si="20"/>
        <v>86748.35882132515</v>
      </c>
      <c r="AU63" s="76">
        <f t="shared" si="20"/>
        <v>0</v>
      </c>
      <c r="AV63" s="76">
        <f t="shared" si="20"/>
        <v>279.43125761446879</v>
      </c>
      <c r="AW63" s="76">
        <f t="shared" si="20"/>
        <v>0</v>
      </c>
      <c r="AX63" s="76">
        <f t="shared" si="20"/>
        <v>2437.4041027353414</v>
      </c>
      <c r="AY63" s="76">
        <f t="shared" si="20"/>
        <v>1.3157098404166714</v>
      </c>
      <c r="AZ63" s="76">
        <f t="shared" si="20"/>
        <v>0.33562582007594871</v>
      </c>
      <c r="BA63" s="76">
        <f t="shared" si="20"/>
        <v>1263.9488597781028</v>
      </c>
      <c r="BB63" s="76">
        <f t="shared" si="20"/>
        <v>0.44370026150277919</v>
      </c>
      <c r="BC63" s="76">
        <f t="shared" si="20"/>
        <v>0</v>
      </c>
      <c r="BD63" s="76">
        <f t="shared" si="20"/>
        <v>6.2213578536626894E-2</v>
      </c>
      <c r="BE63" s="76">
        <f t="shared" si="20"/>
        <v>1800.0774673225935</v>
      </c>
      <c r="BF63" s="76">
        <f t="shared" si="20"/>
        <v>1656.0680453501179</v>
      </c>
      <c r="BG63" s="76">
        <f t="shared" si="20"/>
        <v>144.00942197247505</v>
      </c>
      <c r="BH63" s="76">
        <f t="shared" si="20"/>
        <v>6.3039903217094601E-2</v>
      </c>
      <c r="BI63" s="76">
        <f t="shared" si="20"/>
        <v>0</v>
      </c>
      <c r="BJ63" s="76">
        <f t="shared" si="20"/>
        <v>11.418263837615243</v>
      </c>
      <c r="BK63" s="76">
        <f t="shared" si="20"/>
        <v>0</v>
      </c>
      <c r="BL63" s="76">
        <f t="shared" si="20"/>
        <v>73.885304974696311</v>
      </c>
      <c r="BM63" s="76">
        <f t="shared" si="20"/>
        <v>0</v>
      </c>
      <c r="BN63" s="76">
        <f t="shared" si="20"/>
        <v>1.8680441441533961</v>
      </c>
      <c r="BO63" s="76">
        <f t="shared" si="20"/>
        <v>295.53934032892914</v>
      </c>
      <c r="BP63" s="76">
        <f t="shared" si="20"/>
        <v>5.9545734177334317</v>
      </c>
      <c r="BQ63" s="76">
        <f t="shared" si="20"/>
        <v>6.4382773304232296E-2</v>
      </c>
      <c r="BR63" s="76">
        <f t="shared" si="20"/>
        <v>7.1143288166327512</v>
      </c>
      <c r="BS63" s="76">
        <f t="shared" si="20"/>
        <v>9.2312929346086928E-3</v>
      </c>
      <c r="BT63" s="76">
        <f t="shared" si="20"/>
        <v>3780.7987028265175</v>
      </c>
      <c r="BU63" s="76">
        <f t="shared" si="20"/>
        <v>1018.0371090296073</v>
      </c>
      <c r="BV63" s="76">
        <f t="shared" si="20"/>
        <v>0</v>
      </c>
      <c r="BW63" s="76">
        <f t="shared" si="20"/>
        <v>0</v>
      </c>
      <c r="BX63" s="76">
        <f t="shared" si="20"/>
        <v>341.03017370859868</v>
      </c>
      <c r="BY63" s="76">
        <f t="shared" si="20"/>
        <v>0</v>
      </c>
      <c r="BZ63" s="76">
        <f t="shared" si="20"/>
        <v>55.667739967187835</v>
      </c>
      <c r="CA63" s="76">
        <f t="shared" si="20"/>
        <v>6817.0627899461369</v>
      </c>
      <c r="CB63" s="76">
        <f t="shared" si="20"/>
        <v>474.03709091579537</v>
      </c>
      <c r="CC63" s="94"/>
      <c r="CD63" s="94"/>
      <c r="CE63" s="94"/>
      <c r="CF63" s="69"/>
      <c r="CG63" s="69"/>
      <c r="CH63" s="69"/>
      <c r="CI63" s="69"/>
      <c r="CJ63" s="69"/>
      <c r="CK63" s="69"/>
      <c r="CL63" s="69"/>
      <c r="CM63" s="41"/>
      <c r="CN63" s="41"/>
      <c r="CO63" s="41"/>
      <c r="CP63" s="41"/>
      <c r="CQ63" s="69"/>
      <c r="CR63" s="69"/>
    </row>
    <row r="64" spans="1:96">
      <c r="A64" s="2" t="s">
        <v>371</v>
      </c>
      <c r="B64" s="1">
        <f t="shared" ref="B64:H64" si="21">SUM(B67:B75)</f>
        <v>11405.646183906707</v>
      </c>
      <c r="C64" s="1">
        <f t="shared" si="21"/>
        <v>10.362457701399272</v>
      </c>
      <c r="D64" s="1">
        <f t="shared" si="21"/>
        <v>104335.76857482996</v>
      </c>
      <c r="E64" s="1">
        <f t="shared" si="21"/>
        <v>1736.2835099575875</v>
      </c>
      <c r="F64" s="1">
        <f t="shared" si="21"/>
        <v>1597.3808268069802</v>
      </c>
      <c r="G64" s="1">
        <f t="shared" si="21"/>
        <v>3875.4878314107841</v>
      </c>
      <c r="H64" s="1">
        <f t="shared" si="21"/>
        <v>6171.155337670627</v>
      </c>
      <c r="I64" s="1">
        <f t="shared" ref="I64:O64" si="22">SUM(I67:I77)</f>
        <v>0</v>
      </c>
      <c r="J64" s="1">
        <f t="shared" si="22"/>
        <v>0</v>
      </c>
      <c r="K64" s="1">
        <f t="shared" si="22"/>
        <v>0</v>
      </c>
      <c r="L64" s="1">
        <f t="shared" si="22"/>
        <v>0</v>
      </c>
      <c r="M64" s="1">
        <f t="shared" si="22"/>
        <v>0</v>
      </c>
      <c r="N64" s="1">
        <f t="shared" si="22"/>
        <v>0</v>
      </c>
      <c r="O64" s="1">
        <f t="shared" si="22"/>
        <v>0</v>
      </c>
      <c r="P64" s="94"/>
      <c r="Q64" s="94"/>
      <c r="R64" s="1">
        <f t="shared" ref="R64:AW64" si="23">SUM(R67:R75)</f>
        <v>0</v>
      </c>
      <c r="S64" s="1">
        <f t="shared" si="23"/>
        <v>162.77441294745972</v>
      </c>
      <c r="T64" s="1">
        <f t="shared" si="23"/>
        <v>60.247377379874905</v>
      </c>
      <c r="U64" s="1">
        <f t="shared" si="23"/>
        <v>60.247377379874905</v>
      </c>
      <c r="V64" s="1">
        <f t="shared" si="23"/>
        <v>478.66379620554176</v>
      </c>
      <c r="W64" s="1">
        <f t="shared" si="23"/>
        <v>0</v>
      </c>
      <c r="X64" s="1">
        <f t="shared" si="23"/>
        <v>29.182574254100395</v>
      </c>
      <c r="Y64" s="1">
        <f t="shared" si="23"/>
        <v>149.80434393528151</v>
      </c>
      <c r="Z64" s="1">
        <f t="shared" si="23"/>
        <v>11382.410195362561</v>
      </c>
      <c r="AA64" s="1">
        <f t="shared" si="23"/>
        <v>1433.8413467429825</v>
      </c>
      <c r="AB64" s="1">
        <f t="shared" si="23"/>
        <v>10.89485606946505</v>
      </c>
      <c r="AC64" s="1">
        <f t="shared" si="23"/>
        <v>250.32260793378916</v>
      </c>
      <c r="AD64" s="1">
        <f t="shared" si="23"/>
        <v>0</v>
      </c>
      <c r="AE64" s="1">
        <f t="shared" si="23"/>
        <v>0</v>
      </c>
      <c r="AF64" s="1">
        <f t="shared" si="23"/>
        <v>263.29257996981681</v>
      </c>
      <c r="AG64" s="1">
        <f t="shared" si="23"/>
        <v>263.29257996981681</v>
      </c>
      <c r="AH64" s="1">
        <f t="shared" si="23"/>
        <v>832.68977416557595</v>
      </c>
      <c r="AI64" s="1">
        <f t="shared" si="23"/>
        <v>198.24157595685645</v>
      </c>
      <c r="AJ64" s="1">
        <f t="shared" si="23"/>
        <v>7.9117390349130297</v>
      </c>
      <c r="AK64" s="1">
        <f t="shared" si="23"/>
        <v>207.46275819442604</v>
      </c>
      <c r="AL64" s="1">
        <f t="shared" si="23"/>
        <v>21.2295327396941</v>
      </c>
      <c r="AM64" s="1">
        <f t="shared" si="23"/>
        <v>0</v>
      </c>
      <c r="AN64" s="1">
        <f t="shared" si="23"/>
        <v>16.798133669797039</v>
      </c>
      <c r="AO64" s="1">
        <f t="shared" si="23"/>
        <v>36.744429808693738</v>
      </c>
      <c r="AP64" s="1">
        <f t="shared" si="23"/>
        <v>0</v>
      </c>
      <c r="AQ64" s="1">
        <f t="shared" si="23"/>
        <v>6335.3328512265853</v>
      </c>
      <c r="AR64" s="1">
        <f t="shared" si="23"/>
        <v>93677.497564046833</v>
      </c>
      <c r="AS64" s="1">
        <f t="shared" si="23"/>
        <v>9575.9311624098555</v>
      </c>
      <c r="AT64" s="1">
        <f t="shared" si="23"/>
        <v>104086.11850062221</v>
      </c>
      <c r="AU64" s="1">
        <f t="shared" si="23"/>
        <v>0</v>
      </c>
      <c r="AV64" s="1">
        <f t="shared" si="23"/>
        <v>252.55582620548688</v>
      </c>
      <c r="AW64" s="1">
        <f t="shared" si="23"/>
        <v>0</v>
      </c>
      <c r="AX64" s="1">
        <f t="shared" ref="AX64:CB64" si="24">SUM(AX67:AX75)</f>
        <v>2202.9775647795273</v>
      </c>
      <c r="AY64" s="1">
        <f t="shared" si="24"/>
        <v>5.4547646817242192</v>
      </c>
      <c r="AZ64" s="1">
        <f t="shared" si="24"/>
        <v>0.27628056420685926</v>
      </c>
      <c r="BA64" s="1">
        <f t="shared" si="24"/>
        <v>1056.685118582205</v>
      </c>
      <c r="BB64" s="1">
        <f t="shared" si="24"/>
        <v>0.54380741179582892</v>
      </c>
      <c r="BC64" s="1">
        <f t="shared" si="24"/>
        <v>0</v>
      </c>
      <c r="BD64" s="1">
        <f t="shared" si="24"/>
        <v>5.1212949694935353E-2</v>
      </c>
      <c r="BE64" s="1">
        <f t="shared" si="24"/>
        <v>1730.5659331156535</v>
      </c>
      <c r="BF64" s="1">
        <f t="shared" si="24"/>
        <v>1592.1169684792235</v>
      </c>
      <c r="BG64" s="1">
        <f t="shared" si="24"/>
        <v>138.44896463642999</v>
      </c>
      <c r="BH64" s="1">
        <f t="shared" si="24"/>
        <v>0.81483469512833684</v>
      </c>
      <c r="BI64" s="1">
        <f t="shared" si="24"/>
        <v>0</v>
      </c>
      <c r="BJ64" s="1">
        <f t="shared" si="24"/>
        <v>66.528895154020319</v>
      </c>
      <c r="BK64" s="1">
        <f t="shared" si="24"/>
        <v>0</v>
      </c>
      <c r="BL64" s="1">
        <f t="shared" si="24"/>
        <v>85.174169568169532</v>
      </c>
      <c r="BM64" s="1">
        <f t="shared" si="24"/>
        <v>0</v>
      </c>
      <c r="BN64" s="1">
        <f t="shared" si="24"/>
        <v>1.5377353850537645</v>
      </c>
      <c r="BO64" s="1">
        <f t="shared" si="24"/>
        <v>340.67227312400257</v>
      </c>
      <c r="BP64" s="1">
        <f t="shared" si="24"/>
        <v>5.381868057948779</v>
      </c>
      <c r="BQ64" s="1">
        <f t="shared" si="24"/>
        <v>0.832189526943235</v>
      </c>
      <c r="BR64" s="1">
        <f t="shared" si="24"/>
        <v>33.505622770658661</v>
      </c>
      <c r="BS64" s="1">
        <f t="shared" si="24"/>
        <v>4.0064065617156273E-2</v>
      </c>
      <c r="BT64" s="1">
        <f t="shared" si="24"/>
        <v>3859.6878831638337</v>
      </c>
      <c r="BU64" s="1">
        <f t="shared" si="24"/>
        <v>920.12301497865417</v>
      </c>
      <c r="BV64" s="1">
        <f t="shared" si="24"/>
        <v>0</v>
      </c>
      <c r="BW64" s="1">
        <f t="shared" si="24"/>
        <v>0</v>
      </c>
      <c r="BX64" s="1">
        <f t="shared" si="24"/>
        <v>308.22997019391016</v>
      </c>
      <c r="BY64" s="1">
        <f t="shared" si="24"/>
        <v>0</v>
      </c>
      <c r="BZ64" s="1">
        <f t="shared" si="24"/>
        <v>50.313626303000945</v>
      </c>
      <c r="CA64" s="1">
        <f t="shared" si="24"/>
        <v>6161.4019514211432</v>
      </c>
      <c r="CB64" s="1">
        <f t="shared" si="24"/>
        <v>428.44446038521147</v>
      </c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41"/>
      <c r="CN64" s="41"/>
      <c r="CO64" s="41"/>
      <c r="CP64" s="41"/>
      <c r="CQ64" s="94"/>
      <c r="CR64" s="94"/>
    </row>
    <row r="65" spans="1:96">
      <c r="A65" s="2" t="s">
        <v>388</v>
      </c>
      <c r="B65" s="1">
        <f t="shared" ref="B65:H65" si="25">SUM(B76:B86)</f>
        <v>66142.760628002332</v>
      </c>
      <c r="C65" s="1">
        <f t="shared" si="25"/>
        <v>8.4989987222624261</v>
      </c>
      <c r="D65" s="1">
        <f t="shared" si="25"/>
        <v>211192.28657768358</v>
      </c>
      <c r="E65" s="1">
        <f t="shared" si="25"/>
        <v>16658.722388241404</v>
      </c>
      <c r="F65" s="1">
        <f t="shared" si="25"/>
        <v>15431.522944629889</v>
      </c>
      <c r="G65" s="1">
        <f t="shared" si="25"/>
        <v>112294.5023226316</v>
      </c>
      <c r="H65" s="1">
        <f t="shared" si="25"/>
        <v>9088.9508990148715</v>
      </c>
      <c r="I65" s="1">
        <f t="shared" ref="I65:O65" si="26">SUM(I78:I86)</f>
        <v>0</v>
      </c>
      <c r="J65" s="1">
        <f t="shared" si="26"/>
        <v>0</v>
      </c>
      <c r="K65" s="1">
        <f t="shared" si="26"/>
        <v>0</v>
      </c>
      <c r="L65" s="1">
        <f t="shared" si="26"/>
        <v>0</v>
      </c>
      <c r="M65" s="1">
        <f t="shared" si="26"/>
        <v>0</v>
      </c>
      <c r="N65" s="1">
        <f t="shared" si="26"/>
        <v>0</v>
      </c>
      <c r="O65" s="1">
        <f t="shared" si="26"/>
        <v>0</v>
      </c>
      <c r="P65" s="94"/>
      <c r="Q65" s="94"/>
      <c r="R65" s="1">
        <f t="shared" ref="R65:AW65" si="27">SUM(R76:R86)</f>
        <v>0</v>
      </c>
      <c r="S65" s="1">
        <f t="shared" si="27"/>
        <v>167.3255490539224</v>
      </c>
      <c r="T65" s="1">
        <f t="shared" si="27"/>
        <v>203.69752480523275</v>
      </c>
      <c r="U65" s="1">
        <f t="shared" si="27"/>
        <v>203.69752480523275</v>
      </c>
      <c r="V65" s="1">
        <f t="shared" si="27"/>
        <v>544.0175258685673</v>
      </c>
      <c r="W65" s="1">
        <f t="shared" si="27"/>
        <v>2.2260533321591449</v>
      </c>
      <c r="X65" s="1">
        <f t="shared" si="27"/>
        <v>111.44333750385307</v>
      </c>
      <c r="Y65" s="1">
        <f t="shared" si="27"/>
        <v>153.99202934029589</v>
      </c>
      <c r="Z65" s="1">
        <f t="shared" si="27"/>
        <v>64665.421613652725</v>
      </c>
      <c r="AA65" s="1">
        <f t="shared" si="27"/>
        <v>1994.4087471489233</v>
      </c>
      <c r="AB65" s="1">
        <f t="shared" si="27"/>
        <v>58.285382776860736</v>
      </c>
      <c r="AC65" s="1">
        <f t="shared" si="27"/>
        <v>427.59136410029043</v>
      </c>
      <c r="AD65" s="1">
        <f t="shared" si="27"/>
        <v>0</v>
      </c>
      <c r="AE65" s="1">
        <f t="shared" si="27"/>
        <v>0</v>
      </c>
      <c r="AF65" s="1">
        <f t="shared" si="27"/>
        <v>496.91759882211227</v>
      </c>
      <c r="AG65" s="1">
        <f t="shared" si="27"/>
        <v>496.91759882211227</v>
      </c>
      <c r="AH65" s="1">
        <f t="shared" si="27"/>
        <v>1643.2269873743489</v>
      </c>
      <c r="AI65" s="1">
        <f t="shared" si="27"/>
        <v>266.1260975017434</v>
      </c>
      <c r="AJ65" s="1">
        <f t="shared" si="27"/>
        <v>12.026785211398371</v>
      </c>
      <c r="AK65" s="1">
        <f t="shared" si="27"/>
        <v>220.38385012333907</v>
      </c>
      <c r="AL65" s="1">
        <f t="shared" si="27"/>
        <v>52.295949646586934</v>
      </c>
      <c r="AM65" s="1">
        <f t="shared" si="27"/>
        <v>0</v>
      </c>
      <c r="AN65" s="1">
        <f t="shared" si="27"/>
        <v>17.267769789168874</v>
      </c>
      <c r="AO65" s="1">
        <f t="shared" si="27"/>
        <v>1.35482739463284</v>
      </c>
      <c r="AP65" s="1">
        <f t="shared" si="27"/>
        <v>0</v>
      </c>
      <c r="AQ65" s="1">
        <f t="shared" si="27"/>
        <v>9057.5928222886978</v>
      </c>
      <c r="AR65" s="1">
        <f t="shared" si="27"/>
        <v>184863.02266289227</v>
      </c>
      <c r="AS65" s="1">
        <f t="shared" si="27"/>
        <v>18897.110835668092</v>
      </c>
      <c r="AT65" s="1">
        <f t="shared" si="27"/>
        <v>205403.36048593486</v>
      </c>
      <c r="AU65" s="1">
        <f t="shared" si="27"/>
        <v>0</v>
      </c>
      <c r="AV65" s="1">
        <f t="shared" si="27"/>
        <v>460.87035592242705</v>
      </c>
      <c r="AW65" s="1">
        <f t="shared" si="27"/>
        <v>0</v>
      </c>
      <c r="AX65" s="1">
        <f t="shared" ref="AX65:CB65" si="28">SUM(AX76:AX86)</f>
        <v>3083.5966121147426</v>
      </c>
      <c r="AY65" s="1">
        <f t="shared" si="28"/>
        <v>9.7905953095013558</v>
      </c>
      <c r="AZ65" s="1">
        <f t="shared" si="28"/>
        <v>3.084691670190753</v>
      </c>
      <c r="BA65" s="1">
        <f t="shared" si="28"/>
        <v>11608.203340778331</v>
      </c>
      <c r="BB65" s="1">
        <f t="shared" si="28"/>
        <v>3.9839715103457349</v>
      </c>
      <c r="BC65" s="1">
        <f t="shared" si="28"/>
        <v>0</v>
      </c>
      <c r="BD65" s="1">
        <f t="shared" si="28"/>
        <v>0.57179522768564073</v>
      </c>
      <c r="BE65" s="1">
        <f t="shared" si="28"/>
        <v>16300.01985854232</v>
      </c>
      <c r="BF65" s="1">
        <f t="shared" si="28"/>
        <v>15100.138669749958</v>
      </c>
      <c r="BG65" s="1">
        <f t="shared" si="28"/>
        <v>1199.8811887923619</v>
      </c>
      <c r="BH65" s="1">
        <f t="shared" si="28"/>
        <v>0.177670508220484</v>
      </c>
      <c r="BI65" s="1">
        <f t="shared" si="28"/>
        <v>0</v>
      </c>
      <c r="BJ65" s="1">
        <f t="shared" si="28"/>
        <v>74.862389243869586</v>
      </c>
      <c r="BK65" s="1">
        <f t="shared" si="28"/>
        <v>0</v>
      </c>
      <c r="BL65" s="1">
        <f t="shared" si="28"/>
        <v>666.24466789860833</v>
      </c>
      <c r="BM65" s="1">
        <f t="shared" si="28"/>
        <v>0</v>
      </c>
      <c r="BN65" s="1">
        <f t="shared" si="28"/>
        <v>17.168888690542648</v>
      </c>
      <c r="BO65" s="1">
        <f t="shared" si="28"/>
        <v>2664.9732763854117</v>
      </c>
      <c r="BP65" s="1">
        <f t="shared" si="28"/>
        <v>62.289751032441615</v>
      </c>
      <c r="BQ65" s="1">
        <f t="shared" si="28"/>
        <v>0.18145459856589299</v>
      </c>
      <c r="BR65" s="1">
        <f t="shared" si="28"/>
        <v>50.828178498211571</v>
      </c>
      <c r="BS65" s="1">
        <f t="shared" si="28"/>
        <v>6.7749430491244961E-2</v>
      </c>
      <c r="BT65" s="1">
        <f t="shared" si="28"/>
        <v>109885.85803059459</v>
      </c>
      <c r="BU65" s="1">
        <f t="shared" si="28"/>
        <v>1391.6628682652922</v>
      </c>
      <c r="BV65" s="1">
        <f t="shared" si="28"/>
        <v>0</v>
      </c>
      <c r="BW65" s="1">
        <f t="shared" si="28"/>
        <v>0.79750074550059402</v>
      </c>
      <c r="BX65" s="1">
        <f t="shared" si="28"/>
        <v>385.12818888231686</v>
      </c>
      <c r="BY65" s="1">
        <f t="shared" si="28"/>
        <v>0</v>
      </c>
      <c r="BZ65" s="1">
        <f t="shared" si="28"/>
        <v>57.684320617429897</v>
      </c>
      <c r="CA65" s="1">
        <f t="shared" si="28"/>
        <v>8831.7628112358307</v>
      </c>
      <c r="CB65" s="1">
        <f t="shared" si="28"/>
        <v>496.14864628928393</v>
      </c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41"/>
      <c r="CN65" s="41"/>
      <c r="CO65" s="41"/>
      <c r="CP65" s="41"/>
      <c r="CQ65" s="94"/>
      <c r="CR65" s="94"/>
    </row>
    <row r="66" spans="1:96">
      <c r="A66" s="31"/>
      <c r="B66" s="44"/>
      <c r="C66" s="44"/>
      <c r="D66" s="44"/>
      <c r="E66" s="44"/>
      <c r="F66" s="44"/>
      <c r="G66" s="44"/>
      <c r="H66" s="44"/>
      <c r="I66" s="44"/>
      <c r="J66" s="4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41"/>
      <c r="CN66" s="41"/>
      <c r="CO66" s="41"/>
      <c r="CP66" s="41"/>
      <c r="CQ66" s="94"/>
      <c r="CR66" s="94"/>
    </row>
    <row r="67" spans="1:96">
      <c r="A67" s="19" t="s">
        <v>372</v>
      </c>
      <c r="B67" s="76">
        <v>1629.8288957156301</v>
      </c>
      <c r="C67" s="76">
        <v>3.4376733830872398E-2</v>
      </c>
      <c r="D67" s="76">
        <v>14929.025996488601</v>
      </c>
      <c r="E67" s="76">
        <v>237.245604657489</v>
      </c>
      <c r="F67" s="76">
        <v>218.26593740329</v>
      </c>
      <c r="G67" s="76">
        <v>483.32978877763901</v>
      </c>
      <c r="H67" s="76">
        <v>897.99192054154105</v>
      </c>
      <c r="I67" s="44"/>
      <c r="J67" s="44"/>
      <c r="K67" s="94"/>
      <c r="L67" s="94"/>
      <c r="M67" s="94"/>
      <c r="N67" s="94"/>
      <c r="O67" s="94"/>
      <c r="P67" s="94"/>
      <c r="Q67" s="76" t="s">
        <v>372</v>
      </c>
      <c r="R67" s="76">
        <v>0</v>
      </c>
      <c r="S67" s="76">
        <v>23.693769747714001</v>
      </c>
      <c r="T67" s="76">
        <v>8.76973376588899</v>
      </c>
      <c r="U67" s="76">
        <v>8.76973376588899</v>
      </c>
      <c r="V67" s="76">
        <v>69.675313794871002</v>
      </c>
      <c r="W67" s="76">
        <v>0</v>
      </c>
      <c r="X67" s="76">
        <v>4.24788747388261</v>
      </c>
      <c r="Y67" s="76">
        <v>21.805852218456</v>
      </c>
      <c r="Z67" s="76">
        <v>1627.3275148949699</v>
      </c>
      <c r="AA67" s="76">
        <v>208.71325933662899</v>
      </c>
      <c r="AB67" s="76">
        <v>1.58587983214338</v>
      </c>
      <c r="AC67" s="76">
        <v>36.437529926751402</v>
      </c>
      <c r="AD67" s="76">
        <v>0</v>
      </c>
      <c r="AE67" s="76">
        <v>0</v>
      </c>
      <c r="AF67" s="76">
        <v>38.3254599879848</v>
      </c>
      <c r="AG67" s="76">
        <v>38.3254599879848</v>
      </c>
      <c r="AH67" s="76">
        <v>119.212619035808</v>
      </c>
      <c r="AI67" s="76">
        <v>28.8565617975385</v>
      </c>
      <c r="AJ67" s="76">
        <v>1.15165007974227</v>
      </c>
      <c r="AK67" s="76">
        <v>30.198777465590801</v>
      </c>
      <c r="AL67" s="76">
        <v>3.0902139647370701</v>
      </c>
      <c r="AM67" s="76">
        <v>0</v>
      </c>
      <c r="AN67" s="76">
        <v>2.4451717477223398</v>
      </c>
      <c r="AO67" s="76">
        <v>4.1909418255372302</v>
      </c>
      <c r="AP67" s="76">
        <v>0</v>
      </c>
      <c r="AQ67" s="76">
        <v>922.18491851165902</v>
      </c>
      <c r="AR67" s="76">
        <v>13411.410430727999</v>
      </c>
      <c r="AS67" s="76">
        <v>1370.9457147108899</v>
      </c>
      <c r="AT67" s="76">
        <v>14901.568764474699</v>
      </c>
      <c r="AU67" s="76">
        <v>0</v>
      </c>
      <c r="AV67" s="76">
        <v>36.762578178651502</v>
      </c>
      <c r="AW67" s="76">
        <v>0</v>
      </c>
      <c r="AX67" s="76">
        <v>320.67015227765</v>
      </c>
      <c r="AY67" s="76">
        <v>0.17653682545456501</v>
      </c>
      <c r="AZ67" s="76">
        <v>4.4088787843714297E-2</v>
      </c>
      <c r="BA67" s="76">
        <v>166.04971477703</v>
      </c>
      <c r="BB67" s="76">
        <v>5.8436935134509399E-2</v>
      </c>
      <c r="BC67" s="76">
        <v>0</v>
      </c>
      <c r="BD67" s="76">
        <v>8.1725403308035207E-3</v>
      </c>
      <c r="BE67" s="76">
        <v>236.67395257009301</v>
      </c>
      <c r="BF67" s="76">
        <v>217.73955352249001</v>
      </c>
      <c r="BG67" s="76">
        <v>18.9343990476032</v>
      </c>
      <c r="BH67" s="76">
        <v>8.9270963474925198E-3</v>
      </c>
      <c r="BI67" s="76">
        <v>0</v>
      </c>
      <c r="BJ67" s="76">
        <v>1.5483078975071201</v>
      </c>
      <c r="BK67" s="76">
        <v>0</v>
      </c>
      <c r="BL67" s="76">
        <v>9.7263827113543595</v>
      </c>
      <c r="BM67" s="76">
        <v>0</v>
      </c>
      <c r="BN67" s="76">
        <v>0.24539143614587999</v>
      </c>
      <c r="BO67" s="76">
        <v>38.905267723782899</v>
      </c>
      <c r="BP67" s="76">
        <v>0.78339657189217105</v>
      </c>
      <c r="BQ67" s="76">
        <v>9.1172758588380504E-3</v>
      </c>
      <c r="BR67" s="76">
        <v>0.95796937780055902</v>
      </c>
      <c r="BS67" s="76">
        <v>1.2401378991054701E-3</v>
      </c>
      <c r="BT67" s="76">
        <v>482.05161064171</v>
      </c>
      <c r="BU67" s="76">
        <v>133.935197409414</v>
      </c>
      <c r="BV67" s="76">
        <v>0</v>
      </c>
      <c r="BW67" s="76">
        <v>0</v>
      </c>
      <c r="BX67" s="76">
        <v>44.866616797654203</v>
      </c>
      <c r="BY67" s="76">
        <v>0</v>
      </c>
      <c r="BZ67" s="76">
        <v>7.3237647421418997</v>
      </c>
      <c r="CA67" s="76">
        <v>896.86724626178705</v>
      </c>
      <c r="CB67" s="76">
        <v>62.365359713509299</v>
      </c>
      <c r="CC67" s="94"/>
      <c r="CD67" s="29">
        <f t="shared" ref="CD67:CD86" si="29">AH67/AT67</f>
        <v>8.0000046250171038E-3</v>
      </c>
      <c r="CE67" s="29">
        <f t="shared" ref="CE67:CE86" si="30">AO67/BF67</f>
        <v>1.924749893961895E-2</v>
      </c>
      <c r="CF67" s="69">
        <f t="shared" ref="CF67:CF86" si="31">IF(B67=0,"",(Z67-B67)/B67)</f>
        <v>-1.5347505662929568E-3</v>
      </c>
      <c r="CG67" s="69">
        <f t="shared" ref="CG67:CG86" si="32">IF(C67=0,"",(AO67-C67)/C67)</f>
        <v>120.91215855921453</v>
      </c>
      <c r="CH67" s="69">
        <f t="shared" ref="CH67:CH86" si="33">IF(D67=0,"",(AT67-D67)/D67)</f>
        <v>-1.8391844196908415E-3</v>
      </c>
      <c r="CI67" s="69">
        <f t="shared" ref="CI67:CI86" si="34">IF(E67=0,"",(BE67-E67)/E67)</f>
        <v>-2.4095371048971901E-3</v>
      </c>
      <c r="CJ67" s="69">
        <f t="shared" ref="CJ67:CJ86" si="35">IF(F67=0,"",(BF67-F67)/F67)</f>
        <v>-2.4116629789438177E-3</v>
      </c>
      <c r="CK67" s="69">
        <f t="shared" ref="CK67:CK86" si="36">IF(G67=0,"",(BT67-G67)/G67)</f>
        <v>-2.6445258819274846E-3</v>
      </c>
      <c r="CL67" s="69">
        <f t="shared" ref="CL67:CL86" si="37">IF(H67=0,"",(CA67-H67)/H67)</f>
        <v>-1.2524325152900708E-3</v>
      </c>
      <c r="CM67" s="41">
        <f t="shared" si="9"/>
        <v>-4.9219039926964164E-4</v>
      </c>
      <c r="CN67" s="41">
        <f t="shared" si="10"/>
        <v>-5.5676818815816257E-4</v>
      </c>
      <c r="CO67" s="41">
        <f t="shared" si="11"/>
        <v>8.5698030246962674E-4</v>
      </c>
      <c r="CP67" s="41">
        <f t="shared" si="12"/>
        <v>-1.3379230970787771E-3</v>
      </c>
      <c r="CQ67" s="69"/>
      <c r="CR67" s="69"/>
    </row>
    <row r="68" spans="1:96">
      <c r="A68" s="68" t="s">
        <v>373</v>
      </c>
      <c r="B68" s="76">
        <v>31.786434830000001</v>
      </c>
      <c r="C68" s="76"/>
      <c r="D68" s="76">
        <v>306.08377543</v>
      </c>
      <c r="E68" s="76">
        <v>5.1236336699999896</v>
      </c>
      <c r="F68" s="76">
        <v>4.7137460100000004</v>
      </c>
      <c r="G68" s="76">
        <v>10.8999580999999</v>
      </c>
      <c r="H68" s="76">
        <v>16.427323399999999</v>
      </c>
      <c r="I68" s="44"/>
      <c r="J68" s="44"/>
      <c r="K68" s="94"/>
      <c r="L68" s="94"/>
      <c r="M68" s="94"/>
      <c r="N68" s="94"/>
      <c r="O68" s="94"/>
      <c r="P68" s="94"/>
      <c r="Q68" s="76" t="s">
        <v>373</v>
      </c>
      <c r="R68" s="76">
        <v>0</v>
      </c>
      <c r="S68" s="76">
        <v>0.433984100596295</v>
      </c>
      <c r="T68" s="76">
        <v>0.16062942972192601</v>
      </c>
      <c r="U68" s="76">
        <v>0.16062942972192601</v>
      </c>
      <c r="V68" s="76">
        <v>1.27619816093189</v>
      </c>
      <c r="W68" s="76">
        <v>0</v>
      </c>
      <c r="X68" s="76">
        <v>7.78055178103121E-2</v>
      </c>
      <c r="Y68" s="76">
        <v>0.39940303830927498</v>
      </c>
      <c r="Z68" s="76">
        <v>31.786445631265899</v>
      </c>
      <c r="AA68" s="76">
        <v>3.8228562085507298</v>
      </c>
      <c r="AB68" s="76">
        <v>2.9047509813951902E-2</v>
      </c>
      <c r="AC68" s="76">
        <v>0.66739991723904002</v>
      </c>
      <c r="AD68" s="76">
        <v>0</v>
      </c>
      <c r="AE68" s="76">
        <v>0</v>
      </c>
      <c r="AF68" s="76">
        <v>0.70198119971031203</v>
      </c>
      <c r="AG68" s="76">
        <v>0.70198119971031203</v>
      </c>
      <c r="AH68" s="76">
        <v>2.4486697425552602</v>
      </c>
      <c r="AI68" s="76">
        <v>0.52854533902236001</v>
      </c>
      <c r="AJ68" s="76">
        <v>2.10940398537189E-2</v>
      </c>
      <c r="AK68" s="76">
        <v>0.55313128780403098</v>
      </c>
      <c r="AL68" s="76">
        <v>5.6601381759398599E-2</v>
      </c>
      <c r="AM68" s="76">
        <v>0</v>
      </c>
      <c r="AN68" s="76">
        <v>4.4786693889235903E-2</v>
      </c>
      <c r="AO68" s="76">
        <v>9.0725468675077206E-2</v>
      </c>
      <c r="AP68" s="76">
        <v>0</v>
      </c>
      <c r="AQ68" s="76">
        <v>16.891050601586201</v>
      </c>
      <c r="AR68" s="76">
        <v>275.47531852929598</v>
      </c>
      <c r="AS68" s="76">
        <v>28.159691629380902</v>
      </c>
      <c r="AT68" s="76">
        <v>306.08367990123202</v>
      </c>
      <c r="AU68" s="76">
        <v>0</v>
      </c>
      <c r="AV68" s="76">
        <v>0.67335414681128902</v>
      </c>
      <c r="AW68" s="76">
        <v>0</v>
      </c>
      <c r="AX68" s="76">
        <v>5.8734947873013699</v>
      </c>
      <c r="AY68" s="76">
        <v>2.7481134388244901E-3</v>
      </c>
      <c r="AZ68" s="76">
        <v>9.6631915210238298E-4</v>
      </c>
      <c r="BA68" s="76">
        <v>3.6352408836124899</v>
      </c>
      <c r="BB68" s="76">
        <v>1.23500120703053E-3</v>
      </c>
      <c r="BC68" s="76">
        <v>0</v>
      </c>
      <c r="BD68" s="76">
        <v>1.7912219558303901E-4</v>
      </c>
      <c r="BE68" s="76">
        <v>5.12350968160397</v>
      </c>
      <c r="BF68" s="76">
        <v>4.7136240753604799</v>
      </c>
      <c r="BG68" s="76">
        <v>0.40988560624348902</v>
      </c>
      <c r="BH68" s="76">
        <v>0</v>
      </c>
      <c r="BI68" s="76">
        <v>0</v>
      </c>
      <c r="BJ68" s="76">
        <v>1.9283956745316501E-2</v>
      </c>
      <c r="BK68" s="76">
        <v>0</v>
      </c>
      <c r="BL68" s="76">
        <v>0.20693350275853301</v>
      </c>
      <c r="BM68" s="76">
        <v>0</v>
      </c>
      <c r="BN68" s="76">
        <v>5.3783840010582099E-3</v>
      </c>
      <c r="BO68" s="76">
        <v>0.82773435848255805</v>
      </c>
      <c r="BP68" s="76">
        <v>1.43489785354387E-2</v>
      </c>
      <c r="BQ68" s="76">
        <v>0</v>
      </c>
      <c r="BR68" s="76">
        <v>1.3905578465252399E-2</v>
      </c>
      <c r="BS68" s="76">
        <v>1.8855301730077099E-5</v>
      </c>
      <c r="BT68" s="76">
        <v>10.899965726946499</v>
      </c>
      <c r="BU68" s="76">
        <v>2.4531994537324899</v>
      </c>
      <c r="BV68" s="76">
        <v>0</v>
      </c>
      <c r="BW68" s="76">
        <v>0</v>
      </c>
      <c r="BX68" s="76">
        <v>0.82179026682165102</v>
      </c>
      <c r="BY68" s="76">
        <v>0</v>
      </c>
      <c r="BZ68" s="76">
        <v>0.13414458597529699</v>
      </c>
      <c r="CA68" s="76">
        <v>16.4273186836202</v>
      </c>
      <c r="CB68" s="76">
        <v>1.1423040719131099</v>
      </c>
      <c r="CC68" s="94"/>
      <c r="CD68" s="29">
        <f t="shared" si="29"/>
        <v>8.0000009910538329E-3</v>
      </c>
      <c r="CE68" s="29">
        <f t="shared" si="30"/>
        <v>1.92474977267123E-2</v>
      </c>
      <c r="CF68" s="69">
        <f t="shared" si="31"/>
        <v>3.3980740386472199E-7</v>
      </c>
      <c r="CG68" s="69" t="str">
        <f t="shared" si="32"/>
        <v/>
      </c>
      <c r="CH68" s="69">
        <f t="shared" si="33"/>
        <v>-3.1210007081098771E-7</v>
      </c>
      <c r="CI68" s="69">
        <f t="shared" si="34"/>
        <v>-2.4199309319389736E-5</v>
      </c>
      <c r="CJ68" s="69">
        <f t="shared" si="35"/>
        <v>-2.5867884960666842E-5</v>
      </c>
      <c r="CK68" s="69">
        <f t="shared" si="36"/>
        <v>6.9972256128350579E-7</v>
      </c>
      <c r="CL68" s="69">
        <f t="shared" si="37"/>
        <v>-2.8710579830115254E-7</v>
      </c>
      <c r="CM68" s="41">
        <f t="shared" ref="CM68:CM86" si="38">(T68/0.009783-$CA68)/$CA68</f>
        <v>-4.9175358023216477E-4</v>
      </c>
      <c r="CN68" s="41">
        <f t="shared" ref="CN68:CN86" si="39">(X68/0.004739-$CA68)/$CA68</f>
        <v>-5.5935716565848857E-4</v>
      </c>
      <c r="CO68" s="41">
        <f t="shared" ref="CO68:CO86" si="40">(AF68/0.042696-$CA68)/$CA68</f>
        <v>8.5602741867829362E-4</v>
      </c>
      <c r="CP68" s="41">
        <f t="shared" ref="CP68:CP86" si="41">(AN68/0.00273-$CA68)/$CA68</f>
        <v>-1.3353552721044465E-3</v>
      </c>
      <c r="CQ68" s="69"/>
      <c r="CR68" s="69"/>
    </row>
    <row r="69" spans="1:96">
      <c r="A69" s="68" t="s">
        <v>374</v>
      </c>
      <c r="B69" s="76">
        <v>1830.9961647099999</v>
      </c>
      <c r="C69" s="76"/>
      <c r="D69" s="76">
        <v>17110.858151</v>
      </c>
      <c r="E69" s="76">
        <v>259.19548595999998</v>
      </c>
      <c r="F69" s="76">
        <v>238.4598608</v>
      </c>
      <c r="G69" s="76">
        <v>565.15755697999998</v>
      </c>
      <c r="H69" s="76">
        <v>971.99058720999994</v>
      </c>
      <c r="I69" s="44"/>
      <c r="J69" s="44"/>
      <c r="K69" s="94"/>
      <c r="L69" s="94"/>
      <c r="M69" s="94"/>
      <c r="N69" s="94"/>
      <c r="O69" s="94"/>
      <c r="P69" s="94"/>
      <c r="Q69" s="76" t="s">
        <v>374</v>
      </c>
      <c r="R69" s="76">
        <v>0</v>
      </c>
      <c r="S69" s="76">
        <v>25.6784577673352</v>
      </c>
      <c r="T69" s="76">
        <v>9.5043055353957495</v>
      </c>
      <c r="U69" s="76">
        <v>9.5043055353957495</v>
      </c>
      <c r="V69" s="76">
        <v>75.511495163610505</v>
      </c>
      <c r="W69" s="76">
        <v>0</v>
      </c>
      <c r="X69" s="76">
        <v>4.6036903672130798</v>
      </c>
      <c r="Y69" s="76">
        <v>23.632357484746699</v>
      </c>
      <c r="Z69" s="76">
        <v>1830.9954256298299</v>
      </c>
      <c r="AA69" s="76">
        <v>226.19535421385899</v>
      </c>
      <c r="AB69" s="76">
        <v>1.71871501789712</v>
      </c>
      <c r="AC69" s="76">
        <v>39.4895834590519</v>
      </c>
      <c r="AD69" s="76">
        <v>0</v>
      </c>
      <c r="AE69" s="76">
        <v>0</v>
      </c>
      <c r="AF69" s="76">
        <v>41.535637341666799</v>
      </c>
      <c r="AG69" s="76">
        <v>41.535637341666799</v>
      </c>
      <c r="AH69" s="76">
        <v>136.88679376312399</v>
      </c>
      <c r="AI69" s="76">
        <v>31.273505374427401</v>
      </c>
      <c r="AJ69" s="76">
        <v>1.24811456714672</v>
      </c>
      <c r="AK69" s="76">
        <v>32.728246108234799</v>
      </c>
      <c r="AL69" s="76">
        <v>3.34905786956354</v>
      </c>
      <c r="AM69" s="76">
        <v>0</v>
      </c>
      <c r="AN69" s="76">
        <v>2.6499859984573102</v>
      </c>
      <c r="AO69" s="76">
        <v>4.5896360830481102</v>
      </c>
      <c r="AP69" s="76">
        <v>0</v>
      </c>
      <c r="AQ69" s="76">
        <v>999.42890612168401</v>
      </c>
      <c r="AR69" s="76">
        <v>15399.7613624564</v>
      </c>
      <c r="AS69" s="76">
        <v>1574.1994719930301</v>
      </c>
      <c r="AT69" s="76">
        <v>17110.847628212501</v>
      </c>
      <c r="AU69" s="76">
        <v>0</v>
      </c>
      <c r="AV69" s="76">
        <v>39.841888776820497</v>
      </c>
      <c r="AW69" s="76">
        <v>0</v>
      </c>
      <c r="AX69" s="76">
        <v>347.53001177268101</v>
      </c>
      <c r="AY69" s="76">
        <v>0.305733637571168</v>
      </c>
      <c r="AZ69" s="76">
        <v>4.7038567657093099E-2</v>
      </c>
      <c r="BA69" s="76">
        <v>177.595298974299</v>
      </c>
      <c r="BB69" s="76">
        <v>6.7141428705280601E-2</v>
      </c>
      <c r="BC69" s="76">
        <v>0</v>
      </c>
      <c r="BD69" s="76">
        <v>8.7193568015344093E-3</v>
      </c>
      <c r="BE69" s="76">
        <v>259.18909982693702</v>
      </c>
      <c r="BF69" s="76">
        <v>238.45345858507301</v>
      </c>
      <c r="BG69" s="76">
        <v>20.735641241863501</v>
      </c>
      <c r="BH69" s="76">
        <v>3.0010287978747399E-2</v>
      </c>
      <c r="BI69" s="76">
        <v>0</v>
      </c>
      <c r="BJ69" s="76">
        <v>3.1859024344538298</v>
      </c>
      <c r="BK69" s="76">
        <v>0</v>
      </c>
      <c r="BL69" s="76">
        <v>11.0310762413399</v>
      </c>
      <c r="BM69" s="76">
        <v>0</v>
      </c>
      <c r="BN69" s="76">
        <v>0.26180981828403199</v>
      </c>
      <c r="BO69" s="76">
        <v>44.123403164734697</v>
      </c>
      <c r="BP69" s="76">
        <v>0.84901446855492502</v>
      </c>
      <c r="BQ69" s="76">
        <v>3.06494986138439E-2</v>
      </c>
      <c r="BR69" s="76">
        <v>1.76448033201607</v>
      </c>
      <c r="BS69" s="76">
        <v>2.1948426175476799E-3</v>
      </c>
      <c r="BT69" s="76">
        <v>565.15745740945897</v>
      </c>
      <c r="BU69" s="76">
        <v>145.153686737214</v>
      </c>
      <c r="BV69" s="76">
        <v>0</v>
      </c>
      <c r="BW69" s="76">
        <v>0</v>
      </c>
      <c r="BX69" s="76">
        <v>48.6247454234583</v>
      </c>
      <c r="BY69" s="76">
        <v>0</v>
      </c>
      <c r="BZ69" s="76">
        <v>7.9372099002959597</v>
      </c>
      <c r="CA69" s="76">
        <v>971.99037010091604</v>
      </c>
      <c r="CB69" s="76">
        <v>67.5891666516752</v>
      </c>
      <c r="CC69" s="94"/>
      <c r="CD69" s="29">
        <f t="shared" si="29"/>
        <v>8.00000074440637E-3</v>
      </c>
      <c r="CE69" s="29">
        <f t="shared" si="30"/>
        <v>1.9247513163708912E-2</v>
      </c>
      <c r="CF69" s="69">
        <f t="shared" si="31"/>
        <v>-4.0364921796301914E-7</v>
      </c>
      <c r="CG69" s="69" t="str">
        <f t="shared" si="32"/>
        <v/>
      </c>
      <c r="CH69" s="69">
        <f t="shared" si="33"/>
        <v>-6.1497719204676183E-7</v>
      </c>
      <c r="CI69" s="69">
        <f t="shared" si="34"/>
        <v>-2.4638288121831661E-5</v>
      </c>
      <c r="CJ69" s="69">
        <f t="shared" si="35"/>
        <v>-2.6848186967460944E-5</v>
      </c>
      <c r="CK69" s="69">
        <f t="shared" si="36"/>
        <v>-1.7618191561053671E-7</v>
      </c>
      <c r="CL69" s="69">
        <f t="shared" si="37"/>
        <v>-2.2336541810429185E-7</v>
      </c>
      <c r="CM69" s="41">
        <f t="shared" si="38"/>
        <v>-4.9177245308082136E-4</v>
      </c>
      <c r="CN69" s="41">
        <f t="shared" si="39"/>
        <v>-5.5836956125508372E-4</v>
      </c>
      <c r="CO69" s="41">
        <f t="shared" si="40"/>
        <v>8.5629912017638429E-4</v>
      </c>
      <c r="CP69" s="41">
        <f t="shared" si="41"/>
        <v>-1.3369763890010318E-3</v>
      </c>
      <c r="CQ69" s="69"/>
      <c r="CR69" s="69"/>
    </row>
    <row r="70" spans="1:96">
      <c r="A70" s="68" t="s">
        <v>375</v>
      </c>
      <c r="B70" s="76">
        <v>231.59976825999999</v>
      </c>
      <c r="C70" s="76"/>
      <c r="D70" s="76">
        <v>1680.5727260599999</v>
      </c>
      <c r="E70" s="76">
        <v>33.724754750000002</v>
      </c>
      <c r="F70" s="76">
        <v>31.026776999999999</v>
      </c>
      <c r="G70" s="76">
        <v>61.5191947</v>
      </c>
      <c r="H70" s="76">
        <v>166.66621329999899</v>
      </c>
      <c r="I70" s="44"/>
      <c r="J70" s="44"/>
      <c r="K70" s="94"/>
      <c r="L70" s="94"/>
      <c r="M70" s="94"/>
      <c r="N70" s="94"/>
      <c r="O70" s="94"/>
      <c r="P70" s="94"/>
      <c r="Q70" s="76" t="s">
        <v>375</v>
      </c>
      <c r="R70" s="76">
        <v>0</v>
      </c>
      <c r="S70" s="76">
        <v>4.4030541476931297</v>
      </c>
      <c r="T70" s="76">
        <v>1.62969351978141</v>
      </c>
      <c r="U70" s="76">
        <v>1.62969351978141</v>
      </c>
      <c r="V70" s="76">
        <v>12.9478918231121</v>
      </c>
      <c r="W70" s="76">
        <v>0</v>
      </c>
      <c r="X70" s="76">
        <v>0.78939089277648999</v>
      </c>
      <c r="Y70" s="76">
        <v>4.0522197215474201</v>
      </c>
      <c r="Z70" s="76">
        <v>231.59971824930901</v>
      </c>
      <c r="AA70" s="76">
        <v>38.785446627986502</v>
      </c>
      <c r="AB70" s="76">
        <v>0.29470672690355298</v>
      </c>
      <c r="AC70" s="76">
        <v>6.7712279376180096</v>
      </c>
      <c r="AD70" s="76">
        <v>0</v>
      </c>
      <c r="AE70" s="76">
        <v>0</v>
      </c>
      <c r="AF70" s="76">
        <v>7.1220724073568196</v>
      </c>
      <c r="AG70" s="76">
        <v>7.1220724073568196</v>
      </c>
      <c r="AH70" s="76">
        <v>13.4445769892579</v>
      </c>
      <c r="AI70" s="76">
        <v>5.3624427538263904</v>
      </c>
      <c r="AJ70" s="76">
        <v>0.21401299156688</v>
      </c>
      <c r="AK70" s="76">
        <v>5.6118706040169197</v>
      </c>
      <c r="AL70" s="76">
        <v>0.57425927904892604</v>
      </c>
      <c r="AM70" s="76">
        <v>0</v>
      </c>
      <c r="AN70" s="76">
        <v>0.4543893131649</v>
      </c>
      <c r="AO70" s="76">
        <v>0.59717255984170703</v>
      </c>
      <c r="AP70" s="76">
        <v>0</v>
      </c>
      <c r="AQ70" s="76">
        <v>171.371033692135</v>
      </c>
      <c r="AR70" s="76">
        <v>1512.51497720971</v>
      </c>
      <c r="AS70" s="76">
        <v>154.61263923014599</v>
      </c>
      <c r="AT70" s="76">
        <v>1680.57219342912</v>
      </c>
      <c r="AU70" s="76">
        <v>0</v>
      </c>
      <c r="AV70" s="76">
        <v>6.8316466434630101</v>
      </c>
      <c r="AW70" s="76">
        <v>0</v>
      </c>
      <c r="AX70" s="76">
        <v>59.590575031994497</v>
      </c>
      <c r="AY70" s="76">
        <v>1.8088604308933599E-2</v>
      </c>
      <c r="AZ70" s="76">
        <v>6.3604909693171603E-3</v>
      </c>
      <c r="BA70" s="76">
        <v>23.927849115670899</v>
      </c>
      <c r="BB70" s="76">
        <v>8.1290181164811997E-3</v>
      </c>
      <c r="BC70" s="76">
        <v>0</v>
      </c>
      <c r="BD70" s="76">
        <v>1.17901684882355E-3</v>
      </c>
      <c r="BE70" s="76">
        <v>33.723937357892801</v>
      </c>
      <c r="BF70" s="76">
        <v>31.025968244646801</v>
      </c>
      <c r="BG70" s="76">
        <v>2.69796911324591</v>
      </c>
      <c r="BH70" s="76">
        <v>0</v>
      </c>
      <c r="BI70" s="76">
        <v>0</v>
      </c>
      <c r="BJ70" s="76">
        <v>0.126930487166344</v>
      </c>
      <c r="BK70" s="76">
        <v>0</v>
      </c>
      <c r="BL70" s="76">
        <v>1.36207559648803</v>
      </c>
      <c r="BM70" s="76">
        <v>0</v>
      </c>
      <c r="BN70" s="76">
        <v>3.5401541030770999E-2</v>
      </c>
      <c r="BO70" s="76">
        <v>5.4483012836411504</v>
      </c>
      <c r="BP70" s="76">
        <v>0.145579761302049</v>
      </c>
      <c r="BQ70" s="76">
        <v>0</v>
      </c>
      <c r="BR70" s="76">
        <v>9.1528983614147102E-2</v>
      </c>
      <c r="BS70" s="76">
        <v>1.24106791889195E-4</v>
      </c>
      <c r="BT70" s="76">
        <v>61.519138521911103</v>
      </c>
      <c r="BU70" s="76">
        <v>24.889376560962901</v>
      </c>
      <c r="BV70" s="76">
        <v>0</v>
      </c>
      <c r="BW70" s="76">
        <v>0</v>
      </c>
      <c r="BX70" s="76">
        <v>8.3376327585398702</v>
      </c>
      <c r="BY70" s="76">
        <v>0</v>
      </c>
      <c r="BZ70" s="76">
        <v>1.36098703053952</v>
      </c>
      <c r="CA70" s="76">
        <v>166.66615321020501</v>
      </c>
      <c r="CB70" s="76">
        <v>11.589444586352201</v>
      </c>
      <c r="CC70" s="94"/>
      <c r="CD70" s="29">
        <f t="shared" si="29"/>
        <v>7.9999996678660618E-3</v>
      </c>
      <c r="CE70" s="29">
        <f t="shared" si="30"/>
        <v>1.9247507608235331E-2</v>
      </c>
      <c r="CF70" s="69">
        <f t="shared" si="31"/>
        <v>-2.1593584207665597E-7</v>
      </c>
      <c r="CG70" s="69" t="str">
        <f t="shared" si="32"/>
        <v/>
      </c>
      <c r="CH70" s="69">
        <f t="shared" si="33"/>
        <v>-3.1693414490740301E-7</v>
      </c>
      <c r="CI70" s="69">
        <f t="shared" si="34"/>
        <v>-2.4237154970013302E-5</v>
      </c>
      <c r="CJ70" s="69">
        <f t="shared" si="35"/>
        <v>-2.6066366906169781E-5</v>
      </c>
      <c r="CK70" s="69">
        <f t="shared" si="36"/>
        <v>-9.1317984852036342E-7</v>
      </c>
      <c r="CL70" s="69">
        <f t="shared" si="37"/>
        <v>-3.6053974459743653E-7</v>
      </c>
      <c r="CM70" s="41">
        <f t="shared" si="38"/>
        <v>-4.9154219142181663E-4</v>
      </c>
      <c r="CN70" s="41">
        <f t="shared" si="39"/>
        <v>-5.5709049447979781E-4</v>
      </c>
      <c r="CO70" s="41">
        <f t="shared" si="40"/>
        <v>8.5642898665017205E-4</v>
      </c>
      <c r="CP70" s="41">
        <f t="shared" si="41"/>
        <v>-1.3390922549749954E-3</v>
      </c>
      <c r="CQ70" s="69"/>
      <c r="CR70" s="69"/>
    </row>
    <row r="71" spans="1:96">
      <c r="A71" s="68" t="s">
        <v>376</v>
      </c>
      <c r="B71" s="76">
        <v>2720.9975285175501</v>
      </c>
      <c r="C71" s="76">
        <v>8.9555948419070308</v>
      </c>
      <c r="D71" s="76">
        <v>25848.183339870098</v>
      </c>
      <c r="E71" s="76">
        <v>459.16544798802198</v>
      </c>
      <c r="F71" s="76">
        <v>422.43227703498002</v>
      </c>
      <c r="G71" s="76">
        <v>1068.82745604365</v>
      </c>
      <c r="H71" s="76">
        <v>1345.4216173285699</v>
      </c>
      <c r="I71" s="44"/>
      <c r="J71" s="44"/>
      <c r="K71" s="94"/>
      <c r="L71" s="94"/>
      <c r="M71" s="94"/>
      <c r="N71" s="94"/>
      <c r="O71" s="94"/>
      <c r="P71" s="94"/>
      <c r="Q71" s="76" t="s">
        <v>376</v>
      </c>
      <c r="R71" s="76">
        <v>0</v>
      </c>
      <c r="S71" s="76">
        <v>35.3220673106036</v>
      </c>
      <c r="T71" s="76">
        <v>13.073691020043301</v>
      </c>
      <c r="U71" s="76">
        <v>13.073691020043301</v>
      </c>
      <c r="V71" s="76">
        <v>103.870072835199</v>
      </c>
      <c r="W71" s="76">
        <v>0</v>
      </c>
      <c r="X71" s="76">
        <v>6.3326185163577398</v>
      </c>
      <c r="Y71" s="76">
        <v>32.507576279369601</v>
      </c>
      <c r="Z71" s="76">
        <v>2700.7960912052099</v>
      </c>
      <c r="AA71" s="76">
        <v>311.14365474660599</v>
      </c>
      <c r="AB71" s="76">
        <v>2.3641837220853499</v>
      </c>
      <c r="AC71" s="76">
        <v>54.3200957529059</v>
      </c>
      <c r="AD71" s="76">
        <v>0</v>
      </c>
      <c r="AE71" s="76">
        <v>0</v>
      </c>
      <c r="AF71" s="76">
        <v>57.134580986899003</v>
      </c>
      <c r="AG71" s="76">
        <v>57.134580986899003</v>
      </c>
      <c r="AH71" s="76">
        <v>205.058739507377</v>
      </c>
      <c r="AI71" s="76">
        <v>43.0185325760457</v>
      </c>
      <c r="AJ71" s="76">
        <v>1.7168512223140799</v>
      </c>
      <c r="AK71" s="76">
        <v>45.019415745003499</v>
      </c>
      <c r="AL71" s="76">
        <v>4.6068162504891497</v>
      </c>
      <c r="AM71" s="76">
        <v>0</v>
      </c>
      <c r="AN71" s="76">
        <v>3.6451991982092902</v>
      </c>
      <c r="AO71" s="76">
        <v>13.422628901491899</v>
      </c>
      <c r="AP71" s="76">
        <v>0</v>
      </c>
      <c r="AQ71" s="76">
        <v>1374.7684446942999</v>
      </c>
      <c r="AR71" s="76">
        <v>23069.0467968495</v>
      </c>
      <c r="AS71" s="76">
        <v>2358.1749034651102</v>
      </c>
      <c r="AT71" s="76">
        <v>25632.280439822</v>
      </c>
      <c r="AU71" s="76">
        <v>0</v>
      </c>
      <c r="AV71" s="76">
        <v>54.8046996037192</v>
      </c>
      <c r="AW71" s="76">
        <v>0</v>
      </c>
      <c r="AX71" s="76">
        <v>478.04679727177898</v>
      </c>
      <c r="AY71" s="76">
        <v>3.6268173525796699</v>
      </c>
      <c r="AZ71" s="76">
        <v>4.82521933233023E-2</v>
      </c>
      <c r="BA71" s="76">
        <v>194.475498713051</v>
      </c>
      <c r="BB71" s="76">
        <v>0.204201017433048</v>
      </c>
      <c r="BC71" s="76">
        <v>0</v>
      </c>
      <c r="BD71" s="76">
        <v>8.9442966980274093E-3</v>
      </c>
      <c r="BE71" s="76">
        <v>454.417997259434</v>
      </c>
      <c r="BF71" s="76">
        <v>418.06350032661402</v>
      </c>
      <c r="BG71" s="76">
        <v>36.3544969328196</v>
      </c>
      <c r="BH71" s="76">
        <v>0.608998054421094</v>
      </c>
      <c r="BI71" s="76">
        <v>0</v>
      </c>
      <c r="BJ71" s="76">
        <v>46.565112959319102</v>
      </c>
      <c r="BK71" s="76">
        <v>0</v>
      </c>
      <c r="BL71" s="76">
        <v>29.772378621780501</v>
      </c>
      <c r="BM71" s="76">
        <v>0</v>
      </c>
      <c r="BN71" s="76">
        <v>0.26856419583657098</v>
      </c>
      <c r="BO71" s="76">
        <v>119.07125779195999</v>
      </c>
      <c r="BP71" s="76">
        <v>1.1678672133952801</v>
      </c>
      <c r="BQ71" s="76">
        <v>0.62196707397057804</v>
      </c>
      <c r="BR71" s="76">
        <v>22.7646521933233</v>
      </c>
      <c r="BS71" s="76">
        <v>2.6855862916604599E-2</v>
      </c>
      <c r="BT71" s="76">
        <v>1056.95810402508</v>
      </c>
      <c r="BU71" s="76">
        <v>199.66680329053</v>
      </c>
      <c r="BV71" s="76">
        <v>0</v>
      </c>
      <c r="BW71" s="76">
        <v>0</v>
      </c>
      <c r="BX71" s="76">
        <v>66.885950909902505</v>
      </c>
      <c r="BY71" s="76">
        <v>0</v>
      </c>
      <c r="BZ71" s="76">
        <v>10.918075993981301</v>
      </c>
      <c r="CA71" s="76">
        <v>1337.0247181115201</v>
      </c>
      <c r="CB71" s="76">
        <v>92.9725986700617</v>
      </c>
      <c r="CC71" s="94"/>
      <c r="CD71" s="29">
        <f t="shared" si="29"/>
        <v>8.0000193501628611E-3</v>
      </c>
      <c r="CE71" s="29">
        <f t="shared" si="30"/>
        <v>3.210667492140646E-2</v>
      </c>
      <c r="CF71" s="69">
        <f t="shared" si="31"/>
        <v>-7.4242762445088737E-3</v>
      </c>
      <c r="CG71" s="69">
        <f t="shared" si="32"/>
        <v>0.49879814109965309</v>
      </c>
      <c r="CH71" s="69">
        <f t="shared" si="33"/>
        <v>-8.3527301400355865E-3</v>
      </c>
      <c r="CI71" s="69">
        <f t="shared" si="34"/>
        <v>-1.0339303075591661E-2</v>
      </c>
      <c r="CJ71" s="69">
        <f t="shared" si="35"/>
        <v>-1.0341957624616448E-2</v>
      </c>
      <c r="CK71" s="69">
        <f t="shared" si="36"/>
        <v>-1.1105021630437292E-2</v>
      </c>
      <c r="CL71" s="69">
        <f t="shared" si="37"/>
        <v>-6.2410913492846123E-3</v>
      </c>
      <c r="CM71" s="41">
        <f t="shared" si="38"/>
        <v>-4.9095885726714377E-4</v>
      </c>
      <c r="CN71" s="41">
        <f t="shared" si="39"/>
        <v>-5.5895411337248974E-4</v>
      </c>
      <c r="CO71" s="41">
        <f t="shared" si="40"/>
        <v>8.5789789529352057E-4</v>
      </c>
      <c r="CP71" s="41">
        <f t="shared" si="41"/>
        <v>-1.3364873105557549E-3</v>
      </c>
      <c r="CQ71" s="69"/>
      <c r="CR71" s="69"/>
    </row>
    <row r="72" spans="1:96">
      <c r="A72" s="68" t="s">
        <v>377</v>
      </c>
      <c r="B72" s="76">
        <v>518.64024757593802</v>
      </c>
      <c r="C72" s="76">
        <v>0.92801504592292094</v>
      </c>
      <c r="D72" s="76">
        <v>4704.8511543430996</v>
      </c>
      <c r="E72" s="76">
        <v>81.506954073051702</v>
      </c>
      <c r="F72" s="76">
        <v>74.986359978807599</v>
      </c>
      <c r="G72" s="76">
        <v>163.985992551626</v>
      </c>
      <c r="H72" s="76">
        <v>296.13724537612302</v>
      </c>
      <c r="I72" s="44"/>
      <c r="J72" s="44"/>
      <c r="K72" s="94"/>
      <c r="L72" s="94"/>
      <c r="M72" s="94"/>
      <c r="N72" s="94"/>
      <c r="O72" s="94"/>
      <c r="P72" s="94"/>
      <c r="Q72" s="76" t="s">
        <v>377</v>
      </c>
      <c r="R72" s="76">
        <v>0</v>
      </c>
      <c r="S72" s="76">
        <v>7.82346412550912</v>
      </c>
      <c r="T72" s="76">
        <v>2.8956805848608602</v>
      </c>
      <c r="U72" s="76">
        <v>2.8956805848608602</v>
      </c>
      <c r="V72" s="76">
        <v>23.006138393491899</v>
      </c>
      <c r="W72" s="76">
        <v>0</v>
      </c>
      <c r="X72" s="76">
        <v>1.40260972760449</v>
      </c>
      <c r="Y72" s="76">
        <v>7.2000803998963701</v>
      </c>
      <c r="Z72" s="76">
        <v>518.63979452923002</v>
      </c>
      <c r="AA72" s="76">
        <v>68.915115112353007</v>
      </c>
      <c r="AB72" s="76">
        <v>0.52364223248168795</v>
      </c>
      <c r="AC72" s="76">
        <v>12.0313002359827</v>
      </c>
      <c r="AD72" s="76">
        <v>0</v>
      </c>
      <c r="AE72" s="76">
        <v>0</v>
      </c>
      <c r="AF72" s="76">
        <v>12.6546742187756</v>
      </c>
      <c r="AG72" s="76">
        <v>12.6546742187756</v>
      </c>
      <c r="AH72" s="76">
        <v>37.638822753903497</v>
      </c>
      <c r="AI72" s="76">
        <v>9.5281364622320606</v>
      </c>
      <c r="AJ72" s="76">
        <v>0.38026467956392501</v>
      </c>
      <c r="AK72" s="76">
        <v>9.9713451080168891</v>
      </c>
      <c r="AL72" s="76">
        <v>1.0203594902473001</v>
      </c>
      <c r="AM72" s="76">
        <v>0</v>
      </c>
      <c r="AN72" s="76">
        <v>0.80737327340150999</v>
      </c>
      <c r="AO72" s="76">
        <v>2.1065786250874901</v>
      </c>
      <c r="AP72" s="76">
        <v>0</v>
      </c>
      <c r="AQ72" s="76">
        <v>304.496993446761</v>
      </c>
      <c r="AR72" s="76">
        <v>4234.3651499969701</v>
      </c>
      <c r="AS72" s="76">
        <v>432.84622563203698</v>
      </c>
      <c r="AT72" s="76">
        <v>4704.8501983829101</v>
      </c>
      <c r="AU72" s="76">
        <v>0</v>
      </c>
      <c r="AV72" s="76">
        <v>12.1386515887057</v>
      </c>
      <c r="AW72" s="76">
        <v>0</v>
      </c>
      <c r="AX72" s="76">
        <v>105.882181094264</v>
      </c>
      <c r="AY72" s="76">
        <v>0.29837863280367299</v>
      </c>
      <c r="AZ72" s="76">
        <v>1.2552881055132E-2</v>
      </c>
      <c r="BA72" s="76">
        <v>48.198320739430201</v>
      </c>
      <c r="BB72" s="76">
        <v>2.67723011293176E-2</v>
      </c>
      <c r="BC72" s="76">
        <v>0</v>
      </c>
      <c r="BD72" s="76">
        <v>2.3268736806715202E-3</v>
      </c>
      <c r="BE72" s="76">
        <v>81.504750426428998</v>
      </c>
      <c r="BF72" s="76">
        <v>74.984155950109397</v>
      </c>
      <c r="BG72" s="76">
        <v>6.5205944763195998</v>
      </c>
      <c r="BH72" s="76">
        <v>4.5842279138213503E-2</v>
      </c>
      <c r="BI72" s="76">
        <v>0</v>
      </c>
      <c r="BJ72" s="76">
        <v>3.6832164332523099</v>
      </c>
      <c r="BK72" s="76">
        <v>0</v>
      </c>
      <c r="BL72" s="76">
        <v>4.1514500349983701</v>
      </c>
      <c r="BM72" s="76">
        <v>0</v>
      </c>
      <c r="BN72" s="76">
        <v>6.9867401908100299E-2</v>
      </c>
      <c r="BO72" s="76">
        <v>16.604432282279799</v>
      </c>
      <c r="BP72" s="76">
        <v>0.25866993530624899</v>
      </c>
      <c r="BQ72" s="76">
        <v>4.6819601294113E-2</v>
      </c>
      <c r="BR72" s="76">
        <v>1.8419808528580099</v>
      </c>
      <c r="BS72" s="76">
        <v>2.1956362814640798E-3</v>
      </c>
      <c r="BT72" s="76">
        <v>163.98603416061701</v>
      </c>
      <c r="BU72" s="76">
        <v>44.224181504555297</v>
      </c>
      <c r="BV72" s="76">
        <v>0</v>
      </c>
      <c r="BW72" s="76">
        <v>0</v>
      </c>
      <c r="BX72" s="76">
        <v>14.814545419533999</v>
      </c>
      <c r="BY72" s="76">
        <v>0</v>
      </c>
      <c r="BZ72" s="76">
        <v>2.4182423843648202</v>
      </c>
      <c r="CA72" s="76">
        <v>296.13714214851399</v>
      </c>
      <c r="CB72" s="76">
        <v>20.5924465325153</v>
      </c>
      <c r="CC72" s="94"/>
      <c r="CD72" s="29">
        <f t="shared" si="29"/>
        <v>8.0000044989403107E-3</v>
      </c>
      <c r="CE72" s="29">
        <f t="shared" si="30"/>
        <v>2.8093649897040905E-2</v>
      </c>
      <c r="CF72" s="69">
        <f t="shared" si="31"/>
        <v>-8.7352786468181604E-7</v>
      </c>
      <c r="CG72" s="69">
        <f t="shared" si="32"/>
        <v>1.2699832662653385</v>
      </c>
      <c r="CH72" s="69">
        <f t="shared" si="33"/>
        <v>-2.0318606436157401E-7</v>
      </c>
      <c r="CI72" s="69">
        <f t="shared" si="34"/>
        <v>-2.7036301966682636E-5</v>
      </c>
      <c r="CJ72" s="69">
        <f t="shared" si="35"/>
        <v>-2.939239481453434E-5</v>
      </c>
      <c r="CK72" s="69">
        <f t="shared" si="36"/>
        <v>2.5373503165948526E-7</v>
      </c>
      <c r="CL72" s="69">
        <f t="shared" si="37"/>
        <v>-3.4858029728835811E-7</v>
      </c>
      <c r="CM72" s="41">
        <f t="shared" si="38"/>
        <v>-4.9327672920866986E-4</v>
      </c>
      <c r="CN72" s="41">
        <f t="shared" si="39"/>
        <v>-5.5878041654507094E-4</v>
      </c>
      <c r="CO72" s="41">
        <f t="shared" si="40"/>
        <v>8.5439002365670497E-4</v>
      </c>
      <c r="CP72" s="41">
        <f t="shared" si="41"/>
        <v>-1.3372735265218532E-3</v>
      </c>
      <c r="CQ72" s="69"/>
      <c r="CR72" s="69"/>
    </row>
    <row r="73" spans="1:96">
      <c r="A73" s="68" t="s">
        <v>378</v>
      </c>
      <c r="B73" s="76">
        <v>32.071275552752397</v>
      </c>
      <c r="C73" s="76">
        <v>0.43611890642218998</v>
      </c>
      <c r="D73" s="76">
        <v>330.59454005942501</v>
      </c>
      <c r="E73" s="76">
        <v>21.191938434740798</v>
      </c>
      <c r="F73" s="76">
        <v>19.496583359961502</v>
      </c>
      <c r="G73" s="76">
        <v>156.87592014386101</v>
      </c>
      <c r="H73" s="76">
        <v>12.9803103308862</v>
      </c>
      <c r="I73" s="44"/>
      <c r="J73" s="44"/>
      <c r="K73" s="94"/>
      <c r="L73" s="94"/>
      <c r="M73" s="94"/>
      <c r="N73" s="94"/>
      <c r="O73" s="94"/>
      <c r="P73" s="94"/>
      <c r="Q73" s="76" t="s">
        <v>378</v>
      </c>
      <c r="R73" s="76">
        <v>0</v>
      </c>
      <c r="S73" s="76">
        <v>0.342921640301593</v>
      </c>
      <c r="T73" s="76">
        <v>0.12692390330276601</v>
      </c>
      <c r="U73" s="76">
        <v>0.12692390330276601</v>
      </c>
      <c r="V73" s="76">
        <v>1.00840947552042</v>
      </c>
      <c r="W73" s="76">
        <v>0</v>
      </c>
      <c r="X73" s="76">
        <v>6.1479170460975403E-2</v>
      </c>
      <c r="Y73" s="76">
        <v>0.31559503513395698</v>
      </c>
      <c r="Z73" s="76">
        <v>32.071014842617501</v>
      </c>
      <c r="AA73" s="76">
        <v>3.0207009397972802</v>
      </c>
      <c r="AB73" s="76">
        <v>2.2952280541675502E-2</v>
      </c>
      <c r="AC73" s="76">
        <v>0.52735758861423099</v>
      </c>
      <c r="AD73" s="76">
        <v>0</v>
      </c>
      <c r="AE73" s="76">
        <v>0</v>
      </c>
      <c r="AF73" s="76">
        <v>0.55468034307445502</v>
      </c>
      <c r="AG73" s="76">
        <v>0.55468034307445502</v>
      </c>
      <c r="AH73" s="76">
        <v>2.6447252985884799</v>
      </c>
      <c r="AI73" s="76">
        <v>0.41763625778644697</v>
      </c>
      <c r="AJ73" s="76">
        <v>1.6667939354266199E-2</v>
      </c>
      <c r="AK73" s="76">
        <v>0.43706561472090999</v>
      </c>
      <c r="AL73" s="76">
        <v>4.4724417317305802E-2</v>
      </c>
      <c r="AM73" s="76">
        <v>0</v>
      </c>
      <c r="AN73" s="76">
        <v>3.5388386709105601E-2</v>
      </c>
      <c r="AO73" s="76">
        <v>0.436117531705221</v>
      </c>
      <c r="AP73" s="76">
        <v>0</v>
      </c>
      <c r="AQ73" s="76">
        <v>13.3467321439398</v>
      </c>
      <c r="AR73" s="76">
        <v>297.535003554951</v>
      </c>
      <c r="AS73" s="76">
        <v>30.414940282301899</v>
      </c>
      <c r="AT73" s="76">
        <v>330.59466913584203</v>
      </c>
      <c r="AU73" s="76">
        <v>0</v>
      </c>
      <c r="AV73" s="76">
        <v>0.53206258128165795</v>
      </c>
      <c r="AW73" s="76">
        <v>0</v>
      </c>
      <c r="AX73" s="76">
        <v>4.6410451611303101</v>
      </c>
      <c r="AY73" s="76">
        <v>0.37238395696577797</v>
      </c>
      <c r="AZ73" s="76">
        <v>0</v>
      </c>
      <c r="BA73" s="76">
        <v>1.3823058141393401</v>
      </c>
      <c r="BB73" s="76">
        <v>1.5209985835303599E-2</v>
      </c>
      <c r="BC73" s="76">
        <v>0</v>
      </c>
      <c r="BD73" s="76">
        <v>0</v>
      </c>
      <c r="BE73" s="76">
        <v>21.191134719268899</v>
      </c>
      <c r="BF73" s="76">
        <v>19.495785479587902</v>
      </c>
      <c r="BG73" s="76">
        <v>1.6953492396809899</v>
      </c>
      <c r="BH73" s="76">
        <v>6.4987692697740795E-2</v>
      </c>
      <c r="BI73" s="76">
        <v>0</v>
      </c>
      <c r="BJ73" s="76">
        <v>4.8663435793140604</v>
      </c>
      <c r="BK73" s="76">
        <v>0</v>
      </c>
      <c r="BL73" s="76">
        <v>2.0744350931728301</v>
      </c>
      <c r="BM73" s="76">
        <v>0</v>
      </c>
      <c r="BN73" s="76">
        <v>0</v>
      </c>
      <c r="BO73" s="76">
        <v>8.2958073601305102</v>
      </c>
      <c r="BP73" s="76">
        <v>1.13381381570462E-2</v>
      </c>
      <c r="BQ73" s="76">
        <v>6.6372514977650607E-2</v>
      </c>
      <c r="BR73" s="76">
        <v>2.3551740824638698</v>
      </c>
      <c r="BS73" s="76">
        <v>2.7653998908712101E-3</v>
      </c>
      <c r="BT73" s="76">
        <v>156.87584252385</v>
      </c>
      <c r="BU73" s="76">
        <v>1.93843750127151</v>
      </c>
      <c r="BV73" s="76">
        <v>0</v>
      </c>
      <c r="BW73" s="76">
        <v>0</v>
      </c>
      <c r="BX73" s="76">
        <v>0.64934801029558498</v>
      </c>
      <c r="BY73" s="76">
        <v>0</v>
      </c>
      <c r="BZ73" s="76">
        <v>0.105996242332049</v>
      </c>
      <c r="CA73" s="76">
        <v>12.980301812750399</v>
      </c>
      <c r="CB73" s="76">
        <v>0.902606302253676</v>
      </c>
      <c r="CC73" s="94"/>
      <c r="CD73" s="29">
        <f t="shared" si="29"/>
        <v>7.9999030398816163E-3</v>
      </c>
      <c r="CE73" s="29">
        <f t="shared" si="30"/>
        <v>2.2369836401915495E-2</v>
      </c>
      <c r="CF73" s="69">
        <f t="shared" si="31"/>
        <v>-8.1290853077194994E-6</v>
      </c>
      <c r="CG73" s="69">
        <f t="shared" si="32"/>
        <v>-3.1521609101069417E-6</v>
      </c>
      <c r="CH73" s="69">
        <f t="shared" si="33"/>
        <v>3.9043723162385941E-7</v>
      </c>
      <c r="CI73" s="69">
        <f t="shared" si="34"/>
        <v>-3.7925528821953919E-5</v>
      </c>
      <c r="CJ73" s="69">
        <f t="shared" si="35"/>
        <v>-4.092411264420408E-5</v>
      </c>
      <c r="CK73" s="69">
        <f t="shared" si="36"/>
        <v>-4.9478601267315761E-7</v>
      </c>
      <c r="CL73" s="69">
        <f t="shared" si="37"/>
        <v>-6.5623514254541517E-7</v>
      </c>
      <c r="CM73" s="41">
        <f t="shared" si="38"/>
        <v>-4.9130760554519533E-4</v>
      </c>
      <c r="CN73" s="41">
        <f t="shared" si="39"/>
        <v>-5.6052322510276374E-4</v>
      </c>
      <c r="CO73" s="41">
        <f t="shared" si="40"/>
        <v>8.5415179912330327E-4</v>
      </c>
      <c r="CP73" s="41">
        <f t="shared" si="41"/>
        <v>-1.3499530811209488E-3</v>
      </c>
      <c r="CQ73" s="69"/>
      <c r="CR73" s="69"/>
    </row>
    <row r="74" spans="1:96">
      <c r="A74" s="68" t="s">
        <v>381</v>
      </c>
      <c r="B74" s="76">
        <v>4409.1947956499898</v>
      </c>
      <c r="C74" s="76"/>
      <c r="D74" s="76">
        <v>39419.3511511299</v>
      </c>
      <c r="E74" s="76">
        <v>638.75708662</v>
      </c>
      <c r="F74" s="76">
        <v>587.65648971999997</v>
      </c>
      <c r="G74" s="76">
        <v>1362.2397823899901</v>
      </c>
      <c r="H74" s="76">
        <v>2463.3081428299902</v>
      </c>
      <c r="I74" s="44"/>
      <c r="J74" s="44"/>
      <c r="K74" s="94"/>
      <c r="L74" s="94"/>
      <c r="M74" s="94"/>
      <c r="N74" s="94"/>
      <c r="O74" s="94"/>
      <c r="P74" s="94"/>
      <c r="Q74" s="76" t="s">
        <v>381</v>
      </c>
      <c r="R74" s="76">
        <v>0</v>
      </c>
      <c r="S74" s="76">
        <v>65.0766941077068</v>
      </c>
      <c r="T74" s="76">
        <v>24.086719620879901</v>
      </c>
      <c r="U74" s="76">
        <v>24.086719620879901</v>
      </c>
      <c r="V74" s="76">
        <v>191.36827655880501</v>
      </c>
      <c r="W74" s="76">
        <v>0</v>
      </c>
      <c r="X74" s="76">
        <v>11.6670925879947</v>
      </c>
      <c r="Y74" s="76">
        <v>59.891259757822198</v>
      </c>
      <c r="Z74" s="76">
        <v>4409.1941903801298</v>
      </c>
      <c r="AA74" s="76">
        <v>573.24495955720101</v>
      </c>
      <c r="AB74" s="76">
        <v>4.35572874759833</v>
      </c>
      <c r="AC74" s="76">
        <v>100.078113115626</v>
      </c>
      <c r="AD74" s="76">
        <v>0</v>
      </c>
      <c r="AE74" s="76">
        <v>0</v>
      </c>
      <c r="AF74" s="76">
        <v>105.263493484349</v>
      </c>
      <c r="AG74" s="76">
        <v>105.263493484349</v>
      </c>
      <c r="AH74" s="76">
        <v>315.35482707496197</v>
      </c>
      <c r="AI74" s="76">
        <v>79.256215395977605</v>
      </c>
      <c r="AJ74" s="76">
        <v>3.1630835153711701</v>
      </c>
      <c r="AK74" s="76">
        <v>82.942906261038203</v>
      </c>
      <c r="AL74" s="76">
        <v>8.4875000865314103</v>
      </c>
      <c r="AM74" s="76">
        <v>0</v>
      </c>
      <c r="AN74" s="76">
        <v>6.7158390582433496</v>
      </c>
      <c r="AO74" s="76">
        <v>11.310628813307</v>
      </c>
      <c r="AP74" s="76">
        <v>0</v>
      </c>
      <c r="AQ74" s="76">
        <v>2532.84477201452</v>
      </c>
      <c r="AR74" s="76">
        <v>35477.388524722002</v>
      </c>
      <c r="AS74" s="76">
        <v>3626.5775754669598</v>
      </c>
      <c r="AT74" s="76">
        <v>39419.3209272639</v>
      </c>
      <c r="AU74" s="76">
        <v>0</v>
      </c>
      <c r="AV74" s="76">
        <v>100.970944686034</v>
      </c>
      <c r="AW74" s="76">
        <v>0</v>
      </c>
      <c r="AX74" s="76">
        <v>880.74330738272704</v>
      </c>
      <c r="AY74" s="76">
        <v>0.65407755860160799</v>
      </c>
      <c r="AZ74" s="76">
        <v>0.117021324206198</v>
      </c>
      <c r="BA74" s="76">
        <v>441.42088956497201</v>
      </c>
      <c r="BB74" s="76">
        <v>0.16268172423485799</v>
      </c>
      <c r="BC74" s="76">
        <v>0</v>
      </c>
      <c r="BD74" s="76">
        <v>2.16917431394919E-2</v>
      </c>
      <c r="BE74" s="76">
        <v>638.74155127399501</v>
      </c>
      <c r="BF74" s="76">
        <v>587.64092229534197</v>
      </c>
      <c r="BG74" s="76">
        <v>51.100628978653702</v>
      </c>
      <c r="BH74" s="76">
        <v>5.6069284545048698E-2</v>
      </c>
      <c r="BI74" s="76">
        <v>0</v>
      </c>
      <c r="BJ74" s="76">
        <v>6.5337974062622299</v>
      </c>
      <c r="BK74" s="76">
        <v>0</v>
      </c>
      <c r="BL74" s="76">
        <v>26.849437766276999</v>
      </c>
      <c r="BM74" s="76">
        <v>0</v>
      </c>
      <c r="BN74" s="76">
        <v>0.65132260784735196</v>
      </c>
      <c r="BO74" s="76">
        <v>107.396069158991</v>
      </c>
      <c r="BP74" s="76">
        <v>2.1516529908056201</v>
      </c>
      <c r="BQ74" s="76">
        <v>5.7263562228211398E-2</v>
      </c>
      <c r="BR74" s="76">
        <v>3.7159313701174499</v>
      </c>
      <c r="BS74" s="76">
        <v>4.6692239179439597E-3</v>
      </c>
      <c r="BT74" s="76">
        <v>1362.2397301542601</v>
      </c>
      <c r="BU74" s="76">
        <v>367.862132520974</v>
      </c>
      <c r="BV74" s="76">
        <v>0</v>
      </c>
      <c r="BW74" s="76">
        <v>0</v>
      </c>
      <c r="BX74" s="76">
        <v>123.229340607704</v>
      </c>
      <c r="BY74" s="76">
        <v>0</v>
      </c>
      <c r="BZ74" s="76">
        <v>20.115205423370099</v>
      </c>
      <c r="CA74" s="76">
        <v>2463.3087010918298</v>
      </c>
      <c r="CB74" s="76">
        <v>171.29053385693101</v>
      </c>
      <c r="CC74" s="94"/>
      <c r="CD74" s="29" t="e">
        <f>#REF!/#REF!</f>
        <v>#REF!</v>
      </c>
      <c r="CE74" s="29" t="e">
        <f>#REF!/#REF!</f>
        <v>#REF!</v>
      </c>
      <c r="CF74" s="69" t="e">
        <f>IF(#REF!=0,"",(#REF!-#REF!)/#REF!)</f>
        <v>#REF!</v>
      </c>
      <c r="CG74" s="69" t="e">
        <f>IF(#REF!=0,"",(#REF!-#REF!)/#REF!)</f>
        <v>#REF!</v>
      </c>
      <c r="CH74" s="69" t="e">
        <f>IF(#REF!=0,"",(#REF!-#REF!)/#REF!)</f>
        <v>#REF!</v>
      </c>
      <c r="CI74" s="69" t="e">
        <f>IF(#REF!=0,"",(#REF!-#REF!)/#REF!)</f>
        <v>#REF!</v>
      </c>
      <c r="CJ74" s="69" t="e">
        <f>IF(#REF!=0,"",(#REF!-#REF!)/#REF!)</f>
        <v>#REF!</v>
      </c>
      <c r="CK74" s="69" t="e">
        <f>IF(#REF!=0,"",(#REF!-#REF!)/#REF!)</f>
        <v>#REF!</v>
      </c>
      <c r="CL74" s="69" t="e">
        <f>IF(#REF!=0,"",(#REF!-#REF!)/#REF!)</f>
        <v>#REF!</v>
      </c>
      <c r="CM74" s="41" t="e">
        <f>(#REF!/0.009783-#REF!)/#REF!</f>
        <v>#REF!</v>
      </c>
      <c r="CN74" s="41" t="e">
        <f>(#REF!/0.004739-#REF!)/#REF!</f>
        <v>#REF!</v>
      </c>
      <c r="CO74" s="41" t="e">
        <f>(#REF!/0.042696-#REF!)/#REF!</f>
        <v>#REF!</v>
      </c>
      <c r="CP74" s="41" t="e">
        <f>(#REF!/0.00273-#REF!)/#REF!</f>
        <v>#REF!</v>
      </c>
      <c r="CQ74" s="69"/>
      <c r="CR74" s="69"/>
    </row>
    <row r="75" spans="1:96">
      <c r="A75" s="68" t="s">
        <v>382</v>
      </c>
      <c r="B75" s="76">
        <v>0.53107309484760101</v>
      </c>
      <c r="C75" s="76">
        <v>8.3521733162594501E-3</v>
      </c>
      <c r="D75" s="76">
        <v>6.2477404488100303</v>
      </c>
      <c r="E75" s="76">
        <v>0.37260380428384898</v>
      </c>
      <c r="F75" s="76">
        <v>0.342795499941141</v>
      </c>
      <c r="G75" s="76">
        <v>2.6521817240179</v>
      </c>
      <c r="H75" s="76">
        <v>0.23197735351866999</v>
      </c>
      <c r="I75" s="44"/>
      <c r="J75" s="44"/>
      <c r="K75" s="94"/>
      <c r="L75" s="94"/>
      <c r="M75" s="94"/>
      <c r="N75" s="94"/>
      <c r="O75" s="94"/>
      <c r="P75" s="94"/>
      <c r="Q75" s="76" t="s">
        <v>382</v>
      </c>
      <c r="R75" s="76">
        <v>0</v>
      </c>
      <c r="S75" s="76">
        <v>0</v>
      </c>
      <c r="T75" s="76">
        <v>0</v>
      </c>
      <c r="U75" s="76">
        <v>0</v>
      </c>
      <c r="V75" s="76">
        <v>0</v>
      </c>
      <c r="W75" s="76">
        <v>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v>0</v>
      </c>
      <c r="AD75" s="76">
        <v>0</v>
      </c>
      <c r="AE75" s="76">
        <v>0</v>
      </c>
      <c r="AF75" s="76">
        <v>0</v>
      </c>
      <c r="AG75" s="76">
        <v>0</v>
      </c>
      <c r="AH75" s="76">
        <v>0</v>
      </c>
      <c r="AI75" s="76">
        <v>0</v>
      </c>
      <c r="AJ75" s="76">
        <v>0</v>
      </c>
      <c r="AK75" s="76">
        <v>0</v>
      </c>
      <c r="AL75" s="76">
        <v>0</v>
      </c>
      <c r="AM75" s="76">
        <v>0</v>
      </c>
      <c r="AN75" s="76">
        <v>0</v>
      </c>
      <c r="AO75" s="76">
        <v>0</v>
      </c>
      <c r="AP75" s="76">
        <v>0</v>
      </c>
      <c r="AQ75" s="76">
        <v>0</v>
      </c>
      <c r="AR75" s="76">
        <v>0</v>
      </c>
      <c r="AS75" s="76">
        <v>0</v>
      </c>
      <c r="AT75" s="76">
        <v>0</v>
      </c>
      <c r="AU75" s="76">
        <v>0</v>
      </c>
      <c r="AV75" s="76">
        <v>0</v>
      </c>
      <c r="AW75" s="76">
        <v>0</v>
      </c>
      <c r="AX75" s="76">
        <v>0</v>
      </c>
      <c r="AY75" s="76">
        <v>0</v>
      </c>
      <c r="AZ75" s="76">
        <v>0</v>
      </c>
      <c r="BA75" s="76">
        <v>0</v>
      </c>
      <c r="BB75" s="76">
        <v>0</v>
      </c>
      <c r="BC75" s="76">
        <v>0</v>
      </c>
      <c r="BD75" s="76">
        <v>0</v>
      </c>
      <c r="BE75" s="76">
        <v>0</v>
      </c>
      <c r="BF75" s="76">
        <v>0</v>
      </c>
      <c r="BG75" s="76">
        <v>0</v>
      </c>
      <c r="BH75" s="76">
        <v>0</v>
      </c>
      <c r="BI75" s="76">
        <v>0</v>
      </c>
      <c r="BJ75" s="76">
        <v>0</v>
      </c>
      <c r="BK75" s="76">
        <v>0</v>
      </c>
      <c r="BL75" s="76">
        <v>0</v>
      </c>
      <c r="BM75" s="76">
        <v>0</v>
      </c>
      <c r="BN75" s="76">
        <v>0</v>
      </c>
      <c r="BO75" s="76">
        <v>0</v>
      </c>
      <c r="BP75" s="76">
        <v>0</v>
      </c>
      <c r="BQ75" s="76">
        <v>0</v>
      </c>
      <c r="BR75" s="76">
        <v>0</v>
      </c>
      <c r="BS75" s="76">
        <v>0</v>
      </c>
      <c r="BT75" s="76">
        <v>0</v>
      </c>
      <c r="BU75" s="76">
        <v>0</v>
      </c>
      <c r="BV75" s="76">
        <v>0</v>
      </c>
      <c r="BW75" s="76">
        <v>0</v>
      </c>
      <c r="BX75" s="76">
        <v>0</v>
      </c>
      <c r="BY75" s="76">
        <v>0</v>
      </c>
      <c r="BZ75" s="76">
        <v>0</v>
      </c>
      <c r="CA75" s="76">
        <v>0</v>
      </c>
      <c r="CB75" s="76">
        <v>0</v>
      </c>
      <c r="CC75" s="94"/>
      <c r="CD75" s="29" t="e">
        <f>#REF!/#REF!</f>
        <v>#REF!</v>
      </c>
      <c r="CE75" s="29" t="e">
        <f>#REF!/#REF!</f>
        <v>#REF!</v>
      </c>
      <c r="CF75" s="69" t="e">
        <f>IF(#REF!=0,"",(#REF!-#REF!)/#REF!)</f>
        <v>#REF!</v>
      </c>
      <c r="CG75" s="69" t="e">
        <f>IF(#REF!=0,"",(#REF!-#REF!)/#REF!)</f>
        <v>#REF!</v>
      </c>
      <c r="CH75" s="69" t="e">
        <f>IF(#REF!=0,"",(#REF!-#REF!)/#REF!)</f>
        <v>#REF!</v>
      </c>
      <c r="CI75" s="69" t="e">
        <f>IF(#REF!=0,"",(#REF!-#REF!)/#REF!)</f>
        <v>#REF!</v>
      </c>
      <c r="CJ75" s="69" t="e">
        <f>IF(#REF!=0,"",(#REF!-#REF!)/#REF!)</f>
        <v>#REF!</v>
      </c>
      <c r="CK75" s="69" t="e">
        <f>IF(#REF!=0,"",(#REF!-#REF!)/#REF!)</f>
        <v>#REF!</v>
      </c>
      <c r="CL75" s="69" t="e">
        <f>IF(#REF!=0,"",(#REF!-#REF!)/#REF!)</f>
        <v>#REF!</v>
      </c>
      <c r="CM75" s="41" t="e">
        <f>(#REF!/0.009783-#REF!)/#REF!</f>
        <v>#REF!</v>
      </c>
      <c r="CN75" s="41" t="e">
        <f>(#REF!/0.004739-#REF!)/#REF!</f>
        <v>#REF!</v>
      </c>
      <c r="CO75" s="41" t="e">
        <f>(#REF!/0.042696-#REF!)/#REF!</f>
        <v>#REF!</v>
      </c>
      <c r="CP75" s="41" t="e">
        <f>(#REF!/0.00273-#REF!)/#REF!</f>
        <v>#REF!</v>
      </c>
      <c r="CQ75" s="69"/>
      <c r="CR75" s="69"/>
    </row>
    <row r="76" spans="1:96">
      <c r="A76" s="68" t="s">
        <v>383</v>
      </c>
      <c r="B76" s="76">
        <v>54.9198211081032</v>
      </c>
      <c r="C76" s="76">
        <v>0.84077825201233702</v>
      </c>
      <c r="D76" s="76">
        <v>641.05702796808396</v>
      </c>
      <c r="E76" s="76">
        <v>38.138236117262302</v>
      </c>
      <c r="F76" s="76">
        <v>35.087177227881199</v>
      </c>
      <c r="G76" s="76">
        <v>273.25291382616598</v>
      </c>
      <c r="H76" s="76">
        <v>23.681182017920701</v>
      </c>
      <c r="I76" s="44"/>
      <c r="J76" s="44"/>
      <c r="K76" s="94"/>
      <c r="L76" s="94"/>
      <c r="M76" s="94"/>
      <c r="N76" s="94"/>
      <c r="O76" s="94"/>
      <c r="P76" s="94"/>
      <c r="Q76" s="76" t="s">
        <v>383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76">
        <v>0</v>
      </c>
      <c r="AO76" s="76">
        <v>0</v>
      </c>
      <c r="AP76" s="76">
        <v>0</v>
      </c>
      <c r="AQ76" s="76">
        <v>0</v>
      </c>
      <c r="AR76" s="76">
        <v>0</v>
      </c>
      <c r="AS76" s="76">
        <v>0</v>
      </c>
      <c r="AT76" s="76">
        <v>0</v>
      </c>
      <c r="AU76" s="76">
        <v>0</v>
      </c>
      <c r="AV76" s="76">
        <v>0</v>
      </c>
      <c r="AW76" s="76">
        <v>0</v>
      </c>
      <c r="AX76" s="76">
        <v>0</v>
      </c>
      <c r="AY76" s="76">
        <v>0</v>
      </c>
      <c r="AZ76" s="76">
        <v>0</v>
      </c>
      <c r="BA76" s="76">
        <v>0</v>
      </c>
      <c r="BB76" s="76">
        <v>0</v>
      </c>
      <c r="BC76" s="76">
        <v>0</v>
      </c>
      <c r="BD76" s="76">
        <v>0</v>
      </c>
      <c r="BE76" s="76">
        <v>0</v>
      </c>
      <c r="BF76" s="76">
        <v>0</v>
      </c>
      <c r="BG76" s="76">
        <v>0</v>
      </c>
      <c r="BH76" s="76">
        <v>0</v>
      </c>
      <c r="BI76" s="76">
        <v>0</v>
      </c>
      <c r="BJ76" s="76">
        <v>0</v>
      </c>
      <c r="BK76" s="76">
        <v>0</v>
      </c>
      <c r="BL76" s="76">
        <v>0</v>
      </c>
      <c r="BM76" s="76">
        <v>0</v>
      </c>
      <c r="BN76" s="76">
        <v>0</v>
      </c>
      <c r="BO76" s="76">
        <v>0</v>
      </c>
      <c r="BP76" s="76">
        <v>0</v>
      </c>
      <c r="BQ76" s="76">
        <v>0</v>
      </c>
      <c r="BR76" s="76">
        <v>0</v>
      </c>
      <c r="BS76" s="76">
        <v>0</v>
      </c>
      <c r="BT76" s="76">
        <v>0</v>
      </c>
      <c r="BU76" s="76">
        <v>0</v>
      </c>
      <c r="BV76" s="76">
        <v>0</v>
      </c>
      <c r="BW76" s="76">
        <v>0</v>
      </c>
      <c r="BX76" s="76">
        <v>0</v>
      </c>
      <c r="BY76" s="76">
        <v>0</v>
      </c>
      <c r="BZ76" s="76">
        <v>0</v>
      </c>
      <c r="CA76" s="76">
        <v>0</v>
      </c>
      <c r="CB76" s="76">
        <v>0</v>
      </c>
      <c r="CC76" s="94"/>
      <c r="CD76" s="29">
        <f>AH74/AT74</f>
        <v>8.0000065870452532E-3</v>
      </c>
      <c r="CE76" s="29">
        <f>AO74/BF74</f>
        <v>1.9247517291898879E-2</v>
      </c>
      <c r="CF76" s="69">
        <f>IF(B74=0,"",(Z74-B74)/B74)</f>
        <v>-1.3727446575640332E-7</v>
      </c>
      <c r="CG76" s="69" t="str">
        <f>IF(C74=0,"",(AO74-C74)/C74)</f>
        <v/>
      </c>
      <c r="CH76" s="69">
        <f>IF(D74=0,"",(AT74-D74)/D74)</f>
        <v>-7.6672662329528417E-7</v>
      </c>
      <c r="CI76" s="69">
        <f t="shared" ref="CI76:CJ79" si="42">IF(E74=0,"",(BE74-E74)/E74)</f>
        <v>-2.4321211193423558E-5</v>
      </c>
      <c r="CJ76" s="69">
        <f t="shared" si="42"/>
        <v>-2.6490687893907843E-5</v>
      </c>
      <c r="CK76" s="69">
        <f>IF(G74=0,"",(BT74-G74)/G74)</f>
        <v>-3.8345473870855867E-8</v>
      </c>
      <c r="CL76" s="69">
        <f>IF(H74=0,"",(CA74-H74)/H74)</f>
        <v>2.2663093987638595E-7</v>
      </c>
      <c r="CM76" s="41">
        <f>(T74/0.009783-$CA74)/$CA74</f>
        <v>-4.9087610587201505E-4</v>
      </c>
      <c r="CN76" s="41">
        <f>(X74/0.004739-$CA74)/$CA74</f>
        <v>-5.5915358870005762E-4</v>
      </c>
      <c r="CO76" s="41">
        <f>(AF74/0.042696-$CA74)/$CA74</f>
        <v>8.5634921278580185E-4</v>
      </c>
      <c r="CP76" s="41">
        <f>(AN74/0.00273-$CA74)/$CA74</f>
        <v>-1.3373857858430178E-3</v>
      </c>
      <c r="CQ76" s="69"/>
      <c r="CR76" s="69"/>
    </row>
    <row r="77" spans="1:96">
      <c r="A77" s="11" t="s">
        <v>384</v>
      </c>
      <c r="B77" s="76">
        <v>520.31336736128696</v>
      </c>
      <c r="C77" s="76">
        <v>7.6582204702500896</v>
      </c>
      <c r="D77" s="76">
        <v>5751.4084280303796</v>
      </c>
      <c r="E77" s="76">
        <v>346.05250359928698</v>
      </c>
      <c r="F77" s="76">
        <v>318.36830358854399</v>
      </c>
      <c r="G77" s="76">
        <v>2475.5814330821599</v>
      </c>
      <c r="H77" s="76">
        <v>218.88321401448101</v>
      </c>
      <c r="I77" s="44"/>
      <c r="J77" s="44"/>
      <c r="K77" s="94"/>
      <c r="L77" s="94"/>
      <c r="M77" s="94"/>
      <c r="N77" s="94"/>
      <c r="O77" s="94"/>
      <c r="P77" s="94"/>
      <c r="Q77" s="76" t="s">
        <v>384</v>
      </c>
      <c r="R77" s="76">
        <v>0</v>
      </c>
      <c r="S77" s="76">
        <v>0.979230307659406</v>
      </c>
      <c r="T77" s="76">
        <v>0.36243904743663002</v>
      </c>
      <c r="U77" s="76">
        <v>0.36243904743663002</v>
      </c>
      <c r="V77" s="76">
        <v>2.8795705583756201</v>
      </c>
      <c r="W77" s="76">
        <v>0</v>
      </c>
      <c r="X77" s="76">
        <v>0.175558355280896</v>
      </c>
      <c r="Y77" s="76">
        <v>0.90120448876469095</v>
      </c>
      <c r="Z77" s="76">
        <v>84.739969025060802</v>
      </c>
      <c r="AA77" s="76">
        <v>8.6258096103110091</v>
      </c>
      <c r="AB77" s="76">
        <v>6.5541944723953804E-2</v>
      </c>
      <c r="AC77" s="76">
        <v>1.5059028631756399</v>
      </c>
      <c r="AD77" s="76">
        <v>0</v>
      </c>
      <c r="AE77" s="76">
        <v>0</v>
      </c>
      <c r="AF77" s="76">
        <v>1.58393211069406</v>
      </c>
      <c r="AG77" s="76">
        <v>1.58393211069406</v>
      </c>
      <c r="AH77" s="76">
        <v>7.6702262493317397</v>
      </c>
      <c r="AI77" s="76">
        <v>1.1925992984231399</v>
      </c>
      <c r="AJ77" s="76">
        <v>4.75961516531909E-2</v>
      </c>
      <c r="AK77" s="76">
        <v>1.2480735438300801</v>
      </c>
      <c r="AL77" s="76">
        <v>0.127714396362373</v>
      </c>
      <c r="AM77" s="76">
        <v>0</v>
      </c>
      <c r="AN77" s="76">
        <v>0.101055576744985</v>
      </c>
      <c r="AO77" s="76">
        <v>1.35482739463284</v>
      </c>
      <c r="AP77" s="76">
        <v>0</v>
      </c>
      <c r="AQ77" s="76">
        <v>38.112507481935801</v>
      </c>
      <c r="AR77" s="76">
        <v>862.90719445316995</v>
      </c>
      <c r="AS77" s="76">
        <v>88.207614543890699</v>
      </c>
      <c r="AT77" s="76">
        <v>958.78503524639302</v>
      </c>
      <c r="AU77" s="76">
        <v>0</v>
      </c>
      <c r="AV77" s="76">
        <v>1.5193374554252901</v>
      </c>
      <c r="AW77" s="76">
        <v>0</v>
      </c>
      <c r="AX77" s="76">
        <v>13.2528268820581</v>
      </c>
      <c r="AY77" s="76">
        <v>1.01806753859466</v>
      </c>
      <c r="AZ77" s="76">
        <v>0</v>
      </c>
      <c r="BA77" s="76">
        <v>3.7790980891438801</v>
      </c>
      <c r="BB77" s="76">
        <v>4.15829781136152E-2</v>
      </c>
      <c r="BC77" s="76">
        <v>0</v>
      </c>
      <c r="BD77" s="76">
        <v>0</v>
      </c>
      <c r="BE77" s="76">
        <v>57.934679121678698</v>
      </c>
      <c r="BF77" s="76">
        <v>53.299746665784902</v>
      </c>
      <c r="BG77" s="76">
        <v>4.6349324558938001</v>
      </c>
      <c r="BH77" s="76">
        <v>0.177670508220484</v>
      </c>
      <c r="BI77" s="76">
        <v>0</v>
      </c>
      <c r="BJ77" s="76">
        <v>13.3041829395327</v>
      </c>
      <c r="BK77" s="76">
        <v>0</v>
      </c>
      <c r="BL77" s="76">
        <v>5.6713441029117497</v>
      </c>
      <c r="BM77" s="76">
        <v>0</v>
      </c>
      <c r="BN77" s="76">
        <v>0</v>
      </c>
      <c r="BO77" s="76">
        <v>22.6799521597029</v>
      </c>
      <c r="BP77" s="76">
        <v>3.2376744973517099E-2</v>
      </c>
      <c r="BQ77" s="76">
        <v>0.18145459856589299</v>
      </c>
      <c r="BR77" s="76">
        <v>6.4388334242739704</v>
      </c>
      <c r="BS77" s="76">
        <v>7.5603267249789502E-3</v>
      </c>
      <c r="BT77" s="76">
        <v>407.31718271356198</v>
      </c>
      <c r="BU77" s="76">
        <v>5.5353812385456003</v>
      </c>
      <c r="BV77" s="76">
        <v>0</v>
      </c>
      <c r="BW77" s="76">
        <v>0</v>
      </c>
      <c r="BX77" s="76">
        <v>1.85426972151435</v>
      </c>
      <c r="BY77" s="76">
        <v>0</v>
      </c>
      <c r="BZ77" s="76">
        <v>0.30267810387076299</v>
      </c>
      <c r="CA77" s="76">
        <v>37.0661641230841</v>
      </c>
      <c r="CB77" s="76">
        <v>2.57746960671196</v>
      </c>
      <c r="CC77" s="94"/>
      <c r="CD77" s="29" t="e">
        <f>AH75/AT75</f>
        <v>#DIV/0!</v>
      </c>
      <c r="CE77" s="29" t="e">
        <f>AO75/BF75</f>
        <v>#DIV/0!</v>
      </c>
      <c r="CF77" s="69">
        <f>IF(B75=0,"",(Z75-B75)/B75)</f>
        <v>-1</v>
      </c>
      <c r="CG77" s="69">
        <f>IF(C75=0,"",(AO75-C75)/C75)</f>
        <v>-1</v>
      </c>
      <c r="CH77" s="69">
        <f>IF(D75=0,"",(AT75-D75)/D75)</f>
        <v>-1</v>
      </c>
      <c r="CI77" s="69">
        <f t="shared" si="42"/>
        <v>-1</v>
      </c>
      <c r="CJ77" s="69">
        <f t="shared" si="42"/>
        <v>-1</v>
      </c>
      <c r="CK77" s="69">
        <f>IF(G75=0,"",(BT75-G75)/G75)</f>
        <v>-1</v>
      </c>
      <c r="CL77" s="69">
        <f>IF(H75=0,"",(CA75-H75)/H75)</f>
        <v>-1</v>
      </c>
      <c r="CM77" s="41" t="e">
        <f>(T75/0.009783-$CA75)/$CA75</f>
        <v>#DIV/0!</v>
      </c>
      <c r="CN77" s="41" t="e">
        <f>(X75/0.004739-$CA75)/$CA75</f>
        <v>#DIV/0!</v>
      </c>
      <c r="CO77" s="41" t="e">
        <f>(AF75/0.042696-$CA75)/$CA75</f>
        <v>#DIV/0!</v>
      </c>
      <c r="CP77" s="41" t="e">
        <f>(AN75/0.00273-$CA75)/$CA75</f>
        <v>#DIV/0!</v>
      </c>
      <c r="CQ77" s="69"/>
      <c r="CR77" s="69"/>
    </row>
    <row r="78" spans="1:96">
      <c r="A78" s="76" t="s">
        <v>389</v>
      </c>
      <c r="B78" s="76">
        <v>5762.2944540273302</v>
      </c>
      <c r="C78" s="76"/>
      <c r="D78" s="76">
        <v>74010.3411677642</v>
      </c>
      <c r="E78" s="76">
        <v>5810.2456878686398</v>
      </c>
      <c r="F78" s="76">
        <v>5360.7205811493304</v>
      </c>
      <c r="G78" s="76">
        <v>42030.198698696899</v>
      </c>
      <c r="H78" s="76">
        <v>2459.3766033564302</v>
      </c>
      <c r="I78" s="44"/>
      <c r="J78" s="44"/>
      <c r="K78" s="94"/>
      <c r="L78" s="94"/>
      <c r="M78" s="94"/>
      <c r="N78" s="94"/>
      <c r="O78" s="94"/>
      <c r="P78" s="94"/>
      <c r="Q78" s="76" t="s">
        <v>389</v>
      </c>
      <c r="R78" s="76">
        <v>0</v>
      </c>
      <c r="S78" s="76">
        <v>64.725268157871497</v>
      </c>
      <c r="T78" s="76">
        <v>24.4809443781689</v>
      </c>
      <c r="U78" s="76">
        <v>24.4809443781689</v>
      </c>
      <c r="V78" s="76">
        <v>190.523880190629</v>
      </c>
      <c r="W78" s="76">
        <v>8.2268966775748895E-3</v>
      </c>
      <c r="X78" s="76">
        <v>11.9048677477489</v>
      </c>
      <c r="Y78" s="76">
        <v>59.566945896528601</v>
      </c>
      <c r="Z78" s="76">
        <v>5761.4133914030499</v>
      </c>
      <c r="AA78" s="76">
        <v>572.06308035424297</v>
      </c>
      <c r="AB78" s="76">
        <v>4.5062011651039402</v>
      </c>
      <c r="AC78" s="76">
        <v>100.164707404384</v>
      </c>
      <c r="AD78" s="76">
        <v>0</v>
      </c>
      <c r="AE78" s="76">
        <v>0</v>
      </c>
      <c r="AF78" s="76">
        <v>105.529229881243</v>
      </c>
      <c r="AG78" s="76">
        <v>105.529229881243</v>
      </c>
      <c r="AH78" s="76">
        <v>592.06696274541696</v>
      </c>
      <c r="AI78" s="76">
        <v>79.058098237040895</v>
      </c>
      <c r="AJ78" s="76">
        <v>3.1603760345973901</v>
      </c>
      <c r="AK78" s="76">
        <v>82.519065855151794</v>
      </c>
      <c r="AL78" s="76">
        <v>8.55410662220382</v>
      </c>
      <c r="AM78" s="76">
        <v>0</v>
      </c>
      <c r="AN78" s="76">
        <v>6.6795117562360096</v>
      </c>
      <c r="AO78" s="76">
        <v>0</v>
      </c>
      <c r="AP78" s="76">
        <v>0</v>
      </c>
      <c r="AQ78" s="76">
        <v>2528.5299508920398</v>
      </c>
      <c r="AR78" s="76">
        <v>66607.4866447963</v>
      </c>
      <c r="AS78" s="76">
        <v>6808.7671063917496</v>
      </c>
      <c r="AT78" s="76">
        <v>74008.320713933499</v>
      </c>
      <c r="AU78" s="76">
        <v>0</v>
      </c>
      <c r="AV78" s="76">
        <v>101.168256467947</v>
      </c>
      <c r="AW78" s="76">
        <v>0</v>
      </c>
      <c r="AX78" s="76">
        <v>878.997552498912</v>
      </c>
      <c r="AY78" s="76">
        <v>3.12515398182288</v>
      </c>
      <c r="AZ78" s="76">
        <v>1.0989207921206801</v>
      </c>
      <c r="BA78" s="76">
        <v>4134.0142949894398</v>
      </c>
      <c r="BB78" s="76">
        <v>1.4044685879947301</v>
      </c>
      <c r="BC78" s="76">
        <v>0</v>
      </c>
      <c r="BD78" s="76">
        <v>0.203698483528716</v>
      </c>
      <c r="BE78" s="76">
        <v>5809.8741030716101</v>
      </c>
      <c r="BF78" s="76">
        <v>5360.3559830078902</v>
      </c>
      <c r="BG78" s="76">
        <v>449.51812006371301</v>
      </c>
      <c r="BH78" s="76">
        <v>0</v>
      </c>
      <c r="BI78" s="76">
        <v>0</v>
      </c>
      <c r="BJ78" s="76">
        <v>21.929789709926801</v>
      </c>
      <c r="BK78" s="76">
        <v>0</v>
      </c>
      <c r="BL78" s="76">
        <v>235.32568451859299</v>
      </c>
      <c r="BM78" s="76">
        <v>0</v>
      </c>
      <c r="BN78" s="76">
        <v>6.1163293473767597</v>
      </c>
      <c r="BO78" s="76">
        <v>941.30273260691001</v>
      </c>
      <c r="BP78" s="76">
        <v>2.3498023143426598</v>
      </c>
      <c r="BQ78" s="76">
        <v>0</v>
      </c>
      <c r="BR78" s="76">
        <v>15.813467904341501</v>
      </c>
      <c r="BS78" s="76">
        <v>2.1442085836957201E-2</v>
      </c>
      <c r="BT78" s="76">
        <v>42029.925026009303</v>
      </c>
      <c r="BU78" s="76">
        <v>367.51823409786402</v>
      </c>
      <c r="BV78" s="76">
        <v>0</v>
      </c>
      <c r="BW78" s="76">
        <v>2.9474156858314399E-3</v>
      </c>
      <c r="BX78" s="76">
        <v>122.81335259721401</v>
      </c>
      <c r="BY78" s="76">
        <v>0</v>
      </c>
      <c r="BZ78" s="76">
        <v>20.027956087442</v>
      </c>
      <c r="CA78" s="76">
        <v>2459.19528695911</v>
      </c>
      <c r="CB78" s="76">
        <v>170.569269606322</v>
      </c>
      <c r="CC78" s="94"/>
      <c r="CD78" s="29" t="e">
        <f>AH76/AT76</f>
        <v>#DIV/0!</v>
      </c>
      <c r="CE78" s="29" t="e">
        <f>AO76/BF76</f>
        <v>#DIV/0!</v>
      </c>
      <c r="CF78" s="69">
        <f>IF(B76=0,"",(Z76-B76)/B76)</f>
        <v>-1</v>
      </c>
      <c r="CG78" s="69">
        <f>IF(C76=0,"",(AO76-C76)/C76)</f>
        <v>-1</v>
      </c>
      <c r="CH78" s="69">
        <f>IF(D76=0,"",(AT76-D76)/D76)</f>
        <v>-1</v>
      </c>
      <c r="CI78" s="69">
        <f t="shared" si="42"/>
        <v>-1</v>
      </c>
      <c r="CJ78" s="69">
        <f t="shared" si="42"/>
        <v>-1</v>
      </c>
      <c r="CK78" s="69">
        <f>IF(G76=0,"",(BT76-G76)/G76)</f>
        <v>-1</v>
      </c>
      <c r="CL78" s="69">
        <f>IF(H76=0,"",(CA76-H76)/H76)</f>
        <v>-1</v>
      </c>
      <c r="CM78" s="41" t="e">
        <f>(T76/0.009783-$CA76)/$CA76</f>
        <v>#DIV/0!</v>
      </c>
      <c r="CN78" s="41" t="e">
        <f>(X76/0.004739-$CA76)/$CA76</f>
        <v>#DIV/0!</v>
      </c>
      <c r="CO78" s="41" t="e">
        <f>(AF76/0.042696-$CA76)/$CA76</f>
        <v>#DIV/0!</v>
      </c>
      <c r="CP78" s="41" t="e">
        <f>(AN76/0.00273-$CA76)/$CA76</f>
        <v>#DIV/0!</v>
      </c>
      <c r="CQ78" s="69"/>
      <c r="CR78" s="69"/>
    </row>
    <row r="79" spans="1:96">
      <c r="A79" s="76" t="s">
        <v>390</v>
      </c>
      <c r="B79" s="76">
        <v>13869.725373808</v>
      </c>
      <c r="C79" s="76"/>
      <c r="D79" s="76">
        <v>29929.332740059999</v>
      </c>
      <c r="E79" s="76">
        <v>2393.9493799339998</v>
      </c>
      <c r="F79" s="76">
        <v>2223.1162082759902</v>
      </c>
      <c r="G79" s="76">
        <v>15439.667846889901</v>
      </c>
      <c r="H79" s="76">
        <v>1467.514435847</v>
      </c>
      <c r="I79" s="44"/>
      <c r="J79" s="44"/>
      <c r="K79" s="94"/>
      <c r="L79" s="94"/>
      <c r="M79" s="94"/>
      <c r="N79" s="94"/>
      <c r="O79" s="94"/>
      <c r="P79" s="94"/>
      <c r="Q79" s="76" t="s">
        <v>390</v>
      </c>
      <c r="R79" s="76">
        <v>0</v>
      </c>
      <c r="S79" s="76">
        <v>23.2501693259366</v>
      </c>
      <c r="T79" s="76">
        <v>41.2999244731825</v>
      </c>
      <c r="U79" s="76">
        <v>41.2999244731825</v>
      </c>
      <c r="V79" s="76">
        <v>80.357509565303701</v>
      </c>
      <c r="W79" s="76">
        <v>0.51338138926988597</v>
      </c>
      <c r="X79" s="76">
        <v>22.951369893900299</v>
      </c>
      <c r="Y79" s="76">
        <v>21.397609105088598</v>
      </c>
      <c r="Z79" s="76">
        <v>13642.2050717329</v>
      </c>
      <c r="AA79" s="76">
        <v>324.84190262570399</v>
      </c>
      <c r="AB79" s="76">
        <v>12.4153851451247</v>
      </c>
      <c r="AC79" s="76">
        <v>75.023767809652895</v>
      </c>
      <c r="AD79" s="76">
        <v>0</v>
      </c>
      <c r="AE79" s="76">
        <v>0</v>
      </c>
      <c r="AF79" s="76">
        <v>89.789746295849099</v>
      </c>
      <c r="AG79" s="76">
        <v>89.789746295849099</v>
      </c>
      <c r="AH79" s="76">
        <v>238.91374262140499</v>
      </c>
      <c r="AI79" s="76">
        <v>42.694014481059703</v>
      </c>
      <c r="AJ79" s="76">
        <v>2.0281054071076898</v>
      </c>
      <c r="AK79" s="76">
        <v>31.275976348440398</v>
      </c>
      <c r="AL79" s="76">
        <v>10.060041798971501</v>
      </c>
      <c r="AM79" s="76">
        <v>0</v>
      </c>
      <c r="AN79" s="76">
        <v>2.3993823903172999</v>
      </c>
      <c r="AO79" s="76">
        <v>0</v>
      </c>
      <c r="AP79" s="76">
        <v>0</v>
      </c>
      <c r="AQ79" s="76">
        <v>1491.89423491349</v>
      </c>
      <c r="AR79" s="76">
        <v>26877.818984440801</v>
      </c>
      <c r="AS79" s="76">
        <v>2747.5099061382102</v>
      </c>
      <c r="AT79" s="76">
        <v>29864.2426332004</v>
      </c>
      <c r="AU79" s="76">
        <v>0</v>
      </c>
      <c r="AV79" s="76">
        <v>82.488330020888597</v>
      </c>
      <c r="AW79" s="76">
        <v>0</v>
      </c>
      <c r="AX79" s="76">
        <v>503.55628738239602</v>
      </c>
      <c r="AY79" s="76">
        <v>1.2926936622629299</v>
      </c>
      <c r="AZ79" s="76">
        <v>0.45454918236081998</v>
      </c>
      <c r="BA79" s="76">
        <v>1709.9879684959501</v>
      </c>
      <c r="BB79" s="76">
        <v>0.580933988106064</v>
      </c>
      <c r="BC79" s="76">
        <v>0</v>
      </c>
      <c r="BD79" s="76">
        <v>8.4257279386233397E-2</v>
      </c>
      <c r="BE79" s="76">
        <v>2387.9009350760798</v>
      </c>
      <c r="BF79" s="76">
        <v>2217.25043413085</v>
      </c>
      <c r="BG79" s="76">
        <v>170.65050094523201</v>
      </c>
      <c r="BH79" s="76">
        <v>0</v>
      </c>
      <c r="BI79" s="76">
        <v>0</v>
      </c>
      <c r="BJ79" s="76">
        <v>9.0710113152223304</v>
      </c>
      <c r="BK79" s="76">
        <v>0</v>
      </c>
      <c r="BL79" s="76">
        <v>97.339829803182198</v>
      </c>
      <c r="BM79" s="76">
        <v>0</v>
      </c>
      <c r="BN79" s="76">
        <v>2.5299518841250501</v>
      </c>
      <c r="BO79" s="76">
        <v>389.35930995331699</v>
      </c>
      <c r="BP79" s="76">
        <v>13.858306570060099</v>
      </c>
      <c r="BQ79" s="76">
        <v>0</v>
      </c>
      <c r="BR79" s="76">
        <v>6.5410594310973202</v>
      </c>
      <c r="BS79" s="76">
        <v>8.8691358432954493E-3</v>
      </c>
      <c r="BT79" s="76">
        <v>15432.992818884801</v>
      </c>
      <c r="BU79" s="76">
        <v>234.24307930309601</v>
      </c>
      <c r="BV79" s="76">
        <v>0</v>
      </c>
      <c r="BW79" s="76">
        <v>0.18392227481142101</v>
      </c>
      <c r="BX79" s="76">
        <v>59.7743986397481</v>
      </c>
      <c r="BY79" s="76">
        <v>0</v>
      </c>
      <c r="BZ79" s="76">
        <v>8.56219352304106</v>
      </c>
      <c r="CA79" s="76">
        <v>1456.2029598152401</v>
      </c>
      <c r="CB79" s="76">
        <v>74.049708625583193</v>
      </c>
      <c r="CC79" s="94"/>
      <c r="CD79" s="29">
        <f>AH77/AT77</f>
        <v>7.9999436446779853E-3</v>
      </c>
      <c r="CE79" s="29">
        <f>AO77/BF77</f>
        <v>2.5419021278436101E-2</v>
      </c>
      <c r="CF79" s="69">
        <f>IF(B77=0,"",(Z77-B77)/B77)</f>
        <v>-0.83713666736103587</v>
      </c>
      <c r="CG79" s="69">
        <f>IF(C77=0,"",(AO77-C77)/C77)</f>
        <v>-0.8230884838199759</v>
      </c>
      <c r="CH79" s="69">
        <f>IF(D77=0,"",(AT77-D77)/D77)</f>
        <v>-0.83329560971994177</v>
      </c>
      <c r="CI79" s="69">
        <f t="shared" si="42"/>
        <v>-0.83258413529998787</v>
      </c>
      <c r="CJ79" s="69">
        <f t="shared" si="42"/>
        <v>-0.83258463212258427</v>
      </c>
      <c r="CK79" s="69">
        <f>IF(G77=0,"",(BT77-G77)/G77)</f>
        <v>-0.83546605364282356</v>
      </c>
      <c r="CL79" s="69">
        <f>IF(H77=0,"",(CA77-H77)/H77)</f>
        <v>-0.8306578040258864</v>
      </c>
      <c r="CM79" s="41">
        <f>(T77/0.009783-$CA77)/$CA77</f>
        <v>-4.9428334863407201E-4</v>
      </c>
      <c r="CN79" s="41">
        <f>(X77/0.004739-$CA77)/$CA77</f>
        <v>-5.5902553821582357E-4</v>
      </c>
      <c r="CO79" s="41">
        <f>(AF77/0.042696-$CA77)/$CA77</f>
        <v>8.5630420720692448E-4</v>
      </c>
      <c r="CP79" s="41">
        <f>(AN77/0.00273-$CA77)/$CA77</f>
        <v>-1.3346227178254533E-3</v>
      </c>
      <c r="CQ79" s="69"/>
      <c r="CR79" s="69"/>
    </row>
    <row r="80" spans="1:96">
      <c r="A80" s="76" t="s">
        <v>391</v>
      </c>
      <c r="B80" s="76">
        <v>7.3683119959200001</v>
      </c>
      <c r="C80" s="76"/>
      <c r="D80" s="76">
        <v>70.523048626239998</v>
      </c>
      <c r="E80" s="76">
        <v>5.7309858828729903</v>
      </c>
      <c r="F80" s="76">
        <v>5.3156186788730002</v>
      </c>
      <c r="G80" s="76">
        <v>37.79636612134</v>
      </c>
      <c r="H80" s="76">
        <v>2.6417770901855899</v>
      </c>
      <c r="I80" s="44"/>
      <c r="J80" s="44"/>
      <c r="K80" s="94"/>
      <c r="L80" s="94"/>
      <c r="M80" s="94"/>
      <c r="N80" s="94"/>
      <c r="O80" s="94"/>
      <c r="P80" s="94"/>
      <c r="Q80" s="76" t="s">
        <v>391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0</v>
      </c>
      <c r="AO80" s="76">
        <v>0</v>
      </c>
      <c r="AP80" s="76">
        <v>0</v>
      </c>
      <c r="AQ80" s="76">
        <v>0</v>
      </c>
      <c r="AR80" s="76">
        <v>0</v>
      </c>
      <c r="AS80" s="76">
        <v>0</v>
      </c>
      <c r="AT80" s="76">
        <v>0</v>
      </c>
      <c r="AU80" s="76">
        <v>0</v>
      </c>
      <c r="AV80" s="76">
        <v>0</v>
      </c>
      <c r="AW80" s="76">
        <v>0</v>
      </c>
      <c r="AX80" s="76">
        <v>0</v>
      </c>
      <c r="AY80" s="76">
        <v>0</v>
      </c>
      <c r="AZ80" s="76">
        <v>0</v>
      </c>
      <c r="BA80" s="76">
        <v>0</v>
      </c>
      <c r="BB80" s="76">
        <v>0</v>
      </c>
      <c r="BC80" s="76">
        <v>0</v>
      </c>
      <c r="BD80" s="76">
        <v>0</v>
      </c>
      <c r="BE80" s="76">
        <v>0</v>
      </c>
      <c r="BF80" s="76">
        <v>0</v>
      </c>
      <c r="BG80" s="76">
        <v>0</v>
      </c>
      <c r="BH80" s="76">
        <v>0</v>
      </c>
      <c r="BI80" s="76">
        <v>0</v>
      </c>
      <c r="BJ80" s="76">
        <v>0</v>
      </c>
      <c r="BK80" s="76">
        <v>0</v>
      </c>
      <c r="BL80" s="76">
        <v>0</v>
      </c>
      <c r="BM80" s="76">
        <v>0</v>
      </c>
      <c r="BN80" s="76">
        <v>0</v>
      </c>
      <c r="BO80" s="76">
        <v>0</v>
      </c>
      <c r="BP80" s="76">
        <v>0</v>
      </c>
      <c r="BQ80" s="76">
        <v>0</v>
      </c>
      <c r="BR80" s="76">
        <v>0</v>
      </c>
      <c r="BS80" s="76">
        <v>0</v>
      </c>
      <c r="BT80" s="76">
        <v>0</v>
      </c>
      <c r="BU80" s="76">
        <v>0</v>
      </c>
      <c r="BV80" s="76">
        <v>0</v>
      </c>
      <c r="BW80" s="76">
        <v>0</v>
      </c>
      <c r="BX80" s="76">
        <v>0</v>
      </c>
      <c r="BY80" s="76">
        <v>0</v>
      </c>
      <c r="BZ80" s="76">
        <v>0</v>
      </c>
      <c r="CA80" s="76">
        <v>0</v>
      </c>
      <c r="CB80" s="76">
        <v>0</v>
      </c>
      <c r="CC80" s="94"/>
      <c r="CD80" s="29" t="e">
        <f t="shared" si="29"/>
        <v>#DIV/0!</v>
      </c>
      <c r="CE80" s="29" t="e">
        <f t="shared" si="30"/>
        <v>#DIV/0!</v>
      </c>
      <c r="CF80" s="69">
        <f t="shared" si="31"/>
        <v>-1</v>
      </c>
      <c r="CG80" s="69" t="str">
        <f t="shared" si="32"/>
        <v/>
      </c>
      <c r="CH80" s="69">
        <f t="shared" si="33"/>
        <v>-1</v>
      </c>
      <c r="CI80" s="69">
        <f t="shared" si="34"/>
        <v>-1</v>
      </c>
      <c r="CJ80" s="69">
        <f t="shared" si="35"/>
        <v>-1</v>
      </c>
      <c r="CK80" s="69">
        <f t="shared" si="36"/>
        <v>-1</v>
      </c>
      <c r="CL80" s="69">
        <f t="shared" si="37"/>
        <v>-1</v>
      </c>
      <c r="CM80" s="41" t="e">
        <f t="shared" si="38"/>
        <v>#DIV/0!</v>
      </c>
      <c r="CN80" s="41" t="e">
        <f t="shared" si="39"/>
        <v>#DIV/0!</v>
      </c>
      <c r="CO80" s="41" t="e">
        <f t="shared" si="40"/>
        <v>#DIV/0!</v>
      </c>
      <c r="CP80" s="41" t="e">
        <f t="shared" si="41"/>
        <v>#DIV/0!</v>
      </c>
      <c r="CQ80" s="69"/>
      <c r="CR80" s="69"/>
    </row>
    <row r="81" spans="1:96">
      <c r="A81" s="76" t="s">
        <v>392</v>
      </c>
      <c r="B81" s="76">
        <v>98.821340771419997</v>
      </c>
      <c r="C81" s="76"/>
      <c r="D81" s="76">
        <v>945.83158590330004</v>
      </c>
      <c r="E81" s="76">
        <v>76.862069522179993</v>
      </c>
      <c r="F81" s="76">
        <v>71.291303241199998</v>
      </c>
      <c r="G81" s="76">
        <v>506.91224509879999</v>
      </c>
      <c r="H81" s="76">
        <v>35.430632445969998</v>
      </c>
      <c r="I81" s="44"/>
      <c r="J81" s="44"/>
      <c r="K81" s="94"/>
      <c r="L81" s="94"/>
      <c r="M81" s="94"/>
      <c r="N81" s="94"/>
      <c r="O81" s="94"/>
      <c r="P81" s="94"/>
      <c r="Q81" s="76" t="s">
        <v>392</v>
      </c>
      <c r="R81" s="76">
        <v>0</v>
      </c>
      <c r="S81" s="76">
        <v>0.7669048384453</v>
      </c>
      <c r="T81" s="76">
        <v>0.64014380972172003</v>
      </c>
      <c r="U81" s="76">
        <v>0.64014380972172003</v>
      </c>
      <c r="V81" s="76">
        <v>2.3858097802542999</v>
      </c>
      <c r="W81" s="76">
        <v>5.5955797028390004E-3</v>
      </c>
      <c r="X81" s="76">
        <v>0.34218384309896899</v>
      </c>
      <c r="Y81" s="76">
        <v>0.70578805370458597</v>
      </c>
      <c r="Z81" s="76">
        <v>98.222864796044504</v>
      </c>
      <c r="AA81" s="76">
        <v>8.0635522667041499</v>
      </c>
      <c r="AB81" s="76">
        <v>0.16966899067015001</v>
      </c>
      <c r="AC81" s="76">
        <v>1.6073145220985801</v>
      </c>
      <c r="AD81" s="76">
        <v>0</v>
      </c>
      <c r="AE81" s="76">
        <v>0</v>
      </c>
      <c r="AF81" s="76">
        <v>1.8091480451727</v>
      </c>
      <c r="AG81" s="76">
        <v>1.8091480451727</v>
      </c>
      <c r="AH81" s="76">
        <v>7.5558490495323101</v>
      </c>
      <c r="AI81" s="76">
        <v>1.0906791667851601</v>
      </c>
      <c r="AJ81" s="76">
        <v>4.7061651121876998E-2</v>
      </c>
      <c r="AK81" s="76">
        <v>0.99533755966743298</v>
      </c>
      <c r="AL81" s="76">
        <v>0.17661106689374301</v>
      </c>
      <c r="AM81" s="76">
        <v>0</v>
      </c>
      <c r="AN81" s="76">
        <v>7.91422832363297E-2</v>
      </c>
      <c r="AO81" s="76">
        <v>0</v>
      </c>
      <c r="AP81" s="76">
        <v>0</v>
      </c>
      <c r="AQ81" s="76">
        <v>36.2450485843572</v>
      </c>
      <c r="AR81" s="76">
        <v>850.03286848878395</v>
      </c>
      <c r="AS81" s="76">
        <v>86.892069864470798</v>
      </c>
      <c r="AT81" s="76">
        <v>944.48078740278697</v>
      </c>
      <c r="AU81" s="76">
        <v>0</v>
      </c>
      <c r="AV81" s="76">
        <v>1.6957084811808001</v>
      </c>
      <c r="AW81" s="76">
        <v>0</v>
      </c>
      <c r="AX81" s="76">
        <v>12.4374643198465</v>
      </c>
      <c r="AY81" s="76">
        <v>4.1473959556209403E-2</v>
      </c>
      <c r="AZ81" s="76">
        <v>1.45834785628069E-2</v>
      </c>
      <c r="BA81" s="76">
        <v>54.862369086790302</v>
      </c>
      <c r="BB81" s="76">
        <v>1.8638514746165201E-2</v>
      </c>
      <c r="BC81" s="76">
        <v>0</v>
      </c>
      <c r="BD81" s="76">
        <v>2.7032749659661498E-3</v>
      </c>
      <c r="BE81" s="76">
        <v>76.703085086283195</v>
      </c>
      <c r="BF81" s="76">
        <v>71.137114308547694</v>
      </c>
      <c r="BG81" s="76">
        <v>5.5659707777355196</v>
      </c>
      <c r="BH81" s="76">
        <v>0</v>
      </c>
      <c r="BI81" s="76">
        <v>0</v>
      </c>
      <c r="BJ81" s="76">
        <v>0.29102941516890202</v>
      </c>
      <c r="BK81" s="76">
        <v>0</v>
      </c>
      <c r="BL81" s="76">
        <v>3.1229987268307999</v>
      </c>
      <c r="BM81" s="76">
        <v>0</v>
      </c>
      <c r="BN81" s="76">
        <v>8.1168901602209104E-2</v>
      </c>
      <c r="BO81" s="76">
        <v>12.4920052690465</v>
      </c>
      <c r="BP81" s="76">
        <v>0.168007138022784</v>
      </c>
      <c r="BQ81" s="76">
        <v>0</v>
      </c>
      <c r="BR81" s="76">
        <v>0.209859124654839</v>
      </c>
      <c r="BS81" s="76">
        <v>2.84556622960035E-4</v>
      </c>
      <c r="BT81" s="76">
        <v>506.73734508397001</v>
      </c>
      <c r="BU81" s="76">
        <v>5.4555472159195704</v>
      </c>
      <c r="BV81" s="76">
        <v>0</v>
      </c>
      <c r="BW81" s="76">
        <v>2.0042324516498702E-3</v>
      </c>
      <c r="BX81" s="76">
        <v>1.62381274639902</v>
      </c>
      <c r="BY81" s="76">
        <v>0</v>
      </c>
      <c r="BZ81" s="76">
        <v>0.25203773289902198</v>
      </c>
      <c r="CA81" s="76">
        <v>35.307357925891701</v>
      </c>
      <c r="CB81" s="76">
        <v>2.15862478775554</v>
      </c>
      <c r="CC81" s="94"/>
      <c r="CD81" s="29">
        <f t="shared" si="29"/>
        <v>8.0000029119809014E-3</v>
      </c>
      <c r="CE81" s="29">
        <f t="shared" si="30"/>
        <v>0</v>
      </c>
      <c r="CF81" s="69">
        <f t="shared" si="31"/>
        <v>-6.0561410187684626E-3</v>
      </c>
      <c r="CG81" s="69" t="str">
        <f t="shared" si="32"/>
        <v/>
      </c>
      <c r="CH81" s="69">
        <f t="shared" si="33"/>
        <v>-1.4281596434771295E-3</v>
      </c>
      <c r="CI81" s="69">
        <f t="shared" si="34"/>
        <v>-2.0684381371089684E-3</v>
      </c>
      <c r="CJ81" s="69">
        <f t="shared" si="35"/>
        <v>-2.1628014307809142E-3</v>
      </c>
      <c r="CK81" s="69">
        <f t="shared" si="36"/>
        <v>-3.4503016354612599E-4</v>
      </c>
      <c r="CL81" s="69">
        <f t="shared" si="37"/>
        <v>-3.4793203385879404E-3</v>
      </c>
      <c r="CM81" s="41">
        <f t="shared" si="38"/>
        <v>0.85327674578995172</v>
      </c>
      <c r="CN81" s="41">
        <f t="shared" si="39"/>
        <v>1.04506714055417</v>
      </c>
      <c r="CO81" s="41">
        <f t="shared" si="40"/>
        <v>0.20011177596907895</v>
      </c>
      <c r="CP81" s="41">
        <f t="shared" si="41"/>
        <v>-0.17892900963694072</v>
      </c>
      <c r="CQ81" s="69"/>
      <c r="CR81" s="69"/>
    </row>
    <row r="82" spans="1:96">
      <c r="A82" s="76" t="s">
        <v>393</v>
      </c>
      <c r="B82" s="76">
        <v>6248.6165540059901</v>
      </c>
      <c r="C82" s="76"/>
      <c r="D82" s="76">
        <v>13483.82314518</v>
      </c>
      <c r="E82" s="76">
        <v>1078.5268865820001</v>
      </c>
      <c r="F82" s="76">
        <v>1001.56278267499</v>
      </c>
      <c r="G82" s="76">
        <v>6955.9101925529903</v>
      </c>
      <c r="H82" s="76">
        <v>661.14755338539999</v>
      </c>
      <c r="I82" s="44"/>
      <c r="J82" s="44"/>
      <c r="K82" s="94"/>
      <c r="L82" s="94"/>
      <c r="M82" s="94"/>
      <c r="N82" s="94"/>
      <c r="O82" s="94"/>
      <c r="P82" s="94"/>
      <c r="Q82" s="76" t="s">
        <v>393</v>
      </c>
      <c r="R82" s="76">
        <v>0</v>
      </c>
      <c r="S82" s="76">
        <v>10.474809192281599</v>
      </c>
      <c r="T82" s="76">
        <v>18.6063015274128</v>
      </c>
      <c r="U82" s="76">
        <v>18.6063015274128</v>
      </c>
      <c r="V82" s="76">
        <v>36.202470907257101</v>
      </c>
      <c r="W82" s="76">
        <v>0.23128993189878699</v>
      </c>
      <c r="X82" s="76">
        <v>10.3401361128281</v>
      </c>
      <c r="Y82" s="76">
        <v>9.6402838318534094</v>
      </c>
      <c r="Z82" s="76">
        <v>6146.1090974828703</v>
      </c>
      <c r="AA82" s="76">
        <v>146.34842084756701</v>
      </c>
      <c r="AB82" s="76">
        <v>5.5933298550240798</v>
      </c>
      <c r="AC82" s="76">
        <v>33.800031780618099</v>
      </c>
      <c r="AD82" s="76">
        <v>0</v>
      </c>
      <c r="AE82" s="76">
        <v>0</v>
      </c>
      <c r="AF82" s="76">
        <v>40.452297103677701</v>
      </c>
      <c r="AG82" s="76">
        <v>40.452297103677701</v>
      </c>
      <c r="AH82" s="76">
        <v>107.635476997525</v>
      </c>
      <c r="AI82" s="76">
        <v>19.234314531104399</v>
      </c>
      <c r="AJ82" s="76">
        <v>0.91370082010284104</v>
      </c>
      <c r="AK82" s="76">
        <v>14.0905572066965</v>
      </c>
      <c r="AL82" s="76">
        <v>4.5323296780700701</v>
      </c>
      <c r="AM82" s="76">
        <v>0</v>
      </c>
      <c r="AN82" s="76">
        <v>1.0809803487326199</v>
      </c>
      <c r="AO82" s="76">
        <v>0</v>
      </c>
      <c r="AP82" s="76">
        <v>0</v>
      </c>
      <c r="AQ82" s="76">
        <v>672.13133660719598</v>
      </c>
      <c r="AR82" s="76">
        <v>12109.0397261859</v>
      </c>
      <c r="AS82" s="76">
        <v>1237.8135251354399</v>
      </c>
      <c r="AT82" s="76">
        <v>13454.4887283189</v>
      </c>
      <c r="AU82" s="76">
        <v>0</v>
      </c>
      <c r="AV82" s="76">
        <v>37.1626624944196</v>
      </c>
      <c r="AW82" s="76">
        <v>0</v>
      </c>
      <c r="AX82" s="76">
        <v>226.86314616643699</v>
      </c>
      <c r="AY82" s="76">
        <v>0.58238066105590602</v>
      </c>
      <c r="AZ82" s="76">
        <v>0.20478351163213601</v>
      </c>
      <c r="BA82" s="76">
        <v>770.387476865248</v>
      </c>
      <c r="BB82" s="76">
        <v>0.26172275776164799</v>
      </c>
      <c r="BC82" s="76">
        <v>0</v>
      </c>
      <c r="BD82" s="76">
        <v>3.7959782183347099E-2</v>
      </c>
      <c r="BE82" s="76">
        <v>1075.8022179294201</v>
      </c>
      <c r="BF82" s="76">
        <v>998.92039658096303</v>
      </c>
      <c r="BG82" s="76">
        <v>76.881821348456896</v>
      </c>
      <c r="BH82" s="76">
        <v>0</v>
      </c>
      <c r="BI82" s="76">
        <v>0</v>
      </c>
      <c r="BJ82" s="76">
        <v>4.0866797841675</v>
      </c>
      <c r="BK82" s="76">
        <v>0</v>
      </c>
      <c r="BL82" s="76">
        <v>43.853738542855197</v>
      </c>
      <c r="BM82" s="76">
        <v>0</v>
      </c>
      <c r="BN82" s="76">
        <v>1.1398043397983799</v>
      </c>
      <c r="BO82" s="76">
        <v>175.41496519453</v>
      </c>
      <c r="BP82" s="76">
        <v>6.2434416131659702</v>
      </c>
      <c r="BQ82" s="76">
        <v>0</v>
      </c>
      <c r="BR82" s="76">
        <v>2.9468893334876598</v>
      </c>
      <c r="BS82" s="76">
        <v>3.9958082419793099E-3</v>
      </c>
      <c r="BT82" s="76">
        <v>6952.9077451677203</v>
      </c>
      <c r="BU82" s="76">
        <v>105.531164652325</v>
      </c>
      <c r="BV82" s="76">
        <v>0</v>
      </c>
      <c r="BW82" s="76">
        <v>8.2860699898477302E-2</v>
      </c>
      <c r="BX82" s="76">
        <v>26.929514522572401</v>
      </c>
      <c r="BY82" s="76">
        <v>0</v>
      </c>
      <c r="BZ82" s="76">
        <v>3.8574925901552501</v>
      </c>
      <c r="CA82" s="76">
        <v>656.05145069638399</v>
      </c>
      <c r="CB82" s="76">
        <v>33.360946196420898</v>
      </c>
      <c r="CC82" s="94"/>
      <c r="CD82" s="29">
        <f t="shared" si="29"/>
        <v>7.999967830139447E-3</v>
      </c>
      <c r="CE82" s="29">
        <f t="shared" si="30"/>
        <v>0</v>
      </c>
      <c r="CF82" s="69">
        <f t="shared" si="31"/>
        <v>-1.6404824273847023E-2</v>
      </c>
      <c r="CG82" s="69" t="str">
        <f t="shared" si="32"/>
        <v/>
      </c>
      <c r="CH82" s="69">
        <f t="shared" si="33"/>
        <v>-2.1755266696438552E-3</v>
      </c>
      <c r="CI82" s="69">
        <f t="shared" si="34"/>
        <v>-2.5262871853059415E-3</v>
      </c>
      <c r="CJ82" s="69">
        <f t="shared" si="35"/>
        <v>-2.6382630622212551E-3</v>
      </c>
      <c r="CK82" s="69">
        <f t="shared" si="36"/>
        <v>-4.316397570061232E-4</v>
      </c>
      <c r="CL82" s="69">
        <f t="shared" si="37"/>
        <v>-7.7079657376351854E-3</v>
      </c>
      <c r="CM82" s="41">
        <f t="shared" si="38"/>
        <v>1.8990125871888577</v>
      </c>
      <c r="CN82" s="41">
        <f t="shared" si="39"/>
        <v>2.3258422553122151</v>
      </c>
      <c r="CO82" s="41">
        <f t="shared" si="40"/>
        <v>0.44416926590004896</v>
      </c>
      <c r="CP82" s="41">
        <f t="shared" si="41"/>
        <v>-0.39644444458746336</v>
      </c>
      <c r="CQ82" s="69"/>
      <c r="CR82" s="69"/>
    </row>
    <row r="83" spans="1:96">
      <c r="A83" s="76" t="s">
        <v>394</v>
      </c>
      <c r="B83" s="76">
        <v>10262.965763677001</v>
      </c>
      <c r="C83" s="76"/>
      <c r="D83" s="76">
        <v>22146.34457193</v>
      </c>
      <c r="E83" s="76">
        <v>1771.4136267819899</v>
      </c>
      <c r="F83" s="76">
        <v>1645.0048518459901</v>
      </c>
      <c r="G83" s="76">
        <v>11424.6517679999</v>
      </c>
      <c r="H83" s="76">
        <v>1085.8939169278001</v>
      </c>
      <c r="I83" s="44"/>
      <c r="J83" s="44"/>
      <c r="K83" s="94"/>
      <c r="L83" s="94"/>
      <c r="M83" s="94"/>
      <c r="N83" s="94"/>
      <c r="O83" s="94"/>
      <c r="P83" s="94"/>
      <c r="Q83" s="76" t="s">
        <v>394</v>
      </c>
      <c r="R83" s="76">
        <v>0</v>
      </c>
      <c r="S83" s="76">
        <v>17.2040083247078</v>
      </c>
      <c r="T83" s="76">
        <v>30.560103232665799</v>
      </c>
      <c r="U83" s="76">
        <v>30.560103232665799</v>
      </c>
      <c r="V83" s="76">
        <v>59.460467517650599</v>
      </c>
      <c r="W83" s="76">
        <v>0.37987663450585901</v>
      </c>
      <c r="X83" s="76">
        <v>16.983063879380701</v>
      </c>
      <c r="Y83" s="76">
        <v>15.833275487359099</v>
      </c>
      <c r="Z83" s="76">
        <v>10094.6074606613</v>
      </c>
      <c r="AA83" s="76">
        <v>240.36817628201601</v>
      </c>
      <c r="AB83" s="76">
        <v>9.1867855796557301</v>
      </c>
      <c r="AC83" s="76">
        <v>55.514135234709499</v>
      </c>
      <c r="AD83" s="76">
        <v>0</v>
      </c>
      <c r="AE83" s="76">
        <v>0</v>
      </c>
      <c r="AF83" s="76">
        <v>66.440514441045707</v>
      </c>
      <c r="AG83" s="76">
        <v>66.440514441045707</v>
      </c>
      <c r="AH83" s="76">
        <v>176.78539526116501</v>
      </c>
      <c r="AI83" s="76">
        <v>31.591213092147701</v>
      </c>
      <c r="AJ83" s="76">
        <v>1.5007002886908301</v>
      </c>
      <c r="AK83" s="76">
        <v>23.1428667012209</v>
      </c>
      <c r="AL83" s="76">
        <v>7.4440587366413702</v>
      </c>
      <c r="AM83" s="76">
        <v>0</v>
      </c>
      <c r="AN83" s="76">
        <v>1.77545427089568</v>
      </c>
      <c r="AO83" s="76">
        <v>0</v>
      </c>
      <c r="AP83" s="76">
        <v>0</v>
      </c>
      <c r="AQ83" s="76">
        <v>1103.9337481329501</v>
      </c>
      <c r="AR83" s="76">
        <v>19888.355050182701</v>
      </c>
      <c r="AS83" s="76">
        <v>2033.0314471689801</v>
      </c>
      <c r="AT83" s="76">
        <v>22098.1718926129</v>
      </c>
      <c r="AU83" s="76">
        <v>0</v>
      </c>
      <c r="AV83" s="76">
        <v>61.037491200802599</v>
      </c>
      <c r="AW83" s="76">
        <v>0</v>
      </c>
      <c r="AX83" s="76">
        <v>372.60873412920103</v>
      </c>
      <c r="AY83" s="76">
        <v>0.95654469595506797</v>
      </c>
      <c r="AZ83" s="76">
        <v>0.33634461548636602</v>
      </c>
      <c r="BA83" s="76">
        <v>1265.3130454097</v>
      </c>
      <c r="BB83" s="76">
        <v>0.429869332054649</v>
      </c>
      <c r="BC83" s="76">
        <v>0</v>
      </c>
      <c r="BD83" s="76">
        <v>6.2347084662995697E-2</v>
      </c>
      <c r="BE83" s="76">
        <v>1766.93762870197</v>
      </c>
      <c r="BF83" s="76">
        <v>1640.66407600875</v>
      </c>
      <c r="BG83" s="76">
        <v>126.27355269322101</v>
      </c>
      <c r="BH83" s="76">
        <v>0</v>
      </c>
      <c r="BI83" s="76">
        <v>0</v>
      </c>
      <c r="BJ83" s="76">
        <v>6.7121212321632102</v>
      </c>
      <c r="BK83" s="76">
        <v>0</v>
      </c>
      <c r="BL83" s="76">
        <v>72.027021831269096</v>
      </c>
      <c r="BM83" s="76">
        <v>0</v>
      </c>
      <c r="BN83" s="76">
        <v>1.87204936148635</v>
      </c>
      <c r="BO83" s="76">
        <v>288.108076742891</v>
      </c>
      <c r="BP83" s="76">
        <v>10.2544211809498</v>
      </c>
      <c r="BQ83" s="76">
        <v>0</v>
      </c>
      <c r="BR83" s="76">
        <v>4.8400929248168802</v>
      </c>
      <c r="BS83" s="76">
        <v>6.5627782646318199E-3</v>
      </c>
      <c r="BT83" s="76">
        <v>11419.715922110599</v>
      </c>
      <c r="BU83" s="76">
        <v>173.32882460212599</v>
      </c>
      <c r="BV83" s="76">
        <v>0</v>
      </c>
      <c r="BW83" s="76">
        <v>0.136093814217607</v>
      </c>
      <c r="BX83" s="76">
        <v>44.230504703031798</v>
      </c>
      <c r="BY83" s="76">
        <v>0</v>
      </c>
      <c r="BZ83" s="76">
        <v>6.3356643343970598</v>
      </c>
      <c r="CA83" s="76">
        <v>1077.5238006580801</v>
      </c>
      <c r="CB83" s="76">
        <v>54.792929284545302</v>
      </c>
      <c r="CC83" s="94"/>
      <c r="CD83" s="29">
        <f t="shared" si="29"/>
        <v>8.0000009104944023E-3</v>
      </c>
      <c r="CE83" s="29">
        <f t="shared" si="30"/>
        <v>0</v>
      </c>
      <c r="CF83" s="69">
        <f t="shared" si="31"/>
        <v>-1.6404449443995946E-2</v>
      </c>
      <c r="CG83" s="69" t="str">
        <f t="shared" si="32"/>
        <v/>
      </c>
      <c r="CH83" s="69">
        <f t="shared" si="33"/>
        <v>-2.1751977695749357E-3</v>
      </c>
      <c r="CI83" s="69">
        <f t="shared" si="34"/>
        <v>-2.5267944269748068E-3</v>
      </c>
      <c r="CJ83" s="69">
        <f t="shared" si="35"/>
        <v>-2.6387617230240316E-3</v>
      </c>
      <c r="CK83" s="69">
        <f t="shared" si="36"/>
        <v>-4.3203469038114638E-4</v>
      </c>
      <c r="CL83" s="69">
        <f t="shared" si="37"/>
        <v>-7.7080423227718926E-3</v>
      </c>
      <c r="CM83" s="41">
        <f t="shared" si="38"/>
        <v>1.8990512413807756</v>
      </c>
      <c r="CN83" s="41">
        <f t="shared" si="39"/>
        <v>2.3258485034910277</v>
      </c>
      <c r="CO83" s="41">
        <f t="shared" si="40"/>
        <v>0.44417201465107492</v>
      </c>
      <c r="CP83" s="41">
        <f t="shared" si="41"/>
        <v>-0.39644066388004884</v>
      </c>
      <c r="CQ83" s="69"/>
      <c r="CR83" s="69"/>
    </row>
    <row r="84" spans="1:96">
      <c r="A84" s="76" t="s">
        <v>395</v>
      </c>
      <c r="B84" s="76">
        <v>6740.0368670040798</v>
      </c>
      <c r="C84" s="76"/>
      <c r="D84" s="76">
        <v>15493.2907591982</v>
      </c>
      <c r="E84" s="76">
        <v>1240.82266695</v>
      </c>
      <c r="F84" s="76">
        <v>1152.16584553384</v>
      </c>
      <c r="G84" s="76">
        <v>8017.1306179080902</v>
      </c>
      <c r="H84" s="76">
        <v>745.49695813265998</v>
      </c>
      <c r="I84" s="44"/>
      <c r="J84" s="44"/>
      <c r="K84" s="94"/>
      <c r="L84" s="94"/>
      <c r="M84" s="94"/>
      <c r="N84" s="94"/>
      <c r="O84" s="94"/>
      <c r="P84" s="94"/>
      <c r="Q84" s="76" t="s">
        <v>395</v>
      </c>
      <c r="R84" s="76">
        <v>0</v>
      </c>
      <c r="S84" s="76">
        <v>12.0774835073055</v>
      </c>
      <c r="T84" s="76">
        <v>20.517972841510598</v>
      </c>
      <c r="U84" s="76">
        <v>20.517972841510598</v>
      </c>
      <c r="V84" s="76">
        <v>41.398762623389999</v>
      </c>
      <c r="W84" s="76">
        <v>0.251986848182079</v>
      </c>
      <c r="X84" s="76">
        <v>11.3847195740186</v>
      </c>
      <c r="Y84" s="76">
        <v>11.114854830933099</v>
      </c>
      <c r="Z84" s="76">
        <v>6630.79521332472</v>
      </c>
      <c r="AA84" s="76">
        <v>165.305515645166</v>
      </c>
      <c r="AB84" s="76">
        <v>6.1384017152660997</v>
      </c>
      <c r="AC84" s="76">
        <v>37.847691562162098</v>
      </c>
      <c r="AD84" s="76">
        <v>0</v>
      </c>
      <c r="AE84" s="76">
        <v>0</v>
      </c>
      <c r="AF84" s="76">
        <v>45.148806553371102</v>
      </c>
      <c r="AG84" s="76">
        <v>45.148806553371102</v>
      </c>
      <c r="AH84" s="76">
        <v>123.684002998285</v>
      </c>
      <c r="AI84" s="76">
        <v>21.7662021970492</v>
      </c>
      <c r="AJ84" s="76">
        <v>1.02780830768189</v>
      </c>
      <c r="AK84" s="76">
        <v>16.199434440835098</v>
      </c>
      <c r="AL84" s="76">
        <v>5.0246884759558403</v>
      </c>
      <c r="AM84" s="76">
        <v>0</v>
      </c>
      <c r="AN84" s="76">
        <v>1.24637106404866</v>
      </c>
      <c r="AO84" s="76">
        <v>0</v>
      </c>
      <c r="AP84" s="76">
        <v>0</v>
      </c>
      <c r="AQ84" s="76">
        <v>758.17438570963998</v>
      </c>
      <c r="AR84" s="76">
        <v>13914.454217607101</v>
      </c>
      <c r="AS84" s="76">
        <v>1422.3671974294</v>
      </c>
      <c r="AT84" s="76">
        <v>15460.5054180348</v>
      </c>
      <c r="AU84" s="76">
        <v>0</v>
      </c>
      <c r="AV84" s="76">
        <v>41.520786621251403</v>
      </c>
      <c r="AW84" s="76">
        <v>0</v>
      </c>
      <c r="AX84" s="76">
        <v>256.16949895996902</v>
      </c>
      <c r="AY84" s="76">
        <v>0.66998471094650103</v>
      </c>
      <c r="AZ84" s="76">
        <v>0.23558628394428899</v>
      </c>
      <c r="BA84" s="76">
        <v>886.26271631475504</v>
      </c>
      <c r="BB84" s="76">
        <v>0.301090340999906</v>
      </c>
      <c r="BC84" s="76">
        <v>0</v>
      </c>
      <c r="BD84" s="76">
        <v>4.3669303945722097E-2</v>
      </c>
      <c r="BE84" s="76">
        <v>1237.73332112149</v>
      </c>
      <c r="BF84" s="76">
        <v>1149.1697360754399</v>
      </c>
      <c r="BG84" s="76">
        <v>88.5635850460489</v>
      </c>
      <c r="BH84" s="76">
        <v>0</v>
      </c>
      <c r="BI84" s="76">
        <v>0</v>
      </c>
      <c r="BJ84" s="76">
        <v>4.7013788257080797</v>
      </c>
      <c r="BK84" s="76">
        <v>0</v>
      </c>
      <c r="BL84" s="76">
        <v>50.4498671164095</v>
      </c>
      <c r="BM84" s="76">
        <v>0</v>
      </c>
      <c r="BN84" s="76">
        <v>1.31123214118399</v>
      </c>
      <c r="BO84" s="76">
        <v>201.799477284126</v>
      </c>
      <c r="BP84" s="76">
        <v>6.82423949134611</v>
      </c>
      <c r="BQ84" s="76">
        <v>0</v>
      </c>
      <c r="BR84" s="76">
        <v>3.39013690702556</v>
      </c>
      <c r="BS84" s="76">
        <v>4.5968463984743897E-3</v>
      </c>
      <c r="BT84" s="76">
        <v>8013.7225902104001</v>
      </c>
      <c r="BU84" s="76">
        <v>118.73748215848801</v>
      </c>
      <c r="BV84" s="76">
        <v>0</v>
      </c>
      <c r="BW84" s="76">
        <v>9.0276386625153596E-2</v>
      </c>
      <c r="BX84" s="76">
        <v>30.599248011823398</v>
      </c>
      <c r="BY84" s="76">
        <v>0</v>
      </c>
      <c r="BZ84" s="76">
        <v>4.4083206610559103</v>
      </c>
      <c r="CA84" s="76">
        <v>739.94475845610395</v>
      </c>
      <c r="CB84" s="76">
        <v>38.097550476859702</v>
      </c>
      <c r="CC84" s="94"/>
      <c r="CD84" s="29">
        <f t="shared" si="29"/>
        <v>7.999997390383283E-3</v>
      </c>
      <c r="CE84" s="29">
        <f t="shared" si="30"/>
        <v>0</v>
      </c>
      <c r="CF84" s="69">
        <f t="shared" si="31"/>
        <v>-1.6207871831406959E-2</v>
      </c>
      <c r="CG84" s="69" t="str">
        <f t="shared" si="32"/>
        <v/>
      </c>
      <c r="CH84" s="69">
        <f t="shared" si="33"/>
        <v>-2.1160992634141466E-3</v>
      </c>
      <c r="CI84" s="69">
        <f t="shared" si="34"/>
        <v>-2.4897561197070434E-3</v>
      </c>
      <c r="CJ84" s="69">
        <f t="shared" si="35"/>
        <v>-2.6004150965018725E-3</v>
      </c>
      <c r="CK84" s="69">
        <f t="shared" si="36"/>
        <v>-4.2509319856627397E-4</v>
      </c>
      <c r="CL84" s="69">
        <f t="shared" si="37"/>
        <v>-7.4476490024363374E-3</v>
      </c>
      <c r="CM84" s="41">
        <f t="shared" si="38"/>
        <v>1.8344127896452374</v>
      </c>
      <c r="CN84" s="41">
        <f t="shared" si="39"/>
        <v>2.246656414898581</v>
      </c>
      <c r="CO84" s="41">
        <f t="shared" si="40"/>
        <v>0.42909067994803735</v>
      </c>
      <c r="CP84" s="41">
        <f t="shared" si="41"/>
        <v>-0.38299964681176213</v>
      </c>
      <c r="CQ84" s="69"/>
      <c r="CR84" s="69"/>
    </row>
    <row r="85" spans="1:96">
      <c r="A85" s="76" t="s">
        <v>396</v>
      </c>
      <c r="B85" s="76">
        <v>7197.3337464469096</v>
      </c>
      <c r="C85" s="76"/>
      <c r="D85" s="76">
        <v>15531.208134971301</v>
      </c>
      <c r="E85" s="76">
        <v>1242.2907726871699</v>
      </c>
      <c r="F85" s="76">
        <v>1153.64039475705</v>
      </c>
      <c r="G85" s="76">
        <v>8012.10035978837</v>
      </c>
      <c r="H85" s="76">
        <v>761.53389619402401</v>
      </c>
      <c r="I85" s="44"/>
      <c r="J85" s="44"/>
      <c r="K85" s="94"/>
      <c r="L85" s="94"/>
      <c r="M85" s="94"/>
      <c r="N85" s="94"/>
      <c r="O85" s="94"/>
      <c r="P85" s="94"/>
      <c r="Q85" s="76" t="s">
        <v>396</v>
      </c>
      <c r="R85" s="76">
        <v>0</v>
      </c>
      <c r="S85" s="76">
        <v>12.065147460099199</v>
      </c>
      <c r="T85" s="76">
        <v>21.4315440282578</v>
      </c>
      <c r="U85" s="76">
        <v>21.4315440282578</v>
      </c>
      <c r="V85" s="76">
        <v>41.699382988409397</v>
      </c>
      <c r="W85" s="76">
        <v>0.26640607977487502</v>
      </c>
      <c r="X85" s="76">
        <v>11.9101316382215</v>
      </c>
      <c r="Y85" s="76">
        <v>11.103647549170899</v>
      </c>
      <c r="Z85" s="76">
        <v>7079.2650816554897</v>
      </c>
      <c r="AA85" s="76">
        <v>168.56969040214801</v>
      </c>
      <c r="AB85" s="76">
        <v>6.4425275201171797</v>
      </c>
      <c r="AC85" s="76">
        <v>38.932157940106897</v>
      </c>
      <c r="AD85" s="76">
        <v>0</v>
      </c>
      <c r="AE85" s="76">
        <v>0</v>
      </c>
      <c r="AF85" s="76">
        <v>46.594225158598199</v>
      </c>
      <c r="AG85" s="76">
        <v>46.594225158598199</v>
      </c>
      <c r="AH85" s="76">
        <v>123.97987837431199</v>
      </c>
      <c r="AI85" s="76">
        <v>22.154916702060699</v>
      </c>
      <c r="AJ85" s="76">
        <v>1.0524389718737901</v>
      </c>
      <c r="AK85" s="76">
        <v>16.2300155064416</v>
      </c>
      <c r="AL85" s="76">
        <v>5.2204881561435199</v>
      </c>
      <c r="AM85" s="76">
        <v>0</v>
      </c>
      <c r="AN85" s="76">
        <v>1.2451401996534099</v>
      </c>
      <c r="AO85" s="76">
        <v>0</v>
      </c>
      <c r="AP85" s="76">
        <v>0</v>
      </c>
      <c r="AQ85" s="76">
        <v>774.18538642944895</v>
      </c>
      <c r="AR85" s="76">
        <v>13947.684655474601</v>
      </c>
      <c r="AS85" s="76">
        <v>1425.76312024955</v>
      </c>
      <c r="AT85" s="76">
        <v>15497.427654098499</v>
      </c>
      <c r="AU85" s="76">
        <v>0</v>
      </c>
      <c r="AV85" s="76">
        <v>42.8052124810403</v>
      </c>
      <c r="AW85" s="76">
        <v>0</v>
      </c>
      <c r="AX85" s="76">
        <v>261.30927433829902</v>
      </c>
      <c r="AY85" s="76">
        <v>0.67080234665476202</v>
      </c>
      <c r="AZ85" s="76">
        <v>0.23587798301559201</v>
      </c>
      <c r="BA85" s="76">
        <v>887.36300523487296</v>
      </c>
      <c r="BB85" s="76">
        <v>0.30146323254132301</v>
      </c>
      <c r="BC85" s="76">
        <v>0</v>
      </c>
      <c r="BD85" s="76">
        <v>4.3724331694196698E-2</v>
      </c>
      <c r="BE85" s="76">
        <v>1239.15197445947</v>
      </c>
      <c r="BF85" s="76">
        <v>1150.5963577940699</v>
      </c>
      <c r="BG85" s="76">
        <v>88.555616665398702</v>
      </c>
      <c r="BH85" s="76">
        <v>0</v>
      </c>
      <c r="BI85" s="76">
        <v>0</v>
      </c>
      <c r="BJ85" s="76">
        <v>4.70721312433517</v>
      </c>
      <c r="BK85" s="76">
        <v>0</v>
      </c>
      <c r="BL85" s="76">
        <v>50.512489555713799</v>
      </c>
      <c r="BM85" s="76">
        <v>0</v>
      </c>
      <c r="BN85" s="76">
        <v>1.3128590174330399</v>
      </c>
      <c r="BO85" s="76">
        <v>202.04997013585901</v>
      </c>
      <c r="BP85" s="76">
        <v>7.1913971791243698</v>
      </c>
      <c r="BQ85" s="76">
        <v>0</v>
      </c>
      <c r="BR85" s="76">
        <v>3.3943502484057899</v>
      </c>
      <c r="BS85" s="76">
        <v>4.6025835526381101E-3</v>
      </c>
      <c r="BT85" s="76">
        <v>8008.63788572873</v>
      </c>
      <c r="BU85" s="76">
        <v>121.555330794876</v>
      </c>
      <c r="BV85" s="76">
        <v>0</v>
      </c>
      <c r="BW85" s="76">
        <v>9.5441887099342704E-2</v>
      </c>
      <c r="BX85" s="76">
        <v>31.018598285643598</v>
      </c>
      <c r="BY85" s="76">
        <v>0</v>
      </c>
      <c r="BZ85" s="76">
        <v>4.4431815370151497</v>
      </c>
      <c r="CA85" s="76">
        <v>755.66399247231698</v>
      </c>
      <c r="CB85" s="76">
        <v>38.426657402280199</v>
      </c>
      <c r="CC85" s="94"/>
      <c r="CD85" s="29">
        <f t="shared" si="29"/>
        <v>8.0000294978969551E-3</v>
      </c>
      <c r="CE85" s="29">
        <f t="shared" si="30"/>
        <v>0</v>
      </c>
      <c r="CF85" s="69">
        <f t="shared" si="31"/>
        <v>-1.6404500465148859E-2</v>
      </c>
      <c r="CG85" s="69" t="str">
        <f t="shared" si="32"/>
        <v/>
      </c>
      <c r="CH85" s="69">
        <f t="shared" si="33"/>
        <v>-2.1750066433491853E-3</v>
      </c>
      <c r="CI85" s="69">
        <f t="shared" si="34"/>
        <v>-2.5266212200147375E-3</v>
      </c>
      <c r="CJ85" s="69">
        <f t="shared" si="35"/>
        <v>-2.6386359014596581E-3</v>
      </c>
      <c r="CK85" s="69">
        <f t="shared" si="36"/>
        <v>-4.3215560267039659E-4</v>
      </c>
      <c r="CL85" s="69">
        <f t="shared" si="37"/>
        <v>-7.7080005907071217E-3</v>
      </c>
      <c r="CM85" s="41">
        <f t="shared" si="38"/>
        <v>1.8990297941250935</v>
      </c>
      <c r="CN85" s="41">
        <f t="shared" si="39"/>
        <v>2.3258382549013685</v>
      </c>
      <c r="CO85" s="41">
        <f t="shared" si="40"/>
        <v>0.44416287262843629</v>
      </c>
      <c r="CP85" s="41">
        <f t="shared" si="41"/>
        <v>-0.39643106490208485</v>
      </c>
      <c r="CQ85" s="69"/>
      <c r="CR85" s="69"/>
    </row>
    <row r="86" spans="1:96">
      <c r="A86" s="76" t="s">
        <v>397</v>
      </c>
      <c r="B86" s="76">
        <v>15380.365027796301</v>
      </c>
      <c r="C86" s="76"/>
      <c r="D86" s="76">
        <v>33189.1259680519</v>
      </c>
      <c r="E86" s="76">
        <v>2654.6895723160001</v>
      </c>
      <c r="F86" s="76">
        <v>2465.2498776562002</v>
      </c>
      <c r="G86" s="76">
        <v>17121.299880667</v>
      </c>
      <c r="H86" s="76">
        <v>1627.350729603</v>
      </c>
      <c r="I86" s="44"/>
      <c r="J86" s="44"/>
      <c r="K86" s="94"/>
      <c r="L86" s="94"/>
      <c r="M86" s="94"/>
      <c r="N86" s="94"/>
      <c r="O86" s="94"/>
      <c r="P86" s="94"/>
      <c r="Q86" s="76" t="s">
        <v>397</v>
      </c>
      <c r="R86" s="76">
        <v>0</v>
      </c>
      <c r="S86" s="76">
        <v>25.782527939615498</v>
      </c>
      <c r="T86" s="76">
        <v>45.798151466876</v>
      </c>
      <c r="U86" s="76">
        <v>45.798151466876</v>
      </c>
      <c r="V86" s="76">
        <v>89.109671737297504</v>
      </c>
      <c r="W86" s="76">
        <v>0.56928997214724497</v>
      </c>
      <c r="X86" s="76">
        <v>25.4513064593751</v>
      </c>
      <c r="Y86" s="76">
        <v>23.728420096892901</v>
      </c>
      <c r="Z86" s="76">
        <v>15128.0634635713</v>
      </c>
      <c r="AA86" s="76">
        <v>360.22259911506399</v>
      </c>
      <c r="AB86" s="76">
        <v>13.767540861174901</v>
      </c>
      <c r="AC86" s="76">
        <v>83.195654983382695</v>
      </c>
      <c r="AD86" s="76">
        <v>0</v>
      </c>
      <c r="AE86" s="76">
        <v>0</v>
      </c>
      <c r="AF86" s="76">
        <v>99.569699232460707</v>
      </c>
      <c r="AG86" s="76">
        <v>99.569699232460707</v>
      </c>
      <c r="AH86" s="76">
        <v>264.935453077376</v>
      </c>
      <c r="AI86" s="76">
        <v>47.3440597960725</v>
      </c>
      <c r="AJ86" s="76">
        <v>2.2489975785688698</v>
      </c>
      <c r="AK86" s="76">
        <v>34.682522961055298</v>
      </c>
      <c r="AL86" s="76">
        <v>11.155910715344699</v>
      </c>
      <c r="AM86" s="76">
        <v>0</v>
      </c>
      <c r="AN86" s="76">
        <v>2.66073189930388</v>
      </c>
      <c r="AO86" s="76">
        <v>0</v>
      </c>
      <c r="AP86" s="76">
        <v>0</v>
      </c>
      <c r="AQ86" s="76">
        <v>1654.38622353764</v>
      </c>
      <c r="AR86" s="76">
        <v>29805.2433212629</v>
      </c>
      <c r="AS86" s="76">
        <v>3046.7588487464</v>
      </c>
      <c r="AT86" s="76">
        <v>33116.937623086698</v>
      </c>
      <c r="AU86" s="76">
        <v>0</v>
      </c>
      <c r="AV86" s="76">
        <v>91.472570699471405</v>
      </c>
      <c r="AW86" s="76">
        <v>0</v>
      </c>
      <c r="AX86" s="76">
        <v>558.40182743762398</v>
      </c>
      <c r="AY86" s="76">
        <v>1.4334937526524401</v>
      </c>
      <c r="AZ86" s="76">
        <v>0.504045823068063</v>
      </c>
      <c r="BA86" s="76">
        <v>1896.23336629243</v>
      </c>
      <c r="BB86" s="76">
        <v>0.64420177802763401</v>
      </c>
      <c r="BC86" s="76">
        <v>0</v>
      </c>
      <c r="BD86" s="76">
        <v>9.3435687318463495E-2</v>
      </c>
      <c r="BE86" s="76">
        <v>2647.9819139743199</v>
      </c>
      <c r="BF86" s="76">
        <v>2458.74482517766</v>
      </c>
      <c r="BG86" s="76">
        <v>189.23708879666199</v>
      </c>
      <c r="BH86" s="76">
        <v>0</v>
      </c>
      <c r="BI86" s="76">
        <v>0</v>
      </c>
      <c r="BJ86" s="76">
        <v>10.058982897644899</v>
      </c>
      <c r="BK86" s="76">
        <v>0</v>
      </c>
      <c r="BL86" s="76">
        <v>107.941693700843</v>
      </c>
      <c r="BM86" s="76">
        <v>0</v>
      </c>
      <c r="BN86" s="76">
        <v>2.8054936975368698</v>
      </c>
      <c r="BO86" s="76">
        <v>431.766787039029</v>
      </c>
      <c r="BP86" s="76">
        <v>15.367758800456301</v>
      </c>
      <c r="BQ86" s="76">
        <v>0</v>
      </c>
      <c r="BR86" s="76">
        <v>7.2534892001080502</v>
      </c>
      <c r="BS86" s="76">
        <v>9.8353090053296902E-3</v>
      </c>
      <c r="BT86" s="76">
        <v>17113.901514685502</v>
      </c>
      <c r="BU86" s="76">
        <v>259.75782420205201</v>
      </c>
      <c r="BV86" s="76">
        <v>0</v>
      </c>
      <c r="BW86" s="76">
        <v>0.20395403471111101</v>
      </c>
      <c r="BX86" s="76">
        <v>66.284489654370205</v>
      </c>
      <c r="BY86" s="76">
        <v>0</v>
      </c>
      <c r="BZ86" s="76">
        <v>9.4947960475536792</v>
      </c>
      <c r="CA86" s="76">
        <v>1614.80704012962</v>
      </c>
      <c r="CB86" s="76">
        <v>82.115490302805199</v>
      </c>
      <c r="CC86" s="94"/>
      <c r="CD86" s="29">
        <f t="shared" si="29"/>
        <v>7.999998553389261E-3</v>
      </c>
      <c r="CE86" s="29">
        <f t="shared" si="30"/>
        <v>0</v>
      </c>
      <c r="CF86" s="69">
        <f t="shared" si="31"/>
        <v>-1.6404133697023895E-2</v>
      </c>
      <c r="CG86" s="69" t="str">
        <f t="shared" si="32"/>
        <v/>
      </c>
      <c r="CH86" s="69">
        <f t="shared" si="33"/>
        <v>-2.1750601397183653E-3</v>
      </c>
      <c r="CI86" s="69">
        <f t="shared" si="34"/>
        <v>-2.5267204164395986E-3</v>
      </c>
      <c r="CJ86" s="69">
        <f t="shared" si="35"/>
        <v>-2.6386990371640327E-3</v>
      </c>
      <c r="CK86" s="69">
        <f t="shared" si="36"/>
        <v>-4.3211473620951961E-4</v>
      </c>
      <c r="CL86" s="69">
        <f t="shared" si="37"/>
        <v>-7.7080430451769424E-3</v>
      </c>
      <c r="CM86" s="41">
        <f t="shared" si="38"/>
        <v>1.8990470342362358</v>
      </c>
      <c r="CN86" s="41">
        <f t="shared" si="39"/>
        <v>2.3258506078796555</v>
      </c>
      <c r="CO86" s="41">
        <f t="shared" si="40"/>
        <v>0.44417349906361114</v>
      </c>
      <c r="CP86" s="41">
        <f t="shared" si="41"/>
        <v>-0.39644363374595665</v>
      </c>
      <c r="CQ86" s="69"/>
      <c r="CR86" s="69"/>
    </row>
    <row r="87" spans="1:96">
      <c r="A87" s="1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</row>
    <row r="88" spans="1:96">
      <c r="A88" s="1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</row>
    <row r="89" spans="1:96">
      <c r="A89" s="1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</row>
    <row r="90" spans="1:96">
      <c r="A90" s="1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</row>
    <row r="91" spans="1:96">
      <c r="A91" s="1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</row>
    <row r="92" spans="1:96">
      <c r="A92" s="1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</row>
    <row r="93" spans="1:96">
      <c r="A93" s="1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</row>
    <row r="94" spans="1:96">
      <c r="A94" s="1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</row>
    <row r="95" spans="1:96">
      <c r="A95" s="17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</row>
    <row r="96" spans="1:96">
      <c r="A96" s="17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</row>
    <row r="97" spans="1:3">
      <c r="A97" s="13"/>
      <c r="B97" s="95"/>
      <c r="C97" s="44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R97"/>
  <sheetViews>
    <sheetView zoomScale="85" zoomScaleNormal="85" workbookViewId="0">
      <pane xSplit="1" ySplit="2" topLeftCell="B3" activePane="bottomRight" state="frozen"/>
      <selection pane="bottomRight"/>
      <selection pane="bottomLeft" activeCell="A3" sqref="A3"/>
      <selection pane="topRight" activeCell="B1" sqref="B1"/>
    </sheetView>
  </sheetViews>
  <sheetFormatPr defaultColWidth="9.140625" defaultRowHeight="15"/>
  <cols>
    <col min="1" max="1" width="19.28515625" style="75" customWidth="1"/>
    <col min="2" max="16" width="9.140625" style="75"/>
    <col min="17" max="17" width="22.28515625" style="75" bestFit="1" customWidth="1"/>
    <col min="18" max="18" width="6" style="75" bestFit="1" customWidth="1"/>
    <col min="19" max="19" width="5.42578125" style="75" bestFit="1" customWidth="1"/>
    <col min="20" max="20" width="5.5703125" style="75" bestFit="1" customWidth="1"/>
    <col min="21" max="21" width="14.5703125" style="75" bestFit="1" customWidth="1"/>
    <col min="22" max="22" width="5.5703125" style="75" bestFit="1" customWidth="1"/>
    <col min="23" max="23" width="5.5703125" style="75" customWidth="1"/>
    <col min="24" max="24" width="5.7109375" style="75" bestFit="1" customWidth="1"/>
    <col min="25" max="25" width="4.5703125" style="75" bestFit="1" customWidth="1"/>
    <col min="26" max="26" width="6.7109375" style="75" bestFit="1" customWidth="1"/>
    <col min="27" max="28" width="5.7109375" style="75" bestFit="1" customWidth="1"/>
    <col min="29" max="29" width="5.5703125" style="75" bestFit="1" customWidth="1"/>
    <col min="30" max="30" width="5.85546875" style="75" bestFit="1" customWidth="1"/>
    <col min="31" max="31" width="5.85546875" style="75" customWidth="1"/>
    <col min="32" max="32" width="6.42578125" style="75" bestFit="1" customWidth="1"/>
    <col min="33" max="33" width="15.42578125" style="75" bestFit="1" customWidth="1"/>
    <col min="34" max="34" width="6.5703125" style="75" bestFit="1" customWidth="1"/>
    <col min="35" max="35" width="5" style="75" bestFit="1" customWidth="1"/>
    <col min="36" max="36" width="5.140625" style="75" bestFit="1" customWidth="1"/>
    <col min="37" max="37" width="5.140625" style="75" customWidth="1"/>
    <col min="38" max="38" width="4.140625" style="75" bestFit="1" customWidth="1"/>
    <col min="39" max="39" width="6.5703125" style="75" bestFit="1" customWidth="1"/>
    <col min="40" max="40" width="6.140625" style="75" bestFit="1" customWidth="1"/>
    <col min="41" max="41" width="4.85546875" style="75" bestFit="1" customWidth="1"/>
    <col min="42" max="42" width="10" style="75" bestFit="1" customWidth="1"/>
    <col min="43" max="43" width="10" style="75" customWidth="1"/>
    <col min="44" max="45" width="7.7109375" style="75" bestFit="1" customWidth="1"/>
    <col min="46" max="46" width="9.28515625" style="75" bestFit="1" customWidth="1"/>
    <col min="47" max="47" width="6" style="75" customWidth="1"/>
    <col min="48" max="48" width="5.7109375" style="75" bestFit="1" customWidth="1"/>
    <col min="49" max="49" width="4.28515625" style="75" bestFit="1" customWidth="1"/>
    <col min="50" max="50" width="6.7109375" style="75" bestFit="1" customWidth="1"/>
    <col min="51" max="51" width="4.5703125" style="75" bestFit="1" customWidth="1"/>
    <col min="52" max="52" width="4.140625" style="75" customWidth="1"/>
    <col min="53" max="53" width="4.28515625" style="75" bestFit="1" customWidth="1"/>
    <col min="54" max="54" width="4.140625" style="75" bestFit="1" customWidth="1"/>
    <col min="55" max="55" width="6.7109375" style="75" bestFit="1" customWidth="1"/>
    <col min="56" max="56" width="3.28515625" style="75" customWidth="1"/>
    <col min="57" max="57" width="6.7109375" style="75" bestFit="1" customWidth="1"/>
    <col min="58" max="58" width="6.85546875" style="75" bestFit="1" customWidth="1"/>
    <col min="59" max="59" width="5.7109375" style="75" bestFit="1" customWidth="1"/>
    <col min="60" max="60" width="5.140625" style="75" bestFit="1" customWidth="1"/>
    <col min="61" max="61" width="5.28515625" style="75" customWidth="1"/>
    <col min="62" max="62" width="8.7109375" style="75" bestFit="1" customWidth="1"/>
    <col min="63" max="63" width="4.85546875" style="75" customWidth="1"/>
    <col min="64" max="64" width="7.85546875" style="75" bestFit="1" customWidth="1"/>
    <col min="65" max="65" width="5.85546875" style="75" customWidth="1"/>
    <col min="66" max="66" width="6" style="75" customWidth="1"/>
    <col min="67" max="67" width="5.7109375" style="75" bestFit="1" customWidth="1"/>
    <col min="68" max="68" width="5.7109375" style="75" customWidth="1"/>
    <col min="69" max="69" width="3.85546875" style="75" bestFit="1" customWidth="1"/>
    <col min="70" max="70" width="6.7109375" style="75" bestFit="1" customWidth="1"/>
    <col min="71" max="71" width="3.85546875" style="75" bestFit="1" customWidth="1"/>
    <col min="72" max="72" width="7.7109375" style="75" bestFit="1" customWidth="1"/>
    <col min="73" max="73" width="8" style="75" bestFit="1" customWidth="1"/>
    <col min="74" max="75" width="5.28515625" style="75" bestFit="1" customWidth="1"/>
    <col min="76" max="76" width="5.7109375" style="75" bestFit="1" customWidth="1"/>
    <col min="77" max="77" width="5.7109375" style="75" customWidth="1"/>
    <col min="78" max="78" width="5.7109375" style="75" bestFit="1" customWidth="1"/>
    <col min="79" max="79" width="9.140625" style="75" bestFit="1" customWidth="1"/>
    <col min="80" max="80" width="7.140625" style="75" bestFit="1" customWidth="1"/>
    <col min="81" max="16384" width="9.140625" style="75"/>
  </cols>
  <sheetData>
    <row r="1" spans="1:96">
      <c r="A1" s="94"/>
      <c r="B1" s="94" t="s">
        <v>385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 t="s">
        <v>364</v>
      </c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</row>
    <row r="2" spans="1:96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94" t="s">
        <v>320</v>
      </c>
      <c r="M2" s="94" t="s">
        <v>321</v>
      </c>
      <c r="N2" s="94" t="s">
        <v>322</v>
      </c>
      <c r="O2" s="94" t="s">
        <v>323</v>
      </c>
      <c r="P2" s="94"/>
      <c r="Q2" s="94" t="s">
        <v>324</v>
      </c>
      <c r="R2" s="94" t="s">
        <v>325</v>
      </c>
      <c r="S2" s="76" t="s">
        <v>35</v>
      </c>
      <c r="T2" s="76" t="s">
        <v>39</v>
      </c>
      <c r="U2" s="76" t="s">
        <v>41</v>
      </c>
      <c r="V2" s="76" t="s">
        <v>43</v>
      </c>
      <c r="W2" s="76" t="s">
        <v>326</v>
      </c>
      <c r="X2" s="76" t="s">
        <v>45</v>
      </c>
      <c r="Y2" s="76" t="s">
        <v>49</v>
      </c>
      <c r="Z2" s="76" t="s">
        <v>53</v>
      </c>
      <c r="AA2" s="76" t="s">
        <v>55</v>
      </c>
      <c r="AB2" s="76" t="s">
        <v>57</v>
      </c>
      <c r="AC2" s="76" t="s">
        <v>59</v>
      </c>
      <c r="AD2" s="76" t="s">
        <v>61</v>
      </c>
      <c r="AE2" s="76" t="s">
        <v>327</v>
      </c>
      <c r="AF2" s="76" t="s">
        <v>63</v>
      </c>
      <c r="AG2" s="76" t="s">
        <v>65</v>
      </c>
      <c r="AH2" s="76" t="s">
        <v>69</v>
      </c>
      <c r="AI2" s="76" t="s">
        <v>71</v>
      </c>
      <c r="AJ2" s="76" t="s">
        <v>73</v>
      </c>
      <c r="AK2" s="76" t="s">
        <v>328</v>
      </c>
      <c r="AL2" s="76" t="s">
        <v>75</v>
      </c>
      <c r="AM2" s="76" t="s">
        <v>77</v>
      </c>
      <c r="AN2" s="76" t="s">
        <v>79</v>
      </c>
      <c r="AO2" s="76" t="s">
        <v>81</v>
      </c>
      <c r="AP2" s="76" t="s">
        <v>83</v>
      </c>
      <c r="AQ2" s="76" t="s">
        <v>329</v>
      </c>
      <c r="AR2" s="76" t="s">
        <v>85</v>
      </c>
      <c r="AS2" s="76" t="s">
        <v>87</v>
      </c>
      <c r="AT2" s="76" t="s">
        <v>161</v>
      </c>
      <c r="AU2" s="76" t="s">
        <v>91</v>
      </c>
      <c r="AV2" s="76" t="s">
        <v>93</v>
      </c>
      <c r="AW2" s="76" t="s">
        <v>95</v>
      </c>
      <c r="AX2" s="76" t="s">
        <v>97</v>
      </c>
      <c r="AY2" s="76" t="s">
        <v>99</v>
      </c>
      <c r="AZ2" s="76" t="s">
        <v>101</v>
      </c>
      <c r="BA2" s="76" t="s">
        <v>103</v>
      </c>
      <c r="BB2" s="76" t="s">
        <v>105</v>
      </c>
      <c r="BC2" s="76" t="s">
        <v>107</v>
      </c>
      <c r="BD2" s="76" t="s">
        <v>109</v>
      </c>
      <c r="BE2" s="76" t="s">
        <v>162</v>
      </c>
      <c r="BF2" s="76" t="s">
        <v>163</v>
      </c>
      <c r="BG2" s="76" t="s">
        <v>111</v>
      </c>
      <c r="BH2" s="76" t="s">
        <v>113</v>
      </c>
      <c r="BI2" s="76" t="s">
        <v>115</v>
      </c>
      <c r="BJ2" s="76" t="s">
        <v>117</v>
      </c>
      <c r="BK2" s="76" t="s">
        <v>119</v>
      </c>
      <c r="BL2" s="76" t="s">
        <v>121</v>
      </c>
      <c r="BM2" s="76" t="s">
        <v>123</v>
      </c>
      <c r="BN2" s="76" t="s">
        <v>125</v>
      </c>
      <c r="BO2" s="76" t="s">
        <v>127</v>
      </c>
      <c r="BP2" s="76" t="s">
        <v>129</v>
      </c>
      <c r="BQ2" s="76" t="s">
        <v>131</v>
      </c>
      <c r="BR2" s="76" t="s">
        <v>133</v>
      </c>
      <c r="BS2" s="76" t="s">
        <v>135</v>
      </c>
      <c r="BT2" s="76" t="s">
        <v>139</v>
      </c>
      <c r="BU2" s="76" t="s">
        <v>141</v>
      </c>
      <c r="BV2" s="76" t="s">
        <v>143</v>
      </c>
      <c r="BW2" s="76" t="s">
        <v>145</v>
      </c>
      <c r="BX2" s="76" t="s">
        <v>147</v>
      </c>
      <c r="BY2" s="76" t="s">
        <v>149</v>
      </c>
      <c r="BZ2" s="76" t="s">
        <v>151</v>
      </c>
      <c r="CA2" s="76" t="s">
        <v>153</v>
      </c>
      <c r="CB2" s="76" t="s">
        <v>155</v>
      </c>
      <c r="CC2" s="94"/>
      <c r="CD2" s="94" t="s">
        <v>69</v>
      </c>
      <c r="CE2" s="76" t="s">
        <v>365</v>
      </c>
      <c r="CF2" s="94" t="s">
        <v>53</v>
      </c>
      <c r="CG2" s="94" t="s">
        <v>81</v>
      </c>
      <c r="CH2" s="94" t="s">
        <v>161</v>
      </c>
      <c r="CI2" s="94" t="s">
        <v>162</v>
      </c>
      <c r="CJ2" s="94" t="s">
        <v>163</v>
      </c>
      <c r="CK2" s="94" t="s">
        <v>139</v>
      </c>
      <c r="CL2" s="94" t="s">
        <v>164</v>
      </c>
      <c r="CM2" s="94" t="s">
        <v>317</v>
      </c>
      <c r="CN2" s="94" t="s">
        <v>318</v>
      </c>
      <c r="CO2" s="94" t="s">
        <v>319</v>
      </c>
      <c r="CP2" s="94" t="s">
        <v>323</v>
      </c>
      <c r="CQ2" s="94"/>
      <c r="CR2" s="94"/>
    </row>
    <row r="3" spans="1:96">
      <c r="A3" s="76" t="s">
        <v>166</v>
      </c>
      <c r="B3" s="76">
        <v>181.127959735952</v>
      </c>
      <c r="C3" s="76"/>
      <c r="D3" s="76">
        <v>1422.36904417082</v>
      </c>
      <c r="E3" s="76">
        <v>28.979932519630601</v>
      </c>
      <c r="F3" s="76">
        <v>26.661545770622201</v>
      </c>
      <c r="G3" s="76">
        <v>60.877330440731498</v>
      </c>
      <c r="H3" s="76">
        <v>99.869567271421502</v>
      </c>
      <c r="I3" s="76"/>
      <c r="J3" s="76"/>
      <c r="K3" s="76"/>
      <c r="L3" s="76"/>
      <c r="M3" s="76"/>
      <c r="N3" s="23"/>
      <c r="O3" s="23"/>
      <c r="P3" s="76"/>
      <c r="Q3" s="94" t="s">
        <v>166</v>
      </c>
      <c r="R3" s="76">
        <v>0</v>
      </c>
      <c r="S3" s="76">
        <v>2.6383953547209198</v>
      </c>
      <c r="T3" s="76">
        <v>0.97654340577283305</v>
      </c>
      <c r="U3" s="76">
        <v>0.97654340577283305</v>
      </c>
      <c r="V3" s="76">
        <v>7.7586199345409099</v>
      </c>
      <c r="W3" s="76">
        <v>0</v>
      </c>
      <c r="X3" s="76">
        <v>0.47301670020270098</v>
      </c>
      <c r="Y3" s="76">
        <v>2.4281622438223298</v>
      </c>
      <c r="Z3" s="76">
        <v>181.127900055666</v>
      </c>
      <c r="AA3" s="76">
        <v>23.2410297597708</v>
      </c>
      <c r="AB3" s="76">
        <v>0.17659345052980699</v>
      </c>
      <c r="AC3" s="76">
        <v>4.0574499429545696</v>
      </c>
      <c r="AD3" s="76">
        <v>0</v>
      </c>
      <c r="AE3" s="76">
        <v>0</v>
      </c>
      <c r="AF3" s="76">
        <v>4.2676774580503398</v>
      </c>
      <c r="AG3" s="76">
        <v>4.2676774580503398</v>
      </c>
      <c r="AH3" s="76">
        <v>11.3789502306585</v>
      </c>
      <c r="AI3" s="76">
        <v>3.2132746589419998</v>
      </c>
      <c r="AJ3" s="76">
        <v>0.12824078809602399</v>
      </c>
      <c r="AK3" s="76">
        <v>3.3627415289032498</v>
      </c>
      <c r="AL3" s="76">
        <v>0.34410701321430598</v>
      </c>
      <c r="AM3" s="76">
        <v>0</v>
      </c>
      <c r="AN3" s="76">
        <v>0.272278946750941</v>
      </c>
      <c r="AO3" s="76">
        <v>0.51315476195042897</v>
      </c>
      <c r="AP3" s="76">
        <v>0</v>
      </c>
      <c r="AQ3" s="76">
        <v>102.68878107332</v>
      </c>
      <c r="AR3" s="76">
        <v>1280.13169605758</v>
      </c>
      <c r="AS3" s="76">
        <v>130.85794147257701</v>
      </c>
      <c r="AT3" s="76">
        <v>1422.36858776082</v>
      </c>
      <c r="AU3" s="76">
        <v>0</v>
      </c>
      <c r="AV3" s="76">
        <v>4.0936512436327703</v>
      </c>
      <c r="AW3" s="76">
        <v>0</v>
      </c>
      <c r="AX3" s="76">
        <v>35.707824098000899</v>
      </c>
      <c r="AY3" s="76">
        <v>1.5543684699372199E-2</v>
      </c>
      <c r="AZ3" s="76">
        <v>5.4656137171580103E-3</v>
      </c>
      <c r="BA3" s="76">
        <v>20.561373145499498</v>
      </c>
      <c r="BB3" s="76">
        <v>6.9853191388746403E-3</v>
      </c>
      <c r="BC3" s="76">
        <v>0</v>
      </c>
      <c r="BD3" s="76">
        <v>1.01313806753859E-3</v>
      </c>
      <c r="BE3" s="76">
        <v>28.9792284558592</v>
      </c>
      <c r="BF3" s="76">
        <v>26.660838651133599</v>
      </c>
      <c r="BG3" s="76">
        <v>2.3183898047256002</v>
      </c>
      <c r="BH3" s="76">
        <v>0</v>
      </c>
      <c r="BI3" s="76">
        <v>0</v>
      </c>
      <c r="BJ3" s="76">
        <v>0.109072350534896</v>
      </c>
      <c r="BK3" s="76">
        <v>0</v>
      </c>
      <c r="BL3" s="76">
        <v>1.1704408006084699</v>
      </c>
      <c r="BM3" s="76">
        <v>0</v>
      </c>
      <c r="BN3" s="76">
        <v>3.0420783368331601E-2</v>
      </c>
      <c r="BO3" s="76">
        <v>4.6817655951101402</v>
      </c>
      <c r="BP3" s="76">
        <v>8.7234103260596205E-2</v>
      </c>
      <c r="BQ3" s="76">
        <v>0</v>
      </c>
      <c r="BR3" s="76">
        <v>7.8651574607163904E-2</v>
      </c>
      <c r="BS3" s="76">
        <v>1.06645782150278E-4</v>
      </c>
      <c r="BT3" s="76">
        <v>60.877340164134097</v>
      </c>
      <c r="BU3" s="76">
        <v>14.914178066735101</v>
      </c>
      <c r="BV3" s="76">
        <v>0</v>
      </c>
      <c r="BW3" s="76">
        <v>0</v>
      </c>
      <c r="BX3" s="76">
        <v>4.9960676719583796</v>
      </c>
      <c r="BY3" s="76">
        <v>0</v>
      </c>
      <c r="BZ3" s="76">
        <v>0.81552833180442696</v>
      </c>
      <c r="CA3" s="76">
        <v>99.869532841702593</v>
      </c>
      <c r="CB3" s="76">
        <v>6.9446058791532597</v>
      </c>
      <c r="CC3" s="94"/>
      <c r="CD3" s="29">
        <f t="shared" ref="CD3:CD60" si="0">AH3/AT3</f>
        <v>8.0000010746665486E-3</v>
      </c>
      <c r="CE3" s="29">
        <f>AO3/BF3</f>
        <v>1.9247510127690975E-2</v>
      </c>
      <c r="CF3" s="69">
        <f t="shared" ref="CF3:CF60" si="1">IF(B3=0,"",(Z3-B3)/B3)</f>
        <v>-3.2949239911514326E-7</v>
      </c>
      <c r="CG3" s="69" t="str">
        <f t="shared" ref="CG3:CG60" si="2">IF(C3=0,"",(AO3-C3)/C3)</f>
        <v/>
      </c>
      <c r="CH3" s="69">
        <f t="shared" ref="CH3:CH60" si="3">IF(D3=0,"",(AT3-D3)/D3)</f>
        <v>-3.2088015542818006E-7</v>
      </c>
      <c r="CI3" s="69">
        <f t="shared" ref="CI3:CI34" si="4">IF(E3=0,"",(BE3-E3)/E3)</f>
        <v>-2.4294872699388993E-5</v>
      </c>
      <c r="CJ3" s="69">
        <f t="shared" ref="CJ3:CJ34" si="5">IF(F3=0,"",(BF3-F3)/F3)</f>
        <v>-2.6522073951973154E-5</v>
      </c>
      <c r="CK3" s="69">
        <f t="shared" ref="CK3:CK60" si="6">IF(G3=0,"",(BT3-G3)/G3)</f>
        <v>1.597212382383385E-7</v>
      </c>
      <c r="CL3" s="69">
        <f t="shared" ref="CL3:CL60" si="7">IF(H3=0,"",(CA3-H3)/H3)</f>
        <v>-3.4474685181319178E-7</v>
      </c>
      <c r="CM3" s="41">
        <f>(T3/0.009783-$CA3)/$CA3</f>
        <v>-4.9152753115215238E-4</v>
      </c>
      <c r="CN3" s="41">
        <f>(X3/0.004739-$CA3)/$CA3</f>
        <v>-5.5995388178281243E-4</v>
      </c>
      <c r="CO3" s="41">
        <f>(AF3/0.042696-$CA3)/$CA3</f>
        <v>8.5550153382373548E-4</v>
      </c>
      <c r="CP3" s="41">
        <f>(AN3/0.00273-$CA3)/$CA3</f>
        <v>-1.3382951451953045E-3</v>
      </c>
      <c r="CQ3" s="94"/>
      <c r="CR3" s="94"/>
    </row>
    <row r="4" spans="1:96">
      <c r="A4" s="76" t="s">
        <v>168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23"/>
      <c r="O4" s="23"/>
      <c r="P4" s="76"/>
      <c r="Q4" s="94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94"/>
      <c r="CD4" s="29" t="e">
        <f t="shared" si="0"/>
        <v>#DIV/0!</v>
      </c>
      <c r="CE4" s="29" t="e">
        <f t="shared" ref="CE4:CE60" si="8">AO4/BF4</f>
        <v>#DIV/0!</v>
      </c>
      <c r="CF4" s="69" t="str">
        <f t="shared" si="1"/>
        <v/>
      </c>
      <c r="CG4" s="69" t="str">
        <f t="shared" si="2"/>
        <v/>
      </c>
      <c r="CH4" s="69" t="str">
        <f t="shared" si="3"/>
        <v/>
      </c>
      <c r="CI4" s="69" t="str">
        <f t="shared" si="4"/>
        <v/>
      </c>
      <c r="CJ4" s="69" t="str">
        <f t="shared" si="5"/>
        <v/>
      </c>
      <c r="CK4" s="69" t="str">
        <f t="shared" si="6"/>
        <v/>
      </c>
      <c r="CL4" s="69" t="str">
        <f t="shared" si="7"/>
        <v/>
      </c>
      <c r="CM4" s="41" t="e">
        <f t="shared" ref="CM4:CM67" si="9">(T4/0.009783-$CA4)/$CA4</f>
        <v>#DIV/0!</v>
      </c>
      <c r="CN4" s="41" t="e">
        <f t="shared" ref="CN4:CN67" si="10">(X4/0.004739-$CA4)/$CA4</f>
        <v>#DIV/0!</v>
      </c>
      <c r="CO4" s="41" t="e">
        <f t="shared" ref="CO4:CO67" si="11">(AF4/0.042696-$CA4)/$CA4</f>
        <v>#DIV/0!</v>
      </c>
      <c r="CP4" s="41" t="e">
        <f t="shared" ref="CP4:CP67" si="12">(AN4/0.00273-$CA4)/$CA4</f>
        <v>#DIV/0!</v>
      </c>
      <c r="CQ4" s="69" t="str">
        <f>IF(N4=0,"",(#REF!-N4)/N4)</f>
        <v/>
      </c>
      <c r="CR4" s="69" t="str">
        <f t="shared" ref="CR4:CR60" si="13">IF(O4=0,"",(AN4-O4)/O4)</f>
        <v/>
      </c>
    </row>
    <row r="5" spans="1:96">
      <c r="A5" s="76" t="s">
        <v>169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23"/>
      <c r="O5" s="23"/>
      <c r="P5" s="76"/>
      <c r="Q5" s="94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94"/>
      <c r="CD5" s="29" t="e">
        <f t="shared" si="0"/>
        <v>#DIV/0!</v>
      </c>
      <c r="CE5" s="29" t="e">
        <f t="shared" si="8"/>
        <v>#DIV/0!</v>
      </c>
      <c r="CF5" s="69" t="str">
        <f t="shared" si="1"/>
        <v/>
      </c>
      <c r="CG5" s="69" t="str">
        <f t="shared" si="2"/>
        <v/>
      </c>
      <c r="CH5" s="69" t="str">
        <f t="shared" si="3"/>
        <v/>
      </c>
      <c r="CI5" s="69" t="str">
        <f t="shared" si="4"/>
        <v/>
      </c>
      <c r="CJ5" s="69" t="str">
        <f t="shared" si="5"/>
        <v/>
      </c>
      <c r="CK5" s="69" t="str">
        <f t="shared" si="6"/>
        <v/>
      </c>
      <c r="CL5" s="69" t="str">
        <f t="shared" si="7"/>
        <v/>
      </c>
      <c r="CM5" s="41" t="e">
        <f t="shared" si="9"/>
        <v>#DIV/0!</v>
      </c>
      <c r="CN5" s="41" t="e">
        <f t="shared" si="10"/>
        <v>#DIV/0!</v>
      </c>
      <c r="CO5" s="41" t="e">
        <f t="shared" si="11"/>
        <v>#DIV/0!</v>
      </c>
      <c r="CP5" s="41" t="e">
        <f t="shared" si="12"/>
        <v>#DIV/0!</v>
      </c>
      <c r="CQ5" s="69" t="str">
        <f>IF(N5=0,"",(#REF!-N5)/N5)</f>
        <v/>
      </c>
      <c r="CR5" s="69" t="str">
        <f t="shared" si="13"/>
        <v/>
      </c>
    </row>
    <row r="6" spans="1:96">
      <c r="A6" s="76" t="s">
        <v>170</v>
      </c>
      <c r="B6" s="76">
        <v>2140.0091547642901</v>
      </c>
      <c r="C6" s="76"/>
      <c r="D6" s="76">
        <v>14032.544824597901</v>
      </c>
      <c r="E6" s="76">
        <v>323.686148919831</v>
      </c>
      <c r="F6" s="76">
        <v>297.79114961710502</v>
      </c>
      <c r="G6" s="76">
        <v>608.48690412581198</v>
      </c>
      <c r="H6" s="76">
        <v>1518.8249841270101</v>
      </c>
      <c r="I6" s="76"/>
      <c r="J6" s="76"/>
      <c r="K6" s="76"/>
      <c r="L6" s="23"/>
      <c r="M6" s="76"/>
      <c r="N6" s="23"/>
      <c r="O6" s="23"/>
      <c r="P6" s="76"/>
      <c r="Q6" s="94" t="s">
        <v>170</v>
      </c>
      <c r="R6" s="76">
        <v>0</v>
      </c>
      <c r="S6" s="76">
        <v>40.124906657130502</v>
      </c>
      <c r="T6" s="76">
        <v>14.8513588149717</v>
      </c>
      <c r="U6" s="76">
        <v>14.8513588149717</v>
      </c>
      <c r="V6" s="76">
        <v>117.993702728472</v>
      </c>
      <c r="W6" s="76">
        <v>0</v>
      </c>
      <c r="X6" s="76">
        <v>7.1936933389784699</v>
      </c>
      <c r="Y6" s="76">
        <v>36.927694189369397</v>
      </c>
      <c r="Z6" s="76">
        <v>2140.00882380551</v>
      </c>
      <c r="AA6" s="76">
        <v>353.450909814037</v>
      </c>
      <c r="AB6" s="76">
        <v>2.6856521735519001</v>
      </c>
      <c r="AC6" s="76">
        <v>61.706048852546303</v>
      </c>
      <c r="AD6" s="76">
        <v>0</v>
      </c>
      <c r="AE6" s="76">
        <v>0</v>
      </c>
      <c r="AF6" s="76">
        <v>64.903236302088104</v>
      </c>
      <c r="AG6" s="76">
        <v>64.903236302088104</v>
      </c>
      <c r="AH6" s="76">
        <v>112.260307123689</v>
      </c>
      <c r="AI6" s="76">
        <v>48.867820348142402</v>
      </c>
      <c r="AJ6" s="76">
        <v>1.95029533820899</v>
      </c>
      <c r="AK6" s="76">
        <v>51.1409398090994</v>
      </c>
      <c r="AL6" s="76">
        <v>5.2332070809448998</v>
      </c>
      <c r="AM6" s="76">
        <v>0</v>
      </c>
      <c r="AN6" s="76">
        <v>4.1408447825717198</v>
      </c>
      <c r="AO6" s="76">
        <v>5.7315873914623801</v>
      </c>
      <c r="AP6" s="76">
        <v>0</v>
      </c>
      <c r="AQ6" s="76">
        <v>1561.70010874474</v>
      </c>
      <c r="AR6" s="76">
        <v>12629.286450240599</v>
      </c>
      <c r="AS6" s="76">
        <v>1290.9937356734899</v>
      </c>
      <c r="AT6" s="76">
        <v>14032.540493037801</v>
      </c>
      <c r="AU6" s="76">
        <v>0</v>
      </c>
      <c r="AV6" s="76">
        <v>62.256598815948799</v>
      </c>
      <c r="AW6" s="76">
        <v>0</v>
      </c>
      <c r="AX6" s="76">
        <v>543.04750742754902</v>
      </c>
      <c r="AY6" s="76">
        <v>0.17435720794016599</v>
      </c>
      <c r="AZ6" s="76">
        <v>6.1038933585762498E-2</v>
      </c>
      <c r="BA6" s="76">
        <v>229.628275830288</v>
      </c>
      <c r="BB6" s="76">
        <v>7.8042087489321399E-2</v>
      </c>
      <c r="BC6" s="76">
        <v>0</v>
      </c>
      <c r="BD6" s="76">
        <v>1.1314529026163299E-2</v>
      </c>
      <c r="BE6" s="76">
        <v>323.67829059714001</v>
      </c>
      <c r="BF6" s="76">
        <v>297.78331684124697</v>
      </c>
      <c r="BG6" s="76">
        <v>25.894973755893201</v>
      </c>
      <c r="BH6" s="76">
        <v>1.3413328042240501E-4</v>
      </c>
      <c r="BI6" s="76">
        <v>0</v>
      </c>
      <c r="BJ6" s="76">
        <v>1.22814218094214</v>
      </c>
      <c r="BK6" s="76">
        <v>0</v>
      </c>
      <c r="BL6" s="76">
        <v>13.075543234070199</v>
      </c>
      <c r="BM6" s="76">
        <v>0</v>
      </c>
      <c r="BN6" s="76">
        <v>0.33973370451054602</v>
      </c>
      <c r="BO6" s="76">
        <v>52.302174690167902</v>
      </c>
      <c r="BP6" s="76">
        <v>1.3266640387466</v>
      </c>
      <c r="BQ6" s="76">
        <v>1.3698991936595E-4</v>
      </c>
      <c r="BR6" s="76">
        <v>0.88322660971907496</v>
      </c>
      <c r="BS6" s="76">
        <v>1.1967103082656701E-3</v>
      </c>
      <c r="BT6" s="76">
        <v>608.48673310039305</v>
      </c>
      <c r="BU6" s="76">
        <v>226.81598629752699</v>
      </c>
      <c r="BV6" s="76">
        <v>0</v>
      </c>
      <c r="BW6" s="76">
        <v>0</v>
      </c>
      <c r="BX6" s="76">
        <v>75.980683113151997</v>
      </c>
      <c r="BY6" s="76">
        <v>0</v>
      </c>
      <c r="BZ6" s="76">
        <v>12.4026272962509</v>
      </c>
      <c r="CA6" s="76">
        <v>1518.8246648601901</v>
      </c>
      <c r="CB6" s="76">
        <v>105.614264736427</v>
      </c>
      <c r="CC6" s="94"/>
      <c r="CD6" s="29">
        <f t="shared" si="0"/>
        <v>7.9999988013137457E-3</v>
      </c>
      <c r="CE6" s="29">
        <f t="shared" si="8"/>
        <v>1.9247510076321639E-2</v>
      </c>
      <c r="CF6" s="69">
        <f t="shared" si="1"/>
        <v>-1.5465297395191115E-7</v>
      </c>
      <c r="CG6" s="69" t="str">
        <f t="shared" si="2"/>
        <v/>
      </c>
      <c r="CH6" s="69">
        <f t="shared" si="3"/>
        <v>-3.0867958405371995E-7</v>
      </c>
      <c r="CI6" s="69">
        <f t="shared" si="4"/>
        <v>-2.4277599511800695E-5</v>
      </c>
      <c r="CJ6" s="69">
        <f t="shared" si="5"/>
        <v>-2.6302916886951779E-5</v>
      </c>
      <c r="CK6" s="69">
        <f t="shared" si="6"/>
        <v>-2.8106672101300961E-7</v>
      </c>
      <c r="CL6" s="69">
        <f t="shared" si="7"/>
        <v>-2.1020645787321787E-7</v>
      </c>
      <c r="CM6" s="41">
        <f t="shared" si="9"/>
        <v>-4.914898464472542E-4</v>
      </c>
      <c r="CN6" s="41">
        <f t="shared" si="10"/>
        <v>-5.580591251310974E-4</v>
      </c>
      <c r="CO6" s="41">
        <f t="shared" si="11"/>
        <v>8.5582647941900673E-4</v>
      </c>
      <c r="CP6" s="41">
        <f t="shared" si="12"/>
        <v>-1.3376818655992319E-3</v>
      </c>
      <c r="CQ6" s="69" t="str">
        <f>IF(N6=0,"",(#REF!-N6)/N6)</f>
        <v/>
      </c>
      <c r="CR6" s="69" t="str">
        <f t="shared" si="13"/>
        <v/>
      </c>
    </row>
    <row r="7" spans="1:96">
      <c r="A7" s="76" t="s">
        <v>171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23"/>
      <c r="O7" s="23"/>
      <c r="P7" s="76"/>
      <c r="Q7" s="94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94"/>
      <c r="CD7" s="29" t="e">
        <f t="shared" si="0"/>
        <v>#DIV/0!</v>
      </c>
      <c r="CE7" s="29" t="e">
        <f t="shared" si="8"/>
        <v>#DIV/0!</v>
      </c>
      <c r="CF7" s="69" t="str">
        <f t="shared" si="1"/>
        <v/>
      </c>
      <c r="CG7" s="69" t="str">
        <f t="shared" si="2"/>
        <v/>
      </c>
      <c r="CH7" s="69" t="str">
        <f t="shared" si="3"/>
        <v/>
      </c>
      <c r="CI7" s="69" t="str">
        <f t="shared" si="4"/>
        <v/>
      </c>
      <c r="CJ7" s="69" t="str">
        <f t="shared" si="5"/>
        <v/>
      </c>
      <c r="CK7" s="69" t="str">
        <f t="shared" si="6"/>
        <v/>
      </c>
      <c r="CL7" s="69" t="str">
        <f t="shared" si="7"/>
        <v/>
      </c>
      <c r="CM7" s="41" t="e">
        <f t="shared" si="9"/>
        <v>#DIV/0!</v>
      </c>
      <c r="CN7" s="41" t="e">
        <f t="shared" si="10"/>
        <v>#DIV/0!</v>
      </c>
      <c r="CO7" s="41" t="e">
        <f t="shared" si="11"/>
        <v>#DIV/0!</v>
      </c>
      <c r="CP7" s="41" t="e">
        <f t="shared" si="12"/>
        <v>#DIV/0!</v>
      </c>
      <c r="CQ7" s="69" t="str">
        <f>IF(N7=0,"",(#REF!-N7)/N7)</f>
        <v/>
      </c>
      <c r="CR7" s="69" t="str">
        <f t="shared" si="13"/>
        <v/>
      </c>
    </row>
    <row r="8" spans="1:96">
      <c r="A8" s="76" t="s">
        <v>172</v>
      </c>
      <c r="B8" s="76">
        <v>15.762730609909701</v>
      </c>
      <c r="C8" s="76"/>
      <c r="D8" s="76">
        <v>112.684555211846</v>
      </c>
      <c r="E8" s="76">
        <v>2.5213490875894</v>
      </c>
      <c r="F8" s="76">
        <v>2.3196273957661302</v>
      </c>
      <c r="G8" s="76">
        <v>5.0963360354575897</v>
      </c>
      <c r="H8" s="76">
        <v>9.6081849681311002</v>
      </c>
      <c r="I8" s="76"/>
      <c r="J8" s="76"/>
      <c r="K8" s="76"/>
      <c r="L8" s="76"/>
      <c r="M8" s="76"/>
      <c r="N8" s="23"/>
      <c r="O8" s="23"/>
      <c r="P8" s="76"/>
      <c r="Q8" s="94" t="s">
        <v>172</v>
      </c>
      <c r="R8" s="76">
        <v>0</v>
      </c>
      <c r="S8" s="76">
        <v>0.25383309307990398</v>
      </c>
      <c r="T8" s="76">
        <v>9.3950535198897595E-2</v>
      </c>
      <c r="U8" s="76">
        <v>9.3950535198897595E-2</v>
      </c>
      <c r="V8" s="76">
        <v>0.74643438757006497</v>
      </c>
      <c r="W8" s="76">
        <v>0</v>
      </c>
      <c r="X8" s="76">
        <v>4.5507747206858198E-2</v>
      </c>
      <c r="Y8" s="76">
        <v>0.23360728362385799</v>
      </c>
      <c r="Z8" s="76">
        <v>15.7627349173542</v>
      </c>
      <c r="AA8" s="76">
        <v>2.2359547644503301</v>
      </c>
      <c r="AB8" s="76">
        <v>1.6989599515517699E-2</v>
      </c>
      <c r="AC8" s="76">
        <v>0.39035595595549499</v>
      </c>
      <c r="AD8" s="76">
        <v>0</v>
      </c>
      <c r="AE8" s="76">
        <v>0</v>
      </c>
      <c r="AF8" s="76">
        <v>0.41058203361336598</v>
      </c>
      <c r="AG8" s="76">
        <v>0.41058203361336598</v>
      </c>
      <c r="AH8" s="76">
        <v>0.90147536187216504</v>
      </c>
      <c r="AI8" s="76">
        <v>0.30914074048312001</v>
      </c>
      <c r="AJ8" s="76">
        <v>1.2337666729822099E-2</v>
      </c>
      <c r="AK8" s="76">
        <v>0.32352071784151298</v>
      </c>
      <c r="AL8" s="76">
        <v>3.3105632978259102E-2</v>
      </c>
      <c r="AM8" s="76">
        <v>0</v>
      </c>
      <c r="AN8" s="76">
        <v>2.61951424052046E-2</v>
      </c>
      <c r="AO8" s="76">
        <v>4.4645836681602998E-2</v>
      </c>
      <c r="AP8" s="76">
        <v>0</v>
      </c>
      <c r="AQ8" s="76">
        <v>9.8794148261931092</v>
      </c>
      <c r="AR8" s="76">
        <v>101.41606326030499</v>
      </c>
      <c r="AS8" s="76">
        <v>10.3669815620849</v>
      </c>
      <c r="AT8" s="76">
        <v>112.684520184262</v>
      </c>
      <c r="AU8" s="76">
        <v>0</v>
      </c>
      <c r="AV8" s="76">
        <v>0.393838694840357</v>
      </c>
      <c r="AW8" s="76">
        <v>0</v>
      </c>
      <c r="AX8" s="76">
        <v>3.4353499894508799</v>
      </c>
      <c r="AY8" s="76">
        <v>1.3523436079741101E-3</v>
      </c>
      <c r="AZ8" s="76">
        <v>4.7552559389760598E-4</v>
      </c>
      <c r="BA8" s="76">
        <v>1.7888961239438399</v>
      </c>
      <c r="BB8" s="76">
        <v>6.0774125024112998E-4</v>
      </c>
      <c r="BC8" s="76">
        <v>0</v>
      </c>
      <c r="BD8" s="76">
        <v>8.8146294647728897E-5</v>
      </c>
      <c r="BE8" s="76">
        <v>2.52128736458083</v>
      </c>
      <c r="BF8" s="76">
        <v>2.3195661586526</v>
      </c>
      <c r="BG8" s="76">
        <v>0.20172120592822801</v>
      </c>
      <c r="BH8" s="76">
        <v>0</v>
      </c>
      <c r="BI8" s="76">
        <v>0</v>
      </c>
      <c r="BJ8" s="76">
        <v>9.4895949062208801E-3</v>
      </c>
      <c r="BK8" s="76">
        <v>0</v>
      </c>
      <c r="BL8" s="76">
        <v>0.101831594558992</v>
      </c>
      <c r="BM8" s="76">
        <v>0</v>
      </c>
      <c r="BN8" s="76">
        <v>2.6466909549871299E-3</v>
      </c>
      <c r="BO8" s="76">
        <v>0.40732622353764603</v>
      </c>
      <c r="BP8" s="76">
        <v>8.3925620581433696E-3</v>
      </c>
      <c r="BQ8" s="76">
        <v>0</v>
      </c>
      <c r="BR8" s="76">
        <v>6.8428954744622003E-3</v>
      </c>
      <c r="BS8" s="76">
        <v>9.2785296924001205E-6</v>
      </c>
      <c r="BT8" s="76">
        <v>5.0963343522655196</v>
      </c>
      <c r="BU8" s="76">
        <v>1.4348559647938399</v>
      </c>
      <c r="BV8" s="76">
        <v>0</v>
      </c>
      <c r="BW8" s="76">
        <v>0</v>
      </c>
      <c r="BX8" s="76">
        <v>0.48065832670300102</v>
      </c>
      <c r="BY8" s="76">
        <v>0</v>
      </c>
      <c r="BZ8" s="76">
        <v>7.8459865574629195E-2</v>
      </c>
      <c r="CA8" s="76">
        <v>9.60818087038475</v>
      </c>
      <c r="CB8" s="76">
        <v>0.66812405730839897</v>
      </c>
      <c r="CC8" s="94"/>
      <c r="CD8" s="29">
        <f t="shared" si="0"/>
        <v>7.9999929040658856E-3</v>
      </c>
      <c r="CE8" s="29">
        <f t="shared" si="8"/>
        <v>1.9247494414014504E-2</v>
      </c>
      <c r="CF8" s="69">
        <f t="shared" si="1"/>
        <v>2.7326765935816554E-7</v>
      </c>
      <c r="CG8" s="69" t="str">
        <f t="shared" si="2"/>
        <v/>
      </c>
      <c r="CH8" s="69">
        <f t="shared" si="3"/>
        <v>-3.1084636167763821E-7</v>
      </c>
      <c r="CI8" s="69">
        <f t="shared" si="4"/>
        <v>-2.4480151865445745E-5</v>
      </c>
      <c r="CJ8" s="69">
        <f t="shared" si="5"/>
        <v>-2.6399547462667833E-5</v>
      </c>
      <c r="CK8" s="69">
        <f t="shared" si="6"/>
        <v>-3.3027493839827206E-7</v>
      </c>
      <c r="CL8" s="69">
        <f t="shared" si="7"/>
        <v>-4.2648495671468428E-7</v>
      </c>
      <c r="CM8" s="41">
        <f t="shared" si="9"/>
        <v>-4.9255123151141717E-4</v>
      </c>
      <c r="CN8" s="41">
        <f t="shared" si="10"/>
        <v>-5.5831690112142281E-4</v>
      </c>
      <c r="CO8" s="41">
        <f t="shared" si="11"/>
        <v>8.55964725231676E-4</v>
      </c>
      <c r="CP8" s="41">
        <f t="shared" si="12"/>
        <v>-1.3416287892517936E-3</v>
      </c>
      <c r="CQ8" s="69" t="str">
        <f>IF(N8=0,"",(#REF!-N8)/N8)</f>
        <v/>
      </c>
      <c r="CR8" s="69" t="str">
        <f t="shared" si="13"/>
        <v/>
      </c>
    </row>
    <row r="9" spans="1:96">
      <c r="A9" s="76" t="s">
        <v>173</v>
      </c>
      <c r="B9" s="76">
        <v>329.331866628466</v>
      </c>
      <c r="C9" s="76"/>
      <c r="D9" s="76">
        <v>2528.8844503842101</v>
      </c>
      <c r="E9" s="76">
        <v>50.904996681693497</v>
      </c>
      <c r="F9" s="76">
        <v>46.832521654304898</v>
      </c>
      <c r="G9" s="76">
        <v>102.224125202694</v>
      </c>
      <c r="H9" s="76">
        <v>205.70485137825901</v>
      </c>
      <c r="I9" s="76"/>
      <c r="J9" s="76"/>
      <c r="K9" s="76"/>
      <c r="L9" s="76"/>
      <c r="M9" s="76"/>
      <c r="N9" s="23"/>
      <c r="O9" s="23"/>
      <c r="P9" s="76"/>
      <c r="Q9" s="94" t="s">
        <v>173</v>
      </c>
      <c r="R9" s="76">
        <v>0</v>
      </c>
      <c r="S9" s="76">
        <v>5.4343946062561601</v>
      </c>
      <c r="T9" s="76">
        <v>2.01142078678423</v>
      </c>
      <c r="U9" s="76">
        <v>2.01142078678423</v>
      </c>
      <c r="V9" s="76">
        <v>15.9806864228905</v>
      </c>
      <c r="W9" s="76">
        <v>0</v>
      </c>
      <c r="X9" s="76">
        <v>0.97429101241226401</v>
      </c>
      <c r="Y9" s="76">
        <v>5.0013755879914203</v>
      </c>
      <c r="Z9" s="76">
        <v>329.33171999096101</v>
      </c>
      <c r="AA9" s="76">
        <v>47.870286915888101</v>
      </c>
      <c r="AB9" s="76">
        <v>0.36373653442814802</v>
      </c>
      <c r="AC9" s="76">
        <v>8.3572763768646894</v>
      </c>
      <c r="AD9" s="76">
        <v>0</v>
      </c>
      <c r="AE9" s="76">
        <v>0</v>
      </c>
      <c r="AF9" s="76">
        <v>8.7902940105909995</v>
      </c>
      <c r="AG9" s="76">
        <v>8.7902940105909995</v>
      </c>
      <c r="AH9" s="76">
        <v>20.2310669686998</v>
      </c>
      <c r="AI9" s="76">
        <v>6.6185045258971398</v>
      </c>
      <c r="AJ9" s="76">
        <v>0.26414192562817901</v>
      </c>
      <c r="AK9" s="76">
        <v>6.9263669235095398</v>
      </c>
      <c r="AL9" s="76">
        <v>0.70876976425095195</v>
      </c>
      <c r="AM9" s="76">
        <v>0</v>
      </c>
      <c r="AN9" s="76">
        <v>0.56082233315646701</v>
      </c>
      <c r="AO9" s="76">
        <v>0.90138519916003801</v>
      </c>
      <c r="AP9" s="76">
        <v>0</v>
      </c>
      <c r="AQ9" s="76">
        <v>211.51170521999299</v>
      </c>
      <c r="AR9" s="76">
        <v>2275.9951328560301</v>
      </c>
      <c r="AS9" s="76">
        <v>232.65732277319401</v>
      </c>
      <c r="AT9" s="76">
        <v>2528.8835225979201</v>
      </c>
      <c r="AU9" s="76">
        <v>0</v>
      </c>
      <c r="AV9" s="76">
        <v>8.4318347732821799</v>
      </c>
      <c r="AW9" s="76">
        <v>0</v>
      </c>
      <c r="AX9" s="76">
        <v>73.548622880669299</v>
      </c>
      <c r="AY9" s="76">
        <v>2.7303353119815601E-2</v>
      </c>
      <c r="AZ9" s="76">
        <v>9.6006729608624497E-3</v>
      </c>
      <c r="BA9" s="76">
        <v>36.117231876629297</v>
      </c>
      <c r="BB9" s="76">
        <v>1.2270105215584399E-2</v>
      </c>
      <c r="BC9" s="76">
        <v>0</v>
      </c>
      <c r="BD9" s="76">
        <v>1.77963535552285E-3</v>
      </c>
      <c r="BE9" s="76">
        <v>50.903767250064703</v>
      </c>
      <c r="BF9" s="76">
        <v>46.8312923524418</v>
      </c>
      <c r="BG9" s="76">
        <v>4.0724748976228602</v>
      </c>
      <c r="BH9" s="76">
        <v>0</v>
      </c>
      <c r="BI9" s="76">
        <v>0</v>
      </c>
      <c r="BJ9" s="76">
        <v>0.19159191124191799</v>
      </c>
      <c r="BK9" s="76">
        <v>0</v>
      </c>
      <c r="BL9" s="76">
        <v>2.0559470229335801</v>
      </c>
      <c r="BM9" s="76">
        <v>0</v>
      </c>
      <c r="BN9" s="76">
        <v>5.3435883199126899E-2</v>
      </c>
      <c r="BO9" s="76">
        <v>8.2237886539129299</v>
      </c>
      <c r="BP9" s="76">
        <v>0.17967919030054499</v>
      </c>
      <c r="BQ9" s="76">
        <v>0</v>
      </c>
      <c r="BR9" s="76">
        <v>0.13815590756019999</v>
      </c>
      <c r="BS9" s="76">
        <v>1.8733031300120599E-4</v>
      </c>
      <c r="BT9" s="76">
        <v>102.22409938435899</v>
      </c>
      <c r="BU9" s="76">
        <v>30.719251088577501</v>
      </c>
      <c r="BV9" s="76">
        <v>0</v>
      </c>
      <c r="BW9" s="76">
        <v>0</v>
      </c>
      <c r="BX9" s="76">
        <v>10.290589536377601</v>
      </c>
      <c r="BY9" s="76">
        <v>0</v>
      </c>
      <c r="BZ9" s="76">
        <v>1.6797722678946401</v>
      </c>
      <c r="CA9" s="76">
        <v>205.704759117489</v>
      </c>
      <c r="CB9" s="76">
        <v>14.304055848327501</v>
      </c>
      <c r="CC9" s="94"/>
      <c r="CD9" s="29">
        <f t="shared" si="0"/>
        <v>7.9999995207040778E-3</v>
      </c>
      <c r="CE9" s="29">
        <f t="shared" si="8"/>
        <v>1.9247497856271299E-2</v>
      </c>
      <c r="CF9" s="69">
        <f t="shared" si="1"/>
        <v>-4.4525756495542549E-7</v>
      </c>
      <c r="CG9" s="69" t="str">
        <f t="shared" si="2"/>
        <v/>
      </c>
      <c r="CH9" s="69">
        <f t="shared" si="3"/>
        <v>-3.6687571466858182E-7</v>
      </c>
      <c r="CI9" s="69">
        <f t="shared" si="4"/>
        <v>-2.4151492170426751E-5</v>
      </c>
      <c r="CJ9" s="69">
        <f t="shared" si="5"/>
        <v>-2.6248893283444268E-5</v>
      </c>
      <c r="CK9" s="69">
        <f t="shared" si="6"/>
        <v>-2.5256596672216771E-7</v>
      </c>
      <c r="CL9" s="69">
        <f t="shared" si="7"/>
        <v>-4.4851042347900892E-7</v>
      </c>
      <c r="CM9" s="41">
        <f t="shared" si="9"/>
        <v>-4.913868595365253E-4</v>
      </c>
      <c r="CN9" s="41">
        <f t="shared" si="10"/>
        <v>-5.5788018205073025E-4</v>
      </c>
      <c r="CO9" s="41">
        <f t="shared" si="11"/>
        <v>8.5663349627498506E-4</v>
      </c>
      <c r="CP9" s="41">
        <f t="shared" si="12"/>
        <v>-1.3384865475659315E-3</v>
      </c>
      <c r="CQ9" s="69" t="str">
        <f>IF(N9=0,"",(#REF!-N9)/N9)</f>
        <v/>
      </c>
      <c r="CR9" s="69" t="str">
        <f t="shared" si="13"/>
        <v/>
      </c>
    </row>
    <row r="10" spans="1:96">
      <c r="A10" s="76" t="s">
        <v>174</v>
      </c>
      <c r="B10" s="76">
        <v>0</v>
      </c>
      <c r="C10" s="76"/>
      <c r="D10" s="76">
        <v>0</v>
      </c>
      <c r="E10" s="76">
        <v>0</v>
      </c>
      <c r="F10" s="76">
        <v>0</v>
      </c>
      <c r="G10" s="76">
        <v>0</v>
      </c>
      <c r="H10" s="76">
        <v>0</v>
      </c>
      <c r="I10" s="76"/>
      <c r="J10" s="76"/>
      <c r="K10" s="76"/>
      <c r="L10" s="76"/>
      <c r="M10" s="76"/>
      <c r="N10" s="23"/>
      <c r="O10" s="23"/>
      <c r="P10" s="76"/>
      <c r="Q10" s="94" t="s">
        <v>174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76">
        <v>0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v>0</v>
      </c>
      <c r="AD10" s="76">
        <v>0</v>
      </c>
      <c r="AE10" s="76">
        <v>0</v>
      </c>
      <c r="AF10" s="76">
        <v>0</v>
      </c>
      <c r="AG10" s="76">
        <v>0</v>
      </c>
      <c r="AH10" s="76">
        <v>0</v>
      </c>
      <c r="AI10" s="76">
        <v>0</v>
      </c>
      <c r="AJ10" s="76">
        <v>0</v>
      </c>
      <c r="AK10" s="76">
        <v>0</v>
      </c>
      <c r="AL10" s="76">
        <v>0</v>
      </c>
      <c r="AM10" s="76">
        <v>0</v>
      </c>
      <c r="AN10" s="76">
        <v>0</v>
      </c>
      <c r="AO10" s="76">
        <v>0</v>
      </c>
      <c r="AP10" s="76">
        <v>0</v>
      </c>
      <c r="AQ10" s="76">
        <v>0</v>
      </c>
      <c r="AR10" s="76">
        <v>0</v>
      </c>
      <c r="AS10" s="76">
        <v>0</v>
      </c>
      <c r="AT10" s="76">
        <v>0</v>
      </c>
      <c r="AU10" s="76">
        <v>0</v>
      </c>
      <c r="AV10" s="76">
        <v>0</v>
      </c>
      <c r="AW10" s="76">
        <v>0</v>
      </c>
      <c r="AX10" s="76">
        <v>0</v>
      </c>
      <c r="AY10" s="76">
        <v>0</v>
      </c>
      <c r="AZ10" s="76">
        <v>0</v>
      </c>
      <c r="BA10" s="76">
        <v>0</v>
      </c>
      <c r="BB10" s="76">
        <v>0</v>
      </c>
      <c r="BC10" s="76">
        <v>0</v>
      </c>
      <c r="BD10" s="76">
        <v>0</v>
      </c>
      <c r="BE10" s="76">
        <v>0</v>
      </c>
      <c r="BF10" s="76">
        <v>0</v>
      </c>
      <c r="BG10" s="76">
        <v>0</v>
      </c>
      <c r="BH10" s="76">
        <v>0</v>
      </c>
      <c r="BI10" s="76">
        <v>0</v>
      </c>
      <c r="BJ10" s="76">
        <v>0</v>
      </c>
      <c r="BK10" s="76">
        <v>0</v>
      </c>
      <c r="BL10" s="76">
        <v>0</v>
      </c>
      <c r="BM10" s="76">
        <v>0</v>
      </c>
      <c r="BN10" s="76">
        <v>0</v>
      </c>
      <c r="BO10" s="76">
        <v>0</v>
      </c>
      <c r="BP10" s="76">
        <v>0</v>
      </c>
      <c r="BQ10" s="76">
        <v>0</v>
      </c>
      <c r="BR10" s="76">
        <v>0</v>
      </c>
      <c r="BS10" s="76">
        <v>0</v>
      </c>
      <c r="BT10" s="76">
        <v>0</v>
      </c>
      <c r="BU10" s="76">
        <v>0</v>
      </c>
      <c r="BV10" s="76">
        <v>0</v>
      </c>
      <c r="BW10" s="76">
        <v>0</v>
      </c>
      <c r="BX10" s="76">
        <v>0</v>
      </c>
      <c r="BY10" s="76">
        <v>0</v>
      </c>
      <c r="BZ10" s="76">
        <v>0</v>
      </c>
      <c r="CA10" s="76">
        <v>0</v>
      </c>
      <c r="CB10" s="76">
        <v>0</v>
      </c>
      <c r="CC10" s="94"/>
      <c r="CD10" s="29" t="e">
        <f t="shared" si="0"/>
        <v>#DIV/0!</v>
      </c>
      <c r="CE10" s="29" t="e">
        <f t="shared" si="8"/>
        <v>#DIV/0!</v>
      </c>
      <c r="CF10" s="69" t="str">
        <f t="shared" si="1"/>
        <v/>
      </c>
      <c r="CG10" s="69" t="str">
        <f t="shared" si="2"/>
        <v/>
      </c>
      <c r="CH10" s="69" t="str">
        <f t="shared" si="3"/>
        <v/>
      </c>
      <c r="CI10" s="69" t="str">
        <f t="shared" si="4"/>
        <v/>
      </c>
      <c r="CJ10" s="69" t="str">
        <f t="shared" si="5"/>
        <v/>
      </c>
      <c r="CK10" s="69" t="str">
        <f t="shared" si="6"/>
        <v/>
      </c>
      <c r="CL10" s="69" t="str">
        <f t="shared" si="7"/>
        <v/>
      </c>
      <c r="CM10" s="41" t="e">
        <f t="shared" si="9"/>
        <v>#DIV/0!</v>
      </c>
      <c r="CN10" s="41" t="e">
        <f t="shared" si="10"/>
        <v>#DIV/0!</v>
      </c>
      <c r="CO10" s="41" t="e">
        <f t="shared" si="11"/>
        <v>#DIV/0!</v>
      </c>
      <c r="CP10" s="41" t="e">
        <f t="shared" si="12"/>
        <v>#DIV/0!</v>
      </c>
      <c r="CQ10" s="69" t="str">
        <f>IF(N10=0,"",(#REF!-N10)/N10)</f>
        <v/>
      </c>
      <c r="CR10" s="69" t="str">
        <f t="shared" si="13"/>
        <v/>
      </c>
    </row>
    <row r="11" spans="1:96">
      <c r="A11" s="76" t="s">
        <v>175</v>
      </c>
      <c r="B11" s="76">
        <v>961.99463424827195</v>
      </c>
      <c r="C11" s="76"/>
      <c r="D11" s="76">
        <v>7789.4504470805095</v>
      </c>
      <c r="E11" s="76">
        <v>163.32743926793501</v>
      </c>
      <c r="F11" s="76">
        <v>150.26122657714799</v>
      </c>
      <c r="G11" s="76">
        <v>354.180979494491</v>
      </c>
      <c r="H11" s="76">
        <v>491.54551438845101</v>
      </c>
      <c r="I11" s="76"/>
      <c r="J11" s="76"/>
      <c r="K11" s="76"/>
      <c r="L11" s="76"/>
      <c r="M11" s="76"/>
      <c r="N11" s="23"/>
      <c r="O11" s="23"/>
      <c r="P11" s="76"/>
      <c r="Q11" s="94" t="s">
        <v>175</v>
      </c>
      <c r="R11" s="76">
        <v>0</v>
      </c>
      <c r="S11" s="76">
        <v>12.9858446499472</v>
      </c>
      <c r="T11" s="76">
        <v>4.8064254094855503</v>
      </c>
      <c r="U11" s="76">
        <v>4.8064254094855503</v>
      </c>
      <c r="V11" s="76">
        <v>38.186909652831503</v>
      </c>
      <c r="W11" s="76">
        <v>0</v>
      </c>
      <c r="X11" s="76">
        <v>2.32813359316172</v>
      </c>
      <c r="Y11" s="76">
        <v>11.951113319523101</v>
      </c>
      <c r="Z11" s="76">
        <v>961.99432433957702</v>
      </c>
      <c r="AA11" s="76">
        <v>114.389234604648</v>
      </c>
      <c r="AB11" s="76">
        <v>0.86917170015531997</v>
      </c>
      <c r="AC11" s="76">
        <v>19.9702614682096</v>
      </c>
      <c r="AD11" s="76">
        <v>0</v>
      </c>
      <c r="AE11" s="76">
        <v>0</v>
      </c>
      <c r="AF11" s="76">
        <v>21.004991655654901</v>
      </c>
      <c r="AG11" s="76">
        <v>21.004991655654901</v>
      </c>
      <c r="AH11" s="76">
        <v>62.315560066138602</v>
      </c>
      <c r="AI11" s="76">
        <v>15.815340917704701</v>
      </c>
      <c r="AJ11" s="76">
        <v>0.631184464010344</v>
      </c>
      <c r="AK11" s="76">
        <v>16.551024367099899</v>
      </c>
      <c r="AL11" s="76">
        <v>1.6936510459379901</v>
      </c>
      <c r="AM11" s="76">
        <v>0</v>
      </c>
      <c r="AN11" s="76">
        <v>1.3401236692171199</v>
      </c>
      <c r="AO11" s="76">
        <v>2.8920768539933901</v>
      </c>
      <c r="AP11" s="76">
        <v>0</v>
      </c>
      <c r="AQ11" s="76">
        <v>505.42138542634598</v>
      </c>
      <c r="AR11" s="76">
        <v>7010.5031774445097</v>
      </c>
      <c r="AS11" s="76">
        <v>716.62916932180303</v>
      </c>
      <c r="AT11" s="76">
        <v>7789.4479068324499</v>
      </c>
      <c r="AU11" s="76">
        <v>0</v>
      </c>
      <c r="AV11" s="76">
        <v>20.1484353541675</v>
      </c>
      <c r="AW11" s="76">
        <v>0</v>
      </c>
      <c r="AX11" s="76">
        <v>175.74940772518701</v>
      </c>
      <c r="AY11" s="76">
        <v>8.7602272782287993E-2</v>
      </c>
      <c r="AZ11" s="76">
        <v>3.0803547602749101E-2</v>
      </c>
      <c r="BA11" s="76">
        <v>115.881423941092</v>
      </c>
      <c r="BB11" s="76">
        <v>3.9368443278934198E-2</v>
      </c>
      <c r="BC11" s="76">
        <v>0</v>
      </c>
      <c r="BD11" s="76">
        <v>5.7099252377409201E-3</v>
      </c>
      <c r="BE11" s="76">
        <v>163.32347964597</v>
      </c>
      <c r="BF11" s="76">
        <v>150.257276486747</v>
      </c>
      <c r="BG11" s="76">
        <v>13.066203159223299</v>
      </c>
      <c r="BH11" s="76">
        <v>0</v>
      </c>
      <c r="BI11" s="76">
        <v>0</v>
      </c>
      <c r="BJ11" s="76">
        <v>0.61471847331029505</v>
      </c>
      <c r="BK11" s="76">
        <v>0</v>
      </c>
      <c r="BL11" s="76">
        <v>6.5964644028505699</v>
      </c>
      <c r="BM11" s="76">
        <v>0</v>
      </c>
      <c r="BN11" s="76">
        <v>0.171448100078815</v>
      </c>
      <c r="BO11" s="76">
        <v>26.385865872782201</v>
      </c>
      <c r="BP11" s="76">
        <v>0.42935540087304902</v>
      </c>
      <c r="BQ11" s="76">
        <v>0</v>
      </c>
      <c r="BR11" s="76">
        <v>0.44327046338949599</v>
      </c>
      <c r="BS11" s="76">
        <v>6.0104434151799196E-4</v>
      </c>
      <c r="BT11" s="76">
        <v>354.18087247562499</v>
      </c>
      <c r="BU11" s="76">
        <v>73.405714515592194</v>
      </c>
      <c r="BV11" s="76">
        <v>0</v>
      </c>
      <c r="BW11" s="76">
        <v>0</v>
      </c>
      <c r="BX11" s="76">
        <v>24.590047490588901</v>
      </c>
      <c r="BY11" s="76">
        <v>0</v>
      </c>
      <c r="BZ11" s="76">
        <v>4.0139311983802601</v>
      </c>
      <c r="CA11" s="76">
        <v>491.54540004519401</v>
      </c>
      <c r="CB11" s="76">
        <v>34.180504454197099</v>
      </c>
      <c r="CC11" s="94"/>
      <c r="CD11" s="29">
        <f t="shared" si="0"/>
        <v>7.9999970230854259E-3</v>
      </c>
      <c r="CE11" s="29">
        <f t="shared" si="8"/>
        <v>1.9247499499623084E-2</v>
      </c>
      <c r="CF11" s="69">
        <f t="shared" si="1"/>
        <v>-3.2215220740051039E-7</v>
      </c>
      <c r="CG11" s="69" t="str">
        <f t="shared" si="2"/>
        <v/>
      </c>
      <c r="CH11" s="69">
        <f t="shared" si="3"/>
        <v>-3.2611389941935549E-7</v>
      </c>
      <c r="CI11" s="69">
        <f t="shared" si="4"/>
        <v>-2.4243458311457685E-5</v>
      </c>
      <c r="CJ11" s="69">
        <f t="shared" si="5"/>
        <v>-2.6288154908433276E-5</v>
      </c>
      <c r="CK11" s="69">
        <f t="shared" si="6"/>
        <v>-3.0215870472906647E-7</v>
      </c>
      <c r="CL11" s="69">
        <f t="shared" si="7"/>
        <v>-2.3261987679486051E-7</v>
      </c>
      <c r="CM11" s="41">
        <f t="shared" si="9"/>
        <v>-4.9144167674124747E-4</v>
      </c>
      <c r="CN11" s="41">
        <f t="shared" si="10"/>
        <v>-5.5810031421166207E-4</v>
      </c>
      <c r="CO11" s="41">
        <f t="shared" si="11"/>
        <v>8.5620794520224969E-4</v>
      </c>
      <c r="CP11" s="41">
        <f t="shared" si="12"/>
        <v>-1.3378400512172198E-3</v>
      </c>
      <c r="CQ11" s="69" t="str">
        <f>IF(N11=0,"",(#REF!-N11)/N11)</f>
        <v/>
      </c>
      <c r="CR11" s="69" t="str">
        <f t="shared" si="13"/>
        <v/>
      </c>
    </row>
    <row r="12" spans="1:96">
      <c r="A12" s="76" t="s">
        <v>176</v>
      </c>
      <c r="B12" s="76">
        <v>332.96979998277698</v>
      </c>
      <c r="C12" s="76"/>
      <c r="D12" s="76">
        <v>2148.2726638168101</v>
      </c>
      <c r="E12" s="76">
        <v>46.083935097143502</v>
      </c>
      <c r="F12" s="76">
        <v>42.3972082196548</v>
      </c>
      <c r="G12" s="76">
        <v>81.967440148685895</v>
      </c>
      <c r="H12" s="76">
        <v>242.62048963258201</v>
      </c>
      <c r="I12" s="76"/>
      <c r="J12" s="76"/>
      <c r="K12" s="76"/>
      <c r="L12" s="76"/>
      <c r="M12" s="76"/>
      <c r="N12" s="23"/>
      <c r="O12" s="23"/>
      <c r="P12" s="76"/>
      <c r="Q12" s="94" t="s">
        <v>176</v>
      </c>
      <c r="R12" s="76">
        <v>0</v>
      </c>
      <c r="S12" s="76">
        <v>6.4096428341654299</v>
      </c>
      <c r="T12" s="76">
        <v>2.3723925263343202</v>
      </c>
      <c r="U12" s="76">
        <v>2.3723925263343202</v>
      </c>
      <c r="V12" s="76">
        <v>18.848573431587798</v>
      </c>
      <c r="W12" s="76">
        <v>0</v>
      </c>
      <c r="X12" s="76">
        <v>1.14913588390314</v>
      </c>
      <c r="Y12" s="76">
        <v>5.8989187352799597</v>
      </c>
      <c r="Z12" s="76">
        <v>332.96966586131799</v>
      </c>
      <c r="AA12" s="76">
        <v>56.461049521209297</v>
      </c>
      <c r="AB12" s="76">
        <v>0.42901173712386698</v>
      </c>
      <c r="AC12" s="76">
        <v>9.8570879238060805</v>
      </c>
      <c r="AD12" s="76">
        <v>0</v>
      </c>
      <c r="AE12" s="76">
        <v>0</v>
      </c>
      <c r="AF12" s="76">
        <v>10.367787515022099</v>
      </c>
      <c r="AG12" s="76">
        <v>10.367787515022099</v>
      </c>
      <c r="AH12" s="76">
        <v>17.186168727503102</v>
      </c>
      <c r="AI12" s="76">
        <v>7.8062485906447998</v>
      </c>
      <c r="AJ12" s="76">
        <v>0.31154440493146701</v>
      </c>
      <c r="AK12" s="76">
        <v>8.1693653430976401</v>
      </c>
      <c r="AL12" s="76">
        <v>0.83596500518952499</v>
      </c>
      <c r="AM12" s="76">
        <v>0</v>
      </c>
      <c r="AN12" s="76">
        <v>0.66146782324503395</v>
      </c>
      <c r="AO12" s="76">
        <v>0.81601806313596403</v>
      </c>
      <c r="AP12" s="76">
        <v>0</v>
      </c>
      <c r="AQ12" s="76">
        <v>249.469412486978</v>
      </c>
      <c r="AR12" s="76">
        <v>1933.44469982131</v>
      </c>
      <c r="AS12" s="76">
        <v>197.640982018221</v>
      </c>
      <c r="AT12" s="76">
        <v>2148.27185056703</v>
      </c>
      <c r="AU12" s="76">
        <v>0</v>
      </c>
      <c r="AV12" s="76">
        <v>9.9450234171447907</v>
      </c>
      <c r="AW12" s="76">
        <v>0</v>
      </c>
      <c r="AX12" s="76">
        <v>86.747615085381696</v>
      </c>
      <c r="AY12" s="76">
        <v>2.4717569714005402E-2</v>
      </c>
      <c r="AZ12" s="76">
        <v>8.6914252947304007E-3</v>
      </c>
      <c r="BA12" s="76">
        <v>32.696717464133499</v>
      </c>
      <c r="BB12" s="76">
        <v>1.1108064476374699E-2</v>
      </c>
      <c r="BC12" s="76">
        <v>0</v>
      </c>
      <c r="BD12" s="76">
        <v>1.61109349239681E-3</v>
      </c>
      <c r="BE12" s="76">
        <v>46.082818975425603</v>
      </c>
      <c r="BF12" s="76">
        <v>42.396094776502501</v>
      </c>
      <c r="BG12" s="76">
        <v>3.6867241989230402</v>
      </c>
      <c r="BH12" s="76">
        <v>0</v>
      </c>
      <c r="BI12" s="76">
        <v>0</v>
      </c>
      <c r="BJ12" s="76">
        <v>0.17344699533171201</v>
      </c>
      <c r="BK12" s="76">
        <v>0</v>
      </c>
      <c r="BL12" s="76">
        <v>1.86123671059375</v>
      </c>
      <c r="BM12" s="76">
        <v>0</v>
      </c>
      <c r="BN12" s="76">
        <v>4.8375169087892703E-2</v>
      </c>
      <c r="BO12" s="76">
        <v>7.4449490143686203</v>
      </c>
      <c r="BP12" s="76">
        <v>0.211924198648441</v>
      </c>
      <c r="BQ12" s="76">
        <v>0</v>
      </c>
      <c r="BR12" s="76">
        <v>0.12507168121166001</v>
      </c>
      <c r="BS12" s="76">
        <v>1.6958879789679001E-4</v>
      </c>
      <c r="BT12" s="76">
        <v>81.9673792736873</v>
      </c>
      <c r="BU12" s="76">
        <v>36.2320836431713</v>
      </c>
      <c r="BV12" s="76">
        <v>0</v>
      </c>
      <c r="BW12" s="76">
        <v>0</v>
      </c>
      <c r="BX12" s="76">
        <v>12.1373178582914</v>
      </c>
      <c r="BY12" s="76">
        <v>0</v>
      </c>
      <c r="BZ12" s="76">
        <v>1.9812230872898</v>
      </c>
      <c r="CA12" s="76">
        <v>242.620401871724</v>
      </c>
      <c r="CB12" s="76">
        <v>16.8710612912264</v>
      </c>
      <c r="CC12" s="94"/>
      <c r="CD12" s="29">
        <f t="shared" si="0"/>
        <v>7.9999971711991955E-3</v>
      </c>
      <c r="CE12" s="29">
        <f t="shared" si="8"/>
        <v>1.9247481812599204E-2</v>
      </c>
      <c r="CF12" s="69">
        <f t="shared" si="1"/>
        <v>-4.0280367466124428E-7</v>
      </c>
      <c r="CG12" s="69" t="str">
        <f t="shared" si="2"/>
        <v/>
      </c>
      <c r="CH12" s="69">
        <f t="shared" si="3"/>
        <v>-3.7855985126648092E-7</v>
      </c>
      <c r="CI12" s="69">
        <f t="shared" si="4"/>
        <v>-2.421932318814967E-5</v>
      </c>
      <c r="CJ12" s="69">
        <f t="shared" si="5"/>
        <v>-2.6262180908950052E-5</v>
      </c>
      <c r="CK12" s="69">
        <f t="shared" si="6"/>
        <v>-7.426729258023088E-7</v>
      </c>
      <c r="CL12" s="69">
        <f t="shared" si="7"/>
        <v>-3.6172071922378049E-7</v>
      </c>
      <c r="CM12" s="41">
        <f t="shared" si="9"/>
        <v>-4.8992544303561307E-4</v>
      </c>
      <c r="CN12" s="41">
        <f t="shared" si="10"/>
        <v>-5.5854305768573964E-4</v>
      </c>
      <c r="CO12" s="41">
        <f t="shared" si="11"/>
        <v>8.5596144447105385E-4</v>
      </c>
      <c r="CP12" s="41">
        <f t="shared" si="12"/>
        <v>-1.3374634559118685E-3</v>
      </c>
      <c r="CQ12" s="69" t="str">
        <f>IF(N12=0,"",(#REF!-N12)/N12)</f>
        <v/>
      </c>
      <c r="CR12" s="69" t="str">
        <f t="shared" si="13"/>
        <v/>
      </c>
    </row>
    <row r="13" spans="1:96">
      <c r="A13" s="76" t="s">
        <v>177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23"/>
      <c r="O13" s="23"/>
      <c r="P13" s="76"/>
      <c r="Q13" s="94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94"/>
      <c r="CD13" s="29" t="e">
        <f t="shared" si="0"/>
        <v>#DIV/0!</v>
      </c>
      <c r="CE13" s="29" t="e">
        <f t="shared" si="8"/>
        <v>#DIV/0!</v>
      </c>
      <c r="CF13" s="69" t="str">
        <f t="shared" si="1"/>
        <v/>
      </c>
      <c r="CG13" s="69" t="str">
        <f t="shared" si="2"/>
        <v/>
      </c>
      <c r="CH13" s="69" t="str">
        <f t="shared" si="3"/>
        <v/>
      </c>
      <c r="CI13" s="69" t="str">
        <f t="shared" si="4"/>
        <v/>
      </c>
      <c r="CJ13" s="69" t="str">
        <f t="shared" si="5"/>
        <v/>
      </c>
      <c r="CK13" s="69" t="str">
        <f t="shared" si="6"/>
        <v/>
      </c>
      <c r="CL13" s="69" t="str">
        <f t="shared" si="7"/>
        <v/>
      </c>
      <c r="CM13" s="41" t="e">
        <f t="shared" si="9"/>
        <v>#DIV/0!</v>
      </c>
      <c r="CN13" s="41" t="e">
        <f t="shared" si="10"/>
        <v>#DIV/0!</v>
      </c>
      <c r="CO13" s="41" t="e">
        <f t="shared" si="11"/>
        <v>#DIV/0!</v>
      </c>
      <c r="CP13" s="41" t="e">
        <f t="shared" si="12"/>
        <v>#DIV/0!</v>
      </c>
      <c r="CQ13" s="69" t="str">
        <f>IF(N13=0,"",(#REF!-N13)/N13)</f>
        <v/>
      </c>
      <c r="CR13" s="69" t="str">
        <f t="shared" si="13"/>
        <v/>
      </c>
    </row>
    <row r="14" spans="1:96">
      <c r="A14" s="76" t="s">
        <v>178</v>
      </c>
      <c r="B14" s="76">
        <v>18.2741342499999</v>
      </c>
      <c r="C14" s="76"/>
      <c r="D14" s="76">
        <v>184.65280600999901</v>
      </c>
      <c r="E14" s="76">
        <v>3.1883456899999998</v>
      </c>
      <c r="F14" s="76">
        <v>2.9332174800000002</v>
      </c>
      <c r="G14" s="76">
        <v>7.1678670499999999</v>
      </c>
      <c r="H14" s="76">
        <v>9.4870745000000003</v>
      </c>
      <c r="I14" s="76"/>
      <c r="J14" s="76"/>
      <c r="K14" s="76"/>
      <c r="L14" s="76"/>
      <c r="M14" s="76"/>
      <c r="N14" s="23"/>
      <c r="O14" s="23"/>
      <c r="P14" s="76"/>
      <c r="Q14" s="94" t="s">
        <v>178</v>
      </c>
      <c r="R14" s="76">
        <v>0</v>
      </c>
      <c r="S14" s="76">
        <v>0.25063355007710603</v>
      </c>
      <c r="T14" s="76">
        <v>9.2766416053611897E-2</v>
      </c>
      <c r="U14" s="76">
        <v>9.2766416053611897E-2</v>
      </c>
      <c r="V14" s="76">
        <v>0.73702702503348205</v>
      </c>
      <c r="W14" s="76">
        <v>0</v>
      </c>
      <c r="X14" s="76">
        <v>4.4934169310843902E-2</v>
      </c>
      <c r="Y14" s="76">
        <v>0.230662324515506</v>
      </c>
      <c r="Z14" s="76">
        <v>18.274141472797702</v>
      </c>
      <c r="AA14" s="76">
        <v>2.2077677324710998</v>
      </c>
      <c r="AB14" s="76">
        <v>1.6775427433687699E-2</v>
      </c>
      <c r="AC14" s="76">
        <v>0.38543561983233798</v>
      </c>
      <c r="AD14" s="76">
        <v>0</v>
      </c>
      <c r="AE14" s="76">
        <v>0</v>
      </c>
      <c r="AF14" s="76">
        <v>0.40540647885073</v>
      </c>
      <c r="AG14" s="76">
        <v>0.40540647885073</v>
      </c>
      <c r="AH14" s="76">
        <v>1.47722168466189</v>
      </c>
      <c r="AI14" s="76">
        <v>0.30524375008294802</v>
      </c>
      <c r="AJ14" s="76">
        <v>1.2182152974664399E-2</v>
      </c>
      <c r="AK14" s="76">
        <v>0.31944259416884002</v>
      </c>
      <c r="AL14" s="76">
        <v>3.2688302976129402E-2</v>
      </c>
      <c r="AM14" s="76">
        <v>0</v>
      </c>
      <c r="AN14" s="76">
        <v>2.58649979156318E-2</v>
      </c>
      <c r="AO14" s="76">
        <v>5.6455590899320403E-2</v>
      </c>
      <c r="AP14" s="76">
        <v>0</v>
      </c>
      <c r="AQ14" s="76">
        <v>9.7548838109095701</v>
      </c>
      <c r="AR14" s="76">
        <v>166.18744152736201</v>
      </c>
      <c r="AS14" s="76">
        <v>16.988052735439801</v>
      </c>
      <c r="AT14" s="76">
        <v>184.65271594746301</v>
      </c>
      <c r="AU14" s="76">
        <v>0</v>
      </c>
      <c r="AV14" s="76">
        <v>0.38887493258817102</v>
      </c>
      <c r="AW14" s="76">
        <v>0</v>
      </c>
      <c r="AX14" s="76">
        <v>3.3920567843218299</v>
      </c>
      <c r="AY14" s="76">
        <v>1.71006534499578E-3</v>
      </c>
      <c r="AZ14" s="76">
        <v>6.0130985410913895E-4</v>
      </c>
      <c r="BA14" s="76">
        <v>2.2620974277572898</v>
      </c>
      <c r="BB14" s="76">
        <v>7.68502797114149E-4</v>
      </c>
      <c r="BC14" s="76">
        <v>0</v>
      </c>
      <c r="BD14" s="76">
        <v>1.1146103275517099E-4</v>
      </c>
      <c r="BE14" s="76">
        <v>3.18826997442032</v>
      </c>
      <c r="BF14" s="76">
        <v>2.9331413851028101</v>
      </c>
      <c r="BG14" s="76">
        <v>0.25512858931750398</v>
      </c>
      <c r="BH14" s="76">
        <v>0</v>
      </c>
      <c r="BI14" s="76">
        <v>0</v>
      </c>
      <c r="BJ14" s="76">
        <v>1.1999790560910901E-2</v>
      </c>
      <c r="BK14" s="76">
        <v>0</v>
      </c>
      <c r="BL14" s="76">
        <v>0.12876826611992001</v>
      </c>
      <c r="BM14" s="76">
        <v>0</v>
      </c>
      <c r="BN14" s="76">
        <v>3.3468002557361502E-3</v>
      </c>
      <c r="BO14" s="76">
        <v>0.51507303251266201</v>
      </c>
      <c r="BP14" s="76">
        <v>8.2868033517838093E-3</v>
      </c>
      <c r="BQ14" s="76">
        <v>0</v>
      </c>
      <c r="BR14" s="76">
        <v>8.6529960261688601E-3</v>
      </c>
      <c r="BS14" s="76">
        <v>1.1732841151474E-5</v>
      </c>
      <c r="BT14" s="76">
        <v>7.1678685339814798</v>
      </c>
      <c r="BU14" s="76">
        <v>1.4167665393339799</v>
      </c>
      <c r="BV14" s="76">
        <v>0</v>
      </c>
      <c r="BW14" s="76">
        <v>0</v>
      </c>
      <c r="BX14" s="76">
        <v>0.47459998047630803</v>
      </c>
      <c r="BY14" s="76">
        <v>0</v>
      </c>
      <c r="BZ14" s="76">
        <v>7.7470854623919005E-2</v>
      </c>
      <c r="CA14" s="76">
        <v>9.4870715234489005</v>
      </c>
      <c r="CB14" s="76">
        <v>0.65970132993931696</v>
      </c>
      <c r="CC14" s="94"/>
      <c r="CD14" s="29">
        <f t="shared" si="0"/>
        <v>7.9999997675755056E-3</v>
      </c>
      <c r="CE14" s="29">
        <f t="shared" si="8"/>
        <v>1.9247483665824575E-2</v>
      </c>
      <c r="CF14" s="69">
        <f t="shared" si="1"/>
        <v>3.9524705809970321E-7</v>
      </c>
      <c r="CG14" s="69" t="str">
        <f t="shared" si="2"/>
        <v/>
      </c>
      <c r="CH14" s="69">
        <f t="shared" si="3"/>
        <v>-4.8773987219187574E-7</v>
      </c>
      <c r="CI14" s="69">
        <f t="shared" si="4"/>
        <v>-2.3747606765871232E-5</v>
      </c>
      <c r="CJ14" s="69">
        <f t="shared" si="5"/>
        <v>-2.5942466833407458E-5</v>
      </c>
      <c r="CK14" s="69">
        <f t="shared" si="6"/>
        <v>2.0703250626302857E-7</v>
      </c>
      <c r="CL14" s="69">
        <f t="shared" si="7"/>
        <v>-3.1374804739019523E-7</v>
      </c>
      <c r="CM14" s="41">
        <f t="shared" si="9"/>
        <v>-4.9136588060379302E-4</v>
      </c>
      <c r="CN14" s="41">
        <f t="shared" si="10"/>
        <v>-5.5745255631854803E-4</v>
      </c>
      <c r="CO14" s="41">
        <f t="shared" si="11"/>
        <v>8.553623676108256E-4</v>
      </c>
      <c r="CP14" s="41">
        <f t="shared" si="12"/>
        <v>-1.3400671180076374E-3</v>
      </c>
      <c r="CQ14" s="69" t="str">
        <f>IF(N14=0,"",(#REF!-N14)/N14)</f>
        <v/>
      </c>
      <c r="CR14" s="69" t="str">
        <f t="shared" si="13"/>
        <v/>
      </c>
    </row>
    <row r="15" spans="1:96">
      <c r="A15" s="76" t="s">
        <v>179</v>
      </c>
      <c r="B15" s="76">
        <v>31.13162505</v>
      </c>
      <c r="C15" s="76"/>
      <c r="D15" s="76">
        <v>214.902158339999</v>
      </c>
      <c r="E15" s="76">
        <v>4.3216183800000003</v>
      </c>
      <c r="F15" s="76">
        <v>3.9758865800000001</v>
      </c>
      <c r="G15" s="76">
        <v>6.6675519100000002</v>
      </c>
      <c r="H15" s="76">
        <v>25.577673650000001</v>
      </c>
      <c r="I15" s="76"/>
      <c r="J15" s="76"/>
      <c r="K15" s="76"/>
      <c r="L15" s="76"/>
      <c r="M15" s="76"/>
      <c r="N15" s="23"/>
      <c r="O15" s="23"/>
      <c r="P15" s="76"/>
      <c r="Q15" s="94" t="s">
        <v>179</v>
      </c>
      <c r="R15" s="76">
        <v>0</v>
      </c>
      <c r="S15" s="76">
        <v>0.67572137503221497</v>
      </c>
      <c r="T15" s="76">
        <v>0.250103461132267</v>
      </c>
      <c r="U15" s="76">
        <v>0.250103461132267</v>
      </c>
      <c r="V15" s="76">
        <v>1.98706285740504</v>
      </c>
      <c r="W15" s="76">
        <v>0</v>
      </c>
      <c r="X15" s="76">
        <v>0.121144749530004</v>
      </c>
      <c r="Y15" s="76">
        <v>0.62187982704299505</v>
      </c>
      <c r="Z15" s="76">
        <v>31.131619853502801</v>
      </c>
      <c r="AA15" s="76">
        <v>5.9522811458231697</v>
      </c>
      <c r="AB15" s="76">
        <v>4.52275472492501E-2</v>
      </c>
      <c r="AC15" s="76">
        <v>1.03915700600241</v>
      </c>
      <c r="AD15" s="76">
        <v>0</v>
      </c>
      <c r="AE15" s="76">
        <v>0</v>
      </c>
      <c r="AF15" s="76">
        <v>1.0930006542251001</v>
      </c>
      <c r="AG15" s="76">
        <v>1.0930006542251001</v>
      </c>
      <c r="AH15" s="76">
        <v>1.7192186140643799</v>
      </c>
      <c r="AI15" s="76">
        <v>0.82295501465158605</v>
      </c>
      <c r="AJ15" s="76">
        <v>3.2843825561127998E-2</v>
      </c>
      <c r="AK15" s="76">
        <v>0.861235872348311</v>
      </c>
      <c r="AL15" s="76">
        <v>8.8129557942646694E-2</v>
      </c>
      <c r="AM15" s="76">
        <v>0</v>
      </c>
      <c r="AN15" s="76">
        <v>6.9733625326005702E-2</v>
      </c>
      <c r="AO15" s="76">
        <v>7.6523985350286802E-2</v>
      </c>
      <c r="AP15" s="76">
        <v>0</v>
      </c>
      <c r="AQ15" s="76">
        <v>26.299709265474998</v>
      </c>
      <c r="AR15" s="76">
        <v>193.41191184377999</v>
      </c>
      <c r="AS15" s="76">
        <v>19.7709756821376</v>
      </c>
      <c r="AT15" s="76">
        <v>214.90210613998201</v>
      </c>
      <c r="AU15" s="76">
        <v>0</v>
      </c>
      <c r="AV15" s="76">
        <v>1.0484277279772001</v>
      </c>
      <c r="AW15" s="76">
        <v>0</v>
      </c>
      <c r="AX15" s="76">
        <v>9.1451498489260707</v>
      </c>
      <c r="AY15" s="76">
        <v>2.3179429664291098E-3</v>
      </c>
      <c r="AZ15" s="76">
        <v>8.1505749102994403E-4</v>
      </c>
      <c r="BA15" s="76">
        <v>3.0662016214994701</v>
      </c>
      <c r="BB15" s="76">
        <v>1.0416828430805101E-3</v>
      </c>
      <c r="BC15" s="76">
        <v>0</v>
      </c>
      <c r="BD15" s="76">
        <v>1.5108476551089299E-4</v>
      </c>
      <c r="BE15" s="76">
        <v>4.3215151075929397</v>
      </c>
      <c r="BF15" s="76">
        <v>3.97578143210227</v>
      </c>
      <c r="BG15" s="76">
        <v>0.34573367549066603</v>
      </c>
      <c r="BH15" s="76">
        <v>0</v>
      </c>
      <c r="BI15" s="76">
        <v>0</v>
      </c>
      <c r="BJ15" s="76">
        <v>1.6265346869712299E-2</v>
      </c>
      <c r="BK15" s="76">
        <v>0</v>
      </c>
      <c r="BL15" s="76">
        <v>0.17454141878448101</v>
      </c>
      <c r="BM15" s="76">
        <v>0</v>
      </c>
      <c r="BN15" s="76">
        <v>4.5364778187469996E-3</v>
      </c>
      <c r="BO15" s="76">
        <v>0.69816601685433499</v>
      </c>
      <c r="BP15" s="76">
        <v>2.2341571203439201E-2</v>
      </c>
      <c r="BQ15" s="76">
        <v>0</v>
      </c>
      <c r="BR15" s="76">
        <v>1.1728878784371399E-2</v>
      </c>
      <c r="BS15" s="76">
        <v>1.5903425100723601E-5</v>
      </c>
      <c r="BT15" s="76">
        <v>6.6675562051841597</v>
      </c>
      <c r="BU15" s="76">
        <v>3.8196866401351199</v>
      </c>
      <c r="BV15" s="76">
        <v>0</v>
      </c>
      <c r="BW15" s="76">
        <v>0</v>
      </c>
      <c r="BX15" s="76">
        <v>1.27954640098493</v>
      </c>
      <c r="BY15" s="76">
        <v>0</v>
      </c>
      <c r="BZ15" s="76">
        <v>0.208865954282974</v>
      </c>
      <c r="CA15" s="76">
        <v>25.577667554026998</v>
      </c>
      <c r="CB15" s="76">
        <v>1.7785918698730101</v>
      </c>
      <c r="CC15" s="94"/>
      <c r="CD15" s="29">
        <f t="shared" si="0"/>
        <v>8.0000082127837432E-3</v>
      </c>
      <c r="CE15" s="29">
        <f t="shared" si="8"/>
        <v>1.9247533260354128E-2</v>
      </c>
      <c r="CF15" s="69">
        <f t="shared" si="1"/>
        <v>-1.6692020382557084E-7</v>
      </c>
      <c r="CG15" s="69" t="str">
        <f t="shared" si="2"/>
        <v/>
      </c>
      <c r="CH15" s="69">
        <f t="shared" si="3"/>
        <v>-2.4290131564217966E-7</v>
      </c>
      <c r="CI15" s="69">
        <f t="shared" si="4"/>
        <v>-2.3896697482263704E-5</v>
      </c>
      <c r="CJ15" s="69">
        <f t="shared" si="5"/>
        <v>-2.6446402736690894E-5</v>
      </c>
      <c r="CK15" s="69">
        <f t="shared" si="6"/>
        <v>6.4419208390579415E-7</v>
      </c>
      <c r="CL15" s="69">
        <f t="shared" si="7"/>
        <v>-2.3833180007864842E-7</v>
      </c>
      <c r="CM15" s="41">
        <f t="shared" si="9"/>
        <v>-4.9099770141582447E-4</v>
      </c>
      <c r="CN15" s="41">
        <f t="shared" si="10"/>
        <v>-5.5948826484420529E-4</v>
      </c>
      <c r="CO15" s="41">
        <f t="shared" si="11"/>
        <v>8.5760565117579807E-4</v>
      </c>
      <c r="CP15" s="41">
        <f t="shared" si="12"/>
        <v>-1.3376924845212958E-3</v>
      </c>
      <c r="CQ15" s="69" t="str">
        <f>IF(N15=0,"",(#REF!-N15)/N15)</f>
        <v/>
      </c>
      <c r="CR15" s="69" t="str">
        <f t="shared" si="13"/>
        <v/>
      </c>
    </row>
    <row r="16" spans="1:96">
      <c r="A16" s="76" t="s">
        <v>180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23"/>
      <c r="O16" s="23"/>
      <c r="P16" s="76"/>
      <c r="Q16" s="94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94"/>
      <c r="CD16" s="29" t="e">
        <f t="shared" si="0"/>
        <v>#DIV/0!</v>
      </c>
      <c r="CE16" s="29" t="e">
        <f t="shared" si="8"/>
        <v>#DIV/0!</v>
      </c>
      <c r="CF16" s="69" t="str">
        <f t="shared" si="1"/>
        <v/>
      </c>
      <c r="CG16" s="69" t="str">
        <f t="shared" si="2"/>
        <v/>
      </c>
      <c r="CH16" s="69" t="str">
        <f t="shared" si="3"/>
        <v/>
      </c>
      <c r="CI16" s="69" t="str">
        <f t="shared" si="4"/>
        <v/>
      </c>
      <c r="CJ16" s="69" t="str">
        <f t="shared" si="5"/>
        <v/>
      </c>
      <c r="CK16" s="69" t="str">
        <f t="shared" si="6"/>
        <v/>
      </c>
      <c r="CL16" s="69" t="str">
        <f t="shared" si="7"/>
        <v/>
      </c>
      <c r="CM16" s="41" t="e">
        <f t="shared" si="9"/>
        <v>#DIV/0!</v>
      </c>
      <c r="CN16" s="41" t="e">
        <f t="shared" si="10"/>
        <v>#DIV/0!</v>
      </c>
      <c r="CO16" s="41" t="e">
        <f t="shared" si="11"/>
        <v>#DIV/0!</v>
      </c>
      <c r="CP16" s="41" t="e">
        <f t="shared" si="12"/>
        <v>#DIV/0!</v>
      </c>
      <c r="CQ16" s="69" t="str">
        <f>IF(N16=0,"",(#REF!-N16)/N16)</f>
        <v/>
      </c>
      <c r="CR16" s="69" t="str">
        <f t="shared" si="13"/>
        <v/>
      </c>
    </row>
    <row r="17" spans="1:96">
      <c r="A17" s="76" t="s">
        <v>181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23"/>
      <c r="O17" s="23"/>
      <c r="P17" s="76"/>
      <c r="Q17" s="94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94"/>
      <c r="CD17" s="29" t="e">
        <f t="shared" si="0"/>
        <v>#DIV/0!</v>
      </c>
      <c r="CE17" s="29" t="e">
        <f t="shared" si="8"/>
        <v>#DIV/0!</v>
      </c>
      <c r="CF17" s="69" t="str">
        <f t="shared" si="1"/>
        <v/>
      </c>
      <c r="CG17" s="69" t="str">
        <f t="shared" si="2"/>
        <v/>
      </c>
      <c r="CH17" s="69" t="str">
        <f t="shared" si="3"/>
        <v/>
      </c>
      <c r="CI17" s="69" t="str">
        <f t="shared" si="4"/>
        <v/>
      </c>
      <c r="CJ17" s="69" t="str">
        <f t="shared" si="5"/>
        <v/>
      </c>
      <c r="CK17" s="69" t="str">
        <f t="shared" si="6"/>
        <v/>
      </c>
      <c r="CL17" s="69" t="str">
        <f t="shared" si="7"/>
        <v/>
      </c>
      <c r="CM17" s="41" t="e">
        <f t="shared" si="9"/>
        <v>#DIV/0!</v>
      </c>
      <c r="CN17" s="41" t="e">
        <f t="shared" si="10"/>
        <v>#DIV/0!</v>
      </c>
      <c r="CO17" s="41" t="e">
        <f t="shared" si="11"/>
        <v>#DIV/0!</v>
      </c>
      <c r="CP17" s="41" t="e">
        <f t="shared" si="12"/>
        <v>#DIV/0!</v>
      </c>
      <c r="CQ17" s="69" t="str">
        <f>IF(N17=0,"",(#REF!-N17)/N17)</f>
        <v/>
      </c>
      <c r="CR17" s="69" t="str">
        <f t="shared" si="13"/>
        <v/>
      </c>
    </row>
    <row r="18" spans="1:96">
      <c r="A18" s="76" t="s">
        <v>182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23"/>
      <c r="O18" s="23"/>
      <c r="P18" s="76"/>
      <c r="Q18" s="94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94"/>
      <c r="CD18" s="29" t="e">
        <f t="shared" si="0"/>
        <v>#DIV/0!</v>
      </c>
      <c r="CE18" s="29" t="e">
        <f t="shared" si="8"/>
        <v>#DIV/0!</v>
      </c>
      <c r="CF18" s="69" t="str">
        <f t="shared" si="1"/>
        <v/>
      </c>
      <c r="CG18" s="69" t="str">
        <f t="shared" si="2"/>
        <v/>
      </c>
      <c r="CH18" s="69" t="str">
        <f t="shared" si="3"/>
        <v/>
      </c>
      <c r="CI18" s="69" t="str">
        <f t="shared" si="4"/>
        <v/>
      </c>
      <c r="CJ18" s="69" t="str">
        <f t="shared" si="5"/>
        <v/>
      </c>
      <c r="CK18" s="69" t="str">
        <f t="shared" si="6"/>
        <v/>
      </c>
      <c r="CL18" s="69" t="str">
        <f t="shared" si="7"/>
        <v/>
      </c>
      <c r="CM18" s="41" t="e">
        <f t="shared" si="9"/>
        <v>#DIV/0!</v>
      </c>
      <c r="CN18" s="41" t="e">
        <f t="shared" si="10"/>
        <v>#DIV/0!</v>
      </c>
      <c r="CO18" s="41" t="e">
        <f t="shared" si="11"/>
        <v>#DIV/0!</v>
      </c>
      <c r="CP18" s="41" t="e">
        <f t="shared" si="12"/>
        <v>#DIV/0!</v>
      </c>
      <c r="CQ18" s="69" t="str">
        <f>IF(N18=0,"",(#REF!-N18)/N18)</f>
        <v/>
      </c>
      <c r="CR18" s="69" t="str">
        <f t="shared" si="13"/>
        <v/>
      </c>
    </row>
    <row r="19" spans="1:96">
      <c r="A19" s="76" t="s">
        <v>183</v>
      </c>
      <c r="B19" s="76">
        <v>2325.7633966618901</v>
      </c>
      <c r="C19" s="76"/>
      <c r="D19" s="76">
        <v>18040.389171140101</v>
      </c>
      <c r="E19" s="76">
        <v>367.59776090922298</v>
      </c>
      <c r="F19" s="76">
        <v>338.18980960119302</v>
      </c>
      <c r="G19" s="76">
        <v>745.25177424986805</v>
      </c>
      <c r="H19" s="76">
        <v>1363.0868020535199</v>
      </c>
      <c r="I19" s="76"/>
      <c r="J19" s="76"/>
      <c r="K19" s="76"/>
      <c r="L19" s="76"/>
      <c r="M19" s="76"/>
      <c r="N19" s="23"/>
      <c r="O19" s="23"/>
      <c r="P19" s="76"/>
      <c r="Q19" s="94" t="s">
        <v>183</v>
      </c>
      <c r="R19" s="76">
        <v>0</v>
      </c>
      <c r="S19" s="76">
        <v>36.010570336612801</v>
      </c>
      <c r="T19" s="76">
        <v>13.3285232537269</v>
      </c>
      <c r="U19" s="76">
        <v>13.3285232537269</v>
      </c>
      <c r="V19" s="76">
        <v>105.894748419115</v>
      </c>
      <c r="W19" s="76">
        <v>0</v>
      </c>
      <c r="X19" s="76">
        <v>6.4560605466217096</v>
      </c>
      <c r="Y19" s="76">
        <v>33.141203660793401</v>
      </c>
      <c r="Z19" s="76">
        <v>2325.7629035744599</v>
      </c>
      <c r="AA19" s="76">
        <v>317.208539908354</v>
      </c>
      <c r="AB19" s="76">
        <v>2.4102687090016</v>
      </c>
      <c r="AC19" s="76">
        <v>55.3787898886401</v>
      </c>
      <c r="AD19" s="76">
        <v>0</v>
      </c>
      <c r="AE19" s="76">
        <v>0</v>
      </c>
      <c r="AF19" s="76">
        <v>58.248192614047298</v>
      </c>
      <c r="AG19" s="76">
        <v>58.248192614047298</v>
      </c>
      <c r="AH19" s="76">
        <v>144.323075252015</v>
      </c>
      <c r="AI19" s="76">
        <v>43.856987108932401</v>
      </c>
      <c r="AJ19" s="76">
        <v>1.75031476540641</v>
      </c>
      <c r="AK19" s="76">
        <v>45.896992166259501</v>
      </c>
      <c r="AL19" s="76">
        <v>4.6966042603536202</v>
      </c>
      <c r="AM19" s="76">
        <v>0</v>
      </c>
      <c r="AN19" s="76">
        <v>3.7162474162419898</v>
      </c>
      <c r="AO19" s="76">
        <v>6.5091361677739297</v>
      </c>
      <c r="AP19" s="76">
        <v>0</v>
      </c>
      <c r="AQ19" s="76">
        <v>1401.5652740527</v>
      </c>
      <c r="AR19" s="76">
        <v>16236.345028318799</v>
      </c>
      <c r="AS19" s="76">
        <v>1659.71538510645</v>
      </c>
      <c r="AT19" s="76">
        <v>18040.383488677198</v>
      </c>
      <c r="AU19" s="76">
        <v>0</v>
      </c>
      <c r="AV19" s="76">
        <v>55.872876187039502</v>
      </c>
      <c r="AW19" s="76">
        <v>0</v>
      </c>
      <c r="AX19" s="76">
        <v>487.36411939059798</v>
      </c>
      <c r="AY19" s="76">
        <v>0.19716450784900499</v>
      </c>
      <c r="AZ19" s="76">
        <v>6.9328884128264795E-2</v>
      </c>
      <c r="BA19" s="76">
        <v>260.81189549661798</v>
      </c>
      <c r="BB19" s="76">
        <v>8.8605697425773094E-2</v>
      </c>
      <c r="BC19" s="76">
        <v>0</v>
      </c>
      <c r="BD19" s="76">
        <v>1.2851210446821699E-2</v>
      </c>
      <c r="BE19" s="76">
        <v>367.58886644656201</v>
      </c>
      <c r="BF19" s="76">
        <v>338.180917782287</v>
      </c>
      <c r="BG19" s="76">
        <v>29.407948664274599</v>
      </c>
      <c r="BH19" s="76">
        <v>0</v>
      </c>
      <c r="BI19" s="76">
        <v>0</v>
      </c>
      <c r="BJ19" s="76">
        <v>1.38353339987984</v>
      </c>
      <c r="BK19" s="76">
        <v>0</v>
      </c>
      <c r="BL19" s="76">
        <v>14.846530762744001</v>
      </c>
      <c r="BM19" s="76">
        <v>0</v>
      </c>
      <c r="BN19" s="76">
        <v>0.38587438137755797</v>
      </c>
      <c r="BO19" s="76">
        <v>59.386122160639701</v>
      </c>
      <c r="BP19" s="76">
        <v>1.19062982146611</v>
      </c>
      <c r="BQ19" s="76">
        <v>0</v>
      </c>
      <c r="BR19" s="76">
        <v>0.99765852520930098</v>
      </c>
      <c r="BS19" s="76">
        <v>1.3527559683746901E-3</v>
      </c>
      <c r="BT19" s="76">
        <v>745.25147441370802</v>
      </c>
      <c r="BU19" s="76">
        <v>203.55872142559099</v>
      </c>
      <c r="BV19" s="76">
        <v>0</v>
      </c>
      <c r="BW19" s="76">
        <v>0</v>
      </c>
      <c r="BX19" s="76">
        <v>68.189743873107105</v>
      </c>
      <c r="BY19" s="76">
        <v>0</v>
      </c>
      <c r="BZ19" s="76">
        <v>11.130887330519499</v>
      </c>
      <c r="CA19" s="76">
        <v>1363.0863978863099</v>
      </c>
      <c r="CB19" s="76">
        <v>94.784764242928105</v>
      </c>
      <c r="CC19" s="94"/>
      <c r="CD19" s="29">
        <f t="shared" si="0"/>
        <v>8.0000004070089423E-3</v>
      </c>
      <c r="CE19" s="29">
        <f t="shared" si="8"/>
        <v>1.9247496903312445E-2</v>
      </c>
      <c r="CF19" s="69">
        <f t="shared" si="1"/>
        <v>-2.1201100287931037E-7</v>
      </c>
      <c r="CG19" s="69" t="str">
        <f t="shared" si="2"/>
        <v/>
      </c>
      <c r="CH19" s="69">
        <f t="shared" si="3"/>
        <v>-3.1498560529166413E-7</v>
      </c>
      <c r="CI19" s="69">
        <f t="shared" si="4"/>
        <v>-2.4196182911931254E-5</v>
      </c>
      <c r="CJ19" s="69">
        <f t="shared" si="5"/>
        <v>-2.6292391590710252E-5</v>
      </c>
      <c r="CK19" s="69">
        <f t="shared" si="6"/>
        <v>-4.023286765423995E-7</v>
      </c>
      <c r="CL19" s="69">
        <f t="shared" si="7"/>
        <v>-2.9650878390633646E-7</v>
      </c>
      <c r="CM19" s="41">
        <f t="shared" si="9"/>
        <v>-4.9125911724413201E-4</v>
      </c>
      <c r="CN19" s="41">
        <f t="shared" si="10"/>
        <v>-5.5821658830814878E-4</v>
      </c>
      <c r="CO19" s="41">
        <f t="shared" si="11"/>
        <v>8.5665282887589702E-4</v>
      </c>
      <c r="CP19" s="41">
        <f t="shared" si="12"/>
        <v>-1.3378521397520832E-3</v>
      </c>
      <c r="CQ19" s="69" t="str">
        <f>IF(N19=0,"",(#REF!-N19)/N19)</f>
        <v/>
      </c>
      <c r="CR19" s="69" t="str">
        <f t="shared" si="13"/>
        <v/>
      </c>
    </row>
    <row r="20" spans="1:96">
      <c r="A20" s="76" t="s">
        <v>184</v>
      </c>
      <c r="B20" s="76">
        <v>65.512835060722097</v>
      </c>
      <c r="C20" s="76"/>
      <c r="D20" s="76">
        <v>509.76070458788899</v>
      </c>
      <c r="E20" s="76">
        <v>10.0337572770376</v>
      </c>
      <c r="F20" s="76">
        <v>9.2310539610309501</v>
      </c>
      <c r="G20" s="76">
        <v>20.902136705772701</v>
      </c>
      <c r="H20" s="76">
        <v>34.793065648259599</v>
      </c>
      <c r="I20" s="76"/>
      <c r="J20" s="76"/>
      <c r="K20" s="76"/>
      <c r="L20" s="76"/>
      <c r="M20" s="76"/>
      <c r="N20" s="23"/>
      <c r="O20" s="23"/>
      <c r="P20" s="76"/>
      <c r="Q20" s="94" t="s">
        <v>184</v>
      </c>
      <c r="R20" s="76">
        <v>0</v>
      </c>
      <c r="S20" s="76">
        <v>0.919177275955256</v>
      </c>
      <c r="T20" s="76">
        <v>0.34021393833957497</v>
      </c>
      <c r="U20" s="76">
        <v>0.34021393833957497</v>
      </c>
      <c r="V20" s="76">
        <v>2.70298594694026</v>
      </c>
      <c r="W20" s="76">
        <v>0</v>
      </c>
      <c r="X20" s="76">
        <v>0.16479237409438</v>
      </c>
      <c r="Y20" s="76">
        <v>0.84593587175184703</v>
      </c>
      <c r="Z20" s="76">
        <v>65.512839239625805</v>
      </c>
      <c r="AA20" s="76">
        <v>8.0968087482316093</v>
      </c>
      <c r="AB20" s="76">
        <v>6.1522583143080997E-2</v>
      </c>
      <c r="AC20" s="76">
        <v>1.4135544199477501</v>
      </c>
      <c r="AD20" s="76">
        <v>0</v>
      </c>
      <c r="AE20" s="76">
        <v>0</v>
      </c>
      <c r="AF20" s="76">
        <v>1.4867950673847099</v>
      </c>
      <c r="AG20" s="76">
        <v>1.4867950673847099</v>
      </c>
      <c r="AH20" s="76">
        <v>4.07808776798558</v>
      </c>
      <c r="AI20" s="76">
        <v>1.1194576755112799</v>
      </c>
      <c r="AJ20" s="76">
        <v>4.4677112212746999E-2</v>
      </c>
      <c r="AK20" s="76">
        <v>1.17153196205947</v>
      </c>
      <c r="AL20" s="76">
        <v>0.119881831756697</v>
      </c>
      <c r="AM20" s="76">
        <v>0</v>
      </c>
      <c r="AN20" s="76">
        <v>9.48579502391904E-2</v>
      </c>
      <c r="AO20" s="76">
        <v>0.17767013255289699</v>
      </c>
      <c r="AP20" s="76">
        <v>0</v>
      </c>
      <c r="AQ20" s="76">
        <v>35.7752420399367</v>
      </c>
      <c r="AR20" s="76">
        <v>458.78442072344598</v>
      </c>
      <c r="AS20" s="76">
        <v>46.898001231501802</v>
      </c>
      <c r="AT20" s="76">
        <v>509.76050972293302</v>
      </c>
      <c r="AU20" s="76">
        <v>0</v>
      </c>
      <c r="AV20" s="76">
        <v>1.42616678944206</v>
      </c>
      <c r="AW20" s="76">
        <v>0</v>
      </c>
      <c r="AX20" s="76">
        <v>12.440077914099099</v>
      </c>
      <c r="AY20" s="76">
        <v>5.38170205636116E-3</v>
      </c>
      <c r="AZ20" s="76">
        <v>1.8923648528139201E-3</v>
      </c>
      <c r="BA20" s="76">
        <v>7.1189861792247404</v>
      </c>
      <c r="BB20" s="76">
        <v>2.4185325705341201E-3</v>
      </c>
      <c r="BC20" s="76">
        <v>0</v>
      </c>
      <c r="BD20" s="76">
        <v>3.5078086619597999E-4</v>
      </c>
      <c r="BE20" s="76">
        <v>10.0335111495197</v>
      </c>
      <c r="BF20" s="76">
        <v>9.2308104955186199</v>
      </c>
      <c r="BG20" s="76">
        <v>0.80270065400111301</v>
      </c>
      <c r="BH20" s="76">
        <v>0</v>
      </c>
      <c r="BI20" s="76">
        <v>0</v>
      </c>
      <c r="BJ20" s="76">
        <v>3.7764244944526203E-2</v>
      </c>
      <c r="BK20" s="76">
        <v>0</v>
      </c>
      <c r="BL20" s="76">
        <v>0.40524306387341003</v>
      </c>
      <c r="BM20" s="76">
        <v>0</v>
      </c>
      <c r="BN20" s="76">
        <v>1.05326272921179E-2</v>
      </c>
      <c r="BO20" s="76">
        <v>1.62097244233535</v>
      </c>
      <c r="BP20" s="76">
        <v>3.03910579360284E-2</v>
      </c>
      <c r="BQ20" s="76">
        <v>0</v>
      </c>
      <c r="BR20" s="76">
        <v>2.7231633779218101E-2</v>
      </c>
      <c r="BS20" s="76">
        <v>3.6923723341986398E-5</v>
      </c>
      <c r="BT20" s="76">
        <v>20.902148856517599</v>
      </c>
      <c r="BU20" s="76">
        <v>5.1958691282775797</v>
      </c>
      <c r="BV20" s="76">
        <v>0</v>
      </c>
      <c r="BW20" s="76">
        <v>0</v>
      </c>
      <c r="BX20" s="76">
        <v>1.7405566203609999</v>
      </c>
      <c r="BY20" s="76">
        <v>0</v>
      </c>
      <c r="BZ20" s="76">
        <v>0.28411817562922598</v>
      </c>
      <c r="CA20" s="76">
        <v>34.793058074152398</v>
      </c>
      <c r="CB20" s="76">
        <v>2.4193980825791299</v>
      </c>
      <c r="CC20" s="94"/>
      <c r="CD20" s="29">
        <f t="shared" si="0"/>
        <v>8.0000072390898191E-3</v>
      </c>
      <c r="CE20" s="29">
        <f t="shared" si="8"/>
        <v>1.9247511650158176E-2</v>
      </c>
      <c r="CF20" s="69">
        <f t="shared" si="1"/>
        <v>6.37875571181421E-8</v>
      </c>
      <c r="CG20" s="69" t="str">
        <f t="shared" si="2"/>
        <v/>
      </c>
      <c r="CH20" s="69">
        <f t="shared" si="3"/>
        <v>-3.8226751143900692E-7</v>
      </c>
      <c r="CI20" s="69">
        <f t="shared" si="4"/>
        <v>-2.4529945373739885E-5</v>
      </c>
      <c r="CJ20" s="69">
        <f t="shared" si="5"/>
        <v>-2.6374616956853012E-5</v>
      </c>
      <c r="CK20" s="69">
        <f t="shared" si="6"/>
        <v>5.8131592326629498E-7</v>
      </c>
      <c r="CL20" s="69">
        <f t="shared" si="7"/>
        <v>-2.1769013623435549E-7</v>
      </c>
      <c r="CM20" s="41">
        <f t="shared" si="9"/>
        <v>-4.8930184352700295E-4</v>
      </c>
      <c r="CN20" s="41">
        <f t="shared" si="10"/>
        <v>-5.5753105537744482E-4</v>
      </c>
      <c r="CO20" s="41">
        <f t="shared" si="11"/>
        <v>8.553611399819592E-4</v>
      </c>
      <c r="CP20" s="41">
        <f t="shared" si="12"/>
        <v>-1.3380874695122231E-3</v>
      </c>
      <c r="CQ20" s="69" t="str">
        <f>IF(N20=0,"",(#REF!-N20)/N20)</f>
        <v/>
      </c>
      <c r="CR20" s="69" t="str">
        <f t="shared" si="13"/>
        <v/>
      </c>
    </row>
    <row r="21" spans="1:96">
      <c r="A21" s="76" t="s">
        <v>185</v>
      </c>
      <c r="B21" s="76">
        <v>637.82897712892702</v>
      </c>
      <c r="C21" s="76"/>
      <c r="D21" s="76">
        <v>4781.0443410367297</v>
      </c>
      <c r="E21" s="76">
        <v>87.548813091516493</v>
      </c>
      <c r="F21" s="76">
        <v>80.5449460941052</v>
      </c>
      <c r="G21" s="76">
        <v>159.70508587383199</v>
      </c>
      <c r="H21" s="76">
        <v>415.04467605876602</v>
      </c>
      <c r="I21" s="76"/>
      <c r="J21" s="76"/>
      <c r="K21" s="76"/>
      <c r="L21" s="76"/>
      <c r="M21" s="76"/>
      <c r="N21" s="23"/>
      <c r="O21" s="23"/>
      <c r="P21" s="76"/>
      <c r="Q21" s="94" t="s">
        <v>185</v>
      </c>
      <c r="R21" s="76">
        <v>0</v>
      </c>
      <c r="S21" s="76">
        <v>10.964818328244201</v>
      </c>
      <c r="T21" s="76">
        <v>4.0583861249255104</v>
      </c>
      <c r="U21" s="76">
        <v>4.0583861249255104</v>
      </c>
      <c r="V21" s="76">
        <v>32.243784224656402</v>
      </c>
      <c r="W21" s="76">
        <v>0</v>
      </c>
      <c r="X21" s="76">
        <v>1.9657988226709899</v>
      </c>
      <c r="Y21" s="76">
        <v>10.091128508603401</v>
      </c>
      <c r="Z21" s="76">
        <v>637.82871707578897</v>
      </c>
      <c r="AA21" s="76">
        <v>96.586496517953293</v>
      </c>
      <c r="AB21" s="76">
        <v>0.73390024976597101</v>
      </c>
      <c r="AC21" s="76">
        <v>16.8622208550875</v>
      </c>
      <c r="AD21" s="76">
        <v>0</v>
      </c>
      <c r="AE21" s="76">
        <v>0</v>
      </c>
      <c r="AF21" s="76">
        <v>17.735915699733301</v>
      </c>
      <c r="AG21" s="76">
        <v>17.735915699733301</v>
      </c>
      <c r="AH21" s="76">
        <v>38.248334520301803</v>
      </c>
      <c r="AI21" s="76">
        <v>13.353950801827899</v>
      </c>
      <c r="AJ21" s="76">
        <v>0.53295134972085201</v>
      </c>
      <c r="AK21" s="76">
        <v>13.9751278167717</v>
      </c>
      <c r="AL21" s="76">
        <v>1.4300623149657401</v>
      </c>
      <c r="AM21" s="76">
        <v>0</v>
      </c>
      <c r="AN21" s="76">
        <v>1.13155523842343</v>
      </c>
      <c r="AO21" s="76">
        <v>1.55024896397096</v>
      </c>
      <c r="AP21" s="76">
        <v>0</v>
      </c>
      <c r="AQ21" s="76">
        <v>426.76095591307097</v>
      </c>
      <c r="AR21" s="76">
        <v>4302.9384226128004</v>
      </c>
      <c r="AS21" s="76">
        <v>439.85597468476601</v>
      </c>
      <c r="AT21" s="76">
        <v>4781.0427318178699</v>
      </c>
      <c r="AU21" s="76">
        <v>0</v>
      </c>
      <c r="AV21" s="76">
        <v>17.0126657205806</v>
      </c>
      <c r="AW21" s="76">
        <v>0</v>
      </c>
      <c r="AX21" s="76">
        <v>148.39697153147699</v>
      </c>
      <c r="AY21" s="76">
        <v>4.6957701361905198E-2</v>
      </c>
      <c r="AZ21" s="76">
        <v>1.6511703254573198E-2</v>
      </c>
      <c r="BA21" s="76">
        <v>62.116257148211197</v>
      </c>
      <c r="BB21" s="76">
        <v>2.1102781725888298E-2</v>
      </c>
      <c r="BC21" s="76">
        <v>0</v>
      </c>
      <c r="BD21" s="76">
        <v>3.0607072625759902E-3</v>
      </c>
      <c r="BE21" s="76">
        <v>87.5466971712152</v>
      </c>
      <c r="BF21" s="76">
        <v>80.542845818404004</v>
      </c>
      <c r="BG21" s="76">
        <v>7.0038513528111697</v>
      </c>
      <c r="BH21" s="76">
        <v>0</v>
      </c>
      <c r="BI21" s="76">
        <v>0</v>
      </c>
      <c r="BJ21" s="76">
        <v>0.32950936280912901</v>
      </c>
      <c r="BK21" s="76">
        <v>0</v>
      </c>
      <c r="BL21" s="76">
        <v>3.5359232436603301</v>
      </c>
      <c r="BM21" s="76">
        <v>0</v>
      </c>
      <c r="BN21" s="76">
        <v>9.1901759078908907E-2</v>
      </c>
      <c r="BO21" s="76">
        <v>14.1436917971527</v>
      </c>
      <c r="BP21" s="76">
        <v>0.36253358448916101</v>
      </c>
      <c r="BQ21" s="76">
        <v>0</v>
      </c>
      <c r="BR21" s="76">
        <v>0.237607436663966</v>
      </c>
      <c r="BS21" s="76">
        <v>3.2217722283767902E-4</v>
      </c>
      <c r="BT21" s="76">
        <v>159.70492313519199</v>
      </c>
      <c r="BU21" s="76">
        <v>61.981336870874699</v>
      </c>
      <c r="BV21" s="76">
        <v>0</v>
      </c>
      <c r="BW21" s="76">
        <v>0</v>
      </c>
      <c r="BX21" s="76">
        <v>20.763000234938499</v>
      </c>
      <c r="BY21" s="76">
        <v>0</v>
      </c>
      <c r="BZ21" s="76">
        <v>3.3892303647282498</v>
      </c>
      <c r="CA21" s="76">
        <v>415.04452691567798</v>
      </c>
      <c r="CB21" s="76">
        <v>28.860881588621499</v>
      </c>
      <c r="CC21" s="94"/>
      <c r="CD21" s="29">
        <f t="shared" si="0"/>
        <v>7.9999984659745657E-3</v>
      </c>
      <c r="CE21" s="29">
        <f t="shared" si="8"/>
        <v>1.9247506693098854E-2</v>
      </c>
      <c r="CF21" s="69">
        <f t="shared" si="1"/>
        <v>-4.0771609220394114E-7</v>
      </c>
      <c r="CG21" s="69" t="str">
        <f t="shared" si="2"/>
        <v/>
      </c>
      <c r="CH21" s="69">
        <f t="shared" si="3"/>
        <v>-3.3658312808353897E-7</v>
      </c>
      <c r="CI21" s="69">
        <f t="shared" si="4"/>
        <v>-2.4168463587062045E-5</v>
      </c>
      <c r="CJ21" s="69">
        <f t="shared" si="5"/>
        <v>-2.6075822296060281E-5</v>
      </c>
      <c r="CK21" s="69">
        <f t="shared" si="6"/>
        <v>-1.0189947246190716E-6</v>
      </c>
      <c r="CL21" s="69">
        <f t="shared" si="7"/>
        <v>-3.5934225070435644E-7</v>
      </c>
      <c r="CM21" s="41">
        <f t="shared" si="9"/>
        <v>-4.9120564885441679E-4</v>
      </c>
      <c r="CN21" s="41">
        <f t="shared" si="10"/>
        <v>-5.5782836262137532E-4</v>
      </c>
      <c r="CO21" s="41">
        <f t="shared" si="11"/>
        <v>8.5631737621672996E-4</v>
      </c>
      <c r="CP21" s="41">
        <f t="shared" si="12"/>
        <v>-1.3382385649193045E-3</v>
      </c>
      <c r="CQ21" s="69" t="str">
        <f>IF(N21=0,"",(#REF!-N21)/N21)</f>
        <v/>
      </c>
      <c r="CR21" s="69" t="str">
        <f t="shared" si="13"/>
        <v/>
      </c>
    </row>
    <row r="22" spans="1:96">
      <c r="A22" s="76" t="s">
        <v>186</v>
      </c>
      <c r="B22" s="76">
        <v>145.88027316415599</v>
      </c>
      <c r="C22" s="76"/>
      <c r="D22" s="76">
        <v>1083.3918872589099</v>
      </c>
      <c r="E22" s="76">
        <v>24.187135897596502</v>
      </c>
      <c r="F22" s="76">
        <v>22.252154320096501</v>
      </c>
      <c r="G22" s="76">
        <v>49.444762881886597</v>
      </c>
      <c r="H22" s="76">
        <v>89.381170558083397</v>
      </c>
      <c r="I22" s="76"/>
      <c r="J22" s="76"/>
      <c r="K22" s="76"/>
      <c r="L22" s="76"/>
      <c r="M22" s="76"/>
      <c r="N22" s="23"/>
      <c r="O22" s="23"/>
      <c r="P22" s="76"/>
      <c r="Q22" s="94" t="s">
        <v>330</v>
      </c>
      <c r="R22" s="76">
        <v>0</v>
      </c>
      <c r="S22" s="76">
        <v>2.3613070407285801</v>
      </c>
      <c r="T22" s="76">
        <v>0.87398656072948</v>
      </c>
      <c r="U22" s="76">
        <v>0.87398656072948</v>
      </c>
      <c r="V22" s="76">
        <v>6.9437961628928999</v>
      </c>
      <c r="W22" s="76">
        <v>0</v>
      </c>
      <c r="X22" s="76">
        <v>0.423340701009425</v>
      </c>
      <c r="Y22" s="76">
        <v>2.1731556454532801</v>
      </c>
      <c r="Z22" s="76">
        <v>145.880239216918</v>
      </c>
      <c r="AA22" s="76">
        <v>20.800217516058499</v>
      </c>
      <c r="AB22" s="76">
        <v>0.15804766221532701</v>
      </c>
      <c r="AC22" s="76">
        <v>3.6313327416743602</v>
      </c>
      <c r="AD22" s="76">
        <v>0</v>
      </c>
      <c r="AE22" s="76">
        <v>0</v>
      </c>
      <c r="AF22" s="76">
        <v>3.8194810133659902</v>
      </c>
      <c r="AG22" s="76">
        <v>3.8194810133659902</v>
      </c>
      <c r="AH22" s="76">
        <v>8.66713527337863</v>
      </c>
      <c r="AI22" s="76">
        <v>2.8758165710491901</v>
      </c>
      <c r="AJ22" s="76">
        <v>0.11477265771843</v>
      </c>
      <c r="AK22" s="76">
        <v>3.00958542791455</v>
      </c>
      <c r="AL22" s="76">
        <v>0.30796871452040703</v>
      </c>
      <c r="AM22" s="76">
        <v>0</v>
      </c>
      <c r="AN22" s="76">
        <v>0.243684141840602</v>
      </c>
      <c r="AO22" s="76">
        <v>0.42828714657980399</v>
      </c>
      <c r="AP22" s="76">
        <v>0</v>
      </c>
      <c r="AQ22" s="76">
        <v>91.904312549590202</v>
      </c>
      <c r="AR22" s="76">
        <v>975.05219224435996</v>
      </c>
      <c r="AS22" s="76">
        <v>99.672115267117505</v>
      </c>
      <c r="AT22" s="76">
        <v>1083.3914427848499</v>
      </c>
      <c r="AU22" s="76">
        <v>0</v>
      </c>
      <c r="AV22" s="76">
        <v>3.6637285901580099</v>
      </c>
      <c r="AW22" s="76">
        <v>0</v>
      </c>
      <c r="AX22" s="76">
        <v>31.957746661604801</v>
      </c>
      <c r="AY22" s="76">
        <v>1.29729998930758E-2</v>
      </c>
      <c r="AZ22" s="76">
        <v>4.5616914036277004E-3</v>
      </c>
      <c r="BA22" s="76">
        <v>17.160854688073499</v>
      </c>
      <c r="BB22" s="76">
        <v>5.8300604828122101E-3</v>
      </c>
      <c r="BC22" s="76">
        <v>0</v>
      </c>
      <c r="BD22" s="76">
        <v>8.4558042483065695E-4</v>
      </c>
      <c r="BE22" s="76">
        <v>24.186551837442501</v>
      </c>
      <c r="BF22" s="76">
        <v>22.251569488858699</v>
      </c>
      <c r="BG22" s="76">
        <v>1.9349823485838</v>
      </c>
      <c r="BH22" s="76">
        <v>0</v>
      </c>
      <c r="BI22" s="76">
        <v>0</v>
      </c>
      <c r="BJ22" s="76">
        <v>9.1033504599392606E-2</v>
      </c>
      <c r="BK22" s="76">
        <v>0</v>
      </c>
      <c r="BL22" s="76">
        <v>0.97686957081521397</v>
      </c>
      <c r="BM22" s="76">
        <v>0</v>
      </c>
      <c r="BN22" s="76">
        <v>2.5389689120741601E-2</v>
      </c>
      <c r="BO22" s="76">
        <v>3.9074788064176502</v>
      </c>
      <c r="BP22" s="76">
        <v>7.8072689792294106E-2</v>
      </c>
      <c r="BQ22" s="76">
        <v>0</v>
      </c>
      <c r="BR22" s="76">
        <v>6.5643889404035496E-2</v>
      </c>
      <c r="BS22" s="76">
        <v>8.9008223824247506E-5</v>
      </c>
      <c r="BT22" s="76">
        <v>49.444727859477297</v>
      </c>
      <c r="BU22" s="76">
        <v>13.3478779979178</v>
      </c>
      <c r="BV22" s="76">
        <v>0</v>
      </c>
      <c r="BW22" s="76">
        <v>0</v>
      </c>
      <c r="BX22" s="76">
        <v>4.47137484677088</v>
      </c>
      <c r="BY22" s="76">
        <v>0</v>
      </c>
      <c r="BZ22" s="76">
        <v>0.72988066303027399</v>
      </c>
      <c r="CA22" s="76">
        <v>89.381137012406498</v>
      </c>
      <c r="CB22" s="76">
        <v>6.21528425150247</v>
      </c>
      <c r="CC22" s="94"/>
      <c r="CD22" s="29">
        <f t="shared" si="0"/>
        <v>8.0000034439074216E-3</v>
      </c>
      <c r="CE22" s="29">
        <f t="shared" si="8"/>
        <v>1.9247502824205107E-2</v>
      </c>
      <c r="CF22" s="69">
        <f t="shared" si="1"/>
        <v>-2.3270615867767184E-7</v>
      </c>
      <c r="CG22" s="69" t="str">
        <f t="shared" si="2"/>
        <v/>
      </c>
      <c r="CH22" s="69">
        <f t="shared" si="3"/>
        <v>-4.1026157317512439E-7</v>
      </c>
      <c r="CI22" s="69">
        <f t="shared" si="4"/>
        <v>-2.4147553330563956E-5</v>
      </c>
      <c r="CJ22" s="69">
        <f t="shared" si="5"/>
        <v>-2.6282005301117625E-5</v>
      </c>
      <c r="CK22" s="69">
        <f t="shared" si="6"/>
        <v>-7.0831382857306399E-7</v>
      </c>
      <c r="CL22" s="69">
        <f t="shared" si="7"/>
        <v>-3.7531033314890731E-7</v>
      </c>
      <c r="CM22" s="41">
        <f t="shared" si="9"/>
        <v>-4.9073075981740603E-4</v>
      </c>
      <c r="CN22" s="41">
        <f t="shared" si="10"/>
        <v>-5.5835698364799301E-4</v>
      </c>
      <c r="CO22" s="41">
        <f t="shared" si="11"/>
        <v>8.5529398934764528E-4</v>
      </c>
      <c r="CP22" s="41">
        <f t="shared" si="12"/>
        <v>-1.3374924351988154E-3</v>
      </c>
      <c r="CQ22" s="69" t="str">
        <f>IF(N22=0,"",(#REF!-N22)/N22)</f>
        <v/>
      </c>
      <c r="CR22" s="69" t="str">
        <f t="shared" si="13"/>
        <v/>
      </c>
    </row>
    <row r="23" spans="1:96">
      <c r="A23" s="76" t="s">
        <v>187</v>
      </c>
      <c r="B23" s="76">
        <v>559.60216307997098</v>
      </c>
      <c r="C23" s="76"/>
      <c r="D23" s="76">
        <v>5885.6931751668399</v>
      </c>
      <c r="E23" s="76">
        <v>93.988658147971506</v>
      </c>
      <c r="F23" s="76">
        <v>86.469623552006794</v>
      </c>
      <c r="G23" s="76">
        <v>210.70053887148299</v>
      </c>
      <c r="H23" s="76">
        <v>276.33121852233802</v>
      </c>
      <c r="I23" s="76"/>
      <c r="J23" s="76"/>
      <c r="K23" s="76"/>
      <c r="L23" s="76"/>
      <c r="M23" s="76"/>
      <c r="N23" s="23"/>
      <c r="O23" s="23"/>
      <c r="P23" s="76"/>
      <c r="Q23" s="94" t="s">
        <v>187</v>
      </c>
      <c r="R23" s="76">
        <v>0</v>
      </c>
      <c r="S23" s="76">
        <v>7.3002295823625998</v>
      </c>
      <c r="T23" s="76">
        <v>2.70201884025336</v>
      </c>
      <c r="U23" s="76">
        <v>2.70201884025336</v>
      </c>
      <c r="V23" s="76">
        <v>21.467472735165899</v>
      </c>
      <c r="W23" s="76">
        <v>0</v>
      </c>
      <c r="X23" s="76">
        <v>1.3088025088742501</v>
      </c>
      <c r="Y23" s="76">
        <v>6.7185368677120501</v>
      </c>
      <c r="Z23" s="76">
        <v>559.60197117192195</v>
      </c>
      <c r="AA23" s="76">
        <v>64.306013672194894</v>
      </c>
      <c r="AB23" s="76">
        <v>0.48862079993533097</v>
      </c>
      <c r="AC23" s="76">
        <v>11.226644664775099</v>
      </c>
      <c r="AD23" s="76">
        <v>0</v>
      </c>
      <c r="AE23" s="76">
        <v>0</v>
      </c>
      <c r="AF23" s="76">
        <v>11.8083372659252</v>
      </c>
      <c r="AG23" s="76">
        <v>11.8083372659252</v>
      </c>
      <c r="AH23" s="76">
        <v>47.085542985322697</v>
      </c>
      <c r="AI23" s="76">
        <v>8.8908877710794396</v>
      </c>
      <c r="AJ23" s="76">
        <v>0.35483154515242799</v>
      </c>
      <c r="AK23" s="76">
        <v>9.3044505290003308</v>
      </c>
      <c r="AL23" s="76">
        <v>0.95211709431996705</v>
      </c>
      <c r="AM23" s="76">
        <v>0</v>
      </c>
      <c r="AN23" s="76">
        <v>0.75337509839216699</v>
      </c>
      <c r="AO23" s="76">
        <v>1.6642803666617001</v>
      </c>
      <c r="AP23" s="76">
        <v>0</v>
      </c>
      <c r="AQ23" s="76">
        <v>284.13179328802801</v>
      </c>
      <c r="AR23" s="76">
        <v>5297.1224799607498</v>
      </c>
      <c r="AS23" s="76">
        <v>541.48361583712199</v>
      </c>
      <c r="AT23" s="76">
        <v>5885.6916387831998</v>
      </c>
      <c r="AU23" s="76">
        <v>0</v>
      </c>
      <c r="AV23" s="76">
        <v>11.326810122214299</v>
      </c>
      <c r="AW23" s="76">
        <v>0</v>
      </c>
      <c r="AX23" s="76">
        <v>98.800725105861503</v>
      </c>
      <c r="AY23" s="76">
        <v>5.0411780381068902E-2</v>
      </c>
      <c r="AZ23" s="76">
        <v>1.77262694731504E-2</v>
      </c>
      <c r="BA23" s="76">
        <v>66.685349136063707</v>
      </c>
      <c r="BB23" s="76">
        <v>2.265503674223E-2</v>
      </c>
      <c r="BC23" s="76">
        <v>0</v>
      </c>
      <c r="BD23" s="76">
        <v>3.2858410647221802E-3</v>
      </c>
      <c r="BE23" s="76">
        <v>93.986383640634998</v>
      </c>
      <c r="BF23" s="76">
        <v>86.467347636622605</v>
      </c>
      <c r="BG23" s="76">
        <v>7.5190360040124098</v>
      </c>
      <c r="BH23" s="76">
        <v>0</v>
      </c>
      <c r="BI23" s="76">
        <v>0</v>
      </c>
      <c r="BJ23" s="76">
        <v>0.35374705186924299</v>
      </c>
      <c r="BK23" s="76">
        <v>0</v>
      </c>
      <c r="BL23" s="76">
        <v>3.79601628433009</v>
      </c>
      <c r="BM23" s="76">
        <v>0</v>
      </c>
      <c r="BN23" s="76">
        <v>9.8661826860012E-2</v>
      </c>
      <c r="BO23" s="76">
        <v>15.1840632002292</v>
      </c>
      <c r="BP23" s="76">
        <v>0.24137002397167301</v>
      </c>
      <c r="BQ23" s="76">
        <v>0</v>
      </c>
      <c r="BR23" s="76">
        <v>0.25508533183419002</v>
      </c>
      <c r="BS23" s="76">
        <v>3.4587777491911702E-4</v>
      </c>
      <c r="BT23" s="76">
        <v>210.70047509162899</v>
      </c>
      <c r="BU23" s="76">
        <v>41.266348956225599</v>
      </c>
      <c r="BV23" s="76">
        <v>0</v>
      </c>
      <c r="BW23" s="76">
        <v>0</v>
      </c>
      <c r="BX23" s="76">
        <v>13.823726812698199</v>
      </c>
      <c r="BY23" s="76">
        <v>0</v>
      </c>
      <c r="BZ23" s="76">
        <v>2.2565042058315101</v>
      </c>
      <c r="CA23" s="76">
        <v>276.33111060919202</v>
      </c>
      <c r="CB23" s="76">
        <v>19.215188230234201</v>
      </c>
      <c r="CC23" s="94"/>
      <c r="CD23" s="29">
        <f t="shared" si="0"/>
        <v>8.0000016778074192E-3</v>
      </c>
      <c r="CE23" s="29">
        <f t="shared" si="8"/>
        <v>1.9247501075848966E-2</v>
      </c>
      <c r="CF23" s="69">
        <f t="shared" si="1"/>
        <v>-3.4293657475558789E-7</v>
      </c>
      <c r="CG23" s="69" t="str">
        <f t="shared" si="2"/>
        <v/>
      </c>
      <c r="CH23" s="69">
        <f t="shared" si="3"/>
        <v>-2.6103699162724669E-7</v>
      </c>
      <c r="CI23" s="69">
        <f t="shared" si="4"/>
        <v>-2.4199806458858145E-5</v>
      </c>
      <c r="CJ23" s="69">
        <f t="shared" si="5"/>
        <v>-2.6320403520897491E-5</v>
      </c>
      <c r="CK23" s="69">
        <f t="shared" si="6"/>
        <v>-3.0270380106400679E-7</v>
      </c>
      <c r="CL23" s="69">
        <f t="shared" si="7"/>
        <v>-3.9052100798840659E-7</v>
      </c>
      <c r="CM23" s="41">
        <f t="shared" si="9"/>
        <v>-4.91396299112049E-4</v>
      </c>
      <c r="CN23" s="41">
        <f t="shared" si="10"/>
        <v>-5.5792731333068621E-4</v>
      </c>
      <c r="CO23" s="41">
        <f t="shared" si="11"/>
        <v>8.5641360623423782E-4</v>
      </c>
      <c r="CP23" s="41">
        <f t="shared" si="12"/>
        <v>-1.3372946164188963E-3</v>
      </c>
      <c r="CQ23" s="69" t="str">
        <f>IF(N23=0,"",(#REF!-N23)/N23)</f>
        <v/>
      </c>
      <c r="CR23" s="69" t="str">
        <f t="shared" si="13"/>
        <v/>
      </c>
    </row>
    <row r="24" spans="1:96">
      <c r="A24" s="76" t="s">
        <v>188</v>
      </c>
      <c r="B24" s="76">
        <v>60.8751512708183</v>
      </c>
      <c r="C24" s="76"/>
      <c r="D24" s="76">
        <v>519.63532031938701</v>
      </c>
      <c r="E24" s="76">
        <v>9.7883784540771099</v>
      </c>
      <c r="F24" s="76">
        <v>9.0053216568930807</v>
      </c>
      <c r="G24" s="76">
        <v>18.4569441348171</v>
      </c>
      <c r="H24" s="76">
        <v>41.836857556617801</v>
      </c>
      <c r="I24" s="76"/>
      <c r="J24" s="76"/>
      <c r="K24" s="76"/>
      <c r="L24" s="76"/>
      <c r="M24" s="76"/>
      <c r="N24" s="23"/>
      <c r="O24" s="23"/>
      <c r="P24" s="76"/>
      <c r="Q24" s="94" t="s">
        <v>188</v>
      </c>
      <c r="R24" s="76">
        <v>0</v>
      </c>
      <c r="S24" s="76">
        <v>1.10526276263754</v>
      </c>
      <c r="T24" s="76">
        <v>0.40908872614138397</v>
      </c>
      <c r="U24" s="76">
        <v>0.40908872614138397</v>
      </c>
      <c r="V24" s="76">
        <v>3.25019933376874</v>
      </c>
      <c r="W24" s="76">
        <v>0</v>
      </c>
      <c r="X24" s="76">
        <v>0.198154157430113</v>
      </c>
      <c r="Y24" s="76">
        <v>1.01719432287945</v>
      </c>
      <c r="Z24" s="76">
        <v>60.875133199953602</v>
      </c>
      <c r="AA24" s="76">
        <v>9.7360085271019692</v>
      </c>
      <c r="AB24" s="76">
        <v>7.3977717366008E-2</v>
      </c>
      <c r="AC24" s="76">
        <v>1.6997267214421501</v>
      </c>
      <c r="AD24" s="76">
        <v>0</v>
      </c>
      <c r="AE24" s="76">
        <v>0</v>
      </c>
      <c r="AF24" s="76">
        <v>1.7877952410434399</v>
      </c>
      <c r="AG24" s="76">
        <v>1.7877952410434399</v>
      </c>
      <c r="AH24" s="76">
        <v>4.1570793137011703</v>
      </c>
      <c r="AI24" s="76">
        <v>1.34609029784145</v>
      </c>
      <c r="AJ24" s="76">
        <v>5.3721892059892903E-2</v>
      </c>
      <c r="AK24" s="76">
        <v>1.40870490169855</v>
      </c>
      <c r="AL24" s="76">
        <v>0.14415159920016299</v>
      </c>
      <c r="AM24" s="76">
        <v>0</v>
      </c>
      <c r="AN24" s="76">
        <v>0.114061685738185</v>
      </c>
      <c r="AO24" s="76">
        <v>0.17332524073920899</v>
      </c>
      <c r="AP24" s="76">
        <v>0</v>
      </c>
      <c r="AQ24" s="76">
        <v>43.017872561825797</v>
      </c>
      <c r="AR24" s="76">
        <v>467.67156910442702</v>
      </c>
      <c r="AS24" s="76">
        <v>47.8064685081874</v>
      </c>
      <c r="AT24" s="76">
        <v>519.63511692631596</v>
      </c>
      <c r="AU24" s="76">
        <v>0</v>
      </c>
      <c r="AV24" s="76">
        <v>1.7148915009452299</v>
      </c>
      <c r="AW24" s="76">
        <v>0</v>
      </c>
      <c r="AX24" s="76">
        <v>14.9585347186263</v>
      </c>
      <c r="AY24" s="76">
        <v>5.2500955152477097E-3</v>
      </c>
      <c r="AZ24" s="76">
        <v>1.84609035753457E-3</v>
      </c>
      <c r="BA24" s="76">
        <v>6.9449001317261603</v>
      </c>
      <c r="BB24" s="76">
        <v>2.3593931337048098E-3</v>
      </c>
      <c r="BC24" s="76">
        <v>0</v>
      </c>
      <c r="BD24" s="76">
        <v>3.4220160386249699E-4</v>
      </c>
      <c r="BE24" s="76">
        <v>9.7881378389588605</v>
      </c>
      <c r="BF24" s="76">
        <v>9.0050822459982207</v>
      </c>
      <c r="BG24" s="76">
        <v>0.78305559296064198</v>
      </c>
      <c r="BH24" s="76">
        <v>0</v>
      </c>
      <c r="BI24" s="76">
        <v>0</v>
      </c>
      <c r="BJ24" s="76">
        <v>3.68407625787463E-2</v>
      </c>
      <c r="BK24" s="76">
        <v>0</v>
      </c>
      <c r="BL24" s="76">
        <v>0.39533312808302601</v>
      </c>
      <c r="BM24" s="76">
        <v>0</v>
      </c>
      <c r="BN24" s="76">
        <v>1.02750638403412E-2</v>
      </c>
      <c r="BO24" s="76">
        <v>1.5813336670028699</v>
      </c>
      <c r="BP24" s="76">
        <v>3.6543677445672003E-2</v>
      </c>
      <c r="BQ24" s="76">
        <v>0</v>
      </c>
      <c r="BR24" s="76">
        <v>2.65656911214361E-2</v>
      </c>
      <c r="BS24" s="76">
        <v>3.60210352904864E-5</v>
      </c>
      <c r="BT24" s="76">
        <v>18.456918718894102</v>
      </c>
      <c r="BU24" s="76">
        <v>6.2477756257140502</v>
      </c>
      <c r="BV24" s="76">
        <v>0</v>
      </c>
      <c r="BW24" s="76">
        <v>0</v>
      </c>
      <c r="BX24" s="76">
        <v>2.0929294390352799</v>
      </c>
      <c r="BY24" s="76">
        <v>0</v>
      </c>
      <c r="BZ24" s="76">
        <v>0.34163759054084802</v>
      </c>
      <c r="CA24" s="76">
        <v>41.836849595176197</v>
      </c>
      <c r="CB24" s="76">
        <v>2.90919832437016</v>
      </c>
      <c r="CC24" s="94"/>
      <c r="CD24" s="29">
        <f t="shared" si="0"/>
        <v>7.9999968791382558E-3</v>
      </c>
      <c r="CE24" s="29">
        <f t="shared" si="8"/>
        <v>1.9247491139376679E-2</v>
      </c>
      <c r="CF24" s="69">
        <f t="shared" si="1"/>
        <v>-2.968512491668118E-7</v>
      </c>
      <c r="CG24" s="69" t="str">
        <f t="shared" si="2"/>
        <v/>
      </c>
      <c r="CH24" s="69">
        <f t="shared" si="3"/>
        <v>-3.914150233701644E-7</v>
      </c>
      <c r="CI24" s="69">
        <f t="shared" si="4"/>
        <v>-2.4581713853661123E-5</v>
      </c>
      <c r="CJ24" s="69">
        <f t="shared" si="5"/>
        <v>-2.658549066670583E-5</v>
      </c>
      <c r="CK24" s="69">
        <f t="shared" si="6"/>
        <v>-1.3770385179994131E-6</v>
      </c>
      <c r="CL24" s="69">
        <f t="shared" si="7"/>
        <v>-1.9029731363021522E-7</v>
      </c>
      <c r="CM24" s="41">
        <f t="shared" si="9"/>
        <v>-4.9151823298460462E-4</v>
      </c>
      <c r="CN24" s="41">
        <f t="shared" si="10"/>
        <v>-5.5820692604808154E-4</v>
      </c>
      <c r="CO24" s="41">
        <f t="shared" si="11"/>
        <v>8.5603746376063843E-4</v>
      </c>
      <c r="CP24" s="41">
        <f t="shared" si="12"/>
        <v>-1.3388275882087021E-3</v>
      </c>
      <c r="CQ24" s="69" t="str">
        <f>IF(N24=0,"",(#REF!-N24)/N24)</f>
        <v/>
      </c>
      <c r="CR24" s="69" t="str">
        <f t="shared" si="13"/>
        <v/>
      </c>
    </row>
    <row r="25" spans="1:96">
      <c r="A25" s="76" t="s">
        <v>189</v>
      </c>
      <c r="B25" s="76">
        <v>59.763821577043601</v>
      </c>
      <c r="C25" s="76"/>
      <c r="D25" s="76">
        <v>466.97403439300501</v>
      </c>
      <c r="E25" s="76">
        <v>11.284353006881499</v>
      </c>
      <c r="F25" s="76">
        <v>10.381593711144101</v>
      </c>
      <c r="G25" s="76">
        <v>25.254433745639599</v>
      </c>
      <c r="H25" s="76">
        <v>31.730088612024801</v>
      </c>
      <c r="I25" s="76"/>
      <c r="J25" s="76"/>
      <c r="K25" s="76"/>
      <c r="L25" s="76"/>
      <c r="M25" s="76"/>
      <c r="N25" s="23"/>
      <c r="O25" s="23"/>
      <c r="P25" s="76"/>
      <c r="Q25" s="94" t="s">
        <v>189</v>
      </c>
      <c r="R25" s="76">
        <v>0</v>
      </c>
      <c r="S25" s="76">
        <v>0.83825836549186705</v>
      </c>
      <c r="T25" s="76">
        <v>0.31026307438017797</v>
      </c>
      <c r="U25" s="76">
        <v>0.31026307438017797</v>
      </c>
      <c r="V25" s="76">
        <v>2.4650288297260201</v>
      </c>
      <c r="W25" s="76">
        <v>0</v>
      </c>
      <c r="X25" s="76">
        <v>0.15028489757284599</v>
      </c>
      <c r="Y25" s="76">
        <v>0.77146334583199605</v>
      </c>
      <c r="Z25" s="76">
        <v>59.763819534934903</v>
      </c>
      <c r="AA25" s="76">
        <v>7.3840159115286301</v>
      </c>
      <c r="AB25" s="76">
        <v>5.6106524707405799E-2</v>
      </c>
      <c r="AC25" s="76">
        <v>1.2891135893844099</v>
      </c>
      <c r="AD25" s="76">
        <v>0</v>
      </c>
      <c r="AE25" s="76">
        <v>0</v>
      </c>
      <c r="AF25" s="76">
        <v>1.35590768930681</v>
      </c>
      <c r="AG25" s="76">
        <v>1.35590768930681</v>
      </c>
      <c r="AH25" s="76">
        <v>3.7357929240452599</v>
      </c>
      <c r="AI25" s="76">
        <v>1.0209070446697199</v>
      </c>
      <c r="AJ25" s="76">
        <v>4.0743981512027801E-2</v>
      </c>
      <c r="AK25" s="76">
        <v>1.0683964655815901</v>
      </c>
      <c r="AL25" s="76">
        <v>0.109328003256447</v>
      </c>
      <c r="AM25" s="76">
        <v>0</v>
      </c>
      <c r="AN25" s="76">
        <v>8.6507189314446203E-2</v>
      </c>
      <c r="AO25" s="76">
        <v>0.19981453922849199</v>
      </c>
      <c r="AP25" s="76">
        <v>0</v>
      </c>
      <c r="AQ25" s="76">
        <v>32.625796866129797</v>
      </c>
      <c r="AR25" s="76">
        <v>420.276505275109</v>
      </c>
      <c r="AS25" s="76">
        <v>42.961631376621</v>
      </c>
      <c r="AT25" s="76">
        <v>466.973929575775</v>
      </c>
      <c r="AU25" s="76">
        <v>0</v>
      </c>
      <c r="AV25" s="76">
        <v>1.3006137227191801</v>
      </c>
      <c r="AW25" s="76">
        <v>0</v>
      </c>
      <c r="AX25" s="76">
        <v>11.3449087992096</v>
      </c>
      <c r="AY25" s="76">
        <v>6.0524629816410096E-3</v>
      </c>
      <c r="AZ25" s="76">
        <v>2.1282249452978098E-3</v>
      </c>
      <c r="BA25" s="76">
        <v>8.0062801898179501</v>
      </c>
      <c r="BB25" s="76">
        <v>2.7199758395476002E-3</v>
      </c>
      <c r="BC25" s="76">
        <v>0</v>
      </c>
      <c r="BD25" s="76">
        <v>3.9450042295672899E-4</v>
      </c>
      <c r="BE25" s="76">
        <v>11.2840772723371</v>
      </c>
      <c r="BF25" s="76">
        <v>10.3813169963184</v>
      </c>
      <c r="BG25" s="76">
        <v>0.90276027601867304</v>
      </c>
      <c r="BH25" s="76">
        <v>0</v>
      </c>
      <c r="BI25" s="76">
        <v>0</v>
      </c>
      <c r="BJ25" s="76">
        <v>4.2471085412567403E-2</v>
      </c>
      <c r="BK25" s="76">
        <v>0</v>
      </c>
      <c r="BL25" s="76">
        <v>0.45575127476755001</v>
      </c>
      <c r="BM25" s="76">
        <v>0</v>
      </c>
      <c r="BN25" s="76">
        <v>1.1845388812645701E-2</v>
      </c>
      <c r="BO25" s="76">
        <v>1.8230066696428999</v>
      </c>
      <c r="BP25" s="76">
        <v>2.7715553447889899E-2</v>
      </c>
      <c r="BQ25" s="76">
        <v>0</v>
      </c>
      <c r="BR25" s="76">
        <v>3.0625697206192699E-2</v>
      </c>
      <c r="BS25" s="76">
        <v>4.1526469220721199E-5</v>
      </c>
      <c r="BT25" s="76">
        <v>25.254400105821802</v>
      </c>
      <c r="BU25" s="76">
        <v>4.7384666053287896</v>
      </c>
      <c r="BV25" s="76">
        <v>0</v>
      </c>
      <c r="BW25" s="76">
        <v>0</v>
      </c>
      <c r="BX25" s="76">
        <v>1.58732792757982</v>
      </c>
      <c r="BY25" s="76">
        <v>0</v>
      </c>
      <c r="BZ25" s="76">
        <v>0.25910625357033001</v>
      </c>
      <c r="CA25" s="76">
        <v>31.730080182101698</v>
      </c>
      <c r="CB25" s="76">
        <v>2.2064100382791199</v>
      </c>
      <c r="CC25" s="94"/>
      <c r="CD25" s="29">
        <f t="shared" si="0"/>
        <v>8.000003185272166E-3</v>
      </c>
      <c r="CE25" s="29">
        <f t="shared" si="8"/>
        <v>1.9247513518694557E-2</v>
      </c>
      <c r="CF25" s="69">
        <f t="shared" si="1"/>
        <v>-3.4169647177276721E-8</v>
      </c>
      <c r="CG25" s="69" t="str">
        <f t="shared" si="2"/>
        <v/>
      </c>
      <c r="CH25" s="69">
        <f t="shared" si="3"/>
        <v>-2.2446051020044138E-7</v>
      </c>
      <c r="CI25" s="69">
        <f t="shared" si="4"/>
        <v>-2.4435122175878093E-5</v>
      </c>
      <c r="CJ25" s="69">
        <f t="shared" si="5"/>
        <v>-2.6654368625822229E-5</v>
      </c>
      <c r="CK25" s="69">
        <f t="shared" si="6"/>
        <v>-1.3320361143692541E-6</v>
      </c>
      <c r="CL25" s="69">
        <f t="shared" si="7"/>
        <v>-2.6567600253997301E-7</v>
      </c>
      <c r="CM25" s="41">
        <f t="shared" si="9"/>
        <v>-4.9063304807878312E-4</v>
      </c>
      <c r="CN25" s="41">
        <f t="shared" si="10"/>
        <v>-5.5830985036769845E-4</v>
      </c>
      <c r="CO25" s="41">
        <f t="shared" si="11"/>
        <v>8.5638530341421702E-4</v>
      </c>
      <c r="CP25" s="41">
        <f t="shared" si="12"/>
        <v>-1.338321503166925E-3</v>
      </c>
      <c r="CQ25" s="69" t="str">
        <f>IF(N25=0,"",(#REF!-N25)/N25)</f>
        <v/>
      </c>
      <c r="CR25" s="69" t="str">
        <f t="shared" si="13"/>
        <v/>
      </c>
    </row>
    <row r="26" spans="1:96">
      <c r="A26" s="76" t="s">
        <v>190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23"/>
      <c r="O26" s="23"/>
      <c r="P26" s="76"/>
      <c r="Q26" s="94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94"/>
      <c r="CD26" s="29" t="e">
        <f t="shared" si="0"/>
        <v>#DIV/0!</v>
      </c>
      <c r="CE26" s="29" t="e">
        <f t="shared" si="8"/>
        <v>#DIV/0!</v>
      </c>
      <c r="CF26" s="69" t="str">
        <f t="shared" si="1"/>
        <v/>
      </c>
      <c r="CG26" s="69" t="str">
        <f t="shared" si="2"/>
        <v/>
      </c>
      <c r="CH26" s="69" t="str">
        <f t="shared" si="3"/>
        <v/>
      </c>
      <c r="CI26" s="69" t="str">
        <f t="shared" si="4"/>
        <v/>
      </c>
      <c r="CJ26" s="69" t="str">
        <f t="shared" si="5"/>
        <v/>
      </c>
      <c r="CK26" s="69" t="str">
        <f t="shared" si="6"/>
        <v/>
      </c>
      <c r="CL26" s="69" t="str">
        <f t="shared" si="7"/>
        <v/>
      </c>
      <c r="CM26" s="41" t="e">
        <f t="shared" si="9"/>
        <v>#DIV/0!</v>
      </c>
      <c r="CN26" s="41" t="e">
        <f t="shared" si="10"/>
        <v>#DIV/0!</v>
      </c>
      <c r="CO26" s="41" t="e">
        <f t="shared" si="11"/>
        <v>#DIV/0!</v>
      </c>
      <c r="CP26" s="41" t="e">
        <f t="shared" si="12"/>
        <v>#DIV/0!</v>
      </c>
      <c r="CQ26" s="69" t="str">
        <f>IF(N26=0,"",(#REF!-N26)/N26)</f>
        <v/>
      </c>
      <c r="CR26" s="69" t="str">
        <f t="shared" si="13"/>
        <v/>
      </c>
    </row>
    <row r="27" spans="1:96">
      <c r="A27" s="76" t="s">
        <v>191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23"/>
      <c r="O27" s="23"/>
      <c r="P27" s="76"/>
      <c r="Q27" s="94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94"/>
      <c r="CD27" s="29" t="e">
        <f t="shared" si="0"/>
        <v>#DIV/0!</v>
      </c>
      <c r="CE27" s="29" t="e">
        <f t="shared" si="8"/>
        <v>#DIV/0!</v>
      </c>
      <c r="CF27" s="69" t="str">
        <f t="shared" si="1"/>
        <v/>
      </c>
      <c r="CG27" s="69" t="str">
        <f t="shared" si="2"/>
        <v/>
      </c>
      <c r="CH27" s="69" t="str">
        <f t="shared" si="3"/>
        <v/>
      </c>
      <c r="CI27" s="69" t="str">
        <f t="shared" si="4"/>
        <v/>
      </c>
      <c r="CJ27" s="69" t="str">
        <f t="shared" si="5"/>
        <v/>
      </c>
      <c r="CK27" s="69" t="str">
        <f t="shared" si="6"/>
        <v/>
      </c>
      <c r="CL27" s="69" t="str">
        <f t="shared" si="7"/>
        <v/>
      </c>
      <c r="CM27" s="41" t="e">
        <f t="shared" si="9"/>
        <v>#DIV/0!</v>
      </c>
      <c r="CN27" s="41" t="e">
        <f t="shared" si="10"/>
        <v>#DIV/0!</v>
      </c>
      <c r="CO27" s="41" t="e">
        <f t="shared" si="11"/>
        <v>#DIV/0!</v>
      </c>
      <c r="CP27" s="41" t="e">
        <f t="shared" si="12"/>
        <v>#DIV/0!</v>
      </c>
      <c r="CQ27" s="69" t="str">
        <f>IF(N27=0,"",(#REF!-N27)/N27)</f>
        <v/>
      </c>
      <c r="CR27" s="69" t="str">
        <f t="shared" si="13"/>
        <v/>
      </c>
    </row>
    <row r="28" spans="1:96">
      <c r="A28" s="76" t="s">
        <v>192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23"/>
      <c r="O28" s="23"/>
      <c r="P28" s="76"/>
      <c r="Q28" s="94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94"/>
      <c r="CD28" s="29" t="e">
        <f t="shared" si="0"/>
        <v>#DIV/0!</v>
      </c>
      <c r="CE28" s="29" t="e">
        <f t="shared" si="8"/>
        <v>#DIV/0!</v>
      </c>
      <c r="CF28" s="69" t="str">
        <f t="shared" si="1"/>
        <v/>
      </c>
      <c r="CG28" s="69" t="str">
        <f t="shared" si="2"/>
        <v/>
      </c>
      <c r="CH28" s="69" t="str">
        <f t="shared" si="3"/>
        <v/>
      </c>
      <c r="CI28" s="69" t="str">
        <f t="shared" si="4"/>
        <v/>
      </c>
      <c r="CJ28" s="69" t="str">
        <f t="shared" si="5"/>
        <v/>
      </c>
      <c r="CK28" s="69" t="str">
        <f t="shared" si="6"/>
        <v/>
      </c>
      <c r="CL28" s="69" t="str">
        <f t="shared" si="7"/>
        <v/>
      </c>
      <c r="CM28" s="41" t="e">
        <f t="shared" si="9"/>
        <v>#DIV/0!</v>
      </c>
      <c r="CN28" s="41" t="e">
        <f t="shared" si="10"/>
        <v>#DIV/0!</v>
      </c>
      <c r="CO28" s="41" t="e">
        <f t="shared" si="11"/>
        <v>#DIV/0!</v>
      </c>
      <c r="CP28" s="41" t="e">
        <f t="shared" si="12"/>
        <v>#DIV/0!</v>
      </c>
      <c r="CQ28" s="69" t="str">
        <f>IF(N28=0,"",(#REF!-N28)/N28)</f>
        <v/>
      </c>
      <c r="CR28" s="69" t="str">
        <f t="shared" si="13"/>
        <v/>
      </c>
    </row>
    <row r="29" spans="1:96">
      <c r="A29" s="76" t="s">
        <v>193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23"/>
      <c r="O29" s="23"/>
      <c r="P29" s="76"/>
      <c r="Q29" s="94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94"/>
      <c r="CD29" s="29" t="e">
        <f t="shared" si="0"/>
        <v>#DIV/0!</v>
      </c>
      <c r="CE29" s="29" t="e">
        <f t="shared" si="8"/>
        <v>#DIV/0!</v>
      </c>
      <c r="CF29" s="69" t="str">
        <f t="shared" si="1"/>
        <v/>
      </c>
      <c r="CG29" s="69" t="str">
        <f t="shared" si="2"/>
        <v/>
      </c>
      <c r="CH29" s="69" t="str">
        <f t="shared" si="3"/>
        <v/>
      </c>
      <c r="CI29" s="69" t="str">
        <f t="shared" si="4"/>
        <v/>
      </c>
      <c r="CJ29" s="69" t="str">
        <f t="shared" si="5"/>
        <v/>
      </c>
      <c r="CK29" s="69" t="str">
        <f t="shared" si="6"/>
        <v/>
      </c>
      <c r="CL29" s="69" t="str">
        <f t="shared" si="7"/>
        <v/>
      </c>
      <c r="CM29" s="41" t="e">
        <f t="shared" si="9"/>
        <v>#DIV/0!</v>
      </c>
      <c r="CN29" s="41" t="e">
        <f t="shared" si="10"/>
        <v>#DIV/0!</v>
      </c>
      <c r="CO29" s="41" t="e">
        <f t="shared" si="11"/>
        <v>#DIV/0!</v>
      </c>
      <c r="CP29" s="41" t="e">
        <f t="shared" si="12"/>
        <v>#DIV/0!</v>
      </c>
      <c r="CQ29" s="69" t="str">
        <f>IF(N29=0,"",(#REF!-N29)/N29)</f>
        <v/>
      </c>
      <c r="CR29" s="69" t="str">
        <f t="shared" si="13"/>
        <v/>
      </c>
    </row>
    <row r="30" spans="1:96">
      <c r="A30" s="76" t="s">
        <v>194</v>
      </c>
      <c r="B30" s="76">
        <v>9.7552100042751899</v>
      </c>
      <c r="C30" s="76"/>
      <c r="D30" s="76">
        <v>67.040085893484601</v>
      </c>
      <c r="E30" s="76">
        <v>1.7208706510573399</v>
      </c>
      <c r="F30" s="76">
        <v>1.5831797295363299</v>
      </c>
      <c r="G30" s="76">
        <v>3.6078370397036301</v>
      </c>
      <c r="H30" s="76">
        <v>5.8861083969837003</v>
      </c>
      <c r="I30" s="76"/>
      <c r="J30" s="76"/>
      <c r="K30" s="76"/>
      <c r="L30" s="76"/>
      <c r="M30" s="76"/>
      <c r="N30" s="23"/>
      <c r="O30" s="23"/>
      <c r="P30" s="76"/>
      <c r="Q30" s="94" t="s">
        <v>194</v>
      </c>
      <c r="R30" s="76">
        <v>0</v>
      </c>
      <c r="S30" s="76">
        <v>0.15550121466896999</v>
      </c>
      <c r="T30" s="76">
        <v>5.7555505531599299E-2</v>
      </c>
      <c r="U30" s="76">
        <v>5.7555505531599299E-2</v>
      </c>
      <c r="V30" s="76">
        <v>0.45727745966368499</v>
      </c>
      <c r="W30" s="76">
        <v>0</v>
      </c>
      <c r="X30" s="76">
        <v>2.7878646928698701E-2</v>
      </c>
      <c r="Y30" s="76">
        <v>0.14311111904209101</v>
      </c>
      <c r="Z30" s="76">
        <v>9.7551955431361801</v>
      </c>
      <c r="AA30" s="76">
        <v>1.3697754253168799</v>
      </c>
      <c r="AB30" s="76">
        <v>1.04080478000033E-2</v>
      </c>
      <c r="AC30" s="76">
        <v>0.23913801091320899</v>
      </c>
      <c r="AD30" s="76">
        <v>0</v>
      </c>
      <c r="AE30" s="76">
        <v>0</v>
      </c>
      <c r="AF30" s="76">
        <v>0.25152848894878099</v>
      </c>
      <c r="AG30" s="76">
        <v>0.25152848894878099</v>
      </c>
      <c r="AH30" s="76">
        <v>0.53632062655356905</v>
      </c>
      <c r="AI30" s="76">
        <v>0.18938418266582899</v>
      </c>
      <c r="AJ30" s="76">
        <v>7.5582281107646199E-3</v>
      </c>
      <c r="AK30" s="76">
        <v>0.198193372957428</v>
      </c>
      <c r="AL30" s="76">
        <v>2.0281006820438999E-2</v>
      </c>
      <c r="AM30" s="76">
        <v>0</v>
      </c>
      <c r="AN30" s="76">
        <v>1.60476363472742E-2</v>
      </c>
      <c r="AO30" s="76">
        <v>3.0471419071082501E-2</v>
      </c>
      <c r="AP30" s="76">
        <v>0</v>
      </c>
      <c r="AQ30" s="76">
        <v>6.0522682253344096</v>
      </c>
      <c r="AR30" s="76">
        <v>60.336106209869001</v>
      </c>
      <c r="AS30" s="76">
        <v>6.1676862774406498</v>
      </c>
      <c r="AT30" s="76">
        <v>67.0401131138632</v>
      </c>
      <c r="AU30" s="76">
        <v>0</v>
      </c>
      <c r="AV30" s="76">
        <v>0.241271976476683</v>
      </c>
      <c r="AW30" s="76">
        <v>0</v>
      </c>
      <c r="AX30" s="76">
        <v>2.1045463018204602</v>
      </c>
      <c r="AY30" s="76">
        <v>9.2299193659507099E-4</v>
      </c>
      <c r="AZ30" s="76">
        <v>3.2455235922110699E-4</v>
      </c>
      <c r="BA30" s="76">
        <v>1.2209476479439101</v>
      </c>
      <c r="BB30" s="76">
        <v>4.1479306205459697E-4</v>
      </c>
      <c r="BC30" s="76">
        <v>0</v>
      </c>
      <c r="BD30" s="76">
        <v>6.0160356046451301E-5</v>
      </c>
      <c r="BE30" s="76">
        <v>1.7208280294256899</v>
      </c>
      <c r="BF30" s="76">
        <v>1.5831379925533899</v>
      </c>
      <c r="BG30" s="76">
        <v>0.137690036872302</v>
      </c>
      <c r="BH30" s="76">
        <v>0</v>
      </c>
      <c r="BI30" s="76">
        <v>0</v>
      </c>
      <c r="BJ30" s="76">
        <v>6.4767782756549102E-3</v>
      </c>
      <c r="BK30" s="76">
        <v>0</v>
      </c>
      <c r="BL30" s="76">
        <v>6.9501606397812998E-2</v>
      </c>
      <c r="BM30" s="76">
        <v>0</v>
      </c>
      <c r="BN30" s="76">
        <v>1.8064085605471801E-3</v>
      </c>
      <c r="BO30" s="76">
        <v>0.27800633729614099</v>
      </c>
      <c r="BP30" s="76">
        <v>5.1413994616224803E-3</v>
      </c>
      <c r="BQ30" s="76">
        <v>0</v>
      </c>
      <c r="BR30" s="76">
        <v>4.6703836262724802E-3</v>
      </c>
      <c r="BS30" s="76">
        <v>6.33273913259147E-6</v>
      </c>
      <c r="BT30" s="76">
        <v>3.6078360061068002</v>
      </c>
      <c r="BU30" s="76">
        <v>0.87900964519161995</v>
      </c>
      <c r="BV30" s="76">
        <v>0</v>
      </c>
      <c r="BW30" s="76">
        <v>0</v>
      </c>
      <c r="BX30" s="76">
        <v>0.294457895557862</v>
      </c>
      <c r="BY30" s="76">
        <v>0</v>
      </c>
      <c r="BZ30" s="76">
        <v>4.8065475590535499E-2</v>
      </c>
      <c r="CA30" s="76">
        <v>5.8861083792170303</v>
      </c>
      <c r="CB30" s="76">
        <v>0.40930110289064497</v>
      </c>
      <c r="CC30" s="94"/>
      <c r="CD30" s="29">
        <f t="shared" si="0"/>
        <v>7.9999958478987644E-3</v>
      </c>
      <c r="CE30" s="29">
        <f t="shared" si="8"/>
        <v>1.9247481403649579E-2</v>
      </c>
      <c r="CF30" s="69">
        <f t="shared" si="1"/>
        <v>-1.4824016093438554E-6</v>
      </c>
      <c r="CG30" s="69" t="str">
        <f t="shared" si="2"/>
        <v/>
      </c>
      <c r="CH30" s="69">
        <f t="shared" si="3"/>
        <v>4.0603138011348788E-7</v>
      </c>
      <c r="CI30" s="69">
        <f t="shared" si="4"/>
        <v>-2.4767481288522689E-5</v>
      </c>
      <c r="CJ30" s="69">
        <f t="shared" si="5"/>
        <v>-2.6362757279737093E-5</v>
      </c>
      <c r="CK30" s="69">
        <f t="shared" si="6"/>
        <v>-2.8648656203922005E-7</v>
      </c>
      <c r="CL30" s="69">
        <f t="shared" si="7"/>
        <v>-3.0184068513159761E-9</v>
      </c>
      <c r="CM30" s="41">
        <f t="shared" si="9"/>
        <v>-4.9133164412565821E-4</v>
      </c>
      <c r="CN30" s="41">
        <f t="shared" si="10"/>
        <v>-5.5999607624415931E-4</v>
      </c>
      <c r="CO30" s="41">
        <f t="shared" si="11"/>
        <v>8.5632397481837813E-4</v>
      </c>
      <c r="CP30" s="41">
        <f t="shared" si="12"/>
        <v>-1.3342103898642368E-3</v>
      </c>
      <c r="CQ30" s="69" t="str">
        <f>IF(N30=0,"",(#REF!-N30)/N30)</f>
        <v/>
      </c>
      <c r="CR30" s="69" t="str">
        <f t="shared" si="13"/>
        <v/>
      </c>
    </row>
    <row r="31" spans="1:96">
      <c r="A31" s="76" t="s">
        <v>195</v>
      </c>
      <c r="B31" s="76">
        <v>505.96980041605798</v>
      </c>
      <c r="C31" s="76"/>
      <c r="D31" s="76">
        <v>3870.9387096769601</v>
      </c>
      <c r="E31" s="76">
        <v>78.377714239375706</v>
      </c>
      <c r="F31" s="76">
        <v>72.107459369576503</v>
      </c>
      <c r="G31" s="76">
        <v>166.824427916069</v>
      </c>
      <c r="H31" s="76">
        <v>317.95572043180999</v>
      </c>
      <c r="I31" s="76"/>
      <c r="J31" s="76"/>
      <c r="K31" s="76"/>
      <c r="L31" s="76"/>
      <c r="M31" s="76"/>
      <c r="N31" s="23"/>
      <c r="O31" s="23"/>
      <c r="P31" s="76"/>
      <c r="Q31" s="94" t="s">
        <v>195</v>
      </c>
      <c r="R31" s="76">
        <v>0</v>
      </c>
      <c r="S31" s="76">
        <v>8.3998805046233294</v>
      </c>
      <c r="T31" s="76">
        <v>3.10903177331797</v>
      </c>
      <c r="U31" s="76">
        <v>3.10903177331797</v>
      </c>
      <c r="V31" s="76">
        <v>24.701185659501601</v>
      </c>
      <c r="W31" s="76">
        <v>0</v>
      </c>
      <c r="X31" s="76">
        <v>1.50595112085948</v>
      </c>
      <c r="Y31" s="76">
        <v>7.7305663454523597</v>
      </c>
      <c r="Z31" s="76">
        <v>505.96962220539302</v>
      </c>
      <c r="AA31" s="76">
        <v>73.992547149110294</v>
      </c>
      <c r="AB31" s="76">
        <v>0.56222306735205596</v>
      </c>
      <c r="AC31" s="76">
        <v>12.917749677748599</v>
      </c>
      <c r="AD31" s="76">
        <v>0</v>
      </c>
      <c r="AE31" s="76">
        <v>0</v>
      </c>
      <c r="AF31" s="76">
        <v>13.587050583953999</v>
      </c>
      <c r="AG31" s="76">
        <v>13.587050583953999</v>
      </c>
      <c r="AH31" s="76">
        <v>30.967505689048998</v>
      </c>
      <c r="AI31" s="76">
        <v>10.2301463739556</v>
      </c>
      <c r="AJ31" s="76">
        <v>0.40828105760369898</v>
      </c>
      <c r="AK31" s="76">
        <v>10.706003348473599</v>
      </c>
      <c r="AL31" s="76">
        <v>1.0955368983140901</v>
      </c>
      <c r="AM31" s="76">
        <v>0</v>
      </c>
      <c r="AN31" s="76">
        <v>0.86685701760997902</v>
      </c>
      <c r="AO31" s="76">
        <v>1.3878523865363701</v>
      </c>
      <c r="AP31" s="76">
        <v>0</v>
      </c>
      <c r="AQ31" s="76">
        <v>326.93130031944901</v>
      </c>
      <c r="AR31" s="76">
        <v>3483.8436227073798</v>
      </c>
      <c r="AS31" s="76">
        <v>356.12618704431799</v>
      </c>
      <c r="AT31" s="76">
        <v>3870.9373154407499</v>
      </c>
      <c r="AU31" s="76">
        <v>0</v>
      </c>
      <c r="AV31" s="76">
        <v>13.0329955341325</v>
      </c>
      <c r="AW31" s="76">
        <v>0</v>
      </c>
      <c r="AX31" s="76">
        <v>113.683332184626</v>
      </c>
      <c r="AY31" s="76">
        <v>4.2038649437545803E-2</v>
      </c>
      <c r="AZ31" s="76">
        <v>1.4782020095129401E-2</v>
      </c>
      <c r="BA31" s="76">
        <v>55.609256421126901</v>
      </c>
      <c r="BB31" s="76">
        <v>1.8892149462457999E-2</v>
      </c>
      <c r="BC31" s="76">
        <v>0</v>
      </c>
      <c r="BD31" s="76">
        <v>2.7400831154615599E-3</v>
      </c>
      <c r="BE31" s="76">
        <v>78.375824063613393</v>
      </c>
      <c r="BF31" s="76">
        <v>72.105568325919293</v>
      </c>
      <c r="BG31" s="76">
        <v>6.27025573769407</v>
      </c>
      <c r="BH31" s="76">
        <v>0</v>
      </c>
      <c r="BI31" s="76">
        <v>0</v>
      </c>
      <c r="BJ31" s="76">
        <v>0.29499147429686301</v>
      </c>
      <c r="BK31" s="76">
        <v>0</v>
      </c>
      <c r="BL31" s="76">
        <v>3.1655182221928202</v>
      </c>
      <c r="BM31" s="76">
        <v>0</v>
      </c>
      <c r="BN31" s="76">
        <v>8.22745629116442E-2</v>
      </c>
      <c r="BO31" s="76">
        <v>12.6620693525576</v>
      </c>
      <c r="BP31" s="76">
        <v>0.27772818131585097</v>
      </c>
      <c r="BQ31" s="76">
        <v>0</v>
      </c>
      <c r="BR31" s="76">
        <v>0.212716960762137</v>
      </c>
      <c r="BS31" s="76">
        <v>2.8842996079079798E-4</v>
      </c>
      <c r="BT31" s="76">
        <v>166.82437637835699</v>
      </c>
      <c r="BU31" s="76">
        <v>47.482402693050197</v>
      </c>
      <c r="BV31" s="76">
        <v>0</v>
      </c>
      <c r="BW31" s="76">
        <v>0</v>
      </c>
      <c r="BX31" s="76">
        <v>15.9060397419521</v>
      </c>
      <c r="BY31" s="76">
        <v>0</v>
      </c>
      <c r="BZ31" s="76">
        <v>2.5964082990950201</v>
      </c>
      <c r="CA31" s="76">
        <v>317.95563009815999</v>
      </c>
      <c r="CB31" s="76">
        <v>22.109633622273599</v>
      </c>
      <c r="CC31" s="94"/>
      <c r="CD31" s="29">
        <f t="shared" si="0"/>
        <v>8.000001851107991E-3</v>
      </c>
      <c r="CE31" s="29">
        <f t="shared" si="8"/>
        <v>1.9247506382076299E-2</v>
      </c>
      <c r="CF31" s="69">
        <f t="shared" si="1"/>
        <v>-3.5221601132947321E-7</v>
      </c>
      <c r="CG31" s="69" t="str">
        <f t="shared" si="2"/>
        <v/>
      </c>
      <c r="CH31" s="69">
        <f t="shared" si="3"/>
        <v>-3.6018038899236709E-7</v>
      </c>
      <c r="CI31" s="69">
        <f t="shared" si="4"/>
        <v>-2.4116239937028647E-5</v>
      </c>
      <c r="CJ31" s="69">
        <f t="shared" si="5"/>
        <v>-2.62253541276175E-5</v>
      </c>
      <c r="CK31" s="69">
        <f t="shared" si="6"/>
        <v>-3.0893384532911282E-7</v>
      </c>
      <c r="CL31" s="69">
        <f t="shared" si="7"/>
        <v>-2.841076420472738E-7</v>
      </c>
      <c r="CM31" s="41">
        <f t="shared" si="9"/>
        <v>-4.9128001616656459E-4</v>
      </c>
      <c r="CN31" s="41">
        <f t="shared" si="10"/>
        <v>-5.5788079957320492E-4</v>
      </c>
      <c r="CO31" s="41">
        <f t="shared" si="11"/>
        <v>8.5573703500634252E-4</v>
      </c>
      <c r="CP31" s="41">
        <f t="shared" si="12"/>
        <v>-1.3385107143728666E-3</v>
      </c>
      <c r="CQ31" s="69" t="str">
        <f>IF(N31=0,"",(#REF!-N31)/N31)</f>
        <v/>
      </c>
      <c r="CR31" s="69" t="str">
        <f t="shared" si="13"/>
        <v/>
      </c>
    </row>
    <row r="32" spans="1:96">
      <c r="A32" s="76" t="s">
        <v>196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23"/>
      <c r="O32" s="23"/>
      <c r="P32" s="76"/>
      <c r="Q32" s="94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94"/>
      <c r="CD32" s="29" t="e">
        <f t="shared" si="0"/>
        <v>#DIV/0!</v>
      </c>
      <c r="CE32" s="29" t="e">
        <f t="shared" si="8"/>
        <v>#DIV/0!</v>
      </c>
      <c r="CF32" s="69" t="str">
        <f t="shared" si="1"/>
        <v/>
      </c>
      <c r="CG32" s="69" t="str">
        <f t="shared" si="2"/>
        <v/>
      </c>
      <c r="CH32" s="69" t="str">
        <f t="shared" si="3"/>
        <v/>
      </c>
      <c r="CI32" s="69" t="str">
        <f t="shared" si="4"/>
        <v/>
      </c>
      <c r="CJ32" s="69" t="str">
        <f t="shared" si="5"/>
        <v/>
      </c>
      <c r="CK32" s="69" t="str">
        <f t="shared" si="6"/>
        <v/>
      </c>
      <c r="CL32" s="69" t="str">
        <f t="shared" si="7"/>
        <v/>
      </c>
      <c r="CM32" s="41" t="e">
        <f t="shared" si="9"/>
        <v>#DIV/0!</v>
      </c>
      <c r="CN32" s="41" t="e">
        <f t="shared" si="10"/>
        <v>#DIV/0!</v>
      </c>
      <c r="CO32" s="41" t="e">
        <f t="shared" si="11"/>
        <v>#DIV/0!</v>
      </c>
      <c r="CP32" s="41" t="e">
        <f t="shared" si="12"/>
        <v>#DIV/0!</v>
      </c>
      <c r="CQ32" s="69" t="str">
        <f>IF(N32=0,"",(#REF!-N32)/N32)</f>
        <v/>
      </c>
      <c r="CR32" s="69" t="str">
        <f t="shared" si="13"/>
        <v/>
      </c>
    </row>
    <row r="33" spans="1:96">
      <c r="A33" s="76" t="s">
        <v>197</v>
      </c>
      <c r="B33" s="76">
        <v>438.213377128753</v>
      </c>
      <c r="C33" s="76"/>
      <c r="D33" s="76">
        <v>3591.2661911355599</v>
      </c>
      <c r="E33" s="76">
        <v>60.479509695489398</v>
      </c>
      <c r="F33" s="76">
        <v>55.641165017825998</v>
      </c>
      <c r="G33" s="76">
        <v>115.090378593797</v>
      </c>
      <c r="H33" s="76">
        <v>263.95628722189798</v>
      </c>
      <c r="I33" s="76"/>
      <c r="J33" s="76"/>
      <c r="K33" s="76"/>
      <c r="L33" s="76"/>
      <c r="M33" s="76"/>
      <c r="N33" s="23"/>
      <c r="O33" s="23"/>
      <c r="P33" s="76"/>
      <c r="Q33" s="94" t="s">
        <v>197</v>
      </c>
      <c r="R33" s="76">
        <v>0</v>
      </c>
      <c r="S33" s="76">
        <v>6.9732968598048197</v>
      </c>
      <c r="T33" s="76">
        <v>2.58101371319492</v>
      </c>
      <c r="U33" s="76">
        <v>2.58101371319492</v>
      </c>
      <c r="V33" s="76">
        <v>20.5061046738901</v>
      </c>
      <c r="W33" s="76">
        <v>0</v>
      </c>
      <c r="X33" s="76">
        <v>1.2501910973174</v>
      </c>
      <c r="Y33" s="76">
        <v>6.4176587034494803</v>
      </c>
      <c r="Z33" s="76">
        <v>438.21326277176098</v>
      </c>
      <c r="AA33" s="76">
        <v>61.426187542712697</v>
      </c>
      <c r="AB33" s="76">
        <v>0.46673882761719299</v>
      </c>
      <c r="AC33" s="76">
        <v>10.7238869288181</v>
      </c>
      <c r="AD33" s="76">
        <v>0</v>
      </c>
      <c r="AE33" s="76">
        <v>0</v>
      </c>
      <c r="AF33" s="76">
        <v>11.279521698917801</v>
      </c>
      <c r="AG33" s="76">
        <v>11.279521698917801</v>
      </c>
      <c r="AH33" s="76">
        <v>28.7301279011227</v>
      </c>
      <c r="AI33" s="76">
        <v>8.4927228352617092</v>
      </c>
      <c r="AJ33" s="76">
        <v>0.33894133044146801</v>
      </c>
      <c r="AK33" s="76">
        <v>8.8877672647961603</v>
      </c>
      <c r="AL33" s="76">
        <v>0.90947865334420197</v>
      </c>
      <c r="AM33" s="76">
        <v>0</v>
      </c>
      <c r="AN33" s="76">
        <v>0.71963651618213598</v>
      </c>
      <c r="AO33" s="76">
        <v>1.07092478505596</v>
      </c>
      <c r="AP33" s="76">
        <v>0</v>
      </c>
      <c r="AQ33" s="76">
        <v>271.40751833418699</v>
      </c>
      <c r="AR33" s="76">
        <v>3232.1384627192901</v>
      </c>
      <c r="AS33" s="76">
        <v>330.396299932207</v>
      </c>
      <c r="AT33" s="76">
        <v>3591.2648905526198</v>
      </c>
      <c r="AU33" s="76">
        <v>0</v>
      </c>
      <c r="AV33" s="76">
        <v>10.819557838370301</v>
      </c>
      <c r="AW33" s="76">
        <v>0</v>
      </c>
      <c r="AX33" s="76">
        <v>94.376103443165405</v>
      </c>
      <c r="AY33" s="76">
        <v>3.2438783721071202E-2</v>
      </c>
      <c r="AZ33" s="76">
        <v>1.1406436862381899E-2</v>
      </c>
      <c r="BA33" s="76">
        <v>42.910451978923803</v>
      </c>
      <c r="BB33" s="76">
        <v>1.45779742654475E-2</v>
      </c>
      <c r="BC33" s="76">
        <v>0</v>
      </c>
      <c r="BD33" s="76">
        <v>2.11436225676129E-3</v>
      </c>
      <c r="BE33" s="76">
        <v>60.478045539123201</v>
      </c>
      <c r="BF33" s="76">
        <v>55.639699210204597</v>
      </c>
      <c r="BG33" s="76">
        <v>4.8383463289185702</v>
      </c>
      <c r="BH33" s="76">
        <v>0</v>
      </c>
      <c r="BI33" s="76">
        <v>0</v>
      </c>
      <c r="BJ33" s="76">
        <v>0.227627930752823</v>
      </c>
      <c r="BK33" s="76">
        <v>0</v>
      </c>
      <c r="BL33" s="76">
        <v>2.4426460674503998</v>
      </c>
      <c r="BM33" s="76">
        <v>0</v>
      </c>
      <c r="BN33" s="76">
        <v>6.3486532667537399E-2</v>
      </c>
      <c r="BO33" s="76">
        <v>9.7705852668419304</v>
      </c>
      <c r="BP33" s="76">
        <v>0.23056075831660799</v>
      </c>
      <c r="BQ33" s="76">
        <v>0</v>
      </c>
      <c r="BR33" s="76">
        <v>0.16414131214691499</v>
      </c>
      <c r="BS33" s="76">
        <v>2.2256431559163699E-4</v>
      </c>
      <c r="BT33" s="76">
        <v>115.090366271929</v>
      </c>
      <c r="BU33" s="76">
        <v>39.418336322209903</v>
      </c>
      <c r="BV33" s="76">
        <v>0</v>
      </c>
      <c r="BW33" s="76">
        <v>0</v>
      </c>
      <c r="BX33" s="76">
        <v>13.204664065487799</v>
      </c>
      <c r="BY33" s="76">
        <v>0</v>
      </c>
      <c r="BZ33" s="76">
        <v>2.1554510304685501</v>
      </c>
      <c r="CA33" s="76">
        <v>263.95620648489501</v>
      </c>
      <c r="CB33" s="76">
        <v>18.354693282802401</v>
      </c>
      <c r="CC33" s="94"/>
      <c r="CD33" s="29">
        <f t="shared" si="0"/>
        <v>8.0000024439026377E-3</v>
      </c>
      <c r="CE33" s="29">
        <f t="shared" si="8"/>
        <v>1.9247494149996179E-2</v>
      </c>
      <c r="CF33" s="69">
        <f t="shared" si="1"/>
        <v>-2.6096189204412196E-7</v>
      </c>
      <c r="CG33" s="69" t="str">
        <f t="shared" si="2"/>
        <v/>
      </c>
      <c r="CH33" s="69">
        <f t="shared" si="3"/>
        <v>-3.6215163979926427E-7</v>
      </c>
      <c r="CI33" s="69">
        <f t="shared" si="4"/>
        <v>-2.4209130886952065E-5</v>
      </c>
      <c r="CJ33" s="69">
        <f t="shared" si="5"/>
        <v>-2.6343941952524991E-5</v>
      </c>
      <c r="CK33" s="69">
        <f t="shared" si="6"/>
        <v>-1.0706253771490676E-7</v>
      </c>
      <c r="CL33" s="69">
        <f t="shared" si="7"/>
        <v>-3.0587262695832833E-7</v>
      </c>
      <c r="CM33" s="41">
        <f t="shared" si="9"/>
        <v>-4.9175654545594721E-4</v>
      </c>
      <c r="CN33" s="41">
        <f t="shared" si="10"/>
        <v>-5.5749592022447027E-4</v>
      </c>
      <c r="CO33" s="41">
        <f t="shared" si="11"/>
        <v>8.560438807297655E-4</v>
      </c>
      <c r="CP33" s="41">
        <f t="shared" si="12"/>
        <v>-1.3376726729073096E-3</v>
      </c>
      <c r="CQ33" s="69" t="str">
        <f>IF(N33=0,"",(#REF!-N33)/N33)</f>
        <v/>
      </c>
      <c r="CR33" s="69" t="str">
        <f t="shared" si="13"/>
        <v/>
      </c>
    </row>
    <row r="34" spans="1:96">
      <c r="A34" s="76" t="s">
        <v>198</v>
      </c>
      <c r="B34" s="76">
        <v>64.268345841059499</v>
      </c>
      <c r="C34" s="76"/>
      <c r="D34" s="76">
        <v>470.03750310856498</v>
      </c>
      <c r="E34" s="76">
        <v>10.0931243628449</v>
      </c>
      <c r="F34" s="76">
        <v>9.2856630890167295</v>
      </c>
      <c r="G34" s="76">
        <v>20.884330148387701</v>
      </c>
      <c r="H34" s="76">
        <v>38.680780050591402</v>
      </c>
      <c r="I34" s="76"/>
      <c r="J34" s="76"/>
      <c r="K34" s="76"/>
      <c r="L34" s="76"/>
      <c r="M34" s="76"/>
      <c r="N34" s="23"/>
      <c r="O34" s="23"/>
      <c r="P34" s="76"/>
      <c r="Q34" s="94" t="s">
        <v>198</v>
      </c>
      <c r="R34" s="76">
        <v>0</v>
      </c>
      <c r="S34" s="76">
        <v>1.02188408838918</v>
      </c>
      <c r="T34" s="76">
        <v>0.37822817794651298</v>
      </c>
      <c r="U34" s="76">
        <v>0.37822817794651298</v>
      </c>
      <c r="V34" s="76">
        <v>3.0050147887200498</v>
      </c>
      <c r="W34" s="76">
        <v>0</v>
      </c>
      <c r="X34" s="76">
        <v>0.18320563124905501</v>
      </c>
      <c r="Y34" s="76">
        <v>0.94045932651289399</v>
      </c>
      <c r="Z34" s="76">
        <v>64.268316014043407</v>
      </c>
      <c r="AA34" s="76">
        <v>9.0015361238244598</v>
      </c>
      <c r="AB34" s="76">
        <v>6.8396971787797398E-2</v>
      </c>
      <c r="AC34" s="76">
        <v>1.5715034116503199</v>
      </c>
      <c r="AD34" s="76">
        <v>0</v>
      </c>
      <c r="AE34" s="76">
        <v>0</v>
      </c>
      <c r="AF34" s="76">
        <v>1.65292712137877</v>
      </c>
      <c r="AG34" s="76">
        <v>1.65292712137877</v>
      </c>
      <c r="AH34" s="76">
        <v>3.7602984906055501</v>
      </c>
      <c r="AI34" s="76">
        <v>1.24454322223019</v>
      </c>
      <c r="AJ34" s="76">
        <v>4.9669289584166401E-2</v>
      </c>
      <c r="AK34" s="76">
        <v>1.30243507996915</v>
      </c>
      <c r="AL34" s="76">
        <v>0.133276993077795</v>
      </c>
      <c r="AM34" s="76">
        <v>0</v>
      </c>
      <c r="AN34" s="76">
        <v>0.105457172414333</v>
      </c>
      <c r="AO34" s="76">
        <v>0.178720950434586</v>
      </c>
      <c r="AP34" s="76">
        <v>0</v>
      </c>
      <c r="AQ34" s="76">
        <v>39.772697509328303</v>
      </c>
      <c r="AR34" s="76">
        <v>423.03357181390697</v>
      </c>
      <c r="AS34" s="76">
        <v>43.243412919746198</v>
      </c>
      <c r="AT34" s="76">
        <v>470.037283224259</v>
      </c>
      <c r="AU34" s="76">
        <v>0</v>
      </c>
      <c r="AV34" s="76">
        <v>1.58552319536808</v>
      </c>
      <c r="AW34" s="76">
        <v>0</v>
      </c>
      <c r="AX34" s="76">
        <v>13.830112800195099</v>
      </c>
      <c r="AY34" s="76">
        <v>5.4135410307710099E-3</v>
      </c>
      <c r="AZ34" s="76">
        <v>1.90356149407232E-3</v>
      </c>
      <c r="BA34" s="76">
        <v>7.1611008724791496</v>
      </c>
      <c r="BB34" s="76">
        <v>2.4328397118559002E-3</v>
      </c>
      <c r="BC34" s="76">
        <v>0</v>
      </c>
      <c r="BD34" s="76">
        <v>3.5285561059761702E-4</v>
      </c>
      <c r="BE34" s="76">
        <v>10.09287998252</v>
      </c>
      <c r="BF34" s="76">
        <v>9.2854173410522396</v>
      </c>
      <c r="BG34" s="76">
        <v>0.80746264146783697</v>
      </c>
      <c r="BH34" s="76">
        <v>0</v>
      </c>
      <c r="BI34" s="76">
        <v>0</v>
      </c>
      <c r="BJ34" s="76">
        <v>3.79876086465274E-2</v>
      </c>
      <c r="BK34" s="76">
        <v>0</v>
      </c>
      <c r="BL34" s="76">
        <v>0.40764047366303402</v>
      </c>
      <c r="BM34" s="76">
        <v>0</v>
      </c>
      <c r="BN34" s="76">
        <v>1.05949302512717E-2</v>
      </c>
      <c r="BO34" s="76">
        <v>1.6305608203398401</v>
      </c>
      <c r="BP34" s="76">
        <v>3.3786874230945098E-2</v>
      </c>
      <c r="BQ34" s="76">
        <v>0</v>
      </c>
      <c r="BR34" s="76">
        <v>2.7392695051174702E-2</v>
      </c>
      <c r="BS34" s="76">
        <v>3.7142773943572598E-5</v>
      </c>
      <c r="BT34" s="76">
        <v>20.884330946389099</v>
      </c>
      <c r="BU34" s="76">
        <v>5.7764548090472303</v>
      </c>
      <c r="BV34" s="76">
        <v>0</v>
      </c>
      <c r="BW34" s="76">
        <v>0</v>
      </c>
      <c r="BX34" s="76">
        <v>1.9350424819229499</v>
      </c>
      <c r="BY34" s="76">
        <v>0</v>
      </c>
      <c r="BZ34" s="76">
        <v>0.31586473553266398</v>
      </c>
      <c r="CA34" s="76">
        <v>38.6807642267012</v>
      </c>
      <c r="CB34" s="76">
        <v>2.6897367832243102</v>
      </c>
      <c r="CC34" s="94"/>
      <c r="CD34" s="29">
        <f t="shared" si="0"/>
        <v>8.0000004782843533E-3</v>
      </c>
      <c r="CE34" s="29">
        <f t="shared" si="8"/>
        <v>1.9247487094030069E-2</v>
      </c>
      <c r="CF34" s="69">
        <f t="shared" si="1"/>
        <v>-4.641011947984235E-7</v>
      </c>
      <c r="CG34" s="69" t="str">
        <f t="shared" si="2"/>
        <v/>
      </c>
      <c r="CH34" s="69">
        <f t="shared" si="3"/>
        <v>-4.6780162119641699E-7</v>
      </c>
      <c r="CI34" s="69">
        <f t="shared" si="4"/>
        <v>-2.4212554617917603E-5</v>
      </c>
      <c r="CJ34" s="69">
        <f t="shared" si="5"/>
        <v>-2.6465311322852797E-5</v>
      </c>
      <c r="CK34" s="69">
        <f t="shared" si="6"/>
        <v>3.8210533573472186E-8</v>
      </c>
      <c r="CL34" s="69">
        <f t="shared" si="7"/>
        <v>-4.0908922159841766E-7</v>
      </c>
      <c r="CM34" s="41">
        <f t="shared" si="9"/>
        <v>-4.9083417718148443E-4</v>
      </c>
      <c r="CN34" s="41">
        <f t="shared" si="10"/>
        <v>-5.5922459497930214E-4</v>
      </c>
      <c r="CO34" s="41">
        <f t="shared" si="11"/>
        <v>8.5570696527110894E-4</v>
      </c>
      <c r="CP34" s="41">
        <f t="shared" si="12"/>
        <v>-1.3382192251103792E-3</v>
      </c>
      <c r="CQ34" s="69" t="str">
        <f>IF(N34=0,"",(#REF!-N34)/N34)</f>
        <v/>
      </c>
      <c r="CR34" s="69" t="str">
        <f t="shared" si="13"/>
        <v/>
      </c>
    </row>
    <row r="35" spans="1:96">
      <c r="A35" s="76" t="s">
        <v>199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23"/>
      <c r="O35" s="23"/>
      <c r="P35" s="76"/>
      <c r="Q35" s="94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94"/>
      <c r="CD35" s="29" t="e">
        <f t="shared" si="0"/>
        <v>#DIV/0!</v>
      </c>
      <c r="CE35" s="29" t="e">
        <f t="shared" si="8"/>
        <v>#DIV/0!</v>
      </c>
      <c r="CF35" s="69" t="str">
        <f t="shared" si="1"/>
        <v/>
      </c>
      <c r="CG35" s="69" t="str">
        <f t="shared" si="2"/>
        <v/>
      </c>
      <c r="CH35" s="69" t="str">
        <f t="shared" si="3"/>
        <v/>
      </c>
      <c r="CI35" s="69" t="str">
        <f t="shared" ref="CI35:CI60" si="14">IF(E35=0,"",(BE35-E35)/E35)</f>
        <v/>
      </c>
      <c r="CJ35" s="69" t="str">
        <f t="shared" ref="CJ35:CJ60" si="15">IF(F35=0,"",(BF35-F35)/F35)</f>
        <v/>
      </c>
      <c r="CK35" s="69" t="str">
        <f t="shared" si="6"/>
        <v/>
      </c>
      <c r="CL35" s="69" t="str">
        <f t="shared" si="7"/>
        <v/>
      </c>
      <c r="CM35" s="41" t="e">
        <f t="shared" si="9"/>
        <v>#DIV/0!</v>
      </c>
      <c r="CN35" s="41" t="e">
        <f t="shared" si="10"/>
        <v>#DIV/0!</v>
      </c>
      <c r="CO35" s="41" t="e">
        <f t="shared" si="11"/>
        <v>#DIV/0!</v>
      </c>
      <c r="CP35" s="41" t="e">
        <f t="shared" si="12"/>
        <v>#DIV/0!</v>
      </c>
      <c r="CQ35" s="69" t="str">
        <f>IF(N35=0,"",(#REF!-N35)/N35)</f>
        <v/>
      </c>
      <c r="CR35" s="69" t="str">
        <f t="shared" si="13"/>
        <v/>
      </c>
    </row>
    <row r="36" spans="1:96">
      <c r="A36" s="76" t="s">
        <v>200</v>
      </c>
      <c r="B36" s="76">
        <v>82.817312867863507</v>
      </c>
      <c r="C36" s="76"/>
      <c r="D36" s="76">
        <v>736.66274228019802</v>
      </c>
      <c r="E36" s="76">
        <v>12.124906320962999</v>
      </c>
      <c r="F36" s="76">
        <v>11.154917553117301</v>
      </c>
      <c r="G36" s="76">
        <v>23.4273923632778</v>
      </c>
      <c r="H36" s="76">
        <v>49.904907455976399</v>
      </c>
      <c r="I36" s="76"/>
      <c r="J36" s="76"/>
      <c r="K36" s="76"/>
      <c r="L36" s="76"/>
      <c r="M36" s="76"/>
      <c r="N36" s="23"/>
      <c r="O36" s="23"/>
      <c r="P36" s="76"/>
      <c r="Q36" s="94" t="s">
        <v>200</v>
      </c>
      <c r="R36" s="76">
        <v>0</v>
      </c>
      <c r="S36" s="76">
        <v>1.3184073001385801</v>
      </c>
      <c r="T36" s="76">
        <v>0.48797996943105398</v>
      </c>
      <c r="U36" s="76">
        <v>0.48797996943105398</v>
      </c>
      <c r="V36" s="76">
        <v>3.8769915950164502</v>
      </c>
      <c r="W36" s="76">
        <v>0</v>
      </c>
      <c r="X36" s="76">
        <v>0.236367294234892</v>
      </c>
      <c r="Y36" s="76">
        <v>1.2133557278822</v>
      </c>
      <c r="Z36" s="76">
        <v>82.817292852064298</v>
      </c>
      <c r="AA36" s="76">
        <v>11.613542417494299</v>
      </c>
      <c r="AB36" s="76">
        <v>8.8244046485613098E-2</v>
      </c>
      <c r="AC36" s="76">
        <v>2.02751064693711</v>
      </c>
      <c r="AD36" s="76">
        <v>0</v>
      </c>
      <c r="AE36" s="76">
        <v>0</v>
      </c>
      <c r="AF36" s="76">
        <v>2.1325615040719299</v>
      </c>
      <c r="AG36" s="76">
        <v>2.1325615040719299</v>
      </c>
      <c r="AH36" s="76">
        <v>5.8933016941417602</v>
      </c>
      <c r="AI36" s="76">
        <v>1.6056774512969201</v>
      </c>
      <c r="AJ36" s="76">
        <v>6.4081983721799698E-2</v>
      </c>
      <c r="AK36" s="76">
        <v>1.6803660638987299</v>
      </c>
      <c r="AL36" s="76">
        <v>0.17195061844311799</v>
      </c>
      <c r="AM36" s="76">
        <v>0</v>
      </c>
      <c r="AN36" s="76">
        <v>0.13605811300797899</v>
      </c>
      <c r="AO36" s="76">
        <v>0.214698640619057</v>
      </c>
      <c r="AP36" s="76">
        <v>0</v>
      </c>
      <c r="AQ36" s="76">
        <v>51.3136820703605</v>
      </c>
      <c r="AR36" s="76">
        <v>662.996257979794</v>
      </c>
      <c r="AS36" s="76">
        <v>67.7729685065339</v>
      </c>
      <c r="AT36" s="76">
        <v>736.66252818046996</v>
      </c>
      <c r="AU36" s="76">
        <v>0</v>
      </c>
      <c r="AV36" s="76">
        <v>2.0456002755915201</v>
      </c>
      <c r="AW36" s="76">
        <v>0</v>
      </c>
      <c r="AX36" s="76">
        <v>17.84324410939</v>
      </c>
      <c r="AY36" s="76">
        <v>6.50331678213374E-3</v>
      </c>
      <c r="AZ36" s="76">
        <v>2.2867587735687801E-3</v>
      </c>
      <c r="BA36" s="76">
        <v>8.6026687544436804</v>
      </c>
      <c r="BB36" s="76">
        <v>2.9225903272210099E-3</v>
      </c>
      <c r="BC36" s="76">
        <v>0</v>
      </c>
      <c r="BD36" s="76">
        <v>4.2388809867887999E-4</v>
      </c>
      <c r="BE36" s="76">
        <v>12.1246125956593</v>
      </c>
      <c r="BF36" s="76">
        <v>11.154624680405</v>
      </c>
      <c r="BG36" s="76">
        <v>0.96998791525433103</v>
      </c>
      <c r="BH36" s="76">
        <v>0</v>
      </c>
      <c r="BI36" s="76">
        <v>0</v>
      </c>
      <c r="BJ36" s="76">
        <v>4.5634770250830799E-2</v>
      </c>
      <c r="BK36" s="76">
        <v>0</v>
      </c>
      <c r="BL36" s="76">
        <v>0.48970095261716201</v>
      </c>
      <c r="BM36" s="76">
        <v>0</v>
      </c>
      <c r="BN36" s="76">
        <v>1.27277537878161E-2</v>
      </c>
      <c r="BO36" s="76">
        <v>1.95880428104521</v>
      </c>
      <c r="BP36" s="76">
        <v>4.3590875793426E-2</v>
      </c>
      <c r="BQ36" s="76">
        <v>0</v>
      </c>
      <c r="BR36" s="76">
        <v>3.2906994538049003E-2</v>
      </c>
      <c r="BS36" s="76">
        <v>4.4619740670315202E-5</v>
      </c>
      <c r="BT36" s="76">
        <v>23.427363110280702</v>
      </c>
      <c r="BU36" s="76">
        <v>7.4526294819803001</v>
      </c>
      <c r="BV36" s="76">
        <v>0</v>
      </c>
      <c r="BW36" s="76">
        <v>0</v>
      </c>
      <c r="BX36" s="76">
        <v>2.4965400097358499</v>
      </c>
      <c r="BY36" s="76">
        <v>0</v>
      </c>
      <c r="BZ36" s="76">
        <v>0.40752036975703898</v>
      </c>
      <c r="CA36" s="76">
        <v>49.904896025617703</v>
      </c>
      <c r="CB36" s="76">
        <v>3.4702288663345899</v>
      </c>
      <c r="CC36" s="94"/>
      <c r="CD36" s="29">
        <f t="shared" si="0"/>
        <v>8.0000019937188933E-3</v>
      </c>
      <c r="CE36" s="29">
        <f t="shared" si="8"/>
        <v>1.9247500186735263E-2</v>
      </c>
      <c r="CF36" s="69">
        <f t="shared" si="1"/>
        <v>-2.4168617062268798E-7</v>
      </c>
      <c r="CG36" s="69" t="str">
        <f t="shared" si="2"/>
        <v/>
      </c>
      <c r="CH36" s="69">
        <f t="shared" si="3"/>
        <v>-2.9063466328181223E-7</v>
      </c>
      <c r="CI36" s="69">
        <f t="shared" si="14"/>
        <v>-2.4224954479949227E-5</v>
      </c>
      <c r="CJ36" s="69">
        <f t="shared" si="15"/>
        <v>-2.6255031550525635E-5</v>
      </c>
      <c r="CK36" s="69">
        <f t="shared" si="6"/>
        <v>-1.248666375020583E-6</v>
      </c>
      <c r="CL36" s="69">
        <f t="shared" si="7"/>
        <v>-2.2904277914887942E-7</v>
      </c>
      <c r="CM36" s="41">
        <f t="shared" si="9"/>
        <v>-4.9082091057926216E-4</v>
      </c>
      <c r="CN36" s="41">
        <f t="shared" si="10"/>
        <v>-5.5817513728711164E-4</v>
      </c>
      <c r="CO36" s="41">
        <f t="shared" si="11"/>
        <v>8.5513194496906434E-4</v>
      </c>
      <c r="CP36" s="41">
        <f t="shared" si="12"/>
        <v>-1.3377323263852195E-3</v>
      </c>
      <c r="CQ36" s="69" t="str">
        <f>IF(N36=0,"",(#REF!-N36)/N36)</f>
        <v/>
      </c>
      <c r="CR36" s="69" t="str">
        <f t="shared" si="13"/>
        <v/>
      </c>
    </row>
    <row r="37" spans="1:96">
      <c r="A37" s="76" t="s">
        <v>201</v>
      </c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23"/>
      <c r="O37" s="23"/>
      <c r="P37" s="76"/>
      <c r="Q37" s="94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94"/>
      <c r="CD37" s="29" t="e">
        <f t="shared" si="0"/>
        <v>#DIV/0!</v>
      </c>
      <c r="CE37" s="29" t="e">
        <f t="shared" si="8"/>
        <v>#DIV/0!</v>
      </c>
      <c r="CF37" s="69" t="str">
        <f t="shared" si="1"/>
        <v/>
      </c>
      <c r="CG37" s="69" t="str">
        <f t="shared" si="2"/>
        <v/>
      </c>
      <c r="CH37" s="69" t="str">
        <f t="shared" si="3"/>
        <v/>
      </c>
      <c r="CI37" s="69" t="str">
        <f t="shared" si="14"/>
        <v/>
      </c>
      <c r="CJ37" s="69" t="str">
        <f t="shared" si="15"/>
        <v/>
      </c>
      <c r="CK37" s="69" t="str">
        <f t="shared" si="6"/>
        <v/>
      </c>
      <c r="CL37" s="69" t="str">
        <f t="shared" si="7"/>
        <v/>
      </c>
      <c r="CM37" s="41" t="e">
        <f t="shared" si="9"/>
        <v>#DIV/0!</v>
      </c>
      <c r="CN37" s="41" t="e">
        <f t="shared" si="10"/>
        <v>#DIV/0!</v>
      </c>
      <c r="CO37" s="41" t="e">
        <f t="shared" si="11"/>
        <v>#DIV/0!</v>
      </c>
      <c r="CP37" s="41" t="e">
        <f t="shared" si="12"/>
        <v>#DIV/0!</v>
      </c>
      <c r="CQ37" s="69" t="str">
        <f>IF(N37=0,"",(#REF!-N37)/N37)</f>
        <v/>
      </c>
      <c r="CR37" s="69" t="str">
        <f t="shared" si="13"/>
        <v/>
      </c>
    </row>
    <row r="38" spans="1:96">
      <c r="A38" s="76" t="s">
        <v>202</v>
      </c>
      <c r="B38" s="76">
        <v>363.72640309106998</v>
      </c>
      <c r="C38" s="76"/>
      <c r="D38" s="76">
        <v>2461.3620421843498</v>
      </c>
      <c r="E38" s="76">
        <v>54.414923642492603</v>
      </c>
      <c r="F38" s="76">
        <v>50.061678217424003</v>
      </c>
      <c r="G38" s="76">
        <v>103.47611449374099</v>
      </c>
      <c r="H38" s="76">
        <v>245.014834153446</v>
      </c>
      <c r="I38" s="76"/>
      <c r="J38" s="76"/>
      <c r="K38" s="76"/>
      <c r="L38" s="76"/>
      <c r="M38" s="76"/>
      <c r="N38" s="23"/>
      <c r="O38" s="23"/>
      <c r="P38" s="76"/>
      <c r="Q38" s="94" t="s">
        <v>202</v>
      </c>
      <c r="R38" s="76">
        <v>0</v>
      </c>
      <c r="S38" s="76">
        <v>6.4728937808280902</v>
      </c>
      <c r="T38" s="76">
        <v>2.3958014137849299</v>
      </c>
      <c r="U38" s="76">
        <v>2.3958014137849299</v>
      </c>
      <c r="V38" s="76">
        <v>19.034572098622299</v>
      </c>
      <c r="W38" s="76">
        <v>0</v>
      </c>
      <c r="X38" s="76">
        <v>1.1604767083540399</v>
      </c>
      <c r="Y38" s="76">
        <v>5.9571286131745103</v>
      </c>
      <c r="Z38" s="76">
        <v>363.72629614422601</v>
      </c>
      <c r="AA38" s="76">
        <v>57.0182008684571</v>
      </c>
      <c r="AB38" s="76">
        <v>0.433245703466482</v>
      </c>
      <c r="AC38" s="76">
        <v>9.9543398580417097</v>
      </c>
      <c r="AD38" s="76">
        <v>0</v>
      </c>
      <c r="AE38" s="76">
        <v>0</v>
      </c>
      <c r="AF38" s="76">
        <v>10.4701095606836</v>
      </c>
      <c r="AG38" s="76">
        <v>10.4701095606836</v>
      </c>
      <c r="AH38" s="76">
        <v>19.690889112655</v>
      </c>
      <c r="AI38" s="76">
        <v>7.8832914462942796</v>
      </c>
      <c r="AJ38" s="76">
        <v>0.31461919095034802</v>
      </c>
      <c r="AK38" s="76">
        <v>8.2499837795536202</v>
      </c>
      <c r="AL38" s="76">
        <v>0.84421479810285605</v>
      </c>
      <c r="AM38" s="76">
        <v>0</v>
      </c>
      <c r="AN38" s="76">
        <v>0.66799570868871805</v>
      </c>
      <c r="AO38" s="76">
        <v>0.96353681385031598</v>
      </c>
      <c r="AP38" s="76">
        <v>0</v>
      </c>
      <c r="AQ38" s="76">
        <v>251.93136045415201</v>
      </c>
      <c r="AR38" s="76">
        <v>2215.2249669172202</v>
      </c>
      <c r="AS38" s="76">
        <v>226.445259592431</v>
      </c>
      <c r="AT38" s="76">
        <v>2461.3611156223001</v>
      </c>
      <c r="AU38" s="76">
        <v>0</v>
      </c>
      <c r="AV38" s="76">
        <v>10.043150230379601</v>
      </c>
      <c r="AW38" s="76">
        <v>0</v>
      </c>
      <c r="AX38" s="76">
        <v>87.603677926859902</v>
      </c>
      <c r="AY38" s="76">
        <v>2.9185945529522601E-2</v>
      </c>
      <c r="AZ38" s="76">
        <v>1.02626410269129E-2</v>
      </c>
      <c r="BA38" s="76">
        <v>38.607559909941202</v>
      </c>
      <c r="BB38" s="76">
        <v>1.3116158148558399E-2</v>
      </c>
      <c r="BC38" s="76">
        <v>0</v>
      </c>
      <c r="BD38" s="76">
        <v>1.9023428762600699E-3</v>
      </c>
      <c r="BE38" s="76">
        <v>54.413611044970303</v>
      </c>
      <c r="BF38" s="76">
        <v>50.060367327933498</v>
      </c>
      <c r="BG38" s="76">
        <v>4.3532437170367597</v>
      </c>
      <c r="BH38" s="76">
        <v>0</v>
      </c>
      <c r="BI38" s="76">
        <v>0</v>
      </c>
      <c r="BJ38" s="76">
        <v>0.20480230888738199</v>
      </c>
      <c r="BK38" s="76">
        <v>0</v>
      </c>
      <c r="BL38" s="76">
        <v>2.1977075777267001</v>
      </c>
      <c r="BM38" s="76">
        <v>0</v>
      </c>
      <c r="BN38" s="76">
        <v>5.7120392556534803E-2</v>
      </c>
      <c r="BO38" s="76">
        <v>8.7908277636865702</v>
      </c>
      <c r="BP38" s="76">
        <v>0.21401553988955399</v>
      </c>
      <c r="BQ38" s="76">
        <v>0</v>
      </c>
      <c r="BR38" s="76">
        <v>0.14768204213914399</v>
      </c>
      <c r="BS38" s="76">
        <v>2.00245414787502E-4</v>
      </c>
      <c r="BT38" s="76">
        <v>103.476084199452</v>
      </c>
      <c r="BU38" s="76">
        <v>36.589665909128897</v>
      </c>
      <c r="BV38" s="76">
        <v>0</v>
      </c>
      <c r="BW38" s="76">
        <v>0</v>
      </c>
      <c r="BX38" s="76">
        <v>12.2570978778565</v>
      </c>
      <c r="BY38" s="76">
        <v>0</v>
      </c>
      <c r="BZ38" s="76">
        <v>2.0007757604971599</v>
      </c>
      <c r="CA38" s="76">
        <v>245.01476923472001</v>
      </c>
      <c r="CB38" s="76">
        <v>17.037565768534201</v>
      </c>
      <c r="CC38" s="94"/>
      <c r="CD38" s="29">
        <f t="shared" si="0"/>
        <v>8.0000000762491114E-3</v>
      </c>
      <c r="CE38" s="29">
        <f t="shared" si="8"/>
        <v>1.92474978766819E-2</v>
      </c>
      <c r="CF38" s="69">
        <f t="shared" si="1"/>
        <v>-2.9403101634105991E-7</v>
      </c>
      <c r="CG38" s="69" t="str">
        <f t="shared" si="2"/>
        <v/>
      </c>
      <c r="CH38" s="69">
        <f t="shared" si="3"/>
        <v>-3.7644281248308521E-7</v>
      </c>
      <c r="CI38" s="69">
        <f t="shared" si="14"/>
        <v>-2.412201349255409E-5</v>
      </c>
      <c r="CJ38" s="69">
        <f t="shared" si="15"/>
        <v>-2.6185488325244591E-5</v>
      </c>
      <c r="CK38" s="69">
        <f t="shared" si="6"/>
        <v>-2.9276600825686059E-7</v>
      </c>
      <c r="CL38" s="69">
        <f t="shared" si="7"/>
        <v>-2.6495834924027408E-7</v>
      </c>
      <c r="CM38" s="41">
        <f t="shared" si="9"/>
        <v>-4.9148256984143403E-4</v>
      </c>
      <c r="CN38" s="41">
        <f t="shared" si="10"/>
        <v>-5.5832322454341685E-4</v>
      </c>
      <c r="CO38" s="41">
        <f t="shared" si="11"/>
        <v>8.5640421321514482E-4</v>
      </c>
      <c r="CP38" s="41">
        <f t="shared" si="12"/>
        <v>-1.3374559255889371E-3</v>
      </c>
      <c r="CQ38" s="69" t="str">
        <f>IF(N38=0,"",(#REF!-N38)/N38)</f>
        <v/>
      </c>
      <c r="CR38" s="69" t="str">
        <f t="shared" si="13"/>
        <v/>
      </c>
    </row>
    <row r="39" spans="1:96">
      <c r="A39" s="76" t="s">
        <v>331</v>
      </c>
      <c r="B39" s="76">
        <v>120.196711628157</v>
      </c>
      <c r="C39" s="76"/>
      <c r="D39" s="76">
        <v>898.54276567965803</v>
      </c>
      <c r="E39" s="76">
        <v>22.7387929754107</v>
      </c>
      <c r="F39" s="76">
        <v>20.919646824849501</v>
      </c>
      <c r="G39" s="76">
        <v>50.245349422392103</v>
      </c>
      <c r="H39" s="76">
        <v>69.879996629389197</v>
      </c>
      <c r="I39" s="76"/>
      <c r="J39" s="76"/>
      <c r="K39" s="76"/>
      <c r="L39" s="76"/>
      <c r="M39" s="76"/>
      <c r="N39" s="23"/>
      <c r="O39" s="23"/>
      <c r="P39" s="76"/>
      <c r="Q39" s="94" t="s">
        <v>331</v>
      </c>
      <c r="R39" s="76">
        <v>0</v>
      </c>
      <c r="S39" s="76">
        <v>1.8461185071243</v>
      </c>
      <c r="T39" s="76">
        <v>0.68330001723784395</v>
      </c>
      <c r="U39" s="76">
        <v>0.68330001723784395</v>
      </c>
      <c r="V39" s="76">
        <v>5.4288036175201304</v>
      </c>
      <c r="W39" s="76">
        <v>0</v>
      </c>
      <c r="X39" s="76">
        <v>0.33097628133877399</v>
      </c>
      <c r="Y39" s="76">
        <v>1.69901645244773</v>
      </c>
      <c r="Z39" s="76">
        <v>120.19667969995101</v>
      </c>
      <c r="AA39" s="76">
        <v>16.262017858963201</v>
      </c>
      <c r="AB39" s="76">
        <v>0.12356477989213099</v>
      </c>
      <c r="AC39" s="76">
        <v>2.8390468726318199</v>
      </c>
      <c r="AD39" s="76">
        <v>0</v>
      </c>
      <c r="AE39" s="76">
        <v>0</v>
      </c>
      <c r="AF39" s="76">
        <v>2.9861483892478402</v>
      </c>
      <c r="AG39" s="76">
        <v>2.9861483892478402</v>
      </c>
      <c r="AH39" s="76">
        <v>7.1883401401037297</v>
      </c>
      <c r="AI39" s="76">
        <v>2.2483711828764799</v>
      </c>
      <c r="AJ39" s="76">
        <v>8.9731665671795705E-2</v>
      </c>
      <c r="AK39" s="76">
        <v>2.3529561805814501</v>
      </c>
      <c r="AL39" s="76">
        <v>0.24077615176044501</v>
      </c>
      <c r="AM39" s="76">
        <v>0</v>
      </c>
      <c r="AN39" s="76">
        <v>0.190517025124668</v>
      </c>
      <c r="AO39" s="76">
        <v>0.40264058624205601</v>
      </c>
      <c r="AP39" s="76">
        <v>0</v>
      </c>
      <c r="AQ39" s="76">
        <v>71.852645726064694</v>
      </c>
      <c r="AR39" s="76">
        <v>808.68824271565302</v>
      </c>
      <c r="AS39" s="76">
        <v>82.665962829632306</v>
      </c>
      <c r="AT39" s="76">
        <v>898.54254568538897</v>
      </c>
      <c r="AU39" s="76">
        <v>0</v>
      </c>
      <c r="AV39" s="76">
        <v>2.86437812656734</v>
      </c>
      <c r="AW39" s="76">
        <v>0</v>
      </c>
      <c r="AX39" s="76">
        <v>24.985207604097202</v>
      </c>
      <c r="AY39" s="76">
        <v>1.2196155932913301E-2</v>
      </c>
      <c r="AZ39" s="76">
        <v>4.2885277501281396E-3</v>
      </c>
      <c r="BA39" s="76">
        <v>16.133234108809098</v>
      </c>
      <c r="BB39" s="76">
        <v>5.4809501821568903E-3</v>
      </c>
      <c r="BC39" s="76">
        <v>0</v>
      </c>
      <c r="BD39" s="76">
        <v>7.9494639130938002E-4</v>
      </c>
      <c r="BE39" s="76">
        <v>22.738245952013401</v>
      </c>
      <c r="BF39" s="76">
        <v>20.919106095423999</v>
      </c>
      <c r="BG39" s="76">
        <v>1.81913985658933</v>
      </c>
      <c r="BH39" s="76">
        <v>0</v>
      </c>
      <c r="BI39" s="76">
        <v>0</v>
      </c>
      <c r="BJ39" s="76">
        <v>8.5582328852439105E-2</v>
      </c>
      <c r="BK39" s="76">
        <v>0</v>
      </c>
      <c r="BL39" s="76">
        <v>0.91837237928316695</v>
      </c>
      <c r="BM39" s="76">
        <v>0</v>
      </c>
      <c r="BN39" s="76">
        <v>2.38693114634831E-2</v>
      </c>
      <c r="BO39" s="76">
        <v>3.67349080650584</v>
      </c>
      <c r="BP39" s="76">
        <v>6.1038841273821698E-2</v>
      </c>
      <c r="BQ39" s="76">
        <v>0</v>
      </c>
      <c r="BR39" s="76">
        <v>6.1712901822671203E-2</v>
      </c>
      <c r="BS39" s="76">
        <v>8.3678430860298605E-5</v>
      </c>
      <c r="BT39" s="76">
        <v>50.245274147169503</v>
      </c>
      <c r="BU39" s="76">
        <v>10.4356441364937</v>
      </c>
      <c r="BV39" s="76">
        <v>0</v>
      </c>
      <c r="BW39" s="76">
        <v>0</v>
      </c>
      <c r="BX39" s="76">
        <v>3.4958123161838399</v>
      </c>
      <c r="BY39" s="76">
        <v>0</v>
      </c>
      <c r="BZ39" s="76">
        <v>0.57063606176160298</v>
      </c>
      <c r="CA39" s="76">
        <v>69.879977112716801</v>
      </c>
      <c r="CB39" s="76">
        <v>4.8592359993204202</v>
      </c>
      <c r="CC39" s="94"/>
      <c r="CD39" s="29">
        <f t="shared" si="0"/>
        <v>7.9999997491722753E-3</v>
      </c>
      <c r="CE39" s="29">
        <f t="shared" si="8"/>
        <v>1.9247504382136703E-2</v>
      </c>
      <c r="CF39" s="69">
        <f t="shared" si="1"/>
        <v>-2.6563294092303695E-7</v>
      </c>
      <c r="CG39" s="69" t="str">
        <f t="shared" si="2"/>
        <v/>
      </c>
      <c r="CH39" s="69">
        <f t="shared" si="3"/>
        <v>-2.4483450032909043E-7</v>
      </c>
      <c r="CI39" s="69">
        <f t="shared" si="14"/>
        <v>-2.4056835289842568E-5</v>
      </c>
      <c r="CJ39" s="69">
        <f t="shared" si="15"/>
        <v>-2.584792324791538E-5</v>
      </c>
      <c r="CK39" s="69">
        <f t="shared" si="6"/>
        <v>-1.4981530323611564E-6</v>
      </c>
      <c r="CL39" s="69">
        <f t="shared" si="7"/>
        <v>-2.7928839921147456E-7</v>
      </c>
      <c r="CM39" s="41">
        <f t="shared" si="9"/>
        <v>-4.9119552831981654E-4</v>
      </c>
      <c r="CN39" s="41">
        <f t="shared" si="10"/>
        <v>-5.5842952600807644E-4</v>
      </c>
      <c r="CO39" s="41">
        <f t="shared" si="11"/>
        <v>8.5564093419629179E-4</v>
      </c>
      <c r="CP39" s="41">
        <f t="shared" si="12"/>
        <v>-1.3383092977259131E-3</v>
      </c>
      <c r="CQ39" s="69" t="str">
        <f>IF(N39=0,"",(#REF!-N39)/N39)</f>
        <v/>
      </c>
      <c r="CR39" s="69"/>
    </row>
    <row r="40" spans="1:96">
      <c r="A40" s="76" t="s">
        <v>204</v>
      </c>
      <c r="B40" s="76">
        <v>42.208996716998101</v>
      </c>
      <c r="C40" s="76"/>
      <c r="D40" s="76">
        <v>317.82238638707702</v>
      </c>
      <c r="E40" s="76">
        <v>6.4374563873245396</v>
      </c>
      <c r="F40" s="76">
        <v>5.9224374593168401</v>
      </c>
      <c r="G40" s="76">
        <v>12.7578015485609</v>
      </c>
      <c r="H40" s="76">
        <v>25.430163032321001</v>
      </c>
      <c r="I40" s="76"/>
      <c r="J40" s="76"/>
      <c r="K40" s="76"/>
      <c r="L40" s="76"/>
      <c r="M40" s="76"/>
      <c r="N40" s="23"/>
      <c r="O40" s="23"/>
      <c r="P40" s="76"/>
      <c r="Q40" s="94" t="s">
        <v>204</v>
      </c>
      <c r="R40" s="76">
        <v>0</v>
      </c>
      <c r="S40" s="76">
        <v>0.67182441168159202</v>
      </c>
      <c r="T40" s="76">
        <v>0.248660796887404</v>
      </c>
      <c r="U40" s="76">
        <v>0.248660796887404</v>
      </c>
      <c r="V40" s="76">
        <v>1.9756036744572401</v>
      </c>
      <c r="W40" s="76">
        <v>0</v>
      </c>
      <c r="X40" s="76">
        <v>0.120446275749149</v>
      </c>
      <c r="Y40" s="76">
        <v>0.61829208883081199</v>
      </c>
      <c r="Z40" s="76">
        <v>42.208975912079602</v>
      </c>
      <c r="AA40" s="76">
        <v>5.9179417393634104</v>
      </c>
      <c r="AB40" s="76">
        <v>4.4966683284017199E-2</v>
      </c>
      <c r="AC40" s="76">
        <v>1.03316506251717</v>
      </c>
      <c r="AD40" s="76">
        <v>0</v>
      </c>
      <c r="AE40" s="76">
        <v>0</v>
      </c>
      <c r="AF40" s="76">
        <v>1.0866962291992399</v>
      </c>
      <c r="AG40" s="76">
        <v>1.0866962291992399</v>
      </c>
      <c r="AH40" s="76">
        <v>2.5425789728886601</v>
      </c>
      <c r="AI40" s="76">
        <v>0.81820907847009094</v>
      </c>
      <c r="AJ40" s="76">
        <v>3.2654392288122301E-2</v>
      </c>
      <c r="AK40" s="76">
        <v>0.85626732335574396</v>
      </c>
      <c r="AL40" s="76">
        <v>8.7621275863247305E-2</v>
      </c>
      <c r="AM40" s="76">
        <v>0</v>
      </c>
      <c r="AN40" s="76">
        <v>6.9331446250509896E-2</v>
      </c>
      <c r="AO40" s="76">
        <v>0.113989088593837</v>
      </c>
      <c r="AP40" s="76">
        <v>0</v>
      </c>
      <c r="AQ40" s="76">
        <v>26.148031095090801</v>
      </c>
      <c r="AR40" s="76">
        <v>286.04009189217101</v>
      </c>
      <c r="AS40" s="76">
        <v>29.239653539465401</v>
      </c>
      <c r="AT40" s="76">
        <v>317.822324404526</v>
      </c>
      <c r="AU40" s="76">
        <v>0</v>
      </c>
      <c r="AV40" s="76">
        <v>1.0423804849071501</v>
      </c>
      <c r="AW40" s="76">
        <v>0</v>
      </c>
      <c r="AX40" s="76">
        <v>9.0924094153640098</v>
      </c>
      <c r="AY40" s="76">
        <v>3.4527813114193901E-3</v>
      </c>
      <c r="AZ40" s="76">
        <v>1.2141012130932501E-3</v>
      </c>
      <c r="BA40" s="76">
        <v>4.5673830725816602</v>
      </c>
      <c r="BB40" s="76">
        <v>1.55167752442996E-3</v>
      </c>
      <c r="BC40" s="76">
        <v>0</v>
      </c>
      <c r="BD40" s="76">
        <v>2.2505271151970001E-4</v>
      </c>
      <c r="BE40" s="76">
        <v>6.4373008649105303</v>
      </c>
      <c r="BF40" s="76">
        <v>5.9222826012708101</v>
      </c>
      <c r="BG40" s="76">
        <v>0.51501826363972003</v>
      </c>
      <c r="BH40" s="76">
        <v>0</v>
      </c>
      <c r="BI40" s="76">
        <v>0</v>
      </c>
      <c r="BJ40" s="76">
        <v>2.4228716579308501E-2</v>
      </c>
      <c r="BK40" s="76">
        <v>0</v>
      </c>
      <c r="BL40" s="76">
        <v>0.25999489431593298</v>
      </c>
      <c r="BM40" s="76">
        <v>0</v>
      </c>
      <c r="BN40" s="76">
        <v>6.7575010532581496E-3</v>
      </c>
      <c r="BO40" s="76">
        <v>1.03997990476033</v>
      </c>
      <c r="BP40" s="76">
        <v>2.2212692237378699E-2</v>
      </c>
      <c r="BQ40" s="76">
        <v>0</v>
      </c>
      <c r="BR40" s="76">
        <v>1.74712094997161E-2</v>
      </c>
      <c r="BS40" s="76">
        <v>2.3689720134261399E-5</v>
      </c>
      <c r="BT40" s="76">
        <v>12.757787859367101</v>
      </c>
      <c r="BU40" s="76">
        <v>3.7976498437819801</v>
      </c>
      <c r="BV40" s="76">
        <v>0</v>
      </c>
      <c r="BW40" s="76">
        <v>0</v>
      </c>
      <c r="BX40" s="76">
        <v>1.2721668714938099</v>
      </c>
      <c r="BY40" s="76">
        <v>0</v>
      </c>
      <c r="BZ40" s="76">
        <v>0.20766135521771101</v>
      </c>
      <c r="CA40" s="76">
        <v>25.430155029018302</v>
      </c>
      <c r="CB40" s="76">
        <v>1.76833201141209</v>
      </c>
      <c r="CC40" s="94"/>
      <c r="CD40" s="29">
        <f t="shared" si="0"/>
        <v>8.0000011882502362E-3</v>
      </c>
      <c r="CE40" s="29">
        <f t="shared" si="8"/>
        <v>1.9247492270864801E-2</v>
      </c>
      <c r="CF40" s="69">
        <f t="shared" si="1"/>
        <v>-4.9290246433924561E-7</v>
      </c>
      <c r="CG40" s="69" t="str">
        <f t="shared" si="2"/>
        <v/>
      </c>
      <c r="CH40" s="69">
        <f t="shared" si="3"/>
        <v>-1.9502260907950174E-7</v>
      </c>
      <c r="CI40" s="69">
        <f t="shared" si="14"/>
        <v>-2.4158985265595989E-5</v>
      </c>
      <c r="CJ40" s="69">
        <f t="shared" si="15"/>
        <v>-2.6147687855509434E-5</v>
      </c>
      <c r="CK40" s="69">
        <f t="shared" si="6"/>
        <v>-1.0730057014715529E-6</v>
      </c>
      <c r="CL40" s="69">
        <f t="shared" si="7"/>
        <v>-3.1471692452405199E-7</v>
      </c>
      <c r="CM40" s="41">
        <f t="shared" si="9"/>
        <v>-4.9203386004582146E-4</v>
      </c>
      <c r="CN40" s="41">
        <f t="shared" si="10"/>
        <v>-5.578539396546633E-4</v>
      </c>
      <c r="CO40" s="41">
        <f t="shared" si="11"/>
        <v>8.5684223554035785E-4</v>
      </c>
      <c r="CP40" s="41">
        <f t="shared" si="12"/>
        <v>-1.3378161196244266E-3</v>
      </c>
      <c r="CQ40" s="69" t="str">
        <f>IF(N40=0,"",(#REF!-N40)/N40)</f>
        <v/>
      </c>
      <c r="CR40" s="69" t="str">
        <f t="shared" si="13"/>
        <v/>
      </c>
    </row>
    <row r="41" spans="1:96">
      <c r="A41" s="76" t="s">
        <v>205</v>
      </c>
      <c r="B41" s="76">
        <v>317.86922243625401</v>
      </c>
      <c r="C41" s="76"/>
      <c r="D41" s="76">
        <v>2369.7145298352002</v>
      </c>
      <c r="E41" s="76">
        <v>48.910565280920103</v>
      </c>
      <c r="F41" s="76">
        <v>44.9977460634829</v>
      </c>
      <c r="G41" s="76">
        <v>100.759742031532</v>
      </c>
      <c r="H41" s="76">
        <v>191.13459236259101</v>
      </c>
      <c r="I41" s="76"/>
      <c r="J41" s="76"/>
      <c r="K41" s="76"/>
      <c r="L41" s="76"/>
      <c r="M41" s="76"/>
      <c r="N41" s="23"/>
      <c r="O41" s="23"/>
      <c r="P41" s="76"/>
      <c r="Q41" s="94" t="s">
        <v>205</v>
      </c>
      <c r="R41" s="76">
        <v>0</v>
      </c>
      <c r="S41" s="76">
        <v>5.0494704695205401</v>
      </c>
      <c r="T41" s="76">
        <v>1.8689511626644599</v>
      </c>
      <c r="U41" s="76">
        <v>1.8689511626644599</v>
      </c>
      <c r="V41" s="76">
        <v>14.8487541715636</v>
      </c>
      <c r="W41" s="76">
        <v>0</v>
      </c>
      <c r="X41" s="76">
        <v>0.90528100115763799</v>
      </c>
      <c r="Y41" s="76">
        <v>4.64712162903046</v>
      </c>
      <c r="Z41" s="76">
        <v>317.86912435280499</v>
      </c>
      <c r="AA41" s="76">
        <v>44.479591599756603</v>
      </c>
      <c r="AB41" s="76">
        <v>0.33797235252067598</v>
      </c>
      <c r="AC41" s="76">
        <v>7.7653230745032102</v>
      </c>
      <c r="AD41" s="76">
        <v>0</v>
      </c>
      <c r="AE41" s="76">
        <v>0</v>
      </c>
      <c r="AF41" s="76">
        <v>8.1676670422826696</v>
      </c>
      <c r="AG41" s="76">
        <v>8.1676670422826696</v>
      </c>
      <c r="AH41" s="76">
        <v>18.957693101186599</v>
      </c>
      <c r="AI41" s="76">
        <v>6.1497097482321603</v>
      </c>
      <c r="AJ41" s="76">
        <v>0.245432378130197</v>
      </c>
      <c r="AK41" s="76">
        <v>6.43576656980634</v>
      </c>
      <c r="AL41" s="76">
        <v>0.65856672397559501</v>
      </c>
      <c r="AM41" s="76">
        <v>0</v>
      </c>
      <c r="AN41" s="76">
        <v>0.5210999546292</v>
      </c>
      <c r="AO41" s="76">
        <v>0.866072451958531</v>
      </c>
      <c r="AP41" s="76">
        <v>0</v>
      </c>
      <c r="AQ41" s="76">
        <v>196.53013436068699</v>
      </c>
      <c r="AR41" s="76">
        <v>2132.7423665977699</v>
      </c>
      <c r="AS41" s="76">
        <v>218.01364783147801</v>
      </c>
      <c r="AT41" s="76">
        <v>2369.7137075304299</v>
      </c>
      <c r="AU41" s="76">
        <v>0</v>
      </c>
      <c r="AV41" s="76">
        <v>7.8345983728401603</v>
      </c>
      <c r="AW41" s="76">
        <v>0</v>
      </c>
      <c r="AX41" s="76">
        <v>68.339145215654995</v>
      </c>
      <c r="AY41" s="76">
        <v>2.6233660829929902E-2</v>
      </c>
      <c r="AZ41" s="76">
        <v>9.2245393056543008E-3</v>
      </c>
      <c r="BA41" s="76">
        <v>34.702258455551998</v>
      </c>
      <c r="BB41" s="76">
        <v>1.17893998247325E-2</v>
      </c>
      <c r="BC41" s="76">
        <v>0</v>
      </c>
      <c r="BD41" s="76">
        <v>1.7099134200852001E-3</v>
      </c>
      <c r="BE41" s="76">
        <v>48.909389732629698</v>
      </c>
      <c r="BF41" s="76">
        <v>44.996573014540203</v>
      </c>
      <c r="BG41" s="76">
        <v>3.91281671808947</v>
      </c>
      <c r="BH41" s="76">
        <v>0</v>
      </c>
      <c r="BI41" s="76">
        <v>0</v>
      </c>
      <c r="BJ41" s="76">
        <v>0.18408576100795301</v>
      </c>
      <c r="BK41" s="76">
        <v>0</v>
      </c>
      <c r="BL41" s="76">
        <v>1.9754017339351899</v>
      </c>
      <c r="BM41" s="76">
        <v>0</v>
      </c>
      <c r="BN41" s="76">
        <v>5.1342443900637601E-2</v>
      </c>
      <c r="BO41" s="76">
        <v>7.90160386227726</v>
      </c>
      <c r="BP41" s="76">
        <v>0.16695224597803501</v>
      </c>
      <c r="BQ41" s="76">
        <v>0</v>
      </c>
      <c r="BR41" s="76">
        <v>0.13274325325043901</v>
      </c>
      <c r="BS41" s="76">
        <v>1.7999123629689601E-4</v>
      </c>
      <c r="BT41" s="76">
        <v>100.75971272364499</v>
      </c>
      <c r="BU41" s="76">
        <v>28.543388822300798</v>
      </c>
      <c r="BV41" s="76">
        <v>0</v>
      </c>
      <c r="BW41" s="76">
        <v>0</v>
      </c>
      <c r="BX41" s="76">
        <v>9.5616869493009702</v>
      </c>
      <c r="BY41" s="76">
        <v>0</v>
      </c>
      <c r="BZ41" s="76">
        <v>1.5607945647890999</v>
      </c>
      <c r="CA41" s="76">
        <v>191.13455010830199</v>
      </c>
      <c r="CB41" s="76">
        <v>13.2908983798563</v>
      </c>
      <c r="CC41" s="94"/>
      <c r="CD41" s="29">
        <f t="shared" si="0"/>
        <v>7.999993012212072E-3</v>
      </c>
      <c r="CE41" s="29">
        <f t="shared" si="8"/>
        <v>1.9247520287348732E-2</v>
      </c>
      <c r="CF41" s="69">
        <f t="shared" si="1"/>
        <v>-3.085654165134509E-7</v>
      </c>
      <c r="CG41" s="69" t="str">
        <f t="shared" si="2"/>
        <v/>
      </c>
      <c r="CH41" s="69">
        <f t="shared" si="3"/>
        <v>-3.4700583548285925E-7</v>
      </c>
      <c r="CI41" s="69">
        <f t="shared" si="14"/>
        <v>-2.4034649439301874E-5</v>
      </c>
      <c r="CJ41" s="69">
        <f t="shared" si="15"/>
        <v>-2.6069060015621966E-5</v>
      </c>
      <c r="CK41" s="69">
        <f t="shared" si="6"/>
        <v>-2.9086901587363252E-7</v>
      </c>
      <c r="CL41" s="69">
        <f t="shared" si="7"/>
        <v>-2.2107086159129605E-7</v>
      </c>
      <c r="CM41" s="41">
        <f t="shared" si="9"/>
        <v>-4.9101883390296759E-4</v>
      </c>
      <c r="CN41" s="41">
        <f t="shared" si="10"/>
        <v>-5.5822396489898108E-4</v>
      </c>
      <c r="CO41" s="41">
        <f t="shared" si="11"/>
        <v>8.5609167561034654E-4</v>
      </c>
      <c r="CP41" s="41">
        <f t="shared" si="12"/>
        <v>-1.3364713411417085E-3</v>
      </c>
      <c r="CQ41" s="69" t="str">
        <f>IF(N41=0,"",(#REF!-N41)/N41)</f>
        <v/>
      </c>
      <c r="CR41" s="69" t="str">
        <f t="shared" si="13"/>
        <v/>
      </c>
    </row>
    <row r="42" spans="1:96">
      <c r="A42" s="76" t="s">
        <v>206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23"/>
      <c r="O42" s="23"/>
      <c r="P42" s="76"/>
      <c r="Q42" s="94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94"/>
      <c r="CD42" s="29" t="e">
        <f t="shared" si="0"/>
        <v>#DIV/0!</v>
      </c>
      <c r="CE42" s="29" t="e">
        <f t="shared" si="8"/>
        <v>#DIV/0!</v>
      </c>
      <c r="CF42" s="69" t="str">
        <f t="shared" si="1"/>
        <v/>
      </c>
      <c r="CG42" s="69" t="str">
        <f t="shared" si="2"/>
        <v/>
      </c>
      <c r="CH42" s="69" t="str">
        <f t="shared" si="3"/>
        <v/>
      </c>
      <c r="CI42" s="69" t="str">
        <f t="shared" si="14"/>
        <v/>
      </c>
      <c r="CJ42" s="69" t="str">
        <f t="shared" si="15"/>
        <v/>
      </c>
      <c r="CK42" s="69" t="str">
        <f t="shared" si="6"/>
        <v/>
      </c>
      <c r="CL42" s="69" t="str">
        <f t="shared" si="7"/>
        <v/>
      </c>
      <c r="CM42" s="41" t="e">
        <f t="shared" si="9"/>
        <v>#DIV/0!</v>
      </c>
      <c r="CN42" s="41" t="e">
        <f t="shared" si="10"/>
        <v>#DIV/0!</v>
      </c>
      <c r="CO42" s="41" t="e">
        <f t="shared" si="11"/>
        <v>#DIV/0!</v>
      </c>
      <c r="CP42" s="41" t="e">
        <f t="shared" si="12"/>
        <v>#DIV/0!</v>
      </c>
      <c r="CQ42" s="69" t="str">
        <f>IF(N42=0,"",(#REF!-N42)/N42)</f>
        <v/>
      </c>
      <c r="CR42" s="69" t="str">
        <f t="shared" si="13"/>
        <v/>
      </c>
    </row>
    <row r="43" spans="1:96">
      <c r="A43" s="76" t="s">
        <v>207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23"/>
      <c r="O43" s="23"/>
      <c r="P43" s="76"/>
      <c r="Q43" s="94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94"/>
      <c r="CD43" s="29" t="e">
        <f t="shared" si="0"/>
        <v>#DIV/0!</v>
      </c>
      <c r="CE43" s="29" t="e">
        <f t="shared" si="8"/>
        <v>#DIV/0!</v>
      </c>
      <c r="CF43" s="69" t="str">
        <f t="shared" si="1"/>
        <v/>
      </c>
      <c r="CG43" s="69" t="str">
        <f t="shared" si="2"/>
        <v/>
      </c>
      <c r="CH43" s="69" t="str">
        <f t="shared" si="3"/>
        <v/>
      </c>
      <c r="CI43" s="69" t="str">
        <f t="shared" si="14"/>
        <v/>
      </c>
      <c r="CJ43" s="69" t="str">
        <f t="shared" si="15"/>
        <v/>
      </c>
      <c r="CK43" s="69" t="str">
        <f t="shared" si="6"/>
        <v/>
      </c>
      <c r="CL43" s="69" t="str">
        <f t="shared" si="7"/>
        <v/>
      </c>
      <c r="CM43" s="41" t="e">
        <f t="shared" si="9"/>
        <v>#DIV/0!</v>
      </c>
      <c r="CN43" s="41" t="e">
        <f t="shared" si="10"/>
        <v>#DIV/0!</v>
      </c>
      <c r="CO43" s="41" t="e">
        <f t="shared" si="11"/>
        <v>#DIV/0!</v>
      </c>
      <c r="CP43" s="41" t="e">
        <f t="shared" si="12"/>
        <v>#DIV/0!</v>
      </c>
      <c r="CQ43" s="69" t="str">
        <f>IF(N43=0,"",(#REF!-N43)/N43)</f>
        <v/>
      </c>
      <c r="CR43" s="69" t="str">
        <f t="shared" si="13"/>
        <v/>
      </c>
    </row>
    <row r="44" spans="1:96">
      <c r="A44" s="76" t="s">
        <v>208</v>
      </c>
      <c r="B44" s="76">
        <v>2792.35190536545</v>
      </c>
      <c r="C44" s="76"/>
      <c r="D44" s="76">
        <v>19701.6520230479</v>
      </c>
      <c r="E44" s="76">
        <v>483.82092939265698</v>
      </c>
      <c r="F44" s="76">
        <v>445.11506404025499</v>
      </c>
      <c r="G44" s="76">
        <v>1086.5832154796301</v>
      </c>
      <c r="H44" s="76">
        <v>1818.88084053888</v>
      </c>
      <c r="I44" s="76"/>
      <c r="J44" s="76"/>
      <c r="K44" s="76"/>
      <c r="L44" s="76"/>
      <c r="M44" s="76"/>
      <c r="N44" s="23"/>
      <c r="O44" s="23"/>
      <c r="P44" s="76"/>
      <c r="Q44" s="94" t="s">
        <v>208</v>
      </c>
      <c r="R44" s="76">
        <v>0</v>
      </c>
      <c r="S44" s="76">
        <v>48.051917268199503</v>
      </c>
      <c r="T44" s="76">
        <v>17.785352491367899</v>
      </c>
      <c r="U44" s="76">
        <v>17.785352491367899</v>
      </c>
      <c r="V44" s="76">
        <v>141.30430796082001</v>
      </c>
      <c r="W44" s="76">
        <v>0</v>
      </c>
      <c r="X44" s="76">
        <v>8.6148622375461201</v>
      </c>
      <c r="Y44" s="76">
        <v>44.223053933797203</v>
      </c>
      <c r="Z44" s="76">
        <v>2792.35133149379</v>
      </c>
      <c r="AA44" s="76">
        <v>423.27794145635499</v>
      </c>
      <c r="AB44" s="76">
        <v>3.2162236583585702</v>
      </c>
      <c r="AC44" s="76">
        <v>73.896576721645104</v>
      </c>
      <c r="AD44" s="76">
        <v>0</v>
      </c>
      <c r="AE44" s="76">
        <v>0</v>
      </c>
      <c r="AF44" s="76">
        <v>77.725418770910096</v>
      </c>
      <c r="AG44" s="76">
        <v>77.725418770910096</v>
      </c>
      <c r="AH44" s="76">
        <v>157.613265559838</v>
      </c>
      <c r="AI44" s="76">
        <v>58.5220146505524</v>
      </c>
      <c r="AJ44" s="76">
        <v>2.33559002100171</v>
      </c>
      <c r="AK44" s="76">
        <v>61.244224369468299</v>
      </c>
      <c r="AL44" s="76">
        <v>6.26707347528904</v>
      </c>
      <c r="AM44" s="76">
        <v>0</v>
      </c>
      <c r="AN44" s="76">
        <v>4.95889969351978</v>
      </c>
      <c r="AO44" s="76">
        <v>8.5671315446601195</v>
      </c>
      <c r="AP44" s="76">
        <v>0</v>
      </c>
      <c r="AQ44" s="76">
        <v>1870.22590860166</v>
      </c>
      <c r="AR44" s="76">
        <v>17731.4805895381</v>
      </c>
      <c r="AS44" s="76">
        <v>1812.5515465460501</v>
      </c>
      <c r="AT44" s="76">
        <v>19701.645401644</v>
      </c>
      <c r="AU44" s="76">
        <v>0</v>
      </c>
      <c r="AV44" s="76">
        <v>74.555859045015694</v>
      </c>
      <c r="AW44" s="76">
        <v>0</v>
      </c>
      <c r="AX44" s="76">
        <v>650.33082004347204</v>
      </c>
      <c r="AY44" s="76">
        <v>0.56822465805849898</v>
      </c>
      <c r="AZ44" s="76">
        <v>8.7830709301300103E-2</v>
      </c>
      <c r="BA44" s="76">
        <v>331.59698598951701</v>
      </c>
      <c r="BB44" s="76">
        <v>0.125258714245716</v>
      </c>
      <c r="BC44" s="76">
        <v>0</v>
      </c>
      <c r="BD44" s="76">
        <v>1.62808314622486E-2</v>
      </c>
      <c r="BE44" s="76">
        <v>483.80901120526897</v>
      </c>
      <c r="BF44" s="76">
        <v>445.10315464248401</v>
      </c>
      <c r="BG44" s="76">
        <v>38.705856562784803</v>
      </c>
      <c r="BH44" s="76">
        <v>5.5574055898190498E-2</v>
      </c>
      <c r="BI44" s="76">
        <v>0</v>
      </c>
      <c r="BJ44" s="76">
        <v>5.9141904708896096</v>
      </c>
      <c r="BK44" s="76">
        <v>0</v>
      </c>
      <c r="BL44" s="76">
        <v>20.5825659705242</v>
      </c>
      <c r="BM44" s="76">
        <v>0</v>
      </c>
      <c r="BN44" s="76">
        <v>0.48885285379387799</v>
      </c>
      <c r="BO44" s="76">
        <v>82.328622303829903</v>
      </c>
      <c r="BP44" s="76">
        <v>1.5887567465071699</v>
      </c>
      <c r="BQ44" s="76">
        <v>5.6757859312047701E-2</v>
      </c>
      <c r="BR44" s="76">
        <v>3.2779316445102098</v>
      </c>
      <c r="BS44" s="76">
        <v>4.0785811413394102E-3</v>
      </c>
      <c r="BT44" s="76">
        <v>1086.58281883514</v>
      </c>
      <c r="BU44" s="76">
        <v>271.625594157737</v>
      </c>
      <c r="BV44" s="76">
        <v>0</v>
      </c>
      <c r="BW44" s="76">
        <v>0</v>
      </c>
      <c r="BX44" s="76">
        <v>90.991213897299502</v>
      </c>
      <c r="BY44" s="76">
        <v>0</v>
      </c>
      <c r="BZ44" s="76">
        <v>14.8528689935891</v>
      </c>
      <c r="CA44" s="76">
        <v>1818.88030910365</v>
      </c>
      <c r="CB44" s="76">
        <v>126.479244930977</v>
      </c>
      <c r="CC44" s="94"/>
      <c r="CD44" s="29">
        <f t="shared" si="0"/>
        <v>8.000005194829362E-3</v>
      </c>
      <c r="CE44" s="29">
        <f t="shared" si="8"/>
        <v>1.9247519266722374E-2</v>
      </c>
      <c r="CF44" s="69">
        <f t="shared" si="1"/>
        <v>-2.0551552219407323E-7</v>
      </c>
      <c r="CG44" s="69" t="str">
        <f t="shared" si="2"/>
        <v/>
      </c>
      <c r="CH44" s="69">
        <f t="shared" si="3"/>
        <v>-3.360836894299712E-7</v>
      </c>
      <c r="CI44" s="69">
        <f t="shared" si="14"/>
        <v>-2.4633468012568563E-5</v>
      </c>
      <c r="CJ44" s="69">
        <f t="shared" si="15"/>
        <v>-2.6755773356394539E-5</v>
      </c>
      <c r="CK44" s="69">
        <f t="shared" si="6"/>
        <v>-3.6503830032281878E-7</v>
      </c>
      <c r="CL44" s="69">
        <f t="shared" si="7"/>
        <v>-2.9217704541975082E-7</v>
      </c>
      <c r="CM44" s="41">
        <f t="shared" si="9"/>
        <v>-4.9193663124431658E-4</v>
      </c>
      <c r="CN44" s="41">
        <f t="shared" si="10"/>
        <v>-5.5820526578843519E-4</v>
      </c>
      <c r="CO44" s="41">
        <f t="shared" si="11"/>
        <v>8.5637424310170296E-4</v>
      </c>
      <c r="CP44" s="41">
        <f t="shared" si="12"/>
        <v>-1.3379302136596156E-3</v>
      </c>
      <c r="CQ44" s="69" t="str">
        <f>IF(N44=0,"",(#REF!-N44)/N44)</f>
        <v/>
      </c>
      <c r="CR44" s="69" t="str">
        <f t="shared" si="13"/>
        <v/>
      </c>
    </row>
    <row r="45" spans="1:96">
      <c r="A45" s="76" t="s">
        <v>209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23"/>
      <c r="O45" s="23"/>
      <c r="P45" s="76"/>
      <c r="Q45" s="94" t="s">
        <v>209</v>
      </c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94"/>
      <c r="CD45" s="29" t="e">
        <f t="shared" si="0"/>
        <v>#DIV/0!</v>
      </c>
      <c r="CE45" s="29" t="e">
        <f t="shared" si="8"/>
        <v>#DIV/0!</v>
      </c>
      <c r="CF45" s="69" t="str">
        <f t="shared" si="1"/>
        <v/>
      </c>
      <c r="CG45" s="69" t="str">
        <f t="shared" si="2"/>
        <v/>
      </c>
      <c r="CH45" s="69" t="str">
        <f t="shared" si="3"/>
        <v/>
      </c>
      <c r="CI45" s="69" t="str">
        <f t="shared" si="14"/>
        <v/>
      </c>
      <c r="CJ45" s="69" t="str">
        <f t="shared" si="15"/>
        <v/>
      </c>
      <c r="CK45" s="69" t="str">
        <f t="shared" si="6"/>
        <v/>
      </c>
      <c r="CL45" s="69" t="str">
        <f t="shared" si="7"/>
        <v/>
      </c>
      <c r="CM45" s="41" t="e">
        <f t="shared" si="9"/>
        <v>#DIV/0!</v>
      </c>
      <c r="CN45" s="41" t="e">
        <f t="shared" si="10"/>
        <v>#DIV/0!</v>
      </c>
      <c r="CO45" s="41" t="e">
        <f t="shared" si="11"/>
        <v>#DIV/0!</v>
      </c>
      <c r="CP45" s="41" t="e">
        <f t="shared" si="12"/>
        <v>#DIV/0!</v>
      </c>
      <c r="CQ45" s="69" t="str">
        <f>IF(N45=0,"",(#REF!-N45)/N45)</f>
        <v/>
      </c>
      <c r="CR45" s="69" t="str">
        <f t="shared" si="13"/>
        <v/>
      </c>
    </row>
    <row r="46" spans="1:96">
      <c r="A46" s="76" t="s">
        <v>210</v>
      </c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23"/>
      <c r="O46" s="23"/>
      <c r="P46" s="76"/>
      <c r="Q46" s="94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94"/>
      <c r="CD46" s="29" t="e">
        <f t="shared" si="0"/>
        <v>#DIV/0!</v>
      </c>
      <c r="CE46" s="29" t="e">
        <f t="shared" si="8"/>
        <v>#DIV/0!</v>
      </c>
      <c r="CF46" s="69" t="str">
        <f t="shared" si="1"/>
        <v/>
      </c>
      <c r="CG46" s="69" t="str">
        <f t="shared" si="2"/>
        <v/>
      </c>
      <c r="CH46" s="69" t="str">
        <f t="shared" si="3"/>
        <v/>
      </c>
      <c r="CI46" s="69" t="str">
        <f t="shared" si="14"/>
        <v/>
      </c>
      <c r="CJ46" s="69" t="str">
        <f t="shared" si="15"/>
        <v/>
      </c>
      <c r="CK46" s="69" t="str">
        <f t="shared" si="6"/>
        <v/>
      </c>
      <c r="CL46" s="69" t="str">
        <f t="shared" si="7"/>
        <v/>
      </c>
      <c r="CM46" s="41" t="e">
        <f t="shared" si="9"/>
        <v>#DIV/0!</v>
      </c>
      <c r="CN46" s="41" t="e">
        <f t="shared" si="10"/>
        <v>#DIV/0!</v>
      </c>
      <c r="CO46" s="41" t="e">
        <f t="shared" si="11"/>
        <v>#DIV/0!</v>
      </c>
      <c r="CP46" s="41" t="e">
        <f t="shared" si="12"/>
        <v>#DIV/0!</v>
      </c>
      <c r="CQ46" s="69" t="str">
        <f>IF(N46=0,"",(#REF!-N46)/N46)</f>
        <v/>
      </c>
      <c r="CR46" s="69" t="str">
        <f t="shared" si="13"/>
        <v/>
      </c>
    </row>
    <row r="47" spans="1:96">
      <c r="A47" s="76" t="s">
        <v>211</v>
      </c>
      <c r="B47" s="76">
        <v>890.31939953961398</v>
      </c>
      <c r="C47" s="76"/>
      <c r="D47" s="76">
        <v>6767.0527686627602</v>
      </c>
      <c r="E47" s="76">
        <v>134.367830612163</v>
      </c>
      <c r="F47" s="76">
        <v>123.618395733502</v>
      </c>
      <c r="G47" s="76">
        <v>264.31790230099301</v>
      </c>
      <c r="H47" s="76">
        <v>565.35512733911696</v>
      </c>
      <c r="I47" s="76"/>
      <c r="J47" s="76"/>
      <c r="K47" s="76"/>
      <c r="L47" s="76"/>
      <c r="M47" s="76"/>
      <c r="N47" s="23"/>
      <c r="O47" s="23"/>
      <c r="P47" s="76"/>
      <c r="Q47" s="94" t="s">
        <v>211</v>
      </c>
      <c r="R47" s="76">
        <v>0</v>
      </c>
      <c r="S47" s="76">
        <v>14.935782026672101</v>
      </c>
      <c r="T47" s="76">
        <v>5.5281494151173201</v>
      </c>
      <c r="U47" s="76">
        <v>5.5281494151173201</v>
      </c>
      <c r="V47" s="76">
        <v>43.9209927571289</v>
      </c>
      <c r="W47" s="76">
        <v>0</v>
      </c>
      <c r="X47" s="76">
        <v>2.6777216441864602</v>
      </c>
      <c r="Y47" s="76">
        <v>13.745679315622599</v>
      </c>
      <c r="Z47" s="76">
        <v>890.31920477829703</v>
      </c>
      <c r="AA47" s="76">
        <v>131.56570627043499</v>
      </c>
      <c r="AB47" s="76">
        <v>0.99968522423786998</v>
      </c>
      <c r="AC47" s="76">
        <v>22.968955485323999</v>
      </c>
      <c r="AD47" s="76">
        <v>0</v>
      </c>
      <c r="AE47" s="76">
        <v>0</v>
      </c>
      <c r="AF47" s="76">
        <v>24.159072662316401</v>
      </c>
      <c r="AG47" s="76">
        <v>24.159072662316401</v>
      </c>
      <c r="AH47" s="76">
        <v>54.136408069048699</v>
      </c>
      <c r="AI47" s="76">
        <v>18.190161506464801</v>
      </c>
      <c r="AJ47" s="76">
        <v>0.72596206661166796</v>
      </c>
      <c r="AK47" s="76">
        <v>19.036292273035301</v>
      </c>
      <c r="AL47" s="76">
        <v>1.94796748025304</v>
      </c>
      <c r="AM47" s="76">
        <v>0</v>
      </c>
      <c r="AN47" s="76">
        <v>1.54135423992362</v>
      </c>
      <c r="AO47" s="76">
        <v>2.3792837463009202</v>
      </c>
      <c r="AP47" s="76">
        <v>0</v>
      </c>
      <c r="AQ47" s="76">
        <v>581.31454808666297</v>
      </c>
      <c r="AR47" s="76">
        <v>6090.3458615365098</v>
      </c>
      <c r="AS47" s="76">
        <v>622.56865714600599</v>
      </c>
      <c r="AT47" s="76">
        <v>6767.0509267515599</v>
      </c>
      <c r="AU47" s="76">
        <v>0</v>
      </c>
      <c r="AV47" s="76">
        <v>23.173879754724201</v>
      </c>
      <c r="AW47" s="76">
        <v>0</v>
      </c>
      <c r="AX47" s="76">
        <v>202.139615233337</v>
      </c>
      <c r="AY47" s="76">
        <v>7.2069506786377593E-2</v>
      </c>
      <c r="AZ47" s="76">
        <v>2.5341760733918601E-2</v>
      </c>
      <c r="BA47" s="76">
        <v>95.334480703494805</v>
      </c>
      <c r="BB47" s="76">
        <v>3.2388006939047698E-2</v>
      </c>
      <c r="BC47" s="76">
        <v>0</v>
      </c>
      <c r="BD47" s="76">
        <v>4.6974993796193697E-3</v>
      </c>
      <c r="BE47" s="76">
        <v>134.36459210847099</v>
      </c>
      <c r="BF47" s="76">
        <v>123.61515468523299</v>
      </c>
      <c r="BG47" s="76">
        <v>10.749437423237801</v>
      </c>
      <c r="BH47" s="76">
        <v>0</v>
      </c>
      <c r="BI47" s="76">
        <v>0</v>
      </c>
      <c r="BJ47" s="76">
        <v>0.50572281707700195</v>
      </c>
      <c r="BK47" s="76">
        <v>0</v>
      </c>
      <c r="BL47" s="76">
        <v>5.4268489579303001</v>
      </c>
      <c r="BM47" s="76">
        <v>0</v>
      </c>
      <c r="BN47" s="76">
        <v>0.14104856485391601</v>
      </c>
      <c r="BO47" s="76">
        <v>21.707388085561298</v>
      </c>
      <c r="BP47" s="76">
        <v>0.49382668762411303</v>
      </c>
      <c r="BQ47" s="76">
        <v>0</v>
      </c>
      <c r="BR47" s="76">
        <v>0.36467430999189698</v>
      </c>
      <c r="BS47" s="76">
        <v>4.9447248525934598E-4</v>
      </c>
      <c r="BT47" s="76">
        <v>264.31783523052002</v>
      </c>
      <c r="BU47" s="76">
        <v>84.428220822475495</v>
      </c>
      <c r="BV47" s="76">
        <v>0</v>
      </c>
      <c r="BW47" s="76">
        <v>0</v>
      </c>
      <c r="BX47" s="76">
        <v>28.2824286732044</v>
      </c>
      <c r="BY47" s="76">
        <v>0</v>
      </c>
      <c r="BZ47" s="76">
        <v>4.6166522942711303</v>
      </c>
      <c r="CA47" s="76">
        <v>565.35489050634601</v>
      </c>
      <c r="CB47" s="76">
        <v>39.313006514731903</v>
      </c>
      <c r="CC47" s="94"/>
      <c r="CD47" s="29">
        <f t="shared" si="0"/>
        <v>8.0000000967978858E-3</v>
      </c>
      <c r="CE47" s="29">
        <f t="shared" si="8"/>
        <v>1.9247508546661619E-2</v>
      </c>
      <c r="CF47" s="69">
        <f t="shared" si="1"/>
        <v>-2.187544346988789E-7</v>
      </c>
      <c r="CG47" s="69" t="str">
        <f t="shared" si="2"/>
        <v/>
      </c>
      <c r="CH47" s="69">
        <f t="shared" si="3"/>
        <v>-2.7218809476030956E-7</v>
      </c>
      <c r="CI47" s="69">
        <f t="shared" si="14"/>
        <v>-2.4101778508020004E-5</v>
      </c>
      <c r="CJ47" s="69">
        <f t="shared" si="15"/>
        <v>-2.6218171250102974E-5</v>
      </c>
      <c r="CK47" s="69">
        <f t="shared" si="6"/>
        <v>-2.5374926333128018E-7</v>
      </c>
      <c r="CL47" s="69">
        <f t="shared" si="7"/>
        <v>-4.1890974274266843E-7</v>
      </c>
      <c r="CM47" s="41">
        <f t="shared" si="9"/>
        <v>-4.9132961585052291E-4</v>
      </c>
      <c r="CN47" s="41">
        <f t="shared" si="10"/>
        <v>-5.5806678598861585E-4</v>
      </c>
      <c r="CO47" s="41">
        <f t="shared" si="11"/>
        <v>8.5673713934313381E-4</v>
      </c>
      <c r="CP47" s="41">
        <f t="shared" si="12"/>
        <v>-1.337686887299972E-3</v>
      </c>
      <c r="CQ47" s="69" t="str">
        <f>IF(N47=0,"",(#REF!-N47)/N47)</f>
        <v/>
      </c>
      <c r="CR47" s="69" t="str">
        <f t="shared" si="13"/>
        <v/>
      </c>
    </row>
    <row r="48" spans="1:96">
      <c r="A48" s="76" t="s">
        <v>212</v>
      </c>
      <c r="B48" s="76">
        <v>1492.6946776917</v>
      </c>
      <c r="C48" s="76"/>
      <c r="D48" s="76">
        <v>12961.6793730792</v>
      </c>
      <c r="E48" s="76">
        <v>225.10725760419101</v>
      </c>
      <c r="F48" s="76">
        <v>207.098593242063</v>
      </c>
      <c r="G48" s="76">
        <v>458.20245052313601</v>
      </c>
      <c r="H48" s="76">
        <v>816.52965791712097</v>
      </c>
      <c r="I48" s="76"/>
      <c r="J48" s="76"/>
      <c r="K48" s="76"/>
      <c r="L48" s="76"/>
      <c r="M48" s="76"/>
      <c r="N48" s="23"/>
      <c r="O48" s="23"/>
      <c r="P48" s="76"/>
      <c r="Q48" s="94" t="s">
        <v>212</v>
      </c>
      <c r="R48" s="76">
        <v>0</v>
      </c>
      <c r="S48" s="76">
        <v>21.571408607951899</v>
      </c>
      <c r="T48" s="76">
        <v>7.9841832574071896</v>
      </c>
      <c r="U48" s="76">
        <v>7.9841832574071896</v>
      </c>
      <c r="V48" s="76">
        <v>63.434129911228602</v>
      </c>
      <c r="W48" s="76">
        <v>0</v>
      </c>
      <c r="X48" s="76">
        <v>3.8673733497420599</v>
      </c>
      <c r="Y48" s="76">
        <v>19.8525686276508</v>
      </c>
      <c r="Z48" s="76">
        <v>1492.69418708334</v>
      </c>
      <c r="AA48" s="76">
        <v>190.01741914070101</v>
      </c>
      <c r="AB48" s="76">
        <v>1.4438227285534699</v>
      </c>
      <c r="AC48" s="76">
        <v>33.173549725898503</v>
      </c>
      <c r="AD48" s="76">
        <v>0</v>
      </c>
      <c r="AE48" s="76">
        <v>0</v>
      </c>
      <c r="AF48" s="76">
        <v>34.892390018192401</v>
      </c>
      <c r="AG48" s="76">
        <v>34.892390018192401</v>
      </c>
      <c r="AH48" s="76">
        <v>103.693403970171</v>
      </c>
      <c r="AI48" s="76">
        <v>26.271628659725501</v>
      </c>
      <c r="AJ48" s="76">
        <v>1.0484902941718499</v>
      </c>
      <c r="AK48" s="76">
        <v>27.493662998970301</v>
      </c>
      <c r="AL48" s="76">
        <v>2.8134055432719198</v>
      </c>
      <c r="AM48" s="76">
        <v>0</v>
      </c>
      <c r="AN48" s="76">
        <v>2.2261432120881</v>
      </c>
      <c r="AO48" s="76">
        <v>3.9860262653923901</v>
      </c>
      <c r="AP48" s="76">
        <v>0</v>
      </c>
      <c r="AQ48" s="76">
        <v>839.57957226034398</v>
      </c>
      <c r="AR48" s="76">
        <v>11665.507842962499</v>
      </c>
      <c r="AS48" s="76">
        <v>1192.4740838018699</v>
      </c>
      <c r="AT48" s="76">
        <v>12961.675330734601</v>
      </c>
      <c r="AU48" s="76">
        <v>0</v>
      </c>
      <c r="AV48" s="76">
        <v>33.469522443956201</v>
      </c>
      <c r="AW48" s="76">
        <v>0</v>
      </c>
      <c r="AX48" s="76">
        <v>291.94564025330402</v>
      </c>
      <c r="AY48" s="76">
        <v>0.120738492009898</v>
      </c>
      <c r="AZ48" s="76">
        <v>4.2455194416794698E-2</v>
      </c>
      <c r="BA48" s="76">
        <v>159.71440263716801</v>
      </c>
      <c r="BB48" s="76">
        <v>5.42598318137976E-2</v>
      </c>
      <c r="BC48" s="76">
        <v>0</v>
      </c>
      <c r="BD48" s="76">
        <v>7.8697460024140607E-3</v>
      </c>
      <c r="BE48" s="76">
        <v>225.10182690244901</v>
      </c>
      <c r="BF48" s="76">
        <v>207.093173626105</v>
      </c>
      <c r="BG48" s="76">
        <v>18.0086532763438</v>
      </c>
      <c r="BH48" s="76">
        <v>0</v>
      </c>
      <c r="BI48" s="76">
        <v>0</v>
      </c>
      <c r="BJ48" s="76">
        <v>0.84724013212299498</v>
      </c>
      <c r="BK48" s="76">
        <v>0</v>
      </c>
      <c r="BL48" s="76">
        <v>9.0916292831120398</v>
      </c>
      <c r="BM48" s="76">
        <v>0</v>
      </c>
      <c r="BN48" s="76">
        <v>0.23629960938507499</v>
      </c>
      <c r="BO48" s="76">
        <v>36.366509612482503</v>
      </c>
      <c r="BP48" s="76">
        <v>0.71322258689661999</v>
      </c>
      <c r="BQ48" s="76">
        <v>0</v>
      </c>
      <c r="BR48" s="76">
        <v>0.61094068976008198</v>
      </c>
      <c r="BS48" s="76">
        <v>8.28397830729123E-4</v>
      </c>
      <c r="BT48" s="76">
        <v>458.20229659705501</v>
      </c>
      <c r="BU48" s="76">
        <v>121.937688364976</v>
      </c>
      <c r="BV48" s="76">
        <v>0</v>
      </c>
      <c r="BW48" s="76">
        <v>0</v>
      </c>
      <c r="BX48" s="76">
        <v>40.847653362577702</v>
      </c>
      <c r="BY48" s="76">
        <v>0</v>
      </c>
      <c r="BZ48" s="76">
        <v>6.6677306635141402</v>
      </c>
      <c r="CA48" s="76">
        <v>816.52940608145002</v>
      </c>
      <c r="CB48" s="76">
        <v>56.778866516416898</v>
      </c>
      <c r="CC48" s="94"/>
      <c r="CD48" s="29">
        <f t="shared" si="0"/>
        <v>8.0000001021699862E-3</v>
      </c>
      <c r="CE48" s="29">
        <f t="shared" si="8"/>
        <v>1.9247501960585795E-2</v>
      </c>
      <c r="CF48" s="69">
        <f t="shared" si="1"/>
        <v>-3.2867294787634287E-7</v>
      </c>
      <c r="CG48" s="69" t="str">
        <f t="shared" si="2"/>
        <v/>
      </c>
      <c r="CH48" s="69">
        <f t="shared" si="3"/>
        <v>-3.1186889311000926E-7</v>
      </c>
      <c r="CI48" s="69">
        <f t="shared" si="14"/>
        <v>-2.41249518109673E-5</v>
      </c>
      <c r="CJ48" s="69">
        <f t="shared" si="15"/>
        <v>-2.6169255296050389E-5</v>
      </c>
      <c r="CK48" s="69">
        <f t="shared" si="6"/>
        <v>-3.3593465251439718E-7</v>
      </c>
      <c r="CL48" s="69">
        <f t="shared" si="7"/>
        <v>-3.084219519888056E-7</v>
      </c>
      <c r="CM48" s="41">
        <f t="shared" si="9"/>
        <v>-4.9122053564963034E-4</v>
      </c>
      <c r="CN48" s="41">
        <f t="shared" si="10"/>
        <v>-5.5807916836967731E-4</v>
      </c>
      <c r="CO48" s="41">
        <f t="shared" si="11"/>
        <v>8.5623412832363545E-4</v>
      </c>
      <c r="CP48" s="41">
        <f t="shared" si="12"/>
        <v>-1.3377743022716729E-3</v>
      </c>
      <c r="CQ48" s="69" t="str">
        <f>IF(N48=0,"",(#REF!-N48)/N48)</f>
        <v/>
      </c>
      <c r="CR48" s="69" t="str">
        <f t="shared" si="13"/>
        <v/>
      </c>
    </row>
    <row r="49" spans="1:96">
      <c r="A49" s="76" t="s">
        <v>213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23"/>
      <c r="O49" s="23"/>
      <c r="P49" s="76"/>
      <c r="Q49" s="94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94"/>
      <c r="CD49" s="29" t="e">
        <f t="shared" si="0"/>
        <v>#DIV/0!</v>
      </c>
      <c r="CE49" s="29" t="e">
        <f t="shared" si="8"/>
        <v>#DIV/0!</v>
      </c>
      <c r="CF49" s="69" t="str">
        <f t="shared" si="1"/>
        <v/>
      </c>
      <c r="CG49" s="69" t="str">
        <f t="shared" si="2"/>
        <v/>
      </c>
      <c r="CH49" s="69" t="str">
        <f t="shared" si="3"/>
        <v/>
      </c>
      <c r="CI49" s="69" t="str">
        <f t="shared" si="14"/>
        <v/>
      </c>
      <c r="CJ49" s="69" t="str">
        <f t="shared" si="15"/>
        <v/>
      </c>
      <c r="CK49" s="69" t="str">
        <f t="shared" si="6"/>
        <v/>
      </c>
      <c r="CL49" s="69" t="str">
        <f t="shared" si="7"/>
        <v/>
      </c>
      <c r="CM49" s="41" t="e">
        <f t="shared" si="9"/>
        <v>#DIV/0!</v>
      </c>
      <c r="CN49" s="41" t="e">
        <f t="shared" si="10"/>
        <v>#DIV/0!</v>
      </c>
      <c r="CO49" s="41" t="e">
        <f t="shared" si="11"/>
        <v>#DIV/0!</v>
      </c>
      <c r="CP49" s="41" t="e">
        <f t="shared" si="12"/>
        <v>#DIV/0!</v>
      </c>
      <c r="CQ49" s="69" t="str">
        <f>IF(N49=0,"",(#REF!-N49)/N49)</f>
        <v/>
      </c>
      <c r="CR49" s="69" t="str">
        <f t="shared" si="13"/>
        <v/>
      </c>
    </row>
    <row r="50" spans="1:96">
      <c r="A50" s="76" t="s">
        <v>214</v>
      </c>
      <c r="B50" s="76">
        <v>81.656912764923405</v>
      </c>
      <c r="C50" s="76"/>
      <c r="D50" s="76">
        <v>787.18136353627699</v>
      </c>
      <c r="E50" s="76">
        <v>13.5051694808833</v>
      </c>
      <c r="F50" s="76">
        <v>12.424760061147699</v>
      </c>
      <c r="G50" s="76">
        <v>28.5406889721278</v>
      </c>
      <c r="H50" s="76">
        <v>46.9144936541893</v>
      </c>
      <c r="I50" s="76"/>
      <c r="J50" s="76"/>
      <c r="K50" s="76"/>
      <c r="L50" s="76"/>
      <c r="M50" s="76"/>
      <c r="N50" s="23"/>
      <c r="O50" s="23"/>
      <c r="P50" s="76"/>
      <c r="Q50" s="94" t="s">
        <v>214</v>
      </c>
      <c r="R50" s="76">
        <v>0</v>
      </c>
      <c r="S50" s="76">
        <v>1.23940597991155</v>
      </c>
      <c r="T50" s="76">
        <v>0.45873894973693902</v>
      </c>
      <c r="U50" s="76">
        <v>0.45873894973693902</v>
      </c>
      <c r="V50" s="76">
        <v>3.6446671319069401</v>
      </c>
      <c r="W50" s="76">
        <v>0</v>
      </c>
      <c r="X50" s="76">
        <v>0.222203789641926</v>
      </c>
      <c r="Y50" s="76">
        <v>1.1406482376961</v>
      </c>
      <c r="Z50" s="76">
        <v>81.656869245412906</v>
      </c>
      <c r="AA50" s="76">
        <v>10.9176395255533</v>
      </c>
      <c r="AB50" s="76">
        <v>8.2956317584050601E-2</v>
      </c>
      <c r="AC50" s="76">
        <v>1.9060184167541701</v>
      </c>
      <c r="AD50" s="76">
        <v>0</v>
      </c>
      <c r="AE50" s="76">
        <v>0</v>
      </c>
      <c r="AF50" s="76">
        <v>2.0047744967943402</v>
      </c>
      <c r="AG50" s="76">
        <v>2.0047744967943402</v>
      </c>
      <c r="AH50" s="76">
        <v>6.2974516661761299</v>
      </c>
      <c r="AI50" s="76">
        <v>1.5094621260959999</v>
      </c>
      <c r="AJ50" s="76">
        <v>6.02421007816447E-2</v>
      </c>
      <c r="AK50" s="76">
        <v>1.57967514439742</v>
      </c>
      <c r="AL50" s="76">
        <v>0.16164685421306499</v>
      </c>
      <c r="AM50" s="76">
        <v>0</v>
      </c>
      <c r="AN50" s="76">
        <v>0.12790460287788</v>
      </c>
      <c r="AO50" s="76">
        <v>0.23913921953074599</v>
      </c>
      <c r="AP50" s="76">
        <v>0</v>
      </c>
      <c r="AQ50" s="76">
        <v>48.238845465919297</v>
      </c>
      <c r="AR50" s="76">
        <v>708.462989700447</v>
      </c>
      <c r="AS50" s="76">
        <v>72.420699929121398</v>
      </c>
      <c r="AT50" s="76">
        <v>787.18114129574406</v>
      </c>
      <c r="AU50" s="76">
        <v>0</v>
      </c>
      <c r="AV50" s="76">
        <v>1.9230237184074901</v>
      </c>
      <c r="AW50" s="76">
        <v>0</v>
      </c>
      <c r="AX50" s="76">
        <v>16.774030936024001</v>
      </c>
      <c r="AY50" s="76">
        <v>7.2436353114304101E-3</v>
      </c>
      <c r="AZ50" s="76">
        <v>2.5470778981133901E-3</v>
      </c>
      <c r="BA50" s="76">
        <v>9.5819712666104397</v>
      </c>
      <c r="BB50" s="76">
        <v>3.2552808975016101E-3</v>
      </c>
      <c r="BC50" s="76">
        <v>0</v>
      </c>
      <c r="BD50" s="76">
        <v>4.7214068673974901E-4</v>
      </c>
      <c r="BE50" s="76">
        <v>13.5048444100913</v>
      </c>
      <c r="BF50" s="76">
        <v>12.4244323962242</v>
      </c>
      <c r="BG50" s="76">
        <v>1.0804120138670701</v>
      </c>
      <c r="BH50" s="76">
        <v>0</v>
      </c>
      <c r="BI50" s="76">
        <v>0</v>
      </c>
      <c r="BJ50" s="76">
        <v>5.0829686987769802E-2</v>
      </c>
      <c r="BK50" s="76">
        <v>0</v>
      </c>
      <c r="BL50" s="76">
        <v>0.54544682650176102</v>
      </c>
      <c r="BM50" s="76">
        <v>0</v>
      </c>
      <c r="BN50" s="76">
        <v>1.4176644344869E-2</v>
      </c>
      <c r="BO50" s="76">
        <v>2.1817870846629899</v>
      </c>
      <c r="BP50" s="76">
        <v>4.0978875664972401E-2</v>
      </c>
      <c r="BQ50" s="76">
        <v>0</v>
      </c>
      <c r="BR50" s="76">
        <v>3.6653053357363699E-2</v>
      </c>
      <c r="BS50" s="76">
        <v>4.9698965304761401E-5</v>
      </c>
      <c r="BT50" s="76">
        <v>28.540678886886301</v>
      </c>
      <c r="BU50" s="76">
        <v>7.0060510742165096</v>
      </c>
      <c r="BV50" s="76">
        <v>0</v>
      </c>
      <c r="BW50" s="76">
        <v>0</v>
      </c>
      <c r="BX50" s="76">
        <v>2.3469418010585201</v>
      </c>
      <c r="BY50" s="76">
        <v>0</v>
      </c>
      <c r="BZ50" s="76">
        <v>0.38310098835245199</v>
      </c>
      <c r="CA50" s="76">
        <v>46.9144817132117</v>
      </c>
      <c r="CB50" s="76">
        <v>3.2622832958736598</v>
      </c>
      <c r="CC50" s="94"/>
      <c r="CD50" s="29">
        <f t="shared" si="0"/>
        <v>8.0000032213807526E-3</v>
      </c>
      <c r="CE50" s="29">
        <f t="shared" si="8"/>
        <v>1.9247496537823386E-2</v>
      </c>
      <c r="CF50" s="69">
        <f t="shared" si="1"/>
        <v>-5.3295561912435478E-7</v>
      </c>
      <c r="CG50" s="69" t="str">
        <f t="shared" si="2"/>
        <v/>
      </c>
      <c r="CH50" s="69">
        <f t="shared" si="3"/>
        <v>-2.8232443402428914E-7</v>
      </c>
      <c r="CI50" s="69">
        <f t="shared" si="14"/>
        <v>-2.4070100894334528E-5</v>
      </c>
      <c r="CJ50" s="69">
        <f t="shared" si="15"/>
        <v>-2.637193168215716E-5</v>
      </c>
      <c r="CK50" s="69">
        <f t="shared" si="6"/>
        <v>-3.5336363143380943E-7</v>
      </c>
      <c r="CL50" s="69">
        <f t="shared" si="7"/>
        <v>-2.545264090135253E-7</v>
      </c>
      <c r="CM50" s="41">
        <f t="shared" si="9"/>
        <v>-4.9115982827057606E-4</v>
      </c>
      <c r="CN50" s="41">
        <f t="shared" si="10"/>
        <v>-5.5746171488157406E-4</v>
      </c>
      <c r="CO50" s="41">
        <f t="shared" si="11"/>
        <v>8.5558343661159327E-4</v>
      </c>
      <c r="CP50" s="41">
        <f t="shared" si="12"/>
        <v>-1.3424176339910179E-3</v>
      </c>
      <c r="CQ50" s="69" t="str">
        <f>IF(N50=0,"",(#REF!-N50)/N50)</f>
        <v/>
      </c>
      <c r="CR50" s="69" t="str">
        <f t="shared" si="13"/>
        <v/>
      </c>
    </row>
    <row r="51" spans="1:96">
      <c r="A51" s="76" t="s">
        <v>215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23"/>
      <c r="O51" s="23"/>
      <c r="P51" s="76"/>
      <c r="Q51" s="94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94"/>
      <c r="CD51" s="29" t="e">
        <f t="shared" si="0"/>
        <v>#DIV/0!</v>
      </c>
      <c r="CE51" s="29" t="e">
        <f t="shared" si="8"/>
        <v>#DIV/0!</v>
      </c>
      <c r="CF51" s="69" t="str">
        <f t="shared" si="1"/>
        <v/>
      </c>
      <c r="CG51" s="69" t="str">
        <f t="shared" si="2"/>
        <v/>
      </c>
      <c r="CH51" s="69" t="str">
        <f t="shared" si="3"/>
        <v/>
      </c>
      <c r="CI51" s="69" t="str">
        <f t="shared" si="14"/>
        <v/>
      </c>
      <c r="CJ51" s="69" t="str">
        <f t="shared" si="15"/>
        <v/>
      </c>
      <c r="CK51" s="69" t="str">
        <f t="shared" si="6"/>
        <v/>
      </c>
      <c r="CL51" s="69" t="str">
        <f t="shared" si="7"/>
        <v/>
      </c>
      <c r="CM51" s="41"/>
      <c r="CN51" s="41"/>
      <c r="CO51" s="41"/>
      <c r="CP51" s="41"/>
      <c r="CQ51" s="69"/>
      <c r="CR51" s="69"/>
    </row>
    <row r="52" spans="1:96">
      <c r="A52" s="32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23"/>
      <c r="O52" s="23"/>
      <c r="P52" s="76"/>
      <c r="Q52" s="94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94"/>
      <c r="CD52" s="29" t="e">
        <f t="shared" si="0"/>
        <v>#DIV/0!</v>
      </c>
      <c r="CE52" s="29" t="e">
        <f t="shared" si="8"/>
        <v>#DIV/0!</v>
      </c>
      <c r="CF52" s="69" t="str">
        <f t="shared" si="1"/>
        <v/>
      </c>
      <c r="CG52" s="69" t="str">
        <f t="shared" si="2"/>
        <v/>
      </c>
      <c r="CH52" s="69" t="str">
        <f t="shared" si="3"/>
        <v/>
      </c>
      <c r="CI52" s="69" t="str">
        <f t="shared" si="14"/>
        <v/>
      </c>
      <c r="CJ52" s="69" t="str">
        <f t="shared" si="15"/>
        <v/>
      </c>
      <c r="CK52" s="69" t="str">
        <f t="shared" si="6"/>
        <v/>
      </c>
      <c r="CL52" s="69" t="str">
        <f t="shared" si="7"/>
        <v/>
      </c>
      <c r="CM52" s="41"/>
      <c r="CN52" s="41"/>
      <c r="CO52" s="41"/>
      <c r="CP52" s="41"/>
      <c r="CQ52" s="69"/>
      <c r="CR52" s="69"/>
    </row>
    <row r="53" spans="1:96">
      <c r="A53" s="32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23"/>
      <c r="O53" s="94"/>
      <c r="P53" s="76"/>
      <c r="Q53" s="94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94"/>
      <c r="CD53" s="29" t="e">
        <f t="shared" si="0"/>
        <v>#DIV/0!</v>
      </c>
      <c r="CE53" s="29" t="e">
        <f t="shared" si="8"/>
        <v>#DIV/0!</v>
      </c>
      <c r="CF53" s="69" t="str">
        <f t="shared" si="1"/>
        <v/>
      </c>
      <c r="CG53" s="69" t="str">
        <f t="shared" si="2"/>
        <v/>
      </c>
      <c r="CH53" s="69" t="str">
        <f t="shared" si="3"/>
        <v/>
      </c>
      <c r="CI53" s="69" t="str">
        <f t="shared" si="14"/>
        <v/>
      </c>
      <c r="CJ53" s="69" t="str">
        <f t="shared" si="15"/>
        <v/>
      </c>
      <c r="CK53" s="69" t="str">
        <f t="shared" si="6"/>
        <v/>
      </c>
      <c r="CL53" s="69" t="str">
        <f t="shared" si="7"/>
        <v/>
      </c>
      <c r="CM53" s="41"/>
      <c r="CN53" s="41"/>
      <c r="CO53" s="41"/>
      <c r="CP53" s="41"/>
      <c r="CQ53" s="69"/>
      <c r="CR53" s="69"/>
    </row>
    <row r="54" spans="1:96">
      <c r="A54" s="32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23"/>
      <c r="O54" s="94"/>
      <c r="P54" s="76"/>
      <c r="Q54" s="94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94"/>
      <c r="CD54" s="29" t="e">
        <f t="shared" si="0"/>
        <v>#DIV/0!</v>
      </c>
      <c r="CE54" s="29" t="e">
        <f t="shared" si="8"/>
        <v>#DIV/0!</v>
      </c>
      <c r="CF54" s="69" t="str">
        <f t="shared" si="1"/>
        <v/>
      </c>
      <c r="CG54" s="69" t="str">
        <f t="shared" si="2"/>
        <v/>
      </c>
      <c r="CH54" s="69" t="str">
        <f t="shared" si="3"/>
        <v/>
      </c>
      <c r="CI54" s="69" t="str">
        <f t="shared" si="14"/>
        <v/>
      </c>
      <c r="CJ54" s="69" t="str">
        <f t="shared" si="15"/>
        <v/>
      </c>
      <c r="CK54" s="69" t="str">
        <f t="shared" si="6"/>
        <v/>
      </c>
      <c r="CL54" s="69" t="str">
        <f t="shared" si="7"/>
        <v/>
      </c>
      <c r="CM54" s="41"/>
      <c r="CN54" s="41"/>
      <c r="CO54" s="41"/>
      <c r="CP54" s="41"/>
      <c r="CQ54" s="69"/>
      <c r="CR54" s="69"/>
    </row>
    <row r="55" spans="1:96">
      <c r="A55" s="76" t="s">
        <v>334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23"/>
      <c r="O55" s="23"/>
      <c r="P55" s="76"/>
      <c r="Q55" s="94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94"/>
      <c r="CD55" s="29" t="e">
        <f t="shared" si="0"/>
        <v>#DIV/0!</v>
      </c>
      <c r="CE55" s="29" t="e">
        <f t="shared" si="8"/>
        <v>#DIV/0!</v>
      </c>
      <c r="CF55" s="69" t="str">
        <f t="shared" si="1"/>
        <v/>
      </c>
      <c r="CG55" s="69" t="str">
        <f t="shared" si="2"/>
        <v/>
      </c>
      <c r="CH55" s="69" t="str">
        <f t="shared" si="3"/>
        <v/>
      </c>
      <c r="CI55" s="69" t="str">
        <f t="shared" si="14"/>
        <v/>
      </c>
      <c r="CJ55" s="69" t="str">
        <f t="shared" si="15"/>
        <v/>
      </c>
      <c r="CK55" s="69" t="str">
        <f t="shared" si="6"/>
        <v/>
      </c>
      <c r="CL55" s="69" t="str">
        <f t="shared" si="7"/>
        <v/>
      </c>
      <c r="CM55" s="41"/>
      <c r="CN55" s="41"/>
      <c r="CO55" s="41"/>
      <c r="CP55" s="41"/>
      <c r="CQ55" s="69"/>
      <c r="CR55" s="69"/>
    </row>
    <row r="56" spans="1:96">
      <c r="A56" s="76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23"/>
      <c r="O56" s="23"/>
      <c r="P56" s="76"/>
      <c r="Q56" s="94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94"/>
      <c r="CD56" s="29" t="e">
        <f t="shared" si="0"/>
        <v>#DIV/0!</v>
      </c>
      <c r="CE56" s="29" t="e">
        <f t="shared" si="8"/>
        <v>#DIV/0!</v>
      </c>
      <c r="CF56" s="69" t="str">
        <f t="shared" si="1"/>
        <v/>
      </c>
      <c r="CG56" s="69" t="str">
        <f t="shared" si="2"/>
        <v/>
      </c>
      <c r="CH56" s="69" t="str">
        <f t="shared" si="3"/>
        <v/>
      </c>
      <c r="CI56" s="69" t="str">
        <f t="shared" si="14"/>
        <v/>
      </c>
      <c r="CJ56" s="69" t="str">
        <f t="shared" si="15"/>
        <v/>
      </c>
      <c r="CK56" s="69" t="str">
        <f t="shared" si="6"/>
        <v/>
      </c>
      <c r="CL56" s="69" t="str">
        <f t="shared" si="7"/>
        <v/>
      </c>
      <c r="CM56" s="41"/>
      <c r="CN56" s="41"/>
      <c r="CO56" s="41"/>
      <c r="CP56" s="41"/>
      <c r="CQ56" s="69"/>
      <c r="CR56" s="69"/>
    </row>
    <row r="57" spans="1:96">
      <c r="A57" s="94" t="s">
        <v>336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94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94"/>
      <c r="CD57" s="29" t="e">
        <f t="shared" si="0"/>
        <v>#DIV/0!</v>
      </c>
      <c r="CE57" s="29" t="e">
        <f t="shared" si="8"/>
        <v>#DIV/0!</v>
      </c>
      <c r="CF57" s="69" t="str">
        <f t="shared" si="1"/>
        <v/>
      </c>
      <c r="CG57" s="69" t="str">
        <f t="shared" si="2"/>
        <v/>
      </c>
      <c r="CH57" s="69" t="str">
        <f t="shared" si="3"/>
        <v/>
      </c>
      <c r="CI57" s="69" t="str">
        <f t="shared" si="14"/>
        <v/>
      </c>
      <c r="CJ57" s="69" t="str">
        <f t="shared" si="15"/>
        <v/>
      </c>
      <c r="CK57" s="69" t="str">
        <f t="shared" si="6"/>
        <v/>
      </c>
      <c r="CL57" s="69" t="str">
        <f t="shared" si="7"/>
        <v/>
      </c>
      <c r="CM57" s="41"/>
      <c r="CN57" s="41"/>
      <c r="CO57" s="41"/>
      <c r="CP57" s="41"/>
      <c r="CQ57" s="69"/>
      <c r="CR57" s="69"/>
    </row>
    <row r="58" spans="1:96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94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94"/>
      <c r="CD58" s="29" t="e">
        <f t="shared" si="0"/>
        <v>#DIV/0!</v>
      </c>
      <c r="CE58" s="29" t="e">
        <f t="shared" si="8"/>
        <v>#DIV/0!</v>
      </c>
      <c r="CF58" s="69" t="str">
        <f t="shared" si="1"/>
        <v/>
      </c>
      <c r="CG58" s="69" t="str">
        <f t="shared" si="2"/>
        <v/>
      </c>
      <c r="CH58" s="69" t="str">
        <f t="shared" si="3"/>
        <v/>
      </c>
      <c r="CI58" s="69" t="str">
        <f t="shared" si="14"/>
        <v/>
      </c>
      <c r="CJ58" s="69" t="str">
        <f t="shared" si="15"/>
        <v/>
      </c>
      <c r="CK58" s="69" t="str">
        <f t="shared" si="6"/>
        <v/>
      </c>
      <c r="CL58" s="69" t="str">
        <f t="shared" si="7"/>
        <v/>
      </c>
      <c r="CM58" s="41"/>
      <c r="CN58" s="41"/>
      <c r="CO58" s="41"/>
      <c r="CP58" s="41"/>
      <c r="CQ58" s="69"/>
      <c r="CR58" s="69"/>
    </row>
    <row r="59" spans="1:96">
      <c r="A59" s="94" t="s">
        <v>386</v>
      </c>
      <c r="B59" s="76">
        <v>29222.6515328309</v>
      </c>
      <c r="C59" s="76"/>
      <c r="D59" s="76">
        <v>258486.174724952</v>
      </c>
      <c r="E59" s="76">
        <v>6536.8133669667304</v>
      </c>
      <c r="F59" s="76">
        <v>6013.8692048254097</v>
      </c>
      <c r="G59" s="76">
        <v>29062.355869999199</v>
      </c>
      <c r="H59" s="76">
        <v>15471.9147981649</v>
      </c>
      <c r="I59" s="76"/>
      <c r="J59" s="76"/>
      <c r="K59" s="76"/>
      <c r="L59" s="76"/>
      <c r="M59" s="76"/>
      <c r="N59" s="76"/>
      <c r="O59" s="76"/>
      <c r="P59" s="76"/>
      <c r="Q59" s="94" t="s">
        <v>367</v>
      </c>
      <c r="R59" s="76">
        <v>0</v>
      </c>
      <c r="S59" s="76">
        <v>408.741497975605</v>
      </c>
      <c r="T59" s="76">
        <v>151.287456379856</v>
      </c>
      <c r="U59" s="76">
        <v>151.287456379856</v>
      </c>
      <c r="V59" s="76">
        <v>1201.96976218191</v>
      </c>
      <c r="W59" s="76">
        <v>0</v>
      </c>
      <c r="X59" s="76">
        <v>73.280645377869504</v>
      </c>
      <c r="Y59" s="76">
        <v>376.17415352134299</v>
      </c>
      <c r="Z59" s="76">
        <v>29222.479854935798</v>
      </c>
      <c r="AA59" s="76">
        <v>3600.5071351351698</v>
      </c>
      <c r="AB59" s="76">
        <v>27.3578990663536</v>
      </c>
      <c r="AC59" s="76">
        <v>628.58758250169399</v>
      </c>
      <c r="AD59" s="76">
        <v>0</v>
      </c>
      <c r="AE59" s="76">
        <v>0</v>
      </c>
      <c r="AF59" s="76">
        <v>661.15588726711701</v>
      </c>
      <c r="AG59" s="76">
        <v>661.15588726711701</v>
      </c>
      <c r="AH59" s="76">
        <v>2067.8931332197899</v>
      </c>
      <c r="AI59" s="76">
        <v>497.80432895010301</v>
      </c>
      <c r="AJ59" s="76">
        <v>19.867146763486399</v>
      </c>
      <c r="AK59" s="76">
        <v>520.960940067823</v>
      </c>
      <c r="AL59" s="76">
        <v>53.309562588843498</v>
      </c>
      <c r="AM59" s="76">
        <v>0</v>
      </c>
      <c r="AN59" s="76">
        <v>42.181842087171702</v>
      </c>
      <c r="AO59" s="76">
        <v>115.748986569442</v>
      </c>
      <c r="AP59" s="76">
        <v>0</v>
      </c>
      <c r="AQ59" s="76">
        <v>15908.6204716788</v>
      </c>
      <c r="AR59" s="76">
        <v>232637.453826727</v>
      </c>
      <c r="AS59" s="76">
        <v>23780.765352160699</v>
      </c>
      <c r="AT59" s="76">
        <v>258486.11231210799</v>
      </c>
      <c r="AU59" s="76">
        <v>0</v>
      </c>
      <c r="AV59" s="76">
        <v>634.19130687401105</v>
      </c>
      <c r="AW59" s="76">
        <v>0</v>
      </c>
      <c r="AX59" s="76">
        <v>5531.88603910448</v>
      </c>
      <c r="AY59" s="76">
        <v>53.490155788510599</v>
      </c>
      <c r="AZ59" s="76">
        <v>0.67947104427432103</v>
      </c>
      <c r="BA59" s="76">
        <v>2747.5293705252998</v>
      </c>
      <c r="BB59" s="76">
        <v>2.9742842860056098</v>
      </c>
      <c r="BC59" s="76">
        <v>0</v>
      </c>
      <c r="BD59" s="76">
        <v>0.125950822820042</v>
      </c>
      <c r="BE59" s="76">
        <v>6536.6286043090404</v>
      </c>
      <c r="BF59" s="76">
        <v>6013.6837113709898</v>
      </c>
      <c r="BG59" s="76">
        <v>522.94489293804395</v>
      </c>
      <c r="BH59" s="76">
        <v>8.9978301624255295</v>
      </c>
      <c r="BI59" s="76">
        <v>0</v>
      </c>
      <c r="BJ59" s="76">
        <v>687.32342957610501</v>
      </c>
      <c r="BK59" s="76">
        <v>0</v>
      </c>
      <c r="BL59" s="76">
        <v>432.72089309236799</v>
      </c>
      <c r="BM59" s="76">
        <v>0</v>
      </c>
      <c r="BN59" s="76">
        <v>3.7818201535519198</v>
      </c>
      <c r="BO59" s="76">
        <v>1730.6133307980101</v>
      </c>
      <c r="BP59" s="76">
        <v>13.5144657710768</v>
      </c>
      <c r="BQ59" s="76">
        <v>9.1894875197451409</v>
      </c>
      <c r="BR59" s="76">
        <v>335.86155000358201</v>
      </c>
      <c r="BS59" s="76">
        <v>0.39613759828480399</v>
      </c>
      <c r="BT59" s="76">
        <v>29062.304351152099</v>
      </c>
      <c r="BU59" s="76">
        <v>2310.5252288332999</v>
      </c>
      <c r="BV59" s="76">
        <v>0</v>
      </c>
      <c r="BW59" s="76">
        <v>0</v>
      </c>
      <c r="BX59" s="76">
        <v>773.99497089493798</v>
      </c>
      <c r="BY59" s="76">
        <v>0</v>
      </c>
      <c r="BZ59" s="76">
        <v>126.343173814051</v>
      </c>
      <c r="CA59" s="76">
        <v>15471.9928072002</v>
      </c>
      <c r="CB59" s="76">
        <v>1075.87175074995</v>
      </c>
      <c r="CC59" s="94"/>
      <c r="CD59" s="29">
        <f t="shared" si="0"/>
        <v>8.0000163827870212E-3</v>
      </c>
      <c r="CE59" s="29">
        <f t="shared" si="8"/>
        <v>1.924760132472177E-2</v>
      </c>
      <c r="CF59" s="69">
        <f t="shared" si="1"/>
        <v>-5.8748226494243834E-6</v>
      </c>
      <c r="CG59" s="69" t="str">
        <f t="shared" si="2"/>
        <v/>
      </c>
      <c r="CH59" s="69">
        <f t="shared" si="3"/>
        <v>-2.4145525027327948E-7</v>
      </c>
      <c r="CI59" s="69">
        <f t="shared" si="14"/>
        <v>-2.8264943072067398E-5</v>
      </c>
      <c r="CJ59" s="69">
        <f t="shared" si="15"/>
        <v>-3.0844278134790127E-5</v>
      </c>
      <c r="CK59" s="69">
        <f t="shared" si="6"/>
        <v>-1.7727003044899175E-6</v>
      </c>
      <c r="CL59" s="69">
        <f t="shared" si="7"/>
        <v>5.041976789408672E-6</v>
      </c>
      <c r="CM59" s="41">
        <f t="shared" si="9"/>
        <v>-4.9582459453736667E-4</v>
      </c>
      <c r="CN59" s="41">
        <f t="shared" si="10"/>
        <v>-5.6093208411552823E-4</v>
      </c>
      <c r="CO59" s="41">
        <f t="shared" si="11"/>
        <v>8.5329855048145648E-4</v>
      </c>
      <c r="CP59" s="41">
        <f t="shared" si="12"/>
        <v>-1.3423351279824517E-3</v>
      </c>
      <c r="CQ59" s="69" t="str">
        <f>IF(N59=0,"",(#REF!-N59)/N59)</f>
        <v/>
      </c>
      <c r="CR59" s="69" t="str">
        <f t="shared" si="13"/>
        <v/>
      </c>
    </row>
    <row r="60" spans="1:96">
      <c r="A60" s="76" t="s">
        <v>387</v>
      </c>
      <c r="B60" s="76">
        <v>128350.749278235</v>
      </c>
      <c r="C60" s="76"/>
      <c r="D60" s="76">
        <v>1498502.4879375701</v>
      </c>
      <c r="E60" s="76">
        <v>130611.799078521</v>
      </c>
      <c r="F60" s="76">
        <v>120162.85722331901</v>
      </c>
      <c r="G60" s="76">
        <v>967625.47230061796</v>
      </c>
      <c r="H60" s="76">
        <v>55843.566101360098</v>
      </c>
      <c r="I60" s="76">
        <v>10.174588613031201</v>
      </c>
      <c r="J60" s="76">
        <v>0.436053743174594</v>
      </c>
      <c r="K60" s="76">
        <v>69.7686007896543</v>
      </c>
      <c r="L60" s="76"/>
      <c r="M60" s="76"/>
      <c r="N60" s="76"/>
      <c r="O60" s="76"/>
      <c r="P60" s="76"/>
      <c r="Q60" s="94" t="s">
        <v>369</v>
      </c>
      <c r="R60" s="76">
        <v>0</v>
      </c>
      <c r="S60" s="76">
        <v>299.22746258954902</v>
      </c>
      <c r="T60" s="76">
        <v>110.750363798938</v>
      </c>
      <c r="U60" s="76">
        <v>110.750363798938</v>
      </c>
      <c r="V60" s="76">
        <v>879.90298730137704</v>
      </c>
      <c r="W60" s="76">
        <v>0</v>
      </c>
      <c r="X60" s="76">
        <v>53.646077121248702</v>
      </c>
      <c r="Y60" s="76">
        <v>275.38295407441598</v>
      </c>
      <c r="Z60" s="76">
        <v>23490.460894304899</v>
      </c>
      <c r="AA60" s="76">
        <v>2635.8232515520999</v>
      </c>
      <c r="AB60" s="76">
        <v>20.027511501843598</v>
      </c>
      <c r="AC60" s="76">
        <v>460.16185718877603</v>
      </c>
      <c r="AD60" s="76">
        <v>0</v>
      </c>
      <c r="AE60" s="76">
        <v>0</v>
      </c>
      <c r="AF60" s="76">
        <v>483.99408799021103</v>
      </c>
      <c r="AG60" s="76">
        <v>483.99408799021103</v>
      </c>
      <c r="AH60" s="76">
        <v>2098.08489426081</v>
      </c>
      <c r="AI60" s="76">
        <v>364.42409155905301</v>
      </c>
      <c r="AJ60" s="76">
        <v>14.5441592906298</v>
      </c>
      <c r="AK60" s="76">
        <v>381.37709437031998</v>
      </c>
      <c r="AL60" s="76">
        <v>39.025218913452001</v>
      </c>
      <c r="AM60" s="76">
        <v>0</v>
      </c>
      <c r="AN60" s="76">
        <v>30.879434462011599</v>
      </c>
      <c r="AO60" s="76">
        <v>454.56096275842299</v>
      </c>
      <c r="AP60" s="76">
        <v>0</v>
      </c>
      <c r="AQ60" s="76">
        <v>11645.997250836301</v>
      </c>
      <c r="AR60" s="76">
        <v>236033.364228905</v>
      </c>
      <c r="AS60" s="76">
        <v>24128.060192794099</v>
      </c>
      <c r="AT60" s="76">
        <v>262259.50931595999</v>
      </c>
      <c r="AU60" s="76">
        <v>0</v>
      </c>
      <c r="AV60" s="76">
        <v>464.27633644184999</v>
      </c>
      <c r="AW60" s="76">
        <v>0</v>
      </c>
      <c r="AX60" s="76">
        <v>4049.6713360406102</v>
      </c>
      <c r="AY60" s="76">
        <v>450.87086536924602</v>
      </c>
      <c r="AZ60" s="76">
        <v>2.3102026598764299E-3</v>
      </c>
      <c r="BA60" s="76">
        <v>1682.2994260266601</v>
      </c>
      <c r="BB60" s="76">
        <v>18.418913011127799</v>
      </c>
      <c r="BC60" s="76">
        <v>0</v>
      </c>
      <c r="BD60" s="76">
        <v>4.2823249943506499E-4</v>
      </c>
      <c r="BE60" s="76">
        <v>25669.620712856198</v>
      </c>
      <c r="BF60" s="76">
        <v>23615.969364895202</v>
      </c>
      <c r="BG60" s="76">
        <v>2053.6513479609998</v>
      </c>
      <c r="BH60" s="76">
        <v>78.685279628741597</v>
      </c>
      <c r="BI60" s="76">
        <v>0</v>
      </c>
      <c r="BJ60" s="76">
        <v>5892.0260729619604</v>
      </c>
      <c r="BK60" s="76">
        <v>0</v>
      </c>
      <c r="BL60" s="76">
        <v>2512.1398353147301</v>
      </c>
      <c r="BM60" s="76">
        <v>0</v>
      </c>
      <c r="BN60" s="76">
        <v>1.28582650727249E-2</v>
      </c>
      <c r="BO60" s="76">
        <v>10046.2063019119</v>
      </c>
      <c r="BP60" s="76">
        <v>9.8935439907846803</v>
      </c>
      <c r="BQ60" s="76">
        <v>80.361058879941794</v>
      </c>
      <c r="BR60" s="76">
        <v>2851.59769010731</v>
      </c>
      <c r="BS60" s="76">
        <v>3.3483249833275401</v>
      </c>
      <c r="BT60" s="76">
        <v>189079.62705732501</v>
      </c>
      <c r="BU60" s="76">
        <v>1691.4432221479799</v>
      </c>
      <c r="BV60" s="76">
        <v>0</v>
      </c>
      <c r="BW60" s="76">
        <v>0</v>
      </c>
      <c r="BX60" s="76">
        <v>566.59599298312799</v>
      </c>
      <c r="BY60" s="76">
        <v>0</v>
      </c>
      <c r="BZ60" s="76">
        <v>92.490779702045202</v>
      </c>
      <c r="CA60" s="76">
        <v>11326.314193907499</v>
      </c>
      <c r="CB60" s="76">
        <v>787.593136422008</v>
      </c>
      <c r="CC60" s="94"/>
      <c r="CD60" s="29">
        <f t="shared" si="0"/>
        <v>8.0000336297934554E-3</v>
      </c>
      <c r="CE60" s="29">
        <f t="shared" si="8"/>
        <v>1.9248033215783271E-2</v>
      </c>
      <c r="CF60" s="69">
        <f t="shared" si="1"/>
        <v>-0.81698228466603684</v>
      </c>
      <c r="CG60" s="69" t="str">
        <f t="shared" si="2"/>
        <v/>
      </c>
      <c r="CH60" s="69">
        <f t="shared" si="3"/>
        <v>-0.82498560300896462</v>
      </c>
      <c r="CI60" s="69">
        <f t="shared" si="14"/>
        <v>-0.80346629558770433</v>
      </c>
      <c r="CJ60" s="69">
        <f t="shared" si="15"/>
        <v>-0.80346697881021889</v>
      </c>
      <c r="CK60" s="69">
        <f t="shared" si="6"/>
        <v>-0.80459420254019265</v>
      </c>
      <c r="CL60" s="69">
        <f t="shared" si="7"/>
        <v>-0.79717781322651526</v>
      </c>
      <c r="CM60" s="41">
        <f t="shared" si="9"/>
        <v>-4.9607685105460767E-4</v>
      </c>
      <c r="CN60" s="41">
        <f t="shared" si="10"/>
        <v>-5.4635535196819319E-4</v>
      </c>
      <c r="CO60" s="41">
        <f t="shared" si="11"/>
        <v>8.3909630992904218E-4</v>
      </c>
      <c r="CP60" s="41">
        <f t="shared" si="12"/>
        <v>-1.3390092367959049E-3</v>
      </c>
      <c r="CQ60" s="69" t="str">
        <f>IF(N60=0,"",(#REF!-N60)/N60)</f>
        <v/>
      </c>
      <c r="CR60" s="69" t="str">
        <f t="shared" si="13"/>
        <v/>
      </c>
    </row>
    <row r="61" spans="1:96">
      <c r="A61" s="33" t="s">
        <v>370</v>
      </c>
      <c r="B61" s="1">
        <f>SUM(B3:B60)+SUM(B67:B90)</f>
        <v>247894.22528497034</v>
      </c>
      <c r="C61" s="1">
        <f t="shared" ref="C61:O61" si="16">SUM(C3:C60)+SUM(C67:C90)</f>
        <v>18.8614564236617</v>
      </c>
      <c r="D61" s="1">
        <f t="shared" si="16"/>
        <v>2166023.1723998981</v>
      </c>
      <c r="E61" s="1">
        <f t="shared" si="16"/>
        <v>157566.05972584061</v>
      </c>
      <c r="F61" s="1">
        <f t="shared" si="16"/>
        <v>145066.27553877348</v>
      </c>
      <c r="G61" s="1">
        <f t="shared" si="16"/>
        <v>1116858.7888770341</v>
      </c>
      <c r="H61" s="1">
        <f t="shared" si="16"/>
        <v>94634.106885280285</v>
      </c>
      <c r="I61" s="1">
        <f t="shared" si="16"/>
        <v>10.174588613031201</v>
      </c>
      <c r="J61" s="1">
        <f t="shared" si="16"/>
        <v>0.436053743174594</v>
      </c>
      <c r="K61" s="1">
        <f t="shared" si="16"/>
        <v>69.7686007896543</v>
      </c>
      <c r="L61" s="1">
        <f t="shared" si="16"/>
        <v>0</v>
      </c>
      <c r="M61" s="1">
        <f t="shared" si="16"/>
        <v>0</v>
      </c>
      <c r="N61" s="1">
        <f t="shared" si="16"/>
        <v>0</v>
      </c>
      <c r="O61" s="1">
        <f t="shared" si="16"/>
        <v>0</v>
      </c>
      <c r="P61" s="76"/>
      <c r="Q61" s="76"/>
      <c r="R61" s="1">
        <f t="shared" ref="R61:CB61" si="17">SUM(R3:R60)+SUM(R67:R90)</f>
        <v>0</v>
      </c>
      <c r="S61" s="1">
        <f t="shared" si="17"/>
        <v>1083.2872840879081</v>
      </c>
      <c r="T61" s="1">
        <f t="shared" si="17"/>
        <v>400.95360995258886</v>
      </c>
      <c r="U61" s="1">
        <f t="shared" si="17"/>
        <v>400.95360995258886</v>
      </c>
      <c r="V61" s="1">
        <f t="shared" si="17"/>
        <v>3185.5554218140305</v>
      </c>
      <c r="W61" s="1">
        <f t="shared" si="17"/>
        <v>0</v>
      </c>
      <c r="X61" s="1">
        <f t="shared" si="17"/>
        <v>194.2146655497786</v>
      </c>
      <c r="Y61" s="1">
        <f t="shared" si="17"/>
        <v>996.96956333778405</v>
      </c>
      <c r="Z61" s="1">
        <f t="shared" si="17"/>
        <v>76834.636208489217</v>
      </c>
      <c r="AA61" s="1">
        <f t="shared" si="17"/>
        <v>9542.4210704474172</v>
      </c>
      <c r="AB61" s="1">
        <f t="shared" si="17"/>
        <v>72.506303772824168</v>
      </c>
      <c r="AC61" s="1">
        <f t="shared" si="17"/>
        <v>1665.9322976417479</v>
      </c>
      <c r="AD61" s="1">
        <f t="shared" si="17"/>
        <v>0</v>
      </c>
      <c r="AE61" s="1">
        <f t="shared" si="17"/>
        <v>0</v>
      </c>
      <c r="AF61" s="1">
        <f t="shared" si="17"/>
        <v>1752.2386662021804</v>
      </c>
      <c r="AG61" s="1">
        <f t="shared" si="17"/>
        <v>1752.2386662021804</v>
      </c>
      <c r="AH61" s="1">
        <f t="shared" si="17"/>
        <v>5744.017324873972</v>
      </c>
      <c r="AI61" s="1">
        <f t="shared" si="17"/>
        <v>1319.3253772810319</v>
      </c>
      <c r="AJ61" s="1">
        <f t="shared" si="17"/>
        <v>52.653863729811263</v>
      </c>
      <c r="AK61" s="1">
        <f t="shared" si="17"/>
        <v>1380.6969458418882</v>
      </c>
      <c r="AL61" s="1">
        <f t="shared" si="17"/>
        <v>141.28492968854391</v>
      </c>
      <c r="AM61" s="1">
        <f t="shared" si="17"/>
        <v>0</v>
      </c>
      <c r="AN61" s="1">
        <f t="shared" si="17"/>
        <v>111.79368397796532</v>
      </c>
      <c r="AO61" s="1">
        <f t="shared" si="17"/>
        <v>642.43167396590684</v>
      </c>
      <c r="AP61" s="1">
        <f t="shared" si="17"/>
        <v>0</v>
      </c>
      <c r="AQ61" s="1">
        <f t="shared" si="17"/>
        <v>42162.35671081426</v>
      </c>
      <c r="AR61" s="1">
        <f t="shared" si="17"/>
        <v>646200.11034116591</v>
      </c>
      <c r="AS61" s="1">
        <f t="shared" si="17"/>
        <v>66056.267445549369</v>
      </c>
      <c r="AT61" s="1">
        <f t="shared" si="17"/>
        <v>718000.39511158969</v>
      </c>
      <c r="AU61" s="1">
        <f t="shared" si="17"/>
        <v>0</v>
      </c>
      <c r="AV61" s="1">
        <f t="shared" si="17"/>
        <v>1680.7999006779157</v>
      </c>
      <c r="AW61" s="1">
        <f t="shared" si="17"/>
        <v>0</v>
      </c>
      <c r="AX61" s="1">
        <f t="shared" si="17"/>
        <v>14661.087499023202</v>
      </c>
      <c r="AY61" s="1">
        <f t="shared" si="17"/>
        <v>510.24197455698521</v>
      </c>
      <c r="AZ61" s="1">
        <f t="shared" si="17"/>
        <v>1.3426559546318546</v>
      </c>
      <c r="BA61" s="1">
        <f t="shared" si="17"/>
        <v>6930.8599709470345</v>
      </c>
      <c r="BB61" s="1">
        <f t="shared" si="17"/>
        <v>22.401268021980599</v>
      </c>
      <c r="BC61" s="1">
        <f t="shared" si="17"/>
        <v>0</v>
      </c>
      <c r="BD61" s="1">
        <f t="shared" si="17"/>
        <v>0.24888264093386636</v>
      </c>
      <c r="BE61" s="1">
        <f t="shared" si="17"/>
        <v>35937.984150282304</v>
      </c>
      <c r="BF61" s="1">
        <f t="shared" si="17"/>
        <v>33062.840887526101</v>
      </c>
      <c r="BG61" s="1">
        <f t="shared" si="17"/>
        <v>2875.1432627562058</v>
      </c>
      <c r="BH61" s="1">
        <f t="shared" si="17"/>
        <v>88.381438450040463</v>
      </c>
      <c r="BI61" s="1">
        <f t="shared" si="17"/>
        <v>0</v>
      </c>
      <c r="BJ61" s="1">
        <f t="shared" si="17"/>
        <v>6644.8297413007485</v>
      </c>
      <c r="BK61" s="1">
        <f t="shared" si="17"/>
        <v>0</v>
      </c>
      <c r="BL61" s="1">
        <f t="shared" si="17"/>
        <v>3108.6756142573709</v>
      </c>
      <c r="BM61" s="1">
        <f t="shared" si="17"/>
        <v>0</v>
      </c>
      <c r="BN61" s="1">
        <f t="shared" si="17"/>
        <v>7.4730086662453568</v>
      </c>
      <c r="BO61" s="1">
        <f t="shared" si="17"/>
        <v>12432.058267715447</v>
      </c>
      <c r="BP61" s="1">
        <f t="shared" si="17"/>
        <v>35.817282997429999</v>
      </c>
      <c r="BQ61" s="1">
        <f t="shared" si="17"/>
        <v>90.263756950787325</v>
      </c>
      <c r="BR61" s="1">
        <f t="shared" si="17"/>
        <v>3222.2772345605595</v>
      </c>
      <c r="BS61" s="1">
        <f t="shared" si="17"/>
        <v>3.7870735032981333</v>
      </c>
      <c r="BT61" s="1">
        <f t="shared" si="17"/>
        <v>225846.67413245211</v>
      </c>
      <c r="BU61" s="1">
        <f t="shared" si="17"/>
        <v>6123.5487630429679</v>
      </c>
      <c r="BV61" s="1">
        <f t="shared" si="17"/>
        <v>0</v>
      </c>
      <c r="BW61" s="1">
        <f t="shared" si="17"/>
        <v>0</v>
      </c>
      <c r="BX61" s="1">
        <f t="shared" si="17"/>
        <v>2051.2947471204898</v>
      </c>
      <c r="BY61" s="1">
        <f t="shared" si="17"/>
        <v>0</v>
      </c>
      <c r="BZ61" s="1">
        <f t="shared" si="17"/>
        <v>334.84503824231729</v>
      </c>
      <c r="CA61" s="1">
        <f t="shared" si="17"/>
        <v>41005.005172296776</v>
      </c>
      <c r="CB61" s="1">
        <f t="shared" si="17"/>
        <v>2851.3539850952543</v>
      </c>
      <c r="CC61" s="94"/>
      <c r="CD61" s="94"/>
      <c r="CE61" s="94"/>
      <c r="CF61" s="69"/>
      <c r="CG61" s="69"/>
      <c r="CH61" s="69"/>
      <c r="CI61" s="69"/>
      <c r="CJ61" s="69"/>
      <c r="CK61" s="69"/>
      <c r="CL61" s="69"/>
      <c r="CM61" s="41"/>
      <c r="CN61" s="41"/>
      <c r="CO61" s="41"/>
      <c r="CP61" s="41"/>
      <c r="CQ61" s="69"/>
      <c r="CR61" s="69"/>
    </row>
    <row r="62" spans="1:96">
      <c r="A62" s="8" t="s">
        <v>217</v>
      </c>
      <c r="B62" s="1">
        <f>SUM(B3:B51)</f>
        <v>15067.876798705372</v>
      </c>
      <c r="C62" s="1">
        <f t="shared" ref="C62:O62" si="18">SUM(C3:C51)</f>
        <v>0</v>
      </c>
      <c r="D62" s="1">
        <f t="shared" si="18"/>
        <v>114721.60206802216</v>
      </c>
      <c r="E62" s="1">
        <f t="shared" si="18"/>
        <v>2379.5416730738998</v>
      </c>
      <c r="F62" s="1">
        <f t="shared" si="18"/>
        <v>2189.1775925921843</v>
      </c>
      <c r="G62" s="1">
        <f t="shared" si="18"/>
        <v>4891.1018417045188</v>
      </c>
      <c r="H62" s="1">
        <f t="shared" si="18"/>
        <v>9310.965728109777</v>
      </c>
      <c r="I62" s="1">
        <f t="shared" si="18"/>
        <v>0</v>
      </c>
      <c r="J62" s="1">
        <f t="shared" si="18"/>
        <v>0</v>
      </c>
      <c r="K62" s="1">
        <f t="shared" si="18"/>
        <v>0</v>
      </c>
      <c r="L62" s="1">
        <f t="shared" si="18"/>
        <v>0</v>
      </c>
      <c r="M62" s="1">
        <f t="shared" si="18"/>
        <v>0</v>
      </c>
      <c r="N62" s="1">
        <f t="shared" si="18"/>
        <v>0</v>
      </c>
      <c r="O62" s="1">
        <f t="shared" si="18"/>
        <v>0</v>
      </c>
      <c r="P62" s="94"/>
      <c r="Q62" s="94"/>
      <c r="R62" s="1">
        <f t="shared" ref="R62:CB62" si="19">SUM(R3:R51)</f>
        <v>0</v>
      </c>
      <c r="S62" s="1">
        <f t="shared" si="19"/>
        <v>245.98078683195672</v>
      </c>
      <c r="T62" s="1">
        <f t="shared" si="19"/>
        <v>91.044388517855836</v>
      </c>
      <c r="U62" s="1">
        <f t="shared" si="19"/>
        <v>91.044388517855836</v>
      </c>
      <c r="V62" s="1">
        <f t="shared" si="19"/>
        <v>723.34543759263613</v>
      </c>
      <c r="W62" s="1">
        <f t="shared" si="19"/>
        <v>0</v>
      </c>
      <c r="X62" s="1">
        <f t="shared" si="19"/>
        <v>44.100026281285409</v>
      </c>
      <c r="Y62" s="1">
        <f t="shared" si="19"/>
        <v>226.38069185478321</v>
      </c>
      <c r="Z62" s="1">
        <f t="shared" si="19"/>
        <v>15067.872911406588</v>
      </c>
      <c r="AA62" s="1">
        <f t="shared" si="19"/>
        <v>2166.7866621777639</v>
      </c>
      <c r="AB62" s="1">
        <f t="shared" si="19"/>
        <v>16.464050825062152</v>
      </c>
      <c r="AC62" s="1">
        <f t="shared" si="19"/>
        <v>378.28121992050592</v>
      </c>
      <c r="AD62" s="1">
        <f t="shared" si="19"/>
        <v>0</v>
      </c>
      <c r="AE62" s="1">
        <f t="shared" si="19"/>
        <v>0</v>
      </c>
      <c r="AF62" s="1">
        <f t="shared" si="19"/>
        <v>397.88126726580026</v>
      </c>
      <c r="AG62" s="1">
        <f t="shared" si="19"/>
        <v>397.88126726580026</v>
      </c>
      <c r="AH62" s="1">
        <f t="shared" si="19"/>
        <v>917.77260180757798</v>
      </c>
      <c r="AI62" s="1">
        <f t="shared" si="19"/>
        <v>299.577948281582</v>
      </c>
      <c r="AJ62" s="1">
        <f t="shared" si="19"/>
        <v>11.95603786899264</v>
      </c>
      <c r="AK62" s="1">
        <f t="shared" si="19"/>
        <v>313.51302019461764</v>
      </c>
      <c r="AL62" s="1">
        <f t="shared" si="19"/>
        <v>32.08153369453661</v>
      </c>
      <c r="AM62" s="1">
        <f t="shared" si="19"/>
        <v>0</v>
      </c>
      <c r="AN62" s="1">
        <f t="shared" si="19"/>
        <v>25.384922379442308</v>
      </c>
      <c r="AO62" s="1">
        <f t="shared" si="19"/>
        <v>42.135098138386383</v>
      </c>
      <c r="AP62" s="1">
        <f t="shared" si="19"/>
        <v>0</v>
      </c>
      <c r="AQ62" s="1">
        <f t="shared" si="19"/>
        <v>9573.8051606344761</v>
      </c>
      <c r="AR62" s="1">
        <f t="shared" si="19"/>
        <v>103249.40816458179</v>
      </c>
      <c r="AS62" s="1">
        <f t="shared" si="19"/>
        <v>10554.384419147011</v>
      </c>
      <c r="AT62" s="1">
        <f t="shared" si="19"/>
        <v>114721.56518553638</v>
      </c>
      <c r="AU62" s="1">
        <f t="shared" si="19"/>
        <v>0</v>
      </c>
      <c r="AV62" s="1">
        <f t="shared" si="19"/>
        <v>381.65617858941761</v>
      </c>
      <c r="AW62" s="1">
        <f t="shared" si="19"/>
        <v>0</v>
      </c>
      <c r="AX62" s="1">
        <f t="shared" si="19"/>
        <v>3329.0845034282729</v>
      </c>
      <c r="AY62" s="1">
        <f t="shared" si="19"/>
        <v>1.5857578088914579</v>
      </c>
      <c r="AZ62" s="1">
        <f t="shared" si="19"/>
        <v>0.44535519574585025</v>
      </c>
      <c r="BA62" s="1">
        <f t="shared" si="19"/>
        <v>1676.5894422191698</v>
      </c>
      <c r="BB62" s="1">
        <f t="shared" si="19"/>
        <v>0.58222379081499287</v>
      </c>
      <c r="BC62" s="1">
        <f t="shared" si="19"/>
        <v>0</v>
      </c>
      <c r="BD62" s="1">
        <f t="shared" si="19"/>
        <v>8.2553657731983934E-2</v>
      </c>
      <c r="BE62" s="1">
        <f t="shared" si="19"/>
        <v>2379.4838951588695</v>
      </c>
      <c r="BF62" s="1">
        <f t="shared" si="19"/>
        <v>2189.1198904872867</v>
      </c>
      <c r="BG62" s="1">
        <f t="shared" si="19"/>
        <v>190.36400467158265</v>
      </c>
      <c r="BH62" s="1">
        <f t="shared" si="19"/>
        <v>5.57081891786129E-2</v>
      </c>
      <c r="BI62" s="1">
        <f t="shared" si="19"/>
        <v>0</v>
      </c>
      <c r="BJ62" s="1">
        <f t="shared" si="19"/>
        <v>13.059026840418408</v>
      </c>
      <c r="BK62" s="1">
        <f t="shared" si="19"/>
        <v>0</v>
      </c>
      <c r="BL62" s="1">
        <f t="shared" si="19"/>
        <v>97.149415724444097</v>
      </c>
      <c r="BM62" s="1">
        <f t="shared" si="19"/>
        <v>0</v>
      </c>
      <c r="BN62" s="1">
        <f t="shared" si="19"/>
        <v>2.4787818551869765</v>
      </c>
      <c r="BO62" s="1">
        <f t="shared" si="19"/>
        <v>388.59601332451422</v>
      </c>
      <c r="BP62" s="1">
        <f t="shared" si="19"/>
        <v>8.1329465821815443</v>
      </c>
      <c r="BQ62" s="1">
        <f t="shared" si="19"/>
        <v>5.6894849231413649E-2</v>
      </c>
      <c r="BR62" s="1">
        <f t="shared" si="19"/>
        <v>8.4276566624470082</v>
      </c>
      <c r="BS62" s="1">
        <f t="shared" si="19"/>
        <v>1.1060369511425971E-2</v>
      </c>
      <c r="BT62" s="1">
        <f t="shared" si="19"/>
        <v>4891.1000128631658</v>
      </c>
      <c r="BU62" s="1">
        <f t="shared" si="19"/>
        <v>1390.4676554483849</v>
      </c>
      <c r="BV62" s="1">
        <f t="shared" si="19"/>
        <v>0</v>
      </c>
      <c r="BW62" s="1">
        <f t="shared" si="19"/>
        <v>0</v>
      </c>
      <c r="BX62" s="1">
        <f t="shared" si="19"/>
        <v>465.78991607665506</v>
      </c>
      <c r="BY62" s="1">
        <f t="shared" si="19"/>
        <v>0</v>
      </c>
      <c r="BZ62" s="1">
        <f t="shared" si="19"/>
        <v>76.032774032387678</v>
      </c>
      <c r="CA62" s="1">
        <f t="shared" si="19"/>
        <v>9310.9629830631839</v>
      </c>
      <c r="CB62" s="1">
        <f t="shared" si="19"/>
        <v>647.45506129961461</v>
      </c>
      <c r="CC62" s="94"/>
      <c r="CD62" s="94"/>
      <c r="CE62" s="94"/>
      <c r="CF62" s="69"/>
      <c r="CG62" s="69"/>
      <c r="CH62" s="69"/>
      <c r="CI62" s="69"/>
      <c r="CJ62" s="69"/>
      <c r="CK62" s="69"/>
      <c r="CL62" s="69"/>
      <c r="CM62" s="41"/>
      <c r="CN62" s="41"/>
      <c r="CO62" s="41"/>
      <c r="CP62" s="41"/>
      <c r="CQ62" s="69"/>
      <c r="CR62" s="69"/>
    </row>
    <row r="63" spans="1:96">
      <c r="A63" s="94" t="s">
        <v>340</v>
      </c>
      <c r="B63" s="76">
        <f>+B3+B5+B8+B9+B11+B12+B14+B15+B16+B17+B18+B19+B20+B21+B22+B23+B24+B25+B26+B28+B30+B31+B33+B34+B35+B36+B37+B39+B40+B41+B42+B43+B44+B46+B47+B49+B50+B10</f>
        <v>11071.44656315831</v>
      </c>
      <c r="C63" s="76">
        <f t="shared" ref="C63:O63" si="20">+C3+C5+C8+C9+C11+C12+C14+C15+C16+C17+C18+C19+C20+C21+C22+C23+C24+C25+C26+C28+C30+C31+C33+C34+C35+C36+C37+C39+C40+C41+C42+C43+C44+C46+C47+C49+C50+C10</f>
        <v>0</v>
      </c>
      <c r="D63" s="76">
        <f t="shared" si="20"/>
        <v>85266.0158281607</v>
      </c>
      <c r="E63" s="76">
        <f t="shared" si="20"/>
        <v>1776.3333429073848</v>
      </c>
      <c r="F63" s="76">
        <f t="shared" si="20"/>
        <v>1634.2261715155926</v>
      </c>
      <c r="G63" s="76">
        <f t="shared" si="20"/>
        <v>3720.93637256183</v>
      </c>
      <c r="H63" s="76">
        <f t="shared" si="20"/>
        <v>6730.5962519122004</v>
      </c>
      <c r="I63" s="76">
        <f t="shared" si="20"/>
        <v>0</v>
      </c>
      <c r="J63" s="76">
        <f t="shared" si="20"/>
        <v>0</v>
      </c>
      <c r="K63" s="76">
        <f t="shared" si="20"/>
        <v>0</v>
      </c>
      <c r="L63" s="76">
        <f t="shared" si="20"/>
        <v>0</v>
      </c>
      <c r="M63" s="76">
        <f t="shared" si="20"/>
        <v>0</v>
      </c>
      <c r="N63" s="76">
        <f t="shared" si="20"/>
        <v>0</v>
      </c>
      <c r="O63" s="76">
        <f t="shared" si="20"/>
        <v>0</v>
      </c>
      <c r="P63" s="94"/>
      <c r="Q63" s="94"/>
      <c r="R63" s="76">
        <f t="shared" ref="R63:CB63" si="21">+R3+R5+R8+R9+R11+R12+R14+R15+R16+R17+R18+R19+R20+R21+R22+R23+R24+R25+R26+R28+R30+R31+R33+R34+R35+R36+R37+R39+R40+R41+R42+R43+R44+R46+R47+R49+R50+R10</f>
        <v>0</v>
      </c>
      <c r="S63" s="76">
        <f t="shared" si="21"/>
        <v>177.81157778604623</v>
      </c>
      <c r="T63" s="76">
        <f t="shared" si="21"/>
        <v>65.813045031692027</v>
      </c>
      <c r="U63" s="76">
        <f t="shared" si="21"/>
        <v>65.813045031692027</v>
      </c>
      <c r="V63" s="76">
        <f t="shared" si="21"/>
        <v>522.88303285431323</v>
      </c>
      <c r="W63" s="76">
        <f t="shared" si="21"/>
        <v>0</v>
      </c>
      <c r="X63" s="76">
        <f t="shared" si="21"/>
        <v>31.87848288421084</v>
      </c>
      <c r="Y63" s="76">
        <f t="shared" si="21"/>
        <v>163.64330042458852</v>
      </c>
      <c r="Z63" s="76">
        <f t="shared" si="21"/>
        <v>11071.443604373515</v>
      </c>
      <c r="AA63" s="76">
        <f t="shared" si="21"/>
        <v>1566.3001323545689</v>
      </c>
      <c r="AB63" s="76">
        <f t="shared" si="21"/>
        <v>11.901330219490299</v>
      </c>
      <c r="AC63" s="76">
        <f t="shared" si="21"/>
        <v>273.44728148401936</v>
      </c>
      <c r="AD63" s="76">
        <f t="shared" si="21"/>
        <v>0</v>
      </c>
      <c r="AE63" s="76">
        <f t="shared" si="21"/>
        <v>0</v>
      </c>
      <c r="AF63" s="76">
        <f t="shared" si="21"/>
        <v>287.61553138483612</v>
      </c>
      <c r="AG63" s="76">
        <f t="shared" si="21"/>
        <v>287.61553138483612</v>
      </c>
      <c r="AH63" s="76">
        <f t="shared" si="21"/>
        <v>682.12800160106292</v>
      </c>
      <c r="AI63" s="76">
        <f t="shared" si="21"/>
        <v>216.55520782741982</v>
      </c>
      <c r="AJ63" s="76">
        <f t="shared" si="21"/>
        <v>8.6426330456614515</v>
      </c>
      <c r="AK63" s="76">
        <f t="shared" si="21"/>
        <v>226.62843360699429</v>
      </c>
      <c r="AL63" s="76">
        <f t="shared" si="21"/>
        <v>23.190706272216925</v>
      </c>
      <c r="AM63" s="76">
        <f t="shared" si="21"/>
        <v>0</v>
      </c>
      <c r="AN63" s="76">
        <f t="shared" si="21"/>
        <v>18.349938676093775</v>
      </c>
      <c r="AO63" s="76">
        <f t="shared" si="21"/>
        <v>31.453947667681287</v>
      </c>
      <c r="AP63" s="76">
        <f t="shared" si="21"/>
        <v>0</v>
      </c>
      <c r="AQ63" s="76">
        <f t="shared" si="21"/>
        <v>6920.5941191752408</v>
      </c>
      <c r="AR63" s="76">
        <f t="shared" si="21"/>
        <v>76739.388904461463</v>
      </c>
      <c r="AS63" s="76">
        <f t="shared" si="21"/>
        <v>7844.4713400792207</v>
      </c>
      <c r="AT63" s="76">
        <f t="shared" si="21"/>
        <v>85265.9882461417</v>
      </c>
      <c r="AU63" s="76">
        <f t="shared" si="21"/>
        <v>0</v>
      </c>
      <c r="AV63" s="76">
        <f t="shared" si="21"/>
        <v>275.886907099133</v>
      </c>
      <c r="AW63" s="76">
        <f t="shared" si="21"/>
        <v>0</v>
      </c>
      <c r="AX63" s="76">
        <f t="shared" si="21"/>
        <v>2406.4876778205598</v>
      </c>
      <c r="AY63" s="76">
        <f t="shared" si="21"/>
        <v>1.2614761634118716</v>
      </c>
      <c r="AZ63" s="76">
        <f t="shared" si="21"/>
        <v>0.33159842671638029</v>
      </c>
      <c r="BA63" s="76">
        <f t="shared" si="21"/>
        <v>1248.6392038417725</v>
      </c>
      <c r="BB63" s="76">
        <f t="shared" si="21"/>
        <v>0.43680571336331558</v>
      </c>
      <c r="BC63" s="76">
        <f t="shared" si="21"/>
        <v>0</v>
      </c>
      <c r="BD63" s="76">
        <f t="shared" si="21"/>
        <v>6.1467039827146512E-2</v>
      </c>
      <c r="BE63" s="76">
        <f t="shared" si="21"/>
        <v>1776.2901666143102</v>
      </c>
      <c r="BF63" s="76">
        <f t="shared" si="21"/>
        <v>1634.183032692001</v>
      </c>
      <c r="BG63" s="76">
        <f t="shared" si="21"/>
        <v>142.10713392230889</v>
      </c>
      <c r="BH63" s="76">
        <f t="shared" si="21"/>
        <v>5.5574055898190498E-2</v>
      </c>
      <c r="BI63" s="76">
        <f t="shared" si="21"/>
        <v>0</v>
      </c>
      <c r="BJ63" s="76">
        <f t="shared" si="21"/>
        <v>10.77884221846589</v>
      </c>
      <c r="BK63" s="76">
        <f t="shared" si="21"/>
        <v>0</v>
      </c>
      <c r="BL63" s="76">
        <f t="shared" si="21"/>
        <v>72.784535629535171</v>
      </c>
      <c r="BM63" s="76">
        <f t="shared" si="21"/>
        <v>0</v>
      </c>
      <c r="BN63" s="76">
        <f t="shared" si="21"/>
        <v>1.8456281487348203</v>
      </c>
      <c r="BO63" s="76">
        <f t="shared" si="21"/>
        <v>291.13650125817725</v>
      </c>
      <c r="BP63" s="76">
        <f t="shared" si="21"/>
        <v>5.8790444166487683</v>
      </c>
      <c r="BQ63" s="76">
        <f t="shared" si="21"/>
        <v>5.6757859312047701E-2</v>
      </c>
      <c r="BR63" s="76">
        <f t="shared" si="21"/>
        <v>6.7858073208287069</v>
      </c>
      <c r="BS63" s="76">
        <f t="shared" si="21"/>
        <v>8.8350159576436778E-3</v>
      </c>
      <c r="BT63" s="76">
        <f t="shared" si="21"/>
        <v>3720.9348989662658</v>
      </c>
      <c r="BU63" s="76">
        <f t="shared" si="21"/>
        <v>1005.1243148767535</v>
      </c>
      <c r="BV63" s="76">
        <f t="shared" si="21"/>
        <v>0</v>
      </c>
      <c r="BW63" s="76">
        <f t="shared" si="21"/>
        <v>0</v>
      </c>
      <c r="BX63" s="76">
        <f t="shared" si="21"/>
        <v>336.70448172306891</v>
      </c>
      <c r="BY63" s="76">
        <f t="shared" si="21"/>
        <v>0</v>
      </c>
      <c r="BZ63" s="76">
        <f t="shared" si="21"/>
        <v>54.961640312125496</v>
      </c>
      <c r="CA63" s="76">
        <f t="shared" si="21"/>
        <v>6730.5941428868227</v>
      </c>
      <c r="CB63" s="76">
        <f t="shared" si="21"/>
        <v>468.02436427823665</v>
      </c>
      <c r="CC63" s="94"/>
      <c r="CD63" s="94"/>
      <c r="CE63" s="94"/>
      <c r="CF63" s="69"/>
      <c r="CG63" s="69"/>
      <c r="CH63" s="69"/>
      <c r="CI63" s="69"/>
      <c r="CJ63" s="69"/>
      <c r="CK63" s="69"/>
      <c r="CL63" s="69"/>
      <c r="CM63" s="41"/>
      <c r="CN63" s="41"/>
      <c r="CO63" s="41"/>
      <c r="CP63" s="41"/>
      <c r="CQ63" s="69"/>
      <c r="CR63" s="69"/>
    </row>
    <row r="64" spans="1:96">
      <c r="A64" s="2" t="s">
        <v>371</v>
      </c>
      <c r="B64" s="1">
        <f>SUM(B67:B77)</f>
        <v>9685.4202356661026</v>
      </c>
      <c r="C64" s="1">
        <f t="shared" ref="C64:O64" si="22">SUM(C67:C77)</f>
        <v>18.8614564236617</v>
      </c>
      <c r="D64" s="1">
        <f t="shared" si="22"/>
        <v>89513.086547668499</v>
      </c>
      <c r="E64" s="1">
        <f t="shared" si="22"/>
        <v>1763.3739587541365</v>
      </c>
      <c r="F64" s="1">
        <f t="shared" si="22"/>
        <v>1622.3040542234021</v>
      </c>
      <c r="G64" s="1">
        <f t="shared" si="22"/>
        <v>5734.1908889891256</v>
      </c>
      <c r="H64" s="1">
        <f t="shared" si="22"/>
        <v>5161.2737546630315</v>
      </c>
      <c r="I64" s="1">
        <f t="shared" si="22"/>
        <v>0</v>
      </c>
      <c r="J64" s="1">
        <f t="shared" si="22"/>
        <v>0</v>
      </c>
      <c r="K64" s="1">
        <f t="shared" si="22"/>
        <v>0</v>
      </c>
      <c r="L64" s="1">
        <f t="shared" si="22"/>
        <v>0</v>
      </c>
      <c r="M64" s="1">
        <f t="shared" si="22"/>
        <v>0</v>
      </c>
      <c r="N64" s="1">
        <f t="shared" si="22"/>
        <v>0</v>
      </c>
      <c r="O64" s="1">
        <f t="shared" si="22"/>
        <v>0</v>
      </c>
      <c r="P64" s="94"/>
      <c r="Q64" s="94"/>
      <c r="R64" s="1">
        <f t="shared" ref="R64:CB64" si="23">SUM(R67:R77)</f>
        <v>0</v>
      </c>
      <c r="S64" s="1">
        <f t="shared" si="23"/>
        <v>129.33753669079726</v>
      </c>
      <c r="T64" s="1">
        <f t="shared" si="23"/>
        <v>47.871401255939006</v>
      </c>
      <c r="U64" s="1">
        <f t="shared" si="23"/>
        <v>47.871401255939006</v>
      </c>
      <c r="V64" s="1">
        <f t="shared" si="23"/>
        <v>380.3372347381071</v>
      </c>
      <c r="W64" s="1">
        <f t="shared" si="23"/>
        <v>0</v>
      </c>
      <c r="X64" s="1">
        <f t="shared" si="23"/>
        <v>23.187916769375008</v>
      </c>
      <c r="Y64" s="1">
        <f t="shared" si="23"/>
        <v>119.03176388724196</v>
      </c>
      <c r="Z64" s="1">
        <f t="shared" si="23"/>
        <v>9053.8225478419372</v>
      </c>
      <c r="AA64" s="1">
        <f t="shared" si="23"/>
        <v>1139.3040215823848</v>
      </c>
      <c r="AB64" s="1">
        <f t="shared" si="23"/>
        <v>8.6568423795648162</v>
      </c>
      <c r="AC64" s="1">
        <f t="shared" si="23"/>
        <v>198.90163803077218</v>
      </c>
      <c r="AD64" s="1">
        <f t="shared" si="23"/>
        <v>0</v>
      </c>
      <c r="AE64" s="1">
        <f t="shared" si="23"/>
        <v>0</v>
      </c>
      <c r="AF64" s="1">
        <f t="shared" si="23"/>
        <v>209.20742367905211</v>
      </c>
      <c r="AG64" s="1">
        <f t="shared" si="23"/>
        <v>209.20742367905211</v>
      </c>
      <c r="AH64" s="1">
        <f t="shared" si="23"/>
        <v>660.2666955857942</v>
      </c>
      <c r="AI64" s="1">
        <f t="shared" si="23"/>
        <v>157.51900849029386</v>
      </c>
      <c r="AJ64" s="1">
        <f t="shared" si="23"/>
        <v>6.2865198067024188</v>
      </c>
      <c r="AK64" s="1">
        <f t="shared" si="23"/>
        <v>164.84589120912756</v>
      </c>
      <c r="AL64" s="1">
        <f t="shared" si="23"/>
        <v>16.868614491711824</v>
      </c>
      <c r="AM64" s="1">
        <f t="shared" si="23"/>
        <v>0</v>
      </c>
      <c r="AN64" s="1">
        <f t="shared" si="23"/>
        <v>13.347485049339689</v>
      </c>
      <c r="AO64" s="1">
        <f t="shared" si="23"/>
        <v>29.986626499655522</v>
      </c>
      <c r="AP64" s="1">
        <f t="shared" si="23"/>
        <v>0</v>
      </c>
      <c r="AQ64" s="1">
        <f t="shared" si="23"/>
        <v>5033.9338276646849</v>
      </c>
      <c r="AR64" s="1">
        <f t="shared" si="23"/>
        <v>74279.884120952047</v>
      </c>
      <c r="AS64" s="1">
        <f t="shared" si="23"/>
        <v>7593.0574814475494</v>
      </c>
      <c r="AT64" s="1">
        <f t="shared" si="23"/>
        <v>82533.208297985373</v>
      </c>
      <c r="AU64" s="1">
        <f t="shared" si="23"/>
        <v>0</v>
      </c>
      <c r="AV64" s="1">
        <f t="shared" si="23"/>
        <v>200.67607877263717</v>
      </c>
      <c r="AW64" s="1">
        <f t="shared" si="23"/>
        <v>0</v>
      </c>
      <c r="AX64" s="1">
        <f t="shared" si="23"/>
        <v>1750.4456204498395</v>
      </c>
      <c r="AY64" s="1">
        <f t="shared" si="23"/>
        <v>4.295195590337137</v>
      </c>
      <c r="AZ64" s="1">
        <f t="shared" si="23"/>
        <v>0.21551951195180685</v>
      </c>
      <c r="BA64" s="1">
        <f t="shared" si="23"/>
        <v>824.44173217590492</v>
      </c>
      <c r="BB64" s="1">
        <f t="shared" si="23"/>
        <v>0.42584693403219709</v>
      </c>
      <c r="BC64" s="1">
        <f t="shared" si="23"/>
        <v>0</v>
      </c>
      <c r="BD64" s="1">
        <f t="shared" si="23"/>
        <v>3.9949927882405367E-2</v>
      </c>
      <c r="BE64" s="1">
        <f t="shared" si="23"/>
        <v>1352.2509379581991</v>
      </c>
      <c r="BF64" s="1">
        <f t="shared" si="23"/>
        <v>1244.0679207726198</v>
      </c>
      <c r="BG64" s="1">
        <f t="shared" si="23"/>
        <v>108.1830171855794</v>
      </c>
      <c r="BH64" s="1">
        <f t="shared" si="23"/>
        <v>0.64262046969471309</v>
      </c>
      <c r="BI64" s="1">
        <f t="shared" si="23"/>
        <v>0</v>
      </c>
      <c r="BJ64" s="1">
        <f t="shared" si="23"/>
        <v>52.421211922264952</v>
      </c>
      <c r="BK64" s="1">
        <f t="shared" si="23"/>
        <v>0</v>
      </c>
      <c r="BL64" s="1">
        <f t="shared" si="23"/>
        <v>66.665470125828577</v>
      </c>
      <c r="BM64" s="1">
        <f t="shared" si="23"/>
        <v>0</v>
      </c>
      <c r="BN64" s="1">
        <f t="shared" si="23"/>
        <v>1.1995483924337356</v>
      </c>
      <c r="BO64" s="1">
        <f t="shared" si="23"/>
        <v>266.64262168102346</v>
      </c>
      <c r="BP64" s="1">
        <f t="shared" si="23"/>
        <v>4.276326653386973</v>
      </c>
      <c r="BQ64" s="1">
        <f t="shared" si="23"/>
        <v>0.6563157018689697</v>
      </c>
      <c r="BR64" s="1">
        <f t="shared" si="23"/>
        <v>26.390337787220872</v>
      </c>
      <c r="BS64" s="1">
        <f t="shared" si="23"/>
        <v>3.1550552174363471E-2</v>
      </c>
      <c r="BT64" s="1">
        <f t="shared" si="23"/>
        <v>2813.6427111118392</v>
      </c>
      <c r="BU64" s="1">
        <f t="shared" si="23"/>
        <v>731.11265661330367</v>
      </c>
      <c r="BV64" s="1">
        <f t="shared" si="23"/>
        <v>0</v>
      </c>
      <c r="BW64" s="1">
        <f t="shared" si="23"/>
        <v>0</v>
      </c>
      <c r="BX64" s="1">
        <f t="shared" si="23"/>
        <v>244.91386716576898</v>
      </c>
      <c r="BY64" s="1">
        <f t="shared" si="23"/>
        <v>0</v>
      </c>
      <c r="BZ64" s="1">
        <f t="shared" si="23"/>
        <v>39.978310693833407</v>
      </c>
      <c r="CA64" s="1">
        <f t="shared" si="23"/>
        <v>4895.7351881258955</v>
      </c>
      <c r="CB64" s="1">
        <f t="shared" si="23"/>
        <v>340.43403662368166</v>
      </c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41"/>
      <c r="CN64" s="41"/>
      <c r="CO64" s="41"/>
      <c r="CP64" s="41"/>
      <c r="CQ64" s="94"/>
      <c r="CR64" s="94"/>
    </row>
    <row r="65" spans="1:96">
      <c r="A65" s="2" t="s">
        <v>388</v>
      </c>
      <c r="B65" s="1">
        <f>SUM(B78:B86)</f>
        <v>65567.527439532947</v>
      </c>
      <c r="C65" s="1">
        <f t="shared" ref="C65:O65" si="24">SUM(C78:C86)</f>
        <v>0</v>
      </c>
      <c r="D65" s="1">
        <f t="shared" si="24"/>
        <v>204799.82112168512</v>
      </c>
      <c r="E65" s="1">
        <f t="shared" si="24"/>
        <v>16274.531648524853</v>
      </c>
      <c r="F65" s="1">
        <f t="shared" si="24"/>
        <v>15078.067463813464</v>
      </c>
      <c r="G65" s="1">
        <f t="shared" si="24"/>
        <v>109545.66797572328</v>
      </c>
      <c r="H65" s="1">
        <f t="shared" si="24"/>
        <v>8846.3865029824701</v>
      </c>
      <c r="I65" s="1">
        <f t="shared" si="24"/>
        <v>0</v>
      </c>
      <c r="J65" s="1">
        <f t="shared" si="24"/>
        <v>0</v>
      </c>
      <c r="K65" s="1">
        <f t="shared" si="24"/>
        <v>0</v>
      </c>
      <c r="L65" s="1">
        <f t="shared" si="24"/>
        <v>0</v>
      </c>
      <c r="M65" s="1">
        <f t="shared" si="24"/>
        <v>0</v>
      </c>
      <c r="N65" s="1">
        <f t="shared" si="24"/>
        <v>0</v>
      </c>
      <c r="O65" s="1">
        <f t="shared" si="24"/>
        <v>0</v>
      </c>
      <c r="P65" s="94"/>
      <c r="Q65" s="94"/>
      <c r="R65" s="1">
        <f t="shared" ref="R65:CB65" si="25">SUM(R78:R86)</f>
        <v>0</v>
      </c>
      <c r="S65" s="1">
        <f t="shared" si="25"/>
        <v>0</v>
      </c>
      <c r="T65" s="1">
        <f t="shared" si="25"/>
        <v>0</v>
      </c>
      <c r="U65" s="1">
        <f t="shared" si="25"/>
        <v>0</v>
      </c>
      <c r="V65" s="1">
        <f t="shared" si="25"/>
        <v>0</v>
      </c>
      <c r="W65" s="1">
        <f t="shared" si="25"/>
        <v>0</v>
      </c>
      <c r="X65" s="1">
        <f t="shared" si="25"/>
        <v>0</v>
      </c>
      <c r="Y65" s="1">
        <f t="shared" si="25"/>
        <v>0</v>
      </c>
      <c r="Z65" s="1">
        <f t="shared" si="25"/>
        <v>0</v>
      </c>
      <c r="AA65" s="1">
        <f t="shared" si="25"/>
        <v>0</v>
      </c>
      <c r="AB65" s="1">
        <f t="shared" si="25"/>
        <v>0</v>
      </c>
      <c r="AC65" s="1">
        <f t="shared" si="25"/>
        <v>0</v>
      </c>
      <c r="AD65" s="1">
        <f t="shared" si="25"/>
        <v>0</v>
      </c>
      <c r="AE65" s="1">
        <f t="shared" si="25"/>
        <v>0</v>
      </c>
      <c r="AF65" s="1">
        <f t="shared" si="25"/>
        <v>0</v>
      </c>
      <c r="AG65" s="1">
        <f t="shared" si="25"/>
        <v>0</v>
      </c>
      <c r="AH65" s="1">
        <f t="shared" si="25"/>
        <v>0</v>
      </c>
      <c r="AI65" s="1">
        <f t="shared" si="25"/>
        <v>0</v>
      </c>
      <c r="AJ65" s="1">
        <f t="shared" si="25"/>
        <v>0</v>
      </c>
      <c r="AK65" s="1">
        <f t="shared" si="25"/>
        <v>0</v>
      </c>
      <c r="AL65" s="1">
        <f t="shared" si="25"/>
        <v>0</v>
      </c>
      <c r="AM65" s="1">
        <f t="shared" si="25"/>
        <v>0</v>
      </c>
      <c r="AN65" s="1">
        <f t="shared" si="25"/>
        <v>0</v>
      </c>
      <c r="AO65" s="1">
        <f t="shared" si="25"/>
        <v>0</v>
      </c>
      <c r="AP65" s="1">
        <f t="shared" si="25"/>
        <v>0</v>
      </c>
      <c r="AQ65" s="1">
        <f t="shared" si="25"/>
        <v>0</v>
      </c>
      <c r="AR65" s="1">
        <f t="shared" si="25"/>
        <v>0</v>
      </c>
      <c r="AS65" s="1">
        <f t="shared" si="25"/>
        <v>0</v>
      </c>
      <c r="AT65" s="1">
        <f t="shared" si="25"/>
        <v>0</v>
      </c>
      <c r="AU65" s="1">
        <f t="shared" si="25"/>
        <v>0</v>
      </c>
      <c r="AV65" s="1">
        <f t="shared" si="25"/>
        <v>0</v>
      </c>
      <c r="AW65" s="1">
        <f t="shared" si="25"/>
        <v>0</v>
      </c>
      <c r="AX65" s="1">
        <f t="shared" si="25"/>
        <v>0</v>
      </c>
      <c r="AY65" s="1">
        <f t="shared" si="25"/>
        <v>0</v>
      </c>
      <c r="AZ65" s="1">
        <f t="shared" si="25"/>
        <v>0</v>
      </c>
      <c r="BA65" s="1">
        <f t="shared" si="25"/>
        <v>0</v>
      </c>
      <c r="BB65" s="1">
        <f t="shared" si="25"/>
        <v>0</v>
      </c>
      <c r="BC65" s="1">
        <f t="shared" si="25"/>
        <v>0</v>
      </c>
      <c r="BD65" s="1">
        <f t="shared" si="25"/>
        <v>0</v>
      </c>
      <c r="BE65" s="1">
        <f t="shared" si="25"/>
        <v>0</v>
      </c>
      <c r="BF65" s="1">
        <f t="shared" si="25"/>
        <v>0</v>
      </c>
      <c r="BG65" s="1">
        <f t="shared" si="25"/>
        <v>0</v>
      </c>
      <c r="BH65" s="1">
        <f t="shared" si="25"/>
        <v>0</v>
      </c>
      <c r="BI65" s="1">
        <f t="shared" si="25"/>
        <v>0</v>
      </c>
      <c r="BJ65" s="1">
        <f t="shared" si="25"/>
        <v>0</v>
      </c>
      <c r="BK65" s="1">
        <f t="shared" si="25"/>
        <v>0</v>
      </c>
      <c r="BL65" s="1">
        <f t="shared" si="25"/>
        <v>0</v>
      </c>
      <c r="BM65" s="1">
        <f t="shared" si="25"/>
        <v>0</v>
      </c>
      <c r="BN65" s="1">
        <f t="shared" si="25"/>
        <v>0</v>
      </c>
      <c r="BO65" s="1">
        <f t="shared" si="25"/>
        <v>0</v>
      </c>
      <c r="BP65" s="1">
        <f t="shared" si="25"/>
        <v>0</v>
      </c>
      <c r="BQ65" s="1">
        <f t="shared" si="25"/>
        <v>0</v>
      </c>
      <c r="BR65" s="1">
        <f t="shared" si="25"/>
        <v>0</v>
      </c>
      <c r="BS65" s="1">
        <f t="shared" si="25"/>
        <v>0</v>
      </c>
      <c r="BT65" s="1">
        <f t="shared" si="25"/>
        <v>0</v>
      </c>
      <c r="BU65" s="1">
        <f t="shared" si="25"/>
        <v>0</v>
      </c>
      <c r="BV65" s="1">
        <f t="shared" si="25"/>
        <v>0</v>
      </c>
      <c r="BW65" s="1">
        <f t="shared" si="25"/>
        <v>0</v>
      </c>
      <c r="BX65" s="1">
        <f t="shared" si="25"/>
        <v>0</v>
      </c>
      <c r="BY65" s="1">
        <f t="shared" si="25"/>
        <v>0</v>
      </c>
      <c r="BZ65" s="1">
        <f t="shared" si="25"/>
        <v>0</v>
      </c>
      <c r="CA65" s="1">
        <f t="shared" si="25"/>
        <v>0</v>
      </c>
      <c r="CB65" s="1">
        <f t="shared" si="25"/>
        <v>0</v>
      </c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41"/>
      <c r="CN65" s="41"/>
      <c r="CO65" s="41"/>
      <c r="CP65" s="41"/>
      <c r="CQ65" s="94"/>
      <c r="CR65" s="94"/>
    </row>
    <row r="66" spans="1:96">
      <c r="A66" s="31"/>
      <c r="B66" s="44"/>
      <c r="C66" s="44"/>
      <c r="D66" s="44"/>
      <c r="E66" s="44"/>
      <c r="F66" s="44"/>
      <c r="G66" s="44"/>
      <c r="H66" s="44"/>
      <c r="I66" s="44"/>
      <c r="J66" s="4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41"/>
      <c r="CN66" s="41"/>
      <c r="CO66" s="41"/>
      <c r="CP66" s="41"/>
      <c r="CQ66" s="94"/>
      <c r="CR66" s="94"/>
    </row>
    <row r="67" spans="1:96">
      <c r="A67" s="19" t="s">
        <v>372</v>
      </c>
      <c r="B67" s="77">
        <v>371.73409690563602</v>
      </c>
      <c r="C67" s="77">
        <v>3.4376733830872398E-2</v>
      </c>
      <c r="D67" s="77">
        <v>3306.2849866286101</v>
      </c>
      <c r="E67" s="77">
        <v>50.678875547489703</v>
      </c>
      <c r="F67" s="77">
        <v>46.624568463290402</v>
      </c>
      <c r="G67" s="77">
        <v>95.380464267639795</v>
      </c>
      <c r="H67" s="77">
        <v>211.416054911543</v>
      </c>
      <c r="I67" s="44"/>
      <c r="J67" s="44"/>
      <c r="K67" s="94"/>
      <c r="L67" s="94"/>
      <c r="M67" s="94"/>
      <c r="N67" s="94"/>
      <c r="O67" s="94"/>
      <c r="P67" s="94"/>
      <c r="Q67" s="76" t="s">
        <v>372</v>
      </c>
      <c r="R67" s="76">
        <v>0</v>
      </c>
      <c r="S67" s="76">
        <v>5.5555784882719603</v>
      </c>
      <c r="T67" s="76">
        <v>2.0562717513861002</v>
      </c>
      <c r="U67" s="76">
        <v>2.0562717513861002</v>
      </c>
      <c r="V67" s="76">
        <v>16.3370192645381</v>
      </c>
      <c r="W67" s="76">
        <v>0</v>
      </c>
      <c r="X67" s="76">
        <v>0.99601665512811499</v>
      </c>
      <c r="Y67" s="76">
        <v>5.1128863781477802</v>
      </c>
      <c r="Z67" s="76">
        <v>369.23316368767098</v>
      </c>
      <c r="AA67" s="76">
        <v>48.9377060629309</v>
      </c>
      <c r="AB67" s="76">
        <v>0.37184741669339699</v>
      </c>
      <c r="AC67" s="76">
        <v>8.5436326271598393</v>
      </c>
      <c r="AD67" s="76">
        <v>0</v>
      </c>
      <c r="AE67" s="76">
        <v>0</v>
      </c>
      <c r="AF67" s="76">
        <v>8.9862929261396403</v>
      </c>
      <c r="AG67" s="76">
        <v>8.9862929261396403</v>
      </c>
      <c r="AH67" s="76">
        <v>26.2307264119226</v>
      </c>
      <c r="AI67" s="76">
        <v>6.7660909492551102</v>
      </c>
      <c r="AJ67" s="76">
        <v>0.27003186093442899</v>
      </c>
      <c r="AK67" s="76">
        <v>7.0808032237268002</v>
      </c>
      <c r="AL67" s="76">
        <v>0.72457283019450203</v>
      </c>
      <c r="AM67" s="76">
        <v>0</v>
      </c>
      <c r="AN67" s="76">
        <v>0.57332786661303903</v>
      </c>
      <c r="AO67" s="76">
        <v>0.88735984170813997</v>
      </c>
      <c r="AP67" s="76">
        <v>0</v>
      </c>
      <c r="AQ67" s="76">
        <v>216.228122488797</v>
      </c>
      <c r="AR67" s="76">
        <v>2950.95522677292</v>
      </c>
      <c r="AS67" s="76">
        <v>301.65332914455098</v>
      </c>
      <c r="AT67" s="76">
        <v>3278.8392823293998</v>
      </c>
      <c r="AU67" s="76">
        <v>0</v>
      </c>
      <c r="AV67" s="76">
        <v>8.6198535541262196</v>
      </c>
      <c r="AW67" s="76">
        <v>0</v>
      </c>
      <c r="AX67" s="76">
        <v>75.188640493394303</v>
      </c>
      <c r="AY67" s="76">
        <v>2.6878483440533001E-2</v>
      </c>
      <c r="AZ67" s="76">
        <v>9.4512765312477504E-3</v>
      </c>
      <c r="BA67" s="76">
        <v>35.555236252803901</v>
      </c>
      <c r="BB67" s="76">
        <v>1.20791988403688E-2</v>
      </c>
      <c r="BC67" s="76">
        <v>0</v>
      </c>
      <c r="BD67" s="76">
        <v>1.75194420101743E-3</v>
      </c>
      <c r="BE67" s="76">
        <v>50.1116149152598</v>
      </c>
      <c r="BF67" s="76">
        <v>46.102589192832703</v>
      </c>
      <c r="BG67" s="76">
        <v>4.0090257224270598</v>
      </c>
      <c r="BH67" s="76">
        <v>0</v>
      </c>
      <c r="BI67" s="76">
        <v>0</v>
      </c>
      <c r="BJ67" s="76">
        <v>0.18861053699080099</v>
      </c>
      <c r="BK67" s="76">
        <v>0</v>
      </c>
      <c r="BL67" s="76">
        <v>2.02395795785865</v>
      </c>
      <c r="BM67" s="76">
        <v>0</v>
      </c>
      <c r="BN67" s="76">
        <v>5.2604397118559E-2</v>
      </c>
      <c r="BO67" s="76">
        <v>8.0958285245016093</v>
      </c>
      <c r="BP67" s="76">
        <v>0.18368553757304101</v>
      </c>
      <c r="BQ67" s="76">
        <v>0</v>
      </c>
      <c r="BR67" s="76">
        <v>0.13600620601090099</v>
      </c>
      <c r="BS67" s="76">
        <v>1.8441453507277999E-4</v>
      </c>
      <c r="BT67" s="76">
        <v>94.102233171844702</v>
      </c>
      <c r="BU67" s="76">
        <v>31.4042523023661</v>
      </c>
      <c r="BV67" s="76">
        <v>0</v>
      </c>
      <c r="BW67" s="76">
        <v>0</v>
      </c>
      <c r="BX67" s="76">
        <v>10.520044311358699</v>
      </c>
      <c r="BY67" s="76">
        <v>0</v>
      </c>
      <c r="BZ67" s="76">
        <v>1.7172306509036099</v>
      </c>
      <c r="CA67" s="76">
        <v>210.29170466883801</v>
      </c>
      <c r="CB67" s="76">
        <v>14.623026445432799</v>
      </c>
      <c r="CC67" s="94"/>
      <c r="CD67" s="29">
        <f t="shared" ref="CD67:CD86" si="26">AH67/AT67</f>
        <v>8.0000037065822253E-3</v>
      </c>
      <c r="CE67" s="29">
        <f t="shared" ref="CE67:CE86" si="27">AO67/BF67</f>
        <v>1.9247505557585746E-2</v>
      </c>
      <c r="CF67" s="69">
        <f t="shared" ref="CF67:CF86" si="28">IF(B67=0,"",(Z67-B67)/B67)</f>
        <v>-6.7277477067160148E-3</v>
      </c>
      <c r="CG67" s="69">
        <f t="shared" ref="CG67:CG86" si="29">IF(C67=0,"",(AO67-C67)/C67)</f>
        <v>24.812802521432008</v>
      </c>
      <c r="CH67" s="69">
        <f t="shared" ref="CH67:CH86" si="30">IF(D67=0,"",(AT67-D67)/D67)</f>
        <v>-8.3010703584860852E-3</v>
      </c>
      <c r="CI67" s="69">
        <f t="shared" ref="CI67:CI86" si="31">IF(E67=0,"",(BE67-E67)/E67)</f>
        <v>-1.1193236355418733E-2</v>
      </c>
      <c r="CJ67" s="69">
        <f t="shared" ref="CJ67:CJ86" si="32">IF(F67=0,"",(BF67-F67)/F67)</f>
        <v>-1.1195369472827966E-2</v>
      </c>
      <c r="CK67" s="69">
        <f t="shared" ref="CK67:CK86" si="33">IF(G67=0,"",(BT67-G67)/G67)</f>
        <v>-1.340139310088014E-2</v>
      </c>
      <c r="CL67" s="69">
        <f t="shared" ref="CL67:CL86" si="34">IF(H67=0,"",(CA67-H67)/H67)</f>
        <v>-5.3181876048884877E-3</v>
      </c>
      <c r="CM67" s="41">
        <f t="shared" si="9"/>
        <v>-4.9190851321715442E-4</v>
      </c>
      <c r="CN67" s="41">
        <f t="shared" si="10"/>
        <v>-5.5764468689158001E-4</v>
      </c>
      <c r="CO67" s="41">
        <f t="shared" si="11"/>
        <v>8.5517687546766931E-4</v>
      </c>
      <c r="CP67" s="41">
        <f t="shared" si="12"/>
        <v>-1.3386030548258661E-3</v>
      </c>
      <c r="CQ67" s="69" t="str">
        <f>IF(N67=0,"",(#REF!-N67)/N67)</f>
        <v/>
      </c>
      <c r="CR67" s="69" t="str">
        <f t="shared" ref="CR67:CR86" si="35">IF(O67=0,"",(AN67-O67)/O67)</f>
        <v/>
      </c>
    </row>
    <row r="68" spans="1:96">
      <c r="A68" s="68" t="s">
        <v>373</v>
      </c>
      <c r="B68" s="77">
        <v>30.487753269999999</v>
      </c>
      <c r="C68" s="77"/>
      <c r="D68" s="77">
        <v>294.250383889999</v>
      </c>
      <c r="E68" s="77">
        <v>4.9365356399999998</v>
      </c>
      <c r="F68" s="77">
        <v>4.5416125699999901</v>
      </c>
      <c r="G68" s="77">
        <v>10.512712690000001</v>
      </c>
      <c r="H68" s="77">
        <v>15.78104778</v>
      </c>
      <c r="I68" s="44"/>
      <c r="J68" s="44"/>
      <c r="K68" s="94"/>
      <c r="L68" s="94"/>
      <c r="M68" s="94"/>
      <c r="N68" s="94"/>
      <c r="O68" s="94"/>
      <c r="P68" s="94"/>
      <c r="Q68" s="76" t="s">
        <v>373</v>
      </c>
      <c r="R68" s="76">
        <v>0</v>
      </c>
      <c r="S68" s="76">
        <v>0.416910101881171</v>
      </c>
      <c r="T68" s="76">
        <v>0.15430984573899001</v>
      </c>
      <c r="U68" s="76">
        <v>0.15430984573899001</v>
      </c>
      <c r="V68" s="76">
        <v>1.22599064561252</v>
      </c>
      <c r="W68" s="76">
        <v>0</v>
      </c>
      <c r="X68" s="76">
        <v>7.4744604139111201E-2</v>
      </c>
      <c r="Y68" s="76">
        <v>0.38368988706360801</v>
      </c>
      <c r="Z68" s="76">
        <v>30.487766071969801</v>
      </c>
      <c r="AA68" s="76">
        <v>3.6724588057854799</v>
      </c>
      <c r="AB68" s="76">
        <v>2.7904722816203899E-2</v>
      </c>
      <c r="AC68" s="76">
        <v>0.64114287052828201</v>
      </c>
      <c r="AD68" s="76">
        <v>0</v>
      </c>
      <c r="AE68" s="76">
        <v>0</v>
      </c>
      <c r="AF68" s="76">
        <v>0.67436464401307294</v>
      </c>
      <c r="AG68" s="76">
        <v>0.67436464401307294</v>
      </c>
      <c r="AH68" s="76">
        <v>2.3540018353478001</v>
      </c>
      <c r="AI68" s="76">
        <v>0.50775128790412105</v>
      </c>
      <c r="AJ68" s="76">
        <v>2.0264207299115398E-2</v>
      </c>
      <c r="AK68" s="76">
        <v>0.53137020359857601</v>
      </c>
      <c r="AL68" s="76">
        <v>5.4374593627099198E-2</v>
      </c>
      <c r="AM68" s="76">
        <v>0</v>
      </c>
      <c r="AN68" s="76">
        <v>4.3024700003902197E-2</v>
      </c>
      <c r="AO68" s="76">
        <v>8.74124708741877E-2</v>
      </c>
      <c r="AP68" s="76">
        <v>0</v>
      </c>
      <c r="AQ68" s="76">
        <v>16.226530255680998</v>
      </c>
      <c r="AR68" s="76">
        <v>264.825266804455</v>
      </c>
      <c r="AS68" s="76">
        <v>27.0710082144215</v>
      </c>
      <c r="AT68" s="76">
        <v>294.25027685422498</v>
      </c>
      <c r="AU68" s="76">
        <v>0</v>
      </c>
      <c r="AV68" s="76">
        <v>0.64686320447868895</v>
      </c>
      <c r="AW68" s="76">
        <v>0</v>
      </c>
      <c r="AX68" s="76">
        <v>5.6424216906033404</v>
      </c>
      <c r="AY68" s="76">
        <v>2.6477583072912298E-3</v>
      </c>
      <c r="AZ68" s="76">
        <v>9.3103121193582297E-4</v>
      </c>
      <c r="BA68" s="76">
        <v>3.5024917784134399</v>
      </c>
      <c r="BB68" s="76">
        <v>1.18990321709463E-3</v>
      </c>
      <c r="BC68" s="76">
        <v>0</v>
      </c>
      <c r="BD68" s="76">
        <v>1.72580814277132E-4</v>
      </c>
      <c r="BE68" s="76">
        <v>4.9364167147167297</v>
      </c>
      <c r="BF68" s="76">
        <v>4.5414951435928703</v>
      </c>
      <c r="BG68" s="76">
        <v>0.394921571123861</v>
      </c>
      <c r="BH68" s="76">
        <v>0</v>
      </c>
      <c r="BI68" s="76">
        <v>0</v>
      </c>
      <c r="BJ68" s="76">
        <v>1.85797369885966E-2</v>
      </c>
      <c r="BK68" s="76">
        <v>0</v>
      </c>
      <c r="BL68" s="76">
        <v>0.19937693645728199</v>
      </c>
      <c r="BM68" s="76">
        <v>0</v>
      </c>
      <c r="BN68" s="76">
        <v>5.1819765428220196E-3</v>
      </c>
      <c r="BO68" s="76">
        <v>0.79750750916295898</v>
      </c>
      <c r="BP68" s="76">
        <v>1.37844765811427E-2</v>
      </c>
      <c r="BQ68" s="76">
        <v>0</v>
      </c>
      <c r="BR68" s="76">
        <v>1.3397766166768601E-2</v>
      </c>
      <c r="BS68" s="76">
        <v>1.8166310399753001E-5</v>
      </c>
      <c r="BT68" s="76">
        <v>10.512737666517801</v>
      </c>
      <c r="BU68" s="76">
        <v>2.3566879315960199</v>
      </c>
      <c r="BV68" s="76">
        <v>0</v>
      </c>
      <c r="BW68" s="76">
        <v>0</v>
      </c>
      <c r="BX68" s="76">
        <v>0.78945993197321296</v>
      </c>
      <c r="BY68" s="76">
        <v>0</v>
      </c>
      <c r="BZ68" s="76">
        <v>0.128867053561732</v>
      </c>
      <c r="CA68" s="76">
        <v>15.7810426098315</v>
      </c>
      <c r="CB68" s="76">
        <v>1.0973630477251</v>
      </c>
      <c r="CC68" s="94"/>
      <c r="CD68" s="29">
        <f t="shared" si="26"/>
        <v>7.9999987103291665E-3</v>
      </c>
      <c r="CE68" s="29">
        <f t="shared" si="27"/>
        <v>1.9247509489800731E-2</v>
      </c>
      <c r="CF68" s="69">
        <f t="shared" si="28"/>
        <v>4.1990532031313842E-7</v>
      </c>
      <c r="CG68" s="69" t="str">
        <f t="shared" si="29"/>
        <v/>
      </c>
      <c r="CH68" s="69">
        <f t="shared" si="30"/>
        <v>-3.6375746602878815E-7</v>
      </c>
      <c r="CI68" s="69">
        <f t="shared" si="31"/>
        <v>-2.4090838584539426E-5</v>
      </c>
      <c r="CJ68" s="69">
        <f t="shared" si="32"/>
        <v>-2.585566366788496E-5</v>
      </c>
      <c r="CK68" s="69">
        <f t="shared" si="33"/>
        <v>2.3758394751447735E-6</v>
      </c>
      <c r="CL68" s="69">
        <f t="shared" si="34"/>
        <v>-3.2761883568331956E-7</v>
      </c>
      <c r="CM68" s="41">
        <f t="shared" ref="CM68:CM86" si="36">(T68/0.009783-$CA68)/$CA68</f>
        <v>-4.9288240279209443E-4</v>
      </c>
      <c r="CN68" s="41">
        <f t="shared" ref="CN68:CN86" si="37">(X68/0.004739-$CA68)/$CA68</f>
        <v>-5.5834765005460514E-4</v>
      </c>
      <c r="CO68" s="41">
        <f t="shared" ref="CO68:CO86" si="38">(AF68/0.042696-$CA68)/$CA68</f>
        <v>8.5672238418241621E-4</v>
      </c>
      <c r="CP68" s="41">
        <f t="shared" ref="CP68:CP86" si="39">(AN68/0.00273-$CA68)/$CA68</f>
        <v>-1.3357316724828582E-3</v>
      </c>
      <c r="CQ68" s="69" t="str">
        <f>IF(N68=0,"",(#REF!-N68)/N68)</f>
        <v/>
      </c>
      <c r="CR68" s="69" t="str">
        <f t="shared" si="35"/>
        <v/>
      </c>
    </row>
    <row r="69" spans="1:96">
      <c r="A69" s="68" t="s">
        <v>374</v>
      </c>
      <c r="B69" s="77">
        <v>1598.72131093999</v>
      </c>
      <c r="C69" s="77"/>
      <c r="D69" s="77">
        <v>14777.892220809999</v>
      </c>
      <c r="E69" s="77">
        <v>223.69329173999901</v>
      </c>
      <c r="F69" s="77">
        <v>205.797899839998</v>
      </c>
      <c r="G69" s="77">
        <v>464.02987612999902</v>
      </c>
      <c r="H69" s="77">
        <v>863.37262141999997</v>
      </c>
      <c r="I69" s="44"/>
      <c r="J69" s="44"/>
      <c r="K69" s="94"/>
      <c r="L69" s="94"/>
      <c r="M69" s="94"/>
      <c r="N69" s="94"/>
      <c r="O69" s="94"/>
      <c r="P69" s="94"/>
      <c r="Q69" s="76" t="s">
        <v>374</v>
      </c>
      <c r="R69" s="76">
        <v>0</v>
      </c>
      <c r="S69" s="76">
        <v>22.808904394627302</v>
      </c>
      <c r="T69" s="76">
        <v>8.4422104775012698</v>
      </c>
      <c r="U69" s="76">
        <v>8.4422104775012698</v>
      </c>
      <c r="V69" s="76">
        <v>67.073178409034398</v>
      </c>
      <c r="W69" s="76">
        <v>0</v>
      </c>
      <c r="X69" s="76">
        <v>4.0892290392232997</v>
      </c>
      <c r="Y69" s="76">
        <v>20.991466764551799</v>
      </c>
      <c r="Z69" s="76">
        <v>1598.7197085489699</v>
      </c>
      <c r="AA69" s="76">
        <v>200.918657594537</v>
      </c>
      <c r="AB69" s="76">
        <v>1.5266527005869801</v>
      </c>
      <c r="AC69" s="76">
        <v>35.076692460854098</v>
      </c>
      <c r="AD69" s="76">
        <v>0</v>
      </c>
      <c r="AE69" s="76">
        <v>0</v>
      </c>
      <c r="AF69" s="76">
        <v>36.894081146623897</v>
      </c>
      <c r="AG69" s="76">
        <v>36.894081146623897</v>
      </c>
      <c r="AH69" s="76">
        <v>118.223085478706</v>
      </c>
      <c r="AI69" s="76">
        <v>27.778769960041199</v>
      </c>
      <c r="AJ69" s="76">
        <v>1.1086406011530101</v>
      </c>
      <c r="AK69" s="76">
        <v>29.0708882262239</v>
      </c>
      <c r="AL69" s="76">
        <v>2.97481260867408</v>
      </c>
      <c r="AM69" s="76">
        <v>0</v>
      </c>
      <c r="AN69" s="76">
        <v>2.3538565271085798</v>
      </c>
      <c r="AO69" s="76">
        <v>3.96099372233888</v>
      </c>
      <c r="AP69" s="76">
        <v>0</v>
      </c>
      <c r="AQ69" s="76">
        <v>887.74499214603304</v>
      </c>
      <c r="AR69" s="76">
        <v>13300.092063471</v>
      </c>
      <c r="AS69" s="76">
        <v>1359.56596725034</v>
      </c>
      <c r="AT69" s="76">
        <v>14777.8811162001</v>
      </c>
      <c r="AU69" s="76">
        <v>0</v>
      </c>
      <c r="AV69" s="76">
        <v>35.389592166977998</v>
      </c>
      <c r="AW69" s="76">
        <v>0</v>
      </c>
      <c r="AX69" s="76">
        <v>308.69428857619999</v>
      </c>
      <c r="AY69" s="76">
        <v>0.198633046181319</v>
      </c>
      <c r="AZ69" s="76">
        <v>4.1317852477719498E-2</v>
      </c>
      <c r="BA69" s="76">
        <v>155.73670122411599</v>
      </c>
      <c r="BB69" s="76">
        <v>5.6119798056625599E-2</v>
      </c>
      <c r="BC69" s="76">
        <v>0</v>
      </c>
      <c r="BD69" s="76">
        <v>7.65890551541306E-3</v>
      </c>
      <c r="BE69" s="76">
        <v>223.68782999024401</v>
      </c>
      <c r="BF69" s="76">
        <v>205.79240623434001</v>
      </c>
      <c r="BG69" s="76">
        <v>17.895423755904201</v>
      </c>
      <c r="BH69" s="76">
        <v>1.41584921487899E-2</v>
      </c>
      <c r="BI69" s="76">
        <v>0</v>
      </c>
      <c r="BJ69" s="76">
        <v>1.8847400475095999</v>
      </c>
      <c r="BK69" s="76">
        <v>0</v>
      </c>
      <c r="BL69" s="76">
        <v>9.2999965828359095</v>
      </c>
      <c r="BM69" s="76">
        <v>0</v>
      </c>
      <c r="BN69" s="76">
        <v>0.22996869436774101</v>
      </c>
      <c r="BO69" s="76">
        <v>37.199562492765999</v>
      </c>
      <c r="BP69" s="76">
        <v>0.75413845045497796</v>
      </c>
      <c r="BQ69" s="76">
        <v>1.4460055666705199E-2</v>
      </c>
      <c r="BR69" s="76">
        <v>1.1076803628807701</v>
      </c>
      <c r="BS69" s="76">
        <v>1.40867981723683E-3</v>
      </c>
      <c r="BT69" s="76">
        <v>464.02985234544201</v>
      </c>
      <c r="BU69" s="76">
        <v>128.93311406134299</v>
      </c>
      <c r="BV69" s="76">
        <v>0</v>
      </c>
      <c r="BW69" s="76">
        <v>0</v>
      </c>
      <c r="BX69" s="76">
        <v>43.1910394535183</v>
      </c>
      <c r="BY69" s="76">
        <v>0</v>
      </c>
      <c r="BZ69" s="76">
        <v>7.0502490497528001</v>
      </c>
      <c r="CA69" s="76">
        <v>863.37224722630901</v>
      </c>
      <c r="CB69" s="76">
        <v>60.036221192700502</v>
      </c>
      <c r="CC69" s="94"/>
      <c r="CD69" s="29">
        <f t="shared" si="26"/>
        <v>8.0000024732304244E-3</v>
      </c>
      <c r="CE69" s="29">
        <f t="shared" si="27"/>
        <v>1.924752129983074E-2</v>
      </c>
      <c r="CF69" s="69">
        <f t="shared" si="28"/>
        <v>-1.0022954026130703E-6</v>
      </c>
      <c r="CG69" s="69" t="str">
        <f t="shared" si="29"/>
        <v/>
      </c>
      <c r="CH69" s="69">
        <f t="shared" si="30"/>
        <v>-7.51433948305811E-7</v>
      </c>
      <c r="CI69" s="69">
        <f t="shared" si="31"/>
        <v>-2.4416242939229702E-5</v>
      </c>
      <c r="CJ69" s="69">
        <f t="shared" si="32"/>
        <v>-2.6694177453998252E-5</v>
      </c>
      <c r="CK69" s="69">
        <f t="shared" si="33"/>
        <v>-5.1256520838320234E-8</v>
      </c>
      <c r="CL69" s="69">
        <f t="shared" si="34"/>
        <v>-4.3340926232257025E-7</v>
      </c>
      <c r="CM69" s="41">
        <f t="shared" si="36"/>
        <v>-4.925449360591457E-4</v>
      </c>
      <c r="CN69" s="41">
        <f t="shared" si="37"/>
        <v>-5.6019273458075077E-4</v>
      </c>
      <c r="CO69" s="41">
        <f t="shared" si="38"/>
        <v>8.5560240270335245E-4</v>
      </c>
      <c r="CP69" s="41">
        <f t="shared" si="39"/>
        <v>-1.3363171350880814E-3</v>
      </c>
      <c r="CQ69" s="69" t="str">
        <f>IF(N69=0,"",(#REF!-N69)/N69)</f>
        <v/>
      </c>
      <c r="CR69" s="69" t="str">
        <f t="shared" si="35"/>
        <v/>
      </c>
    </row>
    <row r="70" spans="1:96">
      <c r="A70" s="68" t="s">
        <v>375</v>
      </c>
      <c r="B70" s="77">
        <v>219.46317397000001</v>
      </c>
      <c r="C70" s="77"/>
      <c r="D70" s="77">
        <v>1557.0698716899899</v>
      </c>
      <c r="E70" s="77">
        <v>32.070434570000003</v>
      </c>
      <c r="F70" s="77">
        <v>29.504807019999902</v>
      </c>
      <c r="G70" s="77">
        <v>58.246442909999899</v>
      </c>
      <c r="H70" s="77">
        <v>160.83736051999901</v>
      </c>
      <c r="I70" s="44"/>
      <c r="J70" s="44"/>
      <c r="K70" s="94"/>
      <c r="L70" s="94"/>
      <c r="M70" s="94"/>
      <c r="N70" s="94"/>
      <c r="O70" s="94"/>
      <c r="P70" s="94"/>
      <c r="Q70" s="76" t="s">
        <v>375</v>
      </c>
      <c r="R70" s="76">
        <v>0</v>
      </c>
      <c r="S70" s="76">
        <v>4.2490642751290997</v>
      </c>
      <c r="T70" s="76">
        <v>1.5726990891334101</v>
      </c>
      <c r="U70" s="76">
        <v>1.5726990891334101</v>
      </c>
      <c r="V70" s="76">
        <v>12.4950473415565</v>
      </c>
      <c r="W70" s="76">
        <v>0</v>
      </c>
      <c r="X70" s="76">
        <v>0.76178264199463097</v>
      </c>
      <c r="Y70" s="76">
        <v>3.91050013639114</v>
      </c>
      <c r="Z70" s="76">
        <v>219.46313486223801</v>
      </c>
      <c r="AA70" s="76">
        <v>37.429008463202003</v>
      </c>
      <c r="AB70" s="76">
        <v>0.284399677546255</v>
      </c>
      <c r="AC70" s="76">
        <v>6.5344206067957398</v>
      </c>
      <c r="AD70" s="76">
        <v>0</v>
      </c>
      <c r="AE70" s="76">
        <v>0</v>
      </c>
      <c r="AF70" s="76">
        <v>6.8729901411972198</v>
      </c>
      <c r="AG70" s="76">
        <v>6.8729901411972198</v>
      </c>
      <c r="AH70" s="76">
        <v>12.456557725271001</v>
      </c>
      <c r="AI70" s="76">
        <v>5.1749010079862403</v>
      </c>
      <c r="AJ70" s="76">
        <v>0.206528189570264</v>
      </c>
      <c r="AK70" s="76">
        <v>5.4156109210721004</v>
      </c>
      <c r="AL70" s="76">
        <v>0.55417548599679201</v>
      </c>
      <c r="AM70" s="76">
        <v>0</v>
      </c>
      <c r="AN70" s="76">
        <v>0.43849823955902001</v>
      </c>
      <c r="AO70" s="76">
        <v>0.56787904418613599</v>
      </c>
      <c r="AP70" s="76">
        <v>0</v>
      </c>
      <c r="AQ70" s="76">
        <v>165.37764336932301</v>
      </c>
      <c r="AR70" s="76">
        <v>1401.36227759497</v>
      </c>
      <c r="AS70" s="76">
        <v>143.25038544508499</v>
      </c>
      <c r="AT70" s="76">
        <v>1557.0692207653301</v>
      </c>
      <c r="AU70" s="76">
        <v>0</v>
      </c>
      <c r="AV70" s="76">
        <v>6.5927263030142598</v>
      </c>
      <c r="AW70" s="76">
        <v>0</v>
      </c>
      <c r="AX70" s="76">
        <v>57.5065205899568</v>
      </c>
      <c r="AY70" s="76">
        <v>1.7201285294620099E-2</v>
      </c>
      <c r="AZ70" s="76">
        <v>6.0484968336116602E-3</v>
      </c>
      <c r="BA70" s="76">
        <v>22.754099219012598</v>
      </c>
      <c r="BB70" s="76">
        <v>7.73026394836775E-3</v>
      </c>
      <c r="BC70" s="76">
        <v>0</v>
      </c>
      <c r="BD70" s="76">
        <v>1.12118167738664E-3</v>
      </c>
      <c r="BE70" s="76">
        <v>32.0696560484024</v>
      </c>
      <c r="BF70" s="76">
        <v>29.504030161730999</v>
      </c>
      <c r="BG70" s="76">
        <v>2.5656258866714001</v>
      </c>
      <c r="BH70" s="76">
        <v>0</v>
      </c>
      <c r="BI70" s="76">
        <v>0</v>
      </c>
      <c r="BJ70" s="76">
        <v>0.120704077999526</v>
      </c>
      <c r="BK70" s="76">
        <v>0</v>
      </c>
      <c r="BL70" s="76">
        <v>1.2952607792236399</v>
      </c>
      <c r="BM70" s="76">
        <v>0</v>
      </c>
      <c r="BN70" s="76">
        <v>3.3664987847021197E-2</v>
      </c>
      <c r="BO70" s="76">
        <v>5.18104278620127</v>
      </c>
      <c r="BP70" s="76">
        <v>0.140488368124252</v>
      </c>
      <c r="BQ70" s="76">
        <v>0</v>
      </c>
      <c r="BR70" s="76">
        <v>8.70390636970408E-2</v>
      </c>
      <c r="BS70" s="76">
        <v>1.18019995921449E-4</v>
      </c>
      <c r="BT70" s="76">
        <v>58.246408571570299</v>
      </c>
      <c r="BU70" s="76">
        <v>24.018907539938098</v>
      </c>
      <c r="BV70" s="76">
        <v>0</v>
      </c>
      <c r="BW70" s="76">
        <v>0</v>
      </c>
      <c r="BX70" s="76">
        <v>8.0460436674680391</v>
      </c>
      <c r="BY70" s="76">
        <v>0</v>
      </c>
      <c r="BZ70" s="76">
        <v>1.3133898301889899</v>
      </c>
      <c r="CA70" s="76">
        <v>160.837307936088</v>
      </c>
      <c r="CB70" s="76">
        <v>11.1841266665619</v>
      </c>
      <c r="CC70" s="94"/>
      <c r="CD70" s="29">
        <f t="shared" si="26"/>
        <v>8.0000025426925844E-3</v>
      </c>
      <c r="CE70" s="29">
        <f t="shared" si="27"/>
        <v>1.9247507580259962E-2</v>
      </c>
      <c r="CF70" s="69">
        <f t="shared" si="28"/>
        <v>-1.7819737725973816E-7</v>
      </c>
      <c r="CG70" s="69" t="str">
        <f t="shared" si="29"/>
        <v/>
      </c>
      <c r="CH70" s="69">
        <f t="shared" si="30"/>
        <v>-4.1804460520955064E-7</v>
      </c>
      <c r="CI70" s="69">
        <f t="shared" si="31"/>
        <v>-2.42753678907455E-5</v>
      </c>
      <c r="CJ70" s="69">
        <f t="shared" si="32"/>
        <v>-2.632988815607483E-5</v>
      </c>
      <c r="CK70" s="69">
        <f t="shared" si="33"/>
        <v>-5.8953693795979556E-7</v>
      </c>
      <c r="CL70" s="69">
        <f t="shared" si="34"/>
        <v>-3.2693841060260035E-7</v>
      </c>
      <c r="CM70" s="41">
        <f t="shared" si="36"/>
        <v>-4.9082202156218154E-4</v>
      </c>
      <c r="CN70" s="41">
        <f t="shared" si="37"/>
        <v>-5.5806330188269021E-4</v>
      </c>
      <c r="CO70" s="41">
        <f t="shared" si="38"/>
        <v>8.5631973497031152E-4</v>
      </c>
      <c r="CP70" s="41">
        <f t="shared" si="39"/>
        <v>-1.3382601730607293E-3</v>
      </c>
      <c r="CQ70" s="69" t="str">
        <f>IF(N70=0,"",(#REF!-N70)/N70)</f>
        <v/>
      </c>
      <c r="CR70" s="69" t="str">
        <f t="shared" si="35"/>
        <v/>
      </c>
    </row>
    <row r="71" spans="1:96">
      <c r="A71" s="68" t="s">
        <v>376</v>
      </c>
      <c r="B71" s="77">
        <v>2685.7806734875398</v>
      </c>
      <c r="C71" s="77">
        <v>8.9555948419070308</v>
      </c>
      <c r="D71" s="77">
        <v>25532.441300810198</v>
      </c>
      <c r="E71" s="77">
        <v>444.650243528023</v>
      </c>
      <c r="F71" s="77">
        <v>409.07826984498098</v>
      </c>
      <c r="G71" s="77">
        <v>989.43728574365605</v>
      </c>
      <c r="H71" s="77">
        <v>1323.2565882285701</v>
      </c>
      <c r="I71" s="44"/>
      <c r="J71" s="44"/>
      <c r="K71" s="94"/>
      <c r="L71" s="94"/>
      <c r="M71" s="94"/>
      <c r="N71" s="94"/>
      <c r="O71" s="94"/>
      <c r="P71" s="94"/>
      <c r="Q71" s="76" t="s">
        <v>376</v>
      </c>
      <c r="R71" s="76">
        <v>0</v>
      </c>
      <c r="S71" s="76">
        <v>34.727849520836401</v>
      </c>
      <c r="T71" s="76">
        <v>12.853734188733201</v>
      </c>
      <c r="U71" s="76">
        <v>12.853734188733201</v>
      </c>
      <c r="V71" s="76">
        <v>102.12263898212601</v>
      </c>
      <c r="W71" s="76">
        <v>0</v>
      </c>
      <c r="X71" s="76">
        <v>6.2260809387126104</v>
      </c>
      <c r="Y71" s="76">
        <v>31.960706915788901</v>
      </c>
      <c r="Z71" s="76">
        <v>2664.3423310570602</v>
      </c>
      <c r="AA71" s="76">
        <v>305.909281011921</v>
      </c>
      <c r="AB71" s="76">
        <v>2.3244082605532399</v>
      </c>
      <c r="AC71" s="76">
        <v>53.406254268093001</v>
      </c>
      <c r="AD71" s="76">
        <v>0</v>
      </c>
      <c r="AE71" s="76">
        <v>0</v>
      </c>
      <c r="AF71" s="76">
        <v>56.173362402376497</v>
      </c>
      <c r="AG71" s="76">
        <v>56.173362402376497</v>
      </c>
      <c r="AH71" s="76">
        <v>202.45805872010601</v>
      </c>
      <c r="AI71" s="76">
        <v>42.294762221597502</v>
      </c>
      <c r="AJ71" s="76">
        <v>1.6879689715769099</v>
      </c>
      <c r="AK71" s="76">
        <v>44.261960519251197</v>
      </c>
      <c r="AL71" s="76">
        <v>4.5293218267497801</v>
      </c>
      <c r="AM71" s="76">
        <v>0</v>
      </c>
      <c r="AN71" s="76">
        <v>3.5838737143669701</v>
      </c>
      <c r="AO71" s="76">
        <v>13.1630241902148</v>
      </c>
      <c r="AP71" s="76">
        <v>0</v>
      </c>
      <c r="AQ71" s="76">
        <v>1351.6387455700799</v>
      </c>
      <c r="AR71" s="76">
        <v>22776.4382455618</v>
      </c>
      <c r="AS71" s="76">
        <v>2328.2622750596602</v>
      </c>
      <c r="AT71" s="76">
        <v>25307.1585793415</v>
      </c>
      <c r="AU71" s="76">
        <v>0</v>
      </c>
      <c r="AV71" s="76">
        <v>53.882621471915897</v>
      </c>
      <c r="AW71" s="76">
        <v>0</v>
      </c>
      <c r="AX71" s="76">
        <v>470.00453517088499</v>
      </c>
      <c r="AY71" s="76">
        <v>3.4282462783224998</v>
      </c>
      <c r="AZ71" s="76">
        <v>4.7574769203635403E-2</v>
      </c>
      <c r="BA71" s="76">
        <v>191.197395900505</v>
      </c>
      <c r="BB71" s="76">
        <v>0.19530349377469799</v>
      </c>
      <c r="BC71" s="76">
        <v>0</v>
      </c>
      <c r="BD71" s="76">
        <v>8.8187384050662197E-3</v>
      </c>
      <c r="BE71" s="76">
        <v>439.63651619812902</v>
      </c>
      <c r="BF71" s="76">
        <v>404.46456946179597</v>
      </c>
      <c r="BG71" s="76">
        <v>35.1719467363327</v>
      </c>
      <c r="BH71" s="76">
        <v>0.57467517650754596</v>
      </c>
      <c r="BI71" s="76">
        <v>0</v>
      </c>
      <c r="BJ71" s="76">
        <v>43.9819035808572</v>
      </c>
      <c r="BK71" s="76">
        <v>0</v>
      </c>
      <c r="BL71" s="76">
        <v>28.531909919145399</v>
      </c>
      <c r="BM71" s="76">
        <v>0</v>
      </c>
      <c r="BN71" s="76">
        <v>0.26479397256347897</v>
      </c>
      <c r="BO71" s="76">
        <v>114.110423342537</v>
      </c>
      <c r="BP71" s="76">
        <v>1.1482190388597699</v>
      </c>
      <c r="BQ71" s="76">
        <v>0.58692229258640904</v>
      </c>
      <c r="BR71" s="76">
        <v>21.511219652000399</v>
      </c>
      <c r="BS71" s="76">
        <v>2.5382345387103999E-2</v>
      </c>
      <c r="BT71" s="76">
        <v>976.76853122571401</v>
      </c>
      <c r="BU71" s="76">
        <v>196.30781694102001</v>
      </c>
      <c r="BV71" s="76">
        <v>0</v>
      </c>
      <c r="BW71" s="76">
        <v>0</v>
      </c>
      <c r="BX71" s="76">
        <v>65.760826982368499</v>
      </c>
      <c r="BY71" s="76">
        <v>0</v>
      </c>
      <c r="BZ71" s="76">
        <v>10.7344044431951</v>
      </c>
      <c r="CA71" s="76">
        <v>1314.5315645651101</v>
      </c>
      <c r="CB71" s="76">
        <v>91.408628484267197</v>
      </c>
      <c r="CC71" s="94"/>
      <c r="CD71" s="29">
        <f t="shared" si="26"/>
        <v>8.0000312198373249E-3</v>
      </c>
      <c r="CE71" s="29">
        <f t="shared" si="27"/>
        <v>3.2544319537630415E-2</v>
      </c>
      <c r="CF71" s="69">
        <f t="shared" si="28"/>
        <v>-7.9821642333294338E-3</v>
      </c>
      <c r="CG71" s="69">
        <f t="shared" si="29"/>
        <v>0.46981014913933145</v>
      </c>
      <c r="CH71" s="69">
        <f t="shared" si="30"/>
        <v>-8.8233913402377979E-3</v>
      </c>
      <c r="CI71" s="69">
        <f t="shared" si="31"/>
        <v>-1.127566531868548E-2</v>
      </c>
      <c r="CJ71" s="69">
        <f t="shared" si="32"/>
        <v>-1.1278282723091974E-2</v>
      </c>
      <c r="CK71" s="69">
        <f t="shared" si="33"/>
        <v>-1.2803999506062947E-2</v>
      </c>
      <c r="CL71" s="69">
        <f t="shared" si="34"/>
        <v>-6.5935992619088925E-3</v>
      </c>
      <c r="CM71" s="41">
        <f t="shared" si="36"/>
        <v>-4.9207439758445224E-4</v>
      </c>
      <c r="CN71" s="41">
        <f t="shared" si="37"/>
        <v>-5.5929197531458317E-4</v>
      </c>
      <c r="CO71" s="41">
        <f t="shared" si="38"/>
        <v>8.5741676968081166E-4</v>
      </c>
      <c r="CP71" s="41">
        <f t="shared" si="39"/>
        <v>-1.3368337935772236E-3</v>
      </c>
      <c r="CQ71" s="69" t="str">
        <f>IF(N71=0,"",(#REF!-N71)/N71)</f>
        <v/>
      </c>
      <c r="CR71" s="69" t="str">
        <f t="shared" si="35"/>
        <v/>
      </c>
    </row>
    <row r="72" spans="1:96">
      <c r="A72" s="68" t="s">
        <v>377</v>
      </c>
      <c r="B72" s="77">
        <v>508.97764530593702</v>
      </c>
      <c r="C72" s="77">
        <v>0.92801504592292094</v>
      </c>
      <c r="D72" s="77">
        <v>4622.2808399631003</v>
      </c>
      <c r="E72" s="77">
        <v>80.203560723051595</v>
      </c>
      <c r="F72" s="77">
        <v>73.787163818807699</v>
      </c>
      <c r="G72" s="77">
        <v>161.55611417162601</v>
      </c>
      <c r="H72" s="77">
        <v>290.53123155612298</v>
      </c>
      <c r="I72" s="44"/>
      <c r="J72" s="44"/>
      <c r="K72" s="94"/>
      <c r="L72" s="94"/>
      <c r="M72" s="94"/>
      <c r="N72" s="94"/>
      <c r="O72" s="94"/>
      <c r="P72" s="94"/>
      <c r="Q72" s="76" t="s">
        <v>377</v>
      </c>
      <c r="R72" s="76">
        <v>0</v>
      </c>
      <c r="S72" s="76">
        <v>7.6753544648004501</v>
      </c>
      <c r="T72" s="76">
        <v>2.8408634239276398</v>
      </c>
      <c r="U72" s="76">
        <v>2.8408634239276398</v>
      </c>
      <c r="V72" s="76">
        <v>22.570585313910598</v>
      </c>
      <c r="W72" s="76">
        <v>0</v>
      </c>
      <c r="X72" s="76">
        <v>1.37605706263159</v>
      </c>
      <c r="Y72" s="76">
        <v>7.0637802074108302</v>
      </c>
      <c r="Z72" s="76">
        <v>508.97681685653902</v>
      </c>
      <c r="AA72" s="76">
        <v>67.610526997139402</v>
      </c>
      <c r="AB72" s="76">
        <v>0.51372977898410999</v>
      </c>
      <c r="AC72" s="76">
        <v>11.8035404530498</v>
      </c>
      <c r="AD72" s="76">
        <v>0</v>
      </c>
      <c r="AE72" s="76">
        <v>0</v>
      </c>
      <c r="AF72" s="76">
        <v>12.415096073524101</v>
      </c>
      <c r="AG72" s="76">
        <v>12.415096073524101</v>
      </c>
      <c r="AH72" s="76">
        <v>36.978286920528802</v>
      </c>
      <c r="AI72" s="76">
        <v>9.3477578280284597</v>
      </c>
      <c r="AJ72" s="76">
        <v>0.37306513723837997</v>
      </c>
      <c r="AK72" s="76">
        <v>9.7825756252888798</v>
      </c>
      <c r="AL72" s="76">
        <v>1.0010434807894699</v>
      </c>
      <c r="AM72" s="76">
        <v>0</v>
      </c>
      <c r="AN72" s="76">
        <v>0.79209011552108899</v>
      </c>
      <c r="AO72" s="76">
        <v>2.0834996941086898</v>
      </c>
      <c r="AP72" s="76">
        <v>0</v>
      </c>
      <c r="AQ72" s="76">
        <v>298.73270953554101</v>
      </c>
      <c r="AR72" s="76">
        <v>4160.0504395464995</v>
      </c>
      <c r="AS72" s="76">
        <v>425.24987339958199</v>
      </c>
      <c r="AT72" s="76">
        <v>4622.2785998666104</v>
      </c>
      <c r="AU72" s="76">
        <v>0</v>
      </c>
      <c r="AV72" s="76">
        <v>11.908863244542101</v>
      </c>
      <c r="AW72" s="76">
        <v>0</v>
      </c>
      <c r="AX72" s="76">
        <v>103.87775223796601</v>
      </c>
      <c r="AY72" s="76">
        <v>0.297679668424852</v>
      </c>
      <c r="AZ72" s="76">
        <v>1.23070443184135E-2</v>
      </c>
      <c r="BA72" s="76">
        <v>47.273475972375998</v>
      </c>
      <c r="BB72" s="76">
        <v>2.64581336772543E-2</v>
      </c>
      <c r="BC72" s="76">
        <v>0</v>
      </c>
      <c r="BD72" s="76">
        <v>2.2813014985917902E-3</v>
      </c>
      <c r="BE72" s="76">
        <v>80.201372970783197</v>
      </c>
      <c r="BF72" s="76">
        <v>73.784964630698198</v>
      </c>
      <c r="BG72" s="76">
        <v>6.4164083400849803</v>
      </c>
      <c r="BH72" s="76">
        <v>4.5842279138213503E-2</v>
      </c>
      <c r="BI72" s="76">
        <v>0</v>
      </c>
      <c r="BJ72" s="76">
        <v>3.67831026747576</v>
      </c>
      <c r="BK72" s="76">
        <v>0</v>
      </c>
      <c r="BL72" s="76">
        <v>4.0988065278857002</v>
      </c>
      <c r="BM72" s="76">
        <v>0</v>
      </c>
      <c r="BN72" s="76">
        <v>6.8499142953201406E-2</v>
      </c>
      <c r="BO72" s="76">
        <v>16.393852411580799</v>
      </c>
      <c r="BP72" s="76">
        <v>0.25377284091072899</v>
      </c>
      <c r="BQ72" s="76">
        <v>4.6819601294113E-2</v>
      </c>
      <c r="BR72" s="76">
        <v>1.83844144248416</v>
      </c>
      <c r="BS72" s="76">
        <v>2.1908375910095501E-3</v>
      </c>
      <c r="BT72" s="76">
        <v>161.55644901535999</v>
      </c>
      <c r="BU72" s="76">
        <v>43.386999400889501</v>
      </c>
      <c r="BV72" s="76">
        <v>0</v>
      </c>
      <c r="BW72" s="76">
        <v>0</v>
      </c>
      <c r="BX72" s="76">
        <v>14.534111995326199</v>
      </c>
      <c r="BY72" s="76">
        <v>0</v>
      </c>
      <c r="BZ72" s="76">
        <v>2.3724632795515701</v>
      </c>
      <c r="CA72" s="76">
        <v>290.53104008553902</v>
      </c>
      <c r="CB72" s="76">
        <v>20.202620743729199</v>
      </c>
      <c r="CC72" s="94"/>
      <c r="CD72" s="29">
        <f t="shared" si="26"/>
        <v>8.0000125742303637E-3</v>
      </c>
      <c r="CE72" s="29">
        <f t="shared" si="27"/>
        <v>2.8237456025585066E-2</v>
      </c>
      <c r="CF72" s="69">
        <f t="shared" si="28"/>
        <v>-1.6276734462512782E-6</v>
      </c>
      <c r="CG72" s="69">
        <f t="shared" si="29"/>
        <v>1.245114131782882</v>
      </c>
      <c r="CH72" s="69">
        <f t="shared" si="30"/>
        <v>-4.8463011389227812E-7</v>
      </c>
      <c r="CI72" s="69">
        <f t="shared" si="31"/>
        <v>-2.727749552108312E-5</v>
      </c>
      <c r="CJ72" s="69">
        <f t="shared" si="32"/>
        <v>-2.9804480829495294E-5</v>
      </c>
      <c r="CK72" s="69">
        <f t="shared" si="33"/>
        <v>2.0726156710184666E-6</v>
      </c>
      <c r="CL72" s="69">
        <f t="shared" si="34"/>
        <v>-6.5903614882022118E-7</v>
      </c>
      <c r="CM72" s="41">
        <f t="shared" si="36"/>
        <v>-4.9317750024602876E-4</v>
      </c>
      <c r="CN72" s="41">
        <f t="shared" si="37"/>
        <v>-5.5892029857481035E-4</v>
      </c>
      <c r="CO72" s="41">
        <f t="shared" si="38"/>
        <v>8.5313996499955459E-4</v>
      </c>
      <c r="CP72" s="41">
        <f t="shared" si="39"/>
        <v>-1.3359695650776928E-3</v>
      </c>
      <c r="CQ72" s="69" t="str">
        <f>IF(N72=0,"",(#REF!-N72)/N72)</f>
        <v/>
      </c>
      <c r="CR72" s="69" t="str">
        <f t="shared" si="35"/>
        <v/>
      </c>
    </row>
    <row r="73" spans="1:96">
      <c r="A73" s="68" t="s">
        <v>378</v>
      </c>
      <c r="B73" s="77">
        <v>32.071275552752397</v>
      </c>
      <c r="C73" s="77">
        <v>0.43611890642218998</v>
      </c>
      <c r="D73" s="77">
        <v>330.59454005942501</v>
      </c>
      <c r="E73" s="77">
        <v>21.191938434740798</v>
      </c>
      <c r="F73" s="77">
        <v>19.496583359961502</v>
      </c>
      <c r="G73" s="77">
        <v>156.87592014386101</v>
      </c>
      <c r="H73" s="77">
        <v>12.9803103308862</v>
      </c>
      <c r="I73" s="44"/>
      <c r="J73" s="44"/>
      <c r="K73" s="94"/>
      <c r="L73" s="94"/>
      <c r="M73" s="94"/>
      <c r="N73" s="94"/>
      <c r="O73" s="94"/>
      <c r="P73" s="94"/>
      <c r="Q73" s="76" t="s">
        <v>378</v>
      </c>
      <c r="R73" s="76">
        <v>0</v>
      </c>
      <c r="S73" s="76">
        <v>0</v>
      </c>
      <c r="T73" s="76">
        <v>0</v>
      </c>
      <c r="U73" s="76">
        <v>0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76">
        <v>0</v>
      </c>
      <c r="AE73" s="76">
        <v>0</v>
      </c>
      <c r="AF73" s="76">
        <v>0</v>
      </c>
      <c r="AG73" s="76">
        <v>0</v>
      </c>
      <c r="AH73" s="76">
        <v>0</v>
      </c>
      <c r="AI73" s="76">
        <v>0</v>
      </c>
      <c r="AJ73" s="76">
        <v>0</v>
      </c>
      <c r="AK73" s="76">
        <v>0</v>
      </c>
      <c r="AL73" s="76">
        <v>0</v>
      </c>
      <c r="AM73" s="76">
        <v>0</v>
      </c>
      <c r="AN73" s="76">
        <v>0</v>
      </c>
      <c r="AO73" s="76">
        <v>0</v>
      </c>
      <c r="AP73" s="76">
        <v>0</v>
      </c>
      <c r="AQ73" s="76">
        <v>0</v>
      </c>
      <c r="AR73" s="76">
        <v>0</v>
      </c>
      <c r="AS73" s="76">
        <v>0</v>
      </c>
      <c r="AT73" s="76">
        <v>0</v>
      </c>
      <c r="AU73" s="76">
        <v>0</v>
      </c>
      <c r="AV73" s="76">
        <v>0</v>
      </c>
      <c r="AW73" s="76">
        <v>0</v>
      </c>
      <c r="AX73" s="76">
        <v>0</v>
      </c>
      <c r="AY73" s="76">
        <v>0</v>
      </c>
      <c r="AZ73" s="76">
        <v>0</v>
      </c>
      <c r="BA73" s="76">
        <v>0</v>
      </c>
      <c r="BB73" s="76">
        <v>0</v>
      </c>
      <c r="BC73" s="76">
        <v>0</v>
      </c>
      <c r="BD73" s="76">
        <v>0</v>
      </c>
      <c r="BE73" s="76">
        <v>0</v>
      </c>
      <c r="BF73" s="76">
        <v>0</v>
      </c>
      <c r="BG73" s="76">
        <v>0</v>
      </c>
      <c r="BH73" s="76">
        <v>0</v>
      </c>
      <c r="BI73" s="76">
        <v>0</v>
      </c>
      <c r="BJ73" s="76">
        <v>0</v>
      </c>
      <c r="BK73" s="76">
        <v>0</v>
      </c>
      <c r="BL73" s="76">
        <v>0</v>
      </c>
      <c r="BM73" s="76">
        <v>0</v>
      </c>
      <c r="BN73" s="76">
        <v>0</v>
      </c>
      <c r="BO73" s="76">
        <v>0</v>
      </c>
      <c r="BP73" s="76">
        <v>0</v>
      </c>
      <c r="BQ73" s="76">
        <v>0</v>
      </c>
      <c r="BR73" s="76">
        <v>0</v>
      </c>
      <c r="BS73" s="76">
        <v>0</v>
      </c>
      <c r="BT73" s="76">
        <v>0</v>
      </c>
      <c r="BU73" s="76">
        <v>0</v>
      </c>
      <c r="BV73" s="76">
        <v>0</v>
      </c>
      <c r="BW73" s="76">
        <v>0</v>
      </c>
      <c r="BX73" s="76">
        <v>0</v>
      </c>
      <c r="BY73" s="76">
        <v>0</v>
      </c>
      <c r="BZ73" s="76">
        <v>0</v>
      </c>
      <c r="CA73" s="76">
        <v>0</v>
      </c>
      <c r="CB73" s="76">
        <v>0</v>
      </c>
      <c r="CC73" s="94"/>
      <c r="CD73" s="29" t="e">
        <f t="shared" si="26"/>
        <v>#DIV/0!</v>
      </c>
      <c r="CE73" s="29" t="e">
        <f t="shared" si="27"/>
        <v>#DIV/0!</v>
      </c>
      <c r="CF73" s="69">
        <f t="shared" si="28"/>
        <v>-1</v>
      </c>
      <c r="CG73" s="69">
        <f t="shared" si="29"/>
        <v>-1</v>
      </c>
      <c r="CH73" s="69">
        <f t="shared" si="30"/>
        <v>-1</v>
      </c>
      <c r="CI73" s="69">
        <f t="shared" si="31"/>
        <v>-1</v>
      </c>
      <c r="CJ73" s="69">
        <f t="shared" si="32"/>
        <v>-1</v>
      </c>
      <c r="CK73" s="69">
        <f t="shared" si="33"/>
        <v>-1</v>
      </c>
      <c r="CL73" s="69">
        <f t="shared" si="34"/>
        <v>-1</v>
      </c>
      <c r="CM73" s="41" t="e">
        <f t="shared" si="36"/>
        <v>#DIV/0!</v>
      </c>
      <c r="CN73" s="41" t="e">
        <f t="shared" si="37"/>
        <v>#DIV/0!</v>
      </c>
      <c r="CO73" s="41" t="e">
        <f t="shared" si="38"/>
        <v>#DIV/0!</v>
      </c>
      <c r="CP73" s="41" t="e">
        <f t="shared" si="39"/>
        <v>#DIV/0!</v>
      </c>
      <c r="CQ73" s="69" t="str">
        <f>IF(N73=0,"",(#REF!-N73)/N73)</f>
        <v/>
      </c>
      <c r="CR73" s="69" t="str">
        <f t="shared" si="35"/>
        <v/>
      </c>
    </row>
    <row r="74" spans="1:96">
      <c r="A74" s="68" t="s">
        <v>381</v>
      </c>
      <c r="B74" s="77">
        <v>3662.5992563600098</v>
      </c>
      <c r="C74" s="77"/>
      <c r="D74" s="77">
        <v>32695.752530609901</v>
      </c>
      <c r="E74" s="77">
        <v>521.61968113999899</v>
      </c>
      <c r="F74" s="77">
        <v>479.89010366999702</v>
      </c>
      <c r="G74" s="77">
        <v>1048.42493388</v>
      </c>
      <c r="H74" s="77">
        <v>2040.38884062999</v>
      </c>
      <c r="I74" s="44"/>
      <c r="J74" s="44"/>
      <c r="K74" s="94"/>
      <c r="L74" s="94"/>
      <c r="M74" s="94"/>
      <c r="N74" s="94"/>
      <c r="O74" s="94"/>
      <c r="P74" s="94"/>
      <c r="Q74" s="76" t="s">
        <v>381</v>
      </c>
      <c r="R74" s="76">
        <v>0</v>
      </c>
      <c r="S74" s="76">
        <v>53.903875445250897</v>
      </c>
      <c r="T74" s="76">
        <v>19.9513124795184</v>
      </c>
      <c r="U74" s="76">
        <v>19.9513124795184</v>
      </c>
      <c r="V74" s="76">
        <v>158.512774781329</v>
      </c>
      <c r="W74" s="76">
        <v>0</v>
      </c>
      <c r="X74" s="76">
        <v>9.6640058275456493</v>
      </c>
      <c r="Y74" s="76">
        <v>49.608733597887898</v>
      </c>
      <c r="Z74" s="76">
        <v>3662.5996267574901</v>
      </c>
      <c r="AA74" s="76">
        <v>474.82638264686898</v>
      </c>
      <c r="AB74" s="76">
        <v>3.6078998223846299</v>
      </c>
      <c r="AC74" s="76">
        <v>82.895954744291402</v>
      </c>
      <c r="AD74" s="76">
        <v>0</v>
      </c>
      <c r="AE74" s="76">
        <v>0</v>
      </c>
      <c r="AF74" s="76">
        <v>87.1912363451777</v>
      </c>
      <c r="AG74" s="76">
        <v>87.1912363451777</v>
      </c>
      <c r="AH74" s="76">
        <v>261.56597849391198</v>
      </c>
      <c r="AI74" s="76">
        <v>65.648975235481203</v>
      </c>
      <c r="AJ74" s="76">
        <v>2.6200208389303099</v>
      </c>
      <c r="AK74" s="76">
        <v>68.702682489966094</v>
      </c>
      <c r="AL74" s="76">
        <v>7.0303136656801</v>
      </c>
      <c r="AM74" s="76">
        <v>0</v>
      </c>
      <c r="AN74" s="76">
        <v>5.5628138861670902</v>
      </c>
      <c r="AO74" s="76">
        <v>9.2364575362246892</v>
      </c>
      <c r="AP74" s="76">
        <v>0</v>
      </c>
      <c r="AQ74" s="76">
        <v>2097.98508429923</v>
      </c>
      <c r="AR74" s="76">
        <v>29426.160601200401</v>
      </c>
      <c r="AS74" s="76">
        <v>3008.00464293391</v>
      </c>
      <c r="AT74" s="76">
        <v>32695.731222628201</v>
      </c>
      <c r="AU74" s="76">
        <v>0</v>
      </c>
      <c r="AV74" s="76">
        <v>83.635558827582003</v>
      </c>
      <c r="AW74" s="76">
        <v>0</v>
      </c>
      <c r="AX74" s="76">
        <v>729.53146169083402</v>
      </c>
      <c r="AY74" s="76">
        <v>0.32390907036602201</v>
      </c>
      <c r="AZ74" s="76">
        <v>9.7889041375243194E-2</v>
      </c>
      <c r="BA74" s="76">
        <v>368.42233182867801</v>
      </c>
      <c r="BB74" s="76">
        <v>0.12696614251778801</v>
      </c>
      <c r="BC74" s="76">
        <v>0</v>
      </c>
      <c r="BD74" s="76">
        <v>1.8145275770653099E-2</v>
      </c>
      <c r="BE74" s="76">
        <v>521.60753112066402</v>
      </c>
      <c r="BF74" s="76">
        <v>479.877865947629</v>
      </c>
      <c r="BG74" s="76">
        <v>41.729665173035201</v>
      </c>
      <c r="BH74" s="76">
        <v>7.9445219001637001E-3</v>
      </c>
      <c r="BI74" s="76">
        <v>0</v>
      </c>
      <c r="BJ74" s="76">
        <v>2.5483636744434701</v>
      </c>
      <c r="BK74" s="76">
        <v>0</v>
      </c>
      <c r="BL74" s="76">
        <v>21.216161422422001</v>
      </c>
      <c r="BM74" s="76">
        <v>0</v>
      </c>
      <c r="BN74" s="76">
        <v>0.54483522104091198</v>
      </c>
      <c r="BO74" s="76">
        <v>84.864404614273795</v>
      </c>
      <c r="BP74" s="76">
        <v>1.78223794088306</v>
      </c>
      <c r="BQ74" s="76">
        <v>8.1137523217425199E-3</v>
      </c>
      <c r="BR74" s="76">
        <v>1.6965532939808301</v>
      </c>
      <c r="BS74" s="76">
        <v>2.2480885376191099E-3</v>
      </c>
      <c r="BT74" s="76">
        <v>1048.42649911539</v>
      </c>
      <c r="BU74" s="76">
        <v>304.70487843615098</v>
      </c>
      <c r="BV74" s="76">
        <v>0</v>
      </c>
      <c r="BW74" s="76">
        <v>0</v>
      </c>
      <c r="BX74" s="76">
        <v>102.07234082375599</v>
      </c>
      <c r="BY74" s="76">
        <v>0</v>
      </c>
      <c r="BZ74" s="76">
        <v>16.661706386679601</v>
      </c>
      <c r="CA74" s="76">
        <v>2040.3902810341799</v>
      </c>
      <c r="CB74" s="76">
        <v>141.882050043265</v>
      </c>
      <c r="CC74" s="94"/>
      <c r="CD74" s="29">
        <f t="shared" si="26"/>
        <v>8.000003936687804E-3</v>
      </c>
      <c r="CE74" s="29">
        <f t="shared" si="27"/>
        <v>1.9247517319818833E-2</v>
      </c>
      <c r="CF74" s="69">
        <f t="shared" si="28"/>
        <v>1.0112967714581852E-7</v>
      </c>
      <c r="CG74" s="69" t="str">
        <f t="shared" si="29"/>
        <v/>
      </c>
      <c r="CH74" s="69">
        <f t="shared" si="30"/>
        <v>-6.5170488675634206E-7</v>
      </c>
      <c r="CI74" s="69">
        <f t="shared" si="31"/>
        <v>-2.3292869832698148E-5</v>
      </c>
      <c r="CJ74" s="69">
        <f t="shared" si="32"/>
        <v>-2.5501093426233006E-5</v>
      </c>
      <c r="CK74" s="69">
        <f t="shared" si="33"/>
        <v>1.4929398752440311E-6</v>
      </c>
      <c r="CL74" s="69">
        <f t="shared" si="34"/>
        <v>7.0594592620014842E-7</v>
      </c>
      <c r="CM74" s="41">
        <f t="shared" si="36"/>
        <v>-4.9223845755838017E-4</v>
      </c>
      <c r="CN74" s="41">
        <f t="shared" si="37"/>
        <v>-5.5884635478081486E-4</v>
      </c>
      <c r="CO74" s="41">
        <f t="shared" si="38"/>
        <v>8.5785015688392789E-4</v>
      </c>
      <c r="CP74" s="41">
        <f t="shared" si="39"/>
        <v>-1.3377425367008418E-3</v>
      </c>
      <c r="CQ74" s="69" t="str">
        <f>IF(N74=0,"",(#REF!-N74)/N74)</f>
        <v/>
      </c>
      <c r="CR74" s="69" t="str">
        <f t="shared" si="35"/>
        <v/>
      </c>
    </row>
    <row r="75" spans="1:96">
      <c r="A75" s="68" t="s">
        <v>382</v>
      </c>
      <c r="B75" s="77">
        <v>0.53107309484760101</v>
      </c>
      <c r="C75" s="77">
        <v>8.3521733162594501E-3</v>
      </c>
      <c r="D75" s="77">
        <v>6.2477404488100303</v>
      </c>
      <c r="E75" s="77">
        <v>0.37260380428384898</v>
      </c>
      <c r="F75" s="77">
        <v>0.342795499941141</v>
      </c>
      <c r="G75" s="77">
        <v>2.6521817240179</v>
      </c>
      <c r="H75" s="77">
        <v>0.23197735351866999</v>
      </c>
      <c r="I75" s="44"/>
      <c r="J75" s="44"/>
      <c r="K75" s="94"/>
      <c r="L75" s="94"/>
      <c r="M75" s="94"/>
      <c r="N75" s="94"/>
      <c r="O75" s="94"/>
      <c r="P75" s="94"/>
      <c r="Q75" s="76" t="s">
        <v>382</v>
      </c>
      <c r="R75" s="76">
        <v>0</v>
      </c>
      <c r="S75" s="76">
        <v>0</v>
      </c>
      <c r="T75" s="76">
        <v>0</v>
      </c>
      <c r="U75" s="76">
        <v>0</v>
      </c>
      <c r="V75" s="76">
        <v>0</v>
      </c>
      <c r="W75" s="76">
        <v>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v>0</v>
      </c>
      <c r="AD75" s="76">
        <v>0</v>
      </c>
      <c r="AE75" s="76">
        <v>0</v>
      </c>
      <c r="AF75" s="76">
        <v>0</v>
      </c>
      <c r="AG75" s="76">
        <v>0</v>
      </c>
      <c r="AH75" s="76">
        <v>0</v>
      </c>
      <c r="AI75" s="76">
        <v>0</v>
      </c>
      <c r="AJ75" s="76">
        <v>0</v>
      </c>
      <c r="AK75" s="76">
        <v>0</v>
      </c>
      <c r="AL75" s="76">
        <v>0</v>
      </c>
      <c r="AM75" s="76">
        <v>0</v>
      </c>
      <c r="AN75" s="76">
        <v>0</v>
      </c>
      <c r="AO75" s="76">
        <v>0</v>
      </c>
      <c r="AP75" s="76">
        <v>0</v>
      </c>
      <c r="AQ75" s="76">
        <v>0</v>
      </c>
      <c r="AR75" s="76">
        <v>0</v>
      </c>
      <c r="AS75" s="76">
        <v>0</v>
      </c>
      <c r="AT75" s="76">
        <v>0</v>
      </c>
      <c r="AU75" s="76">
        <v>0</v>
      </c>
      <c r="AV75" s="76">
        <v>0</v>
      </c>
      <c r="AW75" s="76">
        <v>0</v>
      </c>
      <c r="AX75" s="76">
        <v>0</v>
      </c>
      <c r="AY75" s="76">
        <v>0</v>
      </c>
      <c r="AZ75" s="76">
        <v>0</v>
      </c>
      <c r="BA75" s="76">
        <v>0</v>
      </c>
      <c r="BB75" s="76">
        <v>0</v>
      </c>
      <c r="BC75" s="76">
        <v>0</v>
      </c>
      <c r="BD75" s="76">
        <v>0</v>
      </c>
      <c r="BE75" s="76">
        <v>0</v>
      </c>
      <c r="BF75" s="76">
        <v>0</v>
      </c>
      <c r="BG75" s="76">
        <v>0</v>
      </c>
      <c r="BH75" s="76">
        <v>0</v>
      </c>
      <c r="BI75" s="76">
        <v>0</v>
      </c>
      <c r="BJ75" s="76">
        <v>0</v>
      </c>
      <c r="BK75" s="76">
        <v>0</v>
      </c>
      <c r="BL75" s="76">
        <v>0</v>
      </c>
      <c r="BM75" s="76">
        <v>0</v>
      </c>
      <c r="BN75" s="76">
        <v>0</v>
      </c>
      <c r="BO75" s="76">
        <v>0</v>
      </c>
      <c r="BP75" s="76">
        <v>0</v>
      </c>
      <c r="BQ75" s="76">
        <v>0</v>
      </c>
      <c r="BR75" s="76">
        <v>0</v>
      </c>
      <c r="BS75" s="76">
        <v>0</v>
      </c>
      <c r="BT75" s="76">
        <v>0</v>
      </c>
      <c r="BU75" s="76">
        <v>0</v>
      </c>
      <c r="BV75" s="76">
        <v>0</v>
      </c>
      <c r="BW75" s="76">
        <v>0</v>
      </c>
      <c r="BX75" s="76">
        <v>0</v>
      </c>
      <c r="BY75" s="76">
        <v>0</v>
      </c>
      <c r="BZ75" s="76">
        <v>0</v>
      </c>
      <c r="CA75" s="76">
        <v>0</v>
      </c>
      <c r="CB75" s="76">
        <v>0</v>
      </c>
      <c r="CC75" s="94"/>
      <c r="CD75" s="29" t="e">
        <f t="shared" si="26"/>
        <v>#DIV/0!</v>
      </c>
      <c r="CE75" s="29" t="e">
        <f t="shared" si="27"/>
        <v>#DIV/0!</v>
      </c>
      <c r="CF75" s="69">
        <f t="shared" si="28"/>
        <v>-1</v>
      </c>
      <c r="CG75" s="69">
        <f t="shared" si="29"/>
        <v>-1</v>
      </c>
      <c r="CH75" s="69">
        <f t="shared" si="30"/>
        <v>-1</v>
      </c>
      <c r="CI75" s="69">
        <f t="shared" si="31"/>
        <v>-1</v>
      </c>
      <c r="CJ75" s="69">
        <f t="shared" si="32"/>
        <v>-1</v>
      </c>
      <c r="CK75" s="69">
        <f t="shared" si="33"/>
        <v>-1</v>
      </c>
      <c r="CL75" s="69">
        <f t="shared" si="34"/>
        <v>-1</v>
      </c>
      <c r="CM75" s="41" t="e">
        <f t="shared" si="36"/>
        <v>#DIV/0!</v>
      </c>
      <c r="CN75" s="41" t="e">
        <f t="shared" si="37"/>
        <v>#DIV/0!</v>
      </c>
      <c r="CO75" s="41" t="e">
        <f t="shared" si="38"/>
        <v>#DIV/0!</v>
      </c>
      <c r="CP75" s="41" t="e">
        <f t="shared" si="39"/>
        <v>#DIV/0!</v>
      </c>
      <c r="CQ75" s="69" t="str">
        <f>IF(N75=0,"",(#REF!-N75)/N75)</f>
        <v/>
      </c>
      <c r="CR75" s="69" t="str">
        <f t="shared" si="35"/>
        <v/>
      </c>
    </row>
    <row r="76" spans="1:96">
      <c r="A76" s="68" t="s">
        <v>383</v>
      </c>
      <c r="B76" s="77">
        <v>54.9198211081032</v>
      </c>
      <c r="C76" s="77">
        <v>0.84077825201233702</v>
      </c>
      <c r="D76" s="77">
        <v>641.05702796808396</v>
      </c>
      <c r="E76" s="77">
        <v>38.138236117262302</v>
      </c>
      <c r="F76" s="77">
        <v>35.087177227881199</v>
      </c>
      <c r="G76" s="77">
        <v>273.25291382616598</v>
      </c>
      <c r="H76" s="77">
        <v>23.681182017920701</v>
      </c>
      <c r="I76" s="44"/>
      <c r="J76" s="44"/>
      <c r="K76" s="94"/>
      <c r="L76" s="94"/>
      <c r="M76" s="94"/>
      <c r="N76" s="94"/>
      <c r="O76" s="94"/>
      <c r="P76" s="94"/>
      <c r="Q76" s="76" t="s">
        <v>383</v>
      </c>
      <c r="R76" s="76">
        <v>0</v>
      </c>
      <c r="S76" s="76">
        <v>0</v>
      </c>
      <c r="T76" s="76">
        <v>0</v>
      </c>
      <c r="U76" s="76">
        <v>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0</v>
      </c>
      <c r="AH76" s="76">
        <v>0</v>
      </c>
      <c r="AI76" s="76">
        <v>0</v>
      </c>
      <c r="AJ76" s="76">
        <v>0</v>
      </c>
      <c r="AK76" s="76">
        <v>0</v>
      </c>
      <c r="AL76" s="76">
        <v>0</v>
      </c>
      <c r="AM76" s="76">
        <v>0</v>
      </c>
      <c r="AN76" s="76">
        <v>0</v>
      </c>
      <c r="AO76" s="76">
        <v>0</v>
      </c>
      <c r="AP76" s="76">
        <v>0</v>
      </c>
      <c r="AQ76" s="76">
        <v>0</v>
      </c>
      <c r="AR76" s="76">
        <v>0</v>
      </c>
      <c r="AS76" s="76">
        <v>0</v>
      </c>
      <c r="AT76" s="76">
        <v>0</v>
      </c>
      <c r="AU76" s="76">
        <v>0</v>
      </c>
      <c r="AV76" s="76">
        <v>0</v>
      </c>
      <c r="AW76" s="76">
        <v>0</v>
      </c>
      <c r="AX76" s="76">
        <v>0</v>
      </c>
      <c r="AY76" s="76">
        <v>0</v>
      </c>
      <c r="AZ76" s="76">
        <v>0</v>
      </c>
      <c r="BA76" s="76">
        <v>0</v>
      </c>
      <c r="BB76" s="76">
        <v>0</v>
      </c>
      <c r="BC76" s="76">
        <v>0</v>
      </c>
      <c r="BD76" s="76">
        <v>0</v>
      </c>
      <c r="BE76" s="76">
        <v>0</v>
      </c>
      <c r="BF76" s="76">
        <v>0</v>
      </c>
      <c r="BG76" s="76">
        <v>0</v>
      </c>
      <c r="BH76" s="76">
        <v>0</v>
      </c>
      <c r="BI76" s="76">
        <v>0</v>
      </c>
      <c r="BJ76" s="76">
        <v>0</v>
      </c>
      <c r="BK76" s="76">
        <v>0</v>
      </c>
      <c r="BL76" s="76">
        <v>0</v>
      </c>
      <c r="BM76" s="76">
        <v>0</v>
      </c>
      <c r="BN76" s="76">
        <v>0</v>
      </c>
      <c r="BO76" s="76">
        <v>0</v>
      </c>
      <c r="BP76" s="76">
        <v>0</v>
      </c>
      <c r="BQ76" s="76">
        <v>0</v>
      </c>
      <c r="BR76" s="76">
        <v>0</v>
      </c>
      <c r="BS76" s="76">
        <v>0</v>
      </c>
      <c r="BT76" s="76">
        <v>0</v>
      </c>
      <c r="BU76" s="76">
        <v>0</v>
      </c>
      <c r="BV76" s="76">
        <v>0</v>
      </c>
      <c r="BW76" s="76">
        <v>0</v>
      </c>
      <c r="BX76" s="76">
        <v>0</v>
      </c>
      <c r="BY76" s="76">
        <v>0</v>
      </c>
      <c r="BZ76" s="76">
        <v>0</v>
      </c>
      <c r="CA76" s="76">
        <v>0</v>
      </c>
      <c r="CB76" s="76">
        <v>0</v>
      </c>
      <c r="CC76" s="94"/>
      <c r="CD76" s="29" t="e">
        <f t="shared" si="26"/>
        <v>#DIV/0!</v>
      </c>
      <c r="CE76" s="29" t="e">
        <f t="shared" si="27"/>
        <v>#DIV/0!</v>
      </c>
      <c r="CF76" s="69">
        <f t="shared" si="28"/>
        <v>-1</v>
      </c>
      <c r="CG76" s="69">
        <f t="shared" si="29"/>
        <v>-1</v>
      </c>
      <c r="CH76" s="69">
        <f t="shared" si="30"/>
        <v>-1</v>
      </c>
      <c r="CI76" s="69">
        <f t="shared" si="31"/>
        <v>-1</v>
      </c>
      <c r="CJ76" s="69">
        <f t="shared" si="32"/>
        <v>-1</v>
      </c>
      <c r="CK76" s="69">
        <f t="shared" si="33"/>
        <v>-1</v>
      </c>
      <c r="CL76" s="69">
        <f t="shared" si="34"/>
        <v>-1</v>
      </c>
      <c r="CM76" s="41" t="e">
        <f t="shared" si="36"/>
        <v>#DIV/0!</v>
      </c>
      <c r="CN76" s="41" t="e">
        <f t="shared" si="37"/>
        <v>#DIV/0!</v>
      </c>
      <c r="CO76" s="41" t="e">
        <f t="shared" si="38"/>
        <v>#DIV/0!</v>
      </c>
      <c r="CP76" s="41" t="e">
        <f t="shared" si="39"/>
        <v>#DIV/0!</v>
      </c>
      <c r="CQ76" s="69" t="str">
        <f>IF(N76=0,"",(#REF!-N76)/N76)</f>
        <v/>
      </c>
      <c r="CR76" s="69" t="str">
        <f t="shared" si="35"/>
        <v/>
      </c>
    </row>
    <row r="77" spans="1:96">
      <c r="A77" s="11" t="s">
        <v>384</v>
      </c>
      <c r="B77" s="77">
        <v>520.13415567128698</v>
      </c>
      <c r="C77" s="77">
        <v>7.6582204702500896</v>
      </c>
      <c r="D77" s="77">
        <v>5749.2151047903799</v>
      </c>
      <c r="E77" s="77">
        <v>345.81855750928702</v>
      </c>
      <c r="F77" s="77">
        <v>318.153072908544</v>
      </c>
      <c r="G77" s="77">
        <v>2473.8220435021599</v>
      </c>
      <c r="H77" s="77">
        <v>218.796539914481</v>
      </c>
      <c r="I77" s="44"/>
      <c r="J77" s="44"/>
      <c r="K77" s="94"/>
      <c r="L77" s="94"/>
      <c r="M77" s="94"/>
      <c r="N77" s="94"/>
      <c r="O77" s="94"/>
      <c r="P77" s="94"/>
      <c r="Q77" s="76" t="s">
        <v>384</v>
      </c>
      <c r="R77" s="76">
        <v>0</v>
      </c>
      <c r="S77" s="76">
        <v>0</v>
      </c>
      <c r="T77" s="76">
        <v>0</v>
      </c>
      <c r="U77" s="76">
        <v>0</v>
      </c>
      <c r="V77" s="76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76">
        <v>0</v>
      </c>
      <c r="AE77" s="76">
        <v>0</v>
      </c>
      <c r="AF77" s="76">
        <v>0</v>
      </c>
      <c r="AG77" s="76">
        <v>0</v>
      </c>
      <c r="AH77" s="76">
        <v>0</v>
      </c>
      <c r="AI77" s="76">
        <v>0</v>
      </c>
      <c r="AJ77" s="76">
        <v>0</v>
      </c>
      <c r="AK77" s="76">
        <v>0</v>
      </c>
      <c r="AL77" s="76">
        <v>0</v>
      </c>
      <c r="AM77" s="76">
        <v>0</v>
      </c>
      <c r="AN77" s="76">
        <v>0</v>
      </c>
      <c r="AO77" s="76">
        <v>0</v>
      </c>
      <c r="AP77" s="76">
        <v>0</v>
      </c>
      <c r="AQ77" s="76">
        <v>0</v>
      </c>
      <c r="AR77" s="76">
        <v>0</v>
      </c>
      <c r="AS77" s="76">
        <v>0</v>
      </c>
      <c r="AT77" s="76">
        <v>0</v>
      </c>
      <c r="AU77" s="76">
        <v>0</v>
      </c>
      <c r="AV77" s="76">
        <v>0</v>
      </c>
      <c r="AW77" s="76">
        <v>0</v>
      </c>
      <c r="AX77" s="76">
        <v>0</v>
      </c>
      <c r="AY77" s="76">
        <v>0</v>
      </c>
      <c r="AZ77" s="76">
        <v>0</v>
      </c>
      <c r="BA77" s="76">
        <v>0</v>
      </c>
      <c r="BB77" s="76">
        <v>0</v>
      </c>
      <c r="BC77" s="76">
        <v>0</v>
      </c>
      <c r="BD77" s="76">
        <v>0</v>
      </c>
      <c r="BE77" s="76">
        <v>0</v>
      </c>
      <c r="BF77" s="76">
        <v>0</v>
      </c>
      <c r="BG77" s="76">
        <v>0</v>
      </c>
      <c r="BH77" s="76">
        <v>0</v>
      </c>
      <c r="BI77" s="76">
        <v>0</v>
      </c>
      <c r="BJ77" s="76">
        <v>0</v>
      </c>
      <c r="BK77" s="76">
        <v>0</v>
      </c>
      <c r="BL77" s="76">
        <v>0</v>
      </c>
      <c r="BM77" s="76">
        <v>0</v>
      </c>
      <c r="BN77" s="76">
        <v>0</v>
      </c>
      <c r="BO77" s="76">
        <v>0</v>
      </c>
      <c r="BP77" s="76">
        <v>0</v>
      </c>
      <c r="BQ77" s="76">
        <v>0</v>
      </c>
      <c r="BR77" s="76">
        <v>0</v>
      </c>
      <c r="BS77" s="76">
        <v>0</v>
      </c>
      <c r="BT77" s="76">
        <v>0</v>
      </c>
      <c r="BU77" s="76">
        <v>0</v>
      </c>
      <c r="BV77" s="76">
        <v>0</v>
      </c>
      <c r="BW77" s="76">
        <v>0</v>
      </c>
      <c r="BX77" s="76">
        <v>0</v>
      </c>
      <c r="BY77" s="76">
        <v>0</v>
      </c>
      <c r="BZ77" s="76">
        <v>0</v>
      </c>
      <c r="CA77" s="76">
        <v>0</v>
      </c>
      <c r="CB77" s="76">
        <v>0</v>
      </c>
      <c r="CC77" s="94"/>
      <c r="CD77" s="29" t="e">
        <f t="shared" si="26"/>
        <v>#DIV/0!</v>
      </c>
      <c r="CE77" s="29" t="e">
        <f t="shared" si="27"/>
        <v>#DIV/0!</v>
      </c>
      <c r="CF77" s="69">
        <f t="shared" si="28"/>
        <v>-1</v>
      </c>
      <c r="CG77" s="69">
        <f t="shared" si="29"/>
        <v>-1</v>
      </c>
      <c r="CH77" s="69">
        <f t="shared" si="30"/>
        <v>-1</v>
      </c>
      <c r="CI77" s="69">
        <f t="shared" si="31"/>
        <v>-1</v>
      </c>
      <c r="CJ77" s="69">
        <f t="shared" si="32"/>
        <v>-1</v>
      </c>
      <c r="CK77" s="69">
        <f t="shared" si="33"/>
        <v>-1</v>
      </c>
      <c r="CL77" s="69">
        <f t="shared" si="34"/>
        <v>-1</v>
      </c>
      <c r="CM77" s="41" t="e">
        <f t="shared" si="36"/>
        <v>#DIV/0!</v>
      </c>
      <c r="CN77" s="41" t="e">
        <f t="shared" si="37"/>
        <v>#DIV/0!</v>
      </c>
      <c r="CO77" s="41" t="e">
        <f t="shared" si="38"/>
        <v>#DIV/0!</v>
      </c>
      <c r="CP77" s="41" t="e">
        <f t="shared" si="39"/>
        <v>#DIV/0!</v>
      </c>
      <c r="CQ77" s="69" t="str">
        <f>IF(N77=0,"",(#REF!-N77)/N77)</f>
        <v/>
      </c>
      <c r="CR77" s="69" t="str">
        <f t="shared" si="35"/>
        <v/>
      </c>
    </row>
    <row r="78" spans="1:96">
      <c r="A78" s="94" t="s">
        <v>389</v>
      </c>
      <c r="B78" s="77">
        <v>5762.2944540273302</v>
      </c>
      <c r="C78" s="77"/>
      <c r="D78" s="77">
        <v>74010.3411677642</v>
      </c>
      <c r="E78" s="77">
        <v>5810.2456878686398</v>
      </c>
      <c r="F78" s="77">
        <v>5360.7205811493304</v>
      </c>
      <c r="G78" s="77">
        <v>42030.198698696899</v>
      </c>
      <c r="H78" s="77">
        <v>2459.3766033564302</v>
      </c>
      <c r="I78" s="44"/>
      <c r="J78" s="44"/>
      <c r="K78" s="94"/>
      <c r="L78" s="94"/>
      <c r="M78" s="94"/>
      <c r="N78" s="94"/>
      <c r="O78" s="94"/>
      <c r="P78" s="94"/>
      <c r="Q78" s="76" t="s">
        <v>389</v>
      </c>
      <c r="R78" s="76">
        <v>0</v>
      </c>
      <c r="S78" s="76">
        <v>0</v>
      </c>
      <c r="T78" s="76">
        <v>0</v>
      </c>
      <c r="U78" s="76">
        <v>0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76">
        <v>0</v>
      </c>
      <c r="AE78" s="76">
        <v>0</v>
      </c>
      <c r="AF78" s="76">
        <v>0</v>
      </c>
      <c r="AG78" s="76">
        <v>0</v>
      </c>
      <c r="AH78" s="76">
        <v>0</v>
      </c>
      <c r="AI78" s="76">
        <v>0</v>
      </c>
      <c r="AJ78" s="76">
        <v>0</v>
      </c>
      <c r="AK78" s="76">
        <v>0</v>
      </c>
      <c r="AL78" s="76">
        <v>0</v>
      </c>
      <c r="AM78" s="76">
        <v>0</v>
      </c>
      <c r="AN78" s="76">
        <v>0</v>
      </c>
      <c r="AO78" s="76">
        <v>0</v>
      </c>
      <c r="AP78" s="76">
        <v>0</v>
      </c>
      <c r="AQ78" s="76">
        <v>0</v>
      </c>
      <c r="AR78" s="76">
        <v>0</v>
      </c>
      <c r="AS78" s="76">
        <v>0</v>
      </c>
      <c r="AT78" s="76">
        <v>0</v>
      </c>
      <c r="AU78" s="76">
        <v>0</v>
      </c>
      <c r="AV78" s="76">
        <v>0</v>
      </c>
      <c r="AW78" s="76">
        <v>0</v>
      </c>
      <c r="AX78" s="76">
        <v>0</v>
      </c>
      <c r="AY78" s="76">
        <v>0</v>
      </c>
      <c r="AZ78" s="76">
        <v>0</v>
      </c>
      <c r="BA78" s="76">
        <v>0</v>
      </c>
      <c r="BB78" s="76">
        <v>0</v>
      </c>
      <c r="BC78" s="76">
        <v>0</v>
      </c>
      <c r="BD78" s="76">
        <v>0</v>
      </c>
      <c r="BE78" s="76">
        <v>0</v>
      </c>
      <c r="BF78" s="76">
        <v>0</v>
      </c>
      <c r="BG78" s="76">
        <v>0</v>
      </c>
      <c r="BH78" s="76">
        <v>0</v>
      </c>
      <c r="BI78" s="76">
        <v>0</v>
      </c>
      <c r="BJ78" s="76">
        <v>0</v>
      </c>
      <c r="BK78" s="76">
        <v>0</v>
      </c>
      <c r="BL78" s="76">
        <v>0</v>
      </c>
      <c r="BM78" s="76">
        <v>0</v>
      </c>
      <c r="BN78" s="76">
        <v>0</v>
      </c>
      <c r="BO78" s="76">
        <v>0</v>
      </c>
      <c r="BP78" s="76">
        <v>0</v>
      </c>
      <c r="BQ78" s="76">
        <v>0</v>
      </c>
      <c r="BR78" s="76">
        <v>0</v>
      </c>
      <c r="BS78" s="76">
        <v>0</v>
      </c>
      <c r="BT78" s="76">
        <v>0</v>
      </c>
      <c r="BU78" s="76">
        <v>0</v>
      </c>
      <c r="BV78" s="76">
        <v>0</v>
      </c>
      <c r="BW78" s="76">
        <v>0</v>
      </c>
      <c r="BX78" s="76">
        <v>0</v>
      </c>
      <c r="BY78" s="76">
        <v>0</v>
      </c>
      <c r="BZ78" s="76">
        <v>0</v>
      </c>
      <c r="CA78" s="76">
        <v>0</v>
      </c>
      <c r="CB78" s="76">
        <v>0</v>
      </c>
      <c r="CC78" s="94"/>
      <c r="CD78" s="29" t="e">
        <f t="shared" si="26"/>
        <v>#DIV/0!</v>
      </c>
      <c r="CE78" s="29" t="e">
        <f t="shared" si="27"/>
        <v>#DIV/0!</v>
      </c>
      <c r="CF78" s="69">
        <f t="shared" si="28"/>
        <v>-1</v>
      </c>
      <c r="CG78" s="69" t="str">
        <f t="shared" si="29"/>
        <v/>
      </c>
      <c r="CH78" s="69">
        <f t="shared" si="30"/>
        <v>-1</v>
      </c>
      <c r="CI78" s="69">
        <f t="shared" si="31"/>
        <v>-1</v>
      </c>
      <c r="CJ78" s="69">
        <f t="shared" si="32"/>
        <v>-1</v>
      </c>
      <c r="CK78" s="69">
        <f t="shared" si="33"/>
        <v>-1</v>
      </c>
      <c r="CL78" s="69">
        <f t="shared" si="34"/>
        <v>-1</v>
      </c>
      <c r="CM78" s="41" t="e">
        <f t="shared" si="36"/>
        <v>#DIV/0!</v>
      </c>
      <c r="CN78" s="41" t="e">
        <f t="shared" si="37"/>
        <v>#DIV/0!</v>
      </c>
      <c r="CO78" s="41" t="e">
        <f t="shared" si="38"/>
        <v>#DIV/0!</v>
      </c>
      <c r="CP78" s="41" t="e">
        <f t="shared" si="39"/>
        <v>#DIV/0!</v>
      </c>
      <c r="CQ78" s="69" t="str">
        <f>IF(N78=0,"",(#REF!-N78)/N78)</f>
        <v/>
      </c>
      <c r="CR78" s="69" t="str">
        <f t="shared" si="35"/>
        <v/>
      </c>
    </row>
    <row r="79" spans="1:96">
      <c r="A79" s="94" t="s">
        <v>390</v>
      </c>
      <c r="B79" s="77">
        <v>13869.725373808</v>
      </c>
      <c r="C79" s="77"/>
      <c r="D79" s="77">
        <v>29929.332740059999</v>
      </c>
      <c r="E79" s="77">
        <v>2393.9493799339998</v>
      </c>
      <c r="F79" s="77">
        <v>2223.1162082759902</v>
      </c>
      <c r="G79" s="77">
        <v>15439.667846889901</v>
      </c>
      <c r="H79" s="77">
        <v>1467.514435847</v>
      </c>
      <c r="I79" s="44"/>
      <c r="J79" s="44"/>
      <c r="K79" s="94"/>
      <c r="L79" s="94"/>
      <c r="M79" s="94"/>
      <c r="N79" s="94"/>
      <c r="O79" s="94"/>
      <c r="P79" s="94"/>
      <c r="Q79" s="76" t="s">
        <v>390</v>
      </c>
      <c r="R79" s="76">
        <v>0</v>
      </c>
      <c r="S79" s="76">
        <v>0</v>
      </c>
      <c r="T79" s="76">
        <v>0</v>
      </c>
      <c r="U79" s="76">
        <v>0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76">
        <v>0</v>
      </c>
      <c r="AE79" s="76">
        <v>0</v>
      </c>
      <c r="AF79" s="76">
        <v>0</v>
      </c>
      <c r="AG79" s="76">
        <v>0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6">
        <v>0</v>
      </c>
      <c r="AN79" s="76">
        <v>0</v>
      </c>
      <c r="AO79" s="76">
        <v>0</v>
      </c>
      <c r="AP79" s="76">
        <v>0</v>
      </c>
      <c r="AQ79" s="76">
        <v>0</v>
      </c>
      <c r="AR79" s="76">
        <v>0</v>
      </c>
      <c r="AS79" s="76">
        <v>0</v>
      </c>
      <c r="AT79" s="76">
        <v>0</v>
      </c>
      <c r="AU79" s="76">
        <v>0</v>
      </c>
      <c r="AV79" s="76">
        <v>0</v>
      </c>
      <c r="AW79" s="76">
        <v>0</v>
      </c>
      <c r="AX79" s="76">
        <v>0</v>
      </c>
      <c r="AY79" s="76">
        <v>0</v>
      </c>
      <c r="AZ79" s="76">
        <v>0</v>
      </c>
      <c r="BA79" s="76">
        <v>0</v>
      </c>
      <c r="BB79" s="76">
        <v>0</v>
      </c>
      <c r="BC79" s="76">
        <v>0</v>
      </c>
      <c r="BD79" s="76">
        <v>0</v>
      </c>
      <c r="BE79" s="76">
        <v>0</v>
      </c>
      <c r="BF79" s="76">
        <v>0</v>
      </c>
      <c r="BG79" s="76">
        <v>0</v>
      </c>
      <c r="BH79" s="76">
        <v>0</v>
      </c>
      <c r="BI79" s="76">
        <v>0</v>
      </c>
      <c r="BJ79" s="76">
        <v>0</v>
      </c>
      <c r="BK79" s="76">
        <v>0</v>
      </c>
      <c r="BL79" s="76">
        <v>0</v>
      </c>
      <c r="BM79" s="76">
        <v>0</v>
      </c>
      <c r="BN79" s="76">
        <v>0</v>
      </c>
      <c r="BO79" s="76">
        <v>0</v>
      </c>
      <c r="BP79" s="76">
        <v>0</v>
      </c>
      <c r="BQ79" s="76">
        <v>0</v>
      </c>
      <c r="BR79" s="76">
        <v>0</v>
      </c>
      <c r="BS79" s="76">
        <v>0</v>
      </c>
      <c r="BT79" s="76">
        <v>0</v>
      </c>
      <c r="BU79" s="76">
        <v>0</v>
      </c>
      <c r="BV79" s="76">
        <v>0</v>
      </c>
      <c r="BW79" s="76">
        <v>0</v>
      </c>
      <c r="BX79" s="76">
        <v>0</v>
      </c>
      <c r="BY79" s="76">
        <v>0</v>
      </c>
      <c r="BZ79" s="76">
        <v>0</v>
      </c>
      <c r="CA79" s="76">
        <v>0</v>
      </c>
      <c r="CB79" s="76">
        <v>0</v>
      </c>
      <c r="CC79" s="94"/>
      <c r="CD79" s="29" t="e">
        <f t="shared" si="26"/>
        <v>#DIV/0!</v>
      </c>
      <c r="CE79" s="29" t="e">
        <f t="shared" si="27"/>
        <v>#DIV/0!</v>
      </c>
      <c r="CF79" s="69">
        <f t="shared" si="28"/>
        <v>-1</v>
      </c>
      <c r="CG79" s="69" t="str">
        <f t="shared" si="29"/>
        <v/>
      </c>
      <c r="CH79" s="69">
        <f t="shared" si="30"/>
        <v>-1</v>
      </c>
      <c r="CI79" s="69">
        <f t="shared" si="31"/>
        <v>-1</v>
      </c>
      <c r="CJ79" s="69">
        <f t="shared" si="32"/>
        <v>-1</v>
      </c>
      <c r="CK79" s="69">
        <f t="shared" si="33"/>
        <v>-1</v>
      </c>
      <c r="CL79" s="69">
        <f t="shared" si="34"/>
        <v>-1</v>
      </c>
      <c r="CM79" s="41" t="e">
        <f t="shared" si="36"/>
        <v>#DIV/0!</v>
      </c>
      <c r="CN79" s="41" t="e">
        <f t="shared" si="37"/>
        <v>#DIV/0!</v>
      </c>
      <c r="CO79" s="41" t="e">
        <f t="shared" si="38"/>
        <v>#DIV/0!</v>
      </c>
      <c r="CP79" s="41" t="e">
        <f t="shared" si="39"/>
        <v>#DIV/0!</v>
      </c>
      <c r="CQ79" s="69" t="str">
        <f>IF(N79=0,"",(#REF!-N79)/N79)</f>
        <v/>
      </c>
      <c r="CR79" s="69" t="str">
        <f t="shared" si="35"/>
        <v/>
      </c>
    </row>
    <row r="80" spans="1:96">
      <c r="A80" s="94" t="s">
        <v>391</v>
      </c>
      <c r="B80" s="77">
        <v>7.3683119959200001</v>
      </c>
      <c r="C80" s="77"/>
      <c r="D80" s="77">
        <v>70.523048626239998</v>
      </c>
      <c r="E80" s="77">
        <v>5.7309858828729903</v>
      </c>
      <c r="F80" s="77">
        <v>5.3156186788730002</v>
      </c>
      <c r="G80" s="77">
        <v>37.79636612134</v>
      </c>
      <c r="H80" s="77">
        <v>2.6417770901855899</v>
      </c>
      <c r="I80" s="44"/>
      <c r="J80" s="44"/>
      <c r="K80" s="94"/>
      <c r="L80" s="94"/>
      <c r="M80" s="94"/>
      <c r="N80" s="94"/>
      <c r="O80" s="94"/>
      <c r="P80" s="94"/>
      <c r="Q80" s="76" t="s">
        <v>391</v>
      </c>
      <c r="R80" s="76">
        <v>0</v>
      </c>
      <c r="S80" s="76">
        <v>0</v>
      </c>
      <c r="T80" s="76">
        <v>0</v>
      </c>
      <c r="U80" s="76">
        <v>0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0</v>
      </c>
      <c r="AD80" s="76">
        <v>0</v>
      </c>
      <c r="AE80" s="76">
        <v>0</v>
      </c>
      <c r="AF80" s="76">
        <v>0</v>
      </c>
      <c r="AG80" s="76">
        <v>0</v>
      </c>
      <c r="AH80" s="76">
        <v>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0</v>
      </c>
      <c r="AO80" s="76">
        <v>0</v>
      </c>
      <c r="AP80" s="76">
        <v>0</v>
      </c>
      <c r="AQ80" s="76">
        <v>0</v>
      </c>
      <c r="AR80" s="76">
        <v>0</v>
      </c>
      <c r="AS80" s="76">
        <v>0</v>
      </c>
      <c r="AT80" s="76">
        <v>0</v>
      </c>
      <c r="AU80" s="76">
        <v>0</v>
      </c>
      <c r="AV80" s="76">
        <v>0</v>
      </c>
      <c r="AW80" s="76">
        <v>0</v>
      </c>
      <c r="AX80" s="76">
        <v>0</v>
      </c>
      <c r="AY80" s="76">
        <v>0</v>
      </c>
      <c r="AZ80" s="76">
        <v>0</v>
      </c>
      <c r="BA80" s="76">
        <v>0</v>
      </c>
      <c r="BB80" s="76">
        <v>0</v>
      </c>
      <c r="BC80" s="76">
        <v>0</v>
      </c>
      <c r="BD80" s="76">
        <v>0</v>
      </c>
      <c r="BE80" s="76">
        <v>0</v>
      </c>
      <c r="BF80" s="76">
        <v>0</v>
      </c>
      <c r="BG80" s="76">
        <v>0</v>
      </c>
      <c r="BH80" s="76">
        <v>0</v>
      </c>
      <c r="BI80" s="76">
        <v>0</v>
      </c>
      <c r="BJ80" s="76">
        <v>0</v>
      </c>
      <c r="BK80" s="76">
        <v>0</v>
      </c>
      <c r="BL80" s="76">
        <v>0</v>
      </c>
      <c r="BM80" s="76">
        <v>0</v>
      </c>
      <c r="BN80" s="76">
        <v>0</v>
      </c>
      <c r="BO80" s="76">
        <v>0</v>
      </c>
      <c r="BP80" s="76">
        <v>0</v>
      </c>
      <c r="BQ80" s="76">
        <v>0</v>
      </c>
      <c r="BR80" s="76">
        <v>0</v>
      </c>
      <c r="BS80" s="76">
        <v>0</v>
      </c>
      <c r="BT80" s="76">
        <v>0</v>
      </c>
      <c r="BU80" s="76">
        <v>0</v>
      </c>
      <c r="BV80" s="76">
        <v>0</v>
      </c>
      <c r="BW80" s="76">
        <v>0</v>
      </c>
      <c r="BX80" s="76">
        <v>0</v>
      </c>
      <c r="BY80" s="76">
        <v>0</v>
      </c>
      <c r="BZ80" s="76">
        <v>0</v>
      </c>
      <c r="CA80" s="76">
        <v>0</v>
      </c>
      <c r="CB80" s="76">
        <v>0</v>
      </c>
      <c r="CC80" s="94"/>
      <c r="CD80" s="29" t="e">
        <f t="shared" si="26"/>
        <v>#DIV/0!</v>
      </c>
      <c r="CE80" s="29" t="e">
        <f t="shared" si="27"/>
        <v>#DIV/0!</v>
      </c>
      <c r="CF80" s="69">
        <f t="shared" si="28"/>
        <v>-1</v>
      </c>
      <c r="CG80" s="69" t="str">
        <f t="shared" si="29"/>
        <v/>
      </c>
      <c r="CH80" s="69">
        <f t="shared" si="30"/>
        <v>-1</v>
      </c>
      <c r="CI80" s="69">
        <f t="shared" si="31"/>
        <v>-1</v>
      </c>
      <c r="CJ80" s="69">
        <f t="shared" si="32"/>
        <v>-1</v>
      </c>
      <c r="CK80" s="69">
        <f t="shared" si="33"/>
        <v>-1</v>
      </c>
      <c r="CL80" s="69">
        <f t="shared" si="34"/>
        <v>-1</v>
      </c>
      <c r="CM80" s="41" t="e">
        <f t="shared" si="36"/>
        <v>#DIV/0!</v>
      </c>
      <c r="CN80" s="41" t="e">
        <f t="shared" si="37"/>
        <v>#DIV/0!</v>
      </c>
      <c r="CO80" s="41" t="e">
        <f t="shared" si="38"/>
        <v>#DIV/0!</v>
      </c>
      <c r="CP80" s="41" t="e">
        <f t="shared" si="39"/>
        <v>#DIV/0!</v>
      </c>
      <c r="CQ80" s="69" t="str">
        <f>IF(N80=0,"",(#REF!-N80)/N80)</f>
        <v/>
      </c>
      <c r="CR80" s="69" t="str">
        <f t="shared" si="35"/>
        <v/>
      </c>
    </row>
    <row r="81" spans="1:96">
      <c r="A81" s="94" t="s">
        <v>392</v>
      </c>
      <c r="B81" s="77">
        <v>98.821340771419997</v>
      </c>
      <c r="C81" s="77"/>
      <c r="D81" s="77">
        <v>945.83158590330004</v>
      </c>
      <c r="E81" s="77">
        <v>76.862069522179993</v>
      </c>
      <c r="F81" s="77">
        <v>71.291303241199998</v>
      </c>
      <c r="G81" s="77">
        <v>506.91224509879999</v>
      </c>
      <c r="H81" s="77">
        <v>35.430632445969998</v>
      </c>
      <c r="I81" s="44"/>
      <c r="J81" s="44"/>
      <c r="K81" s="94"/>
      <c r="L81" s="94"/>
      <c r="M81" s="94"/>
      <c r="N81" s="94"/>
      <c r="O81" s="94"/>
      <c r="P81" s="94"/>
      <c r="Q81" s="76" t="s">
        <v>392</v>
      </c>
      <c r="R81" s="76">
        <v>0</v>
      </c>
      <c r="S81" s="76">
        <v>0</v>
      </c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76">
        <v>0</v>
      </c>
      <c r="AE81" s="76">
        <v>0</v>
      </c>
      <c r="AF81" s="76">
        <v>0</v>
      </c>
      <c r="AG81" s="76">
        <v>0</v>
      </c>
      <c r="AH81" s="76">
        <v>0</v>
      </c>
      <c r="AI81" s="76">
        <v>0</v>
      </c>
      <c r="AJ81" s="76">
        <v>0</v>
      </c>
      <c r="AK81" s="76">
        <v>0</v>
      </c>
      <c r="AL81" s="76">
        <v>0</v>
      </c>
      <c r="AM81" s="76">
        <v>0</v>
      </c>
      <c r="AN81" s="76">
        <v>0</v>
      </c>
      <c r="AO81" s="76">
        <v>0</v>
      </c>
      <c r="AP81" s="76">
        <v>0</v>
      </c>
      <c r="AQ81" s="76">
        <v>0</v>
      </c>
      <c r="AR81" s="76">
        <v>0</v>
      </c>
      <c r="AS81" s="76">
        <v>0</v>
      </c>
      <c r="AT81" s="76">
        <v>0</v>
      </c>
      <c r="AU81" s="76">
        <v>0</v>
      </c>
      <c r="AV81" s="76">
        <v>0</v>
      </c>
      <c r="AW81" s="76">
        <v>0</v>
      </c>
      <c r="AX81" s="76">
        <v>0</v>
      </c>
      <c r="AY81" s="76">
        <v>0</v>
      </c>
      <c r="AZ81" s="76">
        <v>0</v>
      </c>
      <c r="BA81" s="76">
        <v>0</v>
      </c>
      <c r="BB81" s="76">
        <v>0</v>
      </c>
      <c r="BC81" s="76">
        <v>0</v>
      </c>
      <c r="BD81" s="76">
        <v>0</v>
      </c>
      <c r="BE81" s="76">
        <v>0</v>
      </c>
      <c r="BF81" s="76">
        <v>0</v>
      </c>
      <c r="BG81" s="76">
        <v>0</v>
      </c>
      <c r="BH81" s="76">
        <v>0</v>
      </c>
      <c r="BI81" s="76">
        <v>0</v>
      </c>
      <c r="BJ81" s="76">
        <v>0</v>
      </c>
      <c r="BK81" s="76">
        <v>0</v>
      </c>
      <c r="BL81" s="76">
        <v>0</v>
      </c>
      <c r="BM81" s="76">
        <v>0</v>
      </c>
      <c r="BN81" s="76">
        <v>0</v>
      </c>
      <c r="BO81" s="76">
        <v>0</v>
      </c>
      <c r="BP81" s="76">
        <v>0</v>
      </c>
      <c r="BQ81" s="76">
        <v>0</v>
      </c>
      <c r="BR81" s="76">
        <v>0</v>
      </c>
      <c r="BS81" s="76">
        <v>0</v>
      </c>
      <c r="BT81" s="76">
        <v>0</v>
      </c>
      <c r="BU81" s="76">
        <v>0</v>
      </c>
      <c r="BV81" s="76">
        <v>0</v>
      </c>
      <c r="BW81" s="76">
        <v>0</v>
      </c>
      <c r="BX81" s="76">
        <v>0</v>
      </c>
      <c r="BY81" s="76">
        <v>0</v>
      </c>
      <c r="BZ81" s="76">
        <v>0</v>
      </c>
      <c r="CA81" s="76">
        <v>0</v>
      </c>
      <c r="CB81" s="76">
        <v>0</v>
      </c>
      <c r="CC81" s="94"/>
      <c r="CD81" s="29" t="e">
        <f t="shared" si="26"/>
        <v>#DIV/0!</v>
      </c>
      <c r="CE81" s="29" t="e">
        <f t="shared" si="27"/>
        <v>#DIV/0!</v>
      </c>
      <c r="CF81" s="69">
        <f t="shared" si="28"/>
        <v>-1</v>
      </c>
      <c r="CG81" s="69" t="str">
        <f t="shared" si="29"/>
        <v/>
      </c>
      <c r="CH81" s="69">
        <f t="shared" si="30"/>
        <v>-1</v>
      </c>
      <c r="CI81" s="69">
        <f t="shared" si="31"/>
        <v>-1</v>
      </c>
      <c r="CJ81" s="69">
        <f t="shared" si="32"/>
        <v>-1</v>
      </c>
      <c r="CK81" s="69">
        <f t="shared" si="33"/>
        <v>-1</v>
      </c>
      <c r="CL81" s="69">
        <f t="shared" si="34"/>
        <v>-1</v>
      </c>
      <c r="CM81" s="41" t="e">
        <f t="shared" si="36"/>
        <v>#DIV/0!</v>
      </c>
      <c r="CN81" s="41" t="e">
        <f t="shared" si="37"/>
        <v>#DIV/0!</v>
      </c>
      <c r="CO81" s="41" t="e">
        <f t="shared" si="38"/>
        <v>#DIV/0!</v>
      </c>
      <c r="CP81" s="41" t="e">
        <f t="shared" si="39"/>
        <v>#DIV/0!</v>
      </c>
      <c r="CQ81" s="69" t="str">
        <f>IF(N81=0,"",(#REF!-N81)/N81)</f>
        <v/>
      </c>
      <c r="CR81" s="69" t="str">
        <f t="shared" si="35"/>
        <v/>
      </c>
    </row>
    <row r="82" spans="1:96">
      <c r="A82" s="94" t="s">
        <v>393</v>
      </c>
      <c r="B82" s="77">
        <v>6248.6165540059901</v>
      </c>
      <c r="C82" s="77"/>
      <c r="D82" s="77">
        <v>13483.82314518</v>
      </c>
      <c r="E82" s="77">
        <v>1078.5268865820001</v>
      </c>
      <c r="F82" s="77">
        <v>1001.56278267499</v>
      </c>
      <c r="G82" s="77">
        <v>6955.9101925529903</v>
      </c>
      <c r="H82" s="77">
        <v>661.14755338539999</v>
      </c>
      <c r="I82" s="44"/>
      <c r="J82" s="44"/>
      <c r="K82" s="94"/>
      <c r="L82" s="94"/>
      <c r="M82" s="94"/>
      <c r="N82" s="94"/>
      <c r="O82" s="94"/>
      <c r="P82" s="94"/>
      <c r="Q82" s="76" t="s">
        <v>393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0</v>
      </c>
      <c r="AF82" s="76">
        <v>0</v>
      </c>
      <c r="AG82" s="76">
        <v>0</v>
      </c>
      <c r="AH82" s="76">
        <v>0</v>
      </c>
      <c r="AI82" s="76">
        <v>0</v>
      </c>
      <c r="AJ82" s="76">
        <v>0</v>
      </c>
      <c r="AK82" s="76">
        <v>0</v>
      </c>
      <c r="AL82" s="76">
        <v>0</v>
      </c>
      <c r="AM82" s="76">
        <v>0</v>
      </c>
      <c r="AN82" s="76">
        <v>0</v>
      </c>
      <c r="AO82" s="76">
        <v>0</v>
      </c>
      <c r="AP82" s="76">
        <v>0</v>
      </c>
      <c r="AQ82" s="76">
        <v>0</v>
      </c>
      <c r="AR82" s="76">
        <v>0</v>
      </c>
      <c r="AS82" s="76">
        <v>0</v>
      </c>
      <c r="AT82" s="76">
        <v>0</v>
      </c>
      <c r="AU82" s="76">
        <v>0</v>
      </c>
      <c r="AV82" s="76">
        <v>0</v>
      </c>
      <c r="AW82" s="76">
        <v>0</v>
      </c>
      <c r="AX82" s="76">
        <v>0</v>
      </c>
      <c r="AY82" s="76">
        <v>0</v>
      </c>
      <c r="AZ82" s="76">
        <v>0</v>
      </c>
      <c r="BA82" s="76">
        <v>0</v>
      </c>
      <c r="BB82" s="76">
        <v>0</v>
      </c>
      <c r="BC82" s="76">
        <v>0</v>
      </c>
      <c r="BD82" s="76">
        <v>0</v>
      </c>
      <c r="BE82" s="76">
        <v>0</v>
      </c>
      <c r="BF82" s="76">
        <v>0</v>
      </c>
      <c r="BG82" s="76">
        <v>0</v>
      </c>
      <c r="BH82" s="76">
        <v>0</v>
      </c>
      <c r="BI82" s="76">
        <v>0</v>
      </c>
      <c r="BJ82" s="76">
        <v>0</v>
      </c>
      <c r="BK82" s="76">
        <v>0</v>
      </c>
      <c r="BL82" s="76">
        <v>0</v>
      </c>
      <c r="BM82" s="76">
        <v>0</v>
      </c>
      <c r="BN82" s="76">
        <v>0</v>
      </c>
      <c r="BO82" s="76">
        <v>0</v>
      </c>
      <c r="BP82" s="76">
        <v>0</v>
      </c>
      <c r="BQ82" s="76">
        <v>0</v>
      </c>
      <c r="BR82" s="76">
        <v>0</v>
      </c>
      <c r="BS82" s="76">
        <v>0</v>
      </c>
      <c r="BT82" s="76">
        <v>0</v>
      </c>
      <c r="BU82" s="76">
        <v>0</v>
      </c>
      <c r="BV82" s="76">
        <v>0</v>
      </c>
      <c r="BW82" s="76">
        <v>0</v>
      </c>
      <c r="BX82" s="76">
        <v>0</v>
      </c>
      <c r="BY82" s="76">
        <v>0</v>
      </c>
      <c r="BZ82" s="76">
        <v>0</v>
      </c>
      <c r="CA82" s="76">
        <v>0</v>
      </c>
      <c r="CB82" s="76">
        <v>0</v>
      </c>
      <c r="CC82" s="94"/>
      <c r="CD82" s="29" t="e">
        <f t="shared" si="26"/>
        <v>#DIV/0!</v>
      </c>
      <c r="CE82" s="29" t="e">
        <f t="shared" si="27"/>
        <v>#DIV/0!</v>
      </c>
      <c r="CF82" s="69">
        <f t="shared" si="28"/>
        <v>-1</v>
      </c>
      <c r="CG82" s="69" t="str">
        <f t="shared" si="29"/>
        <v/>
      </c>
      <c r="CH82" s="69">
        <f t="shared" si="30"/>
        <v>-1</v>
      </c>
      <c r="CI82" s="69">
        <f t="shared" si="31"/>
        <v>-1</v>
      </c>
      <c r="CJ82" s="69">
        <f t="shared" si="32"/>
        <v>-1</v>
      </c>
      <c r="CK82" s="69">
        <f t="shared" si="33"/>
        <v>-1</v>
      </c>
      <c r="CL82" s="69">
        <f t="shared" si="34"/>
        <v>-1</v>
      </c>
      <c r="CM82" s="41" t="e">
        <f t="shared" si="36"/>
        <v>#DIV/0!</v>
      </c>
      <c r="CN82" s="41" t="e">
        <f t="shared" si="37"/>
        <v>#DIV/0!</v>
      </c>
      <c r="CO82" s="41" t="e">
        <f t="shared" si="38"/>
        <v>#DIV/0!</v>
      </c>
      <c r="CP82" s="41" t="e">
        <f t="shared" si="39"/>
        <v>#DIV/0!</v>
      </c>
      <c r="CQ82" s="69" t="str">
        <f>IF(N82=0,"",(#REF!-N82)/N82)</f>
        <v/>
      </c>
      <c r="CR82" s="69" t="str">
        <f t="shared" si="35"/>
        <v/>
      </c>
    </row>
    <row r="83" spans="1:96">
      <c r="A83" s="94" t="s">
        <v>394</v>
      </c>
      <c r="B83" s="77">
        <v>10262.965763677001</v>
      </c>
      <c r="C83" s="77"/>
      <c r="D83" s="77">
        <v>22146.34457193</v>
      </c>
      <c r="E83" s="77">
        <v>1771.4136267819899</v>
      </c>
      <c r="F83" s="77">
        <v>1645.0048518459901</v>
      </c>
      <c r="G83" s="77">
        <v>11424.6517679999</v>
      </c>
      <c r="H83" s="77">
        <v>1085.8939169278001</v>
      </c>
      <c r="I83" s="44"/>
      <c r="J83" s="44"/>
      <c r="K83" s="94"/>
      <c r="L83" s="94"/>
      <c r="M83" s="94"/>
      <c r="N83" s="94"/>
      <c r="O83" s="94"/>
      <c r="P83" s="94"/>
      <c r="Q83" s="76" t="s">
        <v>394</v>
      </c>
      <c r="R83" s="76">
        <v>0</v>
      </c>
      <c r="S83" s="76">
        <v>0</v>
      </c>
      <c r="T83" s="76">
        <v>0</v>
      </c>
      <c r="U83" s="76">
        <v>0</v>
      </c>
      <c r="V83" s="76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76">
        <v>0</v>
      </c>
      <c r="AE83" s="76">
        <v>0</v>
      </c>
      <c r="AF83" s="76">
        <v>0</v>
      </c>
      <c r="AG83" s="76">
        <v>0</v>
      </c>
      <c r="AH83" s="76">
        <v>0</v>
      </c>
      <c r="AI83" s="76">
        <v>0</v>
      </c>
      <c r="AJ83" s="76">
        <v>0</v>
      </c>
      <c r="AK83" s="76">
        <v>0</v>
      </c>
      <c r="AL83" s="76">
        <v>0</v>
      </c>
      <c r="AM83" s="76">
        <v>0</v>
      </c>
      <c r="AN83" s="76">
        <v>0</v>
      </c>
      <c r="AO83" s="76">
        <v>0</v>
      </c>
      <c r="AP83" s="76">
        <v>0</v>
      </c>
      <c r="AQ83" s="76">
        <v>0</v>
      </c>
      <c r="AR83" s="76">
        <v>0</v>
      </c>
      <c r="AS83" s="76">
        <v>0</v>
      </c>
      <c r="AT83" s="76">
        <v>0</v>
      </c>
      <c r="AU83" s="76">
        <v>0</v>
      </c>
      <c r="AV83" s="76">
        <v>0</v>
      </c>
      <c r="AW83" s="76">
        <v>0</v>
      </c>
      <c r="AX83" s="76">
        <v>0</v>
      </c>
      <c r="AY83" s="76">
        <v>0</v>
      </c>
      <c r="AZ83" s="76">
        <v>0</v>
      </c>
      <c r="BA83" s="76">
        <v>0</v>
      </c>
      <c r="BB83" s="76">
        <v>0</v>
      </c>
      <c r="BC83" s="76">
        <v>0</v>
      </c>
      <c r="BD83" s="76">
        <v>0</v>
      </c>
      <c r="BE83" s="76">
        <v>0</v>
      </c>
      <c r="BF83" s="76">
        <v>0</v>
      </c>
      <c r="BG83" s="76">
        <v>0</v>
      </c>
      <c r="BH83" s="76">
        <v>0</v>
      </c>
      <c r="BI83" s="76">
        <v>0</v>
      </c>
      <c r="BJ83" s="76">
        <v>0</v>
      </c>
      <c r="BK83" s="76">
        <v>0</v>
      </c>
      <c r="BL83" s="76">
        <v>0</v>
      </c>
      <c r="BM83" s="76">
        <v>0</v>
      </c>
      <c r="BN83" s="76">
        <v>0</v>
      </c>
      <c r="BO83" s="76">
        <v>0</v>
      </c>
      <c r="BP83" s="76">
        <v>0</v>
      </c>
      <c r="BQ83" s="76">
        <v>0</v>
      </c>
      <c r="BR83" s="76">
        <v>0</v>
      </c>
      <c r="BS83" s="76">
        <v>0</v>
      </c>
      <c r="BT83" s="76">
        <v>0</v>
      </c>
      <c r="BU83" s="76">
        <v>0</v>
      </c>
      <c r="BV83" s="76">
        <v>0</v>
      </c>
      <c r="BW83" s="76">
        <v>0</v>
      </c>
      <c r="BX83" s="76">
        <v>0</v>
      </c>
      <c r="BY83" s="76">
        <v>0</v>
      </c>
      <c r="BZ83" s="76">
        <v>0</v>
      </c>
      <c r="CA83" s="76">
        <v>0</v>
      </c>
      <c r="CB83" s="76">
        <v>0</v>
      </c>
      <c r="CC83" s="94"/>
      <c r="CD83" s="29" t="e">
        <f t="shared" si="26"/>
        <v>#DIV/0!</v>
      </c>
      <c r="CE83" s="29" t="e">
        <f t="shared" si="27"/>
        <v>#DIV/0!</v>
      </c>
      <c r="CF83" s="69">
        <f t="shared" si="28"/>
        <v>-1</v>
      </c>
      <c r="CG83" s="69" t="str">
        <f t="shared" si="29"/>
        <v/>
      </c>
      <c r="CH83" s="69">
        <f t="shared" si="30"/>
        <v>-1</v>
      </c>
      <c r="CI83" s="69">
        <f t="shared" si="31"/>
        <v>-1</v>
      </c>
      <c r="CJ83" s="69">
        <f t="shared" si="32"/>
        <v>-1</v>
      </c>
      <c r="CK83" s="69">
        <f t="shared" si="33"/>
        <v>-1</v>
      </c>
      <c r="CL83" s="69">
        <f t="shared" si="34"/>
        <v>-1</v>
      </c>
      <c r="CM83" s="41" t="e">
        <f t="shared" si="36"/>
        <v>#DIV/0!</v>
      </c>
      <c r="CN83" s="41" t="e">
        <f t="shared" si="37"/>
        <v>#DIV/0!</v>
      </c>
      <c r="CO83" s="41" t="e">
        <f t="shared" si="38"/>
        <v>#DIV/0!</v>
      </c>
      <c r="CP83" s="41" t="e">
        <f t="shared" si="39"/>
        <v>#DIV/0!</v>
      </c>
      <c r="CQ83" s="69" t="str">
        <f>IF(N83=0,"",(#REF!-N83)/N83)</f>
        <v/>
      </c>
      <c r="CR83" s="69" t="str">
        <f t="shared" si="35"/>
        <v/>
      </c>
    </row>
    <row r="84" spans="1:96">
      <c r="A84" s="94" t="s">
        <v>395</v>
      </c>
      <c r="B84" s="77">
        <v>6740.0368670040798</v>
      </c>
      <c r="C84" s="77"/>
      <c r="D84" s="77">
        <v>15493.2907591982</v>
      </c>
      <c r="E84" s="77">
        <v>1240.82266695</v>
      </c>
      <c r="F84" s="77">
        <v>1152.16584553384</v>
      </c>
      <c r="G84" s="77">
        <v>8017.1306179080902</v>
      </c>
      <c r="H84" s="77">
        <v>745.49695813265998</v>
      </c>
      <c r="I84" s="44"/>
      <c r="J84" s="44"/>
      <c r="K84" s="94"/>
      <c r="L84" s="94"/>
      <c r="M84" s="94"/>
      <c r="N84" s="94"/>
      <c r="O84" s="94"/>
      <c r="P84" s="94"/>
      <c r="Q84" s="76" t="s">
        <v>395</v>
      </c>
      <c r="R84" s="76">
        <v>0</v>
      </c>
      <c r="S84" s="76">
        <v>0</v>
      </c>
      <c r="T84" s="76">
        <v>0</v>
      </c>
      <c r="U84" s="76">
        <v>0</v>
      </c>
      <c r="V84" s="76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76">
        <v>0</v>
      </c>
      <c r="AE84" s="76">
        <v>0</v>
      </c>
      <c r="AF84" s="76">
        <v>0</v>
      </c>
      <c r="AG84" s="76">
        <v>0</v>
      </c>
      <c r="AH84" s="76">
        <v>0</v>
      </c>
      <c r="AI84" s="76">
        <v>0</v>
      </c>
      <c r="AJ84" s="76">
        <v>0</v>
      </c>
      <c r="AK84" s="76">
        <v>0</v>
      </c>
      <c r="AL84" s="76">
        <v>0</v>
      </c>
      <c r="AM84" s="76">
        <v>0</v>
      </c>
      <c r="AN84" s="76">
        <v>0</v>
      </c>
      <c r="AO84" s="76">
        <v>0</v>
      </c>
      <c r="AP84" s="76">
        <v>0</v>
      </c>
      <c r="AQ84" s="76">
        <v>0</v>
      </c>
      <c r="AR84" s="76">
        <v>0</v>
      </c>
      <c r="AS84" s="76">
        <v>0</v>
      </c>
      <c r="AT84" s="76">
        <v>0</v>
      </c>
      <c r="AU84" s="76">
        <v>0</v>
      </c>
      <c r="AV84" s="76">
        <v>0</v>
      </c>
      <c r="AW84" s="76">
        <v>0</v>
      </c>
      <c r="AX84" s="76">
        <v>0</v>
      </c>
      <c r="AY84" s="76">
        <v>0</v>
      </c>
      <c r="AZ84" s="76">
        <v>0</v>
      </c>
      <c r="BA84" s="76">
        <v>0</v>
      </c>
      <c r="BB84" s="76">
        <v>0</v>
      </c>
      <c r="BC84" s="76">
        <v>0</v>
      </c>
      <c r="BD84" s="76">
        <v>0</v>
      </c>
      <c r="BE84" s="76">
        <v>0</v>
      </c>
      <c r="BF84" s="76">
        <v>0</v>
      </c>
      <c r="BG84" s="76">
        <v>0</v>
      </c>
      <c r="BH84" s="76">
        <v>0</v>
      </c>
      <c r="BI84" s="76">
        <v>0</v>
      </c>
      <c r="BJ84" s="76">
        <v>0</v>
      </c>
      <c r="BK84" s="76">
        <v>0</v>
      </c>
      <c r="BL84" s="76">
        <v>0</v>
      </c>
      <c r="BM84" s="76">
        <v>0</v>
      </c>
      <c r="BN84" s="76">
        <v>0</v>
      </c>
      <c r="BO84" s="76">
        <v>0</v>
      </c>
      <c r="BP84" s="76">
        <v>0</v>
      </c>
      <c r="BQ84" s="76">
        <v>0</v>
      </c>
      <c r="BR84" s="76">
        <v>0</v>
      </c>
      <c r="BS84" s="76">
        <v>0</v>
      </c>
      <c r="BT84" s="76">
        <v>0</v>
      </c>
      <c r="BU84" s="76">
        <v>0</v>
      </c>
      <c r="BV84" s="76">
        <v>0</v>
      </c>
      <c r="BW84" s="76">
        <v>0</v>
      </c>
      <c r="BX84" s="76">
        <v>0</v>
      </c>
      <c r="BY84" s="76">
        <v>0</v>
      </c>
      <c r="BZ84" s="76">
        <v>0</v>
      </c>
      <c r="CA84" s="76">
        <v>0</v>
      </c>
      <c r="CB84" s="76">
        <v>0</v>
      </c>
      <c r="CC84" s="94"/>
      <c r="CD84" s="29" t="e">
        <f t="shared" si="26"/>
        <v>#DIV/0!</v>
      </c>
      <c r="CE84" s="29" t="e">
        <f t="shared" si="27"/>
        <v>#DIV/0!</v>
      </c>
      <c r="CF84" s="69">
        <f t="shared" si="28"/>
        <v>-1</v>
      </c>
      <c r="CG84" s="69" t="str">
        <f t="shared" si="29"/>
        <v/>
      </c>
      <c r="CH84" s="69">
        <f t="shared" si="30"/>
        <v>-1</v>
      </c>
      <c r="CI84" s="69">
        <f t="shared" si="31"/>
        <v>-1</v>
      </c>
      <c r="CJ84" s="69">
        <f t="shared" si="32"/>
        <v>-1</v>
      </c>
      <c r="CK84" s="69">
        <f t="shared" si="33"/>
        <v>-1</v>
      </c>
      <c r="CL84" s="69">
        <f t="shared" si="34"/>
        <v>-1</v>
      </c>
      <c r="CM84" s="41" t="e">
        <f t="shared" si="36"/>
        <v>#DIV/0!</v>
      </c>
      <c r="CN84" s="41" t="e">
        <f t="shared" si="37"/>
        <v>#DIV/0!</v>
      </c>
      <c r="CO84" s="41" t="e">
        <f t="shared" si="38"/>
        <v>#DIV/0!</v>
      </c>
      <c r="CP84" s="41" t="e">
        <f t="shared" si="39"/>
        <v>#DIV/0!</v>
      </c>
      <c r="CQ84" s="69" t="str">
        <f>IF(N84=0,"",(#REF!-N84)/N84)</f>
        <v/>
      </c>
      <c r="CR84" s="69" t="str">
        <f t="shared" si="35"/>
        <v/>
      </c>
    </row>
    <row r="85" spans="1:96">
      <c r="A85" s="94" t="s">
        <v>396</v>
      </c>
      <c r="B85" s="77">
        <v>7197.3337464469096</v>
      </c>
      <c r="C85" s="77"/>
      <c r="D85" s="77">
        <v>15531.208134971301</v>
      </c>
      <c r="E85" s="77">
        <v>1242.2907726871699</v>
      </c>
      <c r="F85" s="77">
        <v>1153.64039475705</v>
      </c>
      <c r="G85" s="77">
        <v>8012.10035978837</v>
      </c>
      <c r="H85" s="77">
        <v>761.53389619402401</v>
      </c>
      <c r="I85" s="44"/>
      <c r="J85" s="44"/>
      <c r="K85" s="94"/>
      <c r="L85" s="94"/>
      <c r="M85" s="94"/>
      <c r="N85" s="94"/>
      <c r="O85" s="94"/>
      <c r="P85" s="94"/>
      <c r="Q85" s="76" t="s">
        <v>396</v>
      </c>
      <c r="R85" s="76">
        <v>0</v>
      </c>
      <c r="S85" s="76">
        <v>0</v>
      </c>
      <c r="T85" s="76">
        <v>0</v>
      </c>
      <c r="U85" s="76">
        <v>0</v>
      </c>
      <c r="V85" s="76">
        <v>0</v>
      </c>
      <c r="W85" s="76">
        <v>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76">
        <v>0</v>
      </c>
      <c r="AE85" s="76">
        <v>0</v>
      </c>
      <c r="AF85" s="76">
        <v>0</v>
      </c>
      <c r="AG85" s="76">
        <v>0</v>
      </c>
      <c r="AH85" s="76">
        <v>0</v>
      </c>
      <c r="AI85" s="76">
        <v>0</v>
      </c>
      <c r="AJ85" s="76">
        <v>0</v>
      </c>
      <c r="AK85" s="76">
        <v>0</v>
      </c>
      <c r="AL85" s="76">
        <v>0</v>
      </c>
      <c r="AM85" s="76">
        <v>0</v>
      </c>
      <c r="AN85" s="76">
        <v>0</v>
      </c>
      <c r="AO85" s="76">
        <v>0</v>
      </c>
      <c r="AP85" s="76">
        <v>0</v>
      </c>
      <c r="AQ85" s="76">
        <v>0</v>
      </c>
      <c r="AR85" s="76">
        <v>0</v>
      </c>
      <c r="AS85" s="76">
        <v>0</v>
      </c>
      <c r="AT85" s="76">
        <v>0</v>
      </c>
      <c r="AU85" s="76">
        <v>0</v>
      </c>
      <c r="AV85" s="76">
        <v>0</v>
      </c>
      <c r="AW85" s="76">
        <v>0</v>
      </c>
      <c r="AX85" s="76">
        <v>0</v>
      </c>
      <c r="AY85" s="76">
        <v>0</v>
      </c>
      <c r="AZ85" s="76">
        <v>0</v>
      </c>
      <c r="BA85" s="76">
        <v>0</v>
      </c>
      <c r="BB85" s="76">
        <v>0</v>
      </c>
      <c r="BC85" s="76">
        <v>0</v>
      </c>
      <c r="BD85" s="76">
        <v>0</v>
      </c>
      <c r="BE85" s="76">
        <v>0</v>
      </c>
      <c r="BF85" s="76">
        <v>0</v>
      </c>
      <c r="BG85" s="76">
        <v>0</v>
      </c>
      <c r="BH85" s="76">
        <v>0</v>
      </c>
      <c r="BI85" s="76">
        <v>0</v>
      </c>
      <c r="BJ85" s="76">
        <v>0</v>
      </c>
      <c r="BK85" s="76">
        <v>0</v>
      </c>
      <c r="BL85" s="76">
        <v>0</v>
      </c>
      <c r="BM85" s="76">
        <v>0</v>
      </c>
      <c r="BN85" s="76">
        <v>0</v>
      </c>
      <c r="BO85" s="76">
        <v>0</v>
      </c>
      <c r="BP85" s="76">
        <v>0</v>
      </c>
      <c r="BQ85" s="76">
        <v>0</v>
      </c>
      <c r="BR85" s="76">
        <v>0</v>
      </c>
      <c r="BS85" s="76">
        <v>0</v>
      </c>
      <c r="BT85" s="76">
        <v>0</v>
      </c>
      <c r="BU85" s="76">
        <v>0</v>
      </c>
      <c r="BV85" s="76">
        <v>0</v>
      </c>
      <c r="BW85" s="76">
        <v>0</v>
      </c>
      <c r="BX85" s="76">
        <v>0</v>
      </c>
      <c r="BY85" s="76">
        <v>0</v>
      </c>
      <c r="BZ85" s="76">
        <v>0</v>
      </c>
      <c r="CA85" s="76">
        <v>0</v>
      </c>
      <c r="CB85" s="76">
        <v>0</v>
      </c>
      <c r="CC85" s="94"/>
      <c r="CD85" s="29" t="e">
        <f t="shared" si="26"/>
        <v>#DIV/0!</v>
      </c>
      <c r="CE85" s="29" t="e">
        <f t="shared" si="27"/>
        <v>#DIV/0!</v>
      </c>
      <c r="CF85" s="69">
        <f t="shared" si="28"/>
        <v>-1</v>
      </c>
      <c r="CG85" s="69" t="str">
        <f t="shared" si="29"/>
        <v/>
      </c>
      <c r="CH85" s="69">
        <f t="shared" si="30"/>
        <v>-1</v>
      </c>
      <c r="CI85" s="69">
        <f t="shared" si="31"/>
        <v>-1</v>
      </c>
      <c r="CJ85" s="69">
        <f t="shared" si="32"/>
        <v>-1</v>
      </c>
      <c r="CK85" s="69">
        <f t="shared" si="33"/>
        <v>-1</v>
      </c>
      <c r="CL85" s="69">
        <f t="shared" si="34"/>
        <v>-1</v>
      </c>
      <c r="CM85" s="41" t="e">
        <f t="shared" si="36"/>
        <v>#DIV/0!</v>
      </c>
      <c r="CN85" s="41" t="e">
        <f t="shared" si="37"/>
        <v>#DIV/0!</v>
      </c>
      <c r="CO85" s="41" t="e">
        <f t="shared" si="38"/>
        <v>#DIV/0!</v>
      </c>
      <c r="CP85" s="41" t="e">
        <f t="shared" si="39"/>
        <v>#DIV/0!</v>
      </c>
      <c r="CQ85" s="69" t="str">
        <f>IF(N85=0,"",(#REF!-N85)/N85)</f>
        <v/>
      </c>
      <c r="CR85" s="69" t="str">
        <f t="shared" si="35"/>
        <v/>
      </c>
    </row>
    <row r="86" spans="1:96">
      <c r="A86" s="94" t="s">
        <v>397</v>
      </c>
      <c r="B86" s="77">
        <v>15380.365027796301</v>
      </c>
      <c r="C86" s="77"/>
      <c r="D86" s="77">
        <v>33189.1259680519</v>
      </c>
      <c r="E86" s="77">
        <v>2654.6895723160001</v>
      </c>
      <c r="F86" s="77">
        <v>2465.2498776562002</v>
      </c>
      <c r="G86" s="77">
        <v>17121.299880667</v>
      </c>
      <c r="H86" s="77">
        <v>1627.350729603</v>
      </c>
      <c r="I86" s="44"/>
      <c r="J86" s="44"/>
      <c r="K86" s="94"/>
      <c r="L86" s="94"/>
      <c r="M86" s="94"/>
      <c r="N86" s="94"/>
      <c r="O86" s="94"/>
      <c r="P86" s="94"/>
      <c r="Q86" s="76" t="s">
        <v>397</v>
      </c>
      <c r="R86" s="76">
        <v>0</v>
      </c>
      <c r="S86" s="76">
        <v>0</v>
      </c>
      <c r="T86" s="76">
        <v>0</v>
      </c>
      <c r="U86" s="76">
        <v>0</v>
      </c>
      <c r="V86" s="76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76">
        <v>0</v>
      </c>
      <c r="AE86" s="76">
        <v>0</v>
      </c>
      <c r="AF86" s="76">
        <v>0</v>
      </c>
      <c r="AG86" s="76">
        <v>0</v>
      </c>
      <c r="AH86" s="76">
        <v>0</v>
      </c>
      <c r="AI86" s="76">
        <v>0</v>
      </c>
      <c r="AJ86" s="76">
        <v>0</v>
      </c>
      <c r="AK86" s="76">
        <v>0</v>
      </c>
      <c r="AL86" s="76">
        <v>0</v>
      </c>
      <c r="AM86" s="76">
        <v>0</v>
      </c>
      <c r="AN86" s="76">
        <v>0</v>
      </c>
      <c r="AO86" s="76">
        <v>0</v>
      </c>
      <c r="AP86" s="76">
        <v>0</v>
      </c>
      <c r="AQ86" s="76">
        <v>0</v>
      </c>
      <c r="AR86" s="76">
        <v>0</v>
      </c>
      <c r="AS86" s="76">
        <v>0</v>
      </c>
      <c r="AT86" s="76">
        <v>0</v>
      </c>
      <c r="AU86" s="76">
        <v>0</v>
      </c>
      <c r="AV86" s="76">
        <v>0</v>
      </c>
      <c r="AW86" s="76">
        <v>0</v>
      </c>
      <c r="AX86" s="76">
        <v>0</v>
      </c>
      <c r="AY86" s="76">
        <v>0</v>
      </c>
      <c r="AZ86" s="76">
        <v>0</v>
      </c>
      <c r="BA86" s="76">
        <v>0</v>
      </c>
      <c r="BB86" s="76">
        <v>0</v>
      </c>
      <c r="BC86" s="76">
        <v>0</v>
      </c>
      <c r="BD86" s="76">
        <v>0</v>
      </c>
      <c r="BE86" s="76">
        <v>0</v>
      </c>
      <c r="BF86" s="76">
        <v>0</v>
      </c>
      <c r="BG86" s="76">
        <v>0</v>
      </c>
      <c r="BH86" s="76">
        <v>0</v>
      </c>
      <c r="BI86" s="76">
        <v>0</v>
      </c>
      <c r="BJ86" s="76">
        <v>0</v>
      </c>
      <c r="BK86" s="76">
        <v>0</v>
      </c>
      <c r="BL86" s="76">
        <v>0</v>
      </c>
      <c r="BM86" s="76">
        <v>0</v>
      </c>
      <c r="BN86" s="76">
        <v>0</v>
      </c>
      <c r="BO86" s="76">
        <v>0</v>
      </c>
      <c r="BP86" s="76">
        <v>0</v>
      </c>
      <c r="BQ86" s="76">
        <v>0</v>
      </c>
      <c r="BR86" s="76">
        <v>0</v>
      </c>
      <c r="BS86" s="76">
        <v>0</v>
      </c>
      <c r="BT86" s="76">
        <v>0</v>
      </c>
      <c r="BU86" s="76">
        <v>0</v>
      </c>
      <c r="BV86" s="76">
        <v>0</v>
      </c>
      <c r="BW86" s="76">
        <v>0</v>
      </c>
      <c r="BX86" s="76">
        <v>0</v>
      </c>
      <c r="BY86" s="76">
        <v>0</v>
      </c>
      <c r="BZ86" s="76">
        <v>0</v>
      </c>
      <c r="CA86" s="76">
        <v>0</v>
      </c>
      <c r="CB86" s="76">
        <v>0</v>
      </c>
      <c r="CC86" s="94"/>
      <c r="CD86" s="29" t="e">
        <f t="shared" si="26"/>
        <v>#DIV/0!</v>
      </c>
      <c r="CE86" s="29" t="e">
        <f t="shared" si="27"/>
        <v>#DIV/0!</v>
      </c>
      <c r="CF86" s="69">
        <f t="shared" si="28"/>
        <v>-1</v>
      </c>
      <c r="CG86" s="69" t="str">
        <f t="shared" si="29"/>
        <v/>
      </c>
      <c r="CH86" s="69">
        <f t="shared" si="30"/>
        <v>-1</v>
      </c>
      <c r="CI86" s="69">
        <f t="shared" si="31"/>
        <v>-1</v>
      </c>
      <c r="CJ86" s="69">
        <f t="shared" si="32"/>
        <v>-1</v>
      </c>
      <c r="CK86" s="69">
        <f t="shared" si="33"/>
        <v>-1</v>
      </c>
      <c r="CL86" s="69">
        <f t="shared" si="34"/>
        <v>-1</v>
      </c>
      <c r="CM86" s="41" t="e">
        <f t="shared" si="36"/>
        <v>#DIV/0!</v>
      </c>
      <c r="CN86" s="41" t="e">
        <f t="shared" si="37"/>
        <v>#DIV/0!</v>
      </c>
      <c r="CO86" s="41" t="e">
        <f t="shared" si="38"/>
        <v>#DIV/0!</v>
      </c>
      <c r="CP86" s="41" t="e">
        <f t="shared" si="39"/>
        <v>#DIV/0!</v>
      </c>
      <c r="CQ86" s="69" t="str">
        <f>IF(N86=0,"",(#REF!-N86)/N86)</f>
        <v/>
      </c>
      <c r="CR86" s="69" t="str">
        <f t="shared" si="35"/>
        <v/>
      </c>
    </row>
    <row r="87" spans="1:96">
      <c r="A87" s="1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</row>
    <row r="88" spans="1:96">
      <c r="A88" s="1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</row>
    <row r="89" spans="1:96">
      <c r="A89" s="1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</row>
    <row r="90" spans="1:96">
      <c r="A90" s="1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</row>
    <row r="91" spans="1:96">
      <c r="A91" s="1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</row>
    <row r="92" spans="1:96">
      <c r="A92" s="1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</row>
    <row r="93" spans="1:96">
      <c r="A93" s="1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</row>
    <row r="94" spans="1:96">
      <c r="A94" s="1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</row>
    <row r="95" spans="1:96">
      <c r="A95" s="17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</row>
    <row r="96" spans="1:96">
      <c r="A96" s="17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</row>
    <row r="97" spans="1:3">
      <c r="A97" s="13"/>
      <c r="B97" s="95"/>
      <c r="C97" s="4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69"/>
  <sheetViews>
    <sheetView zoomScale="85" zoomScaleNormal="85" workbookViewId="0">
      <pane xSplit="1" ySplit="2" topLeftCell="B3" activePane="bottomRight" state="frozen"/>
      <selection pane="bottomRight" activeCell="I14" sqref="I14"/>
      <selection pane="bottomLeft" activeCell="A3" sqref="A3"/>
      <selection pane="topRight" activeCell="B1" sqref="B1"/>
    </sheetView>
  </sheetViews>
  <sheetFormatPr defaultRowHeight="15"/>
  <cols>
    <col min="1" max="1" width="19.5703125" customWidth="1"/>
    <col min="2" max="2" width="10.28515625" bestFit="1" customWidth="1"/>
    <col min="3" max="3" width="7.85546875" bestFit="1" customWidth="1"/>
    <col min="4" max="4" width="9.42578125" bestFit="1" customWidth="1"/>
    <col min="5" max="7" width="7.85546875" bestFit="1" customWidth="1"/>
    <col min="8" max="8" width="9.42578125" bestFit="1" customWidth="1"/>
    <col min="9" max="9" width="9" bestFit="1" customWidth="1"/>
    <col min="10" max="10" width="9.140625" bestFit="1" customWidth="1"/>
    <col min="11" max="11" width="6.85546875" bestFit="1" customWidth="1"/>
    <col min="12" max="12" width="9.85546875" bestFit="1" customWidth="1"/>
    <col min="13" max="13" width="6.85546875" bestFit="1" customWidth="1"/>
    <col min="14" max="14" width="11.140625" bestFit="1" customWidth="1"/>
    <col min="15" max="17" width="9.140625" style="22" customWidth="1"/>
    <col min="19" max="19" width="15.42578125" bestFit="1" customWidth="1"/>
    <col min="20" max="20" width="6" style="75" bestFit="1" customWidth="1"/>
    <col min="21" max="21" width="5.42578125" style="22" bestFit="1" customWidth="1"/>
    <col min="22" max="22" width="9.85546875" style="20" bestFit="1" customWidth="1"/>
    <col min="23" max="23" width="5.7109375" style="20" bestFit="1" customWidth="1"/>
    <col min="24" max="24" width="14.5703125" style="20" bestFit="1" customWidth="1"/>
    <col min="25" max="25" width="5.7109375" style="20" bestFit="1" customWidth="1"/>
    <col min="26" max="26" width="5.42578125" style="76" bestFit="1" customWidth="1"/>
    <col min="27" max="27" width="6.7109375" style="20" bestFit="1" customWidth="1"/>
    <col min="28" max="28" width="13.42578125" style="20" bestFit="1" customWidth="1"/>
    <col min="29" max="29" width="9.28515625" style="20" bestFit="1" customWidth="1"/>
    <col min="30" max="30" width="4" style="20" bestFit="1" customWidth="1"/>
    <col min="31" max="31" width="9.28515625" style="20" bestFit="1" customWidth="1"/>
    <col min="32" max="33" width="6.7109375" style="20" bestFit="1" customWidth="1"/>
    <col min="34" max="34" width="5.7109375" style="20" bestFit="1" customWidth="1"/>
    <col min="35" max="35" width="6.7109375" style="20" bestFit="1" customWidth="1"/>
    <col min="36" max="36" width="5.7109375" style="76" bestFit="1" customWidth="1"/>
    <col min="37" max="37" width="6.42578125" style="20" bestFit="1" customWidth="1"/>
    <col min="38" max="38" width="15.42578125" style="20" bestFit="1" customWidth="1"/>
    <col min="39" max="39" width="5.7109375" style="20" bestFit="1" customWidth="1"/>
    <col min="40" max="40" width="6.5703125" style="20" bestFit="1" customWidth="1"/>
    <col min="41" max="41" width="6.7109375" style="20" bestFit="1" customWidth="1"/>
    <col min="42" max="42" width="5.140625" style="20" bestFit="1" customWidth="1"/>
    <col min="43" max="43" width="5.7109375" style="76" bestFit="1" customWidth="1"/>
    <col min="44" max="44" width="4.140625" style="20" bestFit="1" customWidth="1"/>
    <col min="45" max="45" width="6.5703125" style="20" bestFit="1" customWidth="1"/>
    <col min="46" max="46" width="6.140625" style="20" bestFit="1" customWidth="1"/>
    <col min="47" max="47" width="7.7109375" style="20" bestFit="1" customWidth="1"/>
    <col min="48" max="48" width="10" style="20" bestFit="1" customWidth="1"/>
    <col min="49" max="49" width="7.7109375" style="76" bestFit="1" customWidth="1"/>
    <col min="50" max="50" width="7.7109375" style="20" bestFit="1" customWidth="1"/>
    <col min="51" max="51" width="6.7109375" style="20" bestFit="1" customWidth="1"/>
    <col min="52" max="52" width="7.7109375" style="20" bestFit="1" customWidth="1"/>
    <col min="53" max="53" width="6" style="20" bestFit="1" customWidth="1"/>
    <col min="54" max="54" width="6.7109375" style="20" bestFit="1" customWidth="1"/>
    <col min="55" max="55" width="4.28515625" style="20" bestFit="1" customWidth="1"/>
    <col min="56" max="56" width="7.7109375" style="20" bestFit="1" customWidth="1"/>
    <col min="57" max="57" width="5.7109375" style="20" bestFit="1" customWidth="1"/>
    <col min="58" max="59" width="6.7109375" style="20" bestFit="1" customWidth="1"/>
    <col min="60" max="60" width="4.140625" style="20" bestFit="1" customWidth="1"/>
    <col min="61" max="61" width="5.85546875" style="20" bestFit="1" customWidth="1"/>
    <col min="62" max="62" width="6.7109375" style="20" bestFit="1" customWidth="1"/>
    <col min="63" max="64" width="7.7109375" style="20" bestFit="1" customWidth="1"/>
    <col min="65" max="65" width="6.7109375" style="20" bestFit="1" customWidth="1"/>
    <col min="66" max="66" width="5.140625" style="20" bestFit="1" customWidth="1"/>
    <col min="67" max="67" width="5.28515625" style="20" bestFit="1" customWidth="1"/>
    <col min="68" max="68" width="8.7109375" style="20" bestFit="1" customWidth="1"/>
    <col min="69" max="69" width="5.7109375" style="20" bestFit="1" customWidth="1"/>
    <col min="70" max="70" width="7.85546875" style="20" bestFit="1" customWidth="1"/>
    <col min="71" max="71" width="5.85546875" style="20" bestFit="1" customWidth="1"/>
    <col min="72" max="72" width="6" style="20" bestFit="1" customWidth="1"/>
    <col min="73" max="73" width="7.7109375" style="20" bestFit="1" customWidth="1"/>
    <col min="74" max="74" width="5.7109375" style="20" bestFit="1" customWidth="1"/>
    <col min="75" max="76" width="6.7109375" style="20" bestFit="1" customWidth="1"/>
    <col min="77" max="77" width="3.85546875" style="20" bestFit="1" customWidth="1"/>
    <col min="78" max="78" width="7.7109375" style="20" bestFit="1" customWidth="1"/>
    <col min="79" max="79" width="8" style="20" bestFit="1" customWidth="1"/>
    <col min="80" max="81" width="5.7109375" style="20" bestFit="1" customWidth="1"/>
    <col min="82" max="82" width="6.7109375" style="20" bestFit="1" customWidth="1"/>
    <col min="83" max="83" width="4.85546875" style="76" bestFit="1" customWidth="1"/>
    <col min="84" max="84" width="6.7109375" style="20" bestFit="1" customWidth="1"/>
    <col min="85" max="85" width="9.140625" style="20" bestFit="1" customWidth="1"/>
    <col min="86" max="86" width="7.140625" style="20" bestFit="1" customWidth="1"/>
    <col min="87" max="87" width="7.7109375" style="20" customWidth="1"/>
    <col min="88" max="100" width="9.140625" style="6"/>
  </cols>
  <sheetData>
    <row r="1" spans="1:103">
      <c r="A1" s="94"/>
      <c r="B1" s="94" t="s">
        <v>398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 t="s">
        <v>399</v>
      </c>
      <c r="T1" s="94"/>
      <c r="U1" s="94"/>
      <c r="V1" s="76"/>
      <c r="W1" s="76"/>
      <c r="X1" s="76"/>
      <c r="Y1" s="76"/>
      <c r="AA1" s="76"/>
      <c r="AB1" s="76"/>
      <c r="AC1" s="76"/>
      <c r="AD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R1" s="76"/>
      <c r="AS1" s="76"/>
      <c r="AT1" s="76"/>
      <c r="AU1" s="76"/>
      <c r="AV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F1" s="76"/>
      <c r="CG1" s="76"/>
      <c r="CH1" s="76"/>
      <c r="CI1" s="76"/>
      <c r="CJ1" s="6" t="s">
        <v>315</v>
      </c>
      <c r="CW1" s="94"/>
      <c r="CX1" s="94"/>
      <c r="CY1" s="94"/>
    </row>
    <row r="2" spans="1:103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400</v>
      </c>
      <c r="L2" s="94" t="s">
        <v>319</v>
      </c>
      <c r="M2" s="94" t="s">
        <v>67</v>
      </c>
      <c r="N2" s="94" t="s">
        <v>320</v>
      </c>
      <c r="O2" s="94" t="s">
        <v>321</v>
      </c>
      <c r="P2" s="94" t="s">
        <v>322</v>
      </c>
      <c r="Q2" s="94" t="s">
        <v>323</v>
      </c>
      <c r="R2" s="94"/>
      <c r="S2" s="94" t="s">
        <v>324</v>
      </c>
      <c r="T2" s="94" t="s">
        <v>325</v>
      </c>
      <c r="U2" s="94" t="s">
        <v>35</v>
      </c>
      <c r="V2" s="94" t="s">
        <v>37</v>
      </c>
      <c r="W2" s="94" t="s">
        <v>39</v>
      </c>
      <c r="X2" s="94" t="s">
        <v>41</v>
      </c>
      <c r="Y2" s="94" t="s">
        <v>43</v>
      </c>
      <c r="Z2" s="94" t="s">
        <v>326</v>
      </c>
      <c r="AA2" s="94" t="s">
        <v>45</v>
      </c>
      <c r="AB2" s="94" t="s">
        <v>47</v>
      </c>
      <c r="AC2" s="94" t="s">
        <v>49</v>
      </c>
      <c r="AD2" s="94" t="s">
        <v>51</v>
      </c>
      <c r="AE2" s="94" t="s">
        <v>53</v>
      </c>
      <c r="AF2" s="94" t="s">
        <v>55</v>
      </c>
      <c r="AG2" s="94" t="s">
        <v>57</v>
      </c>
      <c r="AH2" s="94" t="s">
        <v>59</v>
      </c>
      <c r="AI2" s="94" t="s">
        <v>61</v>
      </c>
      <c r="AJ2" s="94" t="s">
        <v>327</v>
      </c>
      <c r="AK2" s="94" t="s">
        <v>63</v>
      </c>
      <c r="AL2" s="94" t="s">
        <v>65</v>
      </c>
      <c r="AM2" s="94" t="s">
        <v>67</v>
      </c>
      <c r="AN2" s="94" t="s">
        <v>69</v>
      </c>
      <c r="AO2" s="94" t="s">
        <v>71</v>
      </c>
      <c r="AP2" s="94" t="s">
        <v>73</v>
      </c>
      <c r="AQ2" s="94" t="s">
        <v>328</v>
      </c>
      <c r="AR2" s="94" t="s">
        <v>75</v>
      </c>
      <c r="AS2" s="94" t="s">
        <v>77</v>
      </c>
      <c r="AT2" s="94" t="s">
        <v>79</v>
      </c>
      <c r="AU2" s="94" t="s">
        <v>81</v>
      </c>
      <c r="AV2" s="94" t="s">
        <v>83</v>
      </c>
      <c r="AW2" s="94" t="s">
        <v>329</v>
      </c>
      <c r="AX2" s="94" t="s">
        <v>85</v>
      </c>
      <c r="AY2" s="94" t="s">
        <v>87</v>
      </c>
      <c r="AZ2" s="94" t="s">
        <v>161</v>
      </c>
      <c r="BA2" s="94" t="s">
        <v>91</v>
      </c>
      <c r="BB2" s="94" t="s">
        <v>93</v>
      </c>
      <c r="BC2" s="94" t="s">
        <v>95</v>
      </c>
      <c r="BD2" s="94" t="s">
        <v>97</v>
      </c>
      <c r="BE2" s="94" t="s">
        <v>99</v>
      </c>
      <c r="BF2" s="94" t="s">
        <v>101</v>
      </c>
      <c r="BG2" s="94" t="s">
        <v>103</v>
      </c>
      <c r="BH2" s="94" t="s">
        <v>105</v>
      </c>
      <c r="BI2" s="94" t="s">
        <v>107</v>
      </c>
      <c r="BJ2" s="94" t="s">
        <v>109</v>
      </c>
      <c r="BK2" s="94" t="s">
        <v>162</v>
      </c>
      <c r="BL2" s="94" t="s">
        <v>163</v>
      </c>
      <c r="BM2" s="94" t="s">
        <v>111</v>
      </c>
      <c r="BN2" s="94" t="s">
        <v>113</v>
      </c>
      <c r="BO2" s="94" t="s">
        <v>115</v>
      </c>
      <c r="BP2" s="94" t="s">
        <v>117</v>
      </c>
      <c r="BQ2" s="94" t="s">
        <v>119</v>
      </c>
      <c r="BR2" s="94" t="s">
        <v>121</v>
      </c>
      <c r="BS2" s="94" t="s">
        <v>123</v>
      </c>
      <c r="BT2" s="94" t="s">
        <v>125</v>
      </c>
      <c r="BU2" s="94" t="s">
        <v>127</v>
      </c>
      <c r="BV2" s="94" t="s">
        <v>129</v>
      </c>
      <c r="BW2" s="94" t="s">
        <v>131</v>
      </c>
      <c r="BX2" s="94" t="s">
        <v>133</v>
      </c>
      <c r="BY2" s="94" t="s">
        <v>135</v>
      </c>
      <c r="BZ2" s="94" t="s">
        <v>139</v>
      </c>
      <c r="CA2" s="94" t="s">
        <v>141</v>
      </c>
      <c r="CB2" s="94" t="s">
        <v>143</v>
      </c>
      <c r="CC2" s="94" t="s">
        <v>145</v>
      </c>
      <c r="CD2" s="94" t="s">
        <v>147</v>
      </c>
      <c r="CE2" s="94" t="s">
        <v>149</v>
      </c>
      <c r="CF2" s="94" t="s">
        <v>151</v>
      </c>
      <c r="CG2" s="94" t="s">
        <v>153</v>
      </c>
      <c r="CH2" s="94" t="s">
        <v>155</v>
      </c>
      <c r="CI2" s="94"/>
      <c r="CJ2" s="6" t="s">
        <v>53</v>
      </c>
      <c r="CK2" s="6" t="s">
        <v>81</v>
      </c>
      <c r="CL2" s="6" t="s">
        <v>161</v>
      </c>
      <c r="CM2" s="6" t="s">
        <v>162</v>
      </c>
      <c r="CN2" s="6" t="s">
        <v>163</v>
      </c>
      <c r="CO2" s="6" t="s">
        <v>139</v>
      </c>
      <c r="CP2" s="6" t="s">
        <v>164</v>
      </c>
      <c r="CQ2" s="6" t="s">
        <v>317</v>
      </c>
      <c r="CR2" s="6" t="s">
        <v>318</v>
      </c>
      <c r="CS2" s="6" t="s">
        <v>400</v>
      </c>
      <c r="CT2" s="6" t="s">
        <v>319</v>
      </c>
      <c r="CU2" s="6" t="s">
        <v>67</v>
      </c>
      <c r="CV2" s="6" t="s">
        <v>320</v>
      </c>
      <c r="CW2" s="94" t="s">
        <v>321</v>
      </c>
      <c r="CX2" s="94" t="s">
        <v>322</v>
      </c>
      <c r="CY2" s="94" t="s">
        <v>323</v>
      </c>
    </row>
    <row r="3" spans="1:103">
      <c r="A3" s="94" t="s">
        <v>166</v>
      </c>
      <c r="B3" s="76">
        <v>49082.726955689788</v>
      </c>
      <c r="C3" s="76">
        <v>382.84406609089024</v>
      </c>
      <c r="D3" s="76">
        <v>3193.0342235525186</v>
      </c>
      <c r="E3" s="76">
        <v>9596.4324355233439</v>
      </c>
      <c r="F3" s="76">
        <v>8715.7648048478241</v>
      </c>
      <c r="G3" s="76">
        <v>494.44467637242604</v>
      </c>
      <c r="H3" s="76">
        <v>14150.370929423443</v>
      </c>
      <c r="I3" s="76">
        <v>94.594702485994858</v>
      </c>
      <c r="J3" s="76">
        <v>229.7946206708161</v>
      </c>
      <c r="K3" s="76"/>
      <c r="L3" s="76">
        <v>101.70301045496628</v>
      </c>
      <c r="M3" s="76">
        <v>46.554644014346508</v>
      </c>
      <c r="N3" s="76">
        <v>95.025999999999982</v>
      </c>
      <c r="O3" s="76">
        <v>4.4554465110000008</v>
      </c>
      <c r="P3" s="76">
        <v>24.198143769049995</v>
      </c>
      <c r="Q3" s="76">
        <v>7.5329098587961933</v>
      </c>
      <c r="R3" s="76"/>
      <c r="S3" s="76" t="s">
        <v>166</v>
      </c>
      <c r="T3" s="76">
        <v>43.971275480809851</v>
      </c>
      <c r="U3" s="76">
        <v>3.6170347797708251</v>
      </c>
      <c r="V3" s="76">
        <v>4.455453627841008</v>
      </c>
      <c r="W3" s="76">
        <v>94.891851142100876</v>
      </c>
      <c r="X3" s="76">
        <v>94.891772426883378</v>
      </c>
      <c r="Y3" s="76">
        <v>53.313486947535495</v>
      </c>
      <c r="Z3" s="76">
        <v>10.067746481017462</v>
      </c>
      <c r="AA3" s="76">
        <v>229.8138395385304</v>
      </c>
      <c r="AB3" s="76">
        <v>24.226514348870055</v>
      </c>
      <c r="AC3" s="76">
        <v>467.25768962416072</v>
      </c>
      <c r="AD3" s="76">
        <v>0</v>
      </c>
      <c r="AE3" s="76">
        <v>49135.185124092641</v>
      </c>
      <c r="AF3" s="76">
        <v>629.16310583868506</v>
      </c>
      <c r="AG3" s="76">
        <v>14.053203586869818</v>
      </c>
      <c r="AH3" s="76">
        <v>65.658534472459223</v>
      </c>
      <c r="AI3" s="76">
        <v>445.18350403273075</v>
      </c>
      <c r="AJ3" s="76">
        <v>1.0437591898289757E-3</v>
      </c>
      <c r="AK3" s="76">
        <v>102.07928401921987</v>
      </c>
      <c r="AL3" s="76">
        <v>102.07928401921987</v>
      </c>
      <c r="AM3" s="76">
        <v>46.554476678538528</v>
      </c>
      <c r="AN3" s="76">
        <v>0</v>
      </c>
      <c r="AO3" s="76">
        <v>906.89753513227163</v>
      </c>
      <c r="AP3" s="76">
        <v>2.6009383327521958</v>
      </c>
      <c r="AQ3" s="76">
        <v>54.252634989020635</v>
      </c>
      <c r="AR3" s="76">
        <v>2.1717994210808182</v>
      </c>
      <c r="AS3" s="76">
        <v>95.0266334559131</v>
      </c>
      <c r="AT3" s="76">
        <v>7.5352762827364872</v>
      </c>
      <c r="AU3" s="76">
        <v>382.84386611727547</v>
      </c>
      <c r="AV3" s="76">
        <v>0</v>
      </c>
      <c r="AW3" s="76">
        <v>14110.703684033573</v>
      </c>
      <c r="AX3" s="76">
        <v>2874.7173132073385</v>
      </c>
      <c r="AY3" s="76">
        <v>319.41282311325693</v>
      </c>
      <c r="AZ3" s="76">
        <v>3194.1301363205948</v>
      </c>
      <c r="BA3" s="76">
        <v>5.2781701536082468E-4</v>
      </c>
      <c r="BB3" s="76">
        <v>470.95870972094974</v>
      </c>
      <c r="BC3" s="76">
        <v>2.8331476389049617</v>
      </c>
      <c r="BD3" s="76">
        <v>9348.8387127002698</v>
      </c>
      <c r="BE3" s="76">
        <v>3.1777067174832001</v>
      </c>
      <c r="BF3" s="76">
        <v>675.39069814866878</v>
      </c>
      <c r="BG3" s="76">
        <v>848.49183672569575</v>
      </c>
      <c r="BH3" s="76">
        <v>1.7432140022156457</v>
      </c>
      <c r="BI3" s="76">
        <v>1.7490371423689765E-2</v>
      </c>
      <c r="BJ3" s="76">
        <v>520.13299569547576</v>
      </c>
      <c r="BK3" s="76">
        <v>9605.9164193404376</v>
      </c>
      <c r="BL3" s="76">
        <v>8723.3324717442974</v>
      </c>
      <c r="BM3" s="76">
        <v>882.58394759613554</v>
      </c>
      <c r="BN3" s="76">
        <v>7.0463391866047127</v>
      </c>
      <c r="BO3" s="76">
        <v>8.0788541752784784E-2</v>
      </c>
      <c r="BP3" s="76">
        <v>206.57260774814407</v>
      </c>
      <c r="BQ3" s="76">
        <v>52.622774031757544</v>
      </c>
      <c r="BR3" s="76">
        <v>2356.8704151854358</v>
      </c>
      <c r="BS3" s="76">
        <v>132.09050605995478</v>
      </c>
      <c r="BT3" s="76">
        <v>31.62612865181854</v>
      </c>
      <c r="BU3" s="76">
        <v>3756.7815132525334</v>
      </c>
      <c r="BV3" s="76">
        <v>63.797447744374956</v>
      </c>
      <c r="BW3" s="76">
        <v>2.2635737508887379</v>
      </c>
      <c r="BX3" s="76">
        <v>125.47084302540276</v>
      </c>
      <c r="BY3" s="76">
        <v>0.11989301013574959</v>
      </c>
      <c r="BZ3" s="76">
        <v>494.47172372559072</v>
      </c>
      <c r="CA3" s="76">
        <v>381.08580394729717</v>
      </c>
      <c r="CB3" s="76">
        <v>3.6977342166989058E-2</v>
      </c>
      <c r="CC3" s="76">
        <v>26.812619138945998</v>
      </c>
      <c r="CD3" s="76">
        <v>671.23778275003644</v>
      </c>
      <c r="CE3" s="76">
        <v>0</v>
      </c>
      <c r="CF3" s="76">
        <v>312.94306376653054</v>
      </c>
      <c r="CG3" s="76">
        <v>14153.897986628972</v>
      </c>
      <c r="CH3" s="76">
        <v>469.32249689888505</v>
      </c>
      <c r="CI3" s="94"/>
      <c r="CJ3" s="45">
        <f t="shared" ref="CJ3:CJ34" si="0">IF(AE3=0,"",(AE3-B3)/B3)</f>
        <v>1.0687704546287751E-3</v>
      </c>
      <c r="CK3" s="45">
        <f t="shared" ref="CK3:CK34" si="1">IF(AU3=0,"",(AU3-C3)/C3)</f>
        <v>-5.2233698385717613E-7</v>
      </c>
      <c r="CL3" s="45">
        <f t="shared" ref="CL3:CL34" si="2">IF(AZ3=0,"",(AZ3-D3)/D3)</f>
        <v>3.4321986278522789E-4</v>
      </c>
      <c r="CM3" s="45">
        <f t="shared" ref="CM3:CM34" si="3">IF(BK3=0,"",(BK3-E3)/E3)</f>
        <v>9.8828224768057228E-4</v>
      </c>
      <c r="CN3" s="45">
        <f t="shared" ref="CN3:CN34" si="4">IF(BL3=0,"",(BL3-F3)/F3)</f>
        <v>8.6827341787196308E-4</v>
      </c>
      <c r="CO3" s="45">
        <f t="shared" ref="CO3:CO34" si="5">IF(BZ3=0,"",(BZ3-G3)/G3)</f>
        <v>5.4702486359268918E-5</v>
      </c>
      <c r="CP3" s="45">
        <f t="shared" ref="CP3:CP34" si="6">IF(CG3=0,"",(CG3-H3)/H3)</f>
        <v>2.4925545931766418E-4</v>
      </c>
      <c r="CQ3" s="45">
        <f t="shared" ref="CQ3:CQ34" si="7">IF(X3=0,"",(X3-I3)/I3)</f>
        <v>3.1404500789301813E-3</v>
      </c>
      <c r="CR3" s="45">
        <f t="shared" ref="CR3:CR34" si="8">IF(AA3=0,"",AA3-J3)/J3</f>
        <v>8.3634976563842642E-5</v>
      </c>
      <c r="CS3" s="45" t="str">
        <f t="shared" ref="CS3:CS34" si="9">IF(AD3=0,"",(AD3-K3)/K3)</f>
        <v/>
      </c>
      <c r="CT3" s="45">
        <f t="shared" ref="CT3:CT34" si="10">IF(AL3=0,"",(AL3-L3)/L3)</f>
        <v>3.6997288730229567E-3</v>
      </c>
      <c r="CU3" s="45">
        <f t="shared" ref="CU3:CU34" si="11">IF(AM3=0,"",(AM3-M3)/M3)</f>
        <v>-3.5943956080585401E-6</v>
      </c>
      <c r="CV3" s="45">
        <f t="shared" ref="CV3:CV34" si="12">IF(AS3=0,"",(AS3-N3)/N3)</f>
        <v>6.666132564956819E-6</v>
      </c>
      <c r="CW3" s="45">
        <f t="shared" ref="CW3:CW34" si="13">IF(V3=0,"",(V3-O3)/O3)</f>
        <v>1.5973350795731315E-6</v>
      </c>
      <c r="CX3" s="45">
        <f t="shared" ref="CX3:CX34" si="14">IF(AB3=0,"",(AB3-P3)/P3)</f>
        <v>1.1724279387225543E-3</v>
      </c>
      <c r="CY3" s="45">
        <f t="shared" ref="CY3:CY34" si="15">IF(AT3=0,"",(AT3-Q3)/Q3)</f>
        <v>3.1414473087455991E-4</v>
      </c>
    </row>
    <row r="4" spans="1:103">
      <c r="A4" s="94" t="s">
        <v>168</v>
      </c>
      <c r="B4" s="76">
        <v>12636.54129347331</v>
      </c>
      <c r="C4" s="76">
        <v>4360.7271422168988</v>
      </c>
      <c r="D4" s="76">
        <v>7593.1624872703032</v>
      </c>
      <c r="E4" s="76">
        <v>5653.2153252138787</v>
      </c>
      <c r="F4" s="76">
        <v>4962.036183456763</v>
      </c>
      <c r="G4" s="76">
        <v>599.88400352511371</v>
      </c>
      <c r="H4" s="76">
        <v>12249.547401454764</v>
      </c>
      <c r="I4" s="76">
        <v>76.495485715093281</v>
      </c>
      <c r="J4" s="76">
        <v>113.81099236635134</v>
      </c>
      <c r="K4" s="76"/>
      <c r="L4" s="76">
        <v>107.17734044485131</v>
      </c>
      <c r="M4" s="76">
        <v>18.810740240517504</v>
      </c>
      <c r="N4" s="76">
        <v>151.76258073058821</v>
      </c>
      <c r="O4" s="76">
        <v>1.3678724984382145</v>
      </c>
      <c r="P4" s="76">
        <v>9.2380046731366257</v>
      </c>
      <c r="Q4" s="76">
        <v>9.9932372972683012</v>
      </c>
      <c r="R4" s="76"/>
      <c r="S4" s="76" t="s">
        <v>168</v>
      </c>
      <c r="T4" s="76">
        <v>72.672967927105134</v>
      </c>
      <c r="U4" s="76">
        <v>10.673212716388813</v>
      </c>
      <c r="V4" s="76">
        <v>1.3676885662864688</v>
      </c>
      <c r="W4" s="76">
        <v>84.598699330525321</v>
      </c>
      <c r="X4" s="76">
        <v>79.708078337197477</v>
      </c>
      <c r="Y4" s="76">
        <v>113.74632748400283</v>
      </c>
      <c r="Z4" s="76">
        <v>17.232925740306126</v>
      </c>
      <c r="AA4" s="76">
        <v>139.72162252811856</v>
      </c>
      <c r="AB4" s="76">
        <v>9.285821362074639</v>
      </c>
      <c r="AC4" s="76">
        <v>1627.9283405221647</v>
      </c>
      <c r="AD4" s="76">
        <v>0</v>
      </c>
      <c r="AE4" s="76">
        <v>12692.668090852478</v>
      </c>
      <c r="AF4" s="76">
        <v>145.38042970736282</v>
      </c>
      <c r="AG4" s="76">
        <v>36.003591415774707</v>
      </c>
      <c r="AH4" s="76">
        <v>24.270358181382605</v>
      </c>
      <c r="AI4" s="76">
        <v>635.20568720927974</v>
      </c>
      <c r="AJ4" s="76">
        <v>1.365477748775241</v>
      </c>
      <c r="AK4" s="76">
        <v>113.30193521045638</v>
      </c>
      <c r="AL4" s="76">
        <v>113.30193521045638</v>
      </c>
      <c r="AM4" s="76">
        <v>18.810656541951236</v>
      </c>
      <c r="AN4" s="76">
        <v>0</v>
      </c>
      <c r="AO4" s="76">
        <v>1182.5964813250573</v>
      </c>
      <c r="AP4" s="76">
        <v>3.6558430954999279</v>
      </c>
      <c r="AQ4" s="76">
        <v>137.44797283941512</v>
      </c>
      <c r="AR4" s="76">
        <v>7.0330127674796357</v>
      </c>
      <c r="AS4" s="76">
        <v>156.62507029530755</v>
      </c>
      <c r="AT4" s="76">
        <v>10.612930909283556</v>
      </c>
      <c r="AU4" s="76">
        <v>4360.4535742786757</v>
      </c>
      <c r="AV4" s="76">
        <v>0</v>
      </c>
      <c r="AW4" s="76">
        <v>12247.284592337835</v>
      </c>
      <c r="AX4" s="76">
        <v>6819.4824520687625</v>
      </c>
      <c r="AY4" s="76">
        <v>757.72008542469325</v>
      </c>
      <c r="AZ4" s="76">
        <v>7577.2025374934583</v>
      </c>
      <c r="BA4" s="76">
        <v>1.0746136899246231E-2</v>
      </c>
      <c r="BB4" s="76">
        <v>274.48838416160987</v>
      </c>
      <c r="BC4" s="76">
        <v>3.0861275450982939</v>
      </c>
      <c r="BD4" s="76">
        <v>7054.4072251227699</v>
      </c>
      <c r="BE4" s="76">
        <v>9.1396673478948518</v>
      </c>
      <c r="BF4" s="76">
        <v>154.63552384574243</v>
      </c>
      <c r="BG4" s="76">
        <v>296.03736415394911</v>
      </c>
      <c r="BH4" s="76">
        <v>5.6169742764706161</v>
      </c>
      <c r="BI4" s="76">
        <v>5.668214447990211</v>
      </c>
      <c r="BJ4" s="76">
        <v>109.50368502565631</v>
      </c>
      <c r="BK4" s="76">
        <v>5663.5493567717758</v>
      </c>
      <c r="BL4" s="76">
        <v>4970.1304221553519</v>
      </c>
      <c r="BM4" s="76">
        <v>693.41893461642405</v>
      </c>
      <c r="BN4" s="76">
        <v>3.5876055600566561</v>
      </c>
      <c r="BO4" s="76">
        <v>0.47059889228768115</v>
      </c>
      <c r="BP4" s="76">
        <v>419.96768773734141</v>
      </c>
      <c r="BQ4" s="76">
        <v>25.308681018755859</v>
      </c>
      <c r="BR4" s="76">
        <v>1176.0307613110892</v>
      </c>
      <c r="BS4" s="76">
        <v>23.572905361089557</v>
      </c>
      <c r="BT4" s="76">
        <v>20.667588463213125</v>
      </c>
      <c r="BU4" s="76">
        <v>2569.9582566951635</v>
      </c>
      <c r="BV4" s="76">
        <v>42.762639128116199</v>
      </c>
      <c r="BW4" s="76">
        <v>16.634175110920065</v>
      </c>
      <c r="BX4" s="76">
        <v>128.23548788835785</v>
      </c>
      <c r="BY4" s="76">
        <v>2.0091174742748175</v>
      </c>
      <c r="BZ4" s="76">
        <v>598.5394950754245</v>
      </c>
      <c r="CA4" s="76">
        <v>414.6079091329554</v>
      </c>
      <c r="CB4" s="76">
        <v>1.2679295199369493E-3</v>
      </c>
      <c r="CC4" s="76">
        <v>43.877290352597207</v>
      </c>
      <c r="CD4" s="76">
        <v>893.65767596502064</v>
      </c>
      <c r="CE4" s="76">
        <v>0</v>
      </c>
      <c r="CF4" s="76">
        <v>346.66271683050309</v>
      </c>
      <c r="CG4" s="76">
        <v>12253.541363228011</v>
      </c>
      <c r="CH4" s="76">
        <v>596.24095177585093</v>
      </c>
      <c r="CI4" s="94"/>
      <c r="CJ4" s="45">
        <f t="shared" si="0"/>
        <v>4.4416265555319674E-3</v>
      </c>
      <c r="CK4" s="45">
        <f t="shared" si="1"/>
        <v>-6.2734477370675283E-5</v>
      </c>
      <c r="CL4" s="45">
        <f t="shared" si="2"/>
        <v>-2.1018843997611405E-3</v>
      </c>
      <c r="CM4" s="45">
        <f t="shared" si="3"/>
        <v>1.8279918530267794E-3</v>
      </c>
      <c r="CN4" s="45">
        <f t="shared" si="4"/>
        <v>1.6312333081275794E-3</v>
      </c>
      <c r="CO4" s="45">
        <f t="shared" si="5"/>
        <v>-2.2412807172527451E-3</v>
      </c>
      <c r="CP4" s="45">
        <f t="shared" si="6"/>
        <v>3.2604974227641586E-4</v>
      </c>
      <c r="CQ4" s="45">
        <f t="shared" si="7"/>
        <v>4.1997153061678276E-2</v>
      </c>
      <c r="CR4" s="45">
        <f t="shared" si="8"/>
        <v>0.22766368716268037</v>
      </c>
      <c r="CS4" s="45" t="str">
        <f t="shared" si="9"/>
        <v/>
      </c>
      <c r="CT4" s="45">
        <f t="shared" si="10"/>
        <v>5.7144492858138343E-2</v>
      </c>
      <c r="CU4" s="45">
        <f t="shared" si="11"/>
        <v>-4.4495094397037526E-6</v>
      </c>
      <c r="CV4" s="45">
        <f t="shared" si="12"/>
        <v>3.2040108578222738E-2</v>
      </c>
      <c r="CW4" s="45">
        <f t="shared" si="13"/>
        <v>-1.3446585990698745E-4</v>
      </c>
      <c r="CX4" s="45">
        <f t="shared" si="14"/>
        <v>5.1760840819945102E-3</v>
      </c>
      <c r="CY4" s="45">
        <f t="shared" si="15"/>
        <v>6.2011297598692117E-2</v>
      </c>
    </row>
    <row r="5" spans="1:103">
      <c r="A5" s="94" t="s">
        <v>169</v>
      </c>
      <c r="B5" s="76">
        <v>45823.621261683693</v>
      </c>
      <c r="C5" s="76">
        <v>595.87123912730544</v>
      </c>
      <c r="D5" s="76">
        <v>13120.75262766233</v>
      </c>
      <c r="E5" s="76">
        <v>17698.534919619549</v>
      </c>
      <c r="F5" s="76">
        <v>15403.745044714478</v>
      </c>
      <c r="G5" s="76">
        <v>1495.9533951213405</v>
      </c>
      <c r="H5" s="76">
        <v>15715.429533604763</v>
      </c>
      <c r="I5" s="76">
        <v>109.12765166717497</v>
      </c>
      <c r="J5" s="76">
        <v>178.90958477243049</v>
      </c>
      <c r="K5" s="76"/>
      <c r="L5" s="76">
        <v>102.78986939702271</v>
      </c>
      <c r="M5" s="76">
        <v>30.783864321127513</v>
      </c>
      <c r="N5" s="76">
        <v>58.589530499999974</v>
      </c>
      <c r="O5" s="76">
        <v>4.6888311936959948</v>
      </c>
      <c r="P5" s="76">
        <v>19.084986498448515</v>
      </c>
      <c r="Q5" s="76">
        <v>11.712115071122184</v>
      </c>
      <c r="R5" s="76"/>
      <c r="S5" s="76" t="s">
        <v>169</v>
      </c>
      <c r="T5" s="76">
        <v>27.0996371189764</v>
      </c>
      <c r="U5" s="76">
        <v>23.265249558437485</v>
      </c>
      <c r="V5" s="76">
        <v>4.6832332318750183</v>
      </c>
      <c r="W5" s="76">
        <v>109.16550558812281</v>
      </c>
      <c r="X5" s="76">
        <v>109.16545882516509</v>
      </c>
      <c r="Y5" s="76">
        <v>92.062753840060225</v>
      </c>
      <c r="Z5" s="76">
        <v>6.2048820032403329</v>
      </c>
      <c r="AA5" s="76">
        <v>178.8937956558471</v>
      </c>
      <c r="AB5" s="76">
        <v>19.092691224279061</v>
      </c>
      <c r="AC5" s="76">
        <v>930.11853007816467</v>
      </c>
      <c r="AD5" s="76">
        <v>0</v>
      </c>
      <c r="AE5" s="76">
        <v>45797.137567309837</v>
      </c>
      <c r="AF5" s="76">
        <v>379.64198302234524</v>
      </c>
      <c r="AG5" s="76">
        <v>21.062905631807737</v>
      </c>
      <c r="AH5" s="76">
        <v>56.573897681166336</v>
      </c>
      <c r="AI5" s="76">
        <v>606.3957493798905</v>
      </c>
      <c r="AJ5" s="76">
        <v>8.535252120570779E-4</v>
      </c>
      <c r="AK5" s="76">
        <v>102.92634475692832</v>
      </c>
      <c r="AL5" s="76">
        <v>102.92634475692832</v>
      </c>
      <c r="AM5" s="76">
        <v>30.783848373518079</v>
      </c>
      <c r="AN5" s="76">
        <v>0</v>
      </c>
      <c r="AO5" s="76">
        <v>1043.3709492049138</v>
      </c>
      <c r="AP5" s="76">
        <v>4.4882670447353066</v>
      </c>
      <c r="AQ5" s="76">
        <v>129.47180105241344</v>
      </c>
      <c r="AR5" s="76">
        <v>7.6986470782695902</v>
      </c>
      <c r="AS5" s="76">
        <v>58.590604414134198</v>
      </c>
      <c r="AT5" s="76">
        <v>11.692021065091518</v>
      </c>
      <c r="AU5" s="76">
        <v>595.03387810093852</v>
      </c>
      <c r="AV5" s="76">
        <v>0</v>
      </c>
      <c r="AW5" s="76">
        <v>15696.766473652006</v>
      </c>
      <c r="AX5" s="76">
        <v>11778.079979254504</v>
      </c>
      <c r="AY5" s="76">
        <v>1308.6760357435364</v>
      </c>
      <c r="AZ5" s="76">
        <v>13086.756014998038</v>
      </c>
      <c r="BA5" s="76">
        <v>7.4827470898618294E-3</v>
      </c>
      <c r="BB5" s="76">
        <v>401.86678914058331</v>
      </c>
      <c r="BC5" s="76">
        <v>5.3103999647260496</v>
      </c>
      <c r="BD5" s="76">
        <v>10518.441423981876</v>
      </c>
      <c r="BE5" s="76">
        <v>68.682068558232316</v>
      </c>
      <c r="BF5" s="76">
        <v>448.53770598058838</v>
      </c>
      <c r="BG5" s="76">
        <v>878.33221162166478</v>
      </c>
      <c r="BH5" s="76">
        <v>3.113370098050563</v>
      </c>
      <c r="BI5" s="76">
        <v>1.4303585486973448E-2</v>
      </c>
      <c r="BJ5" s="76">
        <v>1203.6193755408203</v>
      </c>
      <c r="BK5" s="76">
        <v>17665.800434779037</v>
      </c>
      <c r="BL5" s="76">
        <v>15375.400890143714</v>
      </c>
      <c r="BM5" s="76">
        <v>2290.3995446353292</v>
      </c>
      <c r="BN5" s="76">
        <v>18.578658737743666</v>
      </c>
      <c r="BO5" s="76">
        <v>6.567137565105241E-2</v>
      </c>
      <c r="BP5" s="76">
        <v>1859.4939015746513</v>
      </c>
      <c r="BQ5" s="76">
        <v>46.108899243263508</v>
      </c>
      <c r="BR5" s="76">
        <v>2816.3213735897311</v>
      </c>
      <c r="BS5" s="76">
        <v>78.126789497180809</v>
      </c>
      <c r="BT5" s="76">
        <v>19.221996122069907</v>
      </c>
      <c r="BU5" s="76">
        <v>5798.8919936947832</v>
      </c>
      <c r="BV5" s="76">
        <v>76.929890509755737</v>
      </c>
      <c r="BW5" s="76">
        <v>1382.7422340096009</v>
      </c>
      <c r="BX5" s="76">
        <v>747.91682843080491</v>
      </c>
      <c r="BY5" s="76">
        <v>0.32310851865936929</v>
      </c>
      <c r="BZ5" s="76">
        <v>1492.1302313949197</v>
      </c>
      <c r="CA5" s="76">
        <v>481.80469897542503</v>
      </c>
      <c r="CB5" s="76">
        <v>11.039838079443557</v>
      </c>
      <c r="CC5" s="76">
        <v>16.52503737317328</v>
      </c>
      <c r="CD5" s="76">
        <v>860.309488943274</v>
      </c>
      <c r="CE5" s="76">
        <v>0</v>
      </c>
      <c r="CF5" s="76">
        <v>383.98245626395936</v>
      </c>
      <c r="CG5" s="76">
        <v>15715.210480442249</v>
      </c>
      <c r="CH5" s="76">
        <v>664.36394504911937</v>
      </c>
      <c r="CI5" s="94"/>
      <c r="CJ5" s="45">
        <f t="shared" si="0"/>
        <v>-5.7794852621131443E-4</v>
      </c>
      <c r="CK5" s="45">
        <f t="shared" si="1"/>
        <v>-1.4052717623916429E-3</v>
      </c>
      <c r="CL5" s="45">
        <f t="shared" si="2"/>
        <v>-2.5910565978217934E-3</v>
      </c>
      <c r="CM5" s="45">
        <f t="shared" si="3"/>
        <v>-1.8495590165615546E-3</v>
      </c>
      <c r="CN5" s="45">
        <f t="shared" si="4"/>
        <v>-1.8400820377438311E-3</v>
      </c>
      <c r="CO5" s="45">
        <f t="shared" si="5"/>
        <v>-2.5556703429992955E-3</v>
      </c>
      <c r="CP5" s="45">
        <f t="shared" si="6"/>
        <v>-1.3938732126046915E-5</v>
      </c>
      <c r="CQ5" s="45">
        <f t="shared" si="7"/>
        <v>3.4644892850276758E-4</v>
      </c>
      <c r="CR5" s="45">
        <f t="shared" si="8"/>
        <v>-8.825193241309631E-5</v>
      </c>
      <c r="CS5" s="45" t="str">
        <f t="shared" si="9"/>
        <v/>
      </c>
      <c r="CT5" s="45">
        <f t="shared" si="10"/>
        <v>1.3277121637198614E-3</v>
      </c>
      <c r="CU5" s="45">
        <f t="shared" si="11"/>
        <v>-5.1805092653566738E-7</v>
      </c>
      <c r="CV5" s="45">
        <f t="shared" si="12"/>
        <v>1.8329454512768232E-5</v>
      </c>
      <c r="CW5" s="45">
        <f t="shared" si="13"/>
        <v>-1.1938928039258057E-3</v>
      </c>
      <c r="CX5" s="45">
        <f t="shared" si="14"/>
        <v>4.0370611900472712E-4</v>
      </c>
      <c r="CY5" s="45">
        <f t="shared" si="15"/>
        <v>-1.7156598879574307E-3</v>
      </c>
    </row>
    <row r="6" spans="1:103">
      <c r="A6" s="94" t="s">
        <v>170</v>
      </c>
      <c r="B6" s="76">
        <v>79365.552136492741</v>
      </c>
      <c r="C6" s="76">
        <v>36056.928068121699</v>
      </c>
      <c r="D6" s="76">
        <v>47239.393988998192</v>
      </c>
      <c r="E6" s="76">
        <v>33332.12326783107</v>
      </c>
      <c r="F6" s="76">
        <v>22607.330317215765</v>
      </c>
      <c r="G6" s="76">
        <v>4268.6065963784249</v>
      </c>
      <c r="H6" s="76">
        <v>42875.364520632596</v>
      </c>
      <c r="I6" s="76">
        <v>592.25558068913051</v>
      </c>
      <c r="J6" s="76">
        <v>594.30387222219701</v>
      </c>
      <c r="K6" s="76"/>
      <c r="L6" s="76">
        <v>603.54623982193186</v>
      </c>
      <c r="M6" s="76">
        <v>129.35171069759951</v>
      </c>
      <c r="N6" s="76">
        <v>12.182817168746151</v>
      </c>
      <c r="O6" s="76">
        <v>9.6279717801023921</v>
      </c>
      <c r="P6" s="76">
        <v>66.51713687271203</v>
      </c>
      <c r="Q6" s="76">
        <v>12.119666656134806</v>
      </c>
      <c r="R6" s="76"/>
      <c r="S6" s="76" t="s">
        <v>170</v>
      </c>
      <c r="T6" s="76">
        <v>27.088557897951013</v>
      </c>
      <c r="U6" s="76">
        <v>174.17906780875165</v>
      </c>
      <c r="V6" s="76">
        <v>9.6279567780820461</v>
      </c>
      <c r="W6" s="76">
        <v>646.68743807979013</v>
      </c>
      <c r="X6" s="76">
        <v>639.02473984157223</v>
      </c>
      <c r="Y6" s="76">
        <v>824.3989841259023</v>
      </c>
      <c r="Z6" s="76">
        <v>91.002832408633481</v>
      </c>
      <c r="AA6" s="76">
        <v>1181.1308264447603</v>
      </c>
      <c r="AB6" s="76">
        <v>66.711491692224186</v>
      </c>
      <c r="AC6" s="76">
        <v>821683.88381568727</v>
      </c>
      <c r="AD6" s="76">
        <v>0</v>
      </c>
      <c r="AE6" s="76">
        <v>79630.157310828567</v>
      </c>
      <c r="AF6" s="76">
        <v>893.7589666481623</v>
      </c>
      <c r="AG6" s="76">
        <v>17330.907015151595</v>
      </c>
      <c r="AH6" s="76">
        <v>135.82940447215469</v>
      </c>
      <c r="AI6" s="76">
        <v>8494.3532759775608</v>
      </c>
      <c r="AJ6" s="76">
        <v>12.617204179973994</v>
      </c>
      <c r="AK6" s="76">
        <v>677.48975810609659</v>
      </c>
      <c r="AL6" s="76">
        <v>677.48975810609659</v>
      </c>
      <c r="AM6" s="76">
        <v>129.35096752193891</v>
      </c>
      <c r="AN6" s="76">
        <v>0</v>
      </c>
      <c r="AO6" s="76">
        <v>1770.8680819249309</v>
      </c>
      <c r="AP6" s="76">
        <v>22.250328640454075</v>
      </c>
      <c r="AQ6" s="76">
        <v>2820.0899127882813</v>
      </c>
      <c r="AR6" s="76">
        <v>99.70927730237203</v>
      </c>
      <c r="AS6" s="76">
        <v>57.206365453616563</v>
      </c>
      <c r="AT6" s="76">
        <v>17.738982267585957</v>
      </c>
      <c r="AU6" s="76">
        <v>36048.820888138602</v>
      </c>
      <c r="AV6" s="76">
        <v>0</v>
      </c>
      <c r="AW6" s="76">
        <v>60322.781427602989</v>
      </c>
      <c r="AX6" s="76">
        <v>42453.138356121417</v>
      </c>
      <c r="AY6" s="76">
        <v>4717.0179877786759</v>
      </c>
      <c r="AZ6" s="76">
        <v>47170.156343900082</v>
      </c>
      <c r="BA6" s="76">
        <v>9.5654239001093155E-2</v>
      </c>
      <c r="BB6" s="76">
        <v>1018.9333761609819</v>
      </c>
      <c r="BC6" s="76">
        <v>25.156380467260821</v>
      </c>
      <c r="BD6" s="76">
        <v>14865.583015439077</v>
      </c>
      <c r="BE6" s="76">
        <v>58.528992201182788</v>
      </c>
      <c r="BF6" s="76">
        <v>603.33064671380157</v>
      </c>
      <c r="BG6" s="76">
        <v>1331.7472495290378</v>
      </c>
      <c r="BH6" s="76">
        <v>77.126886090268229</v>
      </c>
      <c r="BI6" s="76">
        <v>94.790125176783192</v>
      </c>
      <c r="BJ6" s="76">
        <v>363.33461265078222</v>
      </c>
      <c r="BK6" s="76">
        <v>33390.874827556203</v>
      </c>
      <c r="BL6" s="76">
        <v>22653.544396741108</v>
      </c>
      <c r="BM6" s="76">
        <v>10737.330430815102</v>
      </c>
      <c r="BN6" s="76">
        <v>11.470355510838482</v>
      </c>
      <c r="BO6" s="76">
        <v>5.6670234022264969</v>
      </c>
      <c r="BP6" s="76">
        <v>3608.5103180718365</v>
      </c>
      <c r="BQ6" s="76">
        <v>157.18564966316683</v>
      </c>
      <c r="BR6" s="76">
        <v>4576.4000956872123</v>
      </c>
      <c r="BS6" s="76">
        <v>137.04080599767397</v>
      </c>
      <c r="BT6" s="76">
        <v>154.69161420184415</v>
      </c>
      <c r="BU6" s="76">
        <v>10408.425819866949</v>
      </c>
      <c r="BV6" s="76">
        <v>898.26412912860326</v>
      </c>
      <c r="BW6" s="76">
        <v>92.742517692752855</v>
      </c>
      <c r="BX6" s="76">
        <v>918.62532428887152</v>
      </c>
      <c r="BY6" s="76">
        <v>28.76997952861986</v>
      </c>
      <c r="BZ6" s="76">
        <v>4262.4089242322161</v>
      </c>
      <c r="CA6" s="76">
        <v>986.29036410558001</v>
      </c>
      <c r="CB6" s="76">
        <v>23.460422210442236</v>
      </c>
      <c r="CC6" s="76">
        <v>180.25281291780496</v>
      </c>
      <c r="CD6" s="76">
        <v>4695.3379088636029</v>
      </c>
      <c r="CE6" s="76">
        <v>0</v>
      </c>
      <c r="CF6" s="76">
        <v>1206.6062368755968</v>
      </c>
      <c r="CG6" s="76">
        <v>42882.163512513995</v>
      </c>
      <c r="CH6" s="76">
        <v>880.808019242814</v>
      </c>
      <c r="CI6" s="94"/>
      <c r="CJ6" s="45">
        <f t="shared" si="0"/>
        <v>3.3340053362289749E-3</v>
      </c>
      <c r="CK6" s="45">
        <f t="shared" si="1"/>
        <v>-2.2484389041074892E-4</v>
      </c>
      <c r="CL6" s="45">
        <f t="shared" si="2"/>
        <v>-1.4656759803954125E-3</v>
      </c>
      <c r="CM6" s="45">
        <f t="shared" si="3"/>
        <v>1.7626107779888844E-3</v>
      </c>
      <c r="CN6" s="45">
        <f t="shared" si="4"/>
        <v>2.0442077360258212E-3</v>
      </c>
      <c r="CO6" s="45">
        <f t="shared" si="5"/>
        <v>-1.4519192636461328E-3</v>
      </c>
      <c r="CP6" s="45">
        <f t="shared" si="6"/>
        <v>1.5857572191896869E-4</v>
      </c>
      <c r="CQ6" s="45">
        <f t="shared" si="7"/>
        <v>7.8967865694102121E-2</v>
      </c>
      <c r="CR6" s="45">
        <f t="shared" si="8"/>
        <v>0.98741903199843473</v>
      </c>
      <c r="CS6" s="45" t="str">
        <f t="shared" si="9"/>
        <v/>
      </c>
      <c r="CT6" s="45">
        <f t="shared" si="10"/>
        <v>0.12251508402401903</v>
      </c>
      <c r="CU6" s="45">
        <f t="shared" si="11"/>
        <v>-5.7453871819279941E-6</v>
      </c>
      <c r="CV6" s="45">
        <f t="shared" si="12"/>
        <v>3.6956598511856527</v>
      </c>
      <c r="CW6" s="45">
        <f t="shared" si="13"/>
        <v>-1.5581703694845384E-6</v>
      </c>
      <c r="CX6" s="45">
        <f t="shared" si="14"/>
        <v>2.9218759052133609E-3</v>
      </c>
      <c r="CY6" s="45">
        <f t="shared" si="15"/>
        <v>0.46365265406097061</v>
      </c>
    </row>
    <row r="7" spans="1:103">
      <c r="A7" s="94" t="s">
        <v>171</v>
      </c>
      <c r="B7" s="76">
        <v>7924.5852658832118</v>
      </c>
      <c r="C7" s="76">
        <v>1318.2002653357599</v>
      </c>
      <c r="D7" s="76">
        <v>6647.8352946164478</v>
      </c>
      <c r="E7" s="76">
        <v>3136.1817400299747</v>
      </c>
      <c r="F7" s="76">
        <v>2847.5768547123016</v>
      </c>
      <c r="G7" s="76">
        <v>79.712737449827841</v>
      </c>
      <c r="H7" s="76">
        <v>3001.0243897829741</v>
      </c>
      <c r="I7" s="76">
        <v>54.201181032121674</v>
      </c>
      <c r="J7" s="76">
        <v>98.116655224241754</v>
      </c>
      <c r="K7" s="76"/>
      <c r="L7" s="76">
        <v>64.037794440537482</v>
      </c>
      <c r="M7" s="76">
        <v>19.851451080719642</v>
      </c>
      <c r="N7" s="76">
        <v>117.00790599999998</v>
      </c>
      <c r="O7" s="76">
        <v>1.5744365379999998</v>
      </c>
      <c r="P7" s="76">
        <v>9.1720935476999994</v>
      </c>
      <c r="Q7" s="76">
        <v>7.1179321391403487</v>
      </c>
      <c r="R7" s="76"/>
      <c r="S7" s="76" t="s">
        <v>171</v>
      </c>
      <c r="T7" s="76">
        <v>54.642057132309851</v>
      </c>
      <c r="U7" s="76">
        <v>4.329673198871701</v>
      </c>
      <c r="V7" s="76">
        <v>1.5744372625692231</v>
      </c>
      <c r="W7" s="76">
        <v>54.537628948420192</v>
      </c>
      <c r="X7" s="76">
        <v>54.537472430906853</v>
      </c>
      <c r="Y7" s="76">
        <v>66.5732525837943</v>
      </c>
      <c r="Z7" s="76">
        <v>12.510881204209987</v>
      </c>
      <c r="AA7" s="76">
        <v>98.139009824657322</v>
      </c>
      <c r="AB7" s="76">
        <v>9.2042032512725367</v>
      </c>
      <c r="AC7" s="76">
        <v>822.40413970832128</v>
      </c>
      <c r="AD7" s="76">
        <v>0</v>
      </c>
      <c r="AE7" s="76">
        <v>7980.8748558232337</v>
      </c>
      <c r="AF7" s="76">
        <v>70.582177846941278</v>
      </c>
      <c r="AG7" s="76">
        <v>17.308122037583278</v>
      </c>
      <c r="AH7" s="76">
        <v>11.888089810462475</v>
      </c>
      <c r="AI7" s="76">
        <v>239.22742575619688</v>
      </c>
      <c r="AJ7" s="76">
        <v>1.82963847341915E-3</v>
      </c>
      <c r="AK7" s="76">
        <v>64.463602915476514</v>
      </c>
      <c r="AL7" s="76">
        <v>64.463602915476514</v>
      </c>
      <c r="AM7" s="76">
        <v>19.851435100833896</v>
      </c>
      <c r="AN7" s="76">
        <v>0</v>
      </c>
      <c r="AO7" s="76">
        <v>97.588162812935622</v>
      </c>
      <c r="AP7" s="76">
        <v>0.38150172643727254</v>
      </c>
      <c r="AQ7" s="76">
        <v>59.333224381119557</v>
      </c>
      <c r="AR7" s="76">
        <v>2.7150335602035742</v>
      </c>
      <c r="AS7" s="76">
        <v>117.00866623125498</v>
      </c>
      <c r="AT7" s="76">
        <v>7.1206400535790992</v>
      </c>
      <c r="AU7" s="76">
        <v>1318.1966101947232</v>
      </c>
      <c r="AV7" s="76">
        <v>0</v>
      </c>
      <c r="AW7" s="76">
        <v>2673.8989519227061</v>
      </c>
      <c r="AX7" s="76">
        <v>5984.0833725667899</v>
      </c>
      <c r="AY7" s="76">
        <v>664.89874727999279</v>
      </c>
      <c r="AZ7" s="76">
        <v>6648.9821198467826</v>
      </c>
      <c r="BA7" s="76">
        <v>6.6554430136475868E-4</v>
      </c>
      <c r="BB7" s="76">
        <v>56.648574339831484</v>
      </c>
      <c r="BC7" s="76">
        <v>1.1645188743200132</v>
      </c>
      <c r="BD7" s="76">
        <v>1262.172213406968</v>
      </c>
      <c r="BE7" s="76">
        <v>1.5180977380578364</v>
      </c>
      <c r="BF7" s="76">
        <v>113.64481898400003</v>
      </c>
      <c r="BG7" s="76">
        <v>181.1927573096998</v>
      </c>
      <c r="BH7" s="76">
        <v>1.4050259875328626</v>
      </c>
      <c r="BI7" s="76">
        <v>3.0661705936495861E-2</v>
      </c>
      <c r="BJ7" s="76">
        <v>81.154742604871132</v>
      </c>
      <c r="BK7" s="76">
        <v>3146.9297248823223</v>
      </c>
      <c r="BL7" s="76">
        <v>2856.1947248327187</v>
      </c>
      <c r="BM7" s="76">
        <v>290.7350000496038</v>
      </c>
      <c r="BN7" s="76">
        <v>2.3023527275032132</v>
      </c>
      <c r="BO7" s="76">
        <v>0.10702238371456765</v>
      </c>
      <c r="BP7" s="76">
        <v>66.13501868086442</v>
      </c>
      <c r="BQ7" s="76">
        <v>13.299416770559475</v>
      </c>
      <c r="BR7" s="76">
        <v>757.52078559499955</v>
      </c>
      <c r="BS7" s="76">
        <v>19.693017151959076</v>
      </c>
      <c r="BT7" s="76">
        <v>12.027985693105595</v>
      </c>
      <c r="BU7" s="76">
        <v>1577.2997889074447</v>
      </c>
      <c r="BV7" s="76">
        <v>8.1805821182739962</v>
      </c>
      <c r="BW7" s="76">
        <v>1.6780870970088793</v>
      </c>
      <c r="BX7" s="76">
        <v>25.931791238832211</v>
      </c>
      <c r="BY7" s="76">
        <v>8.8835382309010905E-2</v>
      </c>
      <c r="BZ7" s="76">
        <v>79.712636617228014</v>
      </c>
      <c r="CA7" s="76">
        <v>81.391934665588764</v>
      </c>
      <c r="CB7" s="76">
        <v>2.542169666685401E-2</v>
      </c>
      <c r="CC7" s="76">
        <v>33.318599225682469</v>
      </c>
      <c r="CD7" s="76">
        <v>74.662805323532893</v>
      </c>
      <c r="CE7" s="76">
        <v>0</v>
      </c>
      <c r="CF7" s="76">
        <v>58.197436201894845</v>
      </c>
      <c r="CG7" s="76">
        <v>3004.9554870285533</v>
      </c>
      <c r="CH7" s="76">
        <v>77.652695760351463</v>
      </c>
      <c r="CI7" s="94"/>
      <c r="CJ7" s="45">
        <f t="shared" si="0"/>
        <v>7.1031590993611794E-3</v>
      </c>
      <c r="CK7" s="45">
        <f t="shared" si="1"/>
        <v>-2.7728268100122769E-6</v>
      </c>
      <c r="CL7" s="45">
        <f t="shared" si="2"/>
        <v>1.725110775929603E-4</v>
      </c>
      <c r="CM7" s="45">
        <f t="shared" si="3"/>
        <v>3.4270924784623206E-3</v>
      </c>
      <c r="CN7" s="45">
        <f t="shared" si="4"/>
        <v>3.0263871916769826E-3</v>
      </c>
      <c r="CO7" s="45">
        <f t="shared" si="5"/>
        <v>-1.2649496561391748E-6</v>
      </c>
      <c r="CP7" s="45">
        <f t="shared" si="6"/>
        <v>1.3099184594975762E-3</v>
      </c>
      <c r="CQ7" s="45">
        <f t="shared" si="7"/>
        <v>6.2045031562297376E-3</v>
      </c>
      <c r="CR7" s="45">
        <f t="shared" si="8"/>
        <v>2.2783695963215781E-4</v>
      </c>
      <c r="CS7" s="45" t="str">
        <f t="shared" si="9"/>
        <v/>
      </c>
      <c r="CT7" s="45">
        <f t="shared" si="10"/>
        <v>6.64933073756027E-3</v>
      </c>
      <c r="CU7" s="45">
        <f t="shared" si="11"/>
        <v>-8.0497318207785328E-7</v>
      </c>
      <c r="CV7" s="45">
        <f t="shared" si="12"/>
        <v>6.4972639968497213E-6</v>
      </c>
      <c r="CW7" s="45">
        <f t="shared" si="13"/>
        <v>4.6020859259753748E-7</v>
      </c>
      <c r="CX7" s="45">
        <f t="shared" si="14"/>
        <v>3.5008041954161205E-3</v>
      </c>
      <c r="CY7" s="45">
        <f t="shared" si="15"/>
        <v>3.8043555147992123E-4</v>
      </c>
    </row>
    <row r="8" spans="1:103">
      <c r="A8" s="94" t="s">
        <v>172</v>
      </c>
      <c r="B8" s="76">
        <v>8176.5746156611704</v>
      </c>
      <c r="C8" s="76">
        <v>808.44746155109988</v>
      </c>
      <c r="D8" s="76">
        <v>10464.849020817859</v>
      </c>
      <c r="E8" s="76">
        <v>3716.0485381952408</v>
      </c>
      <c r="F8" s="76">
        <v>3317.8789821126998</v>
      </c>
      <c r="G8" s="76">
        <v>1440.1706538599897</v>
      </c>
      <c r="H8" s="76">
        <v>4325.9982052558198</v>
      </c>
      <c r="I8" s="76">
        <v>31.158609633855008</v>
      </c>
      <c r="J8" s="76">
        <v>49.599906759570054</v>
      </c>
      <c r="K8" s="76"/>
      <c r="L8" s="76">
        <v>44.026351148229175</v>
      </c>
      <c r="M8" s="76">
        <v>2.6695872434999997</v>
      </c>
      <c r="N8" s="76">
        <v>71.256859450000007</v>
      </c>
      <c r="O8" s="76">
        <v>0.22967531798999996</v>
      </c>
      <c r="P8" s="76">
        <v>0.96300868030499986</v>
      </c>
      <c r="Q8" s="76">
        <v>5.4373820615895934</v>
      </c>
      <c r="R8" s="76"/>
      <c r="S8" s="76" t="s">
        <v>172</v>
      </c>
      <c r="T8" s="76">
        <v>33.015386688639495</v>
      </c>
      <c r="U8" s="76">
        <v>11.466035258887741</v>
      </c>
      <c r="V8" s="76">
        <v>0.22900146675875357</v>
      </c>
      <c r="W8" s="76">
        <v>31.374206507660549</v>
      </c>
      <c r="X8" s="76">
        <v>31.374114729893062</v>
      </c>
      <c r="Y8" s="76">
        <v>63.079245919410084</v>
      </c>
      <c r="Z8" s="76">
        <v>7.5590358007983909</v>
      </c>
      <c r="AA8" s="76">
        <v>49.621595327896891</v>
      </c>
      <c r="AB8" s="76">
        <v>0.98406671248876509</v>
      </c>
      <c r="AC8" s="76">
        <v>52636.409267744959</v>
      </c>
      <c r="AD8" s="76">
        <v>0</v>
      </c>
      <c r="AE8" s="76">
        <v>8200.6785284148227</v>
      </c>
      <c r="AF8" s="76">
        <v>40.774187974305171</v>
      </c>
      <c r="AG8" s="76">
        <v>346.93030697289947</v>
      </c>
      <c r="AH8" s="76">
        <v>10.110336363388946</v>
      </c>
      <c r="AI8" s="76">
        <v>172.18958483966225</v>
      </c>
      <c r="AJ8" s="76">
        <v>1.1827912841647548E-3</v>
      </c>
      <c r="AK8" s="76">
        <v>44.317072402568385</v>
      </c>
      <c r="AL8" s="76">
        <v>44.317072402568385</v>
      </c>
      <c r="AM8" s="76">
        <v>2.6695748472472629</v>
      </c>
      <c r="AN8" s="76">
        <v>0</v>
      </c>
      <c r="AO8" s="76">
        <v>199.18246930901626</v>
      </c>
      <c r="AP8" s="76">
        <v>0.86369052961667181</v>
      </c>
      <c r="AQ8" s="76">
        <v>54.808442857592027</v>
      </c>
      <c r="AR8" s="76">
        <v>4.7986487383301109</v>
      </c>
      <c r="AS8" s="76">
        <v>71.257706685156705</v>
      </c>
      <c r="AT8" s="76">
        <v>5.4368458303106841</v>
      </c>
      <c r="AU8" s="76">
        <v>808.21604876623871</v>
      </c>
      <c r="AV8" s="76">
        <v>0</v>
      </c>
      <c r="AW8" s="76">
        <v>4609.0412555322191</v>
      </c>
      <c r="AX8" s="76">
        <v>9404.2259239295217</v>
      </c>
      <c r="AY8" s="76">
        <v>1044.9141694141767</v>
      </c>
      <c r="AZ8" s="76">
        <v>10449.140093343694</v>
      </c>
      <c r="BA8" s="76">
        <v>1.3568068201877238E-3</v>
      </c>
      <c r="BB8" s="76">
        <v>65.262106472770213</v>
      </c>
      <c r="BC8" s="76">
        <v>0.89826819777663958</v>
      </c>
      <c r="BD8" s="76">
        <v>2549.5025657467895</v>
      </c>
      <c r="BE8" s="76">
        <v>8.4501450310576143</v>
      </c>
      <c r="BF8" s="76">
        <v>23.076358625859136</v>
      </c>
      <c r="BG8" s="76">
        <v>149.65774081361567</v>
      </c>
      <c r="BH8" s="76">
        <v>1.8833404509554306</v>
      </c>
      <c r="BI8" s="76">
        <v>1.9819602396424094E-2</v>
      </c>
      <c r="BJ8" s="76">
        <v>106.98606800156527</v>
      </c>
      <c r="BK8" s="76">
        <v>3718.9277078311457</v>
      </c>
      <c r="BL8" s="76">
        <v>3319.8893325273225</v>
      </c>
      <c r="BM8" s="76">
        <v>399.0383753038239</v>
      </c>
      <c r="BN8" s="76">
        <v>3.0165053434525508</v>
      </c>
      <c r="BO8" s="76">
        <v>0.10541642752029617</v>
      </c>
      <c r="BP8" s="76">
        <v>384.15991710621267</v>
      </c>
      <c r="BQ8" s="76">
        <v>7.5741030440318085</v>
      </c>
      <c r="BR8" s="76">
        <v>658.82696263716934</v>
      </c>
      <c r="BS8" s="76">
        <v>1.086703153160602</v>
      </c>
      <c r="BT8" s="76">
        <v>8.1024991043723134</v>
      </c>
      <c r="BU8" s="76">
        <v>1640.815351444302</v>
      </c>
      <c r="BV8" s="76">
        <v>36.474798082596124</v>
      </c>
      <c r="BW8" s="76">
        <v>159.07132448177583</v>
      </c>
      <c r="BX8" s="76">
        <v>166.09397300440367</v>
      </c>
      <c r="BY8" s="76">
        <v>6.4836057694957441E-2</v>
      </c>
      <c r="BZ8" s="76">
        <v>1439.329173388008</v>
      </c>
      <c r="CA8" s="76">
        <v>120.25824201489249</v>
      </c>
      <c r="CB8" s="76">
        <v>20.035096050529951</v>
      </c>
      <c r="CC8" s="76">
        <v>20.13147358717854</v>
      </c>
      <c r="CD8" s="76">
        <v>396.66835324292202</v>
      </c>
      <c r="CE8" s="76">
        <v>0</v>
      </c>
      <c r="CF8" s="76">
        <v>131.76547323798323</v>
      </c>
      <c r="CG8" s="76">
        <v>4327.6954550615383</v>
      </c>
      <c r="CH8" s="76">
        <v>127.47817134787255</v>
      </c>
      <c r="CI8" s="94"/>
      <c r="CJ8" s="45">
        <f t="shared" si="0"/>
        <v>2.9479230468324037E-3</v>
      </c>
      <c r="CK8" s="45">
        <f t="shared" si="1"/>
        <v>-2.8624344297794094E-4</v>
      </c>
      <c r="CL8" s="45">
        <f t="shared" si="2"/>
        <v>-1.5011136274316779E-3</v>
      </c>
      <c r="CM8" s="45">
        <f t="shared" si="3"/>
        <v>7.7479333391678145E-4</v>
      </c>
      <c r="CN8" s="45">
        <f t="shared" si="4"/>
        <v>6.0591432823828317E-4</v>
      </c>
      <c r="CO8" s="45">
        <f t="shared" si="5"/>
        <v>-5.8429219462726757E-4</v>
      </c>
      <c r="CP8" s="45">
        <f t="shared" si="6"/>
        <v>3.9233714976034972E-4</v>
      </c>
      <c r="CQ8" s="45">
        <f t="shared" si="7"/>
        <v>6.9163899984773323E-3</v>
      </c>
      <c r="CR8" s="45">
        <f t="shared" si="8"/>
        <v>4.3727034472000489E-4</v>
      </c>
      <c r="CS8" s="45" t="str">
        <f t="shared" si="9"/>
        <v/>
      </c>
      <c r="CT8" s="45">
        <f t="shared" si="10"/>
        <v>6.6033465585281408E-3</v>
      </c>
      <c r="CU8" s="45">
        <f t="shared" si="11"/>
        <v>-4.64350912933408E-6</v>
      </c>
      <c r="CV8" s="45">
        <f t="shared" si="12"/>
        <v>1.1889875069394937E-5</v>
      </c>
      <c r="CW8" s="45">
        <f t="shared" si="13"/>
        <v>-2.9339296757857351E-3</v>
      </c>
      <c r="CX8" s="45">
        <f t="shared" si="14"/>
        <v>2.1866918351240428E-2</v>
      </c>
      <c r="CY8" s="45">
        <f t="shared" si="15"/>
        <v>-9.8619385732931638E-5</v>
      </c>
    </row>
    <row r="9" spans="1:103">
      <c r="A9" s="94" t="s">
        <v>173</v>
      </c>
      <c r="B9" s="76">
        <v>2833.9895030080093</v>
      </c>
      <c r="C9" s="76">
        <v>63.658187796999997</v>
      </c>
      <c r="D9" s="76">
        <v>2816.7950569346203</v>
      </c>
      <c r="E9" s="76">
        <v>703.84161669310004</v>
      </c>
      <c r="F9" s="76">
        <v>647.61748251381994</v>
      </c>
      <c r="G9" s="76">
        <v>134.35495179043008</v>
      </c>
      <c r="H9" s="76">
        <v>1478.9133231621022</v>
      </c>
      <c r="I9" s="76">
        <v>13.625908522241248</v>
      </c>
      <c r="J9" s="76">
        <v>13.090777216236132</v>
      </c>
      <c r="K9" s="76"/>
      <c r="L9" s="76">
        <v>22.780445551869544</v>
      </c>
      <c r="M9" s="76">
        <v>1.198535051193959</v>
      </c>
      <c r="N9" s="76">
        <v>24.06234555</v>
      </c>
      <c r="O9" s="76">
        <v>0.24040430523577727</v>
      </c>
      <c r="P9" s="76">
        <v>0.73158021441366405</v>
      </c>
      <c r="Q9" s="76">
        <v>2.3658195842289524</v>
      </c>
      <c r="R9" s="76"/>
      <c r="S9" s="76" t="s">
        <v>173</v>
      </c>
      <c r="T9" s="76">
        <v>19.276611889625066</v>
      </c>
      <c r="U9" s="76">
        <v>2.2300065170863745</v>
      </c>
      <c r="V9" s="76">
        <v>0.24040040188329839</v>
      </c>
      <c r="W9" s="76">
        <v>13.802472777853453</v>
      </c>
      <c r="X9" s="76">
        <v>13.798854937106741</v>
      </c>
      <c r="Y9" s="76">
        <v>16.09361693149684</v>
      </c>
      <c r="Z9" s="76">
        <v>2.5730403634106511</v>
      </c>
      <c r="AA9" s="76">
        <v>13.711939630097289</v>
      </c>
      <c r="AB9" s="76">
        <v>0.73710419096435686</v>
      </c>
      <c r="AC9" s="76">
        <v>256.83946413179211</v>
      </c>
      <c r="AD9" s="76">
        <v>0</v>
      </c>
      <c r="AE9" s="76">
        <v>2839.9729850030585</v>
      </c>
      <c r="AF9" s="76">
        <v>16.410742926470366</v>
      </c>
      <c r="AG9" s="76">
        <v>12.400535016352771</v>
      </c>
      <c r="AH9" s="76">
        <v>3.0718387649928065</v>
      </c>
      <c r="AI9" s="76">
        <v>80.970208015344298</v>
      </c>
      <c r="AJ9" s="76">
        <v>6.2044006107767187</v>
      </c>
      <c r="AK9" s="76">
        <v>23.202914577754285</v>
      </c>
      <c r="AL9" s="76">
        <v>23.202914577754285</v>
      </c>
      <c r="AM9" s="76">
        <v>1.1985376231970364</v>
      </c>
      <c r="AN9" s="76">
        <v>0</v>
      </c>
      <c r="AO9" s="76">
        <v>61.411033512128178</v>
      </c>
      <c r="AP9" s="76">
        <v>0.46589300872192502</v>
      </c>
      <c r="AQ9" s="76">
        <v>16.577057258550209</v>
      </c>
      <c r="AR9" s="76">
        <v>2.4183510190688753</v>
      </c>
      <c r="AS9" s="76">
        <v>24.415243025237473</v>
      </c>
      <c r="AT9" s="76">
        <v>2.3773437922495426</v>
      </c>
      <c r="AU9" s="76">
        <v>63.572485733339853</v>
      </c>
      <c r="AV9" s="76">
        <v>0</v>
      </c>
      <c r="AW9" s="76">
        <v>1468.3017458401546</v>
      </c>
      <c r="AX9" s="76">
        <v>2529.4017365807431</v>
      </c>
      <c r="AY9" s="76">
        <v>281.04477543169241</v>
      </c>
      <c r="AZ9" s="76">
        <v>2810.4465120124351</v>
      </c>
      <c r="BA9" s="76">
        <v>3.426006570986069E-4</v>
      </c>
      <c r="BB9" s="76">
        <v>25.016003794154447</v>
      </c>
      <c r="BC9" s="76">
        <v>0.31889710367786062</v>
      </c>
      <c r="BD9" s="76">
        <v>904.18269132756711</v>
      </c>
      <c r="BE9" s="76">
        <v>0.43030121750249456</v>
      </c>
      <c r="BF9" s="76">
        <v>9.361944256132988</v>
      </c>
      <c r="BG9" s="76">
        <v>32.865686712192137</v>
      </c>
      <c r="BH9" s="76">
        <v>0.50513461973026519</v>
      </c>
      <c r="BI9" s="76">
        <v>0.11621249800206156</v>
      </c>
      <c r="BJ9" s="76">
        <v>6.0397654282202637</v>
      </c>
      <c r="BK9" s="76">
        <v>705.47390260630402</v>
      </c>
      <c r="BL9" s="76">
        <v>648.90197934919547</v>
      </c>
      <c r="BM9" s="76">
        <v>56.571923257108566</v>
      </c>
      <c r="BN9" s="76">
        <v>0.40111905509901463</v>
      </c>
      <c r="BO9" s="76">
        <v>3.7607888688635772E-2</v>
      </c>
      <c r="BP9" s="76">
        <v>46.095690294702891</v>
      </c>
      <c r="BQ9" s="76">
        <v>2.9106251756808104</v>
      </c>
      <c r="BR9" s="76">
        <v>162.04331145245973</v>
      </c>
      <c r="BS9" s="76">
        <v>1.2597025854704382</v>
      </c>
      <c r="BT9" s="76">
        <v>2.3764858545941534</v>
      </c>
      <c r="BU9" s="76">
        <v>364.12237228349255</v>
      </c>
      <c r="BV9" s="76">
        <v>42.142579548295011</v>
      </c>
      <c r="BW9" s="76">
        <v>1.20859733130508</v>
      </c>
      <c r="BX9" s="76">
        <v>18.785659154417253</v>
      </c>
      <c r="BY9" s="76">
        <v>2.2866437826904104E-2</v>
      </c>
      <c r="BZ9" s="76">
        <v>134.07098009777468</v>
      </c>
      <c r="CA9" s="76">
        <v>49.442100776481084</v>
      </c>
      <c r="CB9" s="76">
        <v>7.21400384706537E-2</v>
      </c>
      <c r="CC9" s="76">
        <v>7.2793025844748893</v>
      </c>
      <c r="CD9" s="76">
        <v>57.79812367638349</v>
      </c>
      <c r="CE9" s="76">
        <v>0</v>
      </c>
      <c r="CF9" s="76">
        <v>37.054780115411951</v>
      </c>
      <c r="CG9" s="76">
        <v>1479.7660075949227</v>
      </c>
      <c r="CH9" s="76">
        <v>51.573589775349014</v>
      </c>
      <c r="CI9" s="94"/>
      <c r="CJ9" s="45">
        <f t="shared" si="0"/>
        <v>2.111328213706637E-3</v>
      </c>
      <c r="CK9" s="45">
        <f t="shared" si="1"/>
        <v>-1.3462850047418753E-3</v>
      </c>
      <c r="CL9" s="45">
        <f t="shared" si="2"/>
        <v>-2.2538185398174098E-3</v>
      </c>
      <c r="CM9" s="45">
        <f t="shared" si="3"/>
        <v>2.3191096895819408E-3</v>
      </c>
      <c r="CN9" s="45">
        <f t="shared" si="4"/>
        <v>1.9834190244364257E-3</v>
      </c>
      <c r="CO9" s="45">
        <f t="shared" si="5"/>
        <v>-2.1135930523673184E-3</v>
      </c>
      <c r="CP9" s="45">
        <f t="shared" si="6"/>
        <v>5.7656146541257606E-4</v>
      </c>
      <c r="CQ9" s="45">
        <f t="shared" si="7"/>
        <v>1.2692468511967208E-2</v>
      </c>
      <c r="CR9" s="45">
        <f t="shared" si="8"/>
        <v>4.745038461816814E-2</v>
      </c>
      <c r="CS9" s="45" t="str">
        <f t="shared" si="9"/>
        <v/>
      </c>
      <c r="CT9" s="45">
        <f t="shared" si="10"/>
        <v>1.8545248595898067E-2</v>
      </c>
      <c r="CU9" s="45">
        <f t="shared" si="11"/>
        <v>2.1459556604902787E-6</v>
      </c>
      <c r="CV9" s="45">
        <f t="shared" si="12"/>
        <v>1.4665963237215375E-2</v>
      </c>
      <c r="CW9" s="45">
        <f t="shared" si="13"/>
        <v>-1.6236616374447777E-5</v>
      </c>
      <c r="CX9" s="45">
        <f t="shared" si="14"/>
        <v>7.550746236515E-3</v>
      </c>
      <c r="CY9" s="45">
        <f t="shared" si="15"/>
        <v>4.8711271550091794E-3</v>
      </c>
    </row>
    <row r="10" spans="1:103">
      <c r="A10" s="94" t="s">
        <v>174</v>
      </c>
      <c r="B10" s="76">
        <v>947.51431760459991</v>
      </c>
      <c r="C10" s="76">
        <v>126.68452789</v>
      </c>
      <c r="D10" s="76">
        <v>1103.3563579988001</v>
      </c>
      <c r="E10" s="76">
        <v>468.71964161879998</v>
      </c>
      <c r="F10" s="76">
        <v>431.45466313515004</v>
      </c>
      <c r="G10" s="76">
        <v>12.278458755430002</v>
      </c>
      <c r="H10" s="76">
        <v>238.81280957391002</v>
      </c>
      <c r="I10" s="76">
        <v>5.41285882287933</v>
      </c>
      <c r="J10" s="76">
        <v>7.5767608170000011</v>
      </c>
      <c r="K10" s="76"/>
      <c r="L10" s="76">
        <v>7.4165772449605756</v>
      </c>
      <c r="M10" s="76">
        <v>0.35909627220000001</v>
      </c>
      <c r="N10" s="76">
        <v>0.19524070000000002</v>
      </c>
      <c r="O10" s="76">
        <v>7.45395825E-3</v>
      </c>
      <c r="P10" s="76">
        <v>7.0830398350000004E-2</v>
      </c>
      <c r="Q10" s="76">
        <v>0.42390272632350495</v>
      </c>
      <c r="R10" s="76"/>
      <c r="S10" s="76" t="s">
        <v>174</v>
      </c>
      <c r="T10" s="76">
        <v>2.7664954887922453E-4</v>
      </c>
      <c r="U10" s="76">
        <v>3.2711117650093408E-2</v>
      </c>
      <c r="V10" s="76">
        <v>7.4511100404107055E-3</v>
      </c>
      <c r="W10" s="76">
        <v>5.4405520650143089</v>
      </c>
      <c r="X10" s="76">
        <v>5.4405365259214014</v>
      </c>
      <c r="Y10" s="76">
        <v>13.042624426660511</v>
      </c>
      <c r="Z10" s="76">
        <v>1.3259232327474441E-4</v>
      </c>
      <c r="AA10" s="76">
        <v>7.5787272529395722</v>
      </c>
      <c r="AB10" s="76">
        <v>7.3469941794363849E-2</v>
      </c>
      <c r="AC10" s="76">
        <v>167.92852106571394</v>
      </c>
      <c r="AD10" s="76">
        <v>0</v>
      </c>
      <c r="AE10" s="76">
        <v>950.68650914642876</v>
      </c>
      <c r="AF10" s="76">
        <v>7.4168203525521346</v>
      </c>
      <c r="AG10" s="76">
        <v>3.3112048361580024</v>
      </c>
      <c r="AH10" s="76">
        <v>1.6793000386249741</v>
      </c>
      <c r="AI10" s="76">
        <v>6.1013384346346138</v>
      </c>
      <c r="AJ10" s="76">
        <v>1.5908693692576509E-4</v>
      </c>
      <c r="AK10" s="76">
        <v>7.4502036289180253</v>
      </c>
      <c r="AL10" s="76">
        <v>7.4502036289180253</v>
      </c>
      <c r="AM10" s="76">
        <v>0.35909333167986734</v>
      </c>
      <c r="AN10" s="76">
        <v>0</v>
      </c>
      <c r="AO10" s="76">
        <v>7.6637303404487476</v>
      </c>
      <c r="AP10" s="76">
        <v>4.0771912271477147E-2</v>
      </c>
      <c r="AQ10" s="76">
        <v>6.450375285383898</v>
      </c>
      <c r="AR10" s="76">
        <v>0.28435911237509454</v>
      </c>
      <c r="AS10" s="76">
        <v>0.19527347069230583</v>
      </c>
      <c r="AT10" s="76">
        <v>0.42411445165478845</v>
      </c>
      <c r="AU10" s="76">
        <v>126.6740040895742</v>
      </c>
      <c r="AV10" s="76">
        <v>0</v>
      </c>
      <c r="AW10" s="76">
        <v>215.76641467837348</v>
      </c>
      <c r="AX10" s="76">
        <v>991.43671687693165</v>
      </c>
      <c r="AY10" s="76">
        <v>110.15962675749724</v>
      </c>
      <c r="AZ10" s="76">
        <v>1101.5963436344291</v>
      </c>
      <c r="BA10" s="76">
        <v>1.3000346405639429E-4</v>
      </c>
      <c r="BB10" s="76">
        <v>5.0244193758715063</v>
      </c>
      <c r="BC10" s="76">
        <v>0.20753641208794199</v>
      </c>
      <c r="BD10" s="76">
        <v>105.97592197291635</v>
      </c>
      <c r="BE10" s="76">
        <v>0.27335481737462625</v>
      </c>
      <c r="BF10" s="76">
        <v>3.7900989324118104</v>
      </c>
      <c r="BG10" s="76">
        <v>15.287124787116177</v>
      </c>
      <c r="BH10" s="76">
        <v>0.35982356410214084</v>
      </c>
      <c r="BI10" s="76">
        <v>2.6660085870026506E-3</v>
      </c>
      <c r="BJ10" s="76">
        <v>1.2077841895533961</v>
      </c>
      <c r="BK10" s="76">
        <v>469.60466011783734</v>
      </c>
      <c r="BL10" s="76">
        <v>432.16723522655269</v>
      </c>
      <c r="BM10" s="76">
        <v>37.43742489128465</v>
      </c>
      <c r="BN10" s="76">
        <v>0.34142119854274589</v>
      </c>
      <c r="BO10" s="76">
        <v>2.759732689583709E-2</v>
      </c>
      <c r="BP10" s="76">
        <v>11.978389854329579</v>
      </c>
      <c r="BQ10" s="76">
        <v>1.4191824159350088</v>
      </c>
      <c r="BR10" s="76">
        <v>112.00364457084244</v>
      </c>
      <c r="BS10" s="76">
        <v>0.1060834228961015</v>
      </c>
      <c r="BT10" s="76">
        <v>2.0181160402784397</v>
      </c>
      <c r="BU10" s="76">
        <v>279.99096821486307</v>
      </c>
      <c r="BV10" s="76">
        <v>4.2942553612769157</v>
      </c>
      <c r="BW10" s="76">
        <v>0.55976862492214974</v>
      </c>
      <c r="BX10" s="76">
        <v>2.5791888093387771</v>
      </c>
      <c r="BY10" s="76">
        <v>1.4486036475470847E-2</v>
      </c>
      <c r="BZ10" s="76">
        <v>12.25902597595862</v>
      </c>
      <c r="CA10" s="76">
        <v>10.653735394837893</v>
      </c>
      <c r="CB10" s="76">
        <v>4.3910334672641167E-2</v>
      </c>
      <c r="CC10" s="76">
        <v>1.1779284940778287E-4</v>
      </c>
      <c r="CD10" s="76">
        <v>9.7205937859201939</v>
      </c>
      <c r="CE10" s="76">
        <v>0</v>
      </c>
      <c r="CF10" s="76">
        <v>8.8666235202301564</v>
      </c>
      <c r="CG10" s="76">
        <v>239.0057972739846</v>
      </c>
      <c r="CH10" s="76">
        <v>7.7696803494876958</v>
      </c>
      <c r="CI10" s="94"/>
      <c r="CJ10" s="45">
        <f t="shared" si="0"/>
        <v>3.3479088208908893E-3</v>
      </c>
      <c r="CK10" s="45">
        <f t="shared" si="1"/>
        <v>-8.307092113836551E-5</v>
      </c>
      <c r="CL10" s="45">
        <f t="shared" si="2"/>
        <v>-1.595145894263256E-3</v>
      </c>
      <c r="CM10" s="45">
        <f t="shared" si="3"/>
        <v>1.8881617505526365E-3</v>
      </c>
      <c r="CN10" s="45">
        <f t="shared" si="4"/>
        <v>1.6515572835040626E-3</v>
      </c>
      <c r="CO10" s="45">
        <f t="shared" si="5"/>
        <v>-1.5826725372016144E-3</v>
      </c>
      <c r="CP10" s="45">
        <f t="shared" si="6"/>
        <v>8.0811284963696326E-4</v>
      </c>
      <c r="CQ10" s="45">
        <f t="shared" si="7"/>
        <v>5.1133243906310586E-3</v>
      </c>
      <c r="CR10" s="45">
        <f t="shared" si="8"/>
        <v>2.5953517433979469E-4</v>
      </c>
      <c r="CS10" s="45" t="str">
        <f t="shared" si="9"/>
        <v/>
      </c>
      <c r="CT10" s="45">
        <f t="shared" si="10"/>
        <v>4.5339491313595177E-3</v>
      </c>
      <c r="CU10" s="45">
        <f t="shared" si="11"/>
        <v>-8.1886679431421604E-6</v>
      </c>
      <c r="CV10" s="45">
        <f t="shared" si="12"/>
        <v>1.6784764808675296E-4</v>
      </c>
      <c r="CW10" s="45">
        <f t="shared" si="13"/>
        <v>-3.8210699520545933E-4</v>
      </c>
      <c r="CX10" s="45">
        <f t="shared" si="14"/>
        <v>3.7265686849886896E-2</v>
      </c>
      <c r="CY10" s="45">
        <f t="shared" si="15"/>
        <v>4.9946678361751469E-4</v>
      </c>
    </row>
    <row r="11" spans="1:103">
      <c r="A11" s="94" t="s">
        <v>175</v>
      </c>
      <c r="B11" s="76">
        <v>90776.634281283346</v>
      </c>
      <c r="C11" s="76">
        <v>708.75395658702951</v>
      </c>
      <c r="D11" s="76">
        <v>6213.2355865807522</v>
      </c>
      <c r="E11" s="76">
        <v>23654.568805778748</v>
      </c>
      <c r="F11" s="76">
        <v>21605.295300278838</v>
      </c>
      <c r="G11" s="76">
        <v>864.95064272389016</v>
      </c>
      <c r="H11" s="76">
        <v>42412.642989418615</v>
      </c>
      <c r="I11" s="76">
        <v>210.24305500527169</v>
      </c>
      <c r="J11" s="76">
        <v>447.77698799888537</v>
      </c>
      <c r="K11" s="76"/>
      <c r="L11" s="76">
        <v>239.70408292378397</v>
      </c>
      <c r="M11" s="76">
        <v>58.27942181219148</v>
      </c>
      <c r="N11" s="76">
        <v>455.22672650000021</v>
      </c>
      <c r="O11" s="76">
        <v>3.9138849228050012</v>
      </c>
      <c r="P11" s="76">
        <v>22.700353473730004</v>
      </c>
      <c r="Q11" s="76">
        <v>30.887183411057009</v>
      </c>
      <c r="R11" s="76"/>
      <c r="S11" s="76" t="s">
        <v>175</v>
      </c>
      <c r="T11" s="76">
        <v>211.42548514915416</v>
      </c>
      <c r="U11" s="76">
        <v>18.022112102476097</v>
      </c>
      <c r="V11" s="76">
        <v>3.9136241876537432</v>
      </c>
      <c r="W11" s="76">
        <v>211.28982201987992</v>
      </c>
      <c r="X11" s="76">
        <v>211.28891021504393</v>
      </c>
      <c r="Y11" s="76">
        <v>342.63017687078184</v>
      </c>
      <c r="Z11" s="76">
        <v>48.410156199634649</v>
      </c>
      <c r="AA11" s="76">
        <v>447.83935250841654</v>
      </c>
      <c r="AB11" s="76">
        <v>22.800381727439856</v>
      </c>
      <c r="AC11" s="76">
        <v>2662.7825723766855</v>
      </c>
      <c r="AD11" s="76">
        <v>0</v>
      </c>
      <c r="AE11" s="76">
        <v>90891.788192265114</v>
      </c>
      <c r="AF11" s="76">
        <v>1222.1319138988206</v>
      </c>
      <c r="AG11" s="76">
        <v>87.626989654484674</v>
      </c>
      <c r="AH11" s="76">
        <v>145.43087025109784</v>
      </c>
      <c r="AI11" s="76">
        <v>1789.7804622808655</v>
      </c>
      <c r="AJ11" s="76">
        <v>9.2035079931739334E-3</v>
      </c>
      <c r="AK11" s="76">
        <v>241.02584686308739</v>
      </c>
      <c r="AL11" s="76">
        <v>241.02584686308739</v>
      </c>
      <c r="AM11" s="76">
        <v>58.279232665994257</v>
      </c>
      <c r="AN11" s="76">
        <v>0</v>
      </c>
      <c r="AO11" s="76">
        <v>2683.9565476297339</v>
      </c>
      <c r="AP11" s="76">
        <v>8.7129268731131599</v>
      </c>
      <c r="AQ11" s="76">
        <v>298.25972158680935</v>
      </c>
      <c r="AR11" s="76">
        <v>12.585546505365945</v>
      </c>
      <c r="AS11" s="76">
        <v>455.23102019794703</v>
      </c>
      <c r="AT11" s="76">
        <v>30.894519540072604</v>
      </c>
      <c r="AU11" s="76">
        <v>708.69352372316541</v>
      </c>
      <c r="AV11" s="76">
        <v>0</v>
      </c>
      <c r="AW11" s="76">
        <v>42541.6673848223</v>
      </c>
      <c r="AX11" s="76">
        <v>5585.5154864994447</v>
      </c>
      <c r="AY11" s="76">
        <v>620.61380226745393</v>
      </c>
      <c r="AZ11" s="76">
        <v>6206.1292887668988</v>
      </c>
      <c r="BA11" s="76">
        <v>3.6804325820402654E-3</v>
      </c>
      <c r="BB11" s="76">
        <v>1136.6076296896449</v>
      </c>
      <c r="BC11" s="76">
        <v>7.9508039176132712</v>
      </c>
      <c r="BD11" s="76">
        <v>27881.938696202655</v>
      </c>
      <c r="BE11" s="76">
        <v>11.721695557135536</v>
      </c>
      <c r="BF11" s="76">
        <v>1054.7175839547615</v>
      </c>
      <c r="BG11" s="76">
        <v>1541.4663597832853</v>
      </c>
      <c r="BH11" s="76">
        <v>9.1051599124765072</v>
      </c>
      <c r="BI11" s="76">
        <v>0.15422386117495318</v>
      </c>
      <c r="BJ11" s="76">
        <v>814.75579093569672</v>
      </c>
      <c r="BK11" s="76">
        <v>23679.914678365491</v>
      </c>
      <c r="BL11" s="76">
        <v>21624.805561481946</v>
      </c>
      <c r="BM11" s="76">
        <v>2055.1091168835455</v>
      </c>
      <c r="BN11" s="76">
        <v>17.738196215766358</v>
      </c>
      <c r="BO11" s="76">
        <v>0.65043701240650997</v>
      </c>
      <c r="BP11" s="76">
        <v>575.02949179053871</v>
      </c>
      <c r="BQ11" s="76">
        <v>104.40787101859046</v>
      </c>
      <c r="BR11" s="76">
        <v>5717.2548384287657</v>
      </c>
      <c r="BS11" s="76">
        <v>192.1389628907003</v>
      </c>
      <c r="BT11" s="76">
        <v>83.365572115941163</v>
      </c>
      <c r="BU11" s="76">
        <v>11194.235456604772</v>
      </c>
      <c r="BV11" s="76">
        <v>146.39323769067963</v>
      </c>
      <c r="BW11" s="76">
        <v>67.716529572248177</v>
      </c>
      <c r="BX11" s="76">
        <v>231.98568014241863</v>
      </c>
      <c r="BY11" s="76">
        <v>0.41090776765488835</v>
      </c>
      <c r="BZ11" s="76">
        <v>864.29622867221144</v>
      </c>
      <c r="CA11" s="76">
        <v>1303.6709515749392</v>
      </c>
      <c r="CB11" s="76">
        <v>2.7733340679839319E-2</v>
      </c>
      <c r="CC11" s="76">
        <v>128.92165163265705</v>
      </c>
      <c r="CD11" s="76">
        <v>2168.5204702888432</v>
      </c>
      <c r="CE11" s="76">
        <v>0</v>
      </c>
      <c r="CF11" s="76">
        <v>1048.0463705084408</v>
      </c>
      <c r="CG11" s="76">
        <v>42420.545290872302</v>
      </c>
      <c r="CH11" s="76">
        <v>1599.9796705505707</v>
      </c>
      <c r="CI11" s="94"/>
      <c r="CJ11" s="45">
        <f t="shared" si="0"/>
        <v>1.2685413145518058E-3</v>
      </c>
      <c r="CK11" s="45">
        <f t="shared" si="1"/>
        <v>-8.5266351323250704E-5</v>
      </c>
      <c r="CL11" s="45">
        <f t="shared" si="2"/>
        <v>-1.1437354522982335E-3</v>
      </c>
      <c r="CM11" s="45">
        <f t="shared" si="3"/>
        <v>1.0715000892576093E-3</v>
      </c>
      <c r="CN11" s="45">
        <f t="shared" si="4"/>
        <v>9.0303145279648194E-4</v>
      </c>
      <c r="CO11" s="45">
        <f t="shared" si="5"/>
        <v>-7.5659120804609438E-4</v>
      </c>
      <c r="CP11" s="45">
        <f t="shared" si="6"/>
        <v>1.8631947685171326E-4</v>
      </c>
      <c r="CQ11" s="45">
        <f t="shared" si="7"/>
        <v>4.9745053873290496E-3</v>
      </c>
      <c r="CR11" s="45">
        <f t="shared" si="8"/>
        <v>1.3927582524924149E-4</v>
      </c>
      <c r="CS11" s="45" t="str">
        <f t="shared" si="9"/>
        <v/>
      </c>
      <c r="CT11" s="45">
        <f t="shared" si="10"/>
        <v>5.5141486251766925E-3</v>
      </c>
      <c r="CU11" s="45">
        <f t="shared" si="11"/>
        <v>-3.245505726388888E-6</v>
      </c>
      <c r="CV11" s="45">
        <f t="shared" si="12"/>
        <v>9.4319988192101071E-6</v>
      </c>
      <c r="CW11" s="45">
        <f t="shared" si="13"/>
        <v>-6.6617991177715698E-5</v>
      </c>
      <c r="CX11" s="45">
        <f t="shared" si="14"/>
        <v>4.4064623850729508E-3</v>
      </c>
      <c r="CY11" s="45">
        <f t="shared" si="15"/>
        <v>2.375136935590221E-4</v>
      </c>
    </row>
    <row r="12" spans="1:103">
      <c r="A12" s="94" t="s">
        <v>176</v>
      </c>
      <c r="B12" s="76">
        <v>196084.03146612304</v>
      </c>
      <c r="C12" s="76">
        <v>1424.1671620278646</v>
      </c>
      <c r="D12" s="76">
        <v>18881.692873496166</v>
      </c>
      <c r="E12" s="76">
        <v>28417.615921982597</v>
      </c>
      <c r="F12" s="76">
        <v>27296.214071494509</v>
      </c>
      <c r="G12" s="76">
        <v>418.99837928149935</v>
      </c>
      <c r="H12" s="76">
        <v>40684.954122349853</v>
      </c>
      <c r="I12" s="76">
        <v>159.01191046674739</v>
      </c>
      <c r="J12" s="76">
        <v>359.85383723481556</v>
      </c>
      <c r="K12" s="76"/>
      <c r="L12" s="76">
        <v>181.95962830863076</v>
      </c>
      <c r="M12" s="76">
        <v>59.883402012728475</v>
      </c>
      <c r="N12" s="76">
        <v>205.09733789999999</v>
      </c>
      <c r="O12" s="76">
        <v>5.5721052659463668</v>
      </c>
      <c r="P12" s="76">
        <v>30.437654958419657</v>
      </c>
      <c r="Q12" s="76">
        <v>15.538902496120087</v>
      </c>
      <c r="R12" s="76"/>
      <c r="S12" s="76" t="s">
        <v>176</v>
      </c>
      <c r="T12" s="76">
        <v>97.120781868071845</v>
      </c>
      <c r="U12" s="76">
        <v>11.613963035593729</v>
      </c>
      <c r="V12" s="76">
        <v>5.5718874068799176</v>
      </c>
      <c r="W12" s="76">
        <v>161.94977246115977</v>
      </c>
      <c r="X12" s="76">
        <v>161.80964585011873</v>
      </c>
      <c r="Y12" s="76">
        <v>165.75614031659092</v>
      </c>
      <c r="Z12" s="76">
        <v>22.719678900204059</v>
      </c>
      <c r="AA12" s="76">
        <v>369.0411073084569</v>
      </c>
      <c r="AB12" s="76">
        <v>30.493178683826478</v>
      </c>
      <c r="AC12" s="76">
        <v>1777.877770041239</v>
      </c>
      <c r="AD12" s="76">
        <v>0</v>
      </c>
      <c r="AE12" s="76">
        <v>196136.36282875043</v>
      </c>
      <c r="AF12" s="76">
        <v>2562.0489797012597</v>
      </c>
      <c r="AG12" s="76">
        <v>45.476300736425785</v>
      </c>
      <c r="AH12" s="76">
        <v>264.46960712459867</v>
      </c>
      <c r="AI12" s="76">
        <v>4896.5347249774959</v>
      </c>
      <c r="AJ12" s="76">
        <v>1.1109206725553493</v>
      </c>
      <c r="AK12" s="76">
        <v>190.08675214487016</v>
      </c>
      <c r="AL12" s="76">
        <v>190.08675214487016</v>
      </c>
      <c r="AM12" s="76">
        <v>59.883376611275494</v>
      </c>
      <c r="AN12" s="76">
        <v>0</v>
      </c>
      <c r="AO12" s="76">
        <v>2278.0696750431048</v>
      </c>
      <c r="AP12" s="76">
        <v>6.6993758467693372</v>
      </c>
      <c r="AQ12" s="76">
        <v>173.6382364812265</v>
      </c>
      <c r="AR12" s="76">
        <v>8.2375292652667333</v>
      </c>
      <c r="AS12" s="76">
        <v>209.05938190858012</v>
      </c>
      <c r="AT12" s="76">
        <v>16.018301017059507</v>
      </c>
      <c r="AU12" s="76">
        <v>1423.9745179282061</v>
      </c>
      <c r="AV12" s="76">
        <v>0</v>
      </c>
      <c r="AW12" s="76">
        <v>40468.08243875287</v>
      </c>
      <c r="AX12" s="76">
        <v>16974.207471441885</v>
      </c>
      <c r="AY12" s="76">
        <v>1886.0232330715342</v>
      </c>
      <c r="AZ12" s="76">
        <v>18860.230704513429</v>
      </c>
      <c r="BA12" s="76">
        <v>9.4644002572173199E-3</v>
      </c>
      <c r="BB12" s="76">
        <v>1614.2066352894938</v>
      </c>
      <c r="BC12" s="76">
        <v>8.8031878231011333</v>
      </c>
      <c r="BD12" s="76">
        <v>23818.446293007502</v>
      </c>
      <c r="BE12" s="76">
        <v>10.061620954380865</v>
      </c>
      <c r="BF12" s="76">
        <v>1988.3741590744996</v>
      </c>
      <c r="BG12" s="76">
        <v>2548.9058940568921</v>
      </c>
      <c r="BH12" s="76">
        <v>6.2760653333112799</v>
      </c>
      <c r="BI12" s="76">
        <v>13.391129020541561</v>
      </c>
      <c r="BJ12" s="76">
        <v>1526.7829902390361</v>
      </c>
      <c r="BK12" s="76">
        <v>28430.969721722679</v>
      </c>
      <c r="BL12" s="76">
        <v>27305.969183497284</v>
      </c>
      <c r="BM12" s="76">
        <v>1125.0005382253892</v>
      </c>
      <c r="BN12" s="76">
        <v>21.340906595677815</v>
      </c>
      <c r="BO12" s="76">
        <v>0.30647937233276584</v>
      </c>
      <c r="BP12" s="76">
        <v>1168.2251342118748</v>
      </c>
      <c r="BQ12" s="76">
        <v>157.25473096446694</v>
      </c>
      <c r="BR12" s="76">
        <v>7184.1829812000833</v>
      </c>
      <c r="BS12" s="76">
        <v>387.74908973362659</v>
      </c>
      <c r="BT12" s="76">
        <v>99.395769887068283</v>
      </c>
      <c r="BU12" s="76">
        <v>11702.736669036636</v>
      </c>
      <c r="BV12" s="76">
        <v>288.26593918091675</v>
      </c>
      <c r="BW12" s="76">
        <v>9.5636835238677858</v>
      </c>
      <c r="BX12" s="76">
        <v>472.23726684193446</v>
      </c>
      <c r="BY12" s="76">
        <v>0.38142562795901586</v>
      </c>
      <c r="BZ12" s="76">
        <v>418.2372875107061</v>
      </c>
      <c r="CA12" s="76">
        <v>861.45759137465632</v>
      </c>
      <c r="CB12" s="76">
        <v>3.2354027594592112E-2</v>
      </c>
      <c r="CC12" s="76">
        <v>58.867468716559287</v>
      </c>
      <c r="CD12" s="76">
        <v>1402.3820578469745</v>
      </c>
      <c r="CE12" s="76">
        <v>0</v>
      </c>
      <c r="CF12" s="76">
        <v>702.53571722634263</v>
      </c>
      <c r="CG12" s="76">
        <v>40687.839270380333</v>
      </c>
      <c r="CH12" s="76">
        <v>1137.8212141593201</v>
      </c>
      <c r="CI12" s="94"/>
      <c r="CJ12" s="45">
        <f t="shared" si="0"/>
        <v>2.6688232711305515E-4</v>
      </c>
      <c r="CK12" s="45">
        <f t="shared" si="1"/>
        <v>-1.3526789887798849E-4</v>
      </c>
      <c r="CL12" s="45">
        <f t="shared" si="2"/>
        <v>-1.1366655059230587E-3</v>
      </c>
      <c r="CM12" s="45">
        <f t="shared" si="3"/>
        <v>4.699127392228508E-4</v>
      </c>
      <c r="CN12" s="45">
        <f t="shared" si="4"/>
        <v>3.5737967093986037E-4</v>
      </c>
      <c r="CO12" s="45">
        <f t="shared" si="5"/>
        <v>-1.8164551664815061E-3</v>
      </c>
      <c r="CP12" s="45">
        <f t="shared" si="6"/>
        <v>7.0914373451272232E-5</v>
      </c>
      <c r="CQ12" s="45">
        <f t="shared" si="7"/>
        <v>1.7594502041759916E-2</v>
      </c>
      <c r="CR12" s="45">
        <f t="shared" si="8"/>
        <v>2.5530560252568241E-2</v>
      </c>
      <c r="CS12" s="45" t="str">
        <f t="shared" si="9"/>
        <v/>
      </c>
      <c r="CT12" s="45">
        <f t="shared" si="10"/>
        <v>4.4664434148296829E-2</v>
      </c>
      <c r="CU12" s="45">
        <f t="shared" si="11"/>
        <v>-4.2418186219170823E-7</v>
      </c>
      <c r="CV12" s="45">
        <f t="shared" si="12"/>
        <v>1.9317871451417491E-2</v>
      </c>
      <c r="CW12" s="45">
        <f t="shared" si="13"/>
        <v>-3.9098160578669676E-5</v>
      </c>
      <c r="CX12" s="45">
        <f t="shared" si="14"/>
        <v>1.8241788167541715E-3</v>
      </c>
      <c r="CY12" s="45">
        <f t="shared" si="15"/>
        <v>3.085150454217217E-2</v>
      </c>
    </row>
    <row r="13" spans="1:103">
      <c r="A13" s="94" t="s">
        <v>177</v>
      </c>
      <c r="B13" s="76">
        <v>12307.057387931422</v>
      </c>
      <c r="C13" s="76">
        <v>967.32601221438972</v>
      </c>
      <c r="D13" s="76">
        <v>4832.493120965938</v>
      </c>
      <c r="E13" s="76">
        <v>4740.6062391723735</v>
      </c>
      <c r="F13" s="76">
        <v>4019.7769520269494</v>
      </c>
      <c r="G13" s="76">
        <v>245.15898699766748</v>
      </c>
      <c r="H13" s="76">
        <v>15124.451526411276</v>
      </c>
      <c r="I13" s="76">
        <v>25.701972281790781</v>
      </c>
      <c r="J13" s="76">
        <v>210.25980406947292</v>
      </c>
      <c r="K13" s="76">
        <v>4.2337037874800014</v>
      </c>
      <c r="L13" s="76">
        <v>25.942285729622583</v>
      </c>
      <c r="M13" s="76">
        <v>118.27151548300009</v>
      </c>
      <c r="N13" s="76">
        <v>29.789956187790004</v>
      </c>
      <c r="O13" s="76">
        <v>4.0504880553410993</v>
      </c>
      <c r="P13" s="76">
        <v>2.9099375636508809</v>
      </c>
      <c r="Q13" s="76">
        <v>4.2932283243292035</v>
      </c>
      <c r="R13" s="76"/>
      <c r="S13" s="76" t="s">
        <v>177</v>
      </c>
      <c r="T13" s="76">
        <v>13.853992008227689</v>
      </c>
      <c r="U13" s="76">
        <v>11.415312842591531</v>
      </c>
      <c r="V13" s="76">
        <v>4.0491394513805021</v>
      </c>
      <c r="W13" s="76">
        <v>25.705462591353967</v>
      </c>
      <c r="X13" s="76">
        <v>25.699131668689166</v>
      </c>
      <c r="Y13" s="76">
        <v>39.056990094131834</v>
      </c>
      <c r="Z13" s="76">
        <v>3.1940238586583996</v>
      </c>
      <c r="AA13" s="76">
        <v>210.31701782938308</v>
      </c>
      <c r="AB13" s="76">
        <v>2.9087957552882804</v>
      </c>
      <c r="AC13" s="76">
        <v>51045.777020652633</v>
      </c>
      <c r="AD13" s="76">
        <v>4.2202462430046808</v>
      </c>
      <c r="AE13" s="76">
        <v>12311.212544210934</v>
      </c>
      <c r="AF13" s="76">
        <v>105.18415179316618</v>
      </c>
      <c r="AG13" s="76">
        <v>333.85055514729072</v>
      </c>
      <c r="AH13" s="76">
        <v>16.845837944231892</v>
      </c>
      <c r="AI13" s="76">
        <v>656.39127515676591</v>
      </c>
      <c r="AJ13" s="76">
        <v>5.0770937645477444E-2</v>
      </c>
      <c r="AK13" s="76">
        <v>25.966217911048389</v>
      </c>
      <c r="AL13" s="76">
        <v>25.966217911048389</v>
      </c>
      <c r="AM13" s="76">
        <v>117.94758960380729</v>
      </c>
      <c r="AN13" s="76">
        <v>0</v>
      </c>
      <c r="AO13" s="76">
        <v>1053.5771581489225</v>
      </c>
      <c r="AP13" s="76">
        <v>3.9652805866846346</v>
      </c>
      <c r="AQ13" s="76">
        <v>53.548084444150803</v>
      </c>
      <c r="AR13" s="76">
        <v>4.5136326734855636</v>
      </c>
      <c r="AS13" s="76">
        <v>29.834781080216697</v>
      </c>
      <c r="AT13" s="76">
        <v>4.2925920508392004</v>
      </c>
      <c r="AU13" s="76">
        <v>967.10786193113893</v>
      </c>
      <c r="AV13" s="76">
        <v>0</v>
      </c>
      <c r="AW13" s="76">
        <v>15459.644983437778</v>
      </c>
      <c r="AX13" s="76">
        <v>4340.2095495031326</v>
      </c>
      <c r="AY13" s="76">
        <v>482.24526979039553</v>
      </c>
      <c r="AZ13" s="76">
        <v>4822.4548192935281</v>
      </c>
      <c r="BA13" s="76">
        <v>2.2856177881960234E-3</v>
      </c>
      <c r="BB13" s="76">
        <v>292.84699819970564</v>
      </c>
      <c r="BC13" s="76">
        <v>0.74651200174165111</v>
      </c>
      <c r="BD13" s="76">
        <v>10316.123051121871</v>
      </c>
      <c r="BE13" s="76">
        <v>16.316129627584235</v>
      </c>
      <c r="BF13" s="76">
        <v>92.359510728241887</v>
      </c>
      <c r="BG13" s="76">
        <v>206.50236798447943</v>
      </c>
      <c r="BH13" s="76">
        <v>0.83548980737115408</v>
      </c>
      <c r="BI13" s="76">
        <v>0.23349658173360455</v>
      </c>
      <c r="BJ13" s="76">
        <v>270.99698892728611</v>
      </c>
      <c r="BK13" s="76">
        <v>4735.1382146611359</v>
      </c>
      <c r="BL13" s="76">
        <v>4014.7993191106129</v>
      </c>
      <c r="BM13" s="76">
        <v>720.33889555052156</v>
      </c>
      <c r="BN13" s="76">
        <v>4.742337940001212</v>
      </c>
      <c r="BO13" s="76">
        <v>5.169465000292113E-2</v>
      </c>
      <c r="BP13" s="76">
        <v>487.24037168824447</v>
      </c>
      <c r="BQ13" s="76">
        <v>11.370793164018368</v>
      </c>
      <c r="BR13" s="76">
        <v>751.51112281397934</v>
      </c>
      <c r="BS13" s="76">
        <v>14.961667853855616</v>
      </c>
      <c r="BT13" s="76">
        <v>6.2954433220346413</v>
      </c>
      <c r="BU13" s="76">
        <v>1643.746958227923</v>
      </c>
      <c r="BV13" s="76">
        <v>29.913963874616098</v>
      </c>
      <c r="BW13" s="76">
        <v>327.76807977755385</v>
      </c>
      <c r="BX13" s="76">
        <v>179.08409305819657</v>
      </c>
      <c r="BY13" s="76">
        <v>3.6260956365019262E-2</v>
      </c>
      <c r="BZ13" s="76">
        <v>244.68075776737913</v>
      </c>
      <c r="CA13" s="76">
        <v>513.21986921693804</v>
      </c>
      <c r="CB13" s="76">
        <v>0.39418464524060681</v>
      </c>
      <c r="CC13" s="76">
        <v>8.4317979981506284</v>
      </c>
      <c r="CD13" s="76">
        <v>1107.6529796446232</v>
      </c>
      <c r="CE13" s="76">
        <v>0</v>
      </c>
      <c r="CF13" s="76">
        <v>435.27808610982368</v>
      </c>
      <c r="CG13" s="76">
        <v>15125.204641721368</v>
      </c>
      <c r="CH13" s="76">
        <v>747.335786324879</v>
      </c>
      <c r="CI13" s="94"/>
      <c r="CJ13" s="45">
        <f t="shared" si="0"/>
        <v>3.3762386479051644E-4</v>
      </c>
      <c r="CK13" s="45">
        <f t="shared" si="1"/>
        <v>-2.2551888452932884E-4</v>
      </c>
      <c r="CL13" s="45">
        <f t="shared" si="2"/>
        <v>-2.0772511043747636E-3</v>
      </c>
      <c r="CM13" s="45">
        <f t="shared" si="3"/>
        <v>-1.1534441451927662E-3</v>
      </c>
      <c r="CN13" s="45">
        <f t="shared" si="4"/>
        <v>-1.238285849125663E-3</v>
      </c>
      <c r="CO13" s="45">
        <f t="shared" si="5"/>
        <v>-1.9506901873962267E-3</v>
      </c>
      <c r="CP13" s="45">
        <f t="shared" si="6"/>
        <v>4.9794553460441585E-5</v>
      </c>
      <c r="CQ13" s="45">
        <f t="shared" si="7"/>
        <v>-1.1052121099777502E-4</v>
      </c>
      <c r="CR13" s="45">
        <f t="shared" si="8"/>
        <v>2.7210983175486521E-4</v>
      </c>
      <c r="CS13" s="45">
        <f t="shared" si="9"/>
        <v>-3.1786693521444736E-3</v>
      </c>
      <c r="CT13" s="45">
        <f t="shared" si="10"/>
        <v>9.2251629926652548E-4</v>
      </c>
      <c r="CU13" s="45">
        <f t="shared" si="11"/>
        <v>-2.7388325740981935E-3</v>
      </c>
      <c r="CV13" s="45">
        <f t="shared" si="12"/>
        <v>1.5046981655201326E-3</v>
      </c>
      <c r="CW13" s="45">
        <f t="shared" si="13"/>
        <v>-3.3294850945650998E-4</v>
      </c>
      <c r="CX13" s="45">
        <f t="shared" si="14"/>
        <v>-3.9238242664146032E-4</v>
      </c>
      <c r="CY13" s="45">
        <f t="shared" si="15"/>
        <v>-1.4820397191490727E-4</v>
      </c>
    </row>
    <row r="14" spans="1:103">
      <c r="A14" s="94" t="s">
        <v>178</v>
      </c>
      <c r="B14" s="76">
        <v>52216.518471642434</v>
      </c>
      <c r="C14" s="76">
        <v>4428.8346813586959</v>
      </c>
      <c r="D14" s="76">
        <v>39622.758707516332</v>
      </c>
      <c r="E14" s="76">
        <v>13544.509728680039</v>
      </c>
      <c r="F14" s="76">
        <v>11990.633690667255</v>
      </c>
      <c r="G14" s="76">
        <v>4408.9340024106787</v>
      </c>
      <c r="H14" s="76">
        <v>23328.978832437708</v>
      </c>
      <c r="I14" s="76">
        <v>181.41482633064103</v>
      </c>
      <c r="J14" s="76">
        <v>465.14774958499703</v>
      </c>
      <c r="K14" s="76"/>
      <c r="L14" s="76">
        <v>243.38725466907127</v>
      </c>
      <c r="M14" s="76">
        <v>217.77983059500002</v>
      </c>
      <c r="N14" s="76">
        <v>251.07143764249986</v>
      </c>
      <c r="O14" s="76">
        <v>50.652295488218499</v>
      </c>
      <c r="P14" s="76">
        <v>43.615813111013559</v>
      </c>
      <c r="Q14" s="76">
        <v>20.529126889628852</v>
      </c>
      <c r="R14" s="76"/>
      <c r="S14" s="76" t="s">
        <v>178</v>
      </c>
      <c r="T14" s="76">
        <v>116.37492160635738</v>
      </c>
      <c r="U14" s="76">
        <v>12.035880274746896</v>
      </c>
      <c r="V14" s="76">
        <v>50.652236690684362</v>
      </c>
      <c r="W14" s="76">
        <v>182.24165096669842</v>
      </c>
      <c r="X14" s="76">
        <v>182.17644257153921</v>
      </c>
      <c r="Y14" s="76">
        <v>113.64348063374081</v>
      </c>
      <c r="Z14" s="76">
        <v>26.870670651820543</v>
      </c>
      <c r="AA14" s="76">
        <v>960.77742165654047</v>
      </c>
      <c r="AB14" s="76">
        <v>43.689456446514008</v>
      </c>
      <c r="AC14" s="76">
        <v>8511.668475574661</v>
      </c>
      <c r="AD14" s="76">
        <v>0</v>
      </c>
      <c r="AE14" s="76">
        <v>52403.356574899313</v>
      </c>
      <c r="AF14" s="76">
        <v>816.34912046747502</v>
      </c>
      <c r="AG14" s="76">
        <v>246.93585980629865</v>
      </c>
      <c r="AH14" s="76">
        <v>34.094364910840447</v>
      </c>
      <c r="AI14" s="76">
        <v>1083.3686385407807</v>
      </c>
      <c r="AJ14" s="76">
        <v>0.51959986114601742</v>
      </c>
      <c r="AK14" s="76">
        <v>244.65426081036827</v>
      </c>
      <c r="AL14" s="76">
        <v>244.65426081036827</v>
      </c>
      <c r="AM14" s="76">
        <v>217.78000575130716</v>
      </c>
      <c r="AN14" s="76">
        <v>0</v>
      </c>
      <c r="AO14" s="76">
        <v>1174.0985015409642</v>
      </c>
      <c r="AP14" s="76">
        <v>4.5499613936947725</v>
      </c>
      <c r="AQ14" s="76">
        <v>139.52829381190782</v>
      </c>
      <c r="AR14" s="76">
        <v>6.3141434441469011</v>
      </c>
      <c r="AS14" s="76">
        <v>251.19557340187004</v>
      </c>
      <c r="AT14" s="76">
        <v>20.588126108764545</v>
      </c>
      <c r="AU14" s="76">
        <v>4427.8126007532101</v>
      </c>
      <c r="AV14" s="76">
        <v>0</v>
      </c>
      <c r="AW14" s="76">
        <v>22636.500140654876</v>
      </c>
      <c r="AX14" s="76">
        <v>35611.284232102662</v>
      </c>
      <c r="AY14" s="76">
        <v>3956.807228111139</v>
      </c>
      <c r="AZ14" s="76">
        <v>39568.091460213815</v>
      </c>
      <c r="BA14" s="76">
        <v>4.794664044531158E-3</v>
      </c>
      <c r="BB14" s="76">
        <v>421.30701475614103</v>
      </c>
      <c r="BC14" s="76">
        <v>48.886562582053301</v>
      </c>
      <c r="BD14" s="76">
        <v>13641.800833343808</v>
      </c>
      <c r="BE14" s="76">
        <v>57.32344977375071</v>
      </c>
      <c r="BF14" s="76">
        <v>758.08298946741866</v>
      </c>
      <c r="BG14" s="76">
        <v>786.2202161631858</v>
      </c>
      <c r="BH14" s="76">
        <v>66.43389718965814</v>
      </c>
      <c r="BI14" s="76">
        <v>1.2557779163015277</v>
      </c>
      <c r="BJ14" s="76">
        <v>392.73368497054048</v>
      </c>
      <c r="BK14" s="76">
        <v>13565.922419699282</v>
      </c>
      <c r="BL14" s="76">
        <v>12006.92107521057</v>
      </c>
      <c r="BM14" s="76">
        <v>1559.0013444887193</v>
      </c>
      <c r="BN14" s="76">
        <v>6.8870088581711597</v>
      </c>
      <c r="BO14" s="76">
        <v>1.3791524855459478</v>
      </c>
      <c r="BP14" s="76">
        <v>1081.2145842358498</v>
      </c>
      <c r="BQ14" s="76">
        <v>60.400849154251851</v>
      </c>
      <c r="BR14" s="76">
        <v>2634.4370236500799</v>
      </c>
      <c r="BS14" s="76">
        <v>291.39505798706995</v>
      </c>
      <c r="BT14" s="76">
        <v>95.346509410980147</v>
      </c>
      <c r="BU14" s="76">
        <v>5184.7228322778701</v>
      </c>
      <c r="BV14" s="76">
        <v>323.00265379259844</v>
      </c>
      <c r="BW14" s="76">
        <v>158.88840372140189</v>
      </c>
      <c r="BX14" s="76">
        <v>376.77639363525623</v>
      </c>
      <c r="BY14" s="76">
        <v>4.5366817311794145</v>
      </c>
      <c r="BZ14" s="76">
        <v>4400.1278688514521</v>
      </c>
      <c r="CA14" s="76">
        <v>759.156638100941</v>
      </c>
      <c r="CB14" s="76">
        <v>41.136559764590459</v>
      </c>
      <c r="CC14" s="76">
        <v>70.798198504168084</v>
      </c>
      <c r="CD14" s="76">
        <v>1066.7281655189252</v>
      </c>
      <c r="CE14" s="76">
        <v>0</v>
      </c>
      <c r="CF14" s="76">
        <v>608.60176794354379</v>
      </c>
      <c r="CG14" s="76">
        <v>23335.336204302323</v>
      </c>
      <c r="CH14" s="76">
        <v>876.20784321612859</v>
      </c>
      <c r="CI14" s="94"/>
      <c r="CJ14" s="45">
        <f t="shared" si="0"/>
        <v>3.5781417207726507E-3</v>
      </c>
      <c r="CK14" s="45">
        <f t="shared" si="1"/>
        <v>-2.3077867633846015E-4</v>
      </c>
      <c r="CL14" s="45">
        <f t="shared" si="2"/>
        <v>-1.3796931128913829E-3</v>
      </c>
      <c r="CM14" s="45">
        <f t="shared" si="3"/>
        <v>1.5809129638632829E-3</v>
      </c>
      <c r="CN14" s="45">
        <f t="shared" si="4"/>
        <v>1.358342266430182E-3</v>
      </c>
      <c r="CO14" s="45">
        <f t="shared" si="5"/>
        <v>-1.9973384846340564E-3</v>
      </c>
      <c r="CP14" s="45">
        <f t="shared" si="6"/>
        <v>2.725096503484861E-4</v>
      </c>
      <c r="CQ14" s="45">
        <f t="shared" si="7"/>
        <v>4.1982028498050083E-3</v>
      </c>
      <c r="CR14" s="45">
        <f t="shared" si="8"/>
        <v>1.0655316993659376</v>
      </c>
      <c r="CS14" s="45" t="str">
        <f t="shared" si="9"/>
        <v/>
      </c>
      <c r="CT14" s="45">
        <f t="shared" si="10"/>
        <v>5.2057209939761449E-3</v>
      </c>
      <c r="CU14" s="45">
        <f t="shared" si="11"/>
        <v>8.0428158410288049E-7</v>
      </c>
      <c r="CV14" s="45">
        <f t="shared" si="12"/>
        <v>4.9442405928679578E-4</v>
      </c>
      <c r="CW14" s="45">
        <f t="shared" si="13"/>
        <v>-1.1608069006702246E-6</v>
      </c>
      <c r="CX14" s="45">
        <f t="shared" si="14"/>
        <v>1.6884549489655949E-3</v>
      </c>
      <c r="CY14" s="45">
        <f t="shared" si="15"/>
        <v>2.8739273449324655E-3</v>
      </c>
    </row>
    <row r="15" spans="1:103">
      <c r="A15" s="94" t="s">
        <v>179</v>
      </c>
      <c r="B15" s="76">
        <v>48205.339385469051</v>
      </c>
      <c r="C15" s="76">
        <v>1784.2026625476319</v>
      </c>
      <c r="D15" s="76">
        <v>23177.178753241264</v>
      </c>
      <c r="E15" s="76">
        <v>10395.514100771621</v>
      </c>
      <c r="F15" s="76">
        <v>9399.0681548325174</v>
      </c>
      <c r="G15" s="76">
        <v>610.65256238929635</v>
      </c>
      <c r="H15" s="76">
        <v>20747.480834791222</v>
      </c>
      <c r="I15" s="76">
        <v>114.36187804888392</v>
      </c>
      <c r="J15" s="76">
        <v>259.5065880440863</v>
      </c>
      <c r="K15" s="76"/>
      <c r="L15" s="76">
        <v>137.91648254693698</v>
      </c>
      <c r="M15" s="76">
        <v>44.55407270160449</v>
      </c>
      <c r="N15" s="76">
        <v>134.63652859999993</v>
      </c>
      <c r="O15" s="76">
        <v>4.3264315206841495</v>
      </c>
      <c r="P15" s="76">
        <v>22.897283357022044</v>
      </c>
      <c r="Q15" s="76">
        <v>11.040099084372439</v>
      </c>
      <c r="R15" s="76"/>
      <c r="S15" s="76" t="s">
        <v>179</v>
      </c>
      <c r="T15" s="76">
        <v>62.023272795615796</v>
      </c>
      <c r="U15" s="76">
        <v>7.5359532360041674</v>
      </c>
      <c r="V15" s="76">
        <v>4.3257031713442444</v>
      </c>
      <c r="W15" s="76">
        <v>114.78511709726219</v>
      </c>
      <c r="X15" s="76">
        <v>114.78494621579993</v>
      </c>
      <c r="Y15" s="76">
        <v>106.14240855143107</v>
      </c>
      <c r="Z15" s="76">
        <v>14.201119980265624</v>
      </c>
      <c r="AA15" s="76">
        <v>259.75573365421553</v>
      </c>
      <c r="AB15" s="76">
        <v>22.938185494818462</v>
      </c>
      <c r="AC15" s="76">
        <v>2341.859346918875</v>
      </c>
      <c r="AD15" s="76">
        <v>0</v>
      </c>
      <c r="AE15" s="76">
        <v>48237.615249370319</v>
      </c>
      <c r="AF15" s="76">
        <v>425.74579270402933</v>
      </c>
      <c r="AG15" s="76">
        <v>27.451969323889941</v>
      </c>
      <c r="AH15" s="76">
        <v>51.051274268691593</v>
      </c>
      <c r="AI15" s="76">
        <v>882.70681737105485</v>
      </c>
      <c r="AJ15" s="76">
        <v>1.8698924127300359E-3</v>
      </c>
      <c r="AK15" s="76">
        <v>138.88006146884268</v>
      </c>
      <c r="AL15" s="76">
        <v>138.88006146884268</v>
      </c>
      <c r="AM15" s="76">
        <v>44.554057343386404</v>
      </c>
      <c r="AN15" s="76">
        <v>0</v>
      </c>
      <c r="AO15" s="76">
        <v>1298.7142537032469</v>
      </c>
      <c r="AP15" s="76">
        <v>4.4243725125836493</v>
      </c>
      <c r="AQ15" s="76">
        <v>103.11604390605983</v>
      </c>
      <c r="AR15" s="76">
        <v>4.2964216444017485</v>
      </c>
      <c r="AS15" s="76">
        <v>134.63711621426719</v>
      </c>
      <c r="AT15" s="76">
        <v>11.041005445591033</v>
      </c>
      <c r="AU15" s="76">
        <v>1783.0482421215074</v>
      </c>
      <c r="AV15" s="76">
        <v>0</v>
      </c>
      <c r="AW15" s="76">
        <v>20470.174667570562</v>
      </c>
      <c r="AX15" s="76">
        <v>20816.754999498451</v>
      </c>
      <c r="AY15" s="76">
        <v>2312.9743658041084</v>
      </c>
      <c r="AZ15" s="76">
        <v>23129.729365302548</v>
      </c>
      <c r="BA15" s="76">
        <v>1.7776333174636925E-3</v>
      </c>
      <c r="BB15" s="76">
        <v>485.12322121766766</v>
      </c>
      <c r="BC15" s="76">
        <v>3.3631865308619533</v>
      </c>
      <c r="BD15" s="76">
        <v>13659.800073010469</v>
      </c>
      <c r="BE15" s="76">
        <v>11.289023143019341</v>
      </c>
      <c r="BF15" s="76">
        <v>502.04572374984167</v>
      </c>
      <c r="BG15" s="76">
        <v>726.11812618153976</v>
      </c>
      <c r="BH15" s="76">
        <v>3.6868505344554867</v>
      </c>
      <c r="BI15" s="76">
        <v>3.1335414055567549E-2</v>
      </c>
      <c r="BJ15" s="76">
        <v>473.16842419131723</v>
      </c>
      <c r="BK15" s="76">
        <v>10404.581530838397</v>
      </c>
      <c r="BL15" s="76">
        <v>9405.9812530560266</v>
      </c>
      <c r="BM15" s="76">
        <v>998.60027778237065</v>
      </c>
      <c r="BN15" s="76">
        <v>8.1510039870588678</v>
      </c>
      <c r="BO15" s="76">
        <v>0.17916660805568868</v>
      </c>
      <c r="BP15" s="76">
        <v>417.85311518598746</v>
      </c>
      <c r="BQ15" s="76">
        <v>45.603233452934056</v>
      </c>
      <c r="BR15" s="76">
        <v>2354.3940413476857</v>
      </c>
      <c r="BS15" s="76">
        <v>96.072478524226042</v>
      </c>
      <c r="BT15" s="76">
        <v>32.852029056917807</v>
      </c>
      <c r="BU15" s="76">
        <v>4376.7798245120912</v>
      </c>
      <c r="BV15" s="76">
        <v>137.17735387384215</v>
      </c>
      <c r="BW15" s="76">
        <v>158.49631937697379</v>
      </c>
      <c r="BX15" s="76">
        <v>195.73347374570787</v>
      </c>
      <c r="BY15" s="76">
        <v>0.16389751329662658</v>
      </c>
      <c r="BZ15" s="76">
        <v>609.90253135137823</v>
      </c>
      <c r="CA15" s="76">
        <v>671.97861656558734</v>
      </c>
      <c r="CB15" s="76">
        <v>0.36514241044214785</v>
      </c>
      <c r="CC15" s="76">
        <v>37.820141548983749</v>
      </c>
      <c r="CD15" s="76">
        <v>1111.3342868411669</v>
      </c>
      <c r="CE15" s="76">
        <v>0</v>
      </c>
      <c r="CF15" s="76">
        <v>535.86627130713157</v>
      </c>
      <c r="CG15" s="76">
        <v>20749.534834460457</v>
      </c>
      <c r="CH15" s="76">
        <v>865.26245897056333</v>
      </c>
      <c r="CI15" s="94"/>
      <c r="CJ15" s="45">
        <f t="shared" si="0"/>
        <v>6.6954956261540931E-4</v>
      </c>
      <c r="CK15" s="45">
        <f t="shared" si="1"/>
        <v>-6.4702314953174196E-4</v>
      </c>
      <c r="CL15" s="45">
        <f t="shared" si="2"/>
        <v>-2.047246062339656E-3</v>
      </c>
      <c r="CM15" s="45">
        <f t="shared" si="3"/>
        <v>8.7224450651296091E-4</v>
      </c>
      <c r="CN15" s="45">
        <f t="shared" si="4"/>
        <v>7.3550889403380527E-4</v>
      </c>
      <c r="CO15" s="45">
        <f t="shared" si="5"/>
        <v>-1.228245133343056E-3</v>
      </c>
      <c r="CP15" s="45">
        <f t="shared" si="6"/>
        <v>9.8999955010958476E-5</v>
      </c>
      <c r="CQ15" s="45">
        <f t="shared" si="7"/>
        <v>3.6993810711570363E-3</v>
      </c>
      <c r="CR15" s="45">
        <f t="shared" si="8"/>
        <v>9.6007431644435455E-4</v>
      </c>
      <c r="CS15" s="45" t="str">
        <f t="shared" si="9"/>
        <v/>
      </c>
      <c r="CT15" s="45">
        <f t="shared" si="10"/>
        <v>6.9866842897314575E-3</v>
      </c>
      <c r="CU15" s="45">
        <f t="shared" si="11"/>
        <v>-3.4470963381051186E-7</v>
      </c>
      <c r="CV15" s="45">
        <f t="shared" si="12"/>
        <v>4.3644490345282554E-6</v>
      </c>
      <c r="CW15" s="45">
        <f t="shared" si="13"/>
        <v>-1.683487503322114E-4</v>
      </c>
      <c r="CX15" s="45">
        <f t="shared" si="14"/>
        <v>1.786331468177207E-3</v>
      </c>
      <c r="CY15" s="45">
        <f t="shared" si="15"/>
        <v>8.2097199641650972E-5</v>
      </c>
    </row>
    <row r="16" spans="1:103">
      <c r="A16" s="94" t="s">
        <v>180</v>
      </c>
      <c r="B16" s="76">
        <v>25330.056492052892</v>
      </c>
      <c r="C16" s="76">
        <v>902.19191172845342</v>
      </c>
      <c r="D16" s="76">
        <v>19825.554057388828</v>
      </c>
      <c r="E16" s="76">
        <v>11839.700783290282</v>
      </c>
      <c r="F16" s="76">
        <v>5766.5015677310093</v>
      </c>
      <c r="G16" s="76">
        <v>29678.998548782256</v>
      </c>
      <c r="H16" s="76">
        <v>10366.580377043929</v>
      </c>
      <c r="I16" s="76">
        <v>62.9822654860047</v>
      </c>
      <c r="J16" s="76">
        <v>146.5906563940849</v>
      </c>
      <c r="K16" s="76"/>
      <c r="L16" s="76">
        <v>76.077953250216567</v>
      </c>
      <c r="M16" s="76">
        <v>26.915364097008993</v>
      </c>
      <c r="N16" s="76">
        <v>62.974075525499998</v>
      </c>
      <c r="O16" s="76">
        <v>2.5997843330579991</v>
      </c>
      <c r="P16" s="76">
        <v>13.829448338398509</v>
      </c>
      <c r="Q16" s="76">
        <v>5.4951550365878079</v>
      </c>
      <c r="R16" s="76"/>
      <c r="S16" s="76" t="s">
        <v>180</v>
      </c>
      <c r="T16" s="76">
        <v>29.1065625452873</v>
      </c>
      <c r="U16" s="76">
        <v>3.3009396063595942</v>
      </c>
      <c r="V16" s="76">
        <v>2.5994581650064101</v>
      </c>
      <c r="W16" s="76">
        <v>63.195646736709023</v>
      </c>
      <c r="X16" s="76">
        <v>63.195593282229446</v>
      </c>
      <c r="Y16" s="76">
        <v>49.808625598224175</v>
      </c>
      <c r="Z16" s="76">
        <v>6.6643943101317689</v>
      </c>
      <c r="AA16" s="76">
        <v>149.22944815182615</v>
      </c>
      <c r="AB16" s="76">
        <v>13.850029564573937</v>
      </c>
      <c r="AC16" s="76">
        <v>1249.6545296314428</v>
      </c>
      <c r="AD16" s="76">
        <v>0</v>
      </c>
      <c r="AE16" s="76">
        <v>25335.354651587048</v>
      </c>
      <c r="AF16" s="76">
        <v>174.76934759208314</v>
      </c>
      <c r="AG16" s="76">
        <v>18.945331196473159</v>
      </c>
      <c r="AH16" s="76">
        <v>26.559637314153676</v>
      </c>
      <c r="AI16" s="76">
        <v>406.60364398604304</v>
      </c>
      <c r="AJ16" s="76">
        <v>9.622022744272124E-4</v>
      </c>
      <c r="AK16" s="76">
        <v>81.587595755293592</v>
      </c>
      <c r="AL16" s="76">
        <v>81.587595755293592</v>
      </c>
      <c r="AM16" s="76">
        <v>26.915314849826622</v>
      </c>
      <c r="AN16" s="76">
        <v>0</v>
      </c>
      <c r="AO16" s="76">
        <v>644.58769044623739</v>
      </c>
      <c r="AP16" s="76">
        <v>2.2055132358466909</v>
      </c>
      <c r="AQ16" s="76">
        <v>47.642484763319018</v>
      </c>
      <c r="AR16" s="76">
        <v>1.957523398863958</v>
      </c>
      <c r="AS16" s="76">
        <v>62.974425607290414</v>
      </c>
      <c r="AT16" s="76">
        <v>5.495600585654687</v>
      </c>
      <c r="AU16" s="76">
        <v>901.52001217612826</v>
      </c>
      <c r="AV16" s="76">
        <v>0</v>
      </c>
      <c r="AW16" s="76">
        <v>10201.101518102694</v>
      </c>
      <c r="AX16" s="76">
        <v>17799.8296773205</v>
      </c>
      <c r="AY16" s="76">
        <v>1977.7591961088424</v>
      </c>
      <c r="AZ16" s="76">
        <v>19777.588873429344</v>
      </c>
      <c r="BA16" s="76">
        <v>7.6045490768751752E-4</v>
      </c>
      <c r="BB16" s="76">
        <v>224.53357642421329</v>
      </c>
      <c r="BC16" s="76">
        <v>78.658331460506972</v>
      </c>
      <c r="BD16" s="76">
        <v>6875.9729586005051</v>
      </c>
      <c r="BE16" s="76">
        <v>49.202122134955957</v>
      </c>
      <c r="BF16" s="76">
        <v>245.41190506897718</v>
      </c>
      <c r="BG16" s="76">
        <v>408.55009937333602</v>
      </c>
      <c r="BH16" s="76">
        <v>39.543432888550882</v>
      </c>
      <c r="BI16" s="76">
        <v>1.6123972618594912E-2</v>
      </c>
      <c r="BJ16" s="76">
        <v>225.20951029834052</v>
      </c>
      <c r="BK16" s="76">
        <v>11822.967506812387</v>
      </c>
      <c r="BL16" s="76">
        <v>5766.2238383213989</v>
      </c>
      <c r="BM16" s="76">
        <v>6056.7436684909917</v>
      </c>
      <c r="BN16" s="76">
        <v>3.7589327810755244</v>
      </c>
      <c r="BO16" s="76">
        <v>0.45049122869095037</v>
      </c>
      <c r="BP16" s="76">
        <v>950.94590386745745</v>
      </c>
      <c r="BQ16" s="76">
        <v>22.003764347955485</v>
      </c>
      <c r="BR16" s="76">
        <v>1143.6998626520499</v>
      </c>
      <c r="BS16" s="76">
        <v>51.678995783660461</v>
      </c>
      <c r="BT16" s="76">
        <v>16.773061526590478</v>
      </c>
      <c r="BU16" s="76">
        <v>2120.9211655836448</v>
      </c>
      <c r="BV16" s="76">
        <v>72.804467165593792</v>
      </c>
      <c r="BW16" s="76">
        <v>175.69445441668455</v>
      </c>
      <c r="BX16" s="76">
        <v>228.05959915562957</v>
      </c>
      <c r="BY16" s="76">
        <v>5.6460817806731791</v>
      </c>
      <c r="BZ16" s="76">
        <v>29586.444433362543</v>
      </c>
      <c r="CA16" s="76">
        <v>321.26310052995251</v>
      </c>
      <c r="CB16" s="76">
        <v>661.00192698688829</v>
      </c>
      <c r="CC16" s="76">
        <v>17.748447051467167</v>
      </c>
      <c r="CD16" s="76">
        <v>570.46244029240097</v>
      </c>
      <c r="CE16" s="76">
        <v>0</v>
      </c>
      <c r="CF16" s="76">
        <v>259.41053563848595</v>
      </c>
      <c r="CG16" s="76">
        <v>10367.157302314305</v>
      </c>
      <c r="CH16" s="76">
        <v>422.45517605583217</v>
      </c>
      <c r="CI16" s="94"/>
      <c r="CJ16" s="45">
        <f t="shared" si="0"/>
        <v>2.0916493162253827E-4</v>
      </c>
      <c r="CK16" s="45">
        <f t="shared" si="1"/>
        <v>-7.4474127243937189E-4</v>
      </c>
      <c r="CL16" s="45">
        <f t="shared" si="2"/>
        <v>-2.4193615886163936E-3</v>
      </c>
      <c r="CM16" s="45">
        <f t="shared" si="3"/>
        <v>-1.4133192032615384E-3</v>
      </c>
      <c r="CN16" s="45">
        <f t="shared" si="4"/>
        <v>-4.8162548184250621E-5</v>
      </c>
      <c r="CO16" s="45">
        <f t="shared" si="5"/>
        <v>-3.1185053386348226E-3</v>
      </c>
      <c r="CP16" s="45">
        <f t="shared" si="6"/>
        <v>5.5652418578970992E-5</v>
      </c>
      <c r="CQ16" s="45">
        <f t="shared" si="7"/>
        <v>3.3871089675576974E-3</v>
      </c>
      <c r="CR16" s="45">
        <f t="shared" si="8"/>
        <v>1.8001091083508673E-2</v>
      </c>
      <c r="CS16" s="45" t="str">
        <f t="shared" si="9"/>
        <v/>
      </c>
      <c r="CT16" s="45">
        <f t="shared" si="10"/>
        <v>7.2421013837689452E-2</v>
      </c>
      <c r="CU16" s="45">
        <f t="shared" si="11"/>
        <v>-1.8297052268624669E-6</v>
      </c>
      <c r="CV16" s="45">
        <f t="shared" si="12"/>
        <v>5.5591414005536894E-6</v>
      </c>
      <c r="CW16" s="45">
        <f t="shared" si="13"/>
        <v>-1.2545965734213802E-4</v>
      </c>
      <c r="CX16" s="45">
        <f t="shared" si="14"/>
        <v>1.4882174380219664E-3</v>
      </c>
      <c r="CY16" s="45">
        <f t="shared" si="15"/>
        <v>8.1080345124487084E-5</v>
      </c>
    </row>
    <row r="17" spans="1:103">
      <c r="A17" s="94" t="s">
        <v>181</v>
      </c>
      <c r="B17" s="76">
        <v>16377.555571021432</v>
      </c>
      <c r="C17" s="76">
        <v>701.26996482532456</v>
      </c>
      <c r="D17" s="76">
        <v>8647.8892026493304</v>
      </c>
      <c r="E17" s="76">
        <v>4103.0922640985509</v>
      </c>
      <c r="F17" s="76">
        <v>3438.6761459929103</v>
      </c>
      <c r="G17" s="76">
        <v>2577.7279132661156</v>
      </c>
      <c r="H17" s="76">
        <v>11835.535621108244</v>
      </c>
      <c r="I17" s="76">
        <v>46.705493877684106</v>
      </c>
      <c r="J17" s="76">
        <v>123.91065243687351</v>
      </c>
      <c r="K17" s="76"/>
      <c r="L17" s="76">
        <v>56.428172034133873</v>
      </c>
      <c r="M17" s="76">
        <v>18.704155704249747</v>
      </c>
      <c r="N17" s="76">
        <v>42.653242600000006</v>
      </c>
      <c r="O17" s="76">
        <v>1.7256593939538547</v>
      </c>
      <c r="P17" s="76">
        <v>9.3622792763046245</v>
      </c>
      <c r="Q17" s="76">
        <v>4.0928881383099593</v>
      </c>
      <c r="R17" s="76"/>
      <c r="S17" s="76" t="s">
        <v>181</v>
      </c>
      <c r="T17" s="76">
        <v>19.605125048492884</v>
      </c>
      <c r="U17" s="76">
        <v>1.9406250442764181</v>
      </c>
      <c r="V17" s="76">
        <v>1.7255269306263217</v>
      </c>
      <c r="W17" s="76">
        <v>46.899853268890361</v>
      </c>
      <c r="X17" s="76">
        <v>46.899756780835347</v>
      </c>
      <c r="Y17" s="76">
        <v>44.515642369645704</v>
      </c>
      <c r="Z17" s="76">
        <v>4.4890595927831836</v>
      </c>
      <c r="AA17" s="76">
        <v>123.98637541175914</v>
      </c>
      <c r="AB17" s="76">
        <v>9.3808994880805141</v>
      </c>
      <c r="AC17" s="76">
        <v>857.87054631867227</v>
      </c>
      <c r="AD17" s="76">
        <v>0</v>
      </c>
      <c r="AE17" s="76">
        <v>16397.914646207777</v>
      </c>
      <c r="AF17" s="76">
        <v>142.28385098805614</v>
      </c>
      <c r="AG17" s="76">
        <v>12.0049992992318</v>
      </c>
      <c r="AH17" s="76">
        <v>17.765866894920244</v>
      </c>
      <c r="AI17" s="76">
        <v>429.06083504799648</v>
      </c>
      <c r="AJ17" s="76">
        <v>9.2418918137838286E-4</v>
      </c>
      <c r="AK17" s="76">
        <v>56.793919869217213</v>
      </c>
      <c r="AL17" s="76">
        <v>56.793919869217213</v>
      </c>
      <c r="AM17" s="76">
        <v>18.704134370784356</v>
      </c>
      <c r="AN17" s="76">
        <v>0</v>
      </c>
      <c r="AO17" s="76">
        <v>800.25532466245579</v>
      </c>
      <c r="AP17" s="76">
        <v>2.7382088192731242</v>
      </c>
      <c r="AQ17" s="76">
        <v>40.179900621627496</v>
      </c>
      <c r="AR17" s="76">
        <v>1.4829798675451205</v>
      </c>
      <c r="AS17" s="76">
        <v>42.653862152487292</v>
      </c>
      <c r="AT17" s="76">
        <v>4.0940522482370056</v>
      </c>
      <c r="AU17" s="76">
        <v>700.95675512050957</v>
      </c>
      <c r="AV17" s="76">
        <v>0</v>
      </c>
      <c r="AW17" s="76">
        <v>11704.430926988427</v>
      </c>
      <c r="AX17" s="76">
        <v>7768.5584902682485</v>
      </c>
      <c r="AY17" s="76">
        <v>863.17268455210296</v>
      </c>
      <c r="AZ17" s="76">
        <v>8631.7311748203501</v>
      </c>
      <c r="BA17" s="76">
        <v>5.2890729275566683E-4</v>
      </c>
      <c r="BB17" s="76">
        <v>242.9757547492793</v>
      </c>
      <c r="BC17" s="76">
        <v>5.8328556716656452</v>
      </c>
      <c r="BD17" s="76">
        <v>8150.6052467233239</v>
      </c>
      <c r="BE17" s="76">
        <v>5.0776496312218589</v>
      </c>
      <c r="BF17" s="76">
        <v>181.47138822842084</v>
      </c>
      <c r="BG17" s="76">
        <v>264.09696087347118</v>
      </c>
      <c r="BH17" s="76">
        <v>3.6780969826441199</v>
      </c>
      <c r="BI17" s="76">
        <v>1.5486821431130351E-2</v>
      </c>
      <c r="BJ17" s="76">
        <v>147.51001171756585</v>
      </c>
      <c r="BK17" s="76">
        <v>4107.2566341585452</v>
      </c>
      <c r="BL17" s="76">
        <v>3442.7315721370164</v>
      </c>
      <c r="BM17" s="76">
        <v>664.52506202152847</v>
      </c>
      <c r="BN17" s="76">
        <v>2.7461866751544579</v>
      </c>
      <c r="BO17" s="76">
        <v>9.9856146781527502E-2</v>
      </c>
      <c r="BP17" s="76">
        <v>159.60722413840614</v>
      </c>
      <c r="BQ17" s="76">
        <v>16.838623352458409</v>
      </c>
      <c r="BR17" s="76">
        <v>874.47426379404465</v>
      </c>
      <c r="BS17" s="76">
        <v>34.759699709541032</v>
      </c>
      <c r="BT17" s="76">
        <v>12.852136647982491</v>
      </c>
      <c r="BU17" s="76">
        <v>1642.0128534973594</v>
      </c>
      <c r="BV17" s="76">
        <v>44.279148876685561</v>
      </c>
      <c r="BW17" s="76">
        <v>27.492985462722576</v>
      </c>
      <c r="BX17" s="76">
        <v>63.768951528078603</v>
      </c>
      <c r="BY17" s="76">
        <v>0.39634125806753867</v>
      </c>
      <c r="BZ17" s="76">
        <v>2570.0319475299966</v>
      </c>
      <c r="CA17" s="76">
        <v>384.81333323579383</v>
      </c>
      <c r="CB17" s="76">
        <v>53.483909152444063</v>
      </c>
      <c r="CC17" s="76">
        <v>11.954785503280014</v>
      </c>
      <c r="CD17" s="76">
        <v>706.37696100989126</v>
      </c>
      <c r="CE17" s="76">
        <v>0</v>
      </c>
      <c r="CF17" s="76">
        <v>313.88605892597428</v>
      </c>
      <c r="CG17" s="76">
        <v>11836.759976190082</v>
      </c>
      <c r="CH17" s="76">
        <v>510.96383148302078</v>
      </c>
      <c r="CI17" s="94"/>
      <c r="CJ17" s="45">
        <f t="shared" si="0"/>
        <v>1.2431082952555112E-3</v>
      </c>
      <c r="CK17" s="45">
        <f t="shared" si="1"/>
        <v>-4.466321395826643E-4</v>
      </c>
      <c r="CL17" s="45">
        <f t="shared" si="2"/>
        <v>-1.868436036857429E-3</v>
      </c>
      <c r="CM17" s="45">
        <f t="shared" si="3"/>
        <v>1.0149345400862532E-3</v>
      </c>
      <c r="CN17" s="45">
        <f t="shared" si="4"/>
        <v>1.1793568140552981E-3</v>
      </c>
      <c r="CO17" s="45">
        <f t="shared" si="5"/>
        <v>-2.9855617020369649E-3</v>
      </c>
      <c r="CP17" s="45">
        <f t="shared" si="6"/>
        <v>1.0344737416487065E-4</v>
      </c>
      <c r="CQ17" s="45">
        <f t="shared" si="7"/>
        <v>4.1593158967549197E-3</v>
      </c>
      <c r="CR17" s="45">
        <f t="shared" si="8"/>
        <v>6.1110948410358229E-4</v>
      </c>
      <c r="CS17" s="45" t="str">
        <f t="shared" si="9"/>
        <v/>
      </c>
      <c r="CT17" s="45">
        <f t="shared" si="10"/>
        <v>6.4816530803460401E-3</v>
      </c>
      <c r="CU17" s="45">
        <f t="shared" si="11"/>
        <v>-1.14057355638007E-6</v>
      </c>
      <c r="CV17" s="45">
        <f t="shared" si="12"/>
        <v>1.4525331475889059E-5</v>
      </c>
      <c r="CW17" s="45">
        <f t="shared" si="13"/>
        <v>-7.676099234712013E-5</v>
      </c>
      <c r="CX17" s="45">
        <f t="shared" si="14"/>
        <v>1.9888545541486063E-3</v>
      </c>
      <c r="CY17" s="45">
        <f t="shared" si="15"/>
        <v>2.8442261007577478E-4</v>
      </c>
    </row>
    <row r="18" spans="1:103">
      <c r="A18" s="94" t="s">
        <v>182</v>
      </c>
      <c r="B18" s="76">
        <v>30913.824880762644</v>
      </c>
      <c r="C18" s="76">
        <v>594.26688799549879</v>
      </c>
      <c r="D18" s="76">
        <v>5782.2759881313596</v>
      </c>
      <c r="E18" s="76">
        <v>8705.1295281322637</v>
      </c>
      <c r="F18" s="76">
        <v>7837.1378648785239</v>
      </c>
      <c r="G18" s="76">
        <v>455.48970468491558</v>
      </c>
      <c r="H18" s="76">
        <v>15843.147025952832</v>
      </c>
      <c r="I18" s="76">
        <v>99.85622438598017</v>
      </c>
      <c r="J18" s="76">
        <v>231.25577629824414</v>
      </c>
      <c r="K18" s="76"/>
      <c r="L18" s="76">
        <v>108.38536526767642</v>
      </c>
      <c r="M18" s="76">
        <v>42.840881835640729</v>
      </c>
      <c r="N18" s="76">
        <v>87.023005834999992</v>
      </c>
      <c r="O18" s="76">
        <v>4.315592254094998</v>
      </c>
      <c r="P18" s="76">
        <v>22.708799420775001</v>
      </c>
      <c r="Q18" s="76">
        <v>7.9982814359235723</v>
      </c>
      <c r="R18" s="76"/>
      <c r="S18" s="76" t="s">
        <v>182</v>
      </c>
      <c r="T18" s="76">
        <v>40.218186822598398</v>
      </c>
      <c r="U18" s="76">
        <v>5.6509993783289749</v>
      </c>
      <c r="V18" s="76">
        <v>4.3149575587378326</v>
      </c>
      <c r="W18" s="76">
        <v>100.11957217648781</v>
      </c>
      <c r="X18" s="76">
        <v>100.11949749172254</v>
      </c>
      <c r="Y18" s="76">
        <v>72.274056905669681</v>
      </c>
      <c r="Z18" s="76">
        <v>9.208415698004849</v>
      </c>
      <c r="AA18" s="76">
        <v>231.28634313321976</v>
      </c>
      <c r="AB18" s="76">
        <v>22.734405707568978</v>
      </c>
      <c r="AC18" s="76">
        <v>739.51170185178648</v>
      </c>
      <c r="AD18" s="76">
        <v>0</v>
      </c>
      <c r="AE18" s="76">
        <v>30945.701755077498</v>
      </c>
      <c r="AF18" s="76">
        <v>355.98887809056072</v>
      </c>
      <c r="AG18" s="76">
        <v>18.480354080669468</v>
      </c>
      <c r="AH18" s="76">
        <v>41.630856038309155</v>
      </c>
      <c r="AI18" s="76">
        <v>595.38767928852553</v>
      </c>
      <c r="AJ18" s="76">
        <v>9.176979306660171E-4</v>
      </c>
      <c r="AK18" s="76">
        <v>108.75601844418418</v>
      </c>
      <c r="AL18" s="76">
        <v>108.75601844418418</v>
      </c>
      <c r="AM18" s="76">
        <v>42.840842260244614</v>
      </c>
      <c r="AN18" s="76">
        <v>0</v>
      </c>
      <c r="AO18" s="76">
        <v>1050.9984503793803</v>
      </c>
      <c r="AP18" s="76">
        <v>3.5450561600907733</v>
      </c>
      <c r="AQ18" s="76">
        <v>71.831232555974154</v>
      </c>
      <c r="AR18" s="76">
        <v>3.0581983533810857</v>
      </c>
      <c r="AS18" s="76">
        <v>87.023839593738103</v>
      </c>
      <c r="AT18" s="76">
        <v>7.9982528223105565</v>
      </c>
      <c r="AU18" s="76">
        <v>594.11089852147029</v>
      </c>
      <c r="AV18" s="76">
        <v>0</v>
      </c>
      <c r="AW18" s="76">
        <v>15761.873753313828</v>
      </c>
      <c r="AX18" s="76">
        <v>5198.2590361547009</v>
      </c>
      <c r="AY18" s="76">
        <v>577.58453842975803</v>
      </c>
      <c r="AZ18" s="76">
        <v>5775.8435745844572</v>
      </c>
      <c r="BA18" s="76">
        <v>1.4384533459236349E-3</v>
      </c>
      <c r="BB18" s="76">
        <v>391.5935620399805</v>
      </c>
      <c r="BC18" s="76">
        <v>2.6300384235850465</v>
      </c>
      <c r="BD18" s="76">
        <v>10625.068525900562</v>
      </c>
      <c r="BE18" s="76">
        <v>10.007022065510334</v>
      </c>
      <c r="BF18" s="76">
        <v>452.88727822880657</v>
      </c>
      <c r="BG18" s="76">
        <v>631.69835396308383</v>
      </c>
      <c r="BH18" s="76">
        <v>2.1479454392433741</v>
      </c>
      <c r="BI18" s="76">
        <v>1.5377790362494979E-2</v>
      </c>
      <c r="BJ18" s="76">
        <v>439.53047669438934</v>
      </c>
      <c r="BK18" s="76">
        <v>8708.7051857284114</v>
      </c>
      <c r="BL18" s="76">
        <v>7839.6645922441703</v>
      </c>
      <c r="BM18" s="76">
        <v>869.04059348424005</v>
      </c>
      <c r="BN18" s="76">
        <v>6.9925843424439291</v>
      </c>
      <c r="BO18" s="76">
        <v>0.11739711963491457</v>
      </c>
      <c r="BP18" s="76">
        <v>356.69560039021803</v>
      </c>
      <c r="BQ18" s="76">
        <v>39.223102848922771</v>
      </c>
      <c r="BR18" s="76">
        <v>1957.699437049775</v>
      </c>
      <c r="BS18" s="76">
        <v>85.959890044478286</v>
      </c>
      <c r="BT18" s="76">
        <v>25.262716057915416</v>
      </c>
      <c r="BU18" s="76">
        <v>3509.7608281662528</v>
      </c>
      <c r="BV18" s="76">
        <v>47.376447031631237</v>
      </c>
      <c r="BW18" s="76">
        <v>155.10707617068195</v>
      </c>
      <c r="BX18" s="76">
        <v>163.79609647425835</v>
      </c>
      <c r="BY18" s="76">
        <v>0.13337097460826622</v>
      </c>
      <c r="BZ18" s="76">
        <v>454.8974046122899</v>
      </c>
      <c r="CA18" s="76">
        <v>495.59808196091541</v>
      </c>
      <c r="CB18" s="76">
        <v>1.752054716550649</v>
      </c>
      <c r="CC18" s="76">
        <v>24.524158740407284</v>
      </c>
      <c r="CD18" s="76">
        <v>870.57572831521168</v>
      </c>
      <c r="CE18" s="76">
        <v>0</v>
      </c>
      <c r="CF18" s="76">
        <v>401.04479681211001</v>
      </c>
      <c r="CG18" s="76">
        <v>15845.309291489602</v>
      </c>
      <c r="CH18" s="76">
        <v>646.22996676446439</v>
      </c>
      <c r="CI18" s="94"/>
      <c r="CJ18" s="45">
        <f t="shared" si="0"/>
        <v>1.0311527104072643E-3</v>
      </c>
      <c r="CK18" s="45">
        <f t="shared" si="1"/>
        <v>-2.6249060343015989E-4</v>
      </c>
      <c r="CL18" s="45">
        <f t="shared" si="2"/>
        <v>-1.1124362725171645E-3</v>
      </c>
      <c r="CM18" s="45">
        <f t="shared" si="3"/>
        <v>4.1075294567327354E-4</v>
      </c>
      <c r="CN18" s="45">
        <f t="shared" si="4"/>
        <v>3.2240435337620925E-4</v>
      </c>
      <c r="CO18" s="45">
        <f t="shared" si="5"/>
        <v>-1.3003588589019783E-3</v>
      </c>
      <c r="CP18" s="45">
        <f t="shared" si="6"/>
        <v>1.3647954748056265E-4</v>
      </c>
      <c r="CQ18" s="45">
        <f t="shared" si="7"/>
        <v>2.6365217327337159E-3</v>
      </c>
      <c r="CR18" s="45">
        <f t="shared" si="8"/>
        <v>1.3217760639282314E-4</v>
      </c>
      <c r="CS18" s="45" t="str">
        <f t="shared" si="9"/>
        <v/>
      </c>
      <c r="CT18" s="45">
        <f t="shared" si="10"/>
        <v>3.4197714386288809E-3</v>
      </c>
      <c r="CU18" s="45">
        <f t="shared" si="11"/>
        <v>-9.2377641215688399E-7</v>
      </c>
      <c r="CV18" s="45">
        <f t="shared" si="12"/>
        <v>9.5809002471311391E-6</v>
      </c>
      <c r="CW18" s="45">
        <f t="shared" si="13"/>
        <v>-1.4707027907077513E-4</v>
      </c>
      <c r="CX18" s="45">
        <f t="shared" si="14"/>
        <v>1.1275931553894063E-3</v>
      </c>
      <c r="CY18" s="45">
        <f t="shared" si="15"/>
        <v>-3.5774701409424586E-6</v>
      </c>
    </row>
    <row r="19" spans="1:103">
      <c r="A19" s="94" t="s">
        <v>183</v>
      </c>
      <c r="B19" s="76">
        <v>51913.048531475208</v>
      </c>
      <c r="C19" s="76">
        <v>606.01884511786147</v>
      </c>
      <c r="D19" s="76">
        <v>9842.8264154677545</v>
      </c>
      <c r="E19" s="76">
        <v>23221.437015449643</v>
      </c>
      <c r="F19" s="76">
        <v>19710.016042846979</v>
      </c>
      <c r="G19" s="76">
        <v>5085.1560662194843</v>
      </c>
      <c r="H19" s="76">
        <v>34020.968360259387</v>
      </c>
      <c r="I19" s="76">
        <v>133.99638712638179</v>
      </c>
      <c r="J19" s="76">
        <v>243.19602868339572</v>
      </c>
      <c r="K19" s="76"/>
      <c r="L19" s="76">
        <v>123.30284091681564</v>
      </c>
      <c r="M19" s="76">
        <v>29.501530570843993</v>
      </c>
      <c r="N19" s="76">
        <v>91.521307299999989</v>
      </c>
      <c r="O19" s="76">
        <v>4.9688555652040023</v>
      </c>
      <c r="P19" s="76">
        <v>19.326599010635004</v>
      </c>
      <c r="Q19" s="76">
        <v>14.898757937988176</v>
      </c>
      <c r="R19" s="76"/>
      <c r="S19" s="76" t="s">
        <v>183</v>
      </c>
      <c r="T19" s="76">
        <v>42.253919460452941</v>
      </c>
      <c r="U19" s="76">
        <v>30.436209056014469</v>
      </c>
      <c r="V19" s="76">
        <v>4.9620067234690932</v>
      </c>
      <c r="W19" s="76">
        <v>134.09276906638334</v>
      </c>
      <c r="X19" s="76">
        <v>134.09274767099475</v>
      </c>
      <c r="Y19" s="76">
        <v>142.21829008976661</v>
      </c>
      <c r="Z19" s="76">
        <v>9.6743620252936147</v>
      </c>
      <c r="AA19" s="76">
        <v>243.17256807662963</v>
      </c>
      <c r="AB19" s="76">
        <v>19.340788655332094</v>
      </c>
      <c r="AC19" s="76">
        <v>721.688061779348</v>
      </c>
      <c r="AD19" s="76">
        <v>0</v>
      </c>
      <c r="AE19" s="76">
        <v>51905.932057077654</v>
      </c>
      <c r="AF19" s="76">
        <v>487.67499936792251</v>
      </c>
      <c r="AG19" s="76">
        <v>33.801235058664368</v>
      </c>
      <c r="AH19" s="76">
        <v>74.236205058753256</v>
      </c>
      <c r="AI19" s="76">
        <v>675.59525427719097</v>
      </c>
      <c r="AJ19" s="76">
        <v>9.1311994526887868E-4</v>
      </c>
      <c r="AK19" s="76">
        <v>123.53247766175144</v>
      </c>
      <c r="AL19" s="76">
        <v>123.53247766175144</v>
      </c>
      <c r="AM19" s="76">
        <v>29.501470434034886</v>
      </c>
      <c r="AN19" s="76">
        <v>0</v>
      </c>
      <c r="AO19" s="76">
        <v>2422.3725340387673</v>
      </c>
      <c r="AP19" s="76">
        <v>9.3536762752725178</v>
      </c>
      <c r="AQ19" s="76">
        <v>181.18149763012167</v>
      </c>
      <c r="AR19" s="76">
        <v>10.315998004510655</v>
      </c>
      <c r="AS19" s="76">
        <v>91.520939074442026</v>
      </c>
      <c r="AT19" s="76">
        <v>14.876241419457823</v>
      </c>
      <c r="AU19" s="76">
        <v>605.38762311876849</v>
      </c>
      <c r="AV19" s="76">
        <v>0</v>
      </c>
      <c r="AW19" s="76">
        <v>34032.763883551874</v>
      </c>
      <c r="AX19" s="76">
        <v>8838.8242285531651</v>
      </c>
      <c r="AY19" s="76">
        <v>982.09181027243608</v>
      </c>
      <c r="AZ19" s="76">
        <v>9820.9160388256005</v>
      </c>
      <c r="BA19" s="76">
        <v>9.4970237819243051E-3</v>
      </c>
      <c r="BB19" s="76">
        <v>727.4697421599783</v>
      </c>
      <c r="BC19" s="76">
        <v>14.154414325633695</v>
      </c>
      <c r="BD19" s="76">
        <v>24532.793420020171</v>
      </c>
      <c r="BE19" s="76">
        <v>89.020565099731613</v>
      </c>
      <c r="BF19" s="76">
        <v>526.3886598654077</v>
      </c>
      <c r="BG19" s="76">
        <v>1077.1256635636619</v>
      </c>
      <c r="BH19" s="76">
        <v>7.7662714333901057</v>
      </c>
      <c r="BI19" s="76">
        <v>1.5301666969802187E-2</v>
      </c>
      <c r="BJ19" s="76">
        <v>1459.2791487954489</v>
      </c>
      <c r="BK19" s="76">
        <v>23180.571662515529</v>
      </c>
      <c r="BL19" s="76">
        <v>19676.260711276253</v>
      </c>
      <c r="BM19" s="76">
        <v>3504.310951239273</v>
      </c>
      <c r="BN19" s="76">
        <v>23.402687786945336</v>
      </c>
      <c r="BO19" s="76">
        <v>0.17972890171244035</v>
      </c>
      <c r="BP19" s="76">
        <v>2384.2699239956564</v>
      </c>
      <c r="BQ19" s="76">
        <v>57.57230169149625</v>
      </c>
      <c r="BR19" s="76">
        <v>3626.1879072074621</v>
      </c>
      <c r="BS19" s="76">
        <v>88.652890744445713</v>
      </c>
      <c r="BT19" s="76">
        <v>26.10586707893097</v>
      </c>
      <c r="BU19" s="76">
        <v>7644.8237027728655</v>
      </c>
      <c r="BV19" s="76">
        <v>56.034509111165619</v>
      </c>
      <c r="BW19" s="76">
        <v>1714.3871454664711</v>
      </c>
      <c r="BX19" s="76">
        <v>935.94561735478374</v>
      </c>
      <c r="BY19" s="76">
        <v>0.98291352524567732</v>
      </c>
      <c r="BZ19" s="76">
        <v>5070.2915136912534</v>
      </c>
      <c r="CA19" s="76">
        <v>978.52225175210549</v>
      </c>
      <c r="CB19" s="76">
        <v>86.862614092384575</v>
      </c>
      <c r="CC19" s="76">
        <v>25.76511053079102</v>
      </c>
      <c r="CD19" s="76">
        <v>2161.3303121986805</v>
      </c>
      <c r="CE19" s="76">
        <v>0</v>
      </c>
      <c r="CF19" s="76">
        <v>853.31471194159928</v>
      </c>
      <c r="CG19" s="76">
        <v>34022.40821056343</v>
      </c>
      <c r="CH19" s="76">
        <v>1228.6817972367037</v>
      </c>
      <c r="CI19" s="94"/>
      <c r="CJ19" s="45">
        <f t="shared" si="0"/>
        <v>-1.3708450185194739E-4</v>
      </c>
      <c r="CK19" s="45">
        <f t="shared" si="1"/>
        <v>-1.0415880697080024E-3</v>
      </c>
      <c r="CL19" s="45">
        <f t="shared" si="2"/>
        <v>-2.2260248954225586E-3</v>
      </c>
      <c r="CM19" s="45">
        <f t="shared" si="3"/>
        <v>-1.759811544260812E-3</v>
      </c>
      <c r="CN19" s="45">
        <f t="shared" si="4"/>
        <v>-1.7125978739614806E-3</v>
      </c>
      <c r="CO19" s="45">
        <f t="shared" si="5"/>
        <v>-2.9231261213349177E-3</v>
      </c>
      <c r="CP19" s="45">
        <f t="shared" si="6"/>
        <v>4.2322437409654692E-5</v>
      </c>
      <c r="CQ19" s="45">
        <f t="shared" si="7"/>
        <v>7.1912793083054336E-4</v>
      </c>
      <c r="CR19" s="45">
        <f t="shared" si="8"/>
        <v>-9.6467885981129861E-5</v>
      </c>
      <c r="CS19" s="45" t="str">
        <f t="shared" si="9"/>
        <v/>
      </c>
      <c r="CT19" s="45">
        <f t="shared" si="10"/>
        <v>1.8623800005607646E-3</v>
      </c>
      <c r="CU19" s="45">
        <f t="shared" si="11"/>
        <v>-2.0384301405358147E-6</v>
      </c>
      <c r="CV19" s="45">
        <f t="shared" si="12"/>
        <v>-4.0233861253350132E-6</v>
      </c>
      <c r="CW19" s="45">
        <f t="shared" si="13"/>
        <v>-1.378353957975811E-3</v>
      </c>
      <c r="CX19" s="45">
        <f t="shared" si="14"/>
        <v>7.342028822185495E-4</v>
      </c>
      <c r="CY19" s="45">
        <f t="shared" si="15"/>
        <v>-1.5113017222020111E-3</v>
      </c>
    </row>
    <row r="20" spans="1:103">
      <c r="A20" s="94" t="s">
        <v>184</v>
      </c>
      <c r="B20" s="76">
        <v>27234.587153363969</v>
      </c>
      <c r="C20" s="76">
        <v>290.01225763800005</v>
      </c>
      <c r="D20" s="76">
        <v>12649.723834899598</v>
      </c>
      <c r="E20" s="76">
        <v>11570.18682057046</v>
      </c>
      <c r="F20" s="76">
        <v>10212.110063562319</v>
      </c>
      <c r="G20" s="76">
        <v>1763.1629828452978</v>
      </c>
      <c r="H20" s="76">
        <v>3921.3932910909102</v>
      </c>
      <c r="I20" s="76">
        <v>69.785460146289196</v>
      </c>
      <c r="J20" s="76">
        <v>93.485704510567317</v>
      </c>
      <c r="K20" s="76"/>
      <c r="L20" s="76">
        <v>68.519105714615009</v>
      </c>
      <c r="M20" s="76">
        <v>20.074519229683006</v>
      </c>
      <c r="N20" s="76">
        <v>11.908027000000001</v>
      </c>
      <c r="O20" s="76">
        <v>3.0649103414499996</v>
      </c>
      <c r="P20" s="76">
        <v>12.113952722700008</v>
      </c>
      <c r="Q20" s="76">
        <v>6.1624957080550304</v>
      </c>
      <c r="R20" s="76"/>
      <c r="S20" s="76" t="s">
        <v>184</v>
      </c>
      <c r="T20" s="76">
        <v>5.4585169915108045</v>
      </c>
      <c r="U20" s="76">
        <v>14.634431954659281</v>
      </c>
      <c r="V20" s="76">
        <v>3.0610939269464748</v>
      </c>
      <c r="W20" s="76">
        <v>69.784712407625733</v>
      </c>
      <c r="X20" s="76">
        <v>69.784704832317942</v>
      </c>
      <c r="Y20" s="76">
        <v>56.310774918566793</v>
      </c>
      <c r="Z20" s="76">
        <v>1.2500729418780656</v>
      </c>
      <c r="AA20" s="76">
        <v>93.46618740826078</v>
      </c>
      <c r="AB20" s="76">
        <v>12.116578488425628</v>
      </c>
      <c r="AC20" s="76">
        <v>310.16721160916461</v>
      </c>
      <c r="AD20" s="76">
        <v>0</v>
      </c>
      <c r="AE20" s="76">
        <v>27217.743143019346</v>
      </c>
      <c r="AF20" s="76">
        <v>227.71817613684092</v>
      </c>
      <c r="AG20" s="76">
        <v>12.719662702627344</v>
      </c>
      <c r="AH20" s="76">
        <v>34.21626737319734</v>
      </c>
      <c r="AI20" s="76">
        <v>81.122072884297268</v>
      </c>
      <c r="AJ20" s="76">
        <v>7.4458093696434813E-4</v>
      </c>
      <c r="AK20" s="76">
        <v>68.567757304997286</v>
      </c>
      <c r="AL20" s="76">
        <v>68.567757304997286</v>
      </c>
      <c r="AM20" s="76">
        <v>20.074401312852384</v>
      </c>
      <c r="AN20" s="76">
        <v>0</v>
      </c>
      <c r="AO20" s="76">
        <v>201.83951811433164</v>
      </c>
      <c r="AP20" s="76">
        <v>1.2298493208032535</v>
      </c>
      <c r="AQ20" s="76">
        <v>69.13523839414529</v>
      </c>
      <c r="AR20" s="76">
        <v>4.5243198379889424</v>
      </c>
      <c r="AS20" s="76">
        <v>11.908162226028882</v>
      </c>
      <c r="AT20" s="76">
        <v>6.1503618069448862</v>
      </c>
      <c r="AU20" s="76">
        <v>289.61099163897114</v>
      </c>
      <c r="AV20" s="76">
        <v>0</v>
      </c>
      <c r="AW20" s="76">
        <v>3928.0378172037663</v>
      </c>
      <c r="AX20" s="76">
        <v>11356.846271929107</v>
      </c>
      <c r="AY20" s="76">
        <v>1261.8727119165339</v>
      </c>
      <c r="AZ20" s="76">
        <v>12618.718983845638</v>
      </c>
      <c r="BA20" s="76">
        <v>4.6767449030352204E-3</v>
      </c>
      <c r="BB20" s="76">
        <v>141.29282583210704</v>
      </c>
      <c r="BC20" s="76">
        <v>1.068092045172705</v>
      </c>
      <c r="BD20" s="76">
        <v>2496.567215800525</v>
      </c>
      <c r="BE20" s="76">
        <v>41.788633740637231</v>
      </c>
      <c r="BF20" s="76">
        <v>275.03606397812985</v>
      </c>
      <c r="BG20" s="76">
        <v>615.2582099571755</v>
      </c>
      <c r="BH20" s="76">
        <v>1.2951988414711433</v>
      </c>
      <c r="BI20" s="76">
        <v>1.2477396561892019E-2</v>
      </c>
      <c r="BJ20" s="76">
        <v>749.7487552153093</v>
      </c>
      <c r="BK20" s="76">
        <v>11548.270693172506</v>
      </c>
      <c r="BL20" s="76">
        <v>10192.732133782745</v>
      </c>
      <c r="BM20" s="76">
        <v>1355.5385593897608</v>
      </c>
      <c r="BN20" s="76">
        <v>11.620293258817107</v>
      </c>
      <c r="BO20" s="76">
        <v>3.3702317608866994E-2</v>
      </c>
      <c r="BP20" s="76">
        <v>1361.5292116822927</v>
      </c>
      <c r="BQ20" s="76">
        <v>28.546878067869311</v>
      </c>
      <c r="BR20" s="76">
        <v>1815.886158060373</v>
      </c>
      <c r="BS20" s="76">
        <v>47.123343750172189</v>
      </c>
      <c r="BT20" s="76">
        <v>11.670608641015896</v>
      </c>
      <c r="BU20" s="76">
        <v>3781.9250943302623</v>
      </c>
      <c r="BV20" s="76">
        <v>38.841277242776307</v>
      </c>
      <c r="BW20" s="76">
        <v>867.93779262223222</v>
      </c>
      <c r="BX20" s="76">
        <v>582.20175124147772</v>
      </c>
      <c r="BY20" s="76">
        <v>4.9868636165721479E-2</v>
      </c>
      <c r="BZ20" s="76">
        <v>1760.5184466674373</v>
      </c>
      <c r="CA20" s="76">
        <v>74.203928080113769</v>
      </c>
      <c r="CB20" s="76">
        <v>13.9829065445306</v>
      </c>
      <c r="CC20" s="76">
        <v>3.3282660985365893</v>
      </c>
      <c r="CD20" s="76">
        <v>133.87835983741138</v>
      </c>
      <c r="CE20" s="76">
        <v>0</v>
      </c>
      <c r="CF20" s="76">
        <v>66.521958236214147</v>
      </c>
      <c r="CG20" s="76">
        <v>3920.3204613171529</v>
      </c>
      <c r="CH20" s="76">
        <v>93.842287894905667</v>
      </c>
      <c r="CI20" s="94"/>
      <c r="CJ20" s="45">
        <f t="shared" si="0"/>
        <v>-6.1847863710106797E-4</v>
      </c>
      <c r="CK20" s="45">
        <f t="shared" si="1"/>
        <v>-1.3836173763723376E-3</v>
      </c>
      <c r="CL20" s="45">
        <f t="shared" si="2"/>
        <v>-2.4510298769068817E-3</v>
      </c>
      <c r="CM20" s="45">
        <f t="shared" si="3"/>
        <v>-1.8941895872406408E-3</v>
      </c>
      <c r="CN20" s="45">
        <f t="shared" si="4"/>
        <v>-1.8975441567865307E-3</v>
      </c>
      <c r="CO20" s="45">
        <f t="shared" si="5"/>
        <v>-1.499881862080023E-3</v>
      </c>
      <c r="CP20" s="45">
        <f t="shared" si="6"/>
        <v>-2.7358382445207197E-4</v>
      </c>
      <c r="CQ20" s="45">
        <f t="shared" si="7"/>
        <v>-1.0823371654651635E-5</v>
      </c>
      <c r="CR20" s="45">
        <f t="shared" si="8"/>
        <v>-2.0877098171015953E-4</v>
      </c>
      <c r="CS20" s="45" t="str">
        <f t="shared" si="9"/>
        <v/>
      </c>
      <c r="CT20" s="45">
        <f t="shared" si="10"/>
        <v>7.1004415301206174E-4</v>
      </c>
      <c r="CU20" s="45">
        <f t="shared" si="11"/>
        <v>-5.8739553995002065E-6</v>
      </c>
      <c r="CV20" s="45">
        <f t="shared" si="12"/>
        <v>1.1355871873750667E-5</v>
      </c>
      <c r="CW20" s="45">
        <f t="shared" si="13"/>
        <v>-1.2451961324647901E-3</v>
      </c>
      <c r="CX20" s="45">
        <f t="shared" si="14"/>
        <v>2.167554873067606E-4</v>
      </c>
      <c r="CY20" s="45">
        <f t="shared" si="15"/>
        <v>-1.9689914094843009E-3</v>
      </c>
    </row>
    <row r="21" spans="1:103">
      <c r="A21" s="94" t="s">
        <v>185</v>
      </c>
      <c r="B21" s="76">
        <v>31224.721754419603</v>
      </c>
      <c r="C21" s="76">
        <v>1041.7103882188201</v>
      </c>
      <c r="D21" s="76">
        <v>10675.60969144599</v>
      </c>
      <c r="E21" s="76">
        <v>9053.3017242240112</v>
      </c>
      <c r="F21" s="76">
        <v>8287.4680201597039</v>
      </c>
      <c r="G21" s="76">
        <v>659.9025649839698</v>
      </c>
      <c r="H21" s="76">
        <v>8407.0758116225606</v>
      </c>
      <c r="I21" s="76">
        <v>113.99512817627516</v>
      </c>
      <c r="J21" s="76">
        <v>62.050768708859586</v>
      </c>
      <c r="K21" s="76"/>
      <c r="L21" s="76">
        <v>115.50053953211248</v>
      </c>
      <c r="M21" s="76">
        <v>7.5564796123299995</v>
      </c>
      <c r="N21" s="76">
        <v>0.85795112641299998</v>
      </c>
      <c r="O21" s="76">
        <v>1.9686972521866104</v>
      </c>
      <c r="P21" s="76">
        <v>10.110009937498809</v>
      </c>
      <c r="Q21" s="76">
        <v>6.4668170289021543</v>
      </c>
      <c r="R21" s="76"/>
      <c r="S21" s="76" t="s">
        <v>185</v>
      </c>
      <c r="T21" s="76">
        <v>44.131718120971634</v>
      </c>
      <c r="U21" s="76">
        <v>13.465968013278109</v>
      </c>
      <c r="V21" s="76">
        <v>1.9674138749938082</v>
      </c>
      <c r="W21" s="76">
        <v>114.64979796592944</v>
      </c>
      <c r="X21" s="76">
        <v>114.62977730150695</v>
      </c>
      <c r="Y21" s="76">
        <v>132.86274325501424</v>
      </c>
      <c r="Z21" s="76">
        <v>0.13364198966197613</v>
      </c>
      <c r="AA21" s="76">
        <v>74.553700634035593</v>
      </c>
      <c r="AB21" s="76">
        <v>10.141321248327429</v>
      </c>
      <c r="AC21" s="76">
        <v>18364.39865389992</v>
      </c>
      <c r="AD21" s="76">
        <v>0</v>
      </c>
      <c r="AE21" s="76">
        <v>31263.729488472574</v>
      </c>
      <c r="AF21" s="76">
        <v>377.43305872150648</v>
      </c>
      <c r="AG21" s="76">
        <v>152.63655186589395</v>
      </c>
      <c r="AH21" s="76">
        <v>50.474703927346695</v>
      </c>
      <c r="AI21" s="76">
        <v>633.43432677295414</v>
      </c>
      <c r="AJ21" s="76">
        <v>33.626734434336946</v>
      </c>
      <c r="AK21" s="76">
        <v>116.4978509050591</v>
      </c>
      <c r="AL21" s="76">
        <v>116.4978509050591</v>
      </c>
      <c r="AM21" s="76">
        <v>7.5565066425481167</v>
      </c>
      <c r="AN21" s="76">
        <v>0</v>
      </c>
      <c r="AO21" s="76">
        <v>471.1124714510492</v>
      </c>
      <c r="AP21" s="76">
        <v>3.0739040333118401</v>
      </c>
      <c r="AQ21" s="76">
        <v>80.999785159959544</v>
      </c>
      <c r="AR21" s="76">
        <v>14.426609496043271</v>
      </c>
      <c r="AS21" s="76">
        <v>1.4239067659121387</v>
      </c>
      <c r="AT21" s="76">
        <v>6.5328141527819614</v>
      </c>
      <c r="AU21" s="76">
        <v>1041.4959633724095</v>
      </c>
      <c r="AV21" s="76">
        <v>0</v>
      </c>
      <c r="AW21" s="76">
        <v>8390.9398083081142</v>
      </c>
      <c r="AX21" s="76">
        <v>9593.8904678318049</v>
      </c>
      <c r="AY21" s="76">
        <v>1065.9879589080504</v>
      </c>
      <c r="AZ21" s="76">
        <v>10659.878426739857</v>
      </c>
      <c r="BA21" s="76">
        <v>3.7967457030649784E-3</v>
      </c>
      <c r="BB21" s="76">
        <v>279.07303505514318</v>
      </c>
      <c r="BC21" s="76">
        <v>3.5208893985240026</v>
      </c>
      <c r="BD21" s="76">
        <v>4761.0678753286284</v>
      </c>
      <c r="BE21" s="76">
        <v>18.541173421077289</v>
      </c>
      <c r="BF21" s="76">
        <v>241.18052348749129</v>
      </c>
      <c r="BG21" s="76">
        <v>462.01692333978229</v>
      </c>
      <c r="BH21" s="76">
        <v>4.4040080204148007</v>
      </c>
      <c r="BI21" s="76">
        <v>0.39663256888065895</v>
      </c>
      <c r="BJ21" s="76">
        <v>361.74169458269233</v>
      </c>
      <c r="BK21" s="76">
        <v>9055.9440646892272</v>
      </c>
      <c r="BL21" s="76">
        <v>8289.028968209459</v>
      </c>
      <c r="BM21" s="76">
        <v>766.91509647976966</v>
      </c>
      <c r="BN21" s="76">
        <v>7.7422177824809673</v>
      </c>
      <c r="BO21" s="76">
        <v>0.27948500713746383</v>
      </c>
      <c r="BP21" s="76">
        <v>594.1999886461964</v>
      </c>
      <c r="BQ21" s="76">
        <v>32.841346693342594</v>
      </c>
      <c r="BR21" s="76">
        <v>1901.0264317641929</v>
      </c>
      <c r="BS21" s="76">
        <v>42.794362046330114</v>
      </c>
      <c r="BT21" s="76">
        <v>24.282490153607039</v>
      </c>
      <c r="BU21" s="76">
        <v>4055.2896162304251</v>
      </c>
      <c r="BV21" s="76">
        <v>67.073445453952615</v>
      </c>
      <c r="BW21" s="76">
        <v>313.55075789392447</v>
      </c>
      <c r="BX21" s="76">
        <v>224.94137116464654</v>
      </c>
      <c r="BY21" s="76">
        <v>0.27905600831142441</v>
      </c>
      <c r="BZ21" s="76">
        <v>659.34992508915013</v>
      </c>
      <c r="CA21" s="76">
        <v>239.25803166901514</v>
      </c>
      <c r="CB21" s="76">
        <v>4.7012648344053254</v>
      </c>
      <c r="CC21" s="76">
        <v>2.6573943039421857</v>
      </c>
      <c r="CD21" s="76">
        <v>415.88655443339582</v>
      </c>
      <c r="CE21" s="76">
        <v>0</v>
      </c>
      <c r="CF21" s="76">
        <v>198.06365244954446</v>
      </c>
      <c r="CG21" s="76">
        <v>8396.6505766739901</v>
      </c>
      <c r="CH21" s="76">
        <v>340.86352038838845</v>
      </c>
      <c r="CI21" s="94"/>
      <c r="CJ21" s="45">
        <f t="shared" si="0"/>
        <v>1.2492580193272746E-3</v>
      </c>
      <c r="CK21" s="45">
        <f t="shared" si="1"/>
        <v>-2.0583921292865524E-4</v>
      </c>
      <c r="CL21" s="45">
        <f t="shared" si="2"/>
        <v>-1.4735706119659332E-3</v>
      </c>
      <c r="CM21" s="45">
        <f t="shared" si="3"/>
        <v>2.9186484066313938E-4</v>
      </c>
      <c r="CN21" s="45">
        <f t="shared" si="4"/>
        <v>1.8835041606893795E-4</v>
      </c>
      <c r="CO21" s="45">
        <f t="shared" si="5"/>
        <v>-8.3745680672280389E-4</v>
      </c>
      <c r="CP21" s="45">
        <f t="shared" si="6"/>
        <v>-1.2400548278817579E-3</v>
      </c>
      <c r="CQ21" s="45">
        <f t="shared" si="7"/>
        <v>5.5673355114826137E-3</v>
      </c>
      <c r="CR21" s="45">
        <f t="shared" si="8"/>
        <v>0.20149519796989787</v>
      </c>
      <c r="CS21" s="45" t="str">
        <f t="shared" si="9"/>
        <v/>
      </c>
      <c r="CT21" s="45">
        <f t="shared" si="10"/>
        <v>8.6346901667011759E-3</v>
      </c>
      <c r="CU21" s="45">
        <f t="shared" si="11"/>
        <v>3.5770913843284096E-6</v>
      </c>
      <c r="CV21" s="45">
        <f t="shared" si="12"/>
        <v>0.65965953313137715</v>
      </c>
      <c r="CW21" s="45">
        <f t="shared" si="13"/>
        <v>-6.5189159550906853E-4</v>
      </c>
      <c r="CX21" s="45">
        <f t="shared" si="14"/>
        <v>3.0970603414032455E-3</v>
      </c>
      <c r="CY21" s="45">
        <f t="shared" si="15"/>
        <v>1.0205503508889477E-2</v>
      </c>
    </row>
    <row r="22" spans="1:103">
      <c r="A22" s="94" t="s">
        <v>330</v>
      </c>
      <c r="B22" s="76">
        <v>36750.629926119065</v>
      </c>
      <c r="C22" s="76">
        <v>10428.736403774101</v>
      </c>
      <c r="D22" s="76">
        <v>24883.048692450142</v>
      </c>
      <c r="E22" s="76">
        <v>10054.536955234755</v>
      </c>
      <c r="F22" s="76">
        <v>9056.5469572136444</v>
      </c>
      <c r="G22" s="76">
        <v>2617.6121356791054</v>
      </c>
      <c r="H22" s="76">
        <v>14725.326254780859</v>
      </c>
      <c r="I22" s="76">
        <v>107.81713967213011</v>
      </c>
      <c r="J22" s="76">
        <v>164.32477321830928</v>
      </c>
      <c r="K22" s="76"/>
      <c r="L22" s="76">
        <v>142.15753046045077</v>
      </c>
      <c r="M22" s="76">
        <v>16.150175466998501</v>
      </c>
      <c r="N22" s="76">
        <v>127.37327564619999</v>
      </c>
      <c r="O22" s="76">
        <v>1.7122625190000003</v>
      </c>
      <c r="P22" s="76">
        <v>11.214628267835227</v>
      </c>
      <c r="Q22" s="76">
        <v>10.714300982335605</v>
      </c>
      <c r="R22" s="76"/>
      <c r="S22" s="76" t="s">
        <v>330</v>
      </c>
      <c r="T22" s="76">
        <v>59.898256636172199</v>
      </c>
      <c r="U22" s="76">
        <v>24.637025589159435</v>
      </c>
      <c r="V22" s="76">
        <v>1.7107313883107391</v>
      </c>
      <c r="W22" s="76">
        <v>112.49083194292758</v>
      </c>
      <c r="X22" s="76">
        <v>112.40712639428628</v>
      </c>
      <c r="Y22" s="76">
        <v>174.52498961242742</v>
      </c>
      <c r="Z22" s="76">
        <v>14.002491504021101</v>
      </c>
      <c r="AA22" s="76">
        <v>174.90678610394551</v>
      </c>
      <c r="AB22" s="76">
        <v>11.370368315444464</v>
      </c>
      <c r="AC22" s="76">
        <v>122140.22079401294</v>
      </c>
      <c r="AD22" s="76">
        <v>0</v>
      </c>
      <c r="AE22" s="76">
        <v>36788.76771507466</v>
      </c>
      <c r="AF22" s="76">
        <v>372.91761007199534</v>
      </c>
      <c r="AG22" s="76">
        <v>817.39197543004968</v>
      </c>
      <c r="AH22" s="76">
        <v>55.303563192467465</v>
      </c>
      <c r="AI22" s="76">
        <v>1133.1178660664584</v>
      </c>
      <c r="AJ22" s="76">
        <v>0.66306457567640475</v>
      </c>
      <c r="AK22" s="76">
        <v>151.80380751789758</v>
      </c>
      <c r="AL22" s="76">
        <v>151.80380751789758</v>
      </c>
      <c r="AM22" s="76">
        <v>16.150181151121345</v>
      </c>
      <c r="AN22" s="76">
        <v>0</v>
      </c>
      <c r="AO22" s="76">
        <v>734.83349966148023</v>
      </c>
      <c r="AP22" s="76">
        <v>3.3417636979028544</v>
      </c>
      <c r="AQ22" s="76">
        <v>146.1267998325761</v>
      </c>
      <c r="AR22" s="76">
        <v>12.293196870761761</v>
      </c>
      <c r="AS22" s="76">
        <v>130.43651738782395</v>
      </c>
      <c r="AT22" s="76">
        <v>11.216415905656682</v>
      </c>
      <c r="AU22" s="76">
        <v>10427.487829714995</v>
      </c>
      <c r="AV22" s="76">
        <v>0</v>
      </c>
      <c r="AW22" s="76">
        <v>15415.609663078645</v>
      </c>
      <c r="AX22" s="76">
        <v>22355.292182057681</v>
      </c>
      <c r="AY22" s="76">
        <v>2483.9205559461438</v>
      </c>
      <c r="AZ22" s="76">
        <v>24839.212738003818</v>
      </c>
      <c r="BA22" s="76">
        <v>7.7118786136300757E-3</v>
      </c>
      <c r="BB22" s="76">
        <v>333.46285036883336</v>
      </c>
      <c r="BC22" s="76">
        <v>2.4539719759475749</v>
      </c>
      <c r="BD22" s="76">
        <v>8579.3695121877008</v>
      </c>
      <c r="BE22" s="76">
        <v>16.84939417979794</v>
      </c>
      <c r="BF22" s="76">
        <v>286.72309143118565</v>
      </c>
      <c r="BG22" s="76">
        <v>592.5505859334088</v>
      </c>
      <c r="BH22" s="76">
        <v>3.8645714292013182</v>
      </c>
      <c r="BI22" s="76">
        <v>1.7671142754785421</v>
      </c>
      <c r="BJ22" s="76">
        <v>391.59660256728239</v>
      </c>
      <c r="BK22" s="76">
        <v>10058.298755745622</v>
      </c>
      <c r="BL22" s="76">
        <v>9058.8135159103076</v>
      </c>
      <c r="BM22" s="76">
        <v>999.48523983531368</v>
      </c>
      <c r="BN22" s="76">
        <v>7.7156547242293536</v>
      </c>
      <c r="BO22" s="76">
        <v>0.18857530040730394</v>
      </c>
      <c r="BP22" s="76">
        <v>932.7969438427665</v>
      </c>
      <c r="BQ22" s="76">
        <v>31.496223030583618</v>
      </c>
      <c r="BR22" s="76">
        <v>1949.0958026201927</v>
      </c>
      <c r="BS22" s="76">
        <v>50.813796105535332</v>
      </c>
      <c r="BT22" s="76">
        <v>24.414169811008769</v>
      </c>
      <c r="BU22" s="76">
        <v>4074.8220902021017</v>
      </c>
      <c r="BV22" s="76">
        <v>113.14058795917479</v>
      </c>
      <c r="BW22" s="76">
        <v>301.6277642377247</v>
      </c>
      <c r="BX22" s="76">
        <v>389.89406151997628</v>
      </c>
      <c r="BY22" s="76">
        <v>0.14310272347977543</v>
      </c>
      <c r="BZ22" s="76">
        <v>2615.8406173294316</v>
      </c>
      <c r="CA22" s="76">
        <v>394.22085499933883</v>
      </c>
      <c r="CB22" s="76">
        <v>28.909673319289904</v>
      </c>
      <c r="CC22" s="76">
        <v>36.313177971045405</v>
      </c>
      <c r="CD22" s="76">
        <v>1092.427323860778</v>
      </c>
      <c r="CE22" s="76">
        <v>0</v>
      </c>
      <c r="CF22" s="76">
        <v>403.3460795390136</v>
      </c>
      <c r="CG22" s="76">
        <v>14738.508892012103</v>
      </c>
      <c r="CH22" s="76">
        <v>470.56857383672627</v>
      </c>
      <c r="CI22" s="94"/>
      <c r="CJ22" s="45">
        <f t="shared" si="0"/>
        <v>1.0377451769470279E-3</v>
      </c>
      <c r="CK22" s="45">
        <f t="shared" si="1"/>
        <v>-1.1972438565554979E-4</v>
      </c>
      <c r="CL22" s="45">
        <f t="shared" si="2"/>
        <v>-1.7616794062547557E-3</v>
      </c>
      <c r="CM22" s="45">
        <f t="shared" si="3"/>
        <v>3.7413960758366936E-4</v>
      </c>
      <c r="CN22" s="45">
        <f t="shared" si="4"/>
        <v>2.502674261361673E-4</v>
      </c>
      <c r="CO22" s="45">
        <f t="shared" si="5"/>
        <v>-6.7676884803802295E-4</v>
      </c>
      <c r="CP22" s="45">
        <f t="shared" si="6"/>
        <v>8.9523566426681894E-4</v>
      </c>
      <c r="CQ22" s="45">
        <f t="shared" si="7"/>
        <v>4.2571957817785118E-2</v>
      </c>
      <c r="CR22" s="45">
        <f t="shared" si="8"/>
        <v>6.4396941972819782E-2</v>
      </c>
      <c r="CS22" s="45" t="str">
        <f t="shared" si="9"/>
        <v/>
      </c>
      <c r="CT22" s="45">
        <f t="shared" si="10"/>
        <v>6.7856250922496655E-2</v>
      </c>
      <c r="CU22" s="45">
        <f t="shared" si="11"/>
        <v>3.5195424688319656E-7</v>
      </c>
      <c r="CV22" s="45">
        <f t="shared" si="12"/>
        <v>2.4049328448870404E-2</v>
      </c>
      <c r="CW22" s="45">
        <f t="shared" si="13"/>
        <v>-8.9421491872365136E-4</v>
      </c>
      <c r="CX22" s="45">
        <f t="shared" si="14"/>
        <v>1.3887223355937405E-2</v>
      </c>
      <c r="CY22" s="45">
        <f t="shared" si="15"/>
        <v>4.6863992727934484E-2</v>
      </c>
    </row>
    <row r="23" spans="1:103">
      <c r="A23" s="94" t="s">
        <v>187</v>
      </c>
      <c r="B23" s="76">
        <v>72125.579552796495</v>
      </c>
      <c r="C23" s="76">
        <v>3452.8370253477524</v>
      </c>
      <c r="D23" s="76">
        <v>30808.809339546842</v>
      </c>
      <c r="E23" s="76">
        <v>22671.308487288403</v>
      </c>
      <c r="F23" s="76">
        <v>20186.452889885688</v>
      </c>
      <c r="G23" s="76">
        <v>1143.6503292762334</v>
      </c>
      <c r="H23" s="76">
        <v>23768.654650963224</v>
      </c>
      <c r="I23" s="76">
        <v>195.33704819082962</v>
      </c>
      <c r="J23" s="76">
        <v>364.52610462644378</v>
      </c>
      <c r="K23" s="76"/>
      <c r="L23" s="76">
        <v>216.13692059800661</v>
      </c>
      <c r="M23" s="76">
        <v>65.616753662917162</v>
      </c>
      <c r="N23" s="76">
        <v>172.08087252000001</v>
      </c>
      <c r="O23" s="76">
        <v>7.2395749530349871</v>
      </c>
      <c r="P23" s="76">
        <v>34.532547218000367</v>
      </c>
      <c r="Q23" s="76">
        <v>19.263994678442142</v>
      </c>
      <c r="R23" s="76"/>
      <c r="S23" s="76" t="s">
        <v>187</v>
      </c>
      <c r="T23" s="76">
        <v>79.164280133928827</v>
      </c>
      <c r="U23" s="76">
        <v>24.095299988648556</v>
      </c>
      <c r="V23" s="76">
        <v>7.2349510637427388</v>
      </c>
      <c r="W23" s="76">
        <v>195.87923861908487</v>
      </c>
      <c r="X23" s="76">
        <v>195.87902383968498</v>
      </c>
      <c r="Y23" s="76">
        <v>195.32679619752309</v>
      </c>
      <c r="Z23" s="76">
        <v>18.126554725023073</v>
      </c>
      <c r="AA23" s="76">
        <v>364.81464175581868</v>
      </c>
      <c r="AB23" s="76">
        <v>34.587701725175457</v>
      </c>
      <c r="AC23" s="76">
        <v>2811.9195983724808</v>
      </c>
      <c r="AD23" s="76">
        <v>0</v>
      </c>
      <c r="AE23" s="76">
        <v>72178.372601398776</v>
      </c>
      <c r="AF23" s="76">
        <v>638.86132367204186</v>
      </c>
      <c r="AG23" s="76">
        <v>48.443084259881651</v>
      </c>
      <c r="AH23" s="76">
        <v>87.408353988323199</v>
      </c>
      <c r="AI23" s="76">
        <v>991.28536674260454</v>
      </c>
      <c r="AJ23" s="76">
        <v>3.9308591437275716E-3</v>
      </c>
      <c r="AK23" s="76">
        <v>217.42221755577916</v>
      </c>
      <c r="AL23" s="76">
        <v>217.42221755577916</v>
      </c>
      <c r="AM23" s="76">
        <v>65.6166569826662</v>
      </c>
      <c r="AN23" s="76">
        <v>0</v>
      </c>
      <c r="AO23" s="76">
        <v>1431.3055566676824</v>
      </c>
      <c r="AP23" s="76">
        <v>5.5821058143172602</v>
      </c>
      <c r="AQ23" s="76">
        <v>198.66523696810401</v>
      </c>
      <c r="AR23" s="76">
        <v>10.263721682309789</v>
      </c>
      <c r="AS23" s="76">
        <v>172.08193717247215</v>
      </c>
      <c r="AT23" s="76">
        <v>19.252487315291329</v>
      </c>
      <c r="AU23" s="76">
        <v>3452.1447747679917</v>
      </c>
      <c r="AV23" s="76">
        <v>0</v>
      </c>
      <c r="AW23" s="76">
        <v>23011.626796077991</v>
      </c>
      <c r="AX23" s="76">
        <v>27692.893434510086</v>
      </c>
      <c r="AY23" s="76">
        <v>3076.9890561704615</v>
      </c>
      <c r="AZ23" s="76">
        <v>30769.882490680549</v>
      </c>
      <c r="BA23" s="76">
        <v>7.3807766817559853E-3</v>
      </c>
      <c r="BB23" s="76">
        <v>606.70578424092093</v>
      </c>
      <c r="BC23" s="76">
        <v>4.5359707882074787</v>
      </c>
      <c r="BD23" s="76">
        <v>14783.993665897246</v>
      </c>
      <c r="BE23" s="76">
        <v>59.155422027480583</v>
      </c>
      <c r="BF23" s="76">
        <v>755.82057584726385</v>
      </c>
      <c r="BG23" s="76">
        <v>1278.9188059767307</v>
      </c>
      <c r="BH23" s="76">
        <v>4.4792073247463309</v>
      </c>
      <c r="BI23" s="76">
        <v>6.5870493063708152E-2</v>
      </c>
      <c r="BJ23" s="76">
        <v>1280.1565756047548</v>
      </c>
      <c r="BK23" s="76">
        <v>22661.041588009226</v>
      </c>
      <c r="BL23" s="76">
        <v>20176.136643483031</v>
      </c>
      <c r="BM23" s="76">
        <v>2484.9049445261985</v>
      </c>
      <c r="BN23" s="76">
        <v>21.382453087297524</v>
      </c>
      <c r="BO23" s="76">
        <v>0.26451272882598365</v>
      </c>
      <c r="BP23" s="76">
        <v>1690.6070180723889</v>
      </c>
      <c r="BQ23" s="76">
        <v>76.374020365195605</v>
      </c>
      <c r="BR23" s="76">
        <v>4325.2999354045769</v>
      </c>
      <c r="BS23" s="76">
        <v>135.63736064859984</v>
      </c>
      <c r="BT23" s="76">
        <v>47.113574802272943</v>
      </c>
      <c r="BU23" s="76">
        <v>8651.5576578095988</v>
      </c>
      <c r="BV23" s="76">
        <v>123.10359151652629</v>
      </c>
      <c r="BW23" s="76">
        <v>1145.0993179230254</v>
      </c>
      <c r="BX23" s="76">
        <v>699.40157192854804</v>
      </c>
      <c r="BY23" s="76">
        <v>0.26679265045167205</v>
      </c>
      <c r="BZ23" s="76">
        <v>1141.9915987429245</v>
      </c>
      <c r="CA23" s="76">
        <v>748.41221013558049</v>
      </c>
      <c r="CB23" s="76">
        <v>1.0653919286319773</v>
      </c>
      <c r="CC23" s="76">
        <v>48.271865438856295</v>
      </c>
      <c r="CD23" s="76">
        <v>1173.3830991401239</v>
      </c>
      <c r="CE23" s="76">
        <v>0</v>
      </c>
      <c r="CF23" s="76">
        <v>594.49626111331236</v>
      </c>
      <c r="CG23" s="76">
        <v>23773.511856016135</v>
      </c>
      <c r="CH23" s="76">
        <v>935.38627241409404</v>
      </c>
      <c r="CI23" s="94"/>
      <c r="CJ23" s="45">
        <f t="shared" si="0"/>
        <v>7.3196013022864593E-4</v>
      </c>
      <c r="CK23" s="45">
        <f t="shared" si="1"/>
        <v>-2.0048747585789083E-4</v>
      </c>
      <c r="CL23" s="45">
        <f t="shared" si="2"/>
        <v>-1.2634973470501999E-3</v>
      </c>
      <c r="CM23" s="45">
        <f t="shared" si="3"/>
        <v>-4.5285869957322606E-4</v>
      </c>
      <c r="CN23" s="45">
        <f t="shared" si="4"/>
        <v>-5.1104800129725468E-4</v>
      </c>
      <c r="CO23" s="45">
        <f t="shared" si="5"/>
        <v>-1.4503825958399931E-3</v>
      </c>
      <c r="CP23" s="45">
        <f t="shared" si="6"/>
        <v>2.0435338576111522E-4</v>
      </c>
      <c r="CQ23" s="45">
        <f t="shared" si="7"/>
        <v>2.7745665959172604E-3</v>
      </c>
      <c r="CR23" s="45">
        <f t="shared" si="8"/>
        <v>7.9154037451058972E-4</v>
      </c>
      <c r="CS23" s="45" t="str">
        <f t="shared" si="9"/>
        <v/>
      </c>
      <c r="CT23" s="45">
        <f t="shared" si="10"/>
        <v>5.9466793281610147E-3</v>
      </c>
      <c r="CU23" s="45">
        <f t="shared" si="11"/>
        <v>-1.4734080180037966E-6</v>
      </c>
      <c r="CV23" s="45">
        <f t="shared" si="12"/>
        <v>6.18693092699371E-6</v>
      </c>
      <c r="CW23" s="45">
        <f t="shared" si="13"/>
        <v>-6.3869623869421978E-4</v>
      </c>
      <c r="CX23" s="45">
        <f t="shared" si="14"/>
        <v>1.5971745966755582E-3</v>
      </c>
      <c r="CY23" s="45">
        <f t="shared" si="15"/>
        <v>-5.9735082691286616E-4</v>
      </c>
    </row>
    <row r="24" spans="1:103">
      <c r="A24" s="94" t="s">
        <v>188</v>
      </c>
      <c r="B24" s="76">
        <v>32672.427127448816</v>
      </c>
      <c r="C24" s="76">
        <v>1503.8966182693582</v>
      </c>
      <c r="D24" s="76">
        <v>21053.804850852648</v>
      </c>
      <c r="E24" s="76">
        <v>11227.449558711749</v>
      </c>
      <c r="F24" s="76">
        <v>7124.6079725465815</v>
      </c>
      <c r="G24" s="76">
        <v>6284.5821901692698</v>
      </c>
      <c r="H24" s="76">
        <v>15436.724273933571</v>
      </c>
      <c r="I24" s="76">
        <v>82.454382912748159</v>
      </c>
      <c r="J24" s="76">
        <v>156.97935510900135</v>
      </c>
      <c r="K24" s="76"/>
      <c r="L24" s="76">
        <v>102.9493502388933</v>
      </c>
      <c r="M24" s="76">
        <v>55.105583043656978</v>
      </c>
      <c r="N24" s="76"/>
      <c r="O24" s="76">
        <v>15.0106278288608</v>
      </c>
      <c r="P24" s="76">
        <v>10.298553501520352</v>
      </c>
      <c r="Q24" s="76">
        <v>4.3762413960351072</v>
      </c>
      <c r="R24" s="76"/>
      <c r="S24" s="76" t="s">
        <v>188</v>
      </c>
      <c r="T24" s="76">
        <v>2.0325924137117761</v>
      </c>
      <c r="U24" s="76">
        <v>8.4660826338149864</v>
      </c>
      <c r="V24" s="76">
        <v>15.009897262595384</v>
      </c>
      <c r="W24" s="76">
        <v>84.99799382856294</v>
      </c>
      <c r="X24" s="76">
        <v>84.850416674077451</v>
      </c>
      <c r="Y24" s="76">
        <v>86.954197524479639</v>
      </c>
      <c r="Z24" s="76">
        <v>0.97449016854579174</v>
      </c>
      <c r="AA24" s="76">
        <v>163.89516134726509</v>
      </c>
      <c r="AB24" s="76">
        <v>10.331715823410136</v>
      </c>
      <c r="AC24" s="76">
        <v>1626.2767779797914</v>
      </c>
      <c r="AD24" s="76">
        <v>0</v>
      </c>
      <c r="AE24" s="76">
        <v>32703.138320011909</v>
      </c>
      <c r="AF24" s="76">
        <v>399.44337677893151</v>
      </c>
      <c r="AG24" s="76">
        <v>28.934371391803793</v>
      </c>
      <c r="AH24" s="76">
        <v>51.50576809985548</v>
      </c>
      <c r="AI24" s="76">
        <v>429.56773116021782</v>
      </c>
      <c r="AJ24" s="76">
        <v>1.1693709834893129</v>
      </c>
      <c r="AK24" s="76">
        <v>107.16559584414202</v>
      </c>
      <c r="AL24" s="76">
        <v>107.16559584414202</v>
      </c>
      <c r="AM24" s="76">
        <v>55.105576098557719</v>
      </c>
      <c r="AN24" s="76">
        <v>0</v>
      </c>
      <c r="AO24" s="76">
        <v>1012.1850973010468</v>
      </c>
      <c r="AP24" s="76">
        <v>4.4918286218424157</v>
      </c>
      <c r="AQ24" s="76">
        <v>86.232994705360227</v>
      </c>
      <c r="AR24" s="76">
        <v>5.0012886408723709</v>
      </c>
      <c r="AS24" s="76">
        <v>3.7024737263189533</v>
      </c>
      <c r="AT24" s="76">
        <v>4.8163535508795414</v>
      </c>
      <c r="AU24" s="76">
        <v>1503.1239722953967</v>
      </c>
      <c r="AV24" s="76">
        <v>0</v>
      </c>
      <c r="AW24" s="76">
        <v>15095.722018992814</v>
      </c>
      <c r="AX24" s="76">
        <v>18912.95745430094</v>
      </c>
      <c r="AY24" s="76">
        <v>2101.4403968738457</v>
      </c>
      <c r="AZ24" s="76">
        <v>21014.397851174792</v>
      </c>
      <c r="BA24" s="76">
        <v>9.8518723156940241E-3</v>
      </c>
      <c r="BB24" s="76">
        <v>403.27755859372678</v>
      </c>
      <c r="BC24" s="76">
        <v>49.283524729796035</v>
      </c>
      <c r="BD24" s="76">
        <v>10418.578252560392</v>
      </c>
      <c r="BE24" s="76">
        <v>37.171373513671426</v>
      </c>
      <c r="BF24" s="76">
        <v>273.78100561627446</v>
      </c>
      <c r="BG24" s="76">
        <v>469.9254777360735</v>
      </c>
      <c r="BH24" s="76">
        <v>25.604392059502761</v>
      </c>
      <c r="BI24" s="76">
        <v>0.37325637053081823</v>
      </c>
      <c r="BJ24" s="76">
        <v>302.40022133302472</v>
      </c>
      <c r="BK24" s="76">
        <v>11220.818856516629</v>
      </c>
      <c r="BL24" s="76">
        <v>7127.026867451551</v>
      </c>
      <c r="BM24" s="76">
        <v>4093.7919890650737</v>
      </c>
      <c r="BN24" s="76">
        <v>5.6065796138604629</v>
      </c>
      <c r="BO24" s="76">
        <v>0.36221274992421609</v>
      </c>
      <c r="BP24" s="76">
        <v>864.42704437352859</v>
      </c>
      <c r="BQ24" s="76">
        <v>27.293901883298339</v>
      </c>
      <c r="BR24" s="76">
        <v>1512.8349723264823</v>
      </c>
      <c r="BS24" s="76">
        <v>53.360076135518156</v>
      </c>
      <c r="BT24" s="76">
        <v>21.095377817093556</v>
      </c>
      <c r="BU24" s="76">
        <v>2987.7703253470895</v>
      </c>
      <c r="BV24" s="76">
        <v>98.451262279498906</v>
      </c>
      <c r="BW24" s="76">
        <v>229.06843991137424</v>
      </c>
      <c r="BX24" s="76">
        <v>263.10261618082302</v>
      </c>
      <c r="BY24" s="76">
        <v>3.5660697536886077</v>
      </c>
      <c r="BZ24" s="76">
        <v>6265.8680544497502</v>
      </c>
      <c r="CA24" s="76">
        <v>422.48998746643679</v>
      </c>
      <c r="CB24" s="76">
        <v>122.90468186555107</v>
      </c>
      <c r="CC24" s="76">
        <v>0.86532688138725722</v>
      </c>
      <c r="CD24" s="76">
        <v>853.60070054944515</v>
      </c>
      <c r="CE24" s="76">
        <v>0</v>
      </c>
      <c r="CF24" s="76">
        <v>364.76669855579649</v>
      </c>
      <c r="CG24" s="76">
        <v>15438.839338613405</v>
      </c>
      <c r="CH24" s="76">
        <v>603.58636744202647</v>
      </c>
      <c r="CI24" s="94"/>
      <c r="CJ24" s="45">
        <f t="shared" si="0"/>
        <v>9.3997279244954963E-4</v>
      </c>
      <c r="CK24" s="45">
        <f t="shared" si="1"/>
        <v>-5.1376269124845547E-4</v>
      </c>
      <c r="CL24" s="45">
        <f t="shared" si="2"/>
        <v>-1.8717281725094119E-3</v>
      </c>
      <c r="CM24" s="45">
        <f t="shared" si="3"/>
        <v>-5.905795577567087E-4</v>
      </c>
      <c r="CN24" s="45">
        <f t="shared" si="4"/>
        <v>3.3951270221325926E-4</v>
      </c>
      <c r="CO24" s="45">
        <f t="shared" si="5"/>
        <v>-2.9777851817728504E-3</v>
      </c>
      <c r="CP24" s="45">
        <f t="shared" si="6"/>
        <v>1.3701512330602884E-4</v>
      </c>
      <c r="CQ24" s="45">
        <f t="shared" si="7"/>
        <v>2.9058901136459109E-2</v>
      </c>
      <c r="CR24" s="45">
        <f t="shared" si="8"/>
        <v>4.4055514392078061E-2</v>
      </c>
      <c r="CS24" s="45" t="str">
        <f t="shared" si="9"/>
        <v/>
      </c>
      <c r="CT24" s="45">
        <f t="shared" si="10"/>
        <v>4.0954562563677625E-2</v>
      </c>
      <c r="CU24" s="45">
        <f t="shared" si="11"/>
        <v>-1.2603258825621226E-7</v>
      </c>
      <c r="CV24" s="45" t="e">
        <f t="shared" si="12"/>
        <v>#DIV/0!</v>
      </c>
      <c r="CW24" s="45">
        <f t="shared" si="13"/>
        <v>-4.8669933979119465E-5</v>
      </c>
      <c r="CX24" s="45">
        <f t="shared" si="14"/>
        <v>3.2200951216000877E-3</v>
      </c>
      <c r="CY24" s="45">
        <f t="shared" si="15"/>
        <v>0.10056852787946699</v>
      </c>
    </row>
    <row r="25" spans="1:103">
      <c r="A25" s="94" t="s">
        <v>189</v>
      </c>
      <c r="B25" s="76">
        <v>55893.725713305685</v>
      </c>
      <c r="C25" s="76">
        <v>614.54920593078521</v>
      </c>
      <c r="D25" s="76">
        <v>14405.929779888505</v>
      </c>
      <c r="E25" s="76">
        <v>20271.909271558281</v>
      </c>
      <c r="F25" s="76">
        <v>17862.094277560773</v>
      </c>
      <c r="G25" s="76">
        <v>1052.1516055545558</v>
      </c>
      <c r="H25" s="76">
        <v>28520.857657734403</v>
      </c>
      <c r="I25" s="76">
        <v>126.06727381933773</v>
      </c>
      <c r="J25" s="76">
        <v>234.76496747234634</v>
      </c>
      <c r="K25" s="76"/>
      <c r="L25" s="76">
        <v>120.13262360704647</v>
      </c>
      <c r="M25" s="76">
        <v>35.063584698121026</v>
      </c>
      <c r="N25" s="76">
        <v>58.25577949999996</v>
      </c>
      <c r="O25" s="76">
        <v>5.3594464612160015</v>
      </c>
      <c r="P25" s="76">
        <v>22.043617830841548</v>
      </c>
      <c r="Q25" s="76">
        <v>12.300819601935167</v>
      </c>
      <c r="R25" s="76"/>
      <c r="S25" s="76" t="s">
        <v>189</v>
      </c>
      <c r="T25" s="76">
        <v>26.950809182048097</v>
      </c>
      <c r="U25" s="76">
        <v>25.116680589339396</v>
      </c>
      <c r="V25" s="76">
        <v>5.3533584744579414</v>
      </c>
      <c r="W25" s="76">
        <v>126.08092878162537</v>
      </c>
      <c r="X25" s="76">
        <v>126.08091210623628</v>
      </c>
      <c r="Y25" s="76">
        <v>107.42835822682254</v>
      </c>
      <c r="Z25" s="76">
        <v>6.1706563261384826</v>
      </c>
      <c r="AA25" s="76">
        <v>234.74439226889874</v>
      </c>
      <c r="AB25" s="76">
        <v>22.049326973094747</v>
      </c>
      <c r="AC25" s="76">
        <v>1060.2320408481858</v>
      </c>
      <c r="AD25" s="76">
        <v>0</v>
      </c>
      <c r="AE25" s="76">
        <v>55848.531170555092</v>
      </c>
      <c r="AF25" s="76">
        <v>494.83310288424917</v>
      </c>
      <c r="AG25" s="76">
        <v>24.331421983788321</v>
      </c>
      <c r="AH25" s="76">
        <v>69.803052341736844</v>
      </c>
      <c r="AI25" s="76">
        <v>749.00352180432617</v>
      </c>
      <c r="AJ25" s="76">
        <v>5.0192937823459417E-4</v>
      </c>
      <c r="AK25" s="76">
        <v>120.2430308902667</v>
      </c>
      <c r="AL25" s="76">
        <v>120.2430308902667</v>
      </c>
      <c r="AM25" s="76">
        <v>35.063537007005188</v>
      </c>
      <c r="AN25" s="76">
        <v>0</v>
      </c>
      <c r="AO25" s="76">
        <v>2000.3308110617002</v>
      </c>
      <c r="AP25" s="76">
        <v>7.7521777724734795</v>
      </c>
      <c r="AQ25" s="76">
        <v>148.29395199888853</v>
      </c>
      <c r="AR25" s="76">
        <v>8.4809866515290668</v>
      </c>
      <c r="AS25" s="76">
        <v>58.256427755379754</v>
      </c>
      <c r="AT25" s="76">
        <v>12.280239063619716</v>
      </c>
      <c r="AU25" s="76">
        <v>613.42968922491002</v>
      </c>
      <c r="AV25" s="76">
        <v>0</v>
      </c>
      <c r="AW25" s="76">
        <v>28519.31904694191</v>
      </c>
      <c r="AX25" s="76">
        <v>12931.679264754155</v>
      </c>
      <c r="AY25" s="76">
        <v>1436.8536961387151</v>
      </c>
      <c r="AZ25" s="76">
        <v>14368.532960892866</v>
      </c>
      <c r="BA25" s="76">
        <v>8.2140131655004337E-3</v>
      </c>
      <c r="BB25" s="76">
        <v>650.85149807161713</v>
      </c>
      <c r="BC25" s="76">
        <v>2.4143692907179917</v>
      </c>
      <c r="BD25" s="76">
        <v>20236.30996167595</v>
      </c>
      <c r="BE25" s="76">
        <v>73.043565528310097</v>
      </c>
      <c r="BF25" s="76">
        <v>562.73148799858927</v>
      </c>
      <c r="BG25" s="76">
        <v>1053.0650528282547</v>
      </c>
      <c r="BH25" s="76">
        <v>1.9242710037092767</v>
      </c>
      <c r="BI25" s="76">
        <v>8.4109146976636563E-3</v>
      </c>
      <c r="BJ25" s="76">
        <v>1366.6668796111048</v>
      </c>
      <c r="BK25" s="76">
        <v>20234.692905047519</v>
      </c>
      <c r="BL25" s="76">
        <v>17829.375322327345</v>
      </c>
      <c r="BM25" s="76">
        <v>2405.3175827201726</v>
      </c>
      <c r="BN25" s="76">
        <v>21.143459259136772</v>
      </c>
      <c r="BO25" s="76">
        <v>7.6023138071727378E-2</v>
      </c>
      <c r="BP25" s="76">
        <v>2020.3723354883509</v>
      </c>
      <c r="BQ25" s="76">
        <v>56.461519035257432</v>
      </c>
      <c r="BR25" s="76">
        <v>3372.5103217094643</v>
      </c>
      <c r="BS25" s="76">
        <v>99.089290618782258</v>
      </c>
      <c r="BT25" s="76">
        <v>25.189486886357258</v>
      </c>
      <c r="BU25" s="76">
        <v>6849.3806505839484</v>
      </c>
      <c r="BV25" s="76">
        <v>95.491095405579173</v>
      </c>
      <c r="BW25" s="76">
        <v>1500.3653840826289</v>
      </c>
      <c r="BX25" s="76">
        <v>824.83681826749819</v>
      </c>
      <c r="BY25" s="76">
        <v>9.5996082463885551E-2</v>
      </c>
      <c r="BZ25" s="76">
        <v>1049.8621007640113</v>
      </c>
      <c r="CA25" s="76">
        <v>832.94356920052053</v>
      </c>
      <c r="CB25" s="76">
        <v>0</v>
      </c>
      <c r="CC25" s="76">
        <v>16.433968448419819</v>
      </c>
      <c r="CD25" s="76">
        <v>1739.2133605805034</v>
      </c>
      <c r="CE25" s="76">
        <v>0</v>
      </c>
      <c r="CF25" s="76">
        <v>701.5429880396166</v>
      </c>
      <c r="CG25" s="76">
        <v>28519.322302507211</v>
      </c>
      <c r="CH25" s="76">
        <v>1113.2050053269454</v>
      </c>
      <c r="CI25" s="94"/>
      <c r="CJ25" s="45">
        <f t="shared" si="0"/>
        <v>-8.085798928918744E-4</v>
      </c>
      <c r="CK25" s="45">
        <f t="shared" si="1"/>
        <v>-1.8216876615755853E-3</v>
      </c>
      <c r="CL25" s="45">
        <f t="shared" si="2"/>
        <v>-2.5959323394625705E-3</v>
      </c>
      <c r="CM25" s="45">
        <f t="shared" si="3"/>
        <v>-1.835858971753433E-3</v>
      </c>
      <c r="CN25" s="45">
        <f t="shared" si="4"/>
        <v>-1.8317535852741906E-3</v>
      </c>
      <c r="CO25" s="45">
        <f t="shared" si="5"/>
        <v>-2.1760217619377622E-3</v>
      </c>
      <c r="CP25" s="45">
        <f t="shared" si="6"/>
        <v>-5.3832715888731137E-5</v>
      </c>
      <c r="CQ25" s="45">
        <f t="shared" si="7"/>
        <v>1.0818261143728283E-4</v>
      </c>
      <c r="CR25" s="45">
        <f t="shared" si="8"/>
        <v>-8.7641711065898026E-5</v>
      </c>
      <c r="CS25" s="45" t="str">
        <f t="shared" si="9"/>
        <v/>
      </c>
      <c r="CT25" s="45">
        <f t="shared" si="10"/>
        <v>9.1904496801275453E-4</v>
      </c>
      <c r="CU25" s="45">
        <f t="shared" si="11"/>
        <v>-1.3601323495382376E-6</v>
      </c>
      <c r="CV25" s="45">
        <f t="shared" si="12"/>
        <v>1.1127743639474242E-5</v>
      </c>
      <c r="CW25" s="45">
        <f t="shared" si="13"/>
        <v>-1.1359357355496009E-3</v>
      </c>
      <c r="CX25" s="45">
        <f t="shared" si="14"/>
        <v>2.5899297914751626E-4</v>
      </c>
      <c r="CY25" s="45">
        <f t="shared" si="15"/>
        <v>-1.6731030111370674E-3</v>
      </c>
    </row>
    <row r="26" spans="1:103">
      <c r="A26" s="94" t="s">
        <v>190</v>
      </c>
      <c r="B26" s="76">
        <v>47114.25000931089</v>
      </c>
      <c r="C26" s="76">
        <v>1104.2784446235648</v>
      </c>
      <c r="D26" s="76">
        <v>11897.704696666367</v>
      </c>
      <c r="E26" s="76">
        <v>11071.54298146023</v>
      </c>
      <c r="F26" s="76">
        <v>9904.4976184223669</v>
      </c>
      <c r="G26" s="76">
        <v>1430.2699534027784</v>
      </c>
      <c r="H26" s="76">
        <v>17135.796050330267</v>
      </c>
      <c r="I26" s="76">
        <v>110.2746868879986</v>
      </c>
      <c r="J26" s="76">
        <v>246.10855198448743</v>
      </c>
      <c r="K26" s="76"/>
      <c r="L26" s="76">
        <v>125.13312547479966</v>
      </c>
      <c r="M26" s="76">
        <v>44.232283774323044</v>
      </c>
      <c r="N26" s="76">
        <v>123.95297649999995</v>
      </c>
      <c r="O26" s="76">
        <v>4.2371792280330016</v>
      </c>
      <c r="P26" s="76">
        <v>22.607414885916473</v>
      </c>
      <c r="Q26" s="76">
        <v>10.197508600960633</v>
      </c>
      <c r="R26" s="76"/>
      <c r="S26" s="76" t="s">
        <v>190</v>
      </c>
      <c r="T26" s="76">
        <v>57.377771750263889</v>
      </c>
      <c r="U26" s="76">
        <v>6.9741014471545579</v>
      </c>
      <c r="V26" s="76">
        <v>4.2364889925756373</v>
      </c>
      <c r="W26" s="76">
        <v>110.67218887568539</v>
      </c>
      <c r="X26" s="76">
        <v>110.67203454821302</v>
      </c>
      <c r="Y26" s="76">
        <v>98.403440598604476</v>
      </c>
      <c r="Z26" s="76">
        <v>13.137543866003325</v>
      </c>
      <c r="AA26" s="76">
        <v>246.27520022623656</v>
      </c>
      <c r="AB26" s="76">
        <v>22.645872514895036</v>
      </c>
      <c r="AC26" s="76">
        <v>1354.5776749325164</v>
      </c>
      <c r="AD26" s="76">
        <v>0</v>
      </c>
      <c r="AE26" s="76">
        <v>47165.821681310874</v>
      </c>
      <c r="AF26" s="76">
        <v>523.87962281261582</v>
      </c>
      <c r="AG26" s="76">
        <v>25.494371651317952</v>
      </c>
      <c r="AH26" s="76">
        <v>60.047253666489198</v>
      </c>
      <c r="AI26" s="76">
        <v>754.1319408876152</v>
      </c>
      <c r="AJ26" s="76">
        <v>1.8888021108456347E-3</v>
      </c>
      <c r="AK26" s="76">
        <v>125.92199314182351</v>
      </c>
      <c r="AL26" s="76">
        <v>125.92199314182351</v>
      </c>
      <c r="AM26" s="76">
        <v>44.232277210712283</v>
      </c>
      <c r="AN26" s="76">
        <v>0</v>
      </c>
      <c r="AO26" s="76">
        <v>1076.6581721767782</v>
      </c>
      <c r="AP26" s="76">
        <v>3.5340327378167844</v>
      </c>
      <c r="AQ26" s="76">
        <v>93.974976087337765</v>
      </c>
      <c r="AR26" s="76">
        <v>4.0006825683153941</v>
      </c>
      <c r="AS26" s="76">
        <v>123.95402680457555</v>
      </c>
      <c r="AT26" s="76">
        <v>10.198293285655541</v>
      </c>
      <c r="AU26" s="76">
        <v>1104.014154655333</v>
      </c>
      <c r="AV26" s="76">
        <v>0</v>
      </c>
      <c r="AW26" s="76">
        <v>16928.602549755567</v>
      </c>
      <c r="AX26" s="76">
        <v>10692.59621773067</v>
      </c>
      <c r="AY26" s="76">
        <v>1188.0676830633231</v>
      </c>
      <c r="AZ26" s="76">
        <v>11880.663900793992</v>
      </c>
      <c r="BA26" s="76">
        <v>1.6765096000580114E-3</v>
      </c>
      <c r="BB26" s="76">
        <v>475.17671219650356</v>
      </c>
      <c r="BC26" s="76">
        <v>4.9595560365305911</v>
      </c>
      <c r="BD26" s="76">
        <v>11034.629892761792</v>
      </c>
      <c r="BE26" s="76">
        <v>11.725315169562979</v>
      </c>
      <c r="BF26" s="76">
        <v>574.97165020365185</v>
      </c>
      <c r="BG26" s="76">
        <v>798.21293902566731</v>
      </c>
      <c r="BH26" s="76">
        <v>3.7874590750508448</v>
      </c>
      <c r="BI26" s="76">
        <v>3.1652247501887699E-2</v>
      </c>
      <c r="BJ26" s="76">
        <v>528.4260289246406</v>
      </c>
      <c r="BK26" s="76">
        <v>11079.373354123842</v>
      </c>
      <c r="BL26" s="76">
        <v>9910.7684051773795</v>
      </c>
      <c r="BM26" s="76">
        <v>1168.6049489464658</v>
      </c>
      <c r="BN26" s="76">
        <v>8.6123802322569247</v>
      </c>
      <c r="BO26" s="76">
        <v>0.17328130259649363</v>
      </c>
      <c r="BP26" s="76">
        <v>414.89689235381974</v>
      </c>
      <c r="BQ26" s="76">
        <v>50.255284476705398</v>
      </c>
      <c r="BR26" s="76">
        <v>2508.9880946003277</v>
      </c>
      <c r="BS26" s="76">
        <v>109.55198980362326</v>
      </c>
      <c r="BT26" s="76">
        <v>33.739829266356899</v>
      </c>
      <c r="BU26" s="76">
        <v>4518.0924935928151</v>
      </c>
      <c r="BV26" s="76">
        <v>84.385563401849922</v>
      </c>
      <c r="BW26" s="76">
        <v>154.24956103881777</v>
      </c>
      <c r="BX26" s="76">
        <v>189.80793528332163</v>
      </c>
      <c r="BY26" s="76">
        <v>0.28606254413377635</v>
      </c>
      <c r="BZ26" s="76">
        <v>1426.7287014560425</v>
      </c>
      <c r="CA26" s="76">
        <v>530.99137829097947</v>
      </c>
      <c r="CB26" s="76">
        <v>20.314072019709279</v>
      </c>
      <c r="CC26" s="76">
        <v>34.987565283222459</v>
      </c>
      <c r="CD26" s="76">
        <v>847.42905925187358</v>
      </c>
      <c r="CE26" s="76">
        <v>0</v>
      </c>
      <c r="CF26" s="76">
        <v>416.89490614625896</v>
      </c>
      <c r="CG26" s="76">
        <v>17139.393244046136</v>
      </c>
      <c r="CH26" s="76">
        <v>697.62846926885834</v>
      </c>
      <c r="CI26" s="94"/>
      <c r="CJ26" s="45">
        <f t="shared" si="0"/>
        <v>1.0946087858724671E-3</v>
      </c>
      <c r="CK26" s="45">
        <f t="shared" si="1"/>
        <v>-2.3933272402321655E-4</v>
      </c>
      <c r="CL26" s="45">
        <f t="shared" si="2"/>
        <v>-1.4322759142904316E-3</v>
      </c>
      <c r="CM26" s="45">
        <f t="shared" si="3"/>
        <v>7.0725215778176846E-4</v>
      </c>
      <c r="CN26" s="45">
        <f t="shared" si="4"/>
        <v>6.3312517167441774E-4</v>
      </c>
      <c r="CO26" s="45">
        <f t="shared" si="5"/>
        <v>-2.4759325596617854E-3</v>
      </c>
      <c r="CP26" s="45">
        <f t="shared" si="6"/>
        <v>2.0992276666358974E-4</v>
      </c>
      <c r="CQ26" s="45">
        <f t="shared" si="7"/>
        <v>3.6032535791100558E-3</v>
      </c>
      <c r="CR26" s="45">
        <f t="shared" si="8"/>
        <v>6.7713307971367686E-4</v>
      </c>
      <c r="CS26" s="45" t="str">
        <f t="shared" si="9"/>
        <v/>
      </c>
      <c r="CT26" s="45">
        <f t="shared" si="10"/>
        <v>6.3042273101595291E-3</v>
      </c>
      <c r="CU26" s="45">
        <f t="shared" si="11"/>
        <v>-1.4838959693257873E-7</v>
      </c>
      <c r="CV26" s="45">
        <f t="shared" si="12"/>
        <v>8.4734114924592052E-6</v>
      </c>
      <c r="CW26" s="45">
        <f t="shared" si="13"/>
        <v>-1.6289975481749343E-4</v>
      </c>
      <c r="CX26" s="45">
        <f t="shared" si="14"/>
        <v>1.701106878987758E-3</v>
      </c>
      <c r="CY26" s="45">
        <f t="shared" si="15"/>
        <v>7.6948667131724954E-5</v>
      </c>
    </row>
    <row r="27" spans="1:103">
      <c r="A27" s="94" t="s">
        <v>191</v>
      </c>
      <c r="B27" s="76">
        <v>9186.6254019191329</v>
      </c>
      <c r="C27" s="76">
        <v>297.38678081004758</v>
      </c>
      <c r="D27" s="76">
        <v>5573.2866663019286</v>
      </c>
      <c r="E27" s="76">
        <v>3792.2871098215433</v>
      </c>
      <c r="F27" s="76">
        <v>2253.0683153718987</v>
      </c>
      <c r="G27" s="76">
        <v>3041.8208959424824</v>
      </c>
      <c r="H27" s="76">
        <v>8921.8144079733611</v>
      </c>
      <c r="I27" s="76">
        <v>24.849503937841163</v>
      </c>
      <c r="J27" s="76">
        <v>75.423102044386226</v>
      </c>
      <c r="K27" s="76"/>
      <c r="L27" s="76">
        <v>28.725938710069006</v>
      </c>
      <c r="M27" s="76">
        <v>10.981282113325202</v>
      </c>
      <c r="N27" s="76">
        <v>20.425328365000002</v>
      </c>
      <c r="O27" s="76">
        <v>1.0599526730750655</v>
      </c>
      <c r="P27" s="76">
        <v>5.5185366935271505</v>
      </c>
      <c r="Q27" s="76">
        <v>2.1088164221375956</v>
      </c>
      <c r="R27" s="76"/>
      <c r="S27" s="76" t="s">
        <v>191</v>
      </c>
      <c r="T27" s="76">
        <v>9.4761423836998233</v>
      </c>
      <c r="U27" s="76">
        <v>1.4549731758366764</v>
      </c>
      <c r="V27" s="76">
        <v>1.0597320019226797</v>
      </c>
      <c r="W27" s="76">
        <v>24.916534686376682</v>
      </c>
      <c r="X27" s="76">
        <v>24.916508231071003</v>
      </c>
      <c r="Y27" s="76">
        <v>18.688590426688592</v>
      </c>
      <c r="Z27" s="76">
        <v>2.1698019777840858</v>
      </c>
      <c r="AA27" s="76">
        <v>75.478760069734449</v>
      </c>
      <c r="AB27" s="76">
        <v>5.525094505773354</v>
      </c>
      <c r="AC27" s="76">
        <v>361.66579797301387</v>
      </c>
      <c r="AD27" s="76">
        <v>0</v>
      </c>
      <c r="AE27" s="76">
        <v>9190.1717193295644</v>
      </c>
      <c r="AF27" s="76">
        <v>76.946641461855521</v>
      </c>
      <c r="AG27" s="76">
        <v>6.1781194096879259</v>
      </c>
      <c r="AH27" s="76">
        <v>10.553689807823551</v>
      </c>
      <c r="AI27" s="76">
        <v>179.99820603639137</v>
      </c>
      <c r="AJ27" s="76">
        <v>5.0058331497709885E-4</v>
      </c>
      <c r="AK27" s="76">
        <v>28.9165046943966</v>
      </c>
      <c r="AL27" s="76">
        <v>28.9165046943966</v>
      </c>
      <c r="AM27" s="76">
        <v>10.981282979678888</v>
      </c>
      <c r="AN27" s="76">
        <v>0</v>
      </c>
      <c r="AO27" s="76">
        <v>632.45766546165316</v>
      </c>
      <c r="AP27" s="76">
        <v>2.1578251930513717</v>
      </c>
      <c r="AQ27" s="76">
        <v>20.259946043243684</v>
      </c>
      <c r="AR27" s="76">
        <v>0.78927107723024537</v>
      </c>
      <c r="AS27" s="76">
        <v>20.425393788639521</v>
      </c>
      <c r="AT27" s="76">
        <v>2.1086252435048349</v>
      </c>
      <c r="AU27" s="76">
        <v>297.21175549309146</v>
      </c>
      <c r="AV27" s="76">
        <v>0</v>
      </c>
      <c r="AW27" s="76">
        <v>8857.5826609787473</v>
      </c>
      <c r="AX27" s="76">
        <v>5005.0727012505677</v>
      </c>
      <c r="AY27" s="76">
        <v>556.11955194188624</v>
      </c>
      <c r="AZ27" s="76">
        <v>5561.1922531924547</v>
      </c>
      <c r="BA27" s="76">
        <v>3.9924471726313483E-4</v>
      </c>
      <c r="BB27" s="76">
        <v>168.94612049441403</v>
      </c>
      <c r="BC27" s="76">
        <v>18.790723402503342</v>
      </c>
      <c r="BD27" s="76">
        <v>6497.7193424345587</v>
      </c>
      <c r="BE27" s="76">
        <v>13.35234656360058</v>
      </c>
      <c r="BF27" s="76">
        <v>103.57608326857248</v>
      </c>
      <c r="BG27" s="76">
        <v>164.33707041011493</v>
      </c>
      <c r="BH27" s="76">
        <v>9.5222493668876922</v>
      </c>
      <c r="BI27" s="76">
        <v>8.3883834609258263E-3</v>
      </c>
      <c r="BJ27" s="76">
        <v>107.53242344174561</v>
      </c>
      <c r="BK27" s="76">
        <v>3787.976645441554</v>
      </c>
      <c r="BL27" s="76">
        <v>2252.6828708310818</v>
      </c>
      <c r="BM27" s="76">
        <v>1535.2937746104715</v>
      </c>
      <c r="BN27" s="76">
        <v>1.7337087448535848</v>
      </c>
      <c r="BO27" s="76">
        <v>0.11699664616930408</v>
      </c>
      <c r="BP27" s="76">
        <v>284.73158983448815</v>
      </c>
      <c r="BQ27" s="76">
        <v>9.2302191239934501</v>
      </c>
      <c r="BR27" s="76">
        <v>477.04450479229695</v>
      </c>
      <c r="BS27" s="76">
        <v>20.739560215391577</v>
      </c>
      <c r="BT27" s="76">
        <v>6.4066608470157664</v>
      </c>
      <c r="BU27" s="76">
        <v>880.25469059783802</v>
      </c>
      <c r="BV27" s="76">
        <v>22.033992673025239</v>
      </c>
      <c r="BW27" s="76">
        <v>73.17896338905517</v>
      </c>
      <c r="BX27" s="76">
        <v>80.78204386646604</v>
      </c>
      <c r="BY27" s="76">
        <v>1.3446479366281416</v>
      </c>
      <c r="BZ27" s="76">
        <v>3032.4383046298185</v>
      </c>
      <c r="CA27" s="76">
        <v>256.61604299344026</v>
      </c>
      <c r="CB27" s="76">
        <v>65.483855782608899</v>
      </c>
      <c r="CC27" s="76">
        <v>5.7782995607342791</v>
      </c>
      <c r="CD27" s="76">
        <v>580.16582782467435</v>
      </c>
      <c r="CE27" s="76">
        <v>0</v>
      </c>
      <c r="CF27" s="76">
        <v>224.0501188904577</v>
      </c>
      <c r="CG27" s="76">
        <v>8921.9711316875819</v>
      </c>
      <c r="CH27" s="76">
        <v>330.06805408705634</v>
      </c>
      <c r="CI27" s="94"/>
      <c r="CJ27" s="45">
        <f t="shared" si="0"/>
        <v>3.8603047966783756E-4</v>
      </c>
      <c r="CK27" s="45">
        <f t="shared" si="1"/>
        <v>-5.8854437470076638E-4</v>
      </c>
      <c r="CL27" s="45">
        <f t="shared" si="2"/>
        <v>-2.1700683696392257E-3</v>
      </c>
      <c r="CM27" s="45">
        <f t="shared" si="3"/>
        <v>-1.1366397783611219E-3</v>
      </c>
      <c r="CN27" s="45">
        <f t="shared" si="4"/>
        <v>-1.7107539003020035E-4</v>
      </c>
      <c r="CO27" s="45">
        <f t="shared" si="5"/>
        <v>-3.0845311521067536E-3</v>
      </c>
      <c r="CP27" s="45">
        <f t="shared" si="6"/>
        <v>1.7566349965846166E-5</v>
      </c>
      <c r="CQ27" s="45">
        <f t="shared" si="7"/>
        <v>2.6964036544731306E-3</v>
      </c>
      <c r="CR27" s="45">
        <f t="shared" si="8"/>
        <v>7.3794399646235503E-4</v>
      </c>
      <c r="CS27" s="45" t="str">
        <f t="shared" si="9"/>
        <v/>
      </c>
      <c r="CT27" s="45">
        <f t="shared" si="10"/>
        <v>6.6339340987592423E-3</v>
      </c>
      <c r="CU27" s="45">
        <f t="shared" si="11"/>
        <v>7.8893673501825076E-8</v>
      </c>
      <c r="CV27" s="45">
        <f t="shared" si="12"/>
        <v>3.2030642714822395E-6</v>
      </c>
      <c r="CW27" s="45">
        <f t="shared" si="13"/>
        <v>-2.0818962769873447E-4</v>
      </c>
      <c r="CX27" s="45">
        <f t="shared" si="14"/>
        <v>1.1883244799106617E-3</v>
      </c>
      <c r="CY27" s="45">
        <f t="shared" si="15"/>
        <v>-9.0656839900197698E-5</v>
      </c>
    </row>
    <row r="28" spans="1:103">
      <c r="A28" s="94" t="s">
        <v>192</v>
      </c>
      <c r="B28" s="76">
        <v>13517.429907800079</v>
      </c>
      <c r="C28" s="76">
        <v>544.84697725273088</v>
      </c>
      <c r="D28" s="76">
        <v>12228.817278738752</v>
      </c>
      <c r="E28" s="76">
        <v>6648.9622684218539</v>
      </c>
      <c r="F28" s="76">
        <v>2954.0474932871466</v>
      </c>
      <c r="G28" s="76">
        <v>3272.4141662609113</v>
      </c>
      <c r="H28" s="76">
        <v>6648.9807674800131</v>
      </c>
      <c r="I28" s="76">
        <v>31.64054671098835</v>
      </c>
      <c r="J28" s="76">
        <v>77.988439417899698</v>
      </c>
      <c r="K28" s="76"/>
      <c r="L28" s="76">
        <v>40.283892457090467</v>
      </c>
      <c r="M28" s="76">
        <v>12.339736322531399</v>
      </c>
      <c r="N28" s="76">
        <v>37.307046800000009</v>
      </c>
      <c r="O28" s="76">
        <v>1.15183442643025</v>
      </c>
      <c r="P28" s="76">
        <v>6.2455146125806724</v>
      </c>
      <c r="Q28" s="76">
        <v>3.0865618191461057</v>
      </c>
      <c r="R28" s="76"/>
      <c r="S28" s="76" t="s">
        <v>192</v>
      </c>
      <c r="T28" s="76">
        <v>17.319876128348728</v>
      </c>
      <c r="U28" s="76">
        <v>1.6666096981031002</v>
      </c>
      <c r="V28" s="76">
        <v>1.1517177953497935</v>
      </c>
      <c r="W28" s="76">
        <v>31.76688025467077</v>
      </c>
      <c r="X28" s="76">
        <v>31.766835618626416</v>
      </c>
      <c r="Y28" s="76">
        <v>30.564502772226728</v>
      </c>
      <c r="Z28" s="76">
        <v>3.9656240236025835</v>
      </c>
      <c r="AA28" s="76">
        <v>78.131930988749659</v>
      </c>
      <c r="AB28" s="76">
        <v>6.2576447547194451</v>
      </c>
      <c r="AC28" s="76">
        <v>851.09749634612547</v>
      </c>
      <c r="AD28" s="76">
        <v>0</v>
      </c>
      <c r="AE28" s="76">
        <v>13517.589143691743</v>
      </c>
      <c r="AF28" s="76">
        <v>74.955841624596317</v>
      </c>
      <c r="AG28" s="76">
        <v>11.641057959774557</v>
      </c>
      <c r="AH28" s="76">
        <v>12.990662169565635</v>
      </c>
      <c r="AI28" s="76">
        <v>292.57310609255103</v>
      </c>
      <c r="AJ28" s="76">
        <v>5.5983454188230611E-4</v>
      </c>
      <c r="AK28" s="76">
        <v>40.703203863434688</v>
      </c>
      <c r="AL28" s="76">
        <v>40.703203863434688</v>
      </c>
      <c r="AM28" s="76">
        <v>12.339741601690941</v>
      </c>
      <c r="AN28" s="76">
        <v>0</v>
      </c>
      <c r="AO28" s="76">
        <v>422.06477851938041</v>
      </c>
      <c r="AP28" s="76">
        <v>1.4725646515124362</v>
      </c>
      <c r="AQ28" s="76">
        <v>28.952715347259925</v>
      </c>
      <c r="AR28" s="76">
        <v>1.1256572238971327</v>
      </c>
      <c r="AS28" s="76">
        <v>37.307201352364288</v>
      </c>
      <c r="AT28" s="76">
        <v>3.0871650351784456</v>
      </c>
      <c r="AU28" s="76">
        <v>544.34712186786601</v>
      </c>
      <c r="AV28" s="76">
        <v>0</v>
      </c>
      <c r="AW28" s="76">
        <v>6560.8236226348563</v>
      </c>
      <c r="AX28" s="76">
        <v>10977.720090680512</v>
      </c>
      <c r="AY28" s="76">
        <v>1219.7466329297786</v>
      </c>
      <c r="AZ28" s="76">
        <v>12197.466723610285</v>
      </c>
      <c r="BA28" s="76">
        <v>3.8335368868998954E-4</v>
      </c>
      <c r="BB28" s="76">
        <v>131.52510948275716</v>
      </c>
      <c r="BC28" s="76">
        <v>48.594090875179859</v>
      </c>
      <c r="BD28" s="76">
        <v>4455.8735248482917</v>
      </c>
      <c r="BE28" s="76">
        <v>29.499802671230249</v>
      </c>
      <c r="BF28" s="76">
        <v>106.8533501215297</v>
      </c>
      <c r="BG28" s="76">
        <v>193.52649811229236</v>
      </c>
      <c r="BH28" s="76">
        <v>24.501408211335043</v>
      </c>
      <c r="BI28" s="76">
        <v>9.3811902202968409E-3</v>
      </c>
      <c r="BJ28" s="76">
        <v>93.098117803975953</v>
      </c>
      <c r="BK28" s="76">
        <v>6638.8958657475305</v>
      </c>
      <c r="BL28" s="76">
        <v>2954.1743493313575</v>
      </c>
      <c r="BM28" s="76">
        <v>3684.7215164161689</v>
      </c>
      <c r="BN28" s="76">
        <v>1.7609002656569486</v>
      </c>
      <c r="BO28" s="76">
        <v>0.28003882826215148</v>
      </c>
      <c r="BP28" s="76">
        <v>549.89365328571296</v>
      </c>
      <c r="BQ28" s="76">
        <v>10.234218570633329</v>
      </c>
      <c r="BR28" s="76">
        <v>560.42559845015091</v>
      </c>
      <c r="BS28" s="76">
        <v>23.299365061150692</v>
      </c>
      <c r="BT28" s="76">
        <v>8.8045009159102001</v>
      </c>
      <c r="BU28" s="76">
        <v>1087.4495293132061</v>
      </c>
      <c r="BV28" s="76">
        <v>48.458117903942387</v>
      </c>
      <c r="BW28" s="76">
        <v>90.84661566758713</v>
      </c>
      <c r="BX28" s="76">
        <v>121.60738098513526</v>
      </c>
      <c r="BY28" s="76">
        <v>3.4898990021880851</v>
      </c>
      <c r="BZ28" s="76">
        <v>3262.3731451785461</v>
      </c>
      <c r="CA28" s="76">
        <v>213.6935715527818</v>
      </c>
      <c r="CB28" s="76">
        <v>70.291740142112417</v>
      </c>
      <c r="CC28" s="76">
        <v>10.561175720579383</v>
      </c>
      <c r="CD28" s="76">
        <v>379.79258950239921</v>
      </c>
      <c r="CE28" s="76">
        <v>0</v>
      </c>
      <c r="CF28" s="76">
        <v>169.17338565080107</v>
      </c>
      <c r="CG28" s="76">
        <v>6649.1678854919346</v>
      </c>
      <c r="CH28" s="76">
        <v>296.02127756702066</v>
      </c>
      <c r="CI28" s="94"/>
      <c r="CJ28" s="45">
        <f t="shared" si="0"/>
        <v>1.1780041971754816E-5</v>
      </c>
      <c r="CK28" s="45">
        <f t="shared" si="1"/>
        <v>-9.1742343398009047E-4</v>
      </c>
      <c r="CL28" s="45">
        <f t="shared" si="2"/>
        <v>-2.5636620789954625E-3</v>
      </c>
      <c r="CM28" s="45">
        <f t="shared" si="3"/>
        <v>-1.5139810195843814E-3</v>
      </c>
      <c r="CN28" s="45">
        <f t="shared" si="4"/>
        <v>4.2943129553307676E-5</v>
      </c>
      <c r="CO28" s="45">
        <f t="shared" si="5"/>
        <v>-3.0683833317584498E-3</v>
      </c>
      <c r="CP28" s="45">
        <f t="shared" si="6"/>
        <v>2.8142360230108247E-5</v>
      </c>
      <c r="CQ28" s="45">
        <f t="shared" si="7"/>
        <v>3.9913630061963554E-3</v>
      </c>
      <c r="CR28" s="45">
        <f t="shared" si="8"/>
        <v>1.8399082212821715E-3</v>
      </c>
      <c r="CS28" s="45" t="str">
        <f t="shared" si="9"/>
        <v/>
      </c>
      <c r="CT28" s="45">
        <f t="shared" si="10"/>
        <v>1.0408909883543711E-2</v>
      </c>
      <c r="CU28" s="45">
        <f t="shared" si="11"/>
        <v>4.2781785635698514E-7</v>
      </c>
      <c r="CV28" s="45">
        <f t="shared" si="12"/>
        <v>4.1427123703334861E-6</v>
      </c>
      <c r="CW28" s="45">
        <f t="shared" si="13"/>
        <v>-1.0125681068417576E-4</v>
      </c>
      <c r="CX28" s="45">
        <f t="shared" si="14"/>
        <v>1.9422165972261653E-3</v>
      </c>
      <c r="CY28" s="45">
        <f t="shared" si="15"/>
        <v>1.9543299881380802E-4</v>
      </c>
    </row>
    <row r="29" spans="1:103">
      <c r="A29" s="94" t="s">
        <v>193</v>
      </c>
      <c r="B29" s="76">
        <v>12732.523118638992</v>
      </c>
      <c r="C29" s="76">
        <v>554.8257448323003</v>
      </c>
      <c r="D29" s="76">
        <v>9099.3675947351676</v>
      </c>
      <c r="E29" s="76">
        <v>2669.2711291212836</v>
      </c>
      <c r="F29" s="76">
        <v>2354.5139808384238</v>
      </c>
      <c r="G29" s="76">
        <v>206.56891467737873</v>
      </c>
      <c r="H29" s="76">
        <v>8635.65848871239</v>
      </c>
      <c r="I29" s="76">
        <v>78.77673836180081</v>
      </c>
      <c r="J29" s="76">
        <v>56.7965936171842</v>
      </c>
      <c r="K29" s="76"/>
      <c r="L29" s="76">
        <v>122.33587631571567</v>
      </c>
      <c r="M29" s="76">
        <v>5.5346594380526986</v>
      </c>
      <c r="N29" s="76">
        <v>69.569683655882343</v>
      </c>
      <c r="O29" s="76">
        <v>0.38587534076422092</v>
      </c>
      <c r="P29" s="76">
        <v>6.9848180546713836</v>
      </c>
      <c r="Q29" s="76">
        <v>4.7101655738399577</v>
      </c>
      <c r="R29" s="76"/>
      <c r="S29" s="76" t="s">
        <v>193</v>
      </c>
      <c r="T29" s="76">
        <v>32.537615691710833</v>
      </c>
      <c r="U29" s="76">
        <v>3.8415884710842074</v>
      </c>
      <c r="V29" s="76">
        <v>0.38574740474291341</v>
      </c>
      <c r="W29" s="76">
        <v>80.43802034080349</v>
      </c>
      <c r="X29" s="76">
        <v>80.401887880491529</v>
      </c>
      <c r="Y29" s="76">
        <v>129.43031344068001</v>
      </c>
      <c r="Z29" s="76">
        <v>7.5731732130763003</v>
      </c>
      <c r="AA29" s="76">
        <v>61.471003458278368</v>
      </c>
      <c r="AB29" s="76">
        <v>7.0002870726021307</v>
      </c>
      <c r="AC29" s="76">
        <v>1438.8113239119245</v>
      </c>
      <c r="AD29" s="76">
        <v>0</v>
      </c>
      <c r="AE29" s="76">
        <v>12738.789250351341</v>
      </c>
      <c r="AF29" s="76">
        <v>152.99097944222831</v>
      </c>
      <c r="AG29" s="76">
        <v>42.384263147155103</v>
      </c>
      <c r="AH29" s="76">
        <v>26.804069579643802</v>
      </c>
      <c r="AI29" s="76">
        <v>388.73291356617636</v>
      </c>
      <c r="AJ29" s="76">
        <v>0.28400226219795427</v>
      </c>
      <c r="AK29" s="76">
        <v>124.788925977356</v>
      </c>
      <c r="AL29" s="76">
        <v>124.788925977356</v>
      </c>
      <c r="AM29" s="76">
        <v>5.5345731001063836</v>
      </c>
      <c r="AN29" s="76">
        <v>0</v>
      </c>
      <c r="AO29" s="76">
        <v>511.70811449790409</v>
      </c>
      <c r="AP29" s="76">
        <v>2.161860847388879</v>
      </c>
      <c r="AQ29" s="76">
        <v>83.180211249937543</v>
      </c>
      <c r="AR29" s="76">
        <v>3.9468716502032826</v>
      </c>
      <c r="AS29" s="76">
        <v>70.579930749085065</v>
      </c>
      <c r="AT29" s="76">
        <v>4.8396039312059038</v>
      </c>
      <c r="AU29" s="76">
        <v>554.71561787518669</v>
      </c>
      <c r="AV29" s="76">
        <v>0</v>
      </c>
      <c r="AW29" s="76">
        <v>8582.0356610834642</v>
      </c>
      <c r="AX29" s="76">
        <v>8169.6532987163591</v>
      </c>
      <c r="AY29" s="76">
        <v>907.74206704321637</v>
      </c>
      <c r="AZ29" s="76">
        <v>9077.3953657595757</v>
      </c>
      <c r="BA29" s="76">
        <v>3.2707101856000224E-3</v>
      </c>
      <c r="BB29" s="76">
        <v>180.86469231981349</v>
      </c>
      <c r="BC29" s="76">
        <v>2.2258210430066674</v>
      </c>
      <c r="BD29" s="76">
        <v>5512.7863044593905</v>
      </c>
      <c r="BE29" s="76">
        <v>2.6761326950952644</v>
      </c>
      <c r="BF29" s="76">
        <v>65.965544337704031</v>
      </c>
      <c r="BG29" s="76">
        <v>143.82698036232986</v>
      </c>
      <c r="BH29" s="76">
        <v>2.6075454776037952</v>
      </c>
      <c r="BI29" s="76">
        <v>0.34716938437033235</v>
      </c>
      <c r="BJ29" s="76">
        <v>53.196658972535914</v>
      </c>
      <c r="BK29" s="76">
        <v>2672.9869043673089</v>
      </c>
      <c r="BL29" s="76">
        <v>2357.5047350192717</v>
      </c>
      <c r="BM29" s="76">
        <v>315.48216934803776</v>
      </c>
      <c r="BN29" s="76">
        <v>1.7246777092875221</v>
      </c>
      <c r="BO29" s="76">
        <v>0.15803540539162361</v>
      </c>
      <c r="BP29" s="76">
        <v>177.87426917662856</v>
      </c>
      <c r="BQ29" s="76">
        <v>8.5898727172516978</v>
      </c>
      <c r="BR29" s="76">
        <v>561.00855903702029</v>
      </c>
      <c r="BS29" s="76">
        <v>11.300883483523229</v>
      </c>
      <c r="BT29" s="76">
        <v>8.0152918004596518</v>
      </c>
      <c r="BU29" s="76">
        <v>1227.7425066552009</v>
      </c>
      <c r="BV29" s="76">
        <v>42.857243449702587</v>
      </c>
      <c r="BW29" s="76">
        <v>16.842793812838618</v>
      </c>
      <c r="BX29" s="76">
        <v>70.994105289439375</v>
      </c>
      <c r="BY29" s="76">
        <v>2.4078876595843197</v>
      </c>
      <c r="BZ29" s="76">
        <v>206.09301347795662</v>
      </c>
      <c r="CA29" s="76">
        <v>293.83597575125634</v>
      </c>
      <c r="CB29" s="76">
        <v>1.2855814563441836</v>
      </c>
      <c r="CC29" s="76">
        <v>19.750002726279984</v>
      </c>
      <c r="CD29" s="76">
        <v>452.14763783134669</v>
      </c>
      <c r="CE29" s="76">
        <v>0</v>
      </c>
      <c r="CF29" s="76">
        <v>239.93140208918814</v>
      </c>
      <c r="CG29" s="76">
        <v>8635.5261580603747</v>
      </c>
      <c r="CH29" s="76">
        <v>362.57607686302725</v>
      </c>
      <c r="CI29" s="94"/>
      <c r="CJ29" s="45">
        <f t="shared" si="0"/>
        <v>4.9213589906437231E-4</v>
      </c>
      <c r="CK29" s="45">
        <f t="shared" si="1"/>
        <v>-1.9848927008045346E-4</v>
      </c>
      <c r="CL29" s="45">
        <f t="shared" si="2"/>
        <v>-2.4146984663313133E-3</v>
      </c>
      <c r="CM29" s="45">
        <f t="shared" si="3"/>
        <v>1.3920561330345194E-3</v>
      </c>
      <c r="CN29" s="45">
        <f t="shared" si="4"/>
        <v>1.27022145767126E-3</v>
      </c>
      <c r="CO29" s="45">
        <f t="shared" si="5"/>
        <v>-2.303837439265139E-3</v>
      </c>
      <c r="CP29" s="45">
        <f t="shared" si="6"/>
        <v>-1.5323747712842829E-5</v>
      </c>
      <c r="CQ29" s="45">
        <f t="shared" si="7"/>
        <v>2.0629814745906788E-2</v>
      </c>
      <c r="CR29" s="45">
        <f t="shared" si="8"/>
        <v>8.2300883616370488E-2</v>
      </c>
      <c r="CS29" s="45" t="str">
        <f t="shared" si="9"/>
        <v/>
      </c>
      <c r="CT29" s="45">
        <f t="shared" si="10"/>
        <v>2.0051760248233973E-2</v>
      </c>
      <c r="CU29" s="45">
        <f t="shared" si="11"/>
        <v>-1.5599504771939437E-5</v>
      </c>
      <c r="CV29" s="45">
        <f t="shared" si="12"/>
        <v>1.4521369655779683E-2</v>
      </c>
      <c r="CW29" s="45">
        <f t="shared" si="13"/>
        <v>-3.3154754344792004E-4</v>
      </c>
      <c r="CX29" s="45">
        <f t="shared" si="14"/>
        <v>2.214662974707197E-3</v>
      </c>
      <c r="CY29" s="45">
        <f t="shared" si="15"/>
        <v>2.7480638490680831E-2</v>
      </c>
    </row>
    <row r="30" spans="1:103">
      <c r="A30" s="94" t="s">
        <v>194</v>
      </c>
      <c r="B30" s="76">
        <v>16173.227777373391</v>
      </c>
      <c r="C30" s="76">
        <v>131.81954806600004</v>
      </c>
      <c r="D30" s="76">
        <v>9508.1888723863576</v>
      </c>
      <c r="E30" s="76">
        <v>3006.1968272111239</v>
      </c>
      <c r="F30" s="76">
        <v>2748.2824053228278</v>
      </c>
      <c r="G30" s="76">
        <v>4474.6951194518379</v>
      </c>
      <c r="H30" s="76">
        <v>3170.6393005054451</v>
      </c>
      <c r="I30" s="76">
        <v>17.352067305006837</v>
      </c>
      <c r="J30" s="76">
        <v>17.704115353538803</v>
      </c>
      <c r="K30" s="76"/>
      <c r="L30" s="76">
        <v>67.990473590339093</v>
      </c>
      <c r="M30" s="76">
        <v>1.39113011862</v>
      </c>
      <c r="N30" s="76">
        <v>26.177507400000003</v>
      </c>
      <c r="O30" s="76">
        <v>4.6439779050999996E-2</v>
      </c>
      <c r="P30" s="76">
        <v>0.28138056995099997</v>
      </c>
      <c r="Q30" s="76">
        <v>3.0098917557383342</v>
      </c>
      <c r="R30" s="76"/>
      <c r="S30" s="76" t="s">
        <v>194</v>
      </c>
      <c r="T30" s="76">
        <v>12.248568170880262</v>
      </c>
      <c r="U30" s="76">
        <v>3.0491204446745659</v>
      </c>
      <c r="V30" s="76">
        <v>4.6303002587075343E-2</v>
      </c>
      <c r="W30" s="76">
        <v>17.559287790461497</v>
      </c>
      <c r="X30" s="76">
        <v>17.550489556056821</v>
      </c>
      <c r="Y30" s="76">
        <v>19.947288373815727</v>
      </c>
      <c r="Z30" s="76">
        <v>2.8346583367582214</v>
      </c>
      <c r="AA30" s="76">
        <v>18.173105377417169</v>
      </c>
      <c r="AB30" s="76">
        <v>0.28962714324253597</v>
      </c>
      <c r="AC30" s="76">
        <v>8678.2445038846508</v>
      </c>
      <c r="AD30" s="76">
        <v>0</v>
      </c>
      <c r="AE30" s="76">
        <v>16181.592312042199</v>
      </c>
      <c r="AF30" s="76">
        <v>190.875702148415</v>
      </c>
      <c r="AG30" s="76">
        <v>59.201850242166657</v>
      </c>
      <c r="AH30" s="76">
        <v>20.484317582304605</v>
      </c>
      <c r="AI30" s="76">
        <v>94.584083043533525</v>
      </c>
      <c r="AJ30" s="76">
        <v>6.9788259712737652E-2</v>
      </c>
      <c r="AK30" s="76">
        <v>68.178274689449225</v>
      </c>
      <c r="AL30" s="76">
        <v>68.178274689449225</v>
      </c>
      <c r="AM30" s="76">
        <v>1.3911180904666707</v>
      </c>
      <c r="AN30" s="76">
        <v>0</v>
      </c>
      <c r="AO30" s="76">
        <v>150.9681155399395</v>
      </c>
      <c r="AP30" s="76">
        <v>0.44320433404377246</v>
      </c>
      <c r="AQ30" s="76">
        <v>19.02491192829326</v>
      </c>
      <c r="AR30" s="76">
        <v>1.2868386737964155</v>
      </c>
      <c r="AS30" s="76">
        <v>26.42459504920269</v>
      </c>
      <c r="AT30" s="76">
        <v>3.0361085712027309</v>
      </c>
      <c r="AU30" s="76">
        <v>131.7391019053444</v>
      </c>
      <c r="AV30" s="76">
        <v>0</v>
      </c>
      <c r="AW30" s="76">
        <v>3197.1210548013928</v>
      </c>
      <c r="AX30" s="76">
        <v>8537.4818745900793</v>
      </c>
      <c r="AY30" s="76">
        <v>948.60930191747036</v>
      </c>
      <c r="AZ30" s="76">
        <v>9486.0911765075489</v>
      </c>
      <c r="BA30" s="76">
        <v>7.9228290539415879E-4</v>
      </c>
      <c r="BB30" s="76">
        <v>115.19132610768466</v>
      </c>
      <c r="BC30" s="76">
        <v>0.72838540760704884</v>
      </c>
      <c r="BD30" s="76">
        <v>2059.9993758660021</v>
      </c>
      <c r="BE30" s="76">
        <v>1.7231186924386985</v>
      </c>
      <c r="BF30" s="76">
        <v>139.72602501143658</v>
      </c>
      <c r="BG30" s="76">
        <v>242.32052789673537</v>
      </c>
      <c r="BH30" s="76">
        <v>1.1200395531231215</v>
      </c>
      <c r="BI30" s="76">
        <v>0.23684071606122242</v>
      </c>
      <c r="BJ30" s="76">
        <v>116.70848338541751</v>
      </c>
      <c r="BK30" s="76">
        <v>3007.0451788952628</v>
      </c>
      <c r="BL30" s="76">
        <v>2748.6721642400385</v>
      </c>
      <c r="BM30" s="76">
        <v>258.37301465522455</v>
      </c>
      <c r="BN30" s="76">
        <v>1.8166864266935623</v>
      </c>
      <c r="BO30" s="76">
        <v>3.4184205095983695E-2</v>
      </c>
      <c r="BP30" s="76">
        <v>282.98929722162524</v>
      </c>
      <c r="BQ30" s="76">
        <v>11.75795768228091</v>
      </c>
      <c r="BR30" s="76">
        <v>622.43973125657919</v>
      </c>
      <c r="BS30" s="76">
        <v>26.879874887702094</v>
      </c>
      <c r="BT30" s="76">
        <v>7.7879782624271847</v>
      </c>
      <c r="BU30" s="76">
        <v>1124.3833947871708</v>
      </c>
      <c r="BV30" s="76">
        <v>34.492870689846058</v>
      </c>
      <c r="BW30" s="76">
        <v>21.405282560888924</v>
      </c>
      <c r="BX30" s="76">
        <v>146.571668072113</v>
      </c>
      <c r="BY30" s="76">
        <v>4.2688214641996985E-2</v>
      </c>
      <c r="BZ30" s="76">
        <v>4470.5814033521292</v>
      </c>
      <c r="CA30" s="76">
        <v>56.32112670744155</v>
      </c>
      <c r="CB30" s="76">
        <v>51.927376857642074</v>
      </c>
      <c r="CC30" s="76">
        <v>7.4465871345858936</v>
      </c>
      <c r="CD30" s="76">
        <v>128.01549291144138</v>
      </c>
      <c r="CE30" s="76">
        <v>0</v>
      </c>
      <c r="CF30" s="76">
        <v>58.536048221233727</v>
      </c>
      <c r="CG30" s="76">
        <v>3170.1019408389693</v>
      </c>
      <c r="CH30" s="76">
        <v>61.179095899221274</v>
      </c>
      <c r="CI30" s="94"/>
      <c r="CJ30" s="45">
        <f t="shared" si="0"/>
        <v>5.1718400210193285E-4</v>
      </c>
      <c r="CK30" s="45">
        <f t="shared" si="1"/>
        <v>-6.1027489348819473E-4</v>
      </c>
      <c r="CL30" s="45">
        <f t="shared" si="2"/>
        <v>-2.3240699333376487E-3</v>
      </c>
      <c r="CM30" s="45">
        <f t="shared" si="3"/>
        <v>2.822009778135044E-4</v>
      </c>
      <c r="CN30" s="45">
        <f t="shared" si="4"/>
        <v>1.4181909270160074E-4</v>
      </c>
      <c r="CO30" s="45">
        <f t="shared" si="5"/>
        <v>-9.1932880115698143E-4</v>
      </c>
      <c r="CP30" s="45">
        <f t="shared" si="6"/>
        <v>-1.6947991100411822E-4</v>
      </c>
      <c r="CQ30" s="45">
        <f t="shared" si="7"/>
        <v>1.1435078458503315E-2</v>
      </c>
      <c r="CR30" s="45">
        <f t="shared" si="8"/>
        <v>2.6490452333424345E-2</v>
      </c>
      <c r="CS30" s="45" t="str">
        <f t="shared" si="9"/>
        <v/>
      </c>
      <c r="CT30" s="45">
        <f t="shared" si="10"/>
        <v>2.7621678331244486E-3</v>
      </c>
      <c r="CU30" s="45">
        <f t="shared" si="11"/>
        <v>-8.6463179600182896E-6</v>
      </c>
      <c r="CV30" s="45">
        <f t="shared" si="12"/>
        <v>9.438929590473032E-3</v>
      </c>
      <c r="CW30" s="45">
        <f t="shared" si="13"/>
        <v>-2.945243640682407E-3</v>
      </c>
      <c r="CX30" s="45">
        <f t="shared" si="14"/>
        <v>2.9307543491620857E-2</v>
      </c>
      <c r="CY30" s="45">
        <f t="shared" si="15"/>
        <v>8.7102187028535311E-3</v>
      </c>
    </row>
    <row r="31" spans="1:103">
      <c r="A31" s="94" t="s">
        <v>195</v>
      </c>
      <c r="B31" s="76">
        <v>19492.151926787796</v>
      </c>
      <c r="C31" s="76">
        <v>403.83581191110011</v>
      </c>
      <c r="D31" s="76">
        <v>22301.614016792846</v>
      </c>
      <c r="E31" s="76">
        <v>6320.2279547332091</v>
      </c>
      <c r="F31" s="76">
        <v>5758.8822570319098</v>
      </c>
      <c r="G31" s="76">
        <v>366.60246341728094</v>
      </c>
      <c r="H31" s="76">
        <v>18566.639529129596</v>
      </c>
      <c r="I31" s="76">
        <v>65.355848402388901</v>
      </c>
      <c r="J31" s="76">
        <v>117.49836800465927</v>
      </c>
      <c r="K31" s="76"/>
      <c r="L31" s="76">
        <v>94.987669748813104</v>
      </c>
      <c r="M31" s="76">
        <v>5.4766005248472265</v>
      </c>
      <c r="N31" s="76">
        <v>184.04160734500007</v>
      </c>
      <c r="O31" s="76">
        <v>0.25389073292233616</v>
      </c>
      <c r="P31" s="76">
        <v>1.8181593722888933</v>
      </c>
      <c r="Q31" s="76">
        <v>18.666967625151059</v>
      </c>
      <c r="R31" s="76"/>
      <c r="S31" s="76" t="s">
        <v>195</v>
      </c>
      <c r="T31" s="76">
        <v>86.823832140992138</v>
      </c>
      <c r="U31" s="76">
        <v>18.684428478235525</v>
      </c>
      <c r="V31" s="76">
        <v>0.25333228450531042</v>
      </c>
      <c r="W31" s="76">
        <v>71.619275489215099</v>
      </c>
      <c r="X31" s="76">
        <v>71.502939447935333</v>
      </c>
      <c r="Y31" s="76">
        <v>146.63765213181424</v>
      </c>
      <c r="Z31" s="76">
        <v>20.279516232293293</v>
      </c>
      <c r="AA31" s="76">
        <v>140.76237253251284</v>
      </c>
      <c r="AB31" s="76">
        <v>1.8676772457944963</v>
      </c>
      <c r="AC31" s="76">
        <v>53091.04909494405</v>
      </c>
      <c r="AD31" s="76">
        <v>0</v>
      </c>
      <c r="AE31" s="76">
        <v>19548.656620204267</v>
      </c>
      <c r="AF31" s="76">
        <v>105.07848236993006</v>
      </c>
      <c r="AG31" s="76">
        <v>480.85229172599429</v>
      </c>
      <c r="AH31" s="76">
        <v>22.667285252001513</v>
      </c>
      <c r="AI31" s="76">
        <v>1996.2810522112675</v>
      </c>
      <c r="AJ31" s="76">
        <v>0.92121354642382702</v>
      </c>
      <c r="AK31" s="76">
        <v>99.375328407037131</v>
      </c>
      <c r="AL31" s="76">
        <v>99.375328407037131</v>
      </c>
      <c r="AM31" s="76">
        <v>5.476577451313668</v>
      </c>
      <c r="AN31" s="76">
        <v>0</v>
      </c>
      <c r="AO31" s="76">
        <v>615.88542213396431</v>
      </c>
      <c r="AP31" s="76">
        <v>8.3340578432529142</v>
      </c>
      <c r="AQ31" s="76">
        <v>196.28901110538595</v>
      </c>
      <c r="AR31" s="76">
        <v>10.204594021856627</v>
      </c>
      <c r="AS31" s="76">
        <v>187.32418898391222</v>
      </c>
      <c r="AT31" s="76">
        <v>19.135700421542357</v>
      </c>
      <c r="AU31" s="76">
        <v>403.59154846034716</v>
      </c>
      <c r="AV31" s="76">
        <v>0</v>
      </c>
      <c r="AW31" s="76">
        <v>18581.408007076836</v>
      </c>
      <c r="AX31" s="76">
        <v>20041.069046556106</v>
      </c>
      <c r="AY31" s="76">
        <v>2226.7856143565</v>
      </c>
      <c r="AZ31" s="76">
        <v>22267.854660912599</v>
      </c>
      <c r="BA31" s="76">
        <v>8.5592770020778471E-3</v>
      </c>
      <c r="BB31" s="76">
        <v>228.82744597243106</v>
      </c>
      <c r="BC31" s="76">
        <v>3.5536687467275141</v>
      </c>
      <c r="BD31" s="76">
        <v>10534.692610122522</v>
      </c>
      <c r="BE31" s="76">
        <v>10.744349145984545</v>
      </c>
      <c r="BF31" s="76">
        <v>54.600060384596304</v>
      </c>
      <c r="BG31" s="76">
        <v>214.37435142776832</v>
      </c>
      <c r="BH31" s="76">
        <v>5.4450839068106243</v>
      </c>
      <c r="BI31" s="76">
        <v>2.816518053098318</v>
      </c>
      <c r="BJ31" s="76">
        <v>102.74508948009509</v>
      </c>
      <c r="BK31" s="76">
        <v>6333.2316740306524</v>
      </c>
      <c r="BL31" s="76">
        <v>5769.0731134283506</v>
      </c>
      <c r="BM31" s="76">
        <v>564.1585606023026</v>
      </c>
      <c r="BN31" s="76">
        <v>4.7820849628245652</v>
      </c>
      <c r="BO31" s="76">
        <v>0.30055309677739395</v>
      </c>
      <c r="BP31" s="76">
        <v>517.1850836378469</v>
      </c>
      <c r="BQ31" s="76">
        <v>16.523437545814808</v>
      </c>
      <c r="BR31" s="76">
        <v>1297.7475010058581</v>
      </c>
      <c r="BS31" s="76">
        <v>7.9908557240254368</v>
      </c>
      <c r="BT31" s="76">
        <v>21.867096843532462</v>
      </c>
      <c r="BU31" s="76">
        <v>3234.9562724251377</v>
      </c>
      <c r="BV31" s="76">
        <v>547.85300197286335</v>
      </c>
      <c r="BW31" s="76">
        <v>143.52120438499315</v>
      </c>
      <c r="BX31" s="76">
        <v>129.59822406675599</v>
      </c>
      <c r="BY31" s="76">
        <v>0.32167858970331292</v>
      </c>
      <c r="BZ31" s="76">
        <v>366.21007664809247</v>
      </c>
      <c r="CA31" s="76">
        <v>1104.9391454618492</v>
      </c>
      <c r="CB31" s="76">
        <v>0.22553296806274378</v>
      </c>
      <c r="CC31" s="76">
        <v>52.648892586393202</v>
      </c>
      <c r="CD31" s="76">
        <v>956.41478322505327</v>
      </c>
      <c r="CE31" s="76">
        <v>0</v>
      </c>
      <c r="CF31" s="76">
        <v>598.6528436852459</v>
      </c>
      <c r="CG31" s="76">
        <v>18569.399504180514</v>
      </c>
      <c r="CH31" s="76">
        <v>1157.2975854609037</v>
      </c>
      <c r="CI31" s="94"/>
      <c r="CJ31" s="45">
        <f t="shared" si="0"/>
        <v>2.8988432692655911E-3</v>
      </c>
      <c r="CK31" s="45">
        <f t="shared" si="1"/>
        <v>-6.0485832001131476E-4</v>
      </c>
      <c r="CL31" s="45">
        <f t="shared" si="2"/>
        <v>-1.5137628987223492E-3</v>
      </c>
      <c r="CM31" s="45">
        <f t="shared" si="3"/>
        <v>2.0574763110727317E-3</v>
      </c>
      <c r="CN31" s="45">
        <f t="shared" si="4"/>
        <v>1.7695892955611533E-3</v>
      </c>
      <c r="CO31" s="45">
        <f t="shared" si="5"/>
        <v>-1.0703331492397719E-3</v>
      </c>
      <c r="CP31" s="45">
        <f t="shared" si="6"/>
        <v>1.4865237441529566E-4</v>
      </c>
      <c r="CQ31" s="45">
        <f t="shared" si="7"/>
        <v>9.4055714917805927E-2</v>
      </c>
      <c r="CR31" s="45">
        <f t="shared" si="8"/>
        <v>0.19799427790291577</v>
      </c>
      <c r="CS31" s="45" t="str">
        <f t="shared" si="9"/>
        <v/>
      </c>
      <c r="CT31" s="45">
        <f t="shared" si="10"/>
        <v>4.6191875954287753E-2</v>
      </c>
      <c r="CU31" s="45">
        <f t="shared" si="11"/>
        <v>-4.2131123958695908E-6</v>
      </c>
      <c r="CV31" s="45">
        <f t="shared" si="12"/>
        <v>1.7836084384759247E-2</v>
      </c>
      <c r="CW31" s="45">
        <f t="shared" si="13"/>
        <v>-2.1995620344148711E-3</v>
      </c>
      <c r="CX31" s="45">
        <f t="shared" si="14"/>
        <v>2.7235166652780609E-2</v>
      </c>
      <c r="CY31" s="45">
        <f t="shared" si="15"/>
        <v>2.5110280673533013E-2</v>
      </c>
    </row>
    <row r="32" spans="1:103">
      <c r="A32" s="94" t="s">
        <v>196</v>
      </c>
      <c r="B32" s="76">
        <v>12865.062269527634</v>
      </c>
      <c r="C32" s="76">
        <v>522.03488769727005</v>
      </c>
      <c r="D32" s="76">
        <v>10959.774779590378</v>
      </c>
      <c r="E32" s="76">
        <v>3110.3590691420563</v>
      </c>
      <c r="F32" s="76">
        <v>2501.6117527612728</v>
      </c>
      <c r="G32" s="76">
        <v>1127.6429945438301</v>
      </c>
      <c r="H32" s="76">
        <v>9089.0565925426326</v>
      </c>
      <c r="I32" s="76">
        <v>31.885861789521055</v>
      </c>
      <c r="J32" s="76">
        <v>86.42164527782468</v>
      </c>
      <c r="K32" s="76"/>
      <c r="L32" s="76">
        <v>40.724328658823083</v>
      </c>
      <c r="M32" s="76">
        <v>12.240005519013044</v>
      </c>
      <c r="N32" s="76">
        <v>40.499524300000012</v>
      </c>
      <c r="O32" s="76">
        <v>1.1474741378507498</v>
      </c>
      <c r="P32" s="76">
        <v>5.9705993810694968</v>
      </c>
      <c r="Q32" s="76">
        <v>3.300764939764528</v>
      </c>
      <c r="R32" s="76"/>
      <c r="S32" s="76" t="s">
        <v>196</v>
      </c>
      <c r="T32" s="76">
        <v>18.835019942526188</v>
      </c>
      <c r="U32" s="76">
        <v>2.0261435092960975</v>
      </c>
      <c r="V32" s="76">
        <v>1.1471720470152118</v>
      </c>
      <c r="W32" s="76">
        <v>32.003019448775873</v>
      </c>
      <c r="X32" s="76">
        <v>32.002949333475094</v>
      </c>
      <c r="Y32" s="76">
        <v>32.194242937619642</v>
      </c>
      <c r="Z32" s="76">
        <v>4.3128100831190039</v>
      </c>
      <c r="AA32" s="76">
        <v>86.618476011990836</v>
      </c>
      <c r="AB32" s="76">
        <v>5.981950836069732</v>
      </c>
      <c r="AC32" s="76">
        <v>881.80698140456025</v>
      </c>
      <c r="AD32" s="76">
        <v>0</v>
      </c>
      <c r="AE32" s="76">
        <v>12865.889660212646</v>
      </c>
      <c r="AF32" s="76">
        <v>78.047251749851455</v>
      </c>
      <c r="AG32" s="76">
        <v>8.6682774715248971</v>
      </c>
      <c r="AH32" s="76">
        <v>10.67584447621754</v>
      </c>
      <c r="AI32" s="76">
        <v>425.11592297934999</v>
      </c>
      <c r="AJ32" s="76">
        <v>7.7403359360273872E-4</v>
      </c>
      <c r="AK32" s="76">
        <v>41.244471269256202</v>
      </c>
      <c r="AL32" s="76">
        <v>41.244471269256202</v>
      </c>
      <c r="AM32" s="76">
        <v>12.240004048600916</v>
      </c>
      <c r="AN32" s="76">
        <v>0</v>
      </c>
      <c r="AO32" s="76">
        <v>595.72406706275979</v>
      </c>
      <c r="AP32" s="76">
        <v>2.1033474264610859</v>
      </c>
      <c r="AQ32" s="76">
        <v>33.855277680596672</v>
      </c>
      <c r="AR32" s="76">
        <v>1.2575232025014318</v>
      </c>
      <c r="AS32" s="76">
        <v>40.499770214228754</v>
      </c>
      <c r="AT32" s="76">
        <v>3.300915489970123</v>
      </c>
      <c r="AU32" s="76">
        <v>521.49278744357525</v>
      </c>
      <c r="AV32" s="76">
        <v>0</v>
      </c>
      <c r="AW32" s="76">
        <v>9009.0878372107163</v>
      </c>
      <c r="AX32" s="76">
        <v>9838.2656451771163</v>
      </c>
      <c r="AY32" s="76">
        <v>1093.1416061045984</v>
      </c>
      <c r="AZ32" s="76">
        <v>10931.407251281709</v>
      </c>
      <c r="BA32" s="76">
        <v>4.7777879389717586E-4</v>
      </c>
      <c r="BB32" s="76">
        <v>174.0848746478942</v>
      </c>
      <c r="BC32" s="76">
        <v>5.9009415036624251</v>
      </c>
      <c r="BD32" s="76">
        <v>6208.7821175250938</v>
      </c>
      <c r="BE32" s="76">
        <v>5.6223399422389058</v>
      </c>
      <c r="BF32" s="76">
        <v>106.07044678869245</v>
      </c>
      <c r="BG32" s="76">
        <v>178.72626419087618</v>
      </c>
      <c r="BH32" s="76">
        <v>3.7742440527566012</v>
      </c>
      <c r="BI32" s="76">
        <v>1.2970830646450288E-2</v>
      </c>
      <c r="BJ32" s="76">
        <v>99.420086895175814</v>
      </c>
      <c r="BK32" s="76">
        <v>3111.16279567431</v>
      </c>
      <c r="BL32" s="76">
        <v>2502.9822685491936</v>
      </c>
      <c r="BM32" s="76">
        <v>608.18052712511746</v>
      </c>
      <c r="BN32" s="76">
        <v>1.9503260107916254</v>
      </c>
      <c r="BO32" s="76">
        <v>8.0572271918076227E-2</v>
      </c>
      <c r="BP32" s="76">
        <v>194.31471879495368</v>
      </c>
      <c r="BQ32" s="76">
        <v>10.430678311480015</v>
      </c>
      <c r="BR32" s="76">
        <v>586.77180912382835</v>
      </c>
      <c r="BS32" s="76">
        <v>20.603820043320813</v>
      </c>
      <c r="BT32" s="76">
        <v>8.5786141492639398</v>
      </c>
      <c r="BU32" s="76">
        <v>1157.9662469066395</v>
      </c>
      <c r="BV32" s="76">
        <v>53.364227334242109</v>
      </c>
      <c r="BW32" s="76">
        <v>43.541112587840388</v>
      </c>
      <c r="BX32" s="76">
        <v>78.814751500520927</v>
      </c>
      <c r="BY32" s="76">
        <v>0.40232464458737732</v>
      </c>
      <c r="BZ32" s="76">
        <v>1124.2882548190287</v>
      </c>
      <c r="CA32" s="76">
        <v>302.31681078743816</v>
      </c>
      <c r="CB32" s="76">
        <v>19.276053288799975</v>
      </c>
      <c r="CC32" s="76">
        <v>11.485369267340465</v>
      </c>
      <c r="CD32" s="76">
        <v>526.05345274003002</v>
      </c>
      <c r="CE32" s="76">
        <v>0</v>
      </c>
      <c r="CF32" s="76">
        <v>237.90497418145137</v>
      </c>
      <c r="CG32" s="76">
        <v>9088.7020268192246</v>
      </c>
      <c r="CH32" s="76">
        <v>430.43867472935199</v>
      </c>
      <c r="CI32" s="94"/>
      <c r="CJ32" s="45">
        <f t="shared" si="0"/>
        <v>6.4312994968671652E-5</v>
      </c>
      <c r="CK32" s="45">
        <f t="shared" si="1"/>
        <v>-1.0384368295499131E-3</v>
      </c>
      <c r="CL32" s="45">
        <f t="shared" si="2"/>
        <v>-2.5883313187690217E-3</v>
      </c>
      <c r="CM32" s="45">
        <f t="shared" si="3"/>
        <v>2.5840313429644385E-4</v>
      </c>
      <c r="CN32" s="45">
        <f t="shared" si="4"/>
        <v>5.4785311366083189E-4</v>
      </c>
      <c r="CO32" s="45">
        <f t="shared" si="5"/>
        <v>-2.9750016104685274E-3</v>
      </c>
      <c r="CP32" s="45">
        <f t="shared" si="6"/>
        <v>-3.9010178867078417E-5</v>
      </c>
      <c r="CQ32" s="45">
        <f t="shared" si="7"/>
        <v>3.6720834057092483E-3</v>
      </c>
      <c r="CR32" s="45">
        <f t="shared" si="8"/>
        <v>2.2775629130108842E-3</v>
      </c>
      <c r="CS32" s="45" t="str">
        <f t="shared" si="9"/>
        <v/>
      </c>
      <c r="CT32" s="45">
        <f t="shared" si="10"/>
        <v>1.2772282013307741E-2</v>
      </c>
      <c r="CU32" s="45">
        <f t="shared" si="11"/>
        <v>-1.2013165564126998E-7</v>
      </c>
      <c r="CV32" s="45">
        <f t="shared" si="12"/>
        <v>6.0720275853238724E-6</v>
      </c>
      <c r="CW32" s="45">
        <f t="shared" si="13"/>
        <v>-2.6326592083707358E-4</v>
      </c>
      <c r="CX32" s="45">
        <f t="shared" si="14"/>
        <v>1.9012253671258381E-3</v>
      </c>
      <c r="CY32" s="45">
        <f t="shared" si="15"/>
        <v>4.5610701865276434E-5</v>
      </c>
    </row>
    <row r="33" spans="1:103">
      <c r="A33" s="94" t="s">
        <v>197</v>
      </c>
      <c r="B33" s="76">
        <v>82278.189619639554</v>
      </c>
      <c r="C33" s="76">
        <v>1634.328977913877</v>
      </c>
      <c r="D33" s="76">
        <v>51496.608029309478</v>
      </c>
      <c r="E33" s="76">
        <v>23691.631473538859</v>
      </c>
      <c r="F33" s="76">
        <v>21211.077241159786</v>
      </c>
      <c r="G33" s="76">
        <v>5160.7122216181378</v>
      </c>
      <c r="H33" s="76">
        <v>35351.488257866418</v>
      </c>
      <c r="I33" s="76">
        <v>153.53018567268342</v>
      </c>
      <c r="J33" s="76">
        <v>233.98765419983343</v>
      </c>
      <c r="K33" s="76"/>
      <c r="L33" s="76">
        <v>208.92134211504353</v>
      </c>
      <c r="M33" s="76">
        <v>10.490583873794996</v>
      </c>
      <c r="N33" s="76">
        <v>398.51364098469998</v>
      </c>
      <c r="O33" s="76">
        <v>0.8160274507156644</v>
      </c>
      <c r="P33" s="76">
        <v>3.8497814065453726</v>
      </c>
      <c r="Q33" s="76">
        <v>27.873366145896544</v>
      </c>
      <c r="R33" s="76"/>
      <c r="S33" s="76" t="s">
        <v>197</v>
      </c>
      <c r="T33" s="76">
        <v>185.24124017744305</v>
      </c>
      <c r="U33" s="76">
        <v>34.7825434956519</v>
      </c>
      <c r="V33" s="76">
        <v>0.81363983685877772</v>
      </c>
      <c r="W33" s="76">
        <v>154.45292452517364</v>
      </c>
      <c r="X33" s="76">
        <v>154.45236261700617</v>
      </c>
      <c r="Y33" s="76">
        <v>329.09238503207746</v>
      </c>
      <c r="Z33" s="76">
        <v>42.412743530813465</v>
      </c>
      <c r="AA33" s="76">
        <v>234.11000209983075</v>
      </c>
      <c r="AB33" s="76">
        <v>3.9396029025116341</v>
      </c>
      <c r="AC33" s="76">
        <v>13876.927445469461</v>
      </c>
      <c r="AD33" s="76">
        <v>0</v>
      </c>
      <c r="AE33" s="76">
        <v>82376.799155188855</v>
      </c>
      <c r="AF33" s="76">
        <v>800.76734249273295</v>
      </c>
      <c r="AG33" s="76">
        <v>141.08199643853104</v>
      </c>
      <c r="AH33" s="76">
        <v>108.00090436474484</v>
      </c>
      <c r="AI33" s="76">
        <v>1893.4059954179741</v>
      </c>
      <c r="AJ33" s="76">
        <v>4.6477329175554057E-3</v>
      </c>
      <c r="AK33" s="76">
        <v>210.21927410564751</v>
      </c>
      <c r="AL33" s="76">
        <v>210.21927410564751</v>
      </c>
      <c r="AM33" s="76">
        <v>10.49057010701236</v>
      </c>
      <c r="AN33" s="76">
        <v>0</v>
      </c>
      <c r="AO33" s="76">
        <v>2078.0336279560952</v>
      </c>
      <c r="AP33" s="76">
        <v>7.5063761755525018</v>
      </c>
      <c r="AQ33" s="76">
        <v>301.60438151166989</v>
      </c>
      <c r="AR33" s="76">
        <v>13.88133120756626</v>
      </c>
      <c r="AS33" s="76">
        <v>398.51486527769435</v>
      </c>
      <c r="AT33" s="76">
        <v>27.872315564674516</v>
      </c>
      <c r="AU33" s="76">
        <v>1633.5883108273392</v>
      </c>
      <c r="AV33" s="76">
        <v>0</v>
      </c>
      <c r="AW33" s="76">
        <v>34390.203915518869</v>
      </c>
      <c r="AX33" s="76">
        <v>46286.729458864509</v>
      </c>
      <c r="AY33" s="76">
        <v>5142.972471667852</v>
      </c>
      <c r="AZ33" s="76">
        <v>51429.701930532377</v>
      </c>
      <c r="BA33" s="76">
        <v>5.9218062530401183E-3</v>
      </c>
      <c r="BB33" s="76">
        <v>842.89732002810888</v>
      </c>
      <c r="BC33" s="76">
        <v>12.863188501794001</v>
      </c>
      <c r="BD33" s="76">
        <v>21944.485017513529</v>
      </c>
      <c r="BE33" s="76">
        <v>53.03850472836303</v>
      </c>
      <c r="BF33" s="76">
        <v>626.21362599690258</v>
      </c>
      <c r="BG33" s="76">
        <v>1233.4932927682885</v>
      </c>
      <c r="BH33" s="76">
        <v>12.268025215364014</v>
      </c>
      <c r="BI33" s="76">
        <v>7.788497731995124E-2</v>
      </c>
      <c r="BJ33" s="76">
        <v>751.27238005478512</v>
      </c>
      <c r="BK33" s="76">
        <v>23705.824787281275</v>
      </c>
      <c r="BL33" s="76">
        <v>21222.015530183762</v>
      </c>
      <c r="BM33" s="76">
        <v>2483.8092570975045</v>
      </c>
      <c r="BN33" s="76">
        <v>17.606431118239382</v>
      </c>
      <c r="BO33" s="76">
        <v>0.94445955609936261</v>
      </c>
      <c r="BP33" s="76">
        <v>1362.0450114364771</v>
      </c>
      <c r="BQ33" s="76">
        <v>105.67504981894542</v>
      </c>
      <c r="BR33" s="76">
        <v>4836.3314358151865</v>
      </c>
      <c r="BS33" s="76">
        <v>101.5417417946725</v>
      </c>
      <c r="BT33" s="76">
        <v>118.25054530222612</v>
      </c>
      <c r="BU33" s="76">
        <v>10624.951577572387</v>
      </c>
      <c r="BV33" s="76">
        <v>202.14418184230115</v>
      </c>
      <c r="BW33" s="76">
        <v>586.43850470411178</v>
      </c>
      <c r="BX33" s="76">
        <v>776.71386290558166</v>
      </c>
      <c r="BY33" s="76">
        <v>2.2900079170180292</v>
      </c>
      <c r="BZ33" s="76">
        <v>5147.7234858336533</v>
      </c>
      <c r="CA33" s="76">
        <v>1140.0809844481812</v>
      </c>
      <c r="CB33" s="76">
        <v>63.995018322392966</v>
      </c>
      <c r="CC33" s="76">
        <v>112.95437118595211</v>
      </c>
      <c r="CD33" s="76">
        <v>1742.0444954189611</v>
      </c>
      <c r="CE33" s="76">
        <v>0</v>
      </c>
      <c r="CF33" s="76">
        <v>880.35937065202825</v>
      </c>
      <c r="CG33" s="76">
        <v>35358.362530575338</v>
      </c>
      <c r="CH33" s="76">
        <v>1494.8461081274272</v>
      </c>
      <c r="CI33" s="94"/>
      <c r="CJ33" s="45">
        <f t="shared" si="0"/>
        <v>1.1984893688735691E-3</v>
      </c>
      <c r="CK33" s="45">
        <f t="shared" si="1"/>
        <v>-4.5319338795741496E-4</v>
      </c>
      <c r="CL33" s="45">
        <f t="shared" si="2"/>
        <v>-1.2992331211217059E-3</v>
      </c>
      <c r="CM33" s="45">
        <f t="shared" si="3"/>
        <v>5.9908553610033715E-4</v>
      </c>
      <c r="CN33" s="45">
        <f t="shared" si="4"/>
        <v>5.1568757680775501E-4</v>
      </c>
      <c r="CO33" s="45">
        <f t="shared" si="5"/>
        <v>-2.516849463156454E-3</v>
      </c>
      <c r="CP33" s="45">
        <f t="shared" si="6"/>
        <v>1.9445497340241801E-4</v>
      </c>
      <c r="CQ33" s="45">
        <f t="shared" si="7"/>
        <v>6.0064862182136599E-3</v>
      </c>
      <c r="CR33" s="45">
        <f t="shared" si="8"/>
        <v>5.2288186065078956E-4</v>
      </c>
      <c r="CS33" s="45" t="str">
        <f t="shared" si="9"/>
        <v/>
      </c>
      <c r="CT33" s="45">
        <f t="shared" si="10"/>
        <v>6.2125390228886827E-3</v>
      </c>
      <c r="CU33" s="45">
        <f t="shared" si="11"/>
        <v>-1.3122989913770291E-6</v>
      </c>
      <c r="CV33" s="45">
        <f t="shared" si="12"/>
        <v>3.0721482741579299E-6</v>
      </c>
      <c r="CW33" s="45">
        <f t="shared" si="13"/>
        <v>-2.9258989446895711E-3</v>
      </c>
      <c r="CX33" s="45">
        <f t="shared" si="14"/>
        <v>2.3331583401994628E-2</v>
      </c>
      <c r="CY33" s="45">
        <f t="shared" si="15"/>
        <v>-3.7691221667632053E-5</v>
      </c>
    </row>
    <row r="34" spans="1:103">
      <c r="A34" s="94" t="s">
        <v>198</v>
      </c>
      <c r="B34" s="76">
        <v>25505.639996458627</v>
      </c>
      <c r="C34" s="76">
        <v>1195.9739624187039</v>
      </c>
      <c r="D34" s="76">
        <v>9462.7612328569103</v>
      </c>
      <c r="E34" s="76">
        <v>9325.7091543629667</v>
      </c>
      <c r="F34" s="76">
        <v>8506.1592154395075</v>
      </c>
      <c r="G34" s="76">
        <v>418.09618696773254</v>
      </c>
      <c r="H34" s="76">
        <v>16810.809951981526</v>
      </c>
      <c r="I34" s="76">
        <v>130.98772564846928</v>
      </c>
      <c r="J34" s="76">
        <v>286.50095600680862</v>
      </c>
      <c r="K34" s="76"/>
      <c r="L34" s="76">
        <v>153.96615940090135</v>
      </c>
      <c r="M34" s="76">
        <v>52.805607858907983</v>
      </c>
      <c r="N34" s="76">
        <v>1.19945838</v>
      </c>
      <c r="O34" s="76">
        <v>4.0490875106000006</v>
      </c>
      <c r="P34" s="76">
        <v>22.774443913719988</v>
      </c>
      <c r="Q34" s="76">
        <v>6.8216758755802713</v>
      </c>
      <c r="R34" s="76"/>
      <c r="S34" s="76" t="s">
        <v>198</v>
      </c>
      <c r="T34" s="76">
        <v>8.2516967714943696</v>
      </c>
      <c r="U34" s="76">
        <v>16.802610549585214</v>
      </c>
      <c r="V34" s="76">
        <v>4.049097737543887</v>
      </c>
      <c r="W34" s="76">
        <v>141.67963956133144</v>
      </c>
      <c r="X34" s="76">
        <v>141.08033571213446</v>
      </c>
      <c r="Y34" s="76">
        <v>174.54623987311294</v>
      </c>
      <c r="Z34" s="76">
        <v>3.9561814445856283</v>
      </c>
      <c r="AA34" s="76">
        <v>318.39535373237544</v>
      </c>
      <c r="AB34" s="76">
        <v>22.832048459726305</v>
      </c>
      <c r="AC34" s="76">
        <v>1776.7114342707814</v>
      </c>
      <c r="AD34" s="76">
        <v>0</v>
      </c>
      <c r="AE34" s="76">
        <v>25592.139410329764</v>
      </c>
      <c r="AF34" s="76">
        <v>339.86186461030991</v>
      </c>
      <c r="AG34" s="76">
        <v>56.404181579459326</v>
      </c>
      <c r="AH34" s="76">
        <v>51.534650564515637</v>
      </c>
      <c r="AI34" s="76">
        <v>506.63667728217848</v>
      </c>
      <c r="AJ34" s="76">
        <v>4.7473632988760652</v>
      </c>
      <c r="AK34" s="76">
        <v>172.23050340704631</v>
      </c>
      <c r="AL34" s="76">
        <v>172.23050340704631</v>
      </c>
      <c r="AM34" s="76">
        <v>52.805636005610722</v>
      </c>
      <c r="AN34" s="76">
        <v>0</v>
      </c>
      <c r="AO34" s="76">
        <v>1077.0164404505249</v>
      </c>
      <c r="AP34" s="76">
        <v>8.179619333319474</v>
      </c>
      <c r="AQ34" s="76">
        <v>211.2524644005255</v>
      </c>
      <c r="AR34" s="76">
        <v>14.194575573922402</v>
      </c>
      <c r="AS34" s="76">
        <v>18.145634229267461</v>
      </c>
      <c r="AT34" s="76">
        <v>8.859384502361964</v>
      </c>
      <c r="AU34" s="76">
        <v>1195.7502359314808</v>
      </c>
      <c r="AV34" s="76">
        <v>0</v>
      </c>
      <c r="AW34" s="76">
        <v>16772.812273571548</v>
      </c>
      <c r="AX34" s="76">
        <v>8505.6404266362424</v>
      </c>
      <c r="AY34" s="76">
        <v>945.0712858257134</v>
      </c>
      <c r="AZ34" s="76">
        <v>9450.7117124619526</v>
      </c>
      <c r="BA34" s="76">
        <v>3.5265735716366708E-2</v>
      </c>
      <c r="BB34" s="76">
        <v>416.09466181842743</v>
      </c>
      <c r="BC34" s="76">
        <v>3.3736160877880481</v>
      </c>
      <c r="BD34" s="76">
        <v>10952.261085897255</v>
      </c>
      <c r="BE34" s="76">
        <v>3.9700653801595056</v>
      </c>
      <c r="BF34" s="76">
        <v>378.96684780943252</v>
      </c>
      <c r="BG34" s="76">
        <v>586.29257922033548</v>
      </c>
      <c r="BH34" s="76">
        <v>4.1816367671423142</v>
      </c>
      <c r="BI34" s="76">
        <v>4.8691994190821063E-2</v>
      </c>
      <c r="BJ34" s="76">
        <v>276.16190579650225</v>
      </c>
      <c r="BK34" s="76">
        <v>9344.5292158388984</v>
      </c>
      <c r="BL34" s="76">
        <v>8521.2136647109564</v>
      </c>
      <c r="BM34" s="76">
        <v>823.31555112793956</v>
      </c>
      <c r="BN34" s="76">
        <v>6.8281776699350187</v>
      </c>
      <c r="BO34" s="76">
        <v>0.28524548379878417</v>
      </c>
      <c r="BP34" s="76">
        <v>218.39658838053978</v>
      </c>
      <c r="BQ34" s="76">
        <v>39.915243163191626</v>
      </c>
      <c r="BR34" s="76">
        <v>2256.1108602986164</v>
      </c>
      <c r="BS34" s="76">
        <v>68.303721448216166</v>
      </c>
      <c r="BT34" s="76">
        <v>34.076159137331409</v>
      </c>
      <c r="BU34" s="76">
        <v>4550.337105992714</v>
      </c>
      <c r="BV34" s="76">
        <v>89.545834328953802</v>
      </c>
      <c r="BW34" s="76">
        <v>5.3353933837089498</v>
      </c>
      <c r="BX34" s="76">
        <v>88.442606818895825</v>
      </c>
      <c r="BY34" s="76">
        <v>0.18721987845918972</v>
      </c>
      <c r="BZ34" s="76">
        <v>417.98047268241862</v>
      </c>
      <c r="CA34" s="76">
        <v>541.32098668085314</v>
      </c>
      <c r="CB34" s="76">
        <v>3.0113022860078145</v>
      </c>
      <c r="CC34" s="76">
        <v>3.5127103123021497</v>
      </c>
      <c r="CD34" s="76">
        <v>971.08680230988648</v>
      </c>
      <c r="CE34" s="76">
        <v>0</v>
      </c>
      <c r="CF34" s="76">
        <v>518.03106600975582</v>
      </c>
      <c r="CG34" s="76">
        <v>16816.490190975375</v>
      </c>
      <c r="CH34" s="76">
        <v>708.60056216547764</v>
      </c>
      <c r="CI34" s="94"/>
      <c r="CJ34" s="45">
        <f t="shared" si="0"/>
        <v>3.3913837834748462E-3</v>
      </c>
      <c r="CK34" s="45">
        <f t="shared" si="1"/>
        <v>-1.8706635282478659E-4</v>
      </c>
      <c r="CL34" s="45">
        <f t="shared" si="2"/>
        <v>-1.2733619816083822E-3</v>
      </c>
      <c r="CM34" s="45">
        <f t="shared" si="3"/>
        <v>2.0180836829043528E-3</v>
      </c>
      <c r="CN34" s="45">
        <f t="shared" si="4"/>
        <v>1.7698292366928202E-3</v>
      </c>
      <c r="CO34" s="45">
        <f t="shared" si="5"/>
        <v>-2.7676474677546865E-4</v>
      </c>
      <c r="CP34" s="45">
        <f t="shared" si="6"/>
        <v>3.3789204744294916E-4</v>
      </c>
      <c r="CQ34" s="45">
        <f t="shared" si="7"/>
        <v>7.705004429766675E-2</v>
      </c>
      <c r="CR34" s="45">
        <f t="shared" si="8"/>
        <v>0.11132387888021168</v>
      </c>
      <c r="CS34" s="45" t="str">
        <f t="shared" si="9"/>
        <v/>
      </c>
      <c r="CT34" s="45">
        <f t="shared" si="10"/>
        <v>0.11862570370796717</v>
      </c>
      <c r="CU34" s="45">
        <f t="shared" si="11"/>
        <v>5.3302487899414749E-7</v>
      </c>
      <c r="CV34" s="45">
        <f t="shared" si="12"/>
        <v>14.128189966264157</v>
      </c>
      <c r="CW34" s="45">
        <f t="shared" si="13"/>
        <v>2.525740394506834E-6</v>
      </c>
      <c r="CX34" s="45">
        <f t="shared" si="14"/>
        <v>2.5293502763250515E-3</v>
      </c>
      <c r="CY34" s="45">
        <f t="shared" si="15"/>
        <v>0.29871085404044639</v>
      </c>
    </row>
    <row r="35" spans="1:103">
      <c r="A35" s="94" t="s">
        <v>199</v>
      </c>
      <c r="B35" s="76">
        <v>14361.728135758754</v>
      </c>
      <c r="C35" s="76">
        <v>279.50406567127811</v>
      </c>
      <c r="D35" s="76">
        <v>26385.756998208835</v>
      </c>
      <c r="E35" s="76">
        <v>22441.068025858833</v>
      </c>
      <c r="F35" s="76">
        <v>5126.4038013782638</v>
      </c>
      <c r="G35" s="76">
        <v>56288.503122783441</v>
      </c>
      <c r="H35" s="76">
        <v>4081.0144005515745</v>
      </c>
      <c r="I35" s="76">
        <v>15.533831150072757</v>
      </c>
      <c r="J35" s="76">
        <v>42.646879171556762</v>
      </c>
      <c r="K35" s="76"/>
      <c r="L35" s="76">
        <v>20.94458569353047</v>
      </c>
      <c r="M35" s="76">
        <v>6.5118291057671005</v>
      </c>
      <c r="N35" s="76">
        <v>14.725511500000005</v>
      </c>
      <c r="O35" s="76">
        <v>0.7084738985803003</v>
      </c>
      <c r="P35" s="76">
        <v>3.402698561049796</v>
      </c>
      <c r="Q35" s="76">
        <v>1.4744761426700859</v>
      </c>
      <c r="R35" s="76"/>
      <c r="S35" s="76" t="s">
        <v>199</v>
      </c>
      <c r="T35" s="76">
        <v>6.8138521765317783</v>
      </c>
      <c r="U35" s="76">
        <v>0.70148859308916967</v>
      </c>
      <c r="V35" s="76">
        <v>0.70817614158818454</v>
      </c>
      <c r="W35" s="76">
        <v>15.57650193421213</v>
      </c>
      <c r="X35" s="76">
        <v>15.576494990179993</v>
      </c>
      <c r="Y35" s="76">
        <v>11.195455504945523</v>
      </c>
      <c r="Z35" s="76">
        <v>1.5601228355331629</v>
      </c>
      <c r="AA35" s="76">
        <v>42.755099257140671</v>
      </c>
      <c r="AB35" s="76">
        <v>3.406900555240663</v>
      </c>
      <c r="AC35" s="76">
        <v>428.31109991788651</v>
      </c>
      <c r="AD35" s="76">
        <v>0</v>
      </c>
      <c r="AE35" s="76">
        <v>14331.958235641001</v>
      </c>
      <c r="AF35" s="76">
        <v>24.996858419225202</v>
      </c>
      <c r="AG35" s="76">
        <v>20.896116282729878</v>
      </c>
      <c r="AH35" s="76">
        <v>18.942551177928845</v>
      </c>
      <c r="AI35" s="76">
        <v>143.97872400101198</v>
      </c>
      <c r="AJ35" s="76">
        <v>1.8747796463924098E-4</v>
      </c>
      <c r="AK35" s="76">
        <v>21.205360726198062</v>
      </c>
      <c r="AL35" s="76">
        <v>21.205360726198062</v>
      </c>
      <c r="AM35" s="76">
        <v>6.5118148184438684</v>
      </c>
      <c r="AN35" s="76">
        <v>0</v>
      </c>
      <c r="AO35" s="76">
        <v>246.98506844791297</v>
      </c>
      <c r="AP35" s="76">
        <v>0.86437198118961345</v>
      </c>
      <c r="AQ35" s="76">
        <v>11.894469680453859</v>
      </c>
      <c r="AR35" s="76">
        <v>0.43464571141921388</v>
      </c>
      <c r="AS35" s="76">
        <v>14.72565760162966</v>
      </c>
      <c r="AT35" s="76">
        <v>1.4743313316285322</v>
      </c>
      <c r="AU35" s="76">
        <v>279.04049196911348</v>
      </c>
      <c r="AV35" s="76">
        <v>0</v>
      </c>
      <c r="AW35" s="76">
        <v>4060.6601780232272</v>
      </c>
      <c r="AX35" s="76">
        <v>23675.332463279221</v>
      </c>
      <c r="AY35" s="76">
        <v>2630.5921631795054</v>
      </c>
      <c r="AZ35" s="76">
        <v>26305.924626458724</v>
      </c>
      <c r="BA35" s="76">
        <v>1.5463397615667139E-4</v>
      </c>
      <c r="BB35" s="76">
        <v>71.018085137430589</v>
      </c>
      <c r="BC35" s="76">
        <v>236.02033911495437</v>
      </c>
      <c r="BD35" s="76">
        <v>2866.2843518497348</v>
      </c>
      <c r="BE35" s="76">
        <v>137.15371750524972</v>
      </c>
      <c r="BF35" s="76">
        <v>49.651344334397088</v>
      </c>
      <c r="BG35" s="76">
        <v>264.90737106543878</v>
      </c>
      <c r="BH35" s="76">
        <v>116.00566309297444</v>
      </c>
      <c r="BI35" s="76">
        <v>3.1414659633922561E-3</v>
      </c>
      <c r="BJ35" s="76">
        <v>59.344091998875669</v>
      </c>
      <c r="BK35" s="76">
        <v>22374.644685731146</v>
      </c>
      <c r="BL35" s="76">
        <v>5114.0226881231511</v>
      </c>
      <c r="BM35" s="76">
        <v>17260.621997607992</v>
      </c>
      <c r="BN35" s="76">
        <v>0.74039047801716296</v>
      </c>
      <c r="BO35" s="76">
        <v>1.1382969090097383</v>
      </c>
      <c r="BP35" s="76">
        <v>2435.1410893037273</v>
      </c>
      <c r="BQ35" s="76">
        <v>4.3428553194772856</v>
      </c>
      <c r="BR35" s="76">
        <v>304.6222396754797</v>
      </c>
      <c r="BS35" s="76">
        <v>23.060994582141468</v>
      </c>
      <c r="BT35" s="76">
        <v>5.73025670838914</v>
      </c>
      <c r="BU35" s="76">
        <v>620.44483903503726</v>
      </c>
      <c r="BV35" s="76">
        <v>36.598772288857546</v>
      </c>
      <c r="BW35" s="76">
        <v>367.78914698765971</v>
      </c>
      <c r="BX35" s="76">
        <v>470.87964706206526</v>
      </c>
      <c r="BY35" s="76">
        <v>17.047263484294827</v>
      </c>
      <c r="BZ35" s="76">
        <v>56110.753364925593</v>
      </c>
      <c r="CA35" s="76">
        <v>120.67327235317332</v>
      </c>
      <c r="CB35" s="76">
        <v>1260.9039339706874</v>
      </c>
      <c r="CC35" s="76">
        <v>4.1549272704612212</v>
      </c>
      <c r="CD35" s="76">
        <v>241.1751197677838</v>
      </c>
      <c r="CE35" s="76">
        <v>0</v>
      </c>
      <c r="CF35" s="76">
        <v>101.33195634273059</v>
      </c>
      <c r="CG35" s="76">
        <v>4079.7691516063446</v>
      </c>
      <c r="CH35" s="76">
        <v>179.1644854896868</v>
      </c>
      <c r="CI35" s="94"/>
      <c r="CJ35" s="45">
        <f t="shared" ref="CJ35:CJ51" si="16">IF(AE35=0,"",(AE35-B35)/B35)</f>
        <v>-2.0728633654908432E-3</v>
      </c>
      <c r="CK35" s="45">
        <f t="shared" ref="CK35:CK61" si="17">IF(AU35=0,"",(AU35-C35)/C35)</f>
        <v>-1.6585579928910304E-3</v>
      </c>
      <c r="CL35" s="45">
        <f t="shared" ref="CL35:CL61" si="18">IF(AZ35=0,"",(AZ35-D35)/D35)</f>
        <v>-3.0255858020496042E-3</v>
      </c>
      <c r="CM35" s="45">
        <f t="shared" ref="CM35:CM61" si="19">IF(BK35=0,"",(BK35-E35)/E35)</f>
        <v>-2.9599010194678518E-3</v>
      </c>
      <c r="CN35" s="45">
        <f t="shared" ref="CN35:CN61" si="20">IF(BL35=0,"",(BL35-F35)/F35)</f>
        <v>-2.4151654326926E-3</v>
      </c>
      <c r="CO35" s="45">
        <f t="shared" ref="CO35:CO61" si="21">IF(BZ35=0,"",(BZ35-G35)/G35)</f>
        <v>-3.1578341578939839E-3</v>
      </c>
      <c r="CP35" s="45">
        <f t="shared" ref="CP35:CP61" si="22">IF(CG35=0,"",(CG35-H35)/H35)</f>
        <v>-3.0513221052626749E-4</v>
      </c>
      <c r="CQ35" s="45">
        <f t="shared" ref="CQ35:CQ61" si="23">IF(X35=0,"",(X35-I35)/I35)</f>
        <v>2.7465111275550664E-3</v>
      </c>
      <c r="CR35" s="45">
        <f t="shared" ref="CR35:CR51" si="24">IF(AA35=0,"",AA35-J35)/J35</f>
        <v>2.5375851102391145E-3</v>
      </c>
      <c r="CS35" s="45" t="str">
        <f t="shared" ref="CS35:CS61" si="25">IF(AD35=0,"",(AD35-K35)/K35)</f>
        <v/>
      </c>
      <c r="CT35" s="45">
        <f t="shared" ref="CT35:CT61" si="26">IF(AL35=0,"",(AL35-L35)/L35)</f>
        <v>1.245071334823024E-2</v>
      </c>
      <c r="CU35" s="45">
        <f t="shared" ref="CU35:CU61" si="27">IF(AM35=0,"",(AM35-M35)/M35)</f>
        <v>-2.1940568463936813E-6</v>
      </c>
      <c r="CV35" s="45">
        <f t="shared" ref="CV35:CV61" si="28">IF(AS35=0,"",(AS35-N35)/N35)</f>
        <v>9.9216675532726529E-6</v>
      </c>
      <c r="CW35" s="45">
        <f t="shared" ref="CW35:CW51" si="29">IF(V35=0,"",(V35-O35)/O35)</f>
        <v>-4.2027941002827535E-4</v>
      </c>
      <c r="CX35" s="45">
        <f t="shared" ref="CX35:CX51" si="30">IF(AB35=0,"",(AB35-P35)/P35)</f>
        <v>1.2349005107201423E-3</v>
      </c>
      <c r="CY35" s="45">
        <f t="shared" ref="CY35:CY61" si="31">IF(AT35=0,"",(AT35-Q35)/Q35)</f>
        <v>-9.8211858003604077E-5</v>
      </c>
    </row>
    <row r="36" spans="1:103">
      <c r="A36" s="94" t="s">
        <v>200</v>
      </c>
      <c r="B36" s="76">
        <v>62179.596585404062</v>
      </c>
      <c r="C36" s="76">
        <v>3014.5601639210399</v>
      </c>
      <c r="D36" s="76">
        <v>19511.944890389004</v>
      </c>
      <c r="E36" s="76">
        <v>19380.123937693948</v>
      </c>
      <c r="F36" s="76">
        <v>17045.706963687782</v>
      </c>
      <c r="G36" s="76">
        <v>2889.9448755050739</v>
      </c>
      <c r="H36" s="76">
        <v>39109.613954146495</v>
      </c>
      <c r="I36" s="76">
        <v>189.96592064914259</v>
      </c>
      <c r="J36" s="76">
        <v>418.1921422485263</v>
      </c>
      <c r="K36" s="76"/>
      <c r="L36" s="76">
        <v>212.66927211106395</v>
      </c>
      <c r="M36" s="76">
        <v>66.464896896267021</v>
      </c>
      <c r="N36" s="76">
        <v>252.89588480000006</v>
      </c>
      <c r="O36" s="76">
        <v>6.5656563763277971</v>
      </c>
      <c r="P36" s="76">
        <v>33.818917747711581</v>
      </c>
      <c r="Q36" s="76">
        <v>21.536400948206069</v>
      </c>
      <c r="R36" s="76"/>
      <c r="S36" s="76" t="s">
        <v>200</v>
      </c>
      <c r="T36" s="76">
        <v>116.52498381416066</v>
      </c>
      <c r="U36" s="76">
        <v>17.973202564816333</v>
      </c>
      <c r="V36" s="76">
        <v>6.5634471182656826</v>
      </c>
      <c r="W36" s="76">
        <v>190.70497640068052</v>
      </c>
      <c r="X36" s="76">
        <v>190.70458034805011</v>
      </c>
      <c r="Y36" s="76">
        <v>201.50373984133321</v>
      </c>
      <c r="Z36" s="76">
        <v>26.680215480460415</v>
      </c>
      <c r="AA36" s="76">
        <v>418.51459590098574</v>
      </c>
      <c r="AB36" s="76">
        <v>33.891031498205884</v>
      </c>
      <c r="AC36" s="76">
        <v>2185.1258007646516</v>
      </c>
      <c r="AD36" s="76">
        <v>0</v>
      </c>
      <c r="AE36" s="76">
        <v>62291.752909935705</v>
      </c>
      <c r="AF36" s="76">
        <v>671.32621740650791</v>
      </c>
      <c r="AG36" s="76">
        <v>52.078052486519269</v>
      </c>
      <c r="AH36" s="76">
        <v>86.222516704683599</v>
      </c>
      <c r="AI36" s="76">
        <v>1601.2747573330425</v>
      </c>
      <c r="AJ36" s="76">
        <v>3.975438299643949E-3</v>
      </c>
      <c r="AK36" s="76">
        <v>214.20247817294612</v>
      </c>
      <c r="AL36" s="76">
        <v>214.20247817294612</v>
      </c>
      <c r="AM36" s="76">
        <v>66.46490286049702</v>
      </c>
      <c r="AN36" s="76">
        <v>0</v>
      </c>
      <c r="AO36" s="76">
        <v>2581.0385456725699</v>
      </c>
      <c r="AP36" s="76">
        <v>9.0945864590282017</v>
      </c>
      <c r="AQ36" s="76">
        <v>205.66331106718175</v>
      </c>
      <c r="AR36" s="76">
        <v>9.0434672200708786</v>
      </c>
      <c r="AS36" s="76">
        <v>252.89770706096297</v>
      </c>
      <c r="AT36" s="76">
        <v>21.532669233277986</v>
      </c>
      <c r="AU36" s="76">
        <v>3014.3292908976673</v>
      </c>
      <c r="AV36" s="76">
        <v>0</v>
      </c>
      <c r="AW36" s="76">
        <v>38536.1032911699</v>
      </c>
      <c r="AX36" s="76">
        <v>17551.644829753583</v>
      </c>
      <c r="AY36" s="76">
        <v>1950.1816904402085</v>
      </c>
      <c r="AZ36" s="76">
        <v>19501.826520193783</v>
      </c>
      <c r="BA36" s="76">
        <v>4.5593953362851039E-3</v>
      </c>
      <c r="BB36" s="76">
        <v>881.99292738498764</v>
      </c>
      <c r="BC36" s="76">
        <v>12.439678199044296</v>
      </c>
      <c r="BD36" s="76">
        <v>25958.001591173808</v>
      </c>
      <c r="BE36" s="76">
        <v>35.465026075166605</v>
      </c>
      <c r="BF36" s="76">
        <v>761.23221592067773</v>
      </c>
      <c r="BG36" s="76">
        <v>1182.091041628775</v>
      </c>
      <c r="BH36" s="76">
        <v>8.5149896239465974</v>
      </c>
      <c r="BI36" s="76">
        <v>6.6615009617663465E-2</v>
      </c>
      <c r="BJ36" s="76">
        <v>906.65779262223191</v>
      </c>
      <c r="BK36" s="76">
        <v>19388.763936393909</v>
      </c>
      <c r="BL36" s="76">
        <v>17052.618529889169</v>
      </c>
      <c r="BM36" s="76">
        <v>2336.1454065047378</v>
      </c>
      <c r="BN36" s="76">
        <v>16.031332945319871</v>
      </c>
      <c r="BO36" s="76">
        <v>0.35558928211996443</v>
      </c>
      <c r="BP36" s="76">
        <v>1063.1659185281949</v>
      </c>
      <c r="BQ36" s="76">
        <v>74.07726101070898</v>
      </c>
      <c r="BR36" s="76">
        <v>4014.0371107326523</v>
      </c>
      <c r="BS36" s="76">
        <v>139.19358145251519</v>
      </c>
      <c r="BT36" s="76">
        <v>50.958496800542342</v>
      </c>
      <c r="BU36" s="76">
        <v>7800.3856579418743</v>
      </c>
      <c r="BV36" s="76">
        <v>82.727855139220367</v>
      </c>
      <c r="BW36" s="76">
        <v>555.11378133456788</v>
      </c>
      <c r="BX36" s="76">
        <v>431.99443840010565</v>
      </c>
      <c r="BY36" s="76">
        <v>0.83800238110197989</v>
      </c>
      <c r="BZ36" s="76">
        <v>2883.2359445802103</v>
      </c>
      <c r="CA36" s="76">
        <v>1308.5569905325078</v>
      </c>
      <c r="CB36" s="76">
        <v>42.013123701560282</v>
      </c>
      <c r="CC36" s="76">
        <v>71.053421548337241</v>
      </c>
      <c r="CD36" s="76">
        <v>2190.9782946870027</v>
      </c>
      <c r="CE36" s="76">
        <v>0</v>
      </c>
      <c r="CF36" s="76">
        <v>1054.7627960939164</v>
      </c>
      <c r="CG36" s="76">
        <v>39117.356506666234</v>
      </c>
      <c r="CH36" s="76">
        <v>1667.6161851409968</v>
      </c>
      <c r="CI36" s="94"/>
      <c r="CJ36" s="45">
        <f t="shared" si="16"/>
        <v>1.8037480249263999E-3</v>
      </c>
      <c r="CK36" s="45">
        <f t="shared" si="17"/>
        <v>-7.6585973017147241E-5</v>
      </c>
      <c r="CL36" s="45">
        <f t="shared" si="18"/>
        <v>-5.1857312287743103E-4</v>
      </c>
      <c r="CM36" s="45">
        <f t="shared" si="19"/>
        <v>4.4581751529234508E-4</v>
      </c>
      <c r="CN36" s="45">
        <f t="shared" si="20"/>
        <v>4.0547254602640165E-4</v>
      </c>
      <c r="CO36" s="45">
        <f t="shared" si="21"/>
        <v>-2.3214736660646731E-3</v>
      </c>
      <c r="CP36" s="45">
        <f t="shared" si="22"/>
        <v>1.9797056879204157E-4</v>
      </c>
      <c r="CQ36" s="45">
        <f t="shared" si="23"/>
        <v>3.8883800651370137E-3</v>
      </c>
      <c r="CR36" s="45">
        <f t="shared" si="24"/>
        <v>7.7106578503766815E-4</v>
      </c>
      <c r="CS36" s="45" t="str">
        <f t="shared" si="25"/>
        <v/>
      </c>
      <c r="CT36" s="45">
        <f t="shared" si="26"/>
        <v>7.2093445689768963E-3</v>
      </c>
      <c r="CU36" s="45">
        <f t="shared" si="27"/>
        <v>8.9735037249447713E-8</v>
      </c>
      <c r="CV36" s="45">
        <f t="shared" si="28"/>
        <v>7.2055777592099596E-6</v>
      </c>
      <c r="CW36" s="45">
        <f t="shared" si="29"/>
        <v>-3.3648700685583557E-4</v>
      </c>
      <c r="CX36" s="45">
        <f t="shared" si="30"/>
        <v>2.132349445132162E-3</v>
      </c>
      <c r="CY36" s="45">
        <f t="shared" si="31"/>
        <v>-1.7327477033222445E-4</v>
      </c>
    </row>
    <row r="37" spans="1:103">
      <c r="A37" s="94" t="s">
        <v>201</v>
      </c>
      <c r="B37" s="76">
        <v>31232.462112754838</v>
      </c>
      <c r="C37" s="76">
        <v>889.98368948301197</v>
      </c>
      <c r="D37" s="76">
        <v>17261.65449367261</v>
      </c>
      <c r="E37" s="76">
        <v>9144.8235113941137</v>
      </c>
      <c r="F37" s="76">
        <v>8168.1916181272381</v>
      </c>
      <c r="G37" s="76">
        <v>998.59980718516022</v>
      </c>
      <c r="H37" s="76">
        <v>16986.811806301026</v>
      </c>
      <c r="I37" s="76">
        <v>86.143559714462711</v>
      </c>
      <c r="J37" s="76">
        <v>185.68898022386665</v>
      </c>
      <c r="K37" s="76"/>
      <c r="L37" s="76">
        <v>96.918753615679293</v>
      </c>
      <c r="M37" s="76">
        <v>31.471497442077705</v>
      </c>
      <c r="N37" s="76">
        <v>76.697797400000013</v>
      </c>
      <c r="O37" s="76">
        <v>3.477901436989999</v>
      </c>
      <c r="P37" s="76">
        <v>16.767569363444995</v>
      </c>
      <c r="Q37" s="76">
        <v>8.1303686515630993</v>
      </c>
      <c r="R37" s="76"/>
      <c r="S37" s="76" t="s">
        <v>201</v>
      </c>
      <c r="T37" s="76">
        <v>35.458175974516884</v>
      </c>
      <c r="U37" s="76">
        <v>9.451796439071007</v>
      </c>
      <c r="V37" s="76">
        <v>3.4760377048812092</v>
      </c>
      <c r="W37" s="76">
        <v>86.345793120356063</v>
      </c>
      <c r="X37" s="76">
        <v>86.345713885550126</v>
      </c>
      <c r="Y37" s="76">
        <v>75.278402306337782</v>
      </c>
      <c r="Z37" s="76">
        <v>8.1187373810387822</v>
      </c>
      <c r="AA37" s="76">
        <v>185.69568689591409</v>
      </c>
      <c r="AB37" s="76">
        <v>16.788152770615742</v>
      </c>
      <c r="AC37" s="76">
        <v>1367.8342202196566</v>
      </c>
      <c r="AD37" s="76">
        <v>0</v>
      </c>
      <c r="AE37" s="76">
        <v>31237.101205597533</v>
      </c>
      <c r="AF37" s="76">
        <v>244.76757905708834</v>
      </c>
      <c r="AG37" s="76">
        <v>18.67465218872734</v>
      </c>
      <c r="AH37" s="76">
        <v>33.112613806347987</v>
      </c>
      <c r="AI37" s="76">
        <v>698.96287866720036</v>
      </c>
      <c r="AJ37" s="76">
        <v>1.2783717750913552E-3</v>
      </c>
      <c r="AK37" s="76">
        <v>97.185520551721197</v>
      </c>
      <c r="AL37" s="76">
        <v>97.185520551721197</v>
      </c>
      <c r="AM37" s="76">
        <v>31.471524059282252</v>
      </c>
      <c r="AN37" s="76">
        <v>0</v>
      </c>
      <c r="AO37" s="76">
        <v>1110.8399600048826</v>
      </c>
      <c r="AP37" s="76">
        <v>4.079930983689362</v>
      </c>
      <c r="AQ37" s="76">
        <v>83.77153349336308</v>
      </c>
      <c r="AR37" s="76">
        <v>3.9063136367536915</v>
      </c>
      <c r="AS37" s="76">
        <v>76.697840580010691</v>
      </c>
      <c r="AT37" s="76">
        <v>8.126165578362901</v>
      </c>
      <c r="AU37" s="76">
        <v>889.09531635884628</v>
      </c>
      <c r="AV37" s="76">
        <v>0</v>
      </c>
      <c r="AW37" s="76">
        <v>16880.509015470932</v>
      </c>
      <c r="AX37" s="76">
        <v>15497.147496795031</v>
      </c>
      <c r="AY37" s="76">
        <v>1721.9047055672213</v>
      </c>
      <c r="AZ37" s="76">
        <v>17219.052202362243</v>
      </c>
      <c r="BA37" s="76">
        <v>2.6263903364450447E-3</v>
      </c>
      <c r="BB37" s="76">
        <v>362.10014447516221</v>
      </c>
      <c r="BC37" s="76">
        <v>2.0298280280207459</v>
      </c>
      <c r="BD37" s="76">
        <v>11557.695436593864</v>
      </c>
      <c r="BE37" s="76">
        <v>20.96177468653033</v>
      </c>
      <c r="BF37" s="76">
        <v>321.16145947078064</v>
      </c>
      <c r="BG37" s="76">
        <v>547.64265987643137</v>
      </c>
      <c r="BH37" s="76">
        <v>2.3997931942216852</v>
      </c>
      <c r="BI37" s="76">
        <v>2.142085313359458E-2</v>
      </c>
      <c r="BJ37" s="76">
        <v>488.13121543014938</v>
      </c>
      <c r="BK37" s="76">
        <v>9140.6738747715899</v>
      </c>
      <c r="BL37" s="76">
        <v>8164.0366185338862</v>
      </c>
      <c r="BM37" s="76">
        <v>976.63725623770279</v>
      </c>
      <c r="BN37" s="76">
        <v>8.1185659441018139</v>
      </c>
      <c r="BO37" s="76">
        <v>0.10483117723198686</v>
      </c>
      <c r="BP37" s="76">
        <v>707.67017199358418</v>
      </c>
      <c r="BQ37" s="76">
        <v>31.141016433252332</v>
      </c>
      <c r="BR37" s="76">
        <v>1765.1552533386243</v>
      </c>
      <c r="BS37" s="76">
        <v>59.314286170957409</v>
      </c>
      <c r="BT37" s="76">
        <v>19.736962455287525</v>
      </c>
      <c r="BU37" s="76">
        <v>3480.5103673451372</v>
      </c>
      <c r="BV37" s="76">
        <v>87.89852971546398</v>
      </c>
      <c r="BW37" s="76">
        <v>398.78739899799905</v>
      </c>
      <c r="BX37" s="76">
        <v>311.04601485915197</v>
      </c>
      <c r="BY37" s="76">
        <v>0.10359827929253675</v>
      </c>
      <c r="BZ37" s="76">
        <v>996.07933171734544</v>
      </c>
      <c r="CA37" s="76">
        <v>547.41644286756377</v>
      </c>
      <c r="CB37" s="76">
        <v>5.107936238716464</v>
      </c>
      <c r="CC37" s="76">
        <v>21.621359592834967</v>
      </c>
      <c r="CD37" s="76">
        <v>963.23839196857114</v>
      </c>
      <c r="CE37" s="76">
        <v>0</v>
      </c>
      <c r="CF37" s="76">
        <v>439.47979941202749</v>
      </c>
      <c r="CG37" s="76">
        <v>16986.893307759714</v>
      </c>
      <c r="CH37" s="76">
        <v>744.51918140293822</v>
      </c>
      <c r="CI37" s="94"/>
      <c r="CJ37" s="45">
        <f t="shared" si="16"/>
        <v>1.4853433027301613E-4</v>
      </c>
      <c r="CK37" s="45">
        <f t="shared" si="17"/>
        <v>-9.9819034288341668E-4</v>
      </c>
      <c r="CL37" s="45">
        <f t="shared" si="18"/>
        <v>-2.4680305891872831E-3</v>
      </c>
      <c r="CM37" s="45">
        <f t="shared" si="19"/>
        <v>-4.5376891280115612E-4</v>
      </c>
      <c r="CN37" s="45">
        <f t="shared" si="20"/>
        <v>-5.086804751410287E-4</v>
      </c>
      <c r="CO37" s="45">
        <f t="shared" si="21"/>
        <v>-2.5240095678763039E-3</v>
      </c>
      <c r="CP37" s="45">
        <f t="shared" si="22"/>
        <v>4.7979255682117725E-6</v>
      </c>
      <c r="CQ37" s="45">
        <f t="shared" si="23"/>
        <v>2.3467125314705888E-3</v>
      </c>
      <c r="CR37" s="45">
        <f t="shared" si="24"/>
        <v>3.6117770905722803E-5</v>
      </c>
      <c r="CS37" s="45" t="str">
        <f t="shared" si="25"/>
        <v/>
      </c>
      <c r="CT37" s="45">
        <f t="shared" si="26"/>
        <v>2.7524800525163492E-3</v>
      </c>
      <c r="CU37" s="45">
        <f t="shared" si="27"/>
        <v>8.4575589693805173E-7</v>
      </c>
      <c r="CV37" s="45">
        <f t="shared" si="28"/>
        <v>5.6298892721730981E-7</v>
      </c>
      <c r="CW37" s="45">
        <f t="shared" si="29"/>
        <v>-5.3587835726671897E-4</v>
      </c>
      <c r="CX37" s="45">
        <f t="shared" si="30"/>
        <v>1.2275725076540346E-3</v>
      </c>
      <c r="CY37" s="45">
        <f t="shared" si="31"/>
        <v>-5.169597321260758E-4</v>
      </c>
    </row>
    <row r="38" spans="1:103">
      <c r="A38" s="94" t="s">
        <v>202</v>
      </c>
      <c r="B38" s="76">
        <v>29501.450004659298</v>
      </c>
      <c r="C38" s="76">
        <v>683.67132133701443</v>
      </c>
      <c r="D38" s="76">
        <v>8065.610028567482</v>
      </c>
      <c r="E38" s="76">
        <v>7110.6504891376489</v>
      </c>
      <c r="F38" s="76">
        <v>6080.030591350358</v>
      </c>
      <c r="G38" s="76">
        <v>1645.2502533361474</v>
      </c>
      <c r="H38" s="76">
        <v>9233.85392703461</v>
      </c>
      <c r="I38" s="76">
        <v>60.054922683580067</v>
      </c>
      <c r="J38" s="76">
        <v>136.28620170634102</v>
      </c>
      <c r="K38" s="76"/>
      <c r="L38" s="76">
        <v>71.250779994530845</v>
      </c>
      <c r="M38" s="76">
        <v>20.665486160936645</v>
      </c>
      <c r="N38" s="76">
        <v>95.882737600000041</v>
      </c>
      <c r="O38" s="76">
        <v>1.725680227025562</v>
      </c>
      <c r="P38" s="76">
        <v>9.4145387024263485</v>
      </c>
      <c r="Q38" s="76">
        <v>7.1834705307896369</v>
      </c>
      <c r="R38" s="76"/>
      <c r="S38" s="76" t="s">
        <v>202</v>
      </c>
      <c r="T38" s="76">
        <v>44.363522627150061</v>
      </c>
      <c r="U38" s="76">
        <v>4.9327799880013021</v>
      </c>
      <c r="V38" s="76">
        <v>1.7254934601839327</v>
      </c>
      <c r="W38" s="76">
        <v>60.305969748376818</v>
      </c>
      <c r="X38" s="76">
        <v>60.305793496215557</v>
      </c>
      <c r="Y38" s="76">
        <v>75.937284757502567</v>
      </c>
      <c r="Z38" s="76">
        <v>10.157774106567587</v>
      </c>
      <c r="AA38" s="76">
        <v>136.29941618550089</v>
      </c>
      <c r="AB38" s="76">
        <v>9.438668257083437</v>
      </c>
      <c r="AC38" s="76">
        <v>986.09765284743241</v>
      </c>
      <c r="AD38" s="76">
        <v>0</v>
      </c>
      <c r="AE38" s="76">
        <v>29532.03554423849</v>
      </c>
      <c r="AF38" s="76">
        <v>339.86529581302165</v>
      </c>
      <c r="AG38" s="76">
        <v>19.952979851373193</v>
      </c>
      <c r="AH38" s="76">
        <v>39.589027523997437</v>
      </c>
      <c r="AI38" s="76">
        <v>417.16814706632147</v>
      </c>
      <c r="AJ38" s="76">
        <v>1.8876532627992051E-3</v>
      </c>
      <c r="AK38" s="76">
        <v>71.561318091695085</v>
      </c>
      <c r="AL38" s="76">
        <v>71.561318091695085</v>
      </c>
      <c r="AM38" s="76">
        <v>20.665384822202785</v>
      </c>
      <c r="AN38" s="76">
        <v>0</v>
      </c>
      <c r="AO38" s="76">
        <v>545.0841229312872</v>
      </c>
      <c r="AP38" s="76">
        <v>1.7186583829894462</v>
      </c>
      <c r="AQ38" s="76">
        <v>65.850161496699428</v>
      </c>
      <c r="AR38" s="76">
        <v>2.7967034408935323</v>
      </c>
      <c r="AS38" s="76">
        <v>95.883198143659172</v>
      </c>
      <c r="AT38" s="76">
        <v>7.1847794053660268</v>
      </c>
      <c r="AU38" s="76">
        <v>683.41104504626878</v>
      </c>
      <c r="AV38" s="76">
        <v>0</v>
      </c>
      <c r="AW38" s="76">
        <v>9151.1581938634317</v>
      </c>
      <c r="AX38" s="76">
        <v>7245.4707263612117</v>
      </c>
      <c r="AY38" s="76">
        <v>805.05281274712422</v>
      </c>
      <c r="AZ38" s="76">
        <v>8050.5235391083343</v>
      </c>
      <c r="BA38" s="76">
        <v>9.0402634524780522E-4</v>
      </c>
      <c r="BB38" s="76">
        <v>273.10452397978355</v>
      </c>
      <c r="BC38" s="76">
        <v>8.086643650413091</v>
      </c>
      <c r="BD38" s="76">
        <v>5813.2753078910046</v>
      </c>
      <c r="BE38" s="76">
        <v>7.4667747959897914</v>
      </c>
      <c r="BF38" s="76">
        <v>325.10669405909488</v>
      </c>
      <c r="BG38" s="76">
        <v>466.81214978201797</v>
      </c>
      <c r="BH38" s="76">
        <v>5.2457153065802471</v>
      </c>
      <c r="BI38" s="76">
        <v>3.1634258723413668E-2</v>
      </c>
      <c r="BJ38" s="76">
        <v>263.4469840550716</v>
      </c>
      <c r="BK38" s="76">
        <v>7115.7001274142549</v>
      </c>
      <c r="BL38" s="76">
        <v>6085.0311118330901</v>
      </c>
      <c r="BM38" s="76">
        <v>1030.6690155811659</v>
      </c>
      <c r="BN38" s="76">
        <v>4.8961535633856421</v>
      </c>
      <c r="BO38" s="76">
        <v>0.17217986750221836</v>
      </c>
      <c r="BP38" s="76">
        <v>263.50213923290175</v>
      </c>
      <c r="BQ38" s="76">
        <v>29.935611424351162</v>
      </c>
      <c r="BR38" s="76">
        <v>1556.7178447615431</v>
      </c>
      <c r="BS38" s="76">
        <v>61.465084207741477</v>
      </c>
      <c r="BT38" s="76">
        <v>22.454666948858272</v>
      </c>
      <c r="BU38" s="76">
        <v>2915.267493951068</v>
      </c>
      <c r="BV38" s="76">
        <v>59.793818691086827</v>
      </c>
      <c r="BW38" s="76">
        <v>43.683908184107999</v>
      </c>
      <c r="BX38" s="76">
        <v>110.18658056515481</v>
      </c>
      <c r="BY38" s="76">
        <v>0.55285321858275938</v>
      </c>
      <c r="BZ38" s="76">
        <v>1640.9493509138711</v>
      </c>
      <c r="CA38" s="76">
        <v>281.06249725776712</v>
      </c>
      <c r="CB38" s="76">
        <v>26.227307072008447</v>
      </c>
      <c r="CC38" s="76">
        <v>27.051368323963853</v>
      </c>
      <c r="CD38" s="76">
        <v>421.51857464991019</v>
      </c>
      <c r="CE38" s="76">
        <v>0</v>
      </c>
      <c r="CF38" s="76">
        <v>221.43256990631463</v>
      </c>
      <c r="CG38" s="76">
        <v>9235.817893152991</v>
      </c>
      <c r="CH38" s="76">
        <v>343.91853978699157</v>
      </c>
      <c r="CI38" s="94"/>
      <c r="CJ38" s="45">
        <f t="shared" si="16"/>
        <v>1.0367469929227504E-3</v>
      </c>
      <c r="CK38" s="45">
        <f t="shared" si="17"/>
        <v>-3.8070383036785036E-4</v>
      </c>
      <c r="CL38" s="45">
        <f t="shared" si="18"/>
        <v>-1.8704709756252901E-3</v>
      </c>
      <c r="CM38" s="45">
        <f t="shared" si="19"/>
        <v>7.1015138267868183E-4</v>
      </c>
      <c r="CN38" s="45">
        <f t="shared" si="20"/>
        <v>8.2244988863148095E-4</v>
      </c>
      <c r="CO38" s="45">
        <f t="shared" si="21"/>
        <v>-2.6141326607032351E-3</v>
      </c>
      <c r="CP38" s="45">
        <f t="shared" si="22"/>
        <v>2.1269191974446897E-4</v>
      </c>
      <c r="CQ38" s="45">
        <f t="shared" si="23"/>
        <v>4.1773563502410819E-3</v>
      </c>
      <c r="CR38" s="45">
        <f t="shared" si="24"/>
        <v>9.6961240348777538E-5</v>
      </c>
      <c r="CS38" s="45" t="str">
        <f t="shared" si="25"/>
        <v/>
      </c>
      <c r="CT38" s="45">
        <f t="shared" si="26"/>
        <v>4.358381721408202E-3</v>
      </c>
      <c r="CU38" s="45">
        <f t="shared" si="27"/>
        <v>-4.9037672315250281E-6</v>
      </c>
      <c r="CV38" s="45">
        <f t="shared" si="28"/>
        <v>4.803196807456483E-6</v>
      </c>
      <c r="CW38" s="45">
        <f t="shared" si="29"/>
        <v>-1.082279548113291E-4</v>
      </c>
      <c r="CX38" s="45">
        <f t="shared" si="30"/>
        <v>2.5630097681652521E-3</v>
      </c>
      <c r="CY38" s="45">
        <f t="shared" si="31"/>
        <v>1.8220643779072665E-4</v>
      </c>
    </row>
    <row r="39" spans="1:103">
      <c r="A39" s="94" t="s">
        <v>331</v>
      </c>
      <c r="B39" s="76">
        <v>106097.93385635133</v>
      </c>
      <c r="C39" s="76">
        <v>2986.687258712921</v>
      </c>
      <c r="D39" s="76">
        <v>33508.935611706482</v>
      </c>
      <c r="E39" s="76">
        <v>29788.979709041912</v>
      </c>
      <c r="F39" s="76">
        <v>26659.288085121552</v>
      </c>
      <c r="G39" s="76">
        <v>3655.9207300333246</v>
      </c>
      <c r="H39" s="76">
        <v>21906.537453470635</v>
      </c>
      <c r="I39" s="76">
        <v>224.58445579196515</v>
      </c>
      <c r="J39" s="76">
        <v>376.19214952377672</v>
      </c>
      <c r="K39" s="76"/>
      <c r="L39" s="76">
        <v>252.32831074661121</v>
      </c>
      <c r="M39" s="76">
        <v>71.096217483029548</v>
      </c>
      <c r="N39" s="76">
        <v>267.21445649999987</v>
      </c>
      <c r="O39" s="76">
        <v>7.7947675924445079</v>
      </c>
      <c r="P39" s="76">
        <v>37.479317345558016</v>
      </c>
      <c r="Q39" s="76">
        <v>24.681318953086929</v>
      </c>
      <c r="R39" s="76"/>
      <c r="S39" s="76" t="s">
        <v>331</v>
      </c>
      <c r="T39" s="76">
        <v>123.43959705453517</v>
      </c>
      <c r="U39" s="76">
        <v>28.186728594561732</v>
      </c>
      <c r="V39" s="76">
        <v>7.7898192929742791</v>
      </c>
      <c r="W39" s="76">
        <v>225.34335075864382</v>
      </c>
      <c r="X39" s="76">
        <v>225.34305599176324</v>
      </c>
      <c r="Y39" s="76">
        <v>238.34941137965245</v>
      </c>
      <c r="Z39" s="76">
        <v>28.263470603803093</v>
      </c>
      <c r="AA39" s="76">
        <v>376.60441630112365</v>
      </c>
      <c r="AB39" s="76">
        <v>37.555240745394748</v>
      </c>
      <c r="AC39" s="76">
        <v>2506.3387495328579</v>
      </c>
      <c r="AD39" s="76">
        <v>0</v>
      </c>
      <c r="AE39" s="76">
        <v>106193.74946631611</v>
      </c>
      <c r="AF39" s="76">
        <v>1140.3417775156461</v>
      </c>
      <c r="AG39" s="76">
        <v>60.145853773480376</v>
      </c>
      <c r="AH39" s="76">
        <v>139.82052323658826</v>
      </c>
      <c r="AI39" s="76">
        <v>791.81121590519911</v>
      </c>
      <c r="AJ39" s="76">
        <v>4.3841700652016979E-3</v>
      </c>
      <c r="AK39" s="76">
        <v>254.11088160156757</v>
      </c>
      <c r="AL39" s="76">
        <v>254.11088160156757</v>
      </c>
      <c r="AM39" s="76">
        <v>71.096082175057987</v>
      </c>
      <c r="AN39" s="76">
        <v>0</v>
      </c>
      <c r="AO39" s="76">
        <v>1166.7743007004967</v>
      </c>
      <c r="AP39" s="76">
        <v>4.1717043247069441</v>
      </c>
      <c r="AQ39" s="76">
        <v>234.40095699136506</v>
      </c>
      <c r="AR39" s="76">
        <v>12.181185094374356</v>
      </c>
      <c r="AS39" s="76">
        <v>267.21580318768378</v>
      </c>
      <c r="AT39" s="76">
        <v>24.671355289795642</v>
      </c>
      <c r="AU39" s="76">
        <v>2986.0789718557944</v>
      </c>
      <c r="AV39" s="76">
        <v>0</v>
      </c>
      <c r="AW39" s="76">
        <v>21444.283883772336</v>
      </c>
      <c r="AX39" s="76">
        <v>30117.961996461599</v>
      </c>
      <c r="AY39" s="76">
        <v>3346.4397020894335</v>
      </c>
      <c r="AZ39" s="76">
        <v>33464.401698551017</v>
      </c>
      <c r="BA39" s="76">
        <v>7.7588654918885336E-3</v>
      </c>
      <c r="BB39" s="76">
        <v>752.43019505183565</v>
      </c>
      <c r="BC39" s="76">
        <v>6.2313567929363938</v>
      </c>
      <c r="BD39" s="76">
        <v>13227.267981741763</v>
      </c>
      <c r="BE39" s="76">
        <v>60.744112252737864</v>
      </c>
      <c r="BF39" s="76">
        <v>1147.5689383091658</v>
      </c>
      <c r="BG39" s="76">
        <v>1886.863005010003</v>
      </c>
      <c r="BH39" s="76">
        <v>6.5165675136824381</v>
      </c>
      <c r="BI39" s="76">
        <v>7.3466267850548689E-2</v>
      </c>
      <c r="BJ39" s="76">
        <v>1576.7356891923923</v>
      </c>
      <c r="BK39" s="76">
        <v>29784.207795920345</v>
      </c>
      <c r="BL39" s="76">
        <v>26653.167708066168</v>
      </c>
      <c r="BM39" s="76">
        <v>3131.0400878541882</v>
      </c>
      <c r="BN39" s="76">
        <v>25.825947555349785</v>
      </c>
      <c r="BO39" s="76">
        <v>0.34521555768669016</v>
      </c>
      <c r="BP39" s="76">
        <v>2152.4993550378367</v>
      </c>
      <c r="BQ39" s="76">
        <v>107.89434906882271</v>
      </c>
      <c r="BR39" s="76">
        <v>5913.3074048843418</v>
      </c>
      <c r="BS39" s="76">
        <v>210.73221790483743</v>
      </c>
      <c r="BT39" s="76">
        <v>66.729822890590157</v>
      </c>
      <c r="BU39" s="76">
        <v>11394.632193213065</v>
      </c>
      <c r="BV39" s="76">
        <v>159.59082689394367</v>
      </c>
      <c r="BW39" s="76">
        <v>1147.5476602016122</v>
      </c>
      <c r="BX39" s="76">
        <v>948.59215959258552</v>
      </c>
      <c r="BY39" s="76">
        <v>0.32824682065951255</v>
      </c>
      <c r="BZ39" s="76">
        <v>3653.0955658041094</v>
      </c>
      <c r="CA39" s="76">
        <v>569.52028076404702</v>
      </c>
      <c r="CB39" s="76">
        <v>29.807246231130364</v>
      </c>
      <c r="CC39" s="76">
        <v>75.270607305538803</v>
      </c>
      <c r="CD39" s="76">
        <v>825.1233846294416</v>
      </c>
      <c r="CE39" s="76">
        <v>0</v>
      </c>
      <c r="CF39" s="76">
        <v>468.33004401719592</v>
      </c>
      <c r="CG39" s="76">
        <v>21913.044570842769</v>
      </c>
      <c r="CH39" s="76">
        <v>601.28278312583302</v>
      </c>
      <c r="CI39" s="94"/>
      <c r="CJ39" s="45">
        <f t="shared" si="16"/>
        <v>9.0308648323446231E-4</v>
      </c>
      <c r="CK39" s="45">
        <f t="shared" si="17"/>
        <v>-2.0366607027637724E-4</v>
      </c>
      <c r="CL39" s="45">
        <f t="shared" si="18"/>
        <v>-1.3290160472869985E-3</v>
      </c>
      <c r="CM39" s="45">
        <f t="shared" si="19"/>
        <v>-1.6019055261965774E-4</v>
      </c>
      <c r="CN39" s="45">
        <f t="shared" si="20"/>
        <v>-2.2957766298341734E-4</v>
      </c>
      <c r="CO39" s="45">
        <f t="shared" si="21"/>
        <v>-7.7276408265818965E-4</v>
      </c>
      <c r="CP39" s="45">
        <f t="shared" si="22"/>
        <v>2.9703997658026005E-4</v>
      </c>
      <c r="CQ39" s="45">
        <f t="shared" si="23"/>
        <v>3.3777947682219851E-3</v>
      </c>
      <c r="CR39" s="45">
        <f t="shared" si="24"/>
        <v>1.0958941537424934E-3</v>
      </c>
      <c r="CS39" s="45" t="str">
        <f t="shared" si="25"/>
        <v/>
      </c>
      <c r="CT39" s="45">
        <f t="shared" si="26"/>
        <v>7.0644901068846935E-3</v>
      </c>
      <c r="CU39" s="45">
        <f t="shared" si="27"/>
        <v>-1.9031669524986744E-6</v>
      </c>
      <c r="CV39" s="45">
        <f t="shared" si="28"/>
        <v>5.039726149345188E-6</v>
      </c>
      <c r="CW39" s="45">
        <f t="shared" si="29"/>
        <v>-6.3482322103165605E-4</v>
      </c>
      <c r="CX39" s="45">
        <f t="shared" si="30"/>
        <v>2.0257412678230235E-3</v>
      </c>
      <c r="CY39" s="45">
        <f t="shared" si="31"/>
        <v>-4.0369249756166075E-4</v>
      </c>
    </row>
    <row r="40" spans="1:103">
      <c r="A40" s="94" t="s">
        <v>204</v>
      </c>
      <c r="B40" s="76">
        <v>6725.8867079523534</v>
      </c>
      <c r="C40" s="76">
        <v>261.49238482500004</v>
      </c>
      <c r="D40" s="76">
        <v>2544.9263731838532</v>
      </c>
      <c r="E40" s="76">
        <v>1495.6680263040807</v>
      </c>
      <c r="F40" s="76">
        <v>1358.5961702678421</v>
      </c>
      <c r="G40" s="76">
        <v>412.11009094813096</v>
      </c>
      <c r="H40" s="76">
        <v>1070.0579223587833</v>
      </c>
      <c r="I40" s="76">
        <v>11.619513354870483</v>
      </c>
      <c r="J40" s="76">
        <v>18.598352784069004</v>
      </c>
      <c r="K40" s="76"/>
      <c r="L40" s="76">
        <v>15.409612833050073</v>
      </c>
      <c r="M40" s="76">
        <v>2.8513697543149998</v>
      </c>
      <c r="N40" s="76">
        <v>20.670840000000002</v>
      </c>
      <c r="O40" s="76">
        <v>0.23792148734999999</v>
      </c>
      <c r="P40" s="76">
        <v>1.3669499389099999</v>
      </c>
      <c r="Q40" s="76">
        <v>1.5138575811179737</v>
      </c>
      <c r="R40" s="76"/>
      <c r="S40" s="76" t="s">
        <v>204</v>
      </c>
      <c r="T40" s="76">
        <v>9.5790707321988879</v>
      </c>
      <c r="U40" s="76">
        <v>1.1665533014697123</v>
      </c>
      <c r="V40" s="76">
        <v>0.23788011465081091</v>
      </c>
      <c r="W40" s="76">
        <v>11.6894089925045</v>
      </c>
      <c r="X40" s="76">
        <v>11.68939282213594</v>
      </c>
      <c r="Y40" s="76">
        <v>17.597202850410866</v>
      </c>
      <c r="Z40" s="76">
        <v>2.1932636406148434</v>
      </c>
      <c r="AA40" s="76">
        <v>18.603142227599218</v>
      </c>
      <c r="AB40" s="76">
        <v>1.3736506861696356</v>
      </c>
      <c r="AC40" s="76">
        <v>222.31536343965126</v>
      </c>
      <c r="AD40" s="76">
        <v>0</v>
      </c>
      <c r="AE40" s="76">
        <v>6735.9702054156569</v>
      </c>
      <c r="AF40" s="76">
        <v>76.671232369348118</v>
      </c>
      <c r="AG40" s="76">
        <v>4.5829465232064051</v>
      </c>
      <c r="AH40" s="76">
        <v>8.9009604274607685</v>
      </c>
      <c r="AI40" s="76">
        <v>47.48863090370947</v>
      </c>
      <c r="AJ40" s="76">
        <v>2.3967509417505915E-4</v>
      </c>
      <c r="AK40" s="76">
        <v>15.496854715664396</v>
      </c>
      <c r="AL40" s="76">
        <v>15.496854715664396</v>
      </c>
      <c r="AM40" s="76">
        <v>2.8513688719831145</v>
      </c>
      <c r="AN40" s="76">
        <v>0</v>
      </c>
      <c r="AO40" s="76">
        <v>45.492775726869347</v>
      </c>
      <c r="AP40" s="76">
        <v>0.11630218723204201</v>
      </c>
      <c r="AQ40" s="76">
        <v>13.813474066634374</v>
      </c>
      <c r="AR40" s="76">
        <v>0.6309758991914538</v>
      </c>
      <c r="AS40" s="76">
        <v>20.671378619942022</v>
      </c>
      <c r="AT40" s="76">
        <v>1.5142584362454741</v>
      </c>
      <c r="AU40" s="76">
        <v>261.45687428694276</v>
      </c>
      <c r="AV40" s="76">
        <v>0</v>
      </c>
      <c r="AW40" s="76">
        <v>1027.7698964378808</v>
      </c>
      <c r="AX40" s="76">
        <v>2288.4516540727623</v>
      </c>
      <c r="AY40" s="76">
        <v>254.27248843400201</v>
      </c>
      <c r="AZ40" s="76">
        <v>2542.7241425067641</v>
      </c>
      <c r="BA40" s="76">
        <v>2.1012721828513463E-4</v>
      </c>
      <c r="BB40" s="76">
        <v>43.443908927010462</v>
      </c>
      <c r="BC40" s="76">
        <v>0.45829550201998515</v>
      </c>
      <c r="BD40" s="76">
        <v>579.94988142991781</v>
      </c>
      <c r="BE40" s="76">
        <v>0.93699525785809934</v>
      </c>
      <c r="BF40" s="76">
        <v>66.143131897022187</v>
      </c>
      <c r="BG40" s="76">
        <v>104.35040151677981</v>
      </c>
      <c r="BH40" s="76">
        <v>0.57603500829489207</v>
      </c>
      <c r="BI40" s="76">
        <v>5.1463607086757526E-3</v>
      </c>
      <c r="BJ40" s="76">
        <v>54.212449235822895</v>
      </c>
      <c r="BK40" s="76">
        <v>1497.610940102448</v>
      </c>
      <c r="BL40" s="76">
        <v>1360.1307015623486</v>
      </c>
      <c r="BM40" s="76">
        <v>137.48023854009944</v>
      </c>
      <c r="BN40" s="76">
        <v>1.048542391022778</v>
      </c>
      <c r="BO40" s="76">
        <v>3.2065025105132886E-2</v>
      </c>
      <c r="BP40" s="76">
        <v>74.537331966467633</v>
      </c>
      <c r="BQ40" s="76">
        <v>6.273992195638157</v>
      </c>
      <c r="BR40" s="76">
        <v>338.55274095140464</v>
      </c>
      <c r="BS40" s="76">
        <v>12.310058482007545</v>
      </c>
      <c r="BT40" s="76">
        <v>4.7681331481450862</v>
      </c>
      <c r="BU40" s="76">
        <v>649.16350060902676</v>
      </c>
      <c r="BV40" s="76">
        <v>11.930012052548497</v>
      </c>
      <c r="BW40" s="76">
        <v>9.1626316903388023</v>
      </c>
      <c r="BX40" s="76">
        <v>37.570699394280048</v>
      </c>
      <c r="BY40" s="76">
        <v>2.8550930405595337E-2</v>
      </c>
      <c r="BZ40" s="76">
        <v>411.88243209488706</v>
      </c>
      <c r="CA40" s="76">
        <v>24.516170474846515</v>
      </c>
      <c r="CB40" s="76">
        <v>5.2805066093464967</v>
      </c>
      <c r="CC40" s="76">
        <v>5.8411252484712888</v>
      </c>
      <c r="CD40" s="76">
        <v>25.567163416555612</v>
      </c>
      <c r="CE40" s="76">
        <v>0</v>
      </c>
      <c r="CF40" s="76">
        <v>19.40045019196744</v>
      </c>
      <c r="CG40" s="76">
        <v>1070.6993705804214</v>
      </c>
      <c r="CH40" s="76">
        <v>22.005179998539401</v>
      </c>
      <c r="CI40" s="94"/>
      <c r="CJ40" s="45">
        <f t="shared" si="16"/>
        <v>1.4992071530704311E-3</v>
      </c>
      <c r="CK40" s="45">
        <f t="shared" si="17"/>
        <v>-1.3579951125936531E-4</v>
      </c>
      <c r="CL40" s="45">
        <f t="shared" si="18"/>
        <v>-8.653416068512813E-4</v>
      </c>
      <c r="CM40" s="45">
        <f t="shared" si="19"/>
        <v>1.2990274340278385E-3</v>
      </c>
      <c r="CN40" s="45">
        <f t="shared" si="20"/>
        <v>1.1294977330930673E-3</v>
      </c>
      <c r="CO40" s="45">
        <f t="shared" si="21"/>
        <v>-5.524224187768036E-4</v>
      </c>
      <c r="CP40" s="45">
        <f t="shared" si="22"/>
        <v>5.9945186913251593E-4</v>
      </c>
      <c r="CQ40" s="45">
        <f t="shared" si="23"/>
        <v>6.0139753818662153E-3</v>
      </c>
      <c r="CR40" s="45">
        <f t="shared" si="24"/>
        <v>2.5751976993987287E-4</v>
      </c>
      <c r="CS40" s="45" t="str">
        <f t="shared" si="25"/>
        <v/>
      </c>
      <c r="CT40" s="45">
        <f t="shared" si="26"/>
        <v>5.6615233334876376E-3</v>
      </c>
      <c r="CU40" s="45">
        <f t="shared" si="27"/>
        <v>-3.0944141284978468E-7</v>
      </c>
      <c r="CV40" s="45">
        <f t="shared" si="28"/>
        <v>2.6056993427460661E-5</v>
      </c>
      <c r="CW40" s="45">
        <f t="shared" si="29"/>
        <v>-1.7389223499690554E-4</v>
      </c>
      <c r="CX40" s="45">
        <f t="shared" si="30"/>
        <v>4.901969756828696E-3</v>
      </c>
      <c r="CY40" s="45">
        <f t="shared" si="31"/>
        <v>2.6479051431264265E-4</v>
      </c>
    </row>
    <row r="41" spans="1:103">
      <c r="A41" s="94" t="s">
        <v>205</v>
      </c>
      <c r="B41" s="76">
        <v>61040.121581615218</v>
      </c>
      <c r="C41" s="76">
        <v>505.97198685508943</v>
      </c>
      <c r="D41" s="76">
        <v>8786.1158496637599</v>
      </c>
      <c r="E41" s="76">
        <v>20542.149193345926</v>
      </c>
      <c r="F41" s="76">
        <v>18223.29639258729</v>
      </c>
      <c r="G41" s="76">
        <v>1058.521035311034</v>
      </c>
      <c r="H41" s="76">
        <v>19433.529821877124</v>
      </c>
      <c r="I41" s="76">
        <v>133.5841856744596</v>
      </c>
      <c r="J41" s="76">
        <v>231.38664508385804</v>
      </c>
      <c r="K41" s="76"/>
      <c r="L41" s="76">
        <v>129.86001932161602</v>
      </c>
      <c r="M41" s="76">
        <v>38.420840929837489</v>
      </c>
      <c r="N41" s="76">
        <v>98.328544000000036</v>
      </c>
      <c r="O41" s="76">
        <v>5.1122752058239964</v>
      </c>
      <c r="P41" s="76">
        <v>22.314014253252513</v>
      </c>
      <c r="Q41" s="76">
        <v>13.634442826198313</v>
      </c>
      <c r="R41" s="76"/>
      <c r="S41" s="76" t="s">
        <v>205</v>
      </c>
      <c r="T41" s="76">
        <v>45.91783346218326</v>
      </c>
      <c r="U41" s="76">
        <v>22.733883037420139</v>
      </c>
      <c r="V41" s="76">
        <v>5.1073145332811372</v>
      </c>
      <c r="W41" s="76">
        <v>133.72990721965246</v>
      </c>
      <c r="X41" s="76">
        <v>133.72977635135439</v>
      </c>
      <c r="Y41" s="76">
        <v>130.6918488425404</v>
      </c>
      <c r="Z41" s="76">
        <v>10.513695481754427</v>
      </c>
      <c r="AA41" s="76">
        <v>231.37260427608996</v>
      </c>
      <c r="AB41" s="76">
        <v>22.331561359205629</v>
      </c>
      <c r="AC41" s="76">
        <v>831.9875608397623</v>
      </c>
      <c r="AD41" s="76">
        <v>0</v>
      </c>
      <c r="AE41" s="76">
        <v>61026.212910927759</v>
      </c>
      <c r="AF41" s="76">
        <v>654.95298142313811</v>
      </c>
      <c r="AG41" s="76">
        <v>30.885446115730439</v>
      </c>
      <c r="AH41" s="76">
        <v>84.807903070467489</v>
      </c>
      <c r="AI41" s="76">
        <v>792.30765921306556</v>
      </c>
      <c r="AJ41" s="76">
        <v>1.4444412415604336E-3</v>
      </c>
      <c r="AK41" s="76">
        <v>130.11966841404561</v>
      </c>
      <c r="AL41" s="76">
        <v>130.11966841404561</v>
      </c>
      <c r="AM41" s="76">
        <v>38.42075673418325</v>
      </c>
      <c r="AN41" s="76">
        <v>0</v>
      </c>
      <c r="AO41" s="76">
        <v>1280.1307555480967</v>
      </c>
      <c r="AP41" s="76">
        <v>4.9958536778621774</v>
      </c>
      <c r="AQ41" s="76">
        <v>153.43676177047271</v>
      </c>
      <c r="AR41" s="76">
        <v>8.4423012750210784</v>
      </c>
      <c r="AS41" s="76">
        <v>98.327605362528644</v>
      </c>
      <c r="AT41" s="76">
        <v>13.618735048286997</v>
      </c>
      <c r="AU41" s="76">
        <v>505.50730633332819</v>
      </c>
      <c r="AV41" s="76">
        <v>0</v>
      </c>
      <c r="AW41" s="76">
        <v>19409.582412738298</v>
      </c>
      <c r="AX41" s="76">
        <v>7891.1233975429459</v>
      </c>
      <c r="AY41" s="76">
        <v>876.79221209345428</v>
      </c>
      <c r="AZ41" s="76">
        <v>8767.9156096364022</v>
      </c>
      <c r="BA41" s="76">
        <v>7.1688320691634007E-3</v>
      </c>
      <c r="BB41" s="76">
        <v>574.06446668667331</v>
      </c>
      <c r="BC41" s="76">
        <v>3.1156202086674738</v>
      </c>
      <c r="BD41" s="76">
        <v>12771.942420995711</v>
      </c>
      <c r="BE41" s="76">
        <v>61.260428159636646</v>
      </c>
      <c r="BF41" s="76">
        <v>678.44556545798218</v>
      </c>
      <c r="BG41" s="76">
        <v>1156.4553856159446</v>
      </c>
      <c r="BH41" s="76">
        <v>2.5148214309099024</v>
      </c>
      <c r="BI41" s="76">
        <v>2.4204905283927752E-2</v>
      </c>
      <c r="BJ41" s="76">
        <v>1285.9432629507769</v>
      </c>
      <c r="BK41" s="76">
        <v>20514.875621193474</v>
      </c>
      <c r="BL41" s="76">
        <v>18198.943657591783</v>
      </c>
      <c r="BM41" s="76">
        <v>2315.9319636016903</v>
      </c>
      <c r="BN41" s="76">
        <v>20.258431591130801</v>
      </c>
      <c r="BO41" s="76">
        <v>0.14390332765643171</v>
      </c>
      <c r="BP41" s="76">
        <v>1740.7225989186336</v>
      </c>
      <c r="BQ41" s="76">
        <v>65.507482630334508</v>
      </c>
      <c r="BR41" s="76">
        <v>3725.8875490666178</v>
      </c>
      <c r="BS41" s="76">
        <v>121.54686684634335</v>
      </c>
      <c r="BT41" s="76">
        <v>33.99542633531199</v>
      </c>
      <c r="BU41" s="76">
        <v>7354.2247159068984</v>
      </c>
      <c r="BV41" s="76">
        <v>76.403015115193526</v>
      </c>
      <c r="BW41" s="76">
        <v>1233.384954887923</v>
      </c>
      <c r="BX41" s="76">
        <v>715.37053280201917</v>
      </c>
      <c r="BY41" s="76">
        <v>0.14190654971147004</v>
      </c>
      <c r="BZ41" s="76">
        <v>1056.5278798392833</v>
      </c>
      <c r="CA41" s="76">
        <v>561.27160662101505</v>
      </c>
      <c r="CB41" s="76">
        <v>0.85825153177797298</v>
      </c>
      <c r="CC41" s="76">
        <v>27.999670052284905</v>
      </c>
      <c r="CD41" s="76">
        <v>978.38789807228306</v>
      </c>
      <c r="CE41" s="76">
        <v>0</v>
      </c>
      <c r="CF41" s="76">
        <v>439.26844477190446</v>
      </c>
      <c r="CG41" s="76">
        <v>19433.787414033508</v>
      </c>
      <c r="CH41" s="76">
        <v>794.95060760880631</v>
      </c>
      <c r="CI41" s="94"/>
      <c r="CJ41" s="45">
        <f t="shared" si="16"/>
        <v>-2.2786112358674969E-4</v>
      </c>
      <c r="CK41" s="45">
        <f t="shared" si="17"/>
        <v>-9.1839179605475451E-4</v>
      </c>
      <c r="CL41" s="45">
        <f t="shared" si="18"/>
        <v>-2.0714773557253103E-3</v>
      </c>
      <c r="CM41" s="45">
        <f t="shared" si="19"/>
        <v>-1.3276883492446797E-3</v>
      </c>
      <c r="CN41" s="45">
        <f t="shared" si="20"/>
        <v>-1.3363518032562692E-3</v>
      </c>
      <c r="CO41" s="45">
        <f t="shared" si="21"/>
        <v>-1.8829625536586824E-3</v>
      </c>
      <c r="CP41" s="45">
        <f t="shared" si="22"/>
        <v>1.3255036977066582E-5</v>
      </c>
      <c r="CQ41" s="45">
        <f t="shared" si="23"/>
        <v>1.0898795853693636E-3</v>
      </c>
      <c r="CR41" s="45">
        <f t="shared" si="24"/>
        <v>-6.0681150215020141E-5</v>
      </c>
      <c r="CS41" s="45" t="str">
        <f t="shared" si="25"/>
        <v/>
      </c>
      <c r="CT41" s="45">
        <f t="shared" si="26"/>
        <v>1.999453671622574E-3</v>
      </c>
      <c r="CU41" s="45">
        <f t="shared" si="27"/>
        <v>-2.1914058152068543E-6</v>
      </c>
      <c r="CV41" s="45">
        <f t="shared" si="28"/>
        <v>-9.5459307461388498E-6</v>
      </c>
      <c r="CW41" s="45">
        <f t="shared" si="29"/>
        <v>-9.7034536349059782E-4</v>
      </c>
      <c r="CX41" s="45">
        <f t="shared" si="30"/>
        <v>7.8637154901697003E-4</v>
      </c>
      <c r="CY41" s="45">
        <f t="shared" si="31"/>
        <v>-1.15206599283503E-3</v>
      </c>
    </row>
    <row r="42" spans="1:103">
      <c r="A42" s="94" t="s">
        <v>206</v>
      </c>
      <c r="B42" s="76">
        <v>6739.5865121505867</v>
      </c>
      <c r="C42" s="76">
        <v>221.39181153227989</v>
      </c>
      <c r="D42" s="76">
        <v>4993.3020248731755</v>
      </c>
      <c r="E42" s="76">
        <v>2146.1663090375582</v>
      </c>
      <c r="F42" s="76">
        <v>1358.6860726201089</v>
      </c>
      <c r="G42" s="76">
        <v>1383.9292191561658</v>
      </c>
      <c r="H42" s="76">
        <v>3939.1839224634546</v>
      </c>
      <c r="I42" s="76">
        <v>18.662405877165885</v>
      </c>
      <c r="J42" s="76">
        <v>47.845571889018977</v>
      </c>
      <c r="K42" s="76"/>
      <c r="L42" s="76">
        <v>22.697950630522982</v>
      </c>
      <c r="M42" s="76">
        <v>8.4373413216383977</v>
      </c>
      <c r="N42" s="76">
        <v>16.813079600000002</v>
      </c>
      <c r="O42" s="76">
        <v>0.82474205044999971</v>
      </c>
      <c r="P42" s="76">
        <v>4.4047037188492508</v>
      </c>
      <c r="Q42" s="76">
        <v>1.5211499091376055</v>
      </c>
      <c r="R42" s="76"/>
      <c r="S42" s="76" t="s">
        <v>206</v>
      </c>
      <c r="T42" s="76">
        <v>7.8445967960450815</v>
      </c>
      <c r="U42" s="76">
        <v>0.84864832902995058</v>
      </c>
      <c r="V42" s="76">
        <v>0.82465632842518299</v>
      </c>
      <c r="W42" s="76">
        <v>18.716077216176977</v>
      </c>
      <c r="X42" s="76">
        <v>18.716058685808694</v>
      </c>
      <c r="Y42" s="76">
        <v>12.51276626366508</v>
      </c>
      <c r="Z42" s="76">
        <v>1.7961487185531582</v>
      </c>
      <c r="AA42" s="76">
        <v>47.932222995649958</v>
      </c>
      <c r="AB42" s="76">
        <v>4.4098806298565343</v>
      </c>
      <c r="AC42" s="76">
        <v>392.63637593810978</v>
      </c>
      <c r="AD42" s="76">
        <v>0</v>
      </c>
      <c r="AE42" s="76">
        <v>6739.6663711591373</v>
      </c>
      <c r="AF42" s="76">
        <v>40.7164521490742</v>
      </c>
      <c r="AG42" s="76">
        <v>3.954049988318094</v>
      </c>
      <c r="AH42" s="76">
        <v>5.6740894283900252</v>
      </c>
      <c r="AI42" s="76">
        <v>141.09646819116884</v>
      </c>
      <c r="AJ42" s="76">
        <v>2.0829833556964725E-4</v>
      </c>
      <c r="AK42" s="76">
        <v>22.92795610116503</v>
      </c>
      <c r="AL42" s="76">
        <v>22.92795610116503</v>
      </c>
      <c r="AM42" s="76">
        <v>8.4373481064170974</v>
      </c>
      <c r="AN42" s="76">
        <v>0</v>
      </c>
      <c r="AO42" s="76">
        <v>259.92108262469065</v>
      </c>
      <c r="AP42" s="76">
        <v>0.89737307417447398</v>
      </c>
      <c r="AQ42" s="76">
        <v>13.153427386333123</v>
      </c>
      <c r="AR42" s="76">
        <v>0.50651802288838543</v>
      </c>
      <c r="AS42" s="76">
        <v>16.813215656565042</v>
      </c>
      <c r="AT42" s="76">
        <v>1.521282978181234</v>
      </c>
      <c r="AU42" s="76">
        <v>221.14541429543007</v>
      </c>
      <c r="AV42" s="76">
        <v>0</v>
      </c>
      <c r="AW42" s="76">
        <v>3899.2939875549087</v>
      </c>
      <c r="AX42" s="76">
        <v>4482.8374203255171</v>
      </c>
      <c r="AY42" s="76">
        <v>498.09316825035654</v>
      </c>
      <c r="AZ42" s="76">
        <v>4980.9305885758749</v>
      </c>
      <c r="BA42" s="76">
        <v>1.9363766162550086E-4</v>
      </c>
      <c r="BB42" s="76">
        <v>76.482627654205103</v>
      </c>
      <c r="BC42" s="76">
        <v>9.5736371507465421</v>
      </c>
      <c r="BD42" s="76">
        <v>2725.9205714760492</v>
      </c>
      <c r="BE42" s="76">
        <v>6.5294541381305962</v>
      </c>
      <c r="BF42" s="76">
        <v>68.296846354382026</v>
      </c>
      <c r="BG42" s="76">
        <v>104.19567729845619</v>
      </c>
      <c r="BH42" s="76">
        <v>4.9951121961893152</v>
      </c>
      <c r="BI42" s="76">
        <v>3.490680015652814E-3</v>
      </c>
      <c r="BJ42" s="76">
        <v>61.354645458203109</v>
      </c>
      <c r="BK42" s="76">
        <v>2144.7889376933285</v>
      </c>
      <c r="BL42" s="76">
        <v>1359.115392297404</v>
      </c>
      <c r="BM42" s="76">
        <v>785.67354539592338</v>
      </c>
      <c r="BN42" s="76">
        <v>1.0071061139679345</v>
      </c>
      <c r="BO42" s="76">
        <v>6.4090776600142188E-2</v>
      </c>
      <c r="BP42" s="76">
        <v>142.69000081571019</v>
      </c>
      <c r="BQ42" s="76">
        <v>5.993853498459524</v>
      </c>
      <c r="BR42" s="76">
        <v>305.87382055479327</v>
      </c>
      <c r="BS42" s="76">
        <v>13.886674694797637</v>
      </c>
      <c r="BT42" s="76">
        <v>4.4261597369885939</v>
      </c>
      <c r="BU42" s="76">
        <v>557.73919663574725</v>
      </c>
      <c r="BV42" s="76">
        <v>24.122072096779373</v>
      </c>
      <c r="BW42" s="76">
        <v>29.38679853613101</v>
      </c>
      <c r="BX42" s="76">
        <v>42.420247885491946</v>
      </c>
      <c r="BY42" s="76">
        <v>0.67857977259324176</v>
      </c>
      <c r="BZ42" s="76">
        <v>1379.7435872594883</v>
      </c>
      <c r="CA42" s="76">
        <v>118.84327288828314</v>
      </c>
      <c r="CB42" s="76">
        <v>29.15607181818482</v>
      </c>
      <c r="CC42" s="76">
        <v>4.7834331755909574</v>
      </c>
      <c r="CD42" s="76">
        <v>234.61923138803314</v>
      </c>
      <c r="CE42" s="76">
        <v>0</v>
      </c>
      <c r="CF42" s="76">
        <v>96.910404794417929</v>
      </c>
      <c r="CG42" s="76">
        <v>3939.1693218031601</v>
      </c>
      <c r="CH42" s="76">
        <v>164.06359590127758</v>
      </c>
      <c r="CI42" s="94"/>
      <c r="CJ42" s="45">
        <f t="shared" si="16"/>
        <v>1.1849244520651427E-5</v>
      </c>
      <c r="CK42" s="45">
        <f t="shared" si="17"/>
        <v>-1.1129464777602689E-3</v>
      </c>
      <c r="CL42" s="45">
        <f t="shared" si="18"/>
        <v>-2.477606248465364E-3</v>
      </c>
      <c r="CM42" s="45">
        <f t="shared" si="19"/>
        <v>-6.417822041234841E-4</v>
      </c>
      <c r="CN42" s="45">
        <f t="shared" si="20"/>
        <v>3.1598151033313519E-4</v>
      </c>
      <c r="CO42" s="45">
        <f t="shared" si="21"/>
        <v>-3.0244551807567274E-3</v>
      </c>
      <c r="CP42" s="45">
        <f t="shared" si="22"/>
        <v>-3.7065190612780445E-6</v>
      </c>
      <c r="CQ42" s="45">
        <f t="shared" si="23"/>
        <v>2.874913823863155E-3</v>
      </c>
      <c r="CR42" s="45">
        <f t="shared" si="24"/>
        <v>1.8110580187435999E-3</v>
      </c>
      <c r="CS42" s="45" t="str">
        <f t="shared" si="25"/>
        <v/>
      </c>
      <c r="CT42" s="45">
        <f t="shared" si="26"/>
        <v>1.0133314429398277E-2</v>
      </c>
      <c r="CU42" s="45">
        <f t="shared" si="27"/>
        <v>8.0413704283279492E-7</v>
      </c>
      <c r="CV42" s="45">
        <f t="shared" si="28"/>
        <v>8.0923048172638944E-6</v>
      </c>
      <c r="CW42" s="45">
        <f t="shared" si="29"/>
        <v>-1.0393798251215938E-4</v>
      </c>
      <c r="CX42" s="45">
        <f t="shared" si="30"/>
        <v>1.175314240803454E-3</v>
      </c>
      <c r="CY42" s="45">
        <f t="shared" si="31"/>
        <v>8.7479243715021167E-5</v>
      </c>
    </row>
    <row r="43" spans="1:103">
      <c r="A43" s="94" t="s">
        <v>207</v>
      </c>
      <c r="B43" s="76">
        <v>70219.568921666287</v>
      </c>
      <c r="C43" s="76">
        <v>991.60745211060839</v>
      </c>
      <c r="D43" s="76">
        <v>14680.714588938687</v>
      </c>
      <c r="E43" s="76">
        <v>18457.242209741304</v>
      </c>
      <c r="F43" s="76">
        <v>16104.65115466277</v>
      </c>
      <c r="G43" s="76">
        <v>3022.9618797304743</v>
      </c>
      <c r="H43" s="76">
        <v>23177.57564619348</v>
      </c>
      <c r="I43" s="76">
        <v>143.321868977669</v>
      </c>
      <c r="J43" s="76">
        <v>285.9465425353107</v>
      </c>
      <c r="K43" s="76"/>
      <c r="L43" s="76">
        <v>153.85846850558625</v>
      </c>
      <c r="M43" s="76">
        <v>54.388214393730394</v>
      </c>
      <c r="N43" s="76">
        <v>131.78390001705884</v>
      </c>
      <c r="O43" s="76">
        <v>5.426281297942765</v>
      </c>
      <c r="P43" s="76">
        <v>27.775140971351568</v>
      </c>
      <c r="Q43" s="76">
        <v>13.371504290669909</v>
      </c>
      <c r="R43" s="76"/>
      <c r="S43" s="76" t="s">
        <v>207</v>
      </c>
      <c r="T43" s="76">
        <v>60.849527822054732</v>
      </c>
      <c r="U43" s="76">
        <v>14.525341381851659</v>
      </c>
      <c r="V43" s="76">
        <v>5.4237770327560195</v>
      </c>
      <c r="W43" s="76">
        <v>143.67940825246706</v>
      </c>
      <c r="X43" s="76">
        <v>143.67487952951791</v>
      </c>
      <c r="Y43" s="76">
        <v>130.41772377755919</v>
      </c>
      <c r="Z43" s="76">
        <v>13.947523462623042</v>
      </c>
      <c r="AA43" s="76">
        <v>285.96145578352093</v>
      </c>
      <c r="AB43" s="76">
        <v>27.810680250261278</v>
      </c>
      <c r="AC43" s="76">
        <v>1550.4704981271313</v>
      </c>
      <c r="AD43" s="76">
        <v>0</v>
      </c>
      <c r="AE43" s="76">
        <v>70234.281870621722</v>
      </c>
      <c r="AF43" s="76">
        <v>780.45535030624228</v>
      </c>
      <c r="AG43" s="76">
        <v>33.45010826996679</v>
      </c>
      <c r="AH43" s="76">
        <v>91.387155003760995</v>
      </c>
      <c r="AI43" s="76">
        <v>1256.6025677771531</v>
      </c>
      <c r="AJ43" s="76">
        <v>3.6435481911932369E-2</v>
      </c>
      <c r="AK43" s="76">
        <v>154.33532730242891</v>
      </c>
      <c r="AL43" s="76">
        <v>154.33532730242891</v>
      </c>
      <c r="AM43" s="76">
        <v>54.388194747510084</v>
      </c>
      <c r="AN43" s="76">
        <v>0</v>
      </c>
      <c r="AO43" s="76">
        <v>1464.9176672922836</v>
      </c>
      <c r="AP43" s="76">
        <v>5.0993759457521577</v>
      </c>
      <c r="AQ43" s="76">
        <v>136.76673252841198</v>
      </c>
      <c r="AR43" s="76">
        <v>6.5550454666064848</v>
      </c>
      <c r="AS43" s="76">
        <v>131.79229811681401</v>
      </c>
      <c r="AT43" s="76">
        <v>13.365661630632287</v>
      </c>
      <c r="AU43" s="76">
        <v>990.88777713906234</v>
      </c>
      <c r="AV43" s="76">
        <v>0</v>
      </c>
      <c r="AW43" s="76">
        <v>23095.064132122985</v>
      </c>
      <c r="AX43" s="76">
        <v>13185.738278829567</v>
      </c>
      <c r="AY43" s="76">
        <v>1465.082760768752</v>
      </c>
      <c r="AZ43" s="76">
        <v>14650.821039598319</v>
      </c>
      <c r="BA43" s="76">
        <v>4.4461108728415912E-3</v>
      </c>
      <c r="BB43" s="76">
        <v>674.02574313331843</v>
      </c>
      <c r="BC43" s="76">
        <v>10.91326780568463</v>
      </c>
      <c r="BD43" s="76">
        <v>14920.813596157333</v>
      </c>
      <c r="BE43" s="76">
        <v>37.29979647591172</v>
      </c>
      <c r="BF43" s="76">
        <v>797.75746126754723</v>
      </c>
      <c r="BG43" s="76">
        <v>1188.2382226337515</v>
      </c>
      <c r="BH43" s="76">
        <v>6.9309312331001918</v>
      </c>
      <c r="BI43" s="76">
        <v>0.50246174358041884</v>
      </c>
      <c r="BJ43" s="76">
        <v>988.87647635267331</v>
      </c>
      <c r="BK43" s="76">
        <v>18449.162605537229</v>
      </c>
      <c r="BL43" s="76">
        <v>16097.929273085754</v>
      </c>
      <c r="BM43" s="76">
        <v>2351.2333324514839</v>
      </c>
      <c r="BN43" s="76">
        <v>15.600230632120244</v>
      </c>
      <c r="BO43" s="76">
        <v>0.22374743569569588</v>
      </c>
      <c r="BP43" s="76">
        <v>1123.748656106528</v>
      </c>
      <c r="BQ43" s="76">
        <v>71.156200069445561</v>
      </c>
      <c r="BR43" s="76">
        <v>3706.5434562961254</v>
      </c>
      <c r="BS43" s="76">
        <v>150.06883184796922</v>
      </c>
      <c r="BT43" s="76">
        <v>43.4595835017113</v>
      </c>
      <c r="BU43" s="76">
        <v>6866.4796415284618</v>
      </c>
      <c r="BV43" s="76">
        <v>125.85392587427704</v>
      </c>
      <c r="BW43" s="76">
        <v>625.21155743315819</v>
      </c>
      <c r="BX43" s="76">
        <v>464.23977647337648</v>
      </c>
      <c r="BY43" s="76">
        <v>0.67897424891284486</v>
      </c>
      <c r="BZ43" s="76">
        <v>3015.1019462094296</v>
      </c>
      <c r="CA43" s="76">
        <v>715.61303526359723</v>
      </c>
      <c r="CB43" s="76">
        <v>47.369779499600149</v>
      </c>
      <c r="CC43" s="76">
        <v>37.093513654470442</v>
      </c>
      <c r="CD43" s="76">
        <v>1137.8043331874464</v>
      </c>
      <c r="CE43" s="76">
        <v>0</v>
      </c>
      <c r="CF43" s="76">
        <v>559.74749436485342</v>
      </c>
      <c r="CG43" s="76">
        <v>23179.031523118207</v>
      </c>
      <c r="CH43" s="76">
        <v>949.59832433007057</v>
      </c>
      <c r="CI43" s="94"/>
      <c r="CJ43" s="45">
        <f t="shared" si="16"/>
        <v>2.0952775958861994E-4</v>
      </c>
      <c r="CK43" s="45">
        <f t="shared" si="17"/>
        <v>-7.2576599743602946E-4</v>
      </c>
      <c r="CL43" s="45">
        <f t="shared" si="18"/>
        <v>-2.0362462030895541E-3</v>
      </c>
      <c r="CM43" s="45">
        <f t="shared" si="19"/>
        <v>-4.3774709744072627E-4</v>
      </c>
      <c r="CN43" s="45">
        <f t="shared" si="20"/>
        <v>-4.173875927184851E-4</v>
      </c>
      <c r="CO43" s="45">
        <f t="shared" si="21"/>
        <v>-2.600076955566996E-3</v>
      </c>
      <c r="CP43" s="45">
        <f t="shared" si="22"/>
        <v>6.2814029687613653E-5</v>
      </c>
      <c r="CQ43" s="45">
        <f t="shared" si="23"/>
        <v>2.463061320417985E-3</v>
      </c>
      <c r="CR43" s="45">
        <f t="shared" si="24"/>
        <v>5.2153972830054239E-5</v>
      </c>
      <c r="CS43" s="45" t="str">
        <f t="shared" si="25"/>
        <v/>
      </c>
      <c r="CT43" s="45">
        <f t="shared" si="26"/>
        <v>3.0993340923925116E-3</v>
      </c>
      <c r="CU43" s="45">
        <f t="shared" si="27"/>
        <v>-3.6122201341325583E-7</v>
      </c>
      <c r="CV43" s="45">
        <f t="shared" si="28"/>
        <v>6.3726295504094548E-5</v>
      </c>
      <c r="CW43" s="45">
        <f t="shared" si="29"/>
        <v>-4.6150670214884382E-4</v>
      </c>
      <c r="CX43" s="45">
        <f t="shared" si="30"/>
        <v>1.2795355006970522E-3</v>
      </c>
      <c r="CY43" s="45">
        <f t="shared" si="31"/>
        <v>-4.369485968530114E-4</v>
      </c>
    </row>
    <row r="44" spans="1:103">
      <c r="A44" s="94" t="s">
        <v>208</v>
      </c>
      <c r="B44" s="76">
        <v>141028.66701398662</v>
      </c>
      <c r="C44" s="76">
        <v>2826.9951960167664</v>
      </c>
      <c r="D44" s="76">
        <v>49587.820537044106</v>
      </c>
      <c r="E44" s="76">
        <v>27712.741555833843</v>
      </c>
      <c r="F44" s="76">
        <v>23752.709662365</v>
      </c>
      <c r="G44" s="76">
        <v>3629.1249184739609</v>
      </c>
      <c r="H44" s="76">
        <v>73897.432120020239</v>
      </c>
      <c r="I44" s="76">
        <v>357.04468291457886</v>
      </c>
      <c r="J44" s="76">
        <v>535.30429847916685</v>
      </c>
      <c r="K44" s="76"/>
      <c r="L44" s="76">
        <v>471.04031384136806</v>
      </c>
      <c r="M44" s="76">
        <v>94.982971963909435</v>
      </c>
      <c r="N44" s="76">
        <v>551.66897229411768</v>
      </c>
      <c r="O44" s="76">
        <v>7.8108580486075194</v>
      </c>
      <c r="P44" s="76">
        <v>53.648248831192831</v>
      </c>
      <c r="Q44" s="76">
        <v>32.108162141553535</v>
      </c>
      <c r="R44" s="76"/>
      <c r="S44" s="76" t="s">
        <v>208</v>
      </c>
      <c r="T44" s="76">
        <v>256.97269256500641</v>
      </c>
      <c r="U44" s="76">
        <v>28.203963494316444</v>
      </c>
      <c r="V44" s="76">
        <v>7.8108525113973197</v>
      </c>
      <c r="W44" s="76">
        <v>360.30462556141254</v>
      </c>
      <c r="X44" s="76">
        <v>360.18550869748157</v>
      </c>
      <c r="Y44" s="76">
        <v>356.44988549693471</v>
      </c>
      <c r="Z44" s="76">
        <v>59.246987105946964</v>
      </c>
      <c r="AA44" s="76">
        <v>543.18375624447947</v>
      </c>
      <c r="AB44" s="76">
        <v>53.774399304639026</v>
      </c>
      <c r="AC44" s="76">
        <v>4986.1243905464107</v>
      </c>
      <c r="AD44" s="76">
        <v>0</v>
      </c>
      <c r="AE44" s="76">
        <v>141657.15122230191</v>
      </c>
      <c r="AF44" s="76">
        <v>1401.3166353330134</v>
      </c>
      <c r="AG44" s="76">
        <v>113.63980880550105</v>
      </c>
      <c r="AH44" s="76">
        <v>161.42212932592753</v>
      </c>
      <c r="AI44" s="76">
        <v>2644.3310802392884</v>
      </c>
      <c r="AJ44" s="76">
        <v>0.94634201284616692</v>
      </c>
      <c r="AK44" s="76">
        <v>475.78034129416812</v>
      </c>
      <c r="AL44" s="76">
        <v>475.78034129416812</v>
      </c>
      <c r="AM44" s="76">
        <v>94.982863256249843</v>
      </c>
      <c r="AN44" s="76">
        <v>0</v>
      </c>
      <c r="AO44" s="76">
        <v>4752.7052365144164</v>
      </c>
      <c r="AP44" s="76">
        <v>16.519502898981351</v>
      </c>
      <c r="AQ44" s="76">
        <v>359.64543711560765</v>
      </c>
      <c r="AR44" s="76">
        <v>16.029643037876379</v>
      </c>
      <c r="AS44" s="76">
        <v>555.02669842092962</v>
      </c>
      <c r="AT44" s="76">
        <v>32.512842714852788</v>
      </c>
      <c r="AU44" s="76">
        <v>2826.8595310052319</v>
      </c>
      <c r="AV44" s="76">
        <v>0</v>
      </c>
      <c r="AW44" s="76">
        <v>73574.739979496982</v>
      </c>
      <c r="AX44" s="76">
        <v>44538.321800144411</v>
      </c>
      <c r="AY44" s="76">
        <v>4948.7033292664673</v>
      </c>
      <c r="AZ44" s="76">
        <v>49487.025129410882</v>
      </c>
      <c r="BA44" s="76">
        <v>1.0344727461947477E-2</v>
      </c>
      <c r="BB44" s="76">
        <v>1708.0412401980864</v>
      </c>
      <c r="BC44" s="76">
        <v>8.7804754861467149</v>
      </c>
      <c r="BD44" s="76">
        <v>50418.43561335274</v>
      </c>
      <c r="BE44" s="76">
        <v>10.694419054217168</v>
      </c>
      <c r="BF44" s="76">
        <v>1310.297099748122</v>
      </c>
      <c r="BG44" s="76">
        <v>1897.7121058405953</v>
      </c>
      <c r="BH44" s="76">
        <v>10.302439340487327</v>
      </c>
      <c r="BI44" s="76">
        <v>3.7199131726880417</v>
      </c>
      <c r="BJ44" s="76">
        <v>981.32175399538085</v>
      </c>
      <c r="BK44" s="76">
        <v>27757.247121775017</v>
      </c>
      <c r="BL44" s="76">
        <v>23787.877016826205</v>
      </c>
      <c r="BM44" s="76">
        <v>3969.3701049488241</v>
      </c>
      <c r="BN44" s="76">
        <v>18.06407980808763</v>
      </c>
      <c r="BO44" s="76">
        <v>0.56839621359480108</v>
      </c>
      <c r="BP44" s="76">
        <v>1110.278059628411</v>
      </c>
      <c r="BQ44" s="76">
        <v>118.47223398733438</v>
      </c>
      <c r="BR44" s="76">
        <v>6122.4450864266928</v>
      </c>
      <c r="BS44" s="76">
        <v>249.12559031832544</v>
      </c>
      <c r="BT44" s="76">
        <v>90.665635117092933</v>
      </c>
      <c r="BU44" s="76">
        <v>11347.923442627472</v>
      </c>
      <c r="BV44" s="76">
        <v>343.38363965606806</v>
      </c>
      <c r="BW44" s="76">
        <v>18.711951323158996</v>
      </c>
      <c r="BX44" s="76">
        <v>488.29940980031631</v>
      </c>
      <c r="BY44" s="76">
        <v>0.49492493806334953</v>
      </c>
      <c r="BZ44" s="76">
        <v>3620.8195996613558</v>
      </c>
      <c r="CA44" s="76">
        <v>2301.5914008765058</v>
      </c>
      <c r="CB44" s="76">
        <v>34.077816820718844</v>
      </c>
      <c r="CC44" s="76">
        <v>156.39798507836477</v>
      </c>
      <c r="CD44" s="76">
        <v>4112.945288075508</v>
      </c>
      <c r="CE44" s="76">
        <v>0</v>
      </c>
      <c r="CF44" s="76">
        <v>1903.4513137404392</v>
      </c>
      <c r="CG44" s="76">
        <v>73904.529786317071</v>
      </c>
      <c r="CH44" s="76">
        <v>2820.822910327493</v>
      </c>
      <c r="CI44" s="94"/>
      <c r="CJ44" s="45">
        <f t="shared" si="16"/>
        <v>4.4564287646068467E-3</v>
      </c>
      <c r="CK44" s="45">
        <f t="shared" si="17"/>
        <v>-4.798911994106262E-5</v>
      </c>
      <c r="CL44" s="45">
        <f t="shared" si="18"/>
        <v>-2.0326646047677402E-3</v>
      </c>
      <c r="CM44" s="45">
        <f t="shared" si="19"/>
        <v>1.6059604154106065E-3</v>
      </c>
      <c r="CN44" s="45">
        <f t="shared" si="20"/>
        <v>1.4805617953107379E-3</v>
      </c>
      <c r="CO44" s="45">
        <f t="shared" si="21"/>
        <v>-2.2885183065281217E-3</v>
      </c>
      <c r="CP44" s="45">
        <f t="shared" si="22"/>
        <v>9.6047536337985333E-5</v>
      </c>
      <c r="CQ44" s="45">
        <f t="shared" si="23"/>
        <v>8.7967303063133315E-3</v>
      </c>
      <c r="CR44" s="45">
        <f t="shared" si="24"/>
        <v>1.4719586201154478E-2</v>
      </c>
      <c r="CS44" s="45" t="str">
        <f t="shared" si="25"/>
        <v/>
      </c>
      <c r="CT44" s="45">
        <f t="shared" si="26"/>
        <v>1.006289125052757E-2</v>
      </c>
      <c r="CU44" s="45">
        <f t="shared" si="27"/>
        <v>-1.1444962959630373E-6</v>
      </c>
      <c r="CV44" s="45">
        <f t="shared" si="28"/>
        <v>6.0864871788036626E-3</v>
      </c>
      <c r="CW44" s="45">
        <f t="shared" si="29"/>
        <v>-7.0891189741670385E-7</v>
      </c>
      <c r="CX44" s="45">
        <f t="shared" si="30"/>
        <v>2.351436928409994E-3</v>
      </c>
      <c r="CY44" s="45">
        <f t="shared" si="31"/>
        <v>1.2603666678745387E-2</v>
      </c>
    </row>
    <row r="45" spans="1:103">
      <c r="A45" s="94" t="s">
        <v>209</v>
      </c>
      <c r="B45" s="76">
        <v>4564.6903569071619</v>
      </c>
      <c r="C45" s="76">
        <v>5833.7359744541764</v>
      </c>
      <c r="D45" s="76">
        <v>6378.1793113658096</v>
      </c>
      <c r="E45" s="76">
        <v>1806.8551237470801</v>
      </c>
      <c r="F45" s="76">
        <v>1617.8022416076381</v>
      </c>
      <c r="G45" s="76">
        <v>252.86684703932863</v>
      </c>
      <c r="H45" s="76">
        <v>6044.3980727376575</v>
      </c>
      <c r="I45" s="76">
        <v>24.641955218509956</v>
      </c>
      <c r="J45" s="76">
        <v>52.700535939845736</v>
      </c>
      <c r="K45" s="76"/>
      <c r="L45" s="76">
        <v>54.538093928207758</v>
      </c>
      <c r="M45" s="76">
        <v>2.6152432297688337</v>
      </c>
      <c r="N45" s="76">
        <v>60.729267040745874</v>
      </c>
      <c r="O45" s="76">
        <v>0.21265688351241094</v>
      </c>
      <c r="P45" s="76">
        <v>1.4091237644742951</v>
      </c>
      <c r="Q45" s="76">
        <v>4.4627487781870849</v>
      </c>
      <c r="R45" s="76"/>
      <c r="S45" s="76" t="s">
        <v>209</v>
      </c>
      <c r="T45" s="76">
        <v>28.558209166264888</v>
      </c>
      <c r="U45" s="76">
        <v>12.911731144236199</v>
      </c>
      <c r="V45" s="76">
        <v>0.2125318152313255</v>
      </c>
      <c r="W45" s="76">
        <v>25.521966498261222</v>
      </c>
      <c r="X45" s="76">
        <v>25.491869543034227</v>
      </c>
      <c r="Y45" s="76">
        <v>37.560889210635096</v>
      </c>
      <c r="Z45" s="76">
        <v>6.6424637514397649</v>
      </c>
      <c r="AA45" s="76">
        <v>67.419922246046639</v>
      </c>
      <c r="AB45" s="76">
        <v>1.424883250859041</v>
      </c>
      <c r="AC45" s="76">
        <v>95390.543592424743</v>
      </c>
      <c r="AD45" s="76">
        <v>0</v>
      </c>
      <c r="AE45" s="76">
        <v>4588.0057296361792</v>
      </c>
      <c r="AF45" s="76">
        <v>26.863366540709023</v>
      </c>
      <c r="AG45" s="76">
        <v>616.17891851904074</v>
      </c>
      <c r="AH45" s="76">
        <v>5.7733688967082788</v>
      </c>
      <c r="AI45" s="76">
        <v>694.08257705917902</v>
      </c>
      <c r="AJ45" s="76">
        <v>0.23897180065918186</v>
      </c>
      <c r="AK45" s="76">
        <v>56.172785772505691</v>
      </c>
      <c r="AL45" s="76">
        <v>56.172785772505691</v>
      </c>
      <c r="AM45" s="76">
        <v>2.6152421587438099</v>
      </c>
      <c r="AN45" s="76">
        <v>0</v>
      </c>
      <c r="AO45" s="76">
        <v>291.88879654135985</v>
      </c>
      <c r="AP45" s="76">
        <v>1.2717200688555024</v>
      </c>
      <c r="AQ45" s="76">
        <v>41.684643570240794</v>
      </c>
      <c r="AR45" s="76">
        <v>5.8866184932577141</v>
      </c>
      <c r="AS45" s="76">
        <v>61.675152614270772</v>
      </c>
      <c r="AT45" s="76">
        <v>4.5910339373650846</v>
      </c>
      <c r="AU45" s="76">
        <v>5832.6246371467778</v>
      </c>
      <c r="AV45" s="76">
        <v>0</v>
      </c>
      <c r="AW45" s="76">
        <v>6628.6584922590228</v>
      </c>
      <c r="AX45" s="76">
        <v>5731.0124375380965</v>
      </c>
      <c r="AY45" s="76">
        <v>636.779192982469</v>
      </c>
      <c r="AZ45" s="76">
        <v>6367.7916305205636</v>
      </c>
      <c r="BA45" s="76">
        <v>2.0989342847716821E-3</v>
      </c>
      <c r="BB45" s="76">
        <v>84.530877351653714</v>
      </c>
      <c r="BC45" s="76">
        <v>1.2895264669279147</v>
      </c>
      <c r="BD45" s="76">
        <v>3328.233801540367</v>
      </c>
      <c r="BE45" s="76">
        <v>4.5749443860954466</v>
      </c>
      <c r="BF45" s="76">
        <v>20.177181622271085</v>
      </c>
      <c r="BG45" s="76">
        <v>75.638980505630116</v>
      </c>
      <c r="BH45" s="76">
        <v>1.7243796168366978</v>
      </c>
      <c r="BI45" s="76">
        <v>0.86828908656999382</v>
      </c>
      <c r="BJ45" s="76">
        <v>16.78732568329502</v>
      </c>
      <c r="BK45" s="76">
        <v>1811.3723398669511</v>
      </c>
      <c r="BL45" s="76">
        <v>1621.3428711918743</v>
      </c>
      <c r="BM45" s="76">
        <v>190.02946867507728</v>
      </c>
      <c r="BN45" s="76">
        <v>1.2944393671632561</v>
      </c>
      <c r="BO45" s="76">
        <v>0.13442571548250906</v>
      </c>
      <c r="BP45" s="76">
        <v>154.77129195257859</v>
      </c>
      <c r="BQ45" s="76">
        <v>4.9548432756273515</v>
      </c>
      <c r="BR45" s="76">
        <v>371.36861400927052</v>
      </c>
      <c r="BS45" s="76">
        <v>2.0954327750128132</v>
      </c>
      <c r="BT45" s="76">
        <v>6.0825508049625991</v>
      </c>
      <c r="BU45" s="76">
        <v>898.77054691160038</v>
      </c>
      <c r="BV45" s="76">
        <v>23.485034017315538</v>
      </c>
      <c r="BW45" s="76">
        <v>14.615170108191807</v>
      </c>
      <c r="BX45" s="76">
        <v>46.076860117837057</v>
      </c>
      <c r="BY45" s="76">
        <v>0.11806878652094116</v>
      </c>
      <c r="BZ45" s="76">
        <v>252.15374718409177</v>
      </c>
      <c r="CA45" s="76">
        <v>160.06523718987779</v>
      </c>
      <c r="CB45" s="76">
        <v>6.0088508258403679E-2</v>
      </c>
      <c r="CC45" s="76">
        <v>17.337885105909994</v>
      </c>
      <c r="CD45" s="76">
        <v>636.35506749032061</v>
      </c>
      <c r="CE45" s="76">
        <v>0</v>
      </c>
      <c r="CF45" s="76">
        <v>191.35069381160397</v>
      </c>
      <c r="CG45" s="76">
        <v>6045.4799441128325</v>
      </c>
      <c r="CH45" s="76">
        <v>201.68923371094212</v>
      </c>
      <c r="CI45" s="94"/>
      <c r="CJ45" s="45">
        <f t="shared" si="16"/>
        <v>5.1077665528259011E-3</v>
      </c>
      <c r="CK45" s="45">
        <f t="shared" si="17"/>
        <v>-1.9050181774854006E-4</v>
      </c>
      <c r="CL45" s="45">
        <f t="shared" si="18"/>
        <v>-1.6286279105912436E-3</v>
      </c>
      <c r="CM45" s="45">
        <f t="shared" si="19"/>
        <v>2.5000433407760146E-3</v>
      </c>
      <c r="CN45" s="45">
        <f t="shared" si="20"/>
        <v>2.1885428843997027E-3</v>
      </c>
      <c r="CO45" s="45">
        <f t="shared" si="21"/>
        <v>-2.8200606903836358E-3</v>
      </c>
      <c r="CP45" s="45">
        <f t="shared" si="22"/>
        <v>1.789874462528678E-4</v>
      </c>
      <c r="CQ45" s="45">
        <f t="shared" si="23"/>
        <v>3.4490539285042296E-2</v>
      </c>
      <c r="CR45" s="45">
        <f t="shared" si="24"/>
        <v>0.2793024025979951</v>
      </c>
      <c r="CS45" s="45" t="str">
        <f t="shared" si="25"/>
        <v/>
      </c>
      <c r="CT45" s="45">
        <f t="shared" si="26"/>
        <v>2.9973395228109552E-2</v>
      </c>
      <c r="CU45" s="45">
        <f t="shared" si="27"/>
        <v>-4.0953170687479465E-7</v>
      </c>
      <c r="CV45" s="45">
        <f t="shared" si="28"/>
        <v>1.5575448537692084E-2</v>
      </c>
      <c r="CW45" s="45">
        <f t="shared" si="29"/>
        <v>-5.8812242058526882E-4</v>
      </c>
      <c r="CX45" s="45">
        <f t="shared" si="30"/>
        <v>1.1183890856191271E-2</v>
      </c>
      <c r="CY45" s="45">
        <f t="shared" si="31"/>
        <v>2.8745772068781629E-2</v>
      </c>
    </row>
    <row r="46" spans="1:103">
      <c r="A46" s="94" t="s">
        <v>210</v>
      </c>
      <c r="B46" s="76">
        <v>5766.9591835884466</v>
      </c>
      <c r="C46" s="76">
        <v>123.64181651579999</v>
      </c>
      <c r="D46" s="76">
        <v>3534.9405902234466</v>
      </c>
      <c r="E46" s="76">
        <v>1616.0354012352313</v>
      </c>
      <c r="F46" s="76">
        <v>1457.0847629966838</v>
      </c>
      <c r="G46" s="76">
        <v>459.44310514509391</v>
      </c>
      <c r="H46" s="76">
        <v>1843.1591032994195</v>
      </c>
      <c r="I46" s="76">
        <v>13.427555482665012</v>
      </c>
      <c r="J46" s="76">
        <v>25.656096658067089</v>
      </c>
      <c r="K46" s="76"/>
      <c r="L46" s="76">
        <v>16.223200079105784</v>
      </c>
      <c r="M46" s="76">
        <v>4.9295500363929996</v>
      </c>
      <c r="N46" s="76">
        <v>26.5826648</v>
      </c>
      <c r="O46" s="76">
        <v>0.51832395859650005</v>
      </c>
      <c r="P46" s="76">
        <v>2.5235841756139994</v>
      </c>
      <c r="Q46" s="76">
        <v>1.8260785217438686</v>
      </c>
      <c r="R46" s="76"/>
      <c r="S46" s="76" t="s">
        <v>210</v>
      </c>
      <c r="T46" s="76">
        <v>12.369164401406413</v>
      </c>
      <c r="U46" s="76">
        <v>2.4355495760139338</v>
      </c>
      <c r="V46" s="76">
        <v>0.51803578101763192</v>
      </c>
      <c r="W46" s="76">
        <v>13.465959259856279</v>
      </c>
      <c r="X46" s="76">
        <v>13.465942778705864</v>
      </c>
      <c r="Y46" s="76">
        <v>11.826549832553436</v>
      </c>
      <c r="Z46" s="76">
        <v>2.8320401344299952</v>
      </c>
      <c r="AA46" s="76">
        <v>25.656984652753472</v>
      </c>
      <c r="AB46" s="76">
        <v>2.5274254480653897</v>
      </c>
      <c r="AC46" s="76">
        <v>150.5482108961547</v>
      </c>
      <c r="AD46" s="76">
        <v>0</v>
      </c>
      <c r="AE46" s="76">
        <v>5770.2807599332009</v>
      </c>
      <c r="AF46" s="76">
        <v>54.867719549179071</v>
      </c>
      <c r="AG46" s="76">
        <v>3.0012680779738408</v>
      </c>
      <c r="AH46" s="76">
        <v>6.6761509226389339</v>
      </c>
      <c r="AI46" s="76">
        <v>66.764505541672804</v>
      </c>
      <c r="AJ46" s="76">
        <v>2.7198496034849562E-4</v>
      </c>
      <c r="AK46" s="76">
        <v>16.271905315098902</v>
      </c>
      <c r="AL46" s="76">
        <v>16.271905315098902</v>
      </c>
      <c r="AM46" s="76">
        <v>4.9295142587675143</v>
      </c>
      <c r="AN46" s="76">
        <v>0</v>
      </c>
      <c r="AO46" s="76">
        <v>100.58924123071922</v>
      </c>
      <c r="AP46" s="76">
        <v>0.34619237573198436</v>
      </c>
      <c r="AQ46" s="76">
        <v>14.613925496114478</v>
      </c>
      <c r="AR46" s="76">
        <v>0.71295068044533438</v>
      </c>
      <c r="AS46" s="76">
        <v>26.583024269361594</v>
      </c>
      <c r="AT46" s="76">
        <v>1.8255992834390589</v>
      </c>
      <c r="AU46" s="76">
        <v>123.5794070371537</v>
      </c>
      <c r="AV46" s="76">
        <v>0</v>
      </c>
      <c r="AW46" s="76">
        <v>1826.2240008377564</v>
      </c>
      <c r="AX46" s="76">
        <v>3174.9389555382895</v>
      </c>
      <c r="AY46" s="76">
        <v>352.77137199358441</v>
      </c>
      <c r="AZ46" s="76">
        <v>3527.7103275318746</v>
      </c>
      <c r="BA46" s="76">
        <v>3.3594280789508166E-4</v>
      </c>
      <c r="BB46" s="76">
        <v>46.097931994466421</v>
      </c>
      <c r="BC46" s="76">
        <v>0.34265701913060764</v>
      </c>
      <c r="BD46" s="76">
        <v>1209.6215549794138</v>
      </c>
      <c r="BE46" s="76">
        <v>2.6051023209158002</v>
      </c>
      <c r="BF46" s="76">
        <v>61.841802719401244</v>
      </c>
      <c r="BG46" s="76">
        <v>113.16098910365574</v>
      </c>
      <c r="BH46" s="76">
        <v>0.48075884180183776</v>
      </c>
      <c r="BI46" s="76">
        <v>4.5573972783941536E-3</v>
      </c>
      <c r="BJ46" s="76">
        <v>75.696446149352127</v>
      </c>
      <c r="BK46" s="76">
        <v>1615.6609473428796</v>
      </c>
      <c r="BL46" s="76">
        <v>1456.6308966916893</v>
      </c>
      <c r="BM46" s="76">
        <v>159.03005065119021</v>
      </c>
      <c r="BN46" s="76">
        <v>1.233056401946681</v>
      </c>
      <c r="BO46" s="76">
        <v>1.8345222969956523E-2</v>
      </c>
      <c r="BP46" s="76">
        <v>143.23464210717782</v>
      </c>
      <c r="BQ46" s="76">
        <v>5.651613948643333</v>
      </c>
      <c r="BR46" s="76">
        <v>315.52650021770603</v>
      </c>
      <c r="BS46" s="76">
        <v>11.535520615971389</v>
      </c>
      <c r="BT46" s="76">
        <v>3.6067691121436116</v>
      </c>
      <c r="BU46" s="76">
        <v>604.42697068403959</v>
      </c>
      <c r="BV46" s="76">
        <v>11.857155730298009</v>
      </c>
      <c r="BW46" s="76">
        <v>47.906094060197198</v>
      </c>
      <c r="BX46" s="76">
        <v>69.339806775905686</v>
      </c>
      <c r="BY46" s="76">
        <v>1.9263993452272685E-2</v>
      </c>
      <c r="BZ46" s="76">
        <v>458.90818529847854</v>
      </c>
      <c r="CA46" s="76">
        <v>47.360167913996541</v>
      </c>
      <c r="CB46" s="76">
        <v>4.8502101536070326</v>
      </c>
      <c r="CC46" s="76">
        <v>7.54241763109862</v>
      </c>
      <c r="CD46" s="76">
        <v>82.430730694198047</v>
      </c>
      <c r="CE46" s="76">
        <v>0</v>
      </c>
      <c r="CF46" s="76">
        <v>40.643099859653766</v>
      </c>
      <c r="CG46" s="76">
        <v>1843.2184052866844</v>
      </c>
      <c r="CH46" s="76">
        <v>51.792438498390027</v>
      </c>
      <c r="CI46" s="94"/>
      <c r="CJ46" s="45">
        <f t="shared" si="16"/>
        <v>5.7596668174915411E-4</v>
      </c>
      <c r="CK46" s="45">
        <f t="shared" si="17"/>
        <v>-5.0476028583996458E-4</v>
      </c>
      <c r="CL46" s="45">
        <f t="shared" si="18"/>
        <v>-2.0453703554647431E-3</v>
      </c>
      <c r="CM46" s="45">
        <f t="shared" si="19"/>
        <v>-2.3171144151022273E-4</v>
      </c>
      <c r="CN46" s="45">
        <f t="shared" si="20"/>
        <v>-3.1148929459747258E-4</v>
      </c>
      <c r="CO46" s="45">
        <f t="shared" si="21"/>
        <v>-1.1642787553563065E-3</v>
      </c>
      <c r="CP46" s="45">
        <f t="shared" si="22"/>
        <v>3.2174101063093618E-5</v>
      </c>
      <c r="CQ46" s="45">
        <f t="shared" si="23"/>
        <v>2.8588447160326751E-3</v>
      </c>
      <c r="CR46" s="45">
        <f t="shared" si="24"/>
        <v>3.4611449209065498E-5</v>
      </c>
      <c r="CS46" s="45" t="str">
        <f t="shared" si="25"/>
        <v/>
      </c>
      <c r="CT46" s="45">
        <f t="shared" si="26"/>
        <v>3.0021965922646127E-3</v>
      </c>
      <c r="CU46" s="45">
        <f t="shared" si="27"/>
        <v>-7.2577872668320942E-6</v>
      </c>
      <c r="CV46" s="45">
        <f t="shared" si="28"/>
        <v>1.3522698506677846E-5</v>
      </c>
      <c r="CW46" s="45">
        <f t="shared" si="29"/>
        <v>-5.5597966115330285E-4</v>
      </c>
      <c r="CX46" s="45">
        <f t="shared" si="30"/>
        <v>1.5221495238833165E-3</v>
      </c>
      <c r="CY46" s="45">
        <f t="shared" si="31"/>
        <v>-2.6244123629038605E-4</v>
      </c>
    </row>
    <row r="47" spans="1:103">
      <c r="A47" s="94" t="s">
        <v>211</v>
      </c>
      <c r="B47" s="76">
        <v>65979.522265256441</v>
      </c>
      <c r="C47" s="76">
        <v>1222.2663946360212</v>
      </c>
      <c r="D47" s="76">
        <v>17674.618662162491</v>
      </c>
      <c r="E47" s="76">
        <v>21336.970625943541</v>
      </c>
      <c r="F47" s="76">
        <v>18997.030463627983</v>
      </c>
      <c r="G47" s="76">
        <v>1844.8483862185637</v>
      </c>
      <c r="H47" s="76">
        <v>28012.493222485657</v>
      </c>
      <c r="I47" s="76">
        <v>167.25142646802058</v>
      </c>
      <c r="J47" s="76">
        <v>322.61958299636564</v>
      </c>
      <c r="K47" s="76"/>
      <c r="L47" s="76">
        <v>176.81035335428217</v>
      </c>
      <c r="M47" s="76">
        <v>47.85680296471984</v>
      </c>
      <c r="N47" s="76">
        <v>165.56307169999991</v>
      </c>
      <c r="O47" s="76">
        <v>5.8852274991411058</v>
      </c>
      <c r="P47" s="76">
        <v>27.395093924093704</v>
      </c>
      <c r="Q47" s="76">
        <v>17.680845525186054</v>
      </c>
      <c r="R47" s="76"/>
      <c r="S47" s="76" t="s">
        <v>211</v>
      </c>
      <c r="T47" s="76">
        <v>77.46364672188254</v>
      </c>
      <c r="U47" s="76">
        <v>24.237859896598817</v>
      </c>
      <c r="V47" s="76">
        <v>5.8808228067919144</v>
      </c>
      <c r="W47" s="76">
        <v>168.52116784286392</v>
      </c>
      <c r="X47" s="76">
        <v>168.46863826949331</v>
      </c>
      <c r="Y47" s="76">
        <v>180.48021911051762</v>
      </c>
      <c r="Z47" s="76">
        <v>17.916637029833279</v>
      </c>
      <c r="AA47" s="76">
        <v>950.4032534813399</v>
      </c>
      <c r="AB47" s="76">
        <v>27.435152465853797</v>
      </c>
      <c r="AC47" s="76">
        <v>8191.1297085384085</v>
      </c>
      <c r="AD47" s="76">
        <v>0</v>
      </c>
      <c r="AE47" s="76">
        <v>66003.910782034538</v>
      </c>
      <c r="AF47" s="76">
        <v>1339.7473920087107</v>
      </c>
      <c r="AG47" s="76">
        <v>263.16414780019045</v>
      </c>
      <c r="AH47" s="76">
        <v>86.55145021918581</v>
      </c>
      <c r="AI47" s="76">
        <v>2413.6269441786139</v>
      </c>
      <c r="AJ47" s="76">
        <v>0.41613159676564915</v>
      </c>
      <c r="AK47" s="76">
        <v>178.8872805218821</v>
      </c>
      <c r="AL47" s="76">
        <v>178.8872805218821</v>
      </c>
      <c r="AM47" s="76">
        <v>47.856806489282803</v>
      </c>
      <c r="AN47" s="76">
        <v>0</v>
      </c>
      <c r="AO47" s="76">
        <v>1622.0177598820544</v>
      </c>
      <c r="AP47" s="76">
        <v>6.5695318133482896</v>
      </c>
      <c r="AQ47" s="76">
        <v>200.91235860347734</v>
      </c>
      <c r="AR47" s="76">
        <v>10.588100036980334</v>
      </c>
      <c r="AS47" s="76">
        <v>167.04804672188465</v>
      </c>
      <c r="AT47" s="76">
        <v>17.847120085137906</v>
      </c>
      <c r="AU47" s="76">
        <v>1221.605325907175</v>
      </c>
      <c r="AV47" s="76">
        <v>0</v>
      </c>
      <c r="AW47" s="76">
        <v>28104.26843808042</v>
      </c>
      <c r="AX47" s="76">
        <v>15879.117578928235</v>
      </c>
      <c r="AY47" s="76">
        <v>1764.3459554997057</v>
      </c>
      <c r="AZ47" s="76">
        <v>17643.463534427945</v>
      </c>
      <c r="BA47" s="76">
        <v>9.8665415723946034E-3</v>
      </c>
      <c r="BB47" s="76">
        <v>681.45042627942451</v>
      </c>
      <c r="BC47" s="76">
        <v>4.1810443353891449</v>
      </c>
      <c r="BD47" s="76">
        <v>16529.751780605508</v>
      </c>
      <c r="BE47" s="76">
        <v>55.518728760947347</v>
      </c>
      <c r="BF47" s="76">
        <v>696.8449190121089</v>
      </c>
      <c r="BG47" s="76">
        <v>1200.5047236671683</v>
      </c>
      <c r="BH47" s="76">
        <v>4.19944929248169</v>
      </c>
      <c r="BI47" s="76">
        <v>2.0295570749075467E-2</v>
      </c>
      <c r="BJ47" s="76">
        <v>1199.8900226083988</v>
      </c>
      <c r="BK47" s="76">
        <v>21321.60758018908</v>
      </c>
      <c r="BL47" s="76">
        <v>18982.609582867695</v>
      </c>
      <c r="BM47" s="76">
        <v>2338.9979973213854</v>
      </c>
      <c r="BN47" s="76">
        <v>20.101367749687221</v>
      </c>
      <c r="BO47" s="76">
        <v>0.24627286370078877</v>
      </c>
      <c r="BP47" s="76">
        <v>1636.7941436972615</v>
      </c>
      <c r="BQ47" s="76">
        <v>70.071849221492812</v>
      </c>
      <c r="BR47" s="76">
        <v>4045.3899169408669</v>
      </c>
      <c r="BS47" s="76">
        <v>124.33478072851729</v>
      </c>
      <c r="BT47" s="76">
        <v>42.242111644372443</v>
      </c>
      <c r="BU47" s="76">
        <v>8121.7511060037414</v>
      </c>
      <c r="BV47" s="76">
        <v>115.03078513867855</v>
      </c>
      <c r="BW47" s="76">
        <v>1086.5435658217457</v>
      </c>
      <c r="BX47" s="76">
        <v>673.76386841713679</v>
      </c>
      <c r="BY47" s="76">
        <v>0.21141653193119367</v>
      </c>
      <c r="BZ47" s="76">
        <v>1842.9584470819066</v>
      </c>
      <c r="CA47" s="76">
        <v>799.76338748094145</v>
      </c>
      <c r="CB47" s="76">
        <v>4.8416338247193211</v>
      </c>
      <c r="CC47" s="76">
        <v>47.103391068170374</v>
      </c>
      <c r="CD47" s="76">
        <v>1317.2749423299624</v>
      </c>
      <c r="CE47" s="76">
        <v>0</v>
      </c>
      <c r="CF47" s="76">
        <v>637.28553297931535</v>
      </c>
      <c r="CG47" s="76">
        <v>28015.174876348279</v>
      </c>
      <c r="CH47" s="76">
        <v>1068.4218847962488</v>
      </c>
      <c r="CI47" s="94"/>
      <c r="CJ47" s="45">
        <f t="shared" si="16"/>
        <v>3.6963766848823918E-4</v>
      </c>
      <c r="CK47" s="45">
        <f t="shared" si="17"/>
        <v>-5.4085486743915827E-4</v>
      </c>
      <c r="CL47" s="45">
        <f t="shared" si="18"/>
        <v>-1.7627043802219311E-3</v>
      </c>
      <c r="CM47" s="45">
        <f t="shared" si="19"/>
        <v>-7.2002000770346485E-4</v>
      </c>
      <c r="CN47" s="45">
        <f t="shared" si="20"/>
        <v>-7.5911236695117034E-4</v>
      </c>
      <c r="CO47" s="45">
        <f t="shared" si="21"/>
        <v>-1.0244414396193479E-3</v>
      </c>
      <c r="CP47" s="45">
        <f t="shared" si="22"/>
        <v>9.5730638516319509E-5</v>
      </c>
      <c r="CQ47" s="45">
        <f t="shared" si="23"/>
        <v>7.2777364425377061E-3</v>
      </c>
      <c r="CR47" s="45">
        <f t="shared" si="24"/>
        <v>1.9458944948547847</v>
      </c>
      <c r="CS47" s="45" t="str">
        <f t="shared" si="25"/>
        <v/>
      </c>
      <c r="CT47" s="45">
        <f t="shared" si="26"/>
        <v>1.1746637729060521E-2</v>
      </c>
      <c r="CU47" s="45">
        <f t="shared" si="27"/>
        <v>7.3648107372788891E-8</v>
      </c>
      <c r="CV47" s="45">
        <f t="shared" si="28"/>
        <v>8.9692405838876273E-3</v>
      </c>
      <c r="CW47" s="45">
        <f t="shared" si="29"/>
        <v>-7.4843195948401484E-4</v>
      </c>
      <c r="CX47" s="45">
        <f t="shared" si="30"/>
        <v>1.4622523971294678E-3</v>
      </c>
      <c r="CY47" s="45">
        <f t="shared" si="31"/>
        <v>9.404219934787416E-3</v>
      </c>
    </row>
    <row r="48" spans="1:103">
      <c r="A48" s="94" t="s">
        <v>212</v>
      </c>
      <c r="B48" s="76">
        <v>13174.522313339601</v>
      </c>
      <c r="C48" s="76">
        <v>1252.0330942698743</v>
      </c>
      <c r="D48" s="76">
        <v>10455.069737664187</v>
      </c>
      <c r="E48" s="76">
        <v>7504.545438023838</v>
      </c>
      <c r="F48" s="76">
        <v>6382.9292631593516</v>
      </c>
      <c r="G48" s="76">
        <v>1097.1411106516787</v>
      </c>
      <c r="H48" s="76">
        <v>12359.082997231139</v>
      </c>
      <c r="I48" s="76">
        <v>70.491832523412512</v>
      </c>
      <c r="J48" s="76">
        <v>145.22593664846698</v>
      </c>
      <c r="K48" s="76"/>
      <c r="L48" s="76">
        <v>86.987691212297293</v>
      </c>
      <c r="M48" s="76">
        <v>66.590384654259481</v>
      </c>
      <c r="N48" s="76">
        <v>163.68763366540003</v>
      </c>
      <c r="O48" s="76">
        <v>16.645938289373447</v>
      </c>
      <c r="P48" s="76">
        <v>4.7029240797282359</v>
      </c>
      <c r="Q48" s="76">
        <v>11.973755448868488</v>
      </c>
      <c r="R48" s="76"/>
      <c r="S48" s="76" t="s">
        <v>212</v>
      </c>
      <c r="T48" s="76">
        <v>76.32809900948395</v>
      </c>
      <c r="U48" s="76">
        <v>10.96364123208552</v>
      </c>
      <c r="V48" s="76">
        <v>16.644766237009772</v>
      </c>
      <c r="W48" s="76">
        <v>71.040963342356335</v>
      </c>
      <c r="X48" s="76">
        <v>71.009622958626778</v>
      </c>
      <c r="Y48" s="76">
        <v>131.81131207658859</v>
      </c>
      <c r="Z48" s="76">
        <v>17.583819331345776</v>
      </c>
      <c r="AA48" s="76">
        <v>145.68106727023215</v>
      </c>
      <c r="AB48" s="76">
        <v>4.7425845070398625</v>
      </c>
      <c r="AC48" s="76">
        <v>1407.4248348517121</v>
      </c>
      <c r="AD48" s="76">
        <v>0</v>
      </c>
      <c r="AE48" s="76">
        <v>13229.217893241157</v>
      </c>
      <c r="AF48" s="76">
        <v>110.67987997721754</v>
      </c>
      <c r="AG48" s="76">
        <v>34.438149995209905</v>
      </c>
      <c r="AH48" s="76">
        <v>23.540063541979542</v>
      </c>
      <c r="AI48" s="76">
        <v>497.11572581496307</v>
      </c>
      <c r="AJ48" s="76">
        <v>0.24913240240469153</v>
      </c>
      <c r="AK48" s="76">
        <v>87.837206912062967</v>
      </c>
      <c r="AL48" s="76">
        <v>87.837206912062967</v>
      </c>
      <c r="AM48" s="76">
        <v>66.590624882895952</v>
      </c>
      <c r="AN48" s="76">
        <v>0</v>
      </c>
      <c r="AO48" s="76">
        <v>743.55511161397123</v>
      </c>
      <c r="AP48" s="76">
        <v>3.0994598518852055</v>
      </c>
      <c r="AQ48" s="76">
        <v>124.89202649222172</v>
      </c>
      <c r="AR48" s="76">
        <v>6.1086512535081621</v>
      </c>
      <c r="AS48" s="76">
        <v>163.93226287131131</v>
      </c>
      <c r="AT48" s="76">
        <v>11.99688371602879</v>
      </c>
      <c r="AU48" s="76">
        <v>1251.8685416737501</v>
      </c>
      <c r="AV48" s="76">
        <v>0</v>
      </c>
      <c r="AW48" s="76">
        <v>12176.937957968883</v>
      </c>
      <c r="AX48" s="76">
        <v>9394.6782218158405</v>
      </c>
      <c r="AY48" s="76">
        <v>1043.8533418936599</v>
      </c>
      <c r="AZ48" s="76">
        <v>10438.531563709497</v>
      </c>
      <c r="BA48" s="76">
        <v>4.2671560930713148E-3</v>
      </c>
      <c r="BB48" s="76">
        <v>217.64415288559113</v>
      </c>
      <c r="BC48" s="76">
        <v>7.4445013228834185</v>
      </c>
      <c r="BD48" s="76">
        <v>8026.2143386481202</v>
      </c>
      <c r="BE48" s="76">
        <v>17.582435880112648</v>
      </c>
      <c r="BF48" s="76">
        <v>94.652831870015504</v>
      </c>
      <c r="BG48" s="76">
        <v>277.85491481891808</v>
      </c>
      <c r="BH48" s="76">
        <v>5.7538666352508043</v>
      </c>
      <c r="BI48" s="76">
        <v>0.93928424907819574</v>
      </c>
      <c r="BJ48" s="76">
        <v>218.55831636325539</v>
      </c>
      <c r="BK48" s="76">
        <v>7509.4009159794014</v>
      </c>
      <c r="BL48" s="76">
        <v>6387.311549367294</v>
      </c>
      <c r="BM48" s="76">
        <v>1122.0893666121037</v>
      </c>
      <c r="BN48" s="76">
        <v>6.1091836803959465</v>
      </c>
      <c r="BO48" s="76">
        <v>0.2522712506048933</v>
      </c>
      <c r="BP48" s="76">
        <v>551.18107776252907</v>
      </c>
      <c r="BQ48" s="76">
        <v>18.822522138262858</v>
      </c>
      <c r="BR48" s="76">
        <v>1395.3682183898547</v>
      </c>
      <c r="BS48" s="76">
        <v>11.516315274172298</v>
      </c>
      <c r="BT48" s="76">
        <v>18.893166291329756</v>
      </c>
      <c r="BU48" s="76">
        <v>3318.124758456102</v>
      </c>
      <c r="BV48" s="76">
        <v>37.040566748488992</v>
      </c>
      <c r="BW48" s="76">
        <v>267.93536512067567</v>
      </c>
      <c r="BX48" s="76">
        <v>175.79338795835491</v>
      </c>
      <c r="BY48" s="76">
        <v>0.5291319054988779</v>
      </c>
      <c r="BZ48" s="76">
        <v>1094.2472107576725</v>
      </c>
      <c r="CA48" s="76">
        <v>402.05380134776948</v>
      </c>
      <c r="CB48" s="76">
        <v>17.669690414061094</v>
      </c>
      <c r="CC48" s="76">
        <v>46.463630269227892</v>
      </c>
      <c r="CD48" s="76">
        <v>694.30917775325486</v>
      </c>
      <c r="CE48" s="76">
        <v>0</v>
      </c>
      <c r="CF48" s="76">
        <v>337.6606932712707</v>
      </c>
      <c r="CG48" s="76">
        <v>12362.871647899823</v>
      </c>
      <c r="CH48" s="76">
        <v>451.56479536237106</v>
      </c>
      <c r="CI48" s="94"/>
      <c r="CJ48" s="45">
        <f t="shared" si="16"/>
        <v>4.1516176906220715E-3</v>
      </c>
      <c r="CK48" s="45">
        <f t="shared" si="17"/>
        <v>-1.3142831198094374E-4</v>
      </c>
      <c r="CL48" s="45">
        <f t="shared" si="18"/>
        <v>-1.5818329642615088E-3</v>
      </c>
      <c r="CM48" s="45">
        <f t="shared" si="19"/>
        <v>6.4700493796223692E-4</v>
      </c>
      <c r="CN48" s="45">
        <f t="shared" si="20"/>
        <v>6.8656349260139658E-4</v>
      </c>
      <c r="CO48" s="45">
        <f t="shared" si="21"/>
        <v>-2.6376733730151068E-3</v>
      </c>
      <c r="CP48" s="45">
        <f t="shared" si="22"/>
        <v>3.0654787815029288E-4</v>
      </c>
      <c r="CQ48" s="45">
        <f t="shared" si="23"/>
        <v>7.3453961498630635E-3</v>
      </c>
      <c r="CR48" s="45">
        <f t="shared" si="24"/>
        <v>3.1339486063488142E-3</v>
      </c>
      <c r="CS48" s="45" t="str">
        <f t="shared" si="25"/>
        <v/>
      </c>
      <c r="CT48" s="45">
        <f t="shared" si="26"/>
        <v>9.7659299600491127E-3</v>
      </c>
      <c r="CU48" s="45">
        <f t="shared" si="27"/>
        <v>3.6075574231716464E-6</v>
      </c>
      <c r="CV48" s="45">
        <f t="shared" si="28"/>
        <v>1.4944880100798349E-3</v>
      </c>
      <c r="CW48" s="45">
        <f t="shared" si="29"/>
        <v>-7.0410711808471837E-5</v>
      </c>
      <c r="CX48" s="45">
        <f t="shared" si="30"/>
        <v>8.4331421556603954E-3</v>
      </c>
      <c r="CY48" s="45">
        <f t="shared" si="31"/>
        <v>1.9315800509762534E-3</v>
      </c>
    </row>
    <row r="49" spans="1:103">
      <c r="A49" s="94" t="s">
        <v>213</v>
      </c>
      <c r="B49" s="76">
        <v>18840.470549472815</v>
      </c>
      <c r="C49" s="76">
        <v>289.10897555272948</v>
      </c>
      <c r="D49" s="76">
        <v>4021.8447551363056</v>
      </c>
      <c r="E49" s="76">
        <v>4641.3225864409305</v>
      </c>
      <c r="F49" s="76">
        <v>4183.5563198323389</v>
      </c>
      <c r="G49" s="76">
        <v>368.0925579992246</v>
      </c>
      <c r="H49" s="76">
        <v>7207.634867214626</v>
      </c>
      <c r="I49" s="76">
        <v>48.331587385596109</v>
      </c>
      <c r="J49" s="76">
        <v>113.43148672098393</v>
      </c>
      <c r="K49" s="76"/>
      <c r="L49" s="76">
        <v>52.365847677689075</v>
      </c>
      <c r="M49" s="76">
        <v>22.664962193543996</v>
      </c>
      <c r="N49" s="76">
        <v>35.414053499999994</v>
      </c>
      <c r="O49" s="76">
        <v>2.2857841176016493</v>
      </c>
      <c r="P49" s="76">
        <v>11.892965413637199</v>
      </c>
      <c r="Q49" s="76">
        <v>3.4986971262921429</v>
      </c>
      <c r="R49" s="76"/>
      <c r="S49" s="76" t="s">
        <v>213</v>
      </c>
      <c r="T49" s="76">
        <v>16.3794580627684</v>
      </c>
      <c r="U49" s="76">
        <v>2.6771064158853042</v>
      </c>
      <c r="V49" s="76">
        <v>2.2853537601666032</v>
      </c>
      <c r="W49" s="76">
        <v>48.441661126918746</v>
      </c>
      <c r="X49" s="76">
        <v>48.441636749966733</v>
      </c>
      <c r="Y49" s="76">
        <v>27.644638062765576</v>
      </c>
      <c r="Z49" s="76">
        <v>3.75043890619982</v>
      </c>
      <c r="AA49" s="76">
        <v>113.43630865192414</v>
      </c>
      <c r="AB49" s="76">
        <v>11.90376845412638</v>
      </c>
      <c r="AC49" s="76">
        <v>315.80540859412127</v>
      </c>
      <c r="AD49" s="76">
        <v>0</v>
      </c>
      <c r="AE49" s="76">
        <v>18851.041023826452</v>
      </c>
      <c r="AF49" s="76">
        <v>216.49508441434216</v>
      </c>
      <c r="AG49" s="76">
        <v>7.1057603927558342</v>
      </c>
      <c r="AH49" s="76">
        <v>24.03050819943352</v>
      </c>
      <c r="AI49" s="76">
        <v>256.28508736035241</v>
      </c>
      <c r="AJ49" s="76">
        <v>5.384208587112878E-4</v>
      </c>
      <c r="AK49" s="76">
        <v>52.508641250957652</v>
      </c>
      <c r="AL49" s="76">
        <v>52.508641250957652</v>
      </c>
      <c r="AM49" s="76">
        <v>22.664984135407906</v>
      </c>
      <c r="AN49" s="76">
        <v>0</v>
      </c>
      <c r="AO49" s="76">
        <v>469.59489574417546</v>
      </c>
      <c r="AP49" s="76">
        <v>1.5304895316788973</v>
      </c>
      <c r="AQ49" s="76">
        <v>29.520374901062752</v>
      </c>
      <c r="AR49" s="76">
        <v>1.2785328364293933</v>
      </c>
      <c r="AS49" s="76">
        <v>35.414234184450898</v>
      </c>
      <c r="AT49" s="76">
        <v>3.4982617797156053</v>
      </c>
      <c r="AU49" s="76">
        <v>289.05939515556378</v>
      </c>
      <c r="AV49" s="76">
        <v>0</v>
      </c>
      <c r="AW49" s="76">
        <v>7160.7986754631092</v>
      </c>
      <c r="AX49" s="76">
        <v>3613.7184471965456</v>
      </c>
      <c r="AY49" s="76">
        <v>401.52441361795019</v>
      </c>
      <c r="AZ49" s="76">
        <v>4015.2428608144946</v>
      </c>
      <c r="BA49" s="76">
        <v>6.6466929189964573E-4</v>
      </c>
      <c r="BB49" s="76">
        <v>199.09168420785176</v>
      </c>
      <c r="BC49" s="76">
        <v>1.1813568443040827</v>
      </c>
      <c r="BD49" s="76">
        <v>4817.8133347641324</v>
      </c>
      <c r="BE49" s="76">
        <v>5.2217169882658991</v>
      </c>
      <c r="BF49" s="76">
        <v>262.37941257847086</v>
      </c>
      <c r="BG49" s="76">
        <v>361.61166344240678</v>
      </c>
      <c r="BH49" s="76">
        <v>0.91117958211390093</v>
      </c>
      <c r="BI49" s="76">
        <v>9.0227866421953573E-3</v>
      </c>
      <c r="BJ49" s="76">
        <v>252.54388928388369</v>
      </c>
      <c r="BK49" s="76">
        <v>4641.7777998753063</v>
      </c>
      <c r="BL49" s="76">
        <v>4183.6560593262448</v>
      </c>
      <c r="BM49" s="76">
        <v>458.12174054906114</v>
      </c>
      <c r="BN49" s="76">
        <v>3.6768730501496392</v>
      </c>
      <c r="BO49" s="76">
        <v>4.1244283006222592E-2</v>
      </c>
      <c r="BP49" s="76">
        <v>214.19548450426316</v>
      </c>
      <c r="BQ49" s="76">
        <v>21.550465539002509</v>
      </c>
      <c r="BR49" s="76">
        <v>1034.8963449572032</v>
      </c>
      <c r="BS49" s="76">
        <v>50.535324592007143</v>
      </c>
      <c r="BT49" s="76">
        <v>12.921717105110869</v>
      </c>
      <c r="BU49" s="76">
        <v>1772.9360132718248</v>
      </c>
      <c r="BV49" s="76">
        <v>28.956779147676375</v>
      </c>
      <c r="BW49" s="76">
        <v>83.761253685852424</v>
      </c>
      <c r="BX49" s="76">
        <v>105.22866481478425</v>
      </c>
      <c r="BY49" s="76">
        <v>5.4432016953543133E-2</v>
      </c>
      <c r="BZ49" s="76">
        <v>367.558082781351</v>
      </c>
      <c r="CA49" s="76">
        <v>211.13798480259368</v>
      </c>
      <c r="CB49" s="76">
        <v>1.3846286635912191</v>
      </c>
      <c r="CC49" s="76">
        <v>9.9879017162288424</v>
      </c>
      <c r="CD49" s="76">
        <v>372.57859163087983</v>
      </c>
      <c r="CE49" s="76">
        <v>0</v>
      </c>
      <c r="CF49" s="76">
        <v>171.33514003386304</v>
      </c>
      <c r="CG49" s="76">
        <v>7208.2676583056382</v>
      </c>
      <c r="CH49" s="76">
        <v>278.48798132866506</v>
      </c>
      <c r="CI49" s="94"/>
      <c r="CJ49" s="45">
        <f t="shared" si="16"/>
        <v>5.6105150483796637E-4</v>
      </c>
      <c r="CK49" s="45">
        <f t="shared" si="17"/>
        <v>-1.7149380115545913E-4</v>
      </c>
      <c r="CL49" s="45">
        <f t="shared" si="18"/>
        <v>-1.6415089899677673E-3</v>
      </c>
      <c r="CM49" s="45">
        <f t="shared" si="19"/>
        <v>9.8078387334165479E-5</v>
      </c>
      <c r="CN49" s="45">
        <f t="shared" si="20"/>
        <v>2.3840839295757204E-5</v>
      </c>
      <c r="CO49" s="45">
        <f t="shared" si="21"/>
        <v>-1.4520131044722657E-3</v>
      </c>
      <c r="CP49" s="45">
        <f t="shared" si="22"/>
        <v>8.7794554339954155E-5</v>
      </c>
      <c r="CQ49" s="45">
        <f t="shared" si="23"/>
        <v>2.2769656517307264E-3</v>
      </c>
      <c r="CR49" s="45">
        <f t="shared" si="24"/>
        <v>4.2509633608795648E-5</v>
      </c>
      <c r="CS49" s="45" t="str">
        <f t="shared" si="25"/>
        <v/>
      </c>
      <c r="CT49" s="45">
        <f t="shared" si="26"/>
        <v>2.7268454460523364E-3</v>
      </c>
      <c r="CU49" s="45">
        <f t="shared" si="27"/>
        <v>9.6809620604848765E-7</v>
      </c>
      <c r="CV49" s="45">
        <f t="shared" si="28"/>
        <v>5.102055061371519E-6</v>
      </c>
      <c r="CW49" s="45">
        <f t="shared" si="29"/>
        <v>-1.8827562573919232E-4</v>
      </c>
      <c r="CX49" s="45">
        <f t="shared" si="30"/>
        <v>9.0835549532445378E-4</v>
      </c>
      <c r="CY49" s="45">
        <f t="shared" si="31"/>
        <v>-1.2443105556811276E-4</v>
      </c>
    </row>
    <row r="50" spans="1:103">
      <c r="A50" s="94" t="s">
        <v>214</v>
      </c>
      <c r="B50" s="76">
        <v>61624.853834198031</v>
      </c>
      <c r="C50" s="76">
        <v>1835.494775485218</v>
      </c>
      <c r="D50" s="76">
        <v>24969.369061232581</v>
      </c>
      <c r="E50" s="76">
        <v>19289.613525787965</v>
      </c>
      <c r="F50" s="76">
        <v>17025.464727781084</v>
      </c>
      <c r="G50" s="76">
        <v>1471.6758447016518</v>
      </c>
      <c r="H50" s="76">
        <v>14752.308280948195</v>
      </c>
      <c r="I50" s="76">
        <v>139.99553122868684</v>
      </c>
      <c r="J50" s="76">
        <v>234.61752903434666</v>
      </c>
      <c r="K50" s="76"/>
      <c r="L50" s="76">
        <v>149.8731858779046</v>
      </c>
      <c r="M50" s="76">
        <v>43.002963753338491</v>
      </c>
      <c r="N50" s="76">
        <v>114.90534989999996</v>
      </c>
      <c r="O50" s="76">
        <v>5.3915309752084513</v>
      </c>
      <c r="P50" s="76">
        <v>24.193593834956417</v>
      </c>
      <c r="Q50" s="76">
        <v>14.50703234523567</v>
      </c>
      <c r="R50" s="76"/>
      <c r="S50" s="76" t="s">
        <v>214</v>
      </c>
      <c r="T50" s="76">
        <v>53.488164493657372</v>
      </c>
      <c r="U50" s="76">
        <v>22.558939730812767</v>
      </c>
      <c r="V50" s="76">
        <v>5.3866642220017189</v>
      </c>
      <c r="W50" s="76">
        <v>140.26297410787544</v>
      </c>
      <c r="X50" s="76">
        <v>140.26285241735417</v>
      </c>
      <c r="Y50" s="76">
        <v>133.84848955680479</v>
      </c>
      <c r="Z50" s="76">
        <v>12.247109450934744</v>
      </c>
      <c r="AA50" s="76">
        <v>234.85864913689309</v>
      </c>
      <c r="AB50" s="76">
        <v>24.222692899092124</v>
      </c>
      <c r="AC50" s="76">
        <v>2157.2136151845984</v>
      </c>
      <c r="AD50" s="76">
        <v>0</v>
      </c>
      <c r="AE50" s="76">
        <v>61623.384534797187</v>
      </c>
      <c r="AF50" s="76">
        <v>512.07178452889104</v>
      </c>
      <c r="AG50" s="76">
        <v>32.301527773048811</v>
      </c>
      <c r="AH50" s="76">
        <v>70.875124580446766</v>
      </c>
      <c r="AI50" s="76">
        <v>609.56640687658853</v>
      </c>
      <c r="AJ50" s="76">
        <v>2.0764200705079452E-3</v>
      </c>
      <c r="AK50" s="76">
        <v>150.7506421546675</v>
      </c>
      <c r="AL50" s="76">
        <v>150.7506421546675</v>
      </c>
      <c r="AM50" s="76">
        <v>43.002948423529887</v>
      </c>
      <c r="AN50" s="76">
        <v>0</v>
      </c>
      <c r="AO50" s="76">
        <v>857.48889317037879</v>
      </c>
      <c r="AP50" s="76">
        <v>3.6385821334939417</v>
      </c>
      <c r="AQ50" s="76">
        <v>152.19669631173863</v>
      </c>
      <c r="AR50" s="76">
        <v>8.5397630185838604</v>
      </c>
      <c r="AS50" s="76">
        <v>114.9055572465046</v>
      </c>
      <c r="AT50" s="76">
        <v>14.49238811807041</v>
      </c>
      <c r="AU50" s="76">
        <v>1834.3121979640323</v>
      </c>
      <c r="AV50" s="76">
        <v>0</v>
      </c>
      <c r="AW50" s="76">
        <v>14400.596803518578</v>
      </c>
      <c r="AX50" s="76">
        <v>22427.814867772286</v>
      </c>
      <c r="AY50" s="76">
        <v>2491.980001060424</v>
      </c>
      <c r="AZ50" s="76">
        <v>24919.794868832712</v>
      </c>
      <c r="BA50" s="76">
        <v>7.0283344380739311E-3</v>
      </c>
      <c r="BB50" s="76">
        <v>417.70208106703706</v>
      </c>
      <c r="BC50" s="76">
        <v>4.0682168563192747</v>
      </c>
      <c r="BD50" s="76">
        <v>9152.0701424792078</v>
      </c>
      <c r="BE50" s="76">
        <v>60.475135483942104</v>
      </c>
      <c r="BF50" s="76">
        <v>583.73277148541922</v>
      </c>
      <c r="BG50" s="76">
        <v>1039.7126954259611</v>
      </c>
      <c r="BH50" s="76">
        <v>3.5575052090808383</v>
      </c>
      <c r="BI50" s="76">
        <v>3.4794803816200606E-2</v>
      </c>
      <c r="BJ50" s="76">
        <v>1188.5108921554033</v>
      </c>
      <c r="BK50" s="76">
        <v>19268.81151376573</v>
      </c>
      <c r="BL50" s="76">
        <v>17006.75454148334</v>
      </c>
      <c r="BM50" s="76">
        <v>2262.0569722823898</v>
      </c>
      <c r="BN50" s="76">
        <v>19.058155417031813</v>
      </c>
      <c r="BO50" s="76">
        <v>0.15204995724686801</v>
      </c>
      <c r="BP50" s="76">
        <v>1687.6687551050784</v>
      </c>
      <c r="BQ50" s="76">
        <v>58.839176309132085</v>
      </c>
      <c r="BR50" s="76">
        <v>3424.0569720619287</v>
      </c>
      <c r="BS50" s="76">
        <v>104.66142674316704</v>
      </c>
      <c r="BT50" s="76">
        <v>32.253027533524019</v>
      </c>
      <c r="BU50" s="76">
        <v>6906.8849185116605</v>
      </c>
      <c r="BV50" s="76">
        <v>129.1043111079729</v>
      </c>
      <c r="BW50" s="76">
        <v>1200.0446853949297</v>
      </c>
      <c r="BX50" s="76">
        <v>692.82363575235524</v>
      </c>
      <c r="BY50" s="76">
        <v>0.21972727734695785</v>
      </c>
      <c r="BZ50" s="76">
        <v>1468.5040710152837</v>
      </c>
      <c r="CA50" s="76">
        <v>399.38190648962507</v>
      </c>
      <c r="CB50" s="76">
        <v>10.463712946157623</v>
      </c>
      <c r="CC50" s="76">
        <v>32.615615072461672</v>
      </c>
      <c r="CD50" s="76">
        <v>678.89490032944536</v>
      </c>
      <c r="CE50" s="76">
        <v>0</v>
      </c>
      <c r="CF50" s="76">
        <v>311.50102435086529</v>
      </c>
      <c r="CG50" s="76">
        <v>14753.613259919421</v>
      </c>
      <c r="CH50" s="76">
        <v>536.25329672456553</v>
      </c>
      <c r="CI50" s="94"/>
      <c r="CJ50" s="45">
        <f t="shared" si="16"/>
        <v>-2.3842643177651915E-5</v>
      </c>
      <c r="CK50" s="45">
        <f t="shared" si="17"/>
        <v>-6.4428269531474494E-4</v>
      </c>
      <c r="CL50" s="45">
        <f t="shared" si="18"/>
        <v>-1.9854002829746038E-3</v>
      </c>
      <c r="CM50" s="45">
        <f t="shared" si="19"/>
        <v>-1.0784048106731411E-3</v>
      </c>
      <c r="CN50" s="45">
        <f t="shared" si="20"/>
        <v>-1.0989530445658403E-3</v>
      </c>
      <c r="CO50" s="45">
        <f t="shared" si="21"/>
        <v>-2.1552121669912798E-3</v>
      </c>
      <c r="CP50" s="45">
        <f t="shared" si="22"/>
        <v>8.8459307274047001E-5</v>
      </c>
      <c r="CQ50" s="45">
        <f t="shared" si="23"/>
        <v>1.9094980126947573E-3</v>
      </c>
      <c r="CR50" s="45">
        <f t="shared" si="24"/>
        <v>1.0277156337757424E-3</v>
      </c>
      <c r="CS50" s="45" t="str">
        <f t="shared" si="25"/>
        <v/>
      </c>
      <c r="CT50" s="45">
        <f t="shared" si="26"/>
        <v>5.8546582006852518E-3</v>
      </c>
      <c r="CU50" s="45">
        <f t="shared" si="27"/>
        <v>-3.5648260647051267E-7</v>
      </c>
      <c r="CV50" s="45">
        <f t="shared" si="28"/>
        <v>1.8044982659065883E-6</v>
      </c>
      <c r="CW50" s="45">
        <f t="shared" si="29"/>
        <v>-9.0266627959866127E-4</v>
      </c>
      <c r="CX50" s="45">
        <f t="shared" si="30"/>
        <v>1.2027590582124599E-3</v>
      </c>
      <c r="CY50" s="45">
        <f t="shared" si="31"/>
        <v>-1.0094571251210438E-3</v>
      </c>
    </row>
    <row r="51" spans="1:103">
      <c r="A51" s="94" t="s">
        <v>215</v>
      </c>
      <c r="B51" s="76">
        <v>2506.8690605529919</v>
      </c>
      <c r="C51" s="76">
        <v>128.22280470400003</v>
      </c>
      <c r="D51" s="76">
        <v>879.27298753096829</v>
      </c>
      <c r="E51" s="76">
        <v>762.07675457061373</v>
      </c>
      <c r="F51" s="76">
        <v>694.69813388895852</v>
      </c>
      <c r="G51" s="76">
        <v>28.653825575797807</v>
      </c>
      <c r="H51" s="76">
        <v>7619.1981601909893</v>
      </c>
      <c r="I51" s="76">
        <v>11.081388723653308</v>
      </c>
      <c r="J51" s="76">
        <v>46.283924799538745</v>
      </c>
      <c r="K51" s="76"/>
      <c r="L51" s="76">
        <v>12.74163656079635</v>
      </c>
      <c r="M51" s="76">
        <v>5.0143934282601004</v>
      </c>
      <c r="N51" s="76">
        <v>0.10885289999999999</v>
      </c>
      <c r="O51" s="76">
        <v>0.45271792750000001</v>
      </c>
      <c r="P51" s="76">
        <v>2.4735682987499992</v>
      </c>
      <c r="Q51" s="76">
        <v>0.54400218653081256</v>
      </c>
      <c r="R51" s="76"/>
      <c r="S51" s="76" t="s">
        <v>215</v>
      </c>
      <c r="T51" s="76">
        <v>4.0845554180900278E-4</v>
      </c>
      <c r="U51" s="76">
        <v>1.7718915790356997E-2</v>
      </c>
      <c r="V51" s="76">
        <v>0.45272434935239197</v>
      </c>
      <c r="W51" s="76">
        <v>11.119429839608726</v>
      </c>
      <c r="X51" s="76">
        <v>11.119410833355712</v>
      </c>
      <c r="Y51" s="76">
        <v>9.0379559717753306</v>
      </c>
      <c r="Z51" s="76">
        <v>1.9581457937708406E-4</v>
      </c>
      <c r="AA51" s="76">
        <v>46.285673350262279</v>
      </c>
      <c r="AB51" s="76">
        <v>2.4772001787100084</v>
      </c>
      <c r="AC51" s="76">
        <v>105.75376164770147</v>
      </c>
      <c r="AD51" s="76">
        <v>0</v>
      </c>
      <c r="AE51" s="76">
        <v>2513.2363949580295</v>
      </c>
      <c r="AF51" s="76">
        <v>27.219054615282992</v>
      </c>
      <c r="AG51" s="76">
        <v>2.3737726102924972</v>
      </c>
      <c r="AH51" s="76">
        <v>3.3481421628009715</v>
      </c>
      <c r="AI51" s="76">
        <v>118.27185702913289</v>
      </c>
      <c r="AJ51" s="76">
        <v>2.3500571943429433E-4</v>
      </c>
      <c r="AK51" s="76">
        <v>12.789799192081434</v>
      </c>
      <c r="AL51" s="76">
        <v>12.789799192081434</v>
      </c>
      <c r="AM51" s="76">
        <v>5.014398999311048</v>
      </c>
      <c r="AN51" s="76">
        <v>0</v>
      </c>
      <c r="AO51" s="76">
        <v>569.77132748153929</v>
      </c>
      <c r="AP51" s="76">
        <v>1.93765044466972</v>
      </c>
      <c r="AQ51" s="76">
        <v>8.3197552938314967</v>
      </c>
      <c r="AR51" s="76">
        <v>0.19463147203403933</v>
      </c>
      <c r="AS51" s="76">
        <v>0.10890824443448703</v>
      </c>
      <c r="AT51" s="76">
        <v>0.54430527645900217</v>
      </c>
      <c r="AU51" s="76">
        <v>128.22242276228127</v>
      </c>
      <c r="AV51" s="76">
        <v>0</v>
      </c>
      <c r="AW51" s="76">
        <v>7583.58707110457</v>
      </c>
      <c r="AX51" s="76">
        <v>791.46373536158512</v>
      </c>
      <c r="AY51" s="76">
        <v>87.940253311287037</v>
      </c>
      <c r="AZ51" s="76">
        <v>879.40398867287195</v>
      </c>
      <c r="BA51" s="76">
        <v>9.0363289739601115E-5</v>
      </c>
      <c r="BB51" s="76">
        <v>132.43711403060004</v>
      </c>
      <c r="BC51" s="76">
        <v>0.25344580289577096</v>
      </c>
      <c r="BD51" s="76">
        <v>5714.0839924403563</v>
      </c>
      <c r="BE51" s="76">
        <v>0.30946274905339033</v>
      </c>
      <c r="BF51" s="76">
        <v>40.563953063597836</v>
      </c>
      <c r="BG51" s="76">
        <v>55.664154599117012</v>
      </c>
      <c r="BH51" s="76">
        <v>0.24513565810722193</v>
      </c>
      <c r="BI51" s="76">
        <v>3.9378969008526353E-3</v>
      </c>
      <c r="BJ51" s="76">
        <v>30.432968137700701</v>
      </c>
      <c r="BK51" s="76">
        <v>763.27790300939716</v>
      </c>
      <c r="BL51" s="76">
        <v>695.65859698030727</v>
      </c>
      <c r="BM51" s="76">
        <v>67.619306029089998</v>
      </c>
      <c r="BN51" s="76">
        <v>0.5597911129482962</v>
      </c>
      <c r="BO51" s="76">
        <v>1.6876308338431525E-2</v>
      </c>
      <c r="BP51" s="76">
        <v>16.684095371947297</v>
      </c>
      <c r="BQ51" s="76">
        <v>3.7009139436829344</v>
      </c>
      <c r="BR51" s="76">
        <v>186.05719197297128</v>
      </c>
      <c r="BS51" s="76">
        <v>7.6129753688608108</v>
      </c>
      <c r="BT51" s="76">
        <v>2.7389480998914224</v>
      </c>
      <c r="BU51" s="76">
        <v>342.2673353285162</v>
      </c>
      <c r="BV51" s="76">
        <v>3.942048986979283</v>
      </c>
      <c r="BW51" s="76">
        <v>0.30022936887183965</v>
      </c>
      <c r="BX51" s="76">
        <v>8.2319867061293976</v>
      </c>
      <c r="BY51" s="76">
        <v>1.5195490776412754E-2</v>
      </c>
      <c r="BZ51" s="76">
        <v>28.653743437115903</v>
      </c>
      <c r="CA51" s="76">
        <v>225.15624538505543</v>
      </c>
      <c r="CB51" s="76">
        <v>4.6222405947629115E-2</v>
      </c>
      <c r="CC51" s="76">
        <v>1.740034436691526E-4</v>
      </c>
      <c r="CD51" s="76">
        <v>529.74544129614799</v>
      </c>
      <c r="CE51" s="76">
        <v>0</v>
      </c>
      <c r="CF51" s="76">
        <v>199.4278149278926</v>
      </c>
      <c r="CG51" s="76">
        <v>7619.4933693789044</v>
      </c>
      <c r="CH51" s="76">
        <v>290.70132400464098</v>
      </c>
      <c r="CI51" s="94"/>
      <c r="CJ51" s="45">
        <f t="shared" si="16"/>
        <v>2.5399549203551173E-3</v>
      </c>
      <c r="CK51" s="45">
        <f t="shared" si="17"/>
        <v>-2.9787347082203282E-6</v>
      </c>
      <c r="CL51" s="45">
        <f t="shared" si="18"/>
        <v>1.4898802051398042E-4</v>
      </c>
      <c r="CM51" s="45">
        <f t="shared" si="19"/>
        <v>1.5761515248686627E-3</v>
      </c>
      <c r="CN51" s="45">
        <f t="shared" si="20"/>
        <v>1.3825617840255554E-3</v>
      </c>
      <c r="CO51" s="45">
        <f t="shared" si="21"/>
        <v>-2.8665869304891633E-6</v>
      </c>
      <c r="CP51" s="45">
        <f t="shared" si="22"/>
        <v>3.8745440361106713E-5</v>
      </c>
      <c r="CQ51" s="45">
        <f t="shared" si="23"/>
        <v>3.4311682994429119E-3</v>
      </c>
      <c r="CR51" s="45">
        <f t="shared" si="24"/>
        <v>3.7778791040446765E-5</v>
      </c>
      <c r="CS51" s="45" t="str">
        <f t="shared" si="25"/>
        <v/>
      </c>
      <c r="CT51" s="45">
        <f t="shared" si="26"/>
        <v>3.7799407521378944E-3</v>
      </c>
      <c r="CU51" s="45">
        <f t="shared" si="27"/>
        <v>1.1110119354167961E-6</v>
      </c>
      <c r="CV51" s="45">
        <f t="shared" si="28"/>
        <v>5.0843325705647168E-4</v>
      </c>
      <c r="CW51" s="45">
        <f t="shared" si="29"/>
        <v>1.4185107330367469E-5</v>
      </c>
      <c r="CX51" s="45">
        <f t="shared" si="30"/>
        <v>1.4682755927315971E-3</v>
      </c>
      <c r="CY51" s="45">
        <f t="shared" si="31"/>
        <v>5.5714836391093756E-4</v>
      </c>
    </row>
    <row r="52" spans="1:103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AA52" s="76"/>
      <c r="AB52" s="76"/>
      <c r="AC52" s="76"/>
      <c r="AD52" s="76"/>
      <c r="AE52" s="76"/>
      <c r="AF52" s="76"/>
      <c r="AG52" s="76"/>
      <c r="AH52" s="76"/>
      <c r="AI52" s="76"/>
      <c r="AK52" s="76"/>
      <c r="AL52" s="76"/>
      <c r="AM52" s="76"/>
      <c r="AN52" s="76"/>
      <c r="AO52" s="76"/>
      <c r="AP52" s="76"/>
      <c r="AR52" s="76"/>
      <c r="AS52" s="76"/>
      <c r="AT52" s="76"/>
      <c r="AU52" s="76"/>
      <c r="AV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F52" s="76"/>
      <c r="CG52" s="76"/>
      <c r="CH52" s="76"/>
      <c r="CI52" s="76"/>
      <c r="CJ52" s="45"/>
      <c r="CK52" s="45" t="str">
        <f t="shared" si="17"/>
        <v/>
      </c>
      <c r="CL52" s="45" t="str">
        <f t="shared" si="18"/>
        <v/>
      </c>
      <c r="CM52" s="45" t="str">
        <f t="shared" si="19"/>
        <v/>
      </c>
      <c r="CN52" s="45" t="str">
        <f t="shared" si="20"/>
        <v/>
      </c>
      <c r="CO52" s="45" t="str">
        <f t="shared" si="21"/>
        <v/>
      </c>
      <c r="CP52" s="45" t="str">
        <f t="shared" si="22"/>
        <v/>
      </c>
      <c r="CQ52" s="45" t="str">
        <f t="shared" si="23"/>
        <v/>
      </c>
      <c r="CR52" s="45"/>
      <c r="CS52" s="45" t="str">
        <f t="shared" si="25"/>
        <v/>
      </c>
      <c r="CT52" s="45" t="str">
        <f t="shared" si="26"/>
        <v/>
      </c>
      <c r="CU52" s="45" t="str">
        <f t="shared" si="27"/>
        <v/>
      </c>
      <c r="CV52" s="45" t="str">
        <f t="shared" si="28"/>
        <v/>
      </c>
      <c r="CW52" s="94"/>
      <c r="CX52" s="94"/>
      <c r="CY52" s="45" t="str">
        <f t="shared" si="31"/>
        <v/>
      </c>
    </row>
    <row r="53" spans="1:103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AA53" s="76"/>
      <c r="AB53" s="76"/>
      <c r="AC53" s="76"/>
      <c r="AD53" s="76"/>
      <c r="AE53" s="76"/>
      <c r="AF53" s="76"/>
      <c r="AG53" s="76"/>
      <c r="AH53" s="76"/>
      <c r="AI53" s="76"/>
      <c r="AK53" s="76"/>
      <c r="AL53" s="76"/>
      <c r="AM53" s="76"/>
      <c r="AN53" s="76"/>
      <c r="AO53" s="76"/>
      <c r="AP53" s="76"/>
      <c r="AR53" s="76"/>
      <c r="AS53" s="76"/>
      <c r="AT53" s="76"/>
      <c r="AU53" s="76"/>
      <c r="AV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F53" s="76"/>
      <c r="CG53" s="76"/>
      <c r="CH53" s="76"/>
      <c r="CI53" s="76"/>
      <c r="CJ53" s="45"/>
      <c r="CK53" s="45" t="str">
        <f t="shared" si="17"/>
        <v/>
      </c>
      <c r="CL53" s="45" t="str">
        <f t="shared" si="18"/>
        <v/>
      </c>
      <c r="CM53" s="45" t="str">
        <f t="shared" si="19"/>
        <v/>
      </c>
      <c r="CN53" s="45" t="str">
        <f t="shared" si="20"/>
        <v/>
      </c>
      <c r="CO53" s="45" t="str">
        <f t="shared" si="21"/>
        <v/>
      </c>
      <c r="CP53" s="45" t="str">
        <f t="shared" si="22"/>
        <v/>
      </c>
      <c r="CQ53" s="45" t="str">
        <f t="shared" si="23"/>
        <v/>
      </c>
      <c r="CR53" s="45"/>
      <c r="CS53" s="45" t="str">
        <f t="shared" si="25"/>
        <v/>
      </c>
      <c r="CT53" s="45" t="str">
        <f t="shared" si="26"/>
        <v/>
      </c>
      <c r="CU53" s="45" t="str">
        <f t="shared" si="27"/>
        <v/>
      </c>
      <c r="CV53" s="45" t="str">
        <f t="shared" si="28"/>
        <v/>
      </c>
      <c r="CW53" s="94"/>
      <c r="CX53" s="94"/>
      <c r="CY53" s="45" t="str">
        <f t="shared" si="31"/>
        <v/>
      </c>
    </row>
    <row r="54" spans="1:103">
      <c r="A54" s="94" t="s">
        <v>352</v>
      </c>
      <c r="B54" s="76">
        <v>341.52847621386218</v>
      </c>
      <c r="C54" s="76">
        <v>16.200412551420289</v>
      </c>
      <c r="D54" s="76">
        <v>168.45257788236805</v>
      </c>
      <c r="E54" s="76">
        <v>73.310080525656772</v>
      </c>
      <c r="F54" s="76">
        <v>50.056521278338529</v>
      </c>
      <c r="G54" s="76">
        <v>20.767875480318001</v>
      </c>
      <c r="H54" s="76">
        <v>395.71815487412152</v>
      </c>
      <c r="I54" s="76">
        <v>0.57650491902463563</v>
      </c>
      <c r="J54" s="76">
        <v>3.9043634331934056</v>
      </c>
      <c r="K54" s="76">
        <v>1.547395513E-2</v>
      </c>
      <c r="L54" s="76">
        <v>0.72849569278591098</v>
      </c>
      <c r="M54" s="76">
        <v>1.0337714656481831</v>
      </c>
      <c r="N54" s="76">
        <v>0.42524101814799997</v>
      </c>
      <c r="O54" s="76">
        <v>0.10463850776691554</v>
      </c>
      <c r="P54" s="76">
        <v>0.23211648119747613</v>
      </c>
      <c r="Q54" s="76">
        <v>5.0950210366910102E-2</v>
      </c>
      <c r="R54" s="76"/>
      <c r="S54" s="76" t="s">
        <v>333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v>0</v>
      </c>
      <c r="AT54" s="76">
        <v>0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  <c r="BC54" s="76">
        <v>0</v>
      </c>
      <c r="BD54" s="76">
        <v>0</v>
      </c>
      <c r="BE54" s="76">
        <v>0</v>
      </c>
      <c r="BF54" s="76">
        <v>0</v>
      </c>
      <c r="BG54" s="76">
        <v>0</v>
      </c>
      <c r="BH54" s="76">
        <v>0</v>
      </c>
      <c r="BI54" s="76">
        <v>0</v>
      </c>
      <c r="BJ54" s="76">
        <v>0</v>
      </c>
      <c r="BK54" s="76">
        <v>0</v>
      </c>
      <c r="BL54" s="76">
        <v>0</v>
      </c>
      <c r="BM54" s="76">
        <v>0</v>
      </c>
      <c r="BN54" s="76">
        <v>0</v>
      </c>
      <c r="BO54" s="76">
        <v>0</v>
      </c>
      <c r="BP54" s="76">
        <v>0</v>
      </c>
      <c r="BQ54" s="76">
        <v>0</v>
      </c>
      <c r="BR54" s="76">
        <v>0</v>
      </c>
      <c r="BS54" s="76">
        <v>0</v>
      </c>
      <c r="BT54" s="76">
        <v>0</v>
      </c>
      <c r="BU54" s="76">
        <v>0</v>
      </c>
      <c r="BV54" s="76">
        <v>0</v>
      </c>
      <c r="BW54" s="76">
        <v>0</v>
      </c>
      <c r="BX54" s="76">
        <v>0</v>
      </c>
      <c r="BY54" s="76">
        <v>0</v>
      </c>
      <c r="BZ54" s="76">
        <v>0</v>
      </c>
      <c r="CA54" s="76">
        <v>0</v>
      </c>
      <c r="CB54" s="76">
        <v>0</v>
      </c>
      <c r="CC54" s="76">
        <v>0</v>
      </c>
      <c r="CD54" s="76">
        <v>0</v>
      </c>
      <c r="CE54" s="76">
        <v>0</v>
      </c>
      <c r="CF54" s="76">
        <v>0</v>
      </c>
      <c r="CG54" s="76">
        <v>0</v>
      </c>
      <c r="CH54" s="76">
        <v>0</v>
      </c>
      <c r="CI54" s="76"/>
      <c r="CJ54" s="45" t="str">
        <f>IF(AD54=0,"",(AD54-B54)/B54)</f>
        <v/>
      </c>
      <c r="CK54" s="45" t="str">
        <f t="shared" si="17"/>
        <v/>
      </c>
      <c r="CL54" s="45" t="str">
        <f t="shared" si="18"/>
        <v/>
      </c>
      <c r="CM54" s="45" t="str">
        <f t="shared" si="19"/>
        <v/>
      </c>
      <c r="CN54" s="45" t="str">
        <f t="shared" si="20"/>
        <v/>
      </c>
      <c r="CO54" s="45" t="str">
        <f t="shared" si="21"/>
        <v/>
      </c>
      <c r="CP54" s="45" t="str">
        <f t="shared" si="22"/>
        <v/>
      </c>
      <c r="CQ54" s="45" t="str">
        <f t="shared" si="23"/>
        <v/>
      </c>
      <c r="CR54" s="45"/>
      <c r="CS54" s="45" t="str">
        <f t="shared" si="25"/>
        <v/>
      </c>
      <c r="CT54" s="45" t="str">
        <f t="shared" si="26"/>
        <v/>
      </c>
      <c r="CU54" s="45" t="str">
        <f t="shared" si="27"/>
        <v/>
      </c>
      <c r="CV54" s="45" t="str">
        <f t="shared" si="28"/>
        <v/>
      </c>
      <c r="CW54" s="94"/>
      <c r="CX54" s="94"/>
      <c r="CY54" s="45" t="str">
        <f t="shared" si="31"/>
        <v/>
      </c>
    </row>
    <row r="55" spans="1:103" s="22" customFormat="1">
      <c r="A55" s="94" t="s">
        <v>334</v>
      </c>
      <c r="B55" s="76">
        <v>4210.0019417641897</v>
      </c>
      <c r="C55" s="76">
        <v>340.07665850492458</v>
      </c>
      <c r="D55" s="76">
        <v>9036.5178252250098</v>
      </c>
      <c r="E55" s="76">
        <v>645.30188656376174</v>
      </c>
      <c r="F55" s="76">
        <v>545.74074601196128</v>
      </c>
      <c r="G55" s="76">
        <v>210.44755388740168</v>
      </c>
      <c r="H55" s="76">
        <v>2322.0163835841522</v>
      </c>
      <c r="I55" s="76">
        <v>6.046468873900956</v>
      </c>
      <c r="J55" s="76">
        <v>19.587720100562461</v>
      </c>
      <c r="K55" s="76"/>
      <c r="L55" s="76">
        <v>22.238476891009093</v>
      </c>
      <c r="M55" s="76">
        <v>0.4452305771825501</v>
      </c>
      <c r="N55" s="76">
        <v>14.373955900000002</v>
      </c>
      <c r="O55" s="76">
        <v>2.6614257770500013E-2</v>
      </c>
      <c r="P55" s="76">
        <v>0.14453553135250002</v>
      </c>
      <c r="Q55" s="76">
        <v>1.6338543007123358</v>
      </c>
      <c r="R55" s="76"/>
      <c r="S55" s="76" t="s">
        <v>334</v>
      </c>
      <c r="T55" s="76">
        <v>2.6691676540660882</v>
      </c>
      <c r="U55" s="76">
        <v>0.22986825387559975</v>
      </c>
      <c r="V55" s="76">
        <v>2.3248514468538254E-3</v>
      </c>
      <c r="W55" s="76">
        <v>0.99365249676026524</v>
      </c>
      <c r="X55" s="76">
        <v>0.99365058350945068</v>
      </c>
      <c r="Y55" s="76">
        <v>1.3574658496337595</v>
      </c>
      <c r="Z55" s="76">
        <v>0.61112322574371303</v>
      </c>
      <c r="AA55" s="76">
        <v>2.3945437682500472</v>
      </c>
      <c r="AB55" s="76">
        <v>1.4946016644593526E-2</v>
      </c>
      <c r="AC55" s="76">
        <v>34.824180317461199</v>
      </c>
      <c r="AD55" s="76">
        <v>0</v>
      </c>
      <c r="AE55" s="76">
        <v>450.19261032755202</v>
      </c>
      <c r="AF55" s="76">
        <v>0.90607167519205001</v>
      </c>
      <c r="AG55" s="76">
        <v>0.40337180057563787</v>
      </c>
      <c r="AH55" s="76">
        <v>0.21595843465242481</v>
      </c>
      <c r="AI55" s="76">
        <v>13.642295643515963</v>
      </c>
      <c r="AJ55" s="76">
        <v>2.0088359916940901E-5</v>
      </c>
      <c r="AK55" s="76">
        <v>2.7419972800756205</v>
      </c>
      <c r="AL55" s="76">
        <v>2.7419972800756205</v>
      </c>
      <c r="AM55" s="76">
        <v>4.5344719864195339E-2</v>
      </c>
      <c r="AN55" s="76">
        <v>0</v>
      </c>
      <c r="AO55" s="76">
        <v>14.767934582525061</v>
      </c>
      <c r="AP55" s="76">
        <v>5.3429428476484971E-2</v>
      </c>
      <c r="AQ55" s="76">
        <v>2.1098501341388189</v>
      </c>
      <c r="AR55" s="76">
        <v>9.4051842274376282E-2</v>
      </c>
      <c r="AS55" s="76">
        <v>5.7230997044486704</v>
      </c>
      <c r="AT55" s="76">
        <v>0.33065821142118745</v>
      </c>
      <c r="AU55" s="76">
        <v>21.344870625175666</v>
      </c>
      <c r="AV55" s="76">
        <v>0</v>
      </c>
      <c r="AW55" s="76">
        <v>275.34457359854935</v>
      </c>
      <c r="AX55" s="76">
        <v>947.31111603476734</v>
      </c>
      <c r="AY55" s="76">
        <v>105.25676914851991</v>
      </c>
      <c r="AZ55" s="76">
        <v>1052.5678851832872</v>
      </c>
      <c r="BA55" s="76">
        <v>1.811228311189008E-5</v>
      </c>
      <c r="BB55" s="76">
        <v>3.8239037156974542</v>
      </c>
      <c r="BC55" s="76">
        <v>2.3627642983514975E-2</v>
      </c>
      <c r="BD55" s="76">
        <v>184.27039837100469</v>
      </c>
      <c r="BE55" s="76">
        <v>9.1573688387704869E-2</v>
      </c>
      <c r="BF55" s="76">
        <v>0.4598055761503993</v>
      </c>
      <c r="BG55" s="76">
        <v>2.5672156814762142</v>
      </c>
      <c r="BH55" s="76">
        <v>6.2594659303229244E-2</v>
      </c>
      <c r="BI55" s="76">
        <v>3.3664886434409867E-4</v>
      </c>
      <c r="BJ55" s="76">
        <v>0.8323324878607995</v>
      </c>
      <c r="BK55" s="76">
        <v>57.664822767513009</v>
      </c>
      <c r="BL55" s="76">
        <v>49.397832285968441</v>
      </c>
      <c r="BM55" s="76">
        <v>8.2669904815445623</v>
      </c>
      <c r="BN55" s="76">
        <v>2.7302212779091364E-2</v>
      </c>
      <c r="BO55" s="76">
        <v>3.8196768644763839E-3</v>
      </c>
      <c r="BP55" s="76">
        <v>7.7698165974966473</v>
      </c>
      <c r="BQ55" s="76">
        <v>0.10303322321246489</v>
      </c>
      <c r="BR55" s="76">
        <v>9.2370425767621871</v>
      </c>
      <c r="BS55" s="76">
        <v>4.878606072631269E-2</v>
      </c>
      <c r="BT55" s="76">
        <v>0.24198292167529187</v>
      </c>
      <c r="BU55" s="76">
        <v>23.099503287642527</v>
      </c>
      <c r="BV55" s="76">
        <v>2.1245486193356369</v>
      </c>
      <c r="BW55" s="76">
        <v>1.3121478265182942</v>
      </c>
      <c r="BX55" s="76">
        <v>3.5158427531319405</v>
      </c>
      <c r="BY55" s="76">
        <v>1.0687641330048448E-3</v>
      </c>
      <c r="BZ55" s="76">
        <v>10.412185436046666</v>
      </c>
      <c r="CA55" s="76">
        <v>8.2529665364776577</v>
      </c>
      <c r="CB55" s="76">
        <v>6.628437154273932E-2</v>
      </c>
      <c r="CC55" s="76">
        <v>1.6276213346013084</v>
      </c>
      <c r="CD55" s="76">
        <v>14.444821453952871</v>
      </c>
      <c r="CE55" s="76">
        <v>0</v>
      </c>
      <c r="CF55" s="76">
        <v>6.9039283327965029</v>
      </c>
      <c r="CG55" s="76">
        <v>275.05808583695722</v>
      </c>
      <c r="CH55" s="76">
        <v>9.0983044674338824</v>
      </c>
      <c r="CI55" s="76"/>
      <c r="CJ55" s="45">
        <f>IF(AE55=0,"",(AE55-B55)/B55)</f>
        <v>-0.89306593760408104</v>
      </c>
      <c r="CK55" s="45">
        <f>IF(AU55=0,"",(AU55-C55)/C55)</f>
        <v>-0.93723512010787835</v>
      </c>
      <c r="CL55" s="45">
        <f>IF(AZ55=0,"",(AZ55-D55)/D55)</f>
        <v>-0.88352063200217523</v>
      </c>
      <c r="CM55" s="45">
        <f t="shared" ref="CM55:CN57" si="32">IF(BK55=0,"",(BK55-E55)/E55)</f>
        <v>-0.91063899863275055</v>
      </c>
      <c r="CN55" s="45">
        <f t="shared" si="32"/>
        <v>-0.90948480089319594</v>
      </c>
      <c r="CO55" s="45">
        <f>IF(BZ55=0,"",(BZ55-G55)/G55)</f>
        <v>-0.95052360911917455</v>
      </c>
      <c r="CP55" s="45">
        <f>IF(CG55=0,"",(CG55-H55)/H55)</f>
        <v>-0.88154343449877348</v>
      </c>
      <c r="CQ55" s="45">
        <f>IF(X55=0,"",(X55-I55)/I55)</f>
        <v>-0.83566431842584099</v>
      </c>
      <c r="CR55" s="45">
        <f>IF(AA55=0,"",AA55-J55)/J55</f>
        <v>-0.87775280859862348</v>
      </c>
      <c r="CS55" s="45" t="str">
        <f>IF(AD55=0,"",(AD55-K55)/K55)</f>
        <v/>
      </c>
      <c r="CT55" s="45">
        <f t="shared" ref="CT55:CU57" si="33">IF(AL55=0,"",(AL55-L55)/L55)</f>
        <v>-0.8767003111987316</v>
      </c>
      <c r="CU55" s="45">
        <f t="shared" si="33"/>
        <v>-0.89815452444632193</v>
      </c>
      <c r="CV55" s="45">
        <f>IF(AS55=0,"",(AS55-N55)/N55)</f>
        <v>-0.60184240551004675</v>
      </c>
      <c r="CW55" s="45">
        <f>IF(V55=0,"",(V55-O55)/O55)</f>
        <v>-0.91264639176108253</v>
      </c>
      <c r="CX55" s="45">
        <f>IF(AB55=0,"",(AB55-P55)/P55)</f>
        <v>-0.89659278583795099</v>
      </c>
      <c r="CY55" s="45">
        <f>IF(AT55=0,"",(AT55-Q55)/Q55)</f>
        <v>-0.79762074789837423</v>
      </c>
    </row>
    <row r="56" spans="1:103" s="22" customFormat="1">
      <c r="A56" s="94" t="s">
        <v>335</v>
      </c>
      <c r="B56" s="76">
        <v>7437.6237551743934</v>
      </c>
      <c r="C56" s="76">
        <v>58.321548031251012</v>
      </c>
      <c r="D56" s="76">
        <v>780.79974098524326</v>
      </c>
      <c r="E56" s="76">
        <v>1810.8698126439331</v>
      </c>
      <c r="F56" s="76">
        <v>1638.1015789637722</v>
      </c>
      <c r="G56" s="76">
        <v>1138.0404296957413</v>
      </c>
      <c r="H56" s="76">
        <v>4109.6752882877463</v>
      </c>
      <c r="I56" s="76">
        <v>13.959772715536124</v>
      </c>
      <c r="J56" s="76">
        <v>30.231624833823652</v>
      </c>
      <c r="K56" s="76"/>
      <c r="L56" s="76">
        <v>16.034758130752135</v>
      </c>
      <c r="M56" s="76">
        <v>3.7906442950232395</v>
      </c>
      <c r="N56" s="76">
        <v>39.599364100000003</v>
      </c>
      <c r="O56" s="76">
        <v>0.26005478856730002</v>
      </c>
      <c r="P56" s="76">
        <v>1.4841865529917504</v>
      </c>
      <c r="Q56" s="76">
        <v>2.4298919777931447</v>
      </c>
      <c r="R56" s="76"/>
      <c r="S56" s="76" t="s">
        <v>335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>
        <v>0</v>
      </c>
      <c r="BV56" s="76">
        <v>0</v>
      </c>
      <c r="BW56" s="76">
        <v>0</v>
      </c>
      <c r="BX56" s="76">
        <v>0</v>
      </c>
      <c r="BY56" s="76">
        <v>0</v>
      </c>
      <c r="BZ56" s="76">
        <v>0</v>
      </c>
      <c r="CA56" s="76">
        <v>0</v>
      </c>
      <c r="CB56" s="76">
        <v>0</v>
      </c>
      <c r="CC56" s="76">
        <v>0</v>
      </c>
      <c r="CD56" s="76">
        <v>0</v>
      </c>
      <c r="CE56" s="76">
        <v>0</v>
      </c>
      <c r="CF56" s="76">
        <v>0</v>
      </c>
      <c r="CG56" s="76">
        <v>0</v>
      </c>
      <c r="CH56" s="76">
        <v>0</v>
      </c>
      <c r="CI56" s="76"/>
      <c r="CJ56" s="45" t="str">
        <f>IF(AE56=0,"",(AE56-B56)/B56)</f>
        <v/>
      </c>
      <c r="CK56" s="45" t="str">
        <f>IF(AU56=0,"",(AU56-C56)/C56)</f>
        <v/>
      </c>
      <c r="CL56" s="45" t="str">
        <f>IF(AZ56=0,"",(AZ56-D56)/D56)</f>
        <v/>
      </c>
      <c r="CM56" s="45" t="str">
        <f t="shared" si="32"/>
        <v/>
      </c>
      <c r="CN56" s="45" t="str">
        <f t="shared" si="32"/>
        <v/>
      </c>
      <c r="CO56" s="45" t="str">
        <f>IF(BZ56=0,"",(BZ56-G56)/G56)</f>
        <v/>
      </c>
      <c r="CP56" s="45" t="str">
        <f>IF(CG56=0,"",(CG56-H56)/H56)</f>
        <v/>
      </c>
      <c r="CQ56" s="45" t="str">
        <f>IF(X56=0,"",(X56-I56)/I56)</f>
        <v/>
      </c>
      <c r="CR56" s="45" t="e">
        <f>IF(AA56=0,"",AA56-J56)/J56</f>
        <v>#VALUE!</v>
      </c>
      <c r="CS56" s="45" t="str">
        <f>IF(AD56=0,"",(AD56-K56)/K56)</f>
        <v/>
      </c>
      <c r="CT56" s="45" t="str">
        <f t="shared" si="33"/>
        <v/>
      </c>
      <c r="CU56" s="45" t="str">
        <f t="shared" si="33"/>
        <v/>
      </c>
      <c r="CV56" s="45" t="str">
        <f>IF(AS56=0,"",(AS56-N56)/N56)</f>
        <v/>
      </c>
      <c r="CW56" s="45" t="str">
        <f>IF(V56=0,"",(V56-O56)/O56)</f>
        <v/>
      </c>
      <c r="CX56" s="45" t="str">
        <f>IF(AB56=0,"",(AB56-P56)/P56)</f>
        <v/>
      </c>
      <c r="CY56" s="45" t="str">
        <f>IF(AT56=0,"",(AT56-Q56)/Q56)</f>
        <v/>
      </c>
    </row>
    <row r="57" spans="1:103" s="22" customFormat="1">
      <c r="A57" s="94" t="s">
        <v>336</v>
      </c>
      <c r="B57" s="76">
        <v>5843.506094239222</v>
      </c>
      <c r="C57" s="76">
        <v>21.166622698746007</v>
      </c>
      <c r="D57" s="76">
        <v>735.52313808949975</v>
      </c>
      <c r="E57" s="76">
        <v>1120.9893211431802</v>
      </c>
      <c r="F57" s="76">
        <v>993.72453338511411</v>
      </c>
      <c r="G57" s="76">
        <v>54.165980592358473</v>
      </c>
      <c r="H57" s="76">
        <v>4538.8387900057869</v>
      </c>
      <c r="I57" s="76">
        <v>15.031996717204169</v>
      </c>
      <c r="J57" s="76">
        <v>35.642365644623894</v>
      </c>
      <c r="K57" s="76"/>
      <c r="L57" s="76">
        <v>17.231907925666494</v>
      </c>
      <c r="M57" s="76">
        <v>7.9654567208025515</v>
      </c>
      <c r="N57" s="76">
        <v>0.43391249999999998</v>
      </c>
      <c r="O57" s="76">
        <v>0.55329033655500004</v>
      </c>
      <c r="P57" s="76">
        <v>3.3715291278249988</v>
      </c>
      <c r="Q57" s="76">
        <v>0.54806586633512233</v>
      </c>
      <c r="R57" s="76"/>
      <c r="S57" s="76" t="s">
        <v>336</v>
      </c>
      <c r="T57" s="76">
        <v>4.7332442467633577E-5</v>
      </c>
      <c r="U57" s="76">
        <v>6.4544620979182822E-3</v>
      </c>
      <c r="V57" s="76">
        <v>9.0897465160468833E-3</v>
      </c>
      <c r="W57" s="76">
        <v>0.28889043263612246</v>
      </c>
      <c r="X57" s="76">
        <v>0.28888805321252076</v>
      </c>
      <c r="Y57" s="76">
        <v>0.27498184993138103</v>
      </c>
      <c r="Z57" s="76">
        <v>2.2692526596008443E-5</v>
      </c>
      <c r="AA57" s="76">
        <v>0.41283225233993204</v>
      </c>
      <c r="AB57" s="76">
        <v>5.68404820178465E-2</v>
      </c>
      <c r="AC57" s="76">
        <v>3.5064734933668462</v>
      </c>
      <c r="AD57" s="76">
        <v>0</v>
      </c>
      <c r="AE57" s="76">
        <v>125.0990715234487</v>
      </c>
      <c r="AF57" s="76">
        <v>1.3711925179649156</v>
      </c>
      <c r="AG57" s="76">
        <v>9.2331082499379755E-2</v>
      </c>
      <c r="AH57" s="76">
        <v>0.16302379080672605</v>
      </c>
      <c r="AI57" s="76">
        <v>8.8191061611468934E-5</v>
      </c>
      <c r="AJ57" s="76">
        <v>2.7239772345221759E-5</v>
      </c>
      <c r="AK57" s="76">
        <v>0.33783002484608976</v>
      </c>
      <c r="AL57" s="76">
        <v>0.33783002484608976</v>
      </c>
      <c r="AM57" s="76">
        <v>0.14307695989241515</v>
      </c>
      <c r="AN57" s="76">
        <v>0</v>
      </c>
      <c r="AO57" s="76">
        <v>2.402970273538469</v>
      </c>
      <c r="AP57" s="76">
        <v>7.5115852149230796E-3</v>
      </c>
      <c r="AQ57" s="76">
        <v>0.13489951518634016</v>
      </c>
      <c r="AR57" s="76">
        <v>6.1449087253426767E-3</v>
      </c>
      <c r="AS57" s="76">
        <v>1.8542406608354583E-2</v>
      </c>
      <c r="AT57" s="76">
        <v>9.0765485537128727E-3</v>
      </c>
      <c r="AU57" s="76">
        <v>0.60801130530156566</v>
      </c>
      <c r="AV57" s="76">
        <v>0</v>
      </c>
      <c r="AW57" s="76">
        <v>37.30969350242794</v>
      </c>
      <c r="AX57" s="76">
        <v>14.473259059618529</v>
      </c>
      <c r="AY57" s="76">
        <v>1.6081298500305856</v>
      </c>
      <c r="AZ57" s="76">
        <v>16.081388909649114</v>
      </c>
      <c r="BA57" s="76">
        <v>3.8304209784112322E-6</v>
      </c>
      <c r="BB57" s="76">
        <v>1.0732394201292985</v>
      </c>
      <c r="BC57" s="76">
        <v>6.8488654464083816E-3</v>
      </c>
      <c r="BD57" s="76">
        <v>25.96027918451033</v>
      </c>
      <c r="BE57" s="76">
        <v>1.7583506120581842E-2</v>
      </c>
      <c r="BF57" s="76">
        <v>1.3045467021610819</v>
      </c>
      <c r="BG57" s="76">
        <v>1.7769477008548469</v>
      </c>
      <c r="BH57" s="76">
        <v>4.5043273422730916E-3</v>
      </c>
      <c r="BI57" s="76">
        <v>4.5637824699482348E-4</v>
      </c>
      <c r="BJ57" s="76">
        <v>1.1499907957031894</v>
      </c>
      <c r="BK57" s="76">
        <v>23.008891807183765</v>
      </c>
      <c r="BL57" s="76">
        <v>20.360873045850628</v>
      </c>
      <c r="BM57" s="76">
        <v>2.6480187613331365</v>
      </c>
      <c r="BN57" s="76">
        <v>1.7892190677755916E-2</v>
      </c>
      <c r="BO57" s="76">
        <v>7.4145516074450022E-5</v>
      </c>
      <c r="BP57" s="76">
        <v>0.69138643165396307</v>
      </c>
      <c r="BQ57" s="76">
        <v>0.10862041369731616</v>
      </c>
      <c r="BR57" s="76">
        <v>5.2757923687009614</v>
      </c>
      <c r="BS57" s="76">
        <v>0.25494854963430763</v>
      </c>
      <c r="BT57" s="76">
        <v>6.0435456935465363E-2</v>
      </c>
      <c r="BU57" s="76">
        <v>9.0992163671136712</v>
      </c>
      <c r="BV57" s="76">
        <v>0.21279043843097084</v>
      </c>
      <c r="BW57" s="76">
        <v>0.2351018370012728</v>
      </c>
      <c r="BX57" s="76">
        <v>0.35623270887415415</v>
      </c>
      <c r="BY57" s="76">
        <v>2.9430017030704928E-4</v>
      </c>
      <c r="BZ57" s="76">
        <v>1.1375888269757513</v>
      </c>
      <c r="CA57" s="76">
        <v>1.329405614881201</v>
      </c>
      <c r="CB57" s="76">
        <v>4.7800279546068839E-5</v>
      </c>
      <c r="CC57" s="76">
        <v>2.016565346539029E-5</v>
      </c>
      <c r="CD57" s="76">
        <v>2.2102408983525885</v>
      </c>
      <c r="CE57" s="76">
        <v>0</v>
      </c>
      <c r="CF57" s="76">
        <v>1.2380874306784162</v>
      </c>
      <c r="CG57" s="76">
        <v>36.76274607715078</v>
      </c>
      <c r="CH57" s="76">
        <v>0.97083669878801182</v>
      </c>
      <c r="CI57" s="76"/>
      <c r="CJ57" s="45">
        <f>IF(AE57=0,"",(AE57-B57)/B57)</f>
        <v>-0.9785917787188112</v>
      </c>
      <c r="CK57" s="45">
        <f>IF(AU57=0,"",(AU57-C57)/C57)</f>
        <v>-0.9712749967741624</v>
      </c>
      <c r="CL57" s="45">
        <f>IF(AZ57=0,"",(AZ57-D57)/D57)</f>
        <v>-0.97813612097721347</v>
      </c>
      <c r="CM57" s="45">
        <f t="shared" si="32"/>
        <v>-0.97947447725575176</v>
      </c>
      <c r="CN57" s="45">
        <f t="shared" si="32"/>
        <v>-0.97951054607005472</v>
      </c>
      <c r="CO57" s="45">
        <f>IF(BZ57=0,"",(BZ57-G57)/G57)</f>
        <v>-0.97899809410749894</v>
      </c>
      <c r="CP57" s="45">
        <f>IF(CG57=0,"",(CG57-H57)/H57)</f>
        <v>-0.99190040717945305</v>
      </c>
      <c r="CQ57" s="45">
        <f>IF(X57=0,"",(X57-I57)/I57)</f>
        <v>-0.98078179109220487</v>
      </c>
      <c r="CR57" s="45">
        <f>IF(AA57=0,"",AA57-J57)/J57</f>
        <v>-0.98841737227949122</v>
      </c>
      <c r="CS57" s="45" t="str">
        <f>IF(AD57=0,"",(AD57-K57)/K57)</f>
        <v/>
      </c>
      <c r="CT57" s="45">
        <f t="shared" si="33"/>
        <v>-0.98039508879089943</v>
      </c>
      <c r="CU57" s="45">
        <f t="shared" si="33"/>
        <v>-0.98203782094267666</v>
      </c>
      <c r="CV57" s="45">
        <f>IF(AS57=0,"",(AS57-N57)/N57)</f>
        <v>-0.95726694527501599</v>
      </c>
      <c r="CW57" s="45">
        <f>IF(V57=0,"",(V57-O57)/O57)</f>
        <v>-0.98357147068093909</v>
      </c>
      <c r="CX57" s="45">
        <f>IF(AB57=0,"",(AB57-P57)/P57)</f>
        <v>-0.98314103783095164</v>
      </c>
      <c r="CY57" s="45">
        <f>IF(AT57=0,"",(AT57-Q57)/Q57)</f>
        <v>-0.98343894573400981</v>
      </c>
    </row>
    <row r="58" spans="1:103">
      <c r="A58" s="94" t="s">
        <v>337</v>
      </c>
      <c r="B58" s="76">
        <v>227.26918944386424</v>
      </c>
      <c r="C58" s="76">
        <v>0.25838103458</v>
      </c>
      <c r="D58" s="76">
        <v>29.084415799567005</v>
      </c>
      <c r="E58" s="76">
        <v>43.930443454802692</v>
      </c>
      <c r="F58" s="76">
        <v>39.234138647870296</v>
      </c>
      <c r="G58" s="76">
        <v>2.2130501261790001</v>
      </c>
      <c r="H58" s="76">
        <v>198.16794831896271</v>
      </c>
      <c r="I58" s="76">
        <v>0.50777285964254737</v>
      </c>
      <c r="J58" s="76">
        <v>1.5128302519867829</v>
      </c>
      <c r="K58" s="76"/>
      <c r="L58" s="76">
        <v>0.58013511460571143</v>
      </c>
      <c r="M58" s="76">
        <v>0.29395974564399996</v>
      </c>
      <c r="N58" s="76">
        <v>0</v>
      </c>
      <c r="O58" s="76">
        <v>1.8845354170000002E-2</v>
      </c>
      <c r="P58" s="76">
        <v>0.11362666651</v>
      </c>
      <c r="Q58" s="76">
        <v>3.2990786998433899E-2</v>
      </c>
      <c r="R58" s="76"/>
      <c r="S58" s="76" t="s">
        <v>337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v>0</v>
      </c>
      <c r="BJ58" s="76">
        <v>0</v>
      </c>
      <c r="BK58" s="76">
        <v>0</v>
      </c>
      <c r="BL58" s="76">
        <v>0</v>
      </c>
      <c r="BM58" s="76">
        <v>0</v>
      </c>
      <c r="BN58" s="76">
        <v>0</v>
      </c>
      <c r="BO58" s="76">
        <v>0</v>
      </c>
      <c r="BP58" s="76">
        <v>0</v>
      </c>
      <c r="BQ58" s="76">
        <v>0</v>
      </c>
      <c r="BR58" s="76">
        <v>0</v>
      </c>
      <c r="BS58" s="76">
        <v>0</v>
      </c>
      <c r="BT58" s="76">
        <v>0</v>
      </c>
      <c r="BU58" s="76">
        <v>0</v>
      </c>
      <c r="BV58" s="76">
        <v>0</v>
      </c>
      <c r="BW58" s="76">
        <v>0</v>
      </c>
      <c r="BX58" s="76">
        <v>0</v>
      </c>
      <c r="BY58" s="76">
        <v>0</v>
      </c>
      <c r="BZ58" s="76">
        <v>0</v>
      </c>
      <c r="CA58" s="76">
        <v>0</v>
      </c>
      <c r="CB58" s="76">
        <v>0</v>
      </c>
      <c r="CC58" s="76">
        <v>0</v>
      </c>
      <c r="CD58" s="76">
        <v>0</v>
      </c>
      <c r="CE58" s="76">
        <v>0</v>
      </c>
      <c r="CF58" s="76">
        <v>0</v>
      </c>
      <c r="CG58" s="76">
        <v>0</v>
      </c>
      <c r="CH58" s="76">
        <v>0</v>
      </c>
      <c r="CI58" s="76"/>
      <c r="CJ58" s="45" t="str">
        <f>IF(AD58=0,"",(AD58-B58)/B58)</f>
        <v/>
      </c>
      <c r="CK58" s="45" t="str">
        <f t="shared" si="17"/>
        <v/>
      </c>
      <c r="CL58" s="45" t="str">
        <f t="shared" si="18"/>
        <v/>
      </c>
      <c r="CM58" s="45" t="str">
        <f t="shared" si="19"/>
        <v/>
      </c>
      <c r="CN58" s="45" t="str">
        <f t="shared" si="20"/>
        <v/>
      </c>
      <c r="CO58" s="45" t="str">
        <f t="shared" si="21"/>
        <v/>
      </c>
      <c r="CP58" s="45" t="str">
        <f t="shared" si="22"/>
        <v/>
      </c>
      <c r="CQ58" s="45" t="str">
        <f t="shared" si="23"/>
        <v/>
      </c>
      <c r="CR58" s="45"/>
      <c r="CS58" s="45" t="str">
        <f t="shared" si="25"/>
        <v/>
      </c>
      <c r="CT58" s="45" t="str">
        <f t="shared" si="26"/>
        <v/>
      </c>
      <c r="CU58" s="45" t="str">
        <f t="shared" si="27"/>
        <v/>
      </c>
      <c r="CV58" s="45" t="str">
        <f t="shared" si="28"/>
        <v/>
      </c>
      <c r="CW58" s="94"/>
      <c r="CX58" s="94"/>
      <c r="CY58" s="45" t="str">
        <f t="shared" si="31"/>
        <v/>
      </c>
    </row>
    <row r="59" spans="1:103" s="22" customFormat="1">
      <c r="A59" s="3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45" t="str">
        <f>IF(B59=0,"",(AD59-B59)/B59)</f>
        <v/>
      </c>
      <c r="CK59" s="45" t="str">
        <f t="shared" si="17"/>
        <v/>
      </c>
      <c r="CL59" s="45" t="str">
        <f t="shared" si="18"/>
        <v/>
      </c>
      <c r="CM59" s="45" t="str">
        <f t="shared" si="19"/>
        <v/>
      </c>
      <c r="CN59" s="45" t="str">
        <f t="shared" si="20"/>
        <v/>
      </c>
      <c r="CO59" s="45" t="str">
        <f t="shared" si="21"/>
        <v/>
      </c>
      <c r="CP59" s="45" t="str">
        <f t="shared" si="22"/>
        <v/>
      </c>
      <c r="CQ59" s="45" t="str">
        <f t="shared" si="23"/>
        <v/>
      </c>
      <c r="CR59" s="45"/>
      <c r="CS59" s="45" t="str">
        <f t="shared" si="25"/>
        <v/>
      </c>
      <c r="CT59" s="45" t="str">
        <f t="shared" si="26"/>
        <v/>
      </c>
      <c r="CU59" s="45" t="str">
        <f t="shared" si="27"/>
        <v/>
      </c>
      <c r="CV59" s="45" t="str">
        <f t="shared" si="28"/>
        <v/>
      </c>
      <c r="CW59" s="94"/>
      <c r="CX59" s="94"/>
      <c r="CY59" s="45" t="str">
        <f t="shared" si="31"/>
        <v/>
      </c>
    </row>
    <row r="60" spans="1:103" s="22" customForma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45" t="str">
        <f>IF(B60=0,"",(AD60-B60)/B60)</f>
        <v/>
      </c>
      <c r="CK60" s="45" t="str">
        <f t="shared" si="17"/>
        <v/>
      </c>
      <c r="CL60" s="45" t="str">
        <f t="shared" si="18"/>
        <v/>
      </c>
      <c r="CM60" s="45" t="str">
        <f t="shared" si="19"/>
        <v/>
      </c>
      <c r="CN60" s="45" t="str">
        <f t="shared" si="20"/>
        <v/>
      </c>
      <c r="CO60" s="45" t="str">
        <f t="shared" si="21"/>
        <v/>
      </c>
      <c r="CP60" s="45" t="str">
        <f t="shared" si="22"/>
        <v/>
      </c>
      <c r="CQ60" s="45" t="str">
        <f t="shared" si="23"/>
        <v/>
      </c>
      <c r="CR60" s="45"/>
      <c r="CS60" s="45" t="str">
        <f t="shared" si="25"/>
        <v/>
      </c>
      <c r="CT60" s="45" t="str">
        <f t="shared" si="26"/>
        <v/>
      </c>
      <c r="CU60" s="45" t="str">
        <f t="shared" si="27"/>
        <v/>
      </c>
      <c r="CV60" s="45" t="str">
        <f t="shared" si="28"/>
        <v/>
      </c>
      <c r="CW60" s="94"/>
      <c r="CX60" s="94"/>
      <c r="CY60" s="45" t="str">
        <f t="shared" si="31"/>
        <v/>
      </c>
    </row>
    <row r="61" spans="1:103">
      <c r="A61" s="1" t="s">
        <v>339</v>
      </c>
      <c r="B61" s="1">
        <f>SUM(B3:B58)</f>
        <v>1945326.7615246179</v>
      </c>
      <c r="C61" s="1">
        <f t="shared" ref="C61:N61" si="34">SUM(C3:C58)</f>
        <v>103333.85886614159</v>
      </c>
      <c r="D61" s="1">
        <f t="shared" si="34"/>
        <v>750000.58731929597</v>
      </c>
      <c r="E61" s="1">
        <f t="shared" si="34"/>
        <v>576283.58662495157</v>
      </c>
      <c r="F61" s="1">
        <f t="shared" si="34"/>
        <v>478421.12852737139</v>
      </c>
      <c r="G61" s="1">
        <f t="shared" si="34"/>
        <v>167824.5795043759</v>
      </c>
      <c r="H61" s="1">
        <f t="shared" si="34"/>
        <v>829749.41833290632</v>
      </c>
      <c r="I61" s="1">
        <f t="shared" si="34"/>
        <v>5103.1147291160041</v>
      </c>
      <c r="J61" s="1">
        <f t="shared" si="34"/>
        <v>9356.7641110531422</v>
      </c>
      <c r="K61" s="1">
        <f t="shared" si="34"/>
        <v>4.2491777426100015</v>
      </c>
      <c r="L61" s="1">
        <f t="shared" si="34"/>
        <v>5948.3784205126385</v>
      </c>
      <c r="M61" s="1">
        <f t="shared" si="34"/>
        <v>1822.8628175066879</v>
      </c>
      <c r="N61" s="1">
        <f t="shared" si="34"/>
        <v>5310.7446684487904</v>
      </c>
      <c r="O61" s="1">
        <f>SUM(O3:O58)</f>
        <v>223.86065005451476</v>
      </c>
      <c r="P61" s="1">
        <f>SUM(P3:P58)</f>
        <v>784.4568588176096</v>
      </c>
      <c r="Q61" s="1">
        <f>SUM(Q3:Q58)</f>
        <v>494.88104135208442</v>
      </c>
      <c r="R61" s="76"/>
      <c r="S61" s="76"/>
      <c r="T61" s="1">
        <f t="shared" ref="T61:CE61" si="35">SUM(T3:T58)</f>
        <v>2530.5171730468242</v>
      </c>
      <c r="U61" s="1">
        <f t="shared" si="35"/>
        <v>736.20584892178192</v>
      </c>
      <c r="V61" s="1">
        <f t="shared" si="35"/>
        <v>222.840607633205</v>
      </c>
      <c r="W61" s="1">
        <f t="shared" si="35"/>
        <v>5175.8219794941833</v>
      </c>
      <c r="X61" s="1">
        <f t="shared" si="35"/>
        <v>5161.7997708800567</v>
      </c>
      <c r="Y61" s="1">
        <f t="shared" si="35"/>
        <v>5835.0448415524061</v>
      </c>
      <c r="Z61" s="1">
        <f t="shared" si="35"/>
        <v>657.94510732796948</v>
      </c>
      <c r="AA61" s="1">
        <f t="shared" si="35"/>
        <v>11133.285428826694</v>
      </c>
      <c r="AB61" s="1">
        <f t="shared" si="35"/>
        <v>780.97396201570461</v>
      </c>
      <c r="AC61" s="1">
        <f t="shared" si="35"/>
        <v>1300339.5581216891</v>
      </c>
      <c r="AD61" s="1">
        <f t="shared" si="35"/>
        <v>4.2202462430046808</v>
      </c>
      <c r="AE61" s="1">
        <f t="shared" si="35"/>
        <v>1930104.5796045437</v>
      </c>
      <c r="AF61" s="1">
        <f t="shared" si="35"/>
        <v>20995.547751518094</v>
      </c>
      <c r="AG61" s="1">
        <f t="shared" si="35"/>
        <v>21840.23321854926</v>
      </c>
      <c r="AH61" s="1">
        <f t="shared" si="35"/>
        <v>2544.689926430668</v>
      </c>
      <c r="AI61" s="1">
        <f t="shared" si="35"/>
        <v>45848.424504512157</v>
      </c>
      <c r="AJ61" s="1">
        <f t="shared" si="35"/>
        <v>65.287107118725473</v>
      </c>
      <c r="AK61" s="1">
        <f t="shared" si="35"/>
        <v>6055.0168015154495</v>
      </c>
      <c r="AL61" s="1">
        <f t="shared" si="35"/>
        <v>6055.0168015154495</v>
      </c>
      <c r="AM61" s="1">
        <f t="shared" si="35"/>
        <v>1809.1964351790325</v>
      </c>
      <c r="AN61" s="1">
        <f t="shared" si="35"/>
        <v>0</v>
      </c>
      <c r="AO61" s="1">
        <f t="shared" si="35"/>
        <v>49814.29838319456</v>
      </c>
      <c r="AP61" s="1">
        <f t="shared" si="35"/>
        <v>208.31835094582851</v>
      </c>
      <c r="AQ61" s="1">
        <f t="shared" si="35"/>
        <v>7957.9856155807929</v>
      </c>
      <c r="AR61" s="1">
        <f t="shared" si="35"/>
        <v>379.20481388227574</v>
      </c>
      <c r="AS61" s="1">
        <f t="shared" si="35"/>
        <v>5350.9017647590608</v>
      </c>
      <c r="AT61" s="1">
        <f t="shared" si="35"/>
        <v>501.58103833376987</v>
      </c>
      <c r="AU61" s="1">
        <f t="shared" si="35"/>
        <v>102891.20407505262</v>
      </c>
      <c r="AV61" s="1">
        <f t="shared" si="35"/>
        <v>0</v>
      </c>
      <c r="AW61" s="1">
        <f t="shared" si="35"/>
        <v>831134.60765301483</v>
      </c>
      <c r="AX61" s="1">
        <f t="shared" si="35"/>
        <v>665114.35554034519</v>
      </c>
      <c r="AY61" s="1">
        <f t="shared" si="35"/>
        <v>73901.611432349557</v>
      </c>
      <c r="AZ61" s="1">
        <f t="shared" si="35"/>
        <v>739015.96697269485</v>
      </c>
      <c r="BA61" s="1">
        <f t="shared" si="35"/>
        <v>0.31225284406289938</v>
      </c>
      <c r="BB61" s="1">
        <f t="shared" si="35"/>
        <v>20203.689586504188</v>
      </c>
      <c r="BC61" s="1">
        <f t="shared" si="35"/>
        <v>690.70834586869501</v>
      </c>
      <c r="BD61" s="1">
        <f t="shared" si="35"/>
        <v>516416.37499818264</v>
      </c>
      <c r="BE61" s="1">
        <f t="shared" si="35"/>
        <v>1314.0303311809942</v>
      </c>
      <c r="BF61" s="1">
        <f t="shared" si="35"/>
        <v>19673.341357583795</v>
      </c>
      <c r="BG61" s="1">
        <f t="shared" si="35"/>
        <v>32078.901877995115</v>
      </c>
      <c r="BH61" s="1">
        <f t="shared" si="35"/>
        <v>520.94776067825205</v>
      </c>
      <c r="BI61" s="1">
        <f t="shared" si="35"/>
        <v>128.33347577359032</v>
      </c>
      <c r="BJ61" s="1">
        <f t="shared" si="35"/>
        <v>24373.244504532035</v>
      </c>
      <c r="BK61" s="1">
        <f t="shared" si="35"/>
        <v>572643.45623410423</v>
      </c>
      <c r="BL61" s="1">
        <f t="shared" si="35"/>
        <v>475251.71461274056</v>
      </c>
      <c r="BM61" s="1">
        <f t="shared" si="35"/>
        <v>97391.741621363894</v>
      </c>
      <c r="BN61" s="1">
        <f t="shared" si="35"/>
        <v>428.19907557378048</v>
      </c>
      <c r="BO61" s="1">
        <f t="shared" si="35"/>
        <v>17.567702797918773</v>
      </c>
      <c r="BP61" s="1">
        <f t="shared" si="35"/>
        <v>40877.200541861908</v>
      </c>
      <c r="BQ61" s="1">
        <f t="shared" si="35"/>
        <v>2035.3283454946677</v>
      </c>
      <c r="BR61" s="1">
        <f t="shared" si="35"/>
        <v>105983.69964462155</v>
      </c>
      <c r="BS61" s="1">
        <f t="shared" si="35"/>
        <v>3808.6749854832578</v>
      </c>
      <c r="BT61" s="1">
        <f t="shared" si="35"/>
        <v>1512.2397564844</v>
      </c>
      <c r="BU61" s="1">
        <f t="shared" si="35"/>
        <v>209207.03702500148</v>
      </c>
      <c r="BV61" s="1">
        <f t="shared" si="35"/>
        <v>5339.3868231318711</v>
      </c>
      <c r="BW61" s="1">
        <f t="shared" si="35"/>
        <v>17076.457246589176</v>
      </c>
      <c r="BX61" s="1">
        <f t="shared" si="35"/>
        <v>15444.466829706942</v>
      </c>
      <c r="BY61" s="1">
        <f t="shared" si="35"/>
        <v>81.335805512952689</v>
      </c>
      <c r="BZ61" s="1">
        <f t="shared" si="35"/>
        <v>165972.40202980125</v>
      </c>
      <c r="CA61" s="1">
        <f t="shared" si="35"/>
        <v>24770.425900210645</v>
      </c>
      <c r="CB61" s="1">
        <f t="shared" si="35"/>
        <v>2887.3304970167128</v>
      </c>
      <c r="CC61" s="1">
        <f t="shared" si="35"/>
        <v>1673.9700537358631</v>
      </c>
      <c r="CD61" s="1">
        <f t="shared" si="35"/>
        <v>46275.897267643777</v>
      </c>
      <c r="CE61" s="1">
        <f t="shared" si="35"/>
        <v>0</v>
      </c>
      <c r="CF61" s="1">
        <f>SUM(CF3:CF58)</f>
        <v>20517.796145319193</v>
      </c>
      <c r="CG61" s="1">
        <f>SUM(CG3:CG58)</f>
        <v>818602.63799092767</v>
      </c>
      <c r="CH61" s="1">
        <f>SUM(CH3:CH58)</f>
        <v>31183.17711513731</v>
      </c>
      <c r="CI61" s="1"/>
      <c r="CJ61" s="45">
        <f>IF(AE61=0,"",(AE61-B61)/B61)</f>
        <v>-7.8250000057286124E-3</v>
      </c>
      <c r="CK61" s="45">
        <f t="shared" si="17"/>
        <v>-4.2837342565748742E-3</v>
      </c>
      <c r="CL61" s="45">
        <f t="shared" si="18"/>
        <v>-1.4646148992846941E-2</v>
      </c>
      <c r="CM61" s="45">
        <f t="shared" si="19"/>
        <v>-6.316560935157001E-3</v>
      </c>
      <c r="CN61" s="45">
        <f t="shared" si="20"/>
        <v>-6.6247365043985542E-3</v>
      </c>
      <c r="CO61" s="45">
        <f t="shared" si="21"/>
        <v>-1.1036389782977871E-2</v>
      </c>
      <c r="CP61" s="45">
        <f t="shared" si="22"/>
        <v>-1.3433911607162364E-2</v>
      </c>
      <c r="CQ61" s="45">
        <f t="shared" si="23"/>
        <v>1.1499847618401164E-2</v>
      </c>
      <c r="CR61" s="45">
        <f>IF(AA61=0,"",AA61-J61)/J61</f>
        <v>0.18986492516947684</v>
      </c>
      <c r="CS61" s="45">
        <f t="shared" si="25"/>
        <v>-6.8087289724787833E-3</v>
      </c>
      <c r="CT61" s="45">
        <f t="shared" si="26"/>
        <v>1.7927302781389078E-2</v>
      </c>
      <c r="CU61" s="45">
        <f t="shared" si="27"/>
        <v>-7.4972083452490602E-3</v>
      </c>
      <c r="CV61" s="45">
        <f t="shared" si="28"/>
        <v>7.5614812643590773E-3</v>
      </c>
      <c r="CW61" s="45">
        <f>IF(V61=0,"",(V61-O61)/O61)</f>
        <v>-4.5565954582074426E-3</v>
      </c>
      <c r="CX61" s="45">
        <f>IF(AB61=0,"",(AB61-P61)/P61)</f>
        <v>-4.4398831659839908E-3</v>
      </c>
      <c r="CY61" s="45">
        <f t="shared" si="31"/>
        <v>1.3538601041131245E-2</v>
      </c>
    </row>
    <row r="62" spans="1:103">
      <c r="A62" s="34" t="s">
        <v>217</v>
      </c>
      <c r="B62" s="76">
        <f>SUM(B2:B51)</f>
        <v>1927266.8320677823</v>
      </c>
      <c r="C62" s="76">
        <f t="shared" ref="C62:N62" si="36">SUM(C2:C51)</f>
        <v>102897.83524332066</v>
      </c>
      <c r="D62" s="76">
        <f t="shared" si="36"/>
        <v>739250.20962131431</v>
      </c>
      <c r="E62" s="76">
        <f t="shared" si="36"/>
        <v>572589.18508062023</v>
      </c>
      <c r="F62" s="76">
        <f t="shared" si="36"/>
        <v>475154.27100908436</v>
      </c>
      <c r="G62" s="76">
        <f t="shared" si="36"/>
        <v>166398.94461459387</v>
      </c>
      <c r="H62" s="76">
        <f t="shared" si="36"/>
        <v>818185.00176783558</v>
      </c>
      <c r="I62" s="76">
        <f t="shared" si="36"/>
        <v>5066.992213030695</v>
      </c>
      <c r="J62" s="76">
        <f t="shared" si="36"/>
        <v>9265.8852067889529</v>
      </c>
      <c r="K62" s="76">
        <f t="shared" si="36"/>
        <v>4.2337037874800014</v>
      </c>
      <c r="L62" s="76">
        <f t="shared" si="36"/>
        <v>5891.564646757819</v>
      </c>
      <c r="M62" s="76">
        <f t="shared" si="36"/>
        <v>1809.3337547023871</v>
      </c>
      <c r="N62" s="76">
        <f t="shared" si="36"/>
        <v>5255.9121949306427</v>
      </c>
      <c r="O62" s="76">
        <f>SUM(O2:O51)</f>
        <v>222.89720680968509</v>
      </c>
      <c r="P62" s="76">
        <f>SUM(P2:P51)</f>
        <v>779.11086445773287</v>
      </c>
      <c r="Q62" s="76">
        <f>SUM(Q2:Q51)</f>
        <v>490.18528820987842</v>
      </c>
      <c r="R62" s="76"/>
      <c r="S62" s="76"/>
      <c r="T62" s="76">
        <f>SUM(T2:T54)</f>
        <v>2527.8479580603152</v>
      </c>
      <c r="U62" s="76">
        <f t="shared" ref="U62:CF62" si="37">SUM(U2:U54)</f>
        <v>735.96952620580839</v>
      </c>
      <c r="V62" s="76">
        <f t="shared" si="37"/>
        <v>222.8291930352421</v>
      </c>
      <c r="W62" s="76">
        <f t="shared" si="37"/>
        <v>5174.5394365647862</v>
      </c>
      <c r="X62" s="76">
        <f t="shared" si="37"/>
        <v>5160.5172322433345</v>
      </c>
      <c r="Y62" s="76">
        <f t="shared" si="37"/>
        <v>5833.412393852841</v>
      </c>
      <c r="Z62" s="76">
        <f t="shared" si="37"/>
        <v>657.3339614096991</v>
      </c>
      <c r="AA62" s="76">
        <f t="shared" si="37"/>
        <v>11130.478052806104</v>
      </c>
      <c r="AB62" s="76">
        <f t="shared" si="37"/>
        <v>780.90217551704222</v>
      </c>
      <c r="AC62" s="76">
        <f t="shared" si="37"/>
        <v>1300301.2274678783</v>
      </c>
      <c r="AD62" s="76">
        <f t="shared" si="37"/>
        <v>4.2202462430046808</v>
      </c>
      <c r="AE62" s="76">
        <f t="shared" si="37"/>
        <v>1929529.2879226927</v>
      </c>
      <c r="AF62" s="76">
        <f t="shared" si="37"/>
        <v>20993.270487324939</v>
      </c>
      <c r="AG62" s="76">
        <f t="shared" si="37"/>
        <v>21839.737515666187</v>
      </c>
      <c r="AH62" s="76">
        <f t="shared" si="37"/>
        <v>2544.3109442052091</v>
      </c>
      <c r="AI62" s="76">
        <f t="shared" si="37"/>
        <v>45834.782120677584</v>
      </c>
      <c r="AJ62" s="76">
        <f t="shared" si="37"/>
        <v>65.287059790593204</v>
      </c>
      <c r="AK62" s="76">
        <f t="shared" si="37"/>
        <v>6051.9369742105282</v>
      </c>
      <c r="AL62" s="76">
        <f t="shared" si="37"/>
        <v>6051.9369742105282</v>
      </c>
      <c r="AM62" s="76">
        <f t="shared" si="37"/>
        <v>1809.0080134992759</v>
      </c>
      <c r="AN62" s="76">
        <f t="shared" si="37"/>
        <v>0</v>
      </c>
      <c r="AO62" s="76">
        <f t="shared" si="37"/>
        <v>49797.127478338502</v>
      </c>
      <c r="AP62" s="76">
        <f t="shared" si="37"/>
        <v>208.25740993213711</v>
      </c>
      <c r="AQ62" s="76">
        <f t="shared" si="37"/>
        <v>7955.7408659314679</v>
      </c>
      <c r="AR62" s="76">
        <f t="shared" si="37"/>
        <v>379.10461713127603</v>
      </c>
      <c r="AS62" s="76">
        <f t="shared" si="37"/>
        <v>5345.1601226480034</v>
      </c>
      <c r="AT62" s="76">
        <f t="shared" si="37"/>
        <v>501.24130357379499</v>
      </c>
      <c r="AU62" s="76">
        <f t="shared" si="37"/>
        <v>102869.25119312214</v>
      </c>
      <c r="AV62" s="76">
        <f t="shared" si="37"/>
        <v>0</v>
      </c>
      <c r="AW62" s="76">
        <f t="shared" si="37"/>
        <v>830821.95338591386</v>
      </c>
      <c r="AX62" s="76">
        <f t="shared" si="37"/>
        <v>664152.57116525085</v>
      </c>
      <c r="AY62" s="76">
        <f t="shared" si="37"/>
        <v>73794.746533351004</v>
      </c>
      <c r="AZ62" s="76">
        <f t="shared" si="37"/>
        <v>737947.31769860198</v>
      </c>
      <c r="BA62" s="76">
        <f t="shared" si="37"/>
        <v>0.3122309013588091</v>
      </c>
      <c r="BB62" s="76">
        <f t="shared" si="37"/>
        <v>20198.792443368362</v>
      </c>
      <c r="BC62" s="76">
        <f t="shared" si="37"/>
        <v>690.67786936026505</v>
      </c>
      <c r="BD62" s="76">
        <f t="shared" si="37"/>
        <v>516206.14432062715</v>
      </c>
      <c r="BE62" s="76">
        <f t="shared" si="37"/>
        <v>1313.9211739864859</v>
      </c>
      <c r="BF62" s="76">
        <f t="shared" si="37"/>
        <v>19671.577005305484</v>
      </c>
      <c r="BG62" s="76">
        <f t="shared" si="37"/>
        <v>32074.557714612783</v>
      </c>
      <c r="BH62" s="76">
        <f t="shared" si="37"/>
        <v>520.88066169160652</v>
      </c>
      <c r="BI62" s="76">
        <f t="shared" si="37"/>
        <v>128.33268274647898</v>
      </c>
      <c r="BJ62" s="76">
        <f t="shared" si="37"/>
        <v>24371.262181248469</v>
      </c>
      <c r="BK62" s="76">
        <f t="shared" si="37"/>
        <v>572562.78251952957</v>
      </c>
      <c r="BL62" s="76">
        <f t="shared" si="37"/>
        <v>475181.95590740873</v>
      </c>
      <c r="BM62" s="76">
        <f t="shared" si="37"/>
        <v>97380.826612121018</v>
      </c>
      <c r="BN62" s="76">
        <f t="shared" si="37"/>
        <v>428.15388117032364</v>
      </c>
      <c r="BO62" s="76">
        <f t="shared" si="37"/>
        <v>17.563808975538223</v>
      </c>
      <c r="BP62" s="76">
        <f t="shared" si="37"/>
        <v>40868.739338832762</v>
      </c>
      <c r="BQ62" s="76">
        <f t="shared" si="37"/>
        <v>2035.116691857758</v>
      </c>
      <c r="BR62" s="76">
        <f t="shared" si="37"/>
        <v>105969.18680967609</v>
      </c>
      <c r="BS62" s="76">
        <f t="shared" si="37"/>
        <v>3808.3712508728972</v>
      </c>
      <c r="BT62" s="76">
        <f t="shared" si="37"/>
        <v>1511.9373381057892</v>
      </c>
      <c r="BU62" s="76">
        <f t="shared" si="37"/>
        <v>209174.83830534673</v>
      </c>
      <c r="BV62" s="76">
        <f t="shared" si="37"/>
        <v>5337.0494840741048</v>
      </c>
      <c r="BW62" s="76">
        <f t="shared" si="37"/>
        <v>17074.909996925657</v>
      </c>
      <c r="BX62" s="76">
        <f t="shared" si="37"/>
        <v>15440.594754244936</v>
      </c>
      <c r="BY62" s="76">
        <f t="shared" si="37"/>
        <v>81.334442448649369</v>
      </c>
      <c r="BZ62" s="76">
        <f t="shared" si="37"/>
        <v>165960.85225553822</v>
      </c>
      <c r="CA62" s="76">
        <f t="shared" si="37"/>
        <v>24760.843528059286</v>
      </c>
      <c r="CB62" s="76">
        <f t="shared" si="37"/>
        <v>2887.2641648448907</v>
      </c>
      <c r="CC62" s="76">
        <f t="shared" si="37"/>
        <v>1672.3424122356082</v>
      </c>
      <c r="CD62" s="76">
        <f t="shared" si="37"/>
        <v>46259.24220529147</v>
      </c>
      <c r="CE62" s="76">
        <f t="shared" si="37"/>
        <v>0</v>
      </c>
      <c r="CF62" s="76">
        <f t="shared" si="37"/>
        <v>20509.654129555718</v>
      </c>
      <c r="CG62" s="76">
        <f>SUM(CG2:CG54)</f>
        <v>818290.81715901359</v>
      </c>
      <c r="CH62" s="76">
        <f>SUM(CH2:CH54)</f>
        <v>31173.107973971091</v>
      </c>
      <c r="CI62" s="76"/>
      <c r="CW62" s="94"/>
      <c r="CX62" s="94"/>
      <c r="CY62" s="94"/>
    </row>
    <row r="63" spans="1:103">
      <c r="A63" s="94" t="s">
        <v>340</v>
      </c>
      <c r="B63" s="76">
        <f>+B3+B5+B8+B9+B11+B12+B14+B15+B16+B17+B18+B19+B20+B21+B22+B23+B24+B25+B26+B28+B30+B31+B33+B34+B35+B36+B37+B39+B40+B41+B42+B43+B44+B46+B47+B49+B50+B10</f>
        <v>1730501.3534584569</v>
      </c>
      <c r="C63" s="76">
        <f t="shared" ref="C63:Q63" si="38">+C3+C5+C8+C9+C11+C12+C14+C15+C16+C17+C18+C19+C20+C21+C22+C23+C24+C25+C26+C28+C30+C31+C33+C34+C35+C36+C37+C39+C40+C41+C42+C43+C44+C46+C47+C49+C50+C10</f>
        <v>50922.743147327215</v>
      </c>
      <c r="D63" s="76">
        <f t="shared" si="38"/>
        <v>621526.76362370746</v>
      </c>
      <c r="E63" s="76">
        <f t="shared" si="38"/>
        <v>498971.0133948088</v>
      </c>
      <c r="F63" s="76">
        <f t="shared" si="38"/>
        <v>418832.89642269473</v>
      </c>
      <c r="G63" s="76">
        <f t="shared" si="38"/>
        <v>153805.63744847619</v>
      </c>
      <c r="H63" s="76">
        <f t="shared" si="38"/>
        <v>683031.55128313135</v>
      </c>
      <c r="I63" s="76">
        <f t="shared" si="38"/>
        <v>4016.555790074241</v>
      </c>
      <c r="J63" s="76">
        <f t="shared" si="38"/>
        <v>7650.2559428731029</v>
      </c>
      <c r="K63" s="76">
        <f t="shared" si="38"/>
        <v>0</v>
      </c>
      <c r="L63" s="76">
        <f t="shared" si="38"/>
        <v>4673.5566409404355</v>
      </c>
      <c r="M63" s="76">
        <f t="shared" si="38"/>
        <v>1399.4068826569348</v>
      </c>
      <c r="N63" s="76">
        <f t="shared" si="38"/>
        <v>4494.2659073164905</v>
      </c>
      <c r="O63" s="76">
        <f t="shared" si="38"/>
        <v>184.64614245870197</v>
      </c>
      <c r="P63" s="76">
        <f t="shared" si="38"/>
        <v>654.79958282588632</v>
      </c>
      <c r="Q63" s="76">
        <f t="shared" si="38"/>
        <v>422.37749991288769</v>
      </c>
      <c r="R63" s="76"/>
      <c r="S63" s="76"/>
      <c r="T63" s="76"/>
      <c r="U63" s="76"/>
      <c r="V63" s="76"/>
      <c r="W63" s="76"/>
      <c r="X63" s="76"/>
      <c r="Y63" s="76"/>
      <c r="AA63" s="76"/>
      <c r="AB63" s="76"/>
      <c r="AC63" s="76"/>
      <c r="AD63" s="76"/>
      <c r="AE63" s="76"/>
      <c r="AF63" s="76"/>
      <c r="AG63" s="76"/>
      <c r="AH63" s="76"/>
      <c r="AI63" s="76"/>
      <c r="AK63" s="76"/>
      <c r="AL63" s="76"/>
      <c r="AM63" s="76"/>
      <c r="AN63" s="76"/>
      <c r="AO63" s="76"/>
      <c r="AP63" s="76"/>
      <c r="AR63" s="76"/>
      <c r="AS63" s="76"/>
      <c r="AT63" s="76"/>
      <c r="AU63" s="76"/>
      <c r="AV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F63" s="76"/>
      <c r="CG63" s="76"/>
      <c r="CH63" s="76"/>
      <c r="CI63" s="76"/>
      <c r="CW63" s="94"/>
      <c r="CX63" s="94"/>
      <c r="CY63" s="94"/>
    </row>
    <row r="64" spans="1:103">
      <c r="A64" s="94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AA64" s="76"/>
      <c r="AB64" s="76"/>
      <c r="AC64" s="76"/>
      <c r="AD64" s="76"/>
      <c r="AE64" s="76"/>
      <c r="AF64" s="76"/>
      <c r="AG64" s="76"/>
      <c r="AH64" s="76"/>
      <c r="AI64" s="76"/>
      <c r="AK64" s="76"/>
      <c r="AL64" s="76"/>
      <c r="AM64" s="76"/>
      <c r="AN64" s="76"/>
      <c r="AO64" s="76"/>
      <c r="AP64" s="76"/>
      <c r="AR64" s="76"/>
      <c r="AS64" s="76"/>
      <c r="AT64" s="76"/>
      <c r="AU64" s="76"/>
      <c r="AV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F64" s="76"/>
      <c r="CG64" s="76"/>
      <c r="CH64" s="76"/>
      <c r="CI64" s="76"/>
      <c r="CW64" s="94"/>
      <c r="CX64" s="94"/>
      <c r="CY64" s="94"/>
    </row>
    <row r="65" spans="2:21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</row>
    <row r="66" spans="2:21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</row>
    <row r="67" spans="2:21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</row>
    <row r="68" spans="2:21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</row>
    <row r="69" spans="2:21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C3F0-E710-42C0-8923-8208A6C27885}">
  <dimension ref="A1:EL63"/>
  <sheetViews>
    <sheetView zoomScale="85" zoomScaleNormal="85" workbookViewId="0">
      <pane xSplit="1" ySplit="2" topLeftCell="BM36" activePane="bottomRight" state="frozen"/>
      <selection pane="bottomRight" activeCell="B3" sqref="B3"/>
      <selection pane="bottomLeft" activeCell="AY55" sqref="AY55"/>
      <selection pane="topRight" activeCell="AY55" sqref="AY55"/>
    </sheetView>
  </sheetViews>
  <sheetFormatPr defaultRowHeight="15"/>
  <cols>
    <col min="1" max="1" width="19.140625" style="75" customWidth="1"/>
    <col min="2" max="16" width="9.140625" style="75" customWidth="1"/>
    <col min="17" max="17" width="15.140625" style="75" bestFit="1" customWidth="1"/>
    <col min="18" max="81" width="9.140625" style="75" customWidth="1"/>
    <col min="82" max="89" width="9.140625" style="75"/>
    <col min="90" max="90" width="9.140625" style="75" customWidth="1"/>
    <col min="91" max="141" width="9.140625" style="75"/>
    <col min="142" max="142" width="9.140625" style="75" customWidth="1"/>
    <col min="143" max="16384" width="9.140625" style="75"/>
  </cols>
  <sheetData>
    <row r="1" spans="1:142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 t="s">
        <v>399</v>
      </c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 t="s">
        <v>401</v>
      </c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</row>
    <row r="2" spans="1:142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76" t="s">
        <v>164</v>
      </c>
      <c r="I2" s="76" t="s">
        <v>317</v>
      </c>
      <c r="J2" s="76" t="s">
        <v>318</v>
      </c>
      <c r="K2" s="76" t="s">
        <v>319</v>
      </c>
      <c r="L2" s="76" t="s">
        <v>67</v>
      </c>
      <c r="M2" s="76" t="s">
        <v>320</v>
      </c>
      <c r="N2" s="76" t="s">
        <v>322</v>
      </c>
      <c r="O2" s="76" t="s">
        <v>323</v>
      </c>
      <c r="P2" s="76"/>
      <c r="Q2" s="94" t="s">
        <v>324</v>
      </c>
      <c r="R2" s="94" t="s">
        <v>325</v>
      </c>
      <c r="S2" s="94" t="s">
        <v>35</v>
      </c>
      <c r="T2" s="94" t="s">
        <v>39</v>
      </c>
      <c r="U2" s="94" t="s">
        <v>41</v>
      </c>
      <c r="V2" s="94" t="s">
        <v>43</v>
      </c>
      <c r="W2" s="94" t="s">
        <v>326</v>
      </c>
      <c r="X2" s="94" t="s">
        <v>45</v>
      </c>
      <c r="Y2" s="94" t="s">
        <v>47</v>
      </c>
      <c r="Z2" s="94" t="s">
        <v>49</v>
      </c>
      <c r="AA2" s="94" t="s">
        <v>53</v>
      </c>
      <c r="AB2" s="94" t="s">
        <v>55</v>
      </c>
      <c r="AC2" s="94" t="s">
        <v>57</v>
      </c>
      <c r="AD2" s="94" t="s">
        <v>59</v>
      </c>
      <c r="AE2" s="94" t="s">
        <v>61</v>
      </c>
      <c r="AF2" s="94" t="s">
        <v>327</v>
      </c>
      <c r="AG2" s="94" t="s">
        <v>63</v>
      </c>
      <c r="AH2" s="94" t="s">
        <v>65</v>
      </c>
      <c r="AI2" s="94" t="s">
        <v>67</v>
      </c>
      <c r="AJ2" s="94" t="s">
        <v>69</v>
      </c>
      <c r="AK2" s="94" t="s">
        <v>71</v>
      </c>
      <c r="AL2" s="94" t="s">
        <v>73</v>
      </c>
      <c r="AM2" s="94" t="s">
        <v>328</v>
      </c>
      <c r="AN2" s="94" t="s">
        <v>75</v>
      </c>
      <c r="AO2" s="94" t="s">
        <v>77</v>
      </c>
      <c r="AP2" s="94" t="s">
        <v>79</v>
      </c>
      <c r="AQ2" s="94" t="s">
        <v>81</v>
      </c>
      <c r="AR2" s="94" t="s">
        <v>83</v>
      </c>
      <c r="AS2" s="94" t="s">
        <v>329</v>
      </c>
      <c r="AT2" s="94" t="s">
        <v>85</v>
      </c>
      <c r="AU2" s="94" t="s">
        <v>87</v>
      </c>
      <c r="AV2" s="94" t="s">
        <v>161</v>
      </c>
      <c r="AW2" s="94" t="s">
        <v>91</v>
      </c>
      <c r="AX2" s="94" t="s">
        <v>93</v>
      </c>
      <c r="AY2" s="94" t="s">
        <v>95</v>
      </c>
      <c r="AZ2" s="94" t="s">
        <v>97</v>
      </c>
      <c r="BA2" s="94" t="s">
        <v>99</v>
      </c>
      <c r="BB2" s="94" t="s">
        <v>101</v>
      </c>
      <c r="BC2" s="94" t="s">
        <v>103</v>
      </c>
      <c r="BD2" s="94" t="s">
        <v>105</v>
      </c>
      <c r="BE2" s="94" t="s">
        <v>107</v>
      </c>
      <c r="BF2" s="94" t="s">
        <v>109</v>
      </c>
      <c r="BG2" s="94" t="s">
        <v>162</v>
      </c>
      <c r="BH2" s="94" t="s">
        <v>163</v>
      </c>
      <c r="BI2" s="94" t="s">
        <v>111</v>
      </c>
      <c r="BJ2" s="94" t="s">
        <v>113</v>
      </c>
      <c r="BK2" s="94" t="s">
        <v>115</v>
      </c>
      <c r="BL2" s="94" t="s">
        <v>117</v>
      </c>
      <c r="BM2" s="94" t="s">
        <v>119</v>
      </c>
      <c r="BN2" s="94" t="s">
        <v>121</v>
      </c>
      <c r="BO2" s="94" t="s">
        <v>123</v>
      </c>
      <c r="BP2" s="94" t="s">
        <v>125</v>
      </c>
      <c r="BQ2" s="94" t="s">
        <v>127</v>
      </c>
      <c r="BR2" s="94" t="s">
        <v>129</v>
      </c>
      <c r="BS2" s="94" t="s">
        <v>131</v>
      </c>
      <c r="BT2" s="94" t="s">
        <v>133</v>
      </c>
      <c r="BU2" s="94" t="s">
        <v>135</v>
      </c>
      <c r="BV2" s="94" t="s">
        <v>139</v>
      </c>
      <c r="BW2" s="94" t="s">
        <v>141</v>
      </c>
      <c r="BX2" s="94" t="s">
        <v>143</v>
      </c>
      <c r="BY2" s="94" t="s">
        <v>145</v>
      </c>
      <c r="BZ2" s="94" t="s">
        <v>147</v>
      </c>
      <c r="CA2" s="94" t="s">
        <v>149</v>
      </c>
      <c r="CB2" s="94" t="s">
        <v>151</v>
      </c>
      <c r="CC2" s="94" t="s">
        <v>153</v>
      </c>
      <c r="CD2" s="94" t="s">
        <v>155</v>
      </c>
      <c r="CE2" s="94"/>
      <c r="CF2" s="41" t="s">
        <v>53</v>
      </c>
      <c r="CG2" s="41" t="s">
        <v>81</v>
      </c>
      <c r="CH2" s="41" t="s">
        <v>161</v>
      </c>
      <c r="CI2" s="41" t="s">
        <v>162</v>
      </c>
      <c r="CJ2" s="41" t="s">
        <v>163</v>
      </c>
      <c r="CK2" s="41" t="s">
        <v>139</v>
      </c>
      <c r="CL2" s="94" t="s">
        <v>164</v>
      </c>
      <c r="CM2" s="94" t="s">
        <v>317</v>
      </c>
      <c r="CN2" s="94" t="s">
        <v>318</v>
      </c>
      <c r="CO2" s="41" t="s">
        <v>319</v>
      </c>
      <c r="CP2" s="41" t="s">
        <v>67</v>
      </c>
      <c r="CQ2" s="94" t="s">
        <v>320</v>
      </c>
      <c r="CR2" s="41" t="s">
        <v>322</v>
      </c>
      <c r="CS2" s="94" t="s">
        <v>323</v>
      </c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</row>
    <row r="3" spans="1:142">
      <c r="A3" s="34" t="s">
        <v>166</v>
      </c>
      <c r="B3" s="76"/>
      <c r="C3" s="76"/>
      <c r="D3" s="76"/>
      <c r="E3" s="76"/>
      <c r="F3" s="76"/>
      <c r="G3" s="76"/>
      <c r="H3" s="76">
        <v>34884.497305090401</v>
      </c>
      <c r="I3" s="76">
        <v>0.88934095189999995</v>
      </c>
      <c r="J3" s="76">
        <v>3.3905690893715001</v>
      </c>
      <c r="K3" s="76">
        <v>0.16715088699577996</v>
      </c>
      <c r="L3" s="76"/>
      <c r="M3" s="76">
        <v>126.79330316428042</v>
      </c>
      <c r="N3" s="76"/>
      <c r="O3" s="76">
        <v>68.456730833766301</v>
      </c>
      <c r="P3" s="76"/>
      <c r="Q3" s="76" t="s">
        <v>166</v>
      </c>
      <c r="R3" s="76">
        <v>13.287385840115943</v>
      </c>
      <c r="S3" s="76">
        <v>4206.5423068436703</v>
      </c>
      <c r="T3" s="76">
        <v>0.88934032926841211</v>
      </c>
      <c r="U3" s="76">
        <v>0.88934032926841211</v>
      </c>
      <c r="V3" s="76">
        <v>0.55740462264587731</v>
      </c>
      <c r="W3" s="76">
        <v>5.952978737253152E-2</v>
      </c>
      <c r="X3" s="76">
        <v>3.3905652744491293</v>
      </c>
      <c r="Y3" s="76">
        <v>0</v>
      </c>
      <c r="Z3" s="76">
        <v>0</v>
      </c>
      <c r="AA3" s="76">
        <v>0</v>
      </c>
      <c r="AB3" s="76">
        <v>0</v>
      </c>
      <c r="AC3" s="76">
        <v>3.2312247565366463</v>
      </c>
      <c r="AD3" s="76">
        <v>0</v>
      </c>
      <c r="AE3" s="76">
        <v>6074.208125527206</v>
      </c>
      <c r="AF3" s="76">
        <v>45.021823953912396</v>
      </c>
      <c r="AG3" s="76">
        <v>0.16769449260106792</v>
      </c>
      <c r="AH3" s="76">
        <v>0.16769449260106792</v>
      </c>
      <c r="AI3" s="76">
        <v>0</v>
      </c>
      <c r="AJ3" s="76">
        <v>0</v>
      </c>
      <c r="AK3" s="76">
        <v>45.609868965893412</v>
      </c>
      <c r="AL3" s="76">
        <v>0</v>
      </c>
      <c r="AM3" s="76">
        <v>11587.453042875046</v>
      </c>
      <c r="AN3" s="76">
        <v>125.12828217223633</v>
      </c>
      <c r="AO3" s="76">
        <v>126.8766148432877</v>
      </c>
      <c r="AP3" s="76">
        <v>68.456215874797849</v>
      </c>
      <c r="AQ3" s="76">
        <v>0</v>
      </c>
      <c r="AR3" s="76">
        <v>0</v>
      </c>
      <c r="AS3" s="76">
        <v>41704.630031360728</v>
      </c>
      <c r="AT3" s="76">
        <v>0</v>
      </c>
      <c r="AU3" s="76">
        <v>0</v>
      </c>
      <c r="AV3" s="76">
        <v>0</v>
      </c>
      <c r="AW3" s="76">
        <v>0.54470012030282644</v>
      </c>
      <c r="AX3" s="76">
        <v>61.357142229363312</v>
      </c>
      <c r="AY3" s="76">
        <v>0</v>
      </c>
      <c r="AZ3" s="76">
        <v>10036.052604183271</v>
      </c>
      <c r="BA3" s="76">
        <v>0</v>
      </c>
      <c r="BB3" s="76">
        <v>0</v>
      </c>
      <c r="BC3" s="76">
        <v>0</v>
      </c>
      <c r="BD3" s="76">
        <v>0</v>
      </c>
      <c r="BE3" s="76">
        <v>0</v>
      </c>
      <c r="BF3" s="76">
        <v>0</v>
      </c>
      <c r="BG3" s="76">
        <v>0</v>
      </c>
      <c r="BH3" s="76">
        <v>0</v>
      </c>
      <c r="BI3" s="76">
        <v>0</v>
      </c>
      <c r="BJ3" s="76">
        <v>0</v>
      </c>
      <c r="BK3" s="76">
        <v>0</v>
      </c>
      <c r="BL3" s="76">
        <v>0</v>
      </c>
      <c r="BM3" s="76">
        <v>0</v>
      </c>
      <c r="BN3" s="76">
        <v>0</v>
      </c>
      <c r="BO3" s="76">
        <v>0</v>
      </c>
      <c r="BP3" s="76">
        <v>0</v>
      </c>
      <c r="BQ3" s="76">
        <v>0</v>
      </c>
      <c r="BR3" s="76">
        <v>2643.5119213352054</v>
      </c>
      <c r="BS3" s="76">
        <v>0</v>
      </c>
      <c r="BT3" s="76">
        <v>0</v>
      </c>
      <c r="BU3" s="76">
        <v>0</v>
      </c>
      <c r="BV3" s="76">
        <v>0</v>
      </c>
      <c r="BW3" s="76">
        <v>3221.841119005463</v>
      </c>
      <c r="BX3" s="76">
        <v>0</v>
      </c>
      <c r="BY3" s="76">
        <v>353.10786722790829</v>
      </c>
      <c r="BZ3" s="76">
        <v>1583.141023639269</v>
      </c>
      <c r="CA3" s="76">
        <v>0</v>
      </c>
      <c r="CB3" s="76">
        <v>1816.6682403584741</v>
      </c>
      <c r="CC3" s="76">
        <v>34884.444333735672</v>
      </c>
      <c r="CD3" s="94">
        <v>1412.8711144055294</v>
      </c>
      <c r="CE3" s="94"/>
      <c r="CF3" s="41">
        <f t="shared" ref="CF3:CF34" si="0">(AA3-B3)/(B3+1E-50)</f>
        <v>0</v>
      </c>
      <c r="CG3" s="41">
        <f t="shared" ref="CG3:CG34" si="1">(AQ3-C3)/(C3+1E-50)</f>
        <v>0</v>
      </c>
      <c r="CH3" s="41">
        <f t="shared" ref="CH3:CH34" si="2">(AV3-D3)/(D3+1E-50)</f>
        <v>0</v>
      </c>
      <c r="CI3" s="41">
        <f t="shared" ref="CI3:CI34" si="3">(BG3-E3)/(E3+1E-50)</f>
        <v>0</v>
      </c>
      <c r="CJ3" s="41">
        <f t="shared" ref="CJ3:CJ34" si="4">(BH3-F3)/(F3+1E-50)</f>
        <v>0</v>
      </c>
      <c r="CK3" s="41">
        <f t="shared" ref="CK3:CK34" si="5">(BV3-G3)/(G3+1E-50)</f>
        <v>0</v>
      </c>
      <c r="CL3" s="41">
        <f t="shared" ref="CL3:CL34" si="6">(CC3-H3)/(H3+1E-50)</f>
        <v>-1.5184783735338467E-6</v>
      </c>
      <c r="CM3" s="41">
        <f t="shared" ref="CM3:CM34" si="7">(U3-I3)/(I3+1E-50)</f>
        <v>-7.001044835651166E-7</v>
      </c>
      <c r="CN3" s="41">
        <f t="shared" ref="CN3:CN34" si="8">(X3-J3)/(J3+1E-50)</f>
        <v>-1.1251569486820044E-6</v>
      </c>
      <c r="CO3" s="41">
        <f>(AG3-K3)/(K3+1E-50)</f>
        <v>3.2521849872186774E-3</v>
      </c>
      <c r="CP3" s="41">
        <f>(AI3-L3)/(L3+1E-50)</f>
        <v>0</v>
      </c>
      <c r="CQ3" s="41">
        <f t="shared" ref="CQ3:CQ34" si="9">(AO3-M3)/(M3+1E-50)</f>
        <v>6.5706687126320502E-4</v>
      </c>
      <c r="CR3" s="41">
        <f>(Y3-N3)/(N3+1E-50)</f>
        <v>0</v>
      </c>
      <c r="CS3" s="41">
        <f>(AP3-O3)/(O3+1E-50)</f>
        <v>-7.5224008242897638E-6</v>
      </c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</row>
    <row r="4" spans="1:142">
      <c r="A4" s="34" t="s">
        <v>168</v>
      </c>
      <c r="B4" s="76"/>
      <c r="C4" s="76"/>
      <c r="D4" s="76"/>
      <c r="E4" s="76"/>
      <c r="F4" s="76"/>
      <c r="G4" s="76"/>
      <c r="H4" s="76">
        <v>48089.62901706549</v>
      </c>
      <c r="I4" s="76">
        <v>1.3024789339</v>
      </c>
      <c r="J4" s="76">
        <v>11.414249153234501</v>
      </c>
      <c r="K4" s="76">
        <v>0.21289486786700004</v>
      </c>
      <c r="L4" s="76"/>
      <c r="M4" s="76">
        <v>173.84927283841526</v>
      </c>
      <c r="N4" s="76"/>
      <c r="O4" s="76">
        <v>127.24356073176121</v>
      </c>
      <c r="P4" s="76"/>
      <c r="Q4" s="76" t="s">
        <v>168</v>
      </c>
      <c r="R4" s="76">
        <v>18.00958704183121</v>
      </c>
      <c r="S4" s="76">
        <v>5476.5279913097356</v>
      </c>
      <c r="T4" s="76">
        <v>1.3024676370064525</v>
      </c>
      <c r="U4" s="76">
        <v>1.3024676370064525</v>
      </c>
      <c r="V4" s="76">
        <v>0.79841178111410294</v>
      </c>
      <c r="W4" s="76">
        <v>8.7184084240337051E-2</v>
      </c>
      <c r="X4" s="76">
        <v>11.413962112205928</v>
      </c>
      <c r="Y4" s="76">
        <v>0</v>
      </c>
      <c r="Z4" s="76">
        <v>0</v>
      </c>
      <c r="AA4" s="76">
        <v>0</v>
      </c>
      <c r="AB4" s="76">
        <v>0</v>
      </c>
      <c r="AC4" s="76">
        <v>2.7815179585770209</v>
      </c>
      <c r="AD4" s="76">
        <v>0</v>
      </c>
      <c r="AE4" s="76">
        <v>8578.057302528694</v>
      </c>
      <c r="AF4" s="76">
        <v>59.891501459021768</v>
      </c>
      <c r="AG4" s="76">
        <v>0.2136891480754422</v>
      </c>
      <c r="AH4" s="76">
        <v>0.2136891480754422</v>
      </c>
      <c r="AI4" s="76">
        <v>0</v>
      </c>
      <c r="AJ4" s="76">
        <v>0</v>
      </c>
      <c r="AK4" s="76">
        <v>74.117180453430919</v>
      </c>
      <c r="AL4" s="76">
        <v>0</v>
      </c>
      <c r="AM4" s="76">
        <v>17202.343179233852</v>
      </c>
      <c r="AN4" s="76">
        <v>131.94418941003246</v>
      </c>
      <c r="AO4" s="76">
        <v>173.88627008020549</v>
      </c>
      <c r="AP4" s="76">
        <v>127.23751433845827</v>
      </c>
      <c r="AQ4" s="76">
        <v>0</v>
      </c>
      <c r="AR4" s="76">
        <v>0</v>
      </c>
      <c r="AS4" s="76">
        <v>57352.156821927179</v>
      </c>
      <c r="AT4" s="76">
        <v>0</v>
      </c>
      <c r="AU4" s="76">
        <v>0</v>
      </c>
      <c r="AV4" s="76">
        <v>0</v>
      </c>
      <c r="AW4" s="76">
        <v>0.4468376397175679</v>
      </c>
      <c r="AX4" s="76">
        <v>88.47076361348573</v>
      </c>
      <c r="AY4" s="76">
        <v>0</v>
      </c>
      <c r="AZ4" s="76">
        <v>13839.200600843289</v>
      </c>
      <c r="BA4" s="76">
        <v>0</v>
      </c>
      <c r="BB4" s="76">
        <v>0</v>
      </c>
      <c r="BC4" s="76">
        <v>0</v>
      </c>
      <c r="BD4" s="76">
        <v>0</v>
      </c>
      <c r="BE4" s="76">
        <v>0</v>
      </c>
      <c r="BF4" s="76">
        <v>0</v>
      </c>
      <c r="BG4" s="76">
        <v>0</v>
      </c>
      <c r="BH4" s="76">
        <v>0</v>
      </c>
      <c r="BI4" s="76">
        <v>0</v>
      </c>
      <c r="BJ4" s="76">
        <v>0</v>
      </c>
      <c r="BK4" s="76">
        <v>0</v>
      </c>
      <c r="BL4" s="76">
        <v>0</v>
      </c>
      <c r="BM4" s="76">
        <v>0</v>
      </c>
      <c r="BN4" s="76">
        <v>0</v>
      </c>
      <c r="BO4" s="76">
        <v>0</v>
      </c>
      <c r="BP4" s="76">
        <v>0</v>
      </c>
      <c r="BQ4" s="76">
        <v>0</v>
      </c>
      <c r="BR4" s="76">
        <v>3337.6951163494155</v>
      </c>
      <c r="BS4" s="76">
        <v>0</v>
      </c>
      <c r="BT4" s="76">
        <v>0</v>
      </c>
      <c r="BU4" s="76">
        <v>0</v>
      </c>
      <c r="BV4" s="76">
        <v>0</v>
      </c>
      <c r="BW4" s="76">
        <v>4633.8003336205602</v>
      </c>
      <c r="BX4" s="76">
        <v>0</v>
      </c>
      <c r="BY4" s="76">
        <v>470.99903192081973</v>
      </c>
      <c r="BZ4" s="76">
        <v>1783.6894903417635</v>
      </c>
      <c r="CA4" s="76">
        <v>0</v>
      </c>
      <c r="CB4" s="76">
        <v>2404.0447544714561</v>
      </c>
      <c r="CC4" s="76">
        <v>48087.286330351591</v>
      </c>
      <c r="CD4" s="94">
        <v>1713.7741537206332</v>
      </c>
      <c r="CE4" s="94"/>
      <c r="CF4" s="41">
        <f t="shared" si="0"/>
        <v>0</v>
      </c>
      <c r="CG4" s="41">
        <f t="shared" si="1"/>
        <v>0</v>
      </c>
      <c r="CH4" s="41">
        <f t="shared" si="2"/>
        <v>0</v>
      </c>
      <c r="CI4" s="41">
        <f t="shared" si="3"/>
        <v>0</v>
      </c>
      <c r="CJ4" s="41">
        <f t="shared" si="4"/>
        <v>0</v>
      </c>
      <c r="CK4" s="41">
        <f t="shared" si="5"/>
        <v>0</v>
      </c>
      <c r="CL4" s="41">
        <f t="shared" si="6"/>
        <v>-4.871500907331565E-5</v>
      </c>
      <c r="CM4" s="41">
        <f t="shared" si="7"/>
        <v>-8.6733790877381459E-6</v>
      </c>
      <c r="CN4" s="41">
        <f t="shared" si="8"/>
        <v>-2.5147604955806286E-5</v>
      </c>
      <c r="CO4" s="41">
        <f t="shared" ref="CO4:CO51" si="10">(AG4-K4)/(K4+1E-50)</f>
        <v>3.7308565321469587E-3</v>
      </c>
      <c r="CP4" s="41">
        <f t="shared" ref="CP4:CP51" si="11">(AI4-L4)/(L4+1E-50)</f>
        <v>0</v>
      </c>
      <c r="CQ4" s="41">
        <f t="shared" si="9"/>
        <v>2.1281217451291258E-4</v>
      </c>
      <c r="CR4" s="41">
        <f t="shared" ref="CR4:CR51" si="12">(Y4-N4)/(N4+1E-50)</f>
        <v>0</v>
      </c>
      <c r="CS4" s="41">
        <f t="shared" ref="CS4:CS51" si="13">(AP4-O4)/(O4+1E-50)</f>
        <v>-4.7518265507238165E-5</v>
      </c>
      <c r="CT4" s="41"/>
      <c r="CU4" s="41"/>
      <c r="CV4" s="41"/>
      <c r="CW4" s="41"/>
      <c r="CX4" s="94"/>
      <c r="CY4" s="94"/>
      <c r="CZ4" s="41"/>
      <c r="DA4" s="94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</row>
    <row r="5" spans="1:142">
      <c r="A5" s="34" t="s">
        <v>169</v>
      </c>
      <c r="B5" s="76"/>
      <c r="C5" s="76"/>
      <c r="D5" s="76"/>
      <c r="E5" s="76"/>
      <c r="F5" s="76"/>
      <c r="G5" s="76"/>
      <c r="H5" s="76">
        <v>25492.243754314477</v>
      </c>
      <c r="I5" s="76">
        <v>0.5475868972761001</v>
      </c>
      <c r="J5" s="76">
        <v>2.82814761289786</v>
      </c>
      <c r="K5" s="76">
        <v>0.18596006128448997</v>
      </c>
      <c r="L5" s="76"/>
      <c r="M5" s="76">
        <v>76.301114250747617</v>
      </c>
      <c r="N5" s="76"/>
      <c r="O5" s="76">
        <v>36.963195898942296</v>
      </c>
      <c r="P5" s="76"/>
      <c r="Q5" s="76" t="s">
        <v>169</v>
      </c>
      <c r="R5" s="76">
        <v>7.9428982815068512</v>
      </c>
      <c r="S5" s="76">
        <v>2414.6425419177344</v>
      </c>
      <c r="T5" s="76">
        <v>0.54759127131491658</v>
      </c>
      <c r="U5" s="76">
        <v>0.54759127131491658</v>
      </c>
      <c r="V5" s="76">
        <v>0.3339949167975661</v>
      </c>
      <c r="W5" s="76">
        <v>3.5346734506655195E-2</v>
      </c>
      <c r="X5" s="76">
        <v>2.8281433124528097</v>
      </c>
      <c r="Y5" s="76">
        <v>0</v>
      </c>
      <c r="Z5" s="76">
        <v>0</v>
      </c>
      <c r="AA5" s="76">
        <v>0</v>
      </c>
      <c r="AB5" s="76">
        <v>0</v>
      </c>
      <c r="AC5" s="76">
        <v>1.3284746844064907</v>
      </c>
      <c r="AD5" s="76">
        <v>0</v>
      </c>
      <c r="AE5" s="76">
        <v>3707.1888317030875</v>
      </c>
      <c r="AF5" s="76">
        <v>26.924040586479059</v>
      </c>
      <c r="AG5" s="76">
        <v>0.18629403130246192</v>
      </c>
      <c r="AH5" s="76">
        <v>0.18629403130246192</v>
      </c>
      <c r="AI5" s="76">
        <v>0</v>
      </c>
      <c r="AJ5" s="76">
        <v>0</v>
      </c>
      <c r="AK5" s="76">
        <v>27.075138765118506</v>
      </c>
      <c r="AL5" s="76">
        <v>0</v>
      </c>
      <c r="AM5" s="76">
        <v>8065.7719198541135</v>
      </c>
      <c r="AN5" s="76">
        <v>62.749888568111288</v>
      </c>
      <c r="AO5" s="76">
        <v>76.603656142923057</v>
      </c>
      <c r="AP5" s="76">
        <v>36.963037464143923</v>
      </c>
      <c r="AQ5" s="76">
        <v>0</v>
      </c>
      <c r="AR5" s="76">
        <v>0</v>
      </c>
      <c r="AS5" s="76">
        <v>29500.366624337941</v>
      </c>
      <c r="AT5" s="76">
        <v>0</v>
      </c>
      <c r="AU5" s="76">
        <v>0</v>
      </c>
      <c r="AV5" s="76">
        <v>0</v>
      </c>
      <c r="AW5" s="76">
        <v>1.3876763616356955</v>
      </c>
      <c r="AX5" s="76">
        <v>35.386649886461932</v>
      </c>
      <c r="AY5" s="76">
        <v>0</v>
      </c>
      <c r="AZ5" s="76">
        <v>6448.1723205145581</v>
      </c>
      <c r="BA5" s="76">
        <v>0</v>
      </c>
      <c r="BB5" s="76">
        <v>0</v>
      </c>
      <c r="BC5" s="76">
        <v>0</v>
      </c>
      <c r="BD5" s="76">
        <v>0</v>
      </c>
      <c r="BE5" s="76">
        <v>0</v>
      </c>
      <c r="BF5" s="76">
        <v>0</v>
      </c>
      <c r="BG5" s="76">
        <v>0</v>
      </c>
      <c r="BH5" s="76">
        <v>0</v>
      </c>
      <c r="BI5" s="76">
        <v>0</v>
      </c>
      <c r="BJ5" s="76">
        <v>0</v>
      </c>
      <c r="BK5" s="76">
        <v>0</v>
      </c>
      <c r="BL5" s="76">
        <v>0</v>
      </c>
      <c r="BM5" s="76">
        <v>0</v>
      </c>
      <c r="BN5" s="76">
        <v>0</v>
      </c>
      <c r="BO5" s="76">
        <v>0</v>
      </c>
      <c r="BP5" s="76">
        <v>0</v>
      </c>
      <c r="BQ5" s="76">
        <v>0</v>
      </c>
      <c r="BR5" s="76">
        <v>1471.1700900543096</v>
      </c>
      <c r="BS5" s="76">
        <v>0</v>
      </c>
      <c r="BT5" s="76">
        <v>0</v>
      </c>
      <c r="BU5" s="76">
        <v>0</v>
      </c>
      <c r="BV5" s="76">
        <v>0</v>
      </c>
      <c r="BW5" s="76">
        <v>2067.6703587068919</v>
      </c>
      <c r="BX5" s="76">
        <v>0</v>
      </c>
      <c r="BY5" s="76">
        <v>211.24616898755778</v>
      </c>
      <c r="BZ5" s="76">
        <v>817.60188856747163</v>
      </c>
      <c r="CA5" s="76">
        <v>0</v>
      </c>
      <c r="CB5" s="76">
        <v>1794.3660094789916</v>
      </c>
      <c r="CC5" s="76">
        <v>25492.21486345123</v>
      </c>
      <c r="CD5" s="94">
        <v>697.1716408589981</v>
      </c>
      <c r="CE5" s="94"/>
      <c r="CF5" s="41">
        <f t="shared" si="0"/>
        <v>0</v>
      </c>
      <c r="CG5" s="41">
        <f t="shared" si="1"/>
        <v>0</v>
      </c>
      <c r="CH5" s="41">
        <f t="shared" si="2"/>
        <v>0</v>
      </c>
      <c r="CI5" s="41">
        <f t="shared" si="3"/>
        <v>0</v>
      </c>
      <c r="CJ5" s="41">
        <f t="shared" si="4"/>
        <v>0</v>
      </c>
      <c r="CK5" s="41">
        <f t="shared" si="5"/>
        <v>0</v>
      </c>
      <c r="CL5" s="41">
        <f t="shared" si="6"/>
        <v>-1.1333197471720578E-6</v>
      </c>
      <c r="CM5" s="41">
        <f t="shared" si="7"/>
        <v>7.9878441910084592E-6</v>
      </c>
      <c r="CN5" s="41">
        <f t="shared" si="8"/>
        <v>-1.5205871966069654E-6</v>
      </c>
      <c r="CO5" s="41">
        <f t="shared" si="10"/>
        <v>1.795923359376743E-3</v>
      </c>
      <c r="CP5" s="41">
        <f t="shared" si="11"/>
        <v>0</v>
      </c>
      <c r="CQ5" s="41">
        <f t="shared" si="9"/>
        <v>3.9651045092369205E-3</v>
      </c>
      <c r="CR5" s="41">
        <f t="shared" si="12"/>
        <v>0</v>
      </c>
      <c r="CS5" s="41">
        <f t="shared" si="13"/>
        <v>-4.2862851687786938E-6</v>
      </c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</row>
    <row r="6" spans="1:142">
      <c r="A6" s="34" t="s">
        <v>170</v>
      </c>
      <c r="B6" s="76">
        <v>13.516387700000001</v>
      </c>
      <c r="C6" s="76">
        <v>28.713960899999996</v>
      </c>
      <c r="D6" s="76">
        <v>23.5883784</v>
      </c>
      <c r="E6" s="76">
        <v>456.38533949999999</v>
      </c>
      <c r="F6" s="76">
        <v>439.74624920000008</v>
      </c>
      <c r="G6" s="76">
        <v>0.76</v>
      </c>
      <c r="H6" s="76">
        <v>265747.2149861721</v>
      </c>
      <c r="I6" s="76">
        <v>7.1850096812249999</v>
      </c>
      <c r="J6" s="76">
        <v>32.237614307371459</v>
      </c>
      <c r="K6" s="76">
        <v>1.4647223306578052</v>
      </c>
      <c r="L6" s="76"/>
      <c r="M6" s="76">
        <v>961.69784962328879</v>
      </c>
      <c r="N6" s="76"/>
      <c r="O6" s="76">
        <v>149.35160132410306</v>
      </c>
      <c r="P6" s="76"/>
      <c r="Q6" s="76" t="s">
        <v>170</v>
      </c>
      <c r="R6" s="76">
        <v>99.255394894783208</v>
      </c>
      <c r="S6" s="76">
        <v>30319.545639679905</v>
      </c>
      <c r="T6" s="76">
        <v>7.18495669827412</v>
      </c>
      <c r="U6" s="76">
        <v>7.18495669827412</v>
      </c>
      <c r="V6" s="76">
        <v>4.368718780944624</v>
      </c>
      <c r="W6" s="76">
        <v>0.47373919952892468</v>
      </c>
      <c r="X6" s="76">
        <v>32.23747518432922</v>
      </c>
      <c r="Y6" s="76">
        <v>0</v>
      </c>
      <c r="Z6" s="76">
        <v>0</v>
      </c>
      <c r="AA6" s="76">
        <v>13.516138851502255</v>
      </c>
      <c r="AB6" s="76">
        <v>0</v>
      </c>
      <c r="AC6" s="76">
        <v>16.144721003102568</v>
      </c>
      <c r="AD6" s="76">
        <v>0</v>
      </c>
      <c r="AE6" s="76">
        <v>47602.995632898244</v>
      </c>
      <c r="AF6" s="76">
        <v>331.07990243430845</v>
      </c>
      <c r="AG6" s="76">
        <v>1.4691041755790542</v>
      </c>
      <c r="AH6" s="76">
        <v>1.4691041755790542</v>
      </c>
      <c r="AI6" s="76">
        <v>0</v>
      </c>
      <c r="AJ6" s="76">
        <v>0</v>
      </c>
      <c r="AK6" s="76">
        <v>211.24260029041042</v>
      </c>
      <c r="AL6" s="76">
        <v>0</v>
      </c>
      <c r="AM6" s="76">
        <v>87025.753585517392</v>
      </c>
      <c r="AN6" s="76">
        <v>858.46343844647106</v>
      </c>
      <c r="AO6" s="76">
        <v>962.79073772584672</v>
      </c>
      <c r="AP6" s="76">
        <v>149.3488887261833</v>
      </c>
      <c r="AQ6" s="76">
        <v>28.713874843609656</v>
      </c>
      <c r="AR6" s="76">
        <v>0</v>
      </c>
      <c r="AS6" s="76">
        <v>316897.20275114785</v>
      </c>
      <c r="AT6" s="76">
        <v>21.229164364490131</v>
      </c>
      <c r="AU6" s="76">
        <v>2.358833279209847</v>
      </c>
      <c r="AV6" s="76">
        <v>23.587997643699982</v>
      </c>
      <c r="AW6" s="76">
        <v>6.1432497316707266</v>
      </c>
      <c r="AX6" s="76">
        <v>389.76258422444135</v>
      </c>
      <c r="AY6" s="76">
        <v>0</v>
      </c>
      <c r="AZ6" s="76">
        <v>75530.180710682951</v>
      </c>
      <c r="BA6" s="76">
        <v>0</v>
      </c>
      <c r="BB6" s="76">
        <v>0</v>
      </c>
      <c r="BC6" s="76">
        <v>19.392806429779938</v>
      </c>
      <c r="BD6" s="76">
        <v>0</v>
      </c>
      <c r="BE6" s="76">
        <v>5.8046472687489157</v>
      </c>
      <c r="BF6" s="76">
        <v>0</v>
      </c>
      <c r="BG6" s="76">
        <v>456.40257555041126</v>
      </c>
      <c r="BH6" s="76">
        <v>439.7635093764776</v>
      </c>
      <c r="BI6" s="76">
        <v>16.639066173933628</v>
      </c>
      <c r="BJ6" s="76">
        <v>0</v>
      </c>
      <c r="BK6" s="76">
        <v>0</v>
      </c>
      <c r="BL6" s="76">
        <v>335.61413851639963</v>
      </c>
      <c r="BM6" s="76">
        <v>0</v>
      </c>
      <c r="BN6" s="76">
        <v>15.435054596361219</v>
      </c>
      <c r="BO6" s="76">
        <v>0</v>
      </c>
      <c r="BP6" s="76">
        <v>0.72118156517138154</v>
      </c>
      <c r="BQ6" s="76">
        <v>38.565667781103123</v>
      </c>
      <c r="BR6" s="76">
        <v>18930.643530691046</v>
      </c>
      <c r="BS6" s="76">
        <v>0</v>
      </c>
      <c r="BT6" s="76">
        <v>24.230013218913438</v>
      </c>
      <c r="BU6" s="76">
        <v>0</v>
      </c>
      <c r="BV6" s="76">
        <v>0.7600041711448049</v>
      </c>
      <c r="BW6" s="76">
        <v>20446.357063099626</v>
      </c>
      <c r="BX6" s="76">
        <v>0</v>
      </c>
      <c r="BY6" s="76">
        <v>2604.683584725351</v>
      </c>
      <c r="BZ6" s="76">
        <v>11479.808953001428</v>
      </c>
      <c r="CA6" s="76">
        <v>0</v>
      </c>
      <c r="CB6" s="76">
        <v>15818.303871831342</v>
      </c>
      <c r="CC6" s="76">
        <v>265739.13213368825</v>
      </c>
      <c r="CD6" s="94">
        <v>8464.7250840473898</v>
      </c>
      <c r="CE6" s="94"/>
      <c r="CF6" s="41">
        <f t="shared" si="0"/>
        <v>-1.8410873028292039E-5</v>
      </c>
      <c r="CG6" s="41">
        <f t="shared" si="1"/>
        <v>-2.997022620479774E-6</v>
      </c>
      <c r="CH6" s="41">
        <f t="shared" si="2"/>
        <v>-1.6141690351126152E-5</v>
      </c>
      <c r="CI6" s="41">
        <f t="shared" si="3"/>
        <v>3.776644190664301E-5</v>
      </c>
      <c r="CJ6" s="41">
        <f t="shared" si="4"/>
        <v>3.9250309715935311E-5</v>
      </c>
      <c r="CK6" s="41">
        <f t="shared" si="5"/>
        <v>5.488348427483633E-6</v>
      </c>
      <c r="CL6" s="41">
        <f t="shared" si="6"/>
        <v>-3.0415567983521621E-5</v>
      </c>
      <c r="CM6" s="41">
        <f t="shared" si="7"/>
        <v>-7.3740959623775774E-6</v>
      </c>
      <c r="CN6" s="41">
        <f t="shared" si="8"/>
        <v>-4.3155501803586422E-6</v>
      </c>
      <c r="CO6" s="41">
        <f t="shared" si="10"/>
        <v>2.9915874357435736E-3</v>
      </c>
      <c r="CP6" s="41">
        <f t="shared" si="11"/>
        <v>0</v>
      </c>
      <c r="CQ6" s="41">
        <f t="shared" si="9"/>
        <v>1.1364152503679156E-3</v>
      </c>
      <c r="CR6" s="41">
        <f t="shared" si="12"/>
        <v>0</v>
      </c>
      <c r="CS6" s="41">
        <f t="shared" si="13"/>
        <v>-1.8162496389088013E-5</v>
      </c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</row>
    <row r="7" spans="1:142">
      <c r="A7" s="34" t="s">
        <v>171</v>
      </c>
      <c r="B7" s="76"/>
      <c r="C7" s="76"/>
      <c r="D7" s="76"/>
      <c r="E7" s="76"/>
      <c r="F7" s="76"/>
      <c r="G7" s="76"/>
      <c r="H7" s="76">
        <v>35144.718759073614</v>
      </c>
      <c r="I7" s="76">
        <v>1.0350101568098002</v>
      </c>
      <c r="J7" s="76">
        <v>5.8923689459880009E-3</v>
      </c>
      <c r="K7" s="76">
        <v>0.21796783755690988</v>
      </c>
      <c r="L7" s="76"/>
      <c r="M7" s="76">
        <v>135.42580285130541</v>
      </c>
      <c r="N7" s="76"/>
      <c r="O7" s="76">
        <v>1.4848363359631398</v>
      </c>
      <c r="P7" s="76"/>
      <c r="Q7" s="76" t="s">
        <v>171</v>
      </c>
      <c r="R7" s="76">
        <v>13.904850193883492</v>
      </c>
      <c r="S7" s="76">
        <v>4094.7080248667294</v>
      </c>
      <c r="T7" s="76">
        <v>1.0350095971315654</v>
      </c>
      <c r="U7" s="76">
        <v>1.0350095971315654</v>
      </c>
      <c r="V7" s="76">
        <v>0.61551630797830659</v>
      </c>
      <c r="W7" s="76">
        <v>6.6375130533669432E-2</v>
      </c>
      <c r="X7" s="76">
        <v>5.8926621215317464E-3</v>
      </c>
      <c r="Y7" s="76">
        <v>0</v>
      </c>
      <c r="Z7" s="76">
        <v>0</v>
      </c>
      <c r="AA7" s="76">
        <v>0</v>
      </c>
      <c r="AB7" s="76">
        <v>0</v>
      </c>
      <c r="AC7" s="76">
        <v>1.8609677795819033</v>
      </c>
      <c r="AD7" s="76">
        <v>0</v>
      </c>
      <c r="AE7" s="76">
        <v>6759.6296487401041</v>
      </c>
      <c r="AF7" s="76">
        <v>46.335782173162002</v>
      </c>
      <c r="AG7" s="76">
        <v>0.21860144470282902</v>
      </c>
      <c r="AH7" s="76">
        <v>0.21860144470282902</v>
      </c>
      <c r="AI7" s="76">
        <v>0</v>
      </c>
      <c r="AJ7" s="76">
        <v>0</v>
      </c>
      <c r="AK7" s="76">
        <v>13.435478770682719</v>
      </c>
      <c r="AL7" s="76">
        <v>0</v>
      </c>
      <c r="AM7" s="76">
        <v>11698.438704267846</v>
      </c>
      <c r="AN7" s="76">
        <v>123.26964083462111</v>
      </c>
      <c r="AO7" s="76">
        <v>135.61337406789306</v>
      </c>
      <c r="AP7" s="76">
        <v>1.4848361947659214</v>
      </c>
      <c r="AQ7" s="76">
        <v>0</v>
      </c>
      <c r="AR7" s="76">
        <v>0</v>
      </c>
      <c r="AS7" s="76">
        <v>42214.95543984964</v>
      </c>
      <c r="AT7" s="76">
        <v>0</v>
      </c>
      <c r="AU7" s="76">
        <v>0</v>
      </c>
      <c r="AV7" s="76">
        <v>0</v>
      </c>
      <c r="AW7" s="76">
        <v>1.0006365178846983</v>
      </c>
      <c r="AX7" s="76">
        <v>46.708574163748246</v>
      </c>
      <c r="AY7" s="76">
        <v>0</v>
      </c>
      <c r="AZ7" s="76">
        <v>9755.1254272031438</v>
      </c>
      <c r="BA7" s="76">
        <v>0</v>
      </c>
      <c r="BB7" s="76">
        <v>0</v>
      </c>
      <c r="BC7" s="76">
        <v>0</v>
      </c>
      <c r="BD7" s="76">
        <v>0</v>
      </c>
      <c r="BE7" s="76">
        <v>0</v>
      </c>
      <c r="BF7" s="76">
        <v>0</v>
      </c>
      <c r="BG7" s="76">
        <v>0</v>
      </c>
      <c r="BH7" s="76">
        <v>0</v>
      </c>
      <c r="BI7" s="76">
        <v>0</v>
      </c>
      <c r="BJ7" s="76">
        <v>0</v>
      </c>
      <c r="BK7" s="76">
        <v>0</v>
      </c>
      <c r="BL7" s="76">
        <v>0</v>
      </c>
      <c r="BM7" s="76">
        <v>0</v>
      </c>
      <c r="BN7" s="76">
        <v>0</v>
      </c>
      <c r="BO7" s="76">
        <v>0</v>
      </c>
      <c r="BP7" s="76">
        <v>0</v>
      </c>
      <c r="BQ7" s="76">
        <v>0</v>
      </c>
      <c r="BR7" s="76">
        <v>2503.6109627160768</v>
      </c>
      <c r="BS7" s="76">
        <v>0</v>
      </c>
      <c r="BT7" s="76">
        <v>0</v>
      </c>
      <c r="BU7" s="76">
        <v>0</v>
      </c>
      <c r="BV7" s="76">
        <v>0</v>
      </c>
      <c r="BW7" s="76">
        <v>2368.7204452319543</v>
      </c>
      <c r="BX7" s="76">
        <v>0</v>
      </c>
      <c r="BY7" s="76">
        <v>364.83114598887323</v>
      </c>
      <c r="BZ7" s="76">
        <v>1425.7275772053772</v>
      </c>
      <c r="CA7" s="76">
        <v>0</v>
      </c>
      <c r="CB7" s="76">
        <v>2103.785667974139</v>
      </c>
      <c r="CC7" s="76">
        <v>35144.630146111333</v>
      </c>
      <c r="CD7" s="94">
        <v>999.00050638156938</v>
      </c>
      <c r="CE7" s="94"/>
      <c r="CF7" s="41">
        <f t="shared" si="0"/>
        <v>0</v>
      </c>
      <c r="CG7" s="41">
        <f t="shared" si="1"/>
        <v>0</v>
      </c>
      <c r="CH7" s="41">
        <f t="shared" si="2"/>
        <v>0</v>
      </c>
      <c r="CI7" s="41">
        <f t="shared" si="3"/>
        <v>0</v>
      </c>
      <c r="CJ7" s="41">
        <f t="shared" si="4"/>
        <v>0</v>
      </c>
      <c r="CK7" s="41">
        <f t="shared" si="5"/>
        <v>0</v>
      </c>
      <c r="CL7" s="41">
        <f t="shared" si="6"/>
        <v>-2.5213734925237794E-6</v>
      </c>
      <c r="CM7" s="41">
        <f t="shared" si="7"/>
        <v>-5.4074661121523061E-7</v>
      </c>
      <c r="CN7" s="41">
        <f t="shared" si="8"/>
        <v>4.9755123352403813E-5</v>
      </c>
      <c r="CO7" s="41">
        <f t="shared" si="10"/>
        <v>2.9068836623830602E-3</v>
      </c>
      <c r="CP7" s="41">
        <f t="shared" si="11"/>
        <v>0</v>
      </c>
      <c r="CQ7" s="41">
        <f t="shared" si="9"/>
        <v>1.3850478464108168E-3</v>
      </c>
      <c r="CR7" s="41">
        <f t="shared" si="12"/>
        <v>0</v>
      </c>
      <c r="CS7" s="41">
        <f t="shared" si="13"/>
        <v>-9.5092782242712824E-8</v>
      </c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</row>
    <row r="8" spans="1:142">
      <c r="A8" s="34" t="s">
        <v>172</v>
      </c>
      <c r="B8" s="76"/>
      <c r="C8" s="76"/>
      <c r="D8" s="76"/>
      <c r="E8" s="76"/>
      <c r="F8" s="76"/>
      <c r="G8" s="76"/>
      <c r="H8" s="76">
        <v>25215.617890845067</v>
      </c>
      <c r="I8" s="76">
        <v>0.64984317739999997</v>
      </c>
      <c r="J8" s="76">
        <v>0.31693077070000003</v>
      </c>
      <c r="K8" s="76">
        <v>0.10301789981130002</v>
      </c>
      <c r="L8" s="76"/>
      <c r="M8" s="76">
        <v>93.779788403731985</v>
      </c>
      <c r="N8" s="76"/>
      <c r="O8" s="76">
        <v>0.97166862936870013</v>
      </c>
      <c r="P8" s="76"/>
      <c r="Q8" s="76" t="s">
        <v>172</v>
      </c>
      <c r="R8" s="76">
        <v>9.917647392930844</v>
      </c>
      <c r="S8" s="76">
        <v>3156.0253569226747</v>
      </c>
      <c r="T8" s="76">
        <v>0.64984244715302852</v>
      </c>
      <c r="U8" s="76">
        <v>0.64984244715302852</v>
      </c>
      <c r="V8" s="76">
        <v>0.40987446953487905</v>
      </c>
      <c r="W8" s="76">
        <v>4.3497298080986728E-2</v>
      </c>
      <c r="X8" s="76">
        <v>0.31692499939288105</v>
      </c>
      <c r="Y8" s="76">
        <v>0</v>
      </c>
      <c r="Z8" s="76">
        <v>0</v>
      </c>
      <c r="AA8" s="76">
        <v>0</v>
      </c>
      <c r="AB8" s="76">
        <v>0</v>
      </c>
      <c r="AC8" s="76">
        <v>1.6055549816405705</v>
      </c>
      <c r="AD8" s="76">
        <v>0</v>
      </c>
      <c r="AE8" s="76">
        <v>4496.9572339803262</v>
      </c>
      <c r="AF8" s="76">
        <v>33.767083723854618</v>
      </c>
      <c r="AG8" s="76">
        <v>0.10341512299718368</v>
      </c>
      <c r="AH8" s="76">
        <v>0.10341512299718368</v>
      </c>
      <c r="AI8" s="76">
        <v>0</v>
      </c>
      <c r="AJ8" s="76">
        <v>0</v>
      </c>
      <c r="AK8" s="76">
        <v>20.688674956717815</v>
      </c>
      <c r="AL8" s="76">
        <v>0</v>
      </c>
      <c r="AM8" s="76">
        <v>7626.5820566971352</v>
      </c>
      <c r="AN8" s="76">
        <v>140.35888262548448</v>
      </c>
      <c r="AO8" s="76">
        <v>93.781418213330227</v>
      </c>
      <c r="AP8" s="76">
        <v>0.97166905377271351</v>
      </c>
      <c r="AQ8" s="76">
        <v>0</v>
      </c>
      <c r="AR8" s="76">
        <v>0</v>
      </c>
      <c r="AS8" s="76">
        <v>30288.675135391346</v>
      </c>
      <c r="AT8" s="76">
        <v>0</v>
      </c>
      <c r="AU8" s="76">
        <v>0</v>
      </c>
      <c r="AV8" s="76">
        <v>0</v>
      </c>
      <c r="AW8" s="76">
        <v>0.15349839310791119</v>
      </c>
      <c r="AX8" s="76">
        <v>36.035310196927917</v>
      </c>
      <c r="AY8" s="76">
        <v>0</v>
      </c>
      <c r="AZ8" s="76">
        <v>8010.4042808611275</v>
      </c>
      <c r="BA8" s="76">
        <v>0</v>
      </c>
      <c r="BB8" s="76">
        <v>0</v>
      </c>
      <c r="BC8" s="76">
        <v>0</v>
      </c>
      <c r="BD8" s="76">
        <v>0</v>
      </c>
      <c r="BE8" s="76">
        <v>0</v>
      </c>
      <c r="BF8" s="76">
        <v>0</v>
      </c>
      <c r="BG8" s="76">
        <v>0</v>
      </c>
      <c r="BH8" s="76">
        <v>0</v>
      </c>
      <c r="BI8" s="76">
        <v>0</v>
      </c>
      <c r="BJ8" s="76">
        <v>0</v>
      </c>
      <c r="BK8" s="76">
        <v>0</v>
      </c>
      <c r="BL8" s="76">
        <v>0</v>
      </c>
      <c r="BM8" s="76">
        <v>0</v>
      </c>
      <c r="BN8" s="76">
        <v>0</v>
      </c>
      <c r="BO8" s="76">
        <v>0</v>
      </c>
      <c r="BP8" s="76">
        <v>0</v>
      </c>
      <c r="BQ8" s="76">
        <v>0</v>
      </c>
      <c r="BR8" s="76">
        <v>1775.6552402678624</v>
      </c>
      <c r="BS8" s="76">
        <v>0</v>
      </c>
      <c r="BT8" s="76">
        <v>0</v>
      </c>
      <c r="BU8" s="76">
        <v>0</v>
      </c>
      <c r="BV8" s="76">
        <v>0</v>
      </c>
      <c r="BW8" s="76">
        <v>2005.9269866248471</v>
      </c>
      <c r="BX8" s="76">
        <v>0</v>
      </c>
      <c r="BY8" s="76">
        <v>264.85133176287036</v>
      </c>
      <c r="BZ8" s="76">
        <v>1331.8821012638396</v>
      </c>
      <c r="CA8" s="76">
        <v>0</v>
      </c>
      <c r="CB8" s="76">
        <v>1539.8474678814127</v>
      </c>
      <c r="CC8" s="76">
        <v>25215.595571796272</v>
      </c>
      <c r="CD8" s="94">
        <v>1103.95659422119</v>
      </c>
      <c r="CE8" s="94"/>
      <c r="CF8" s="41">
        <f t="shared" si="0"/>
        <v>0</v>
      </c>
      <c r="CG8" s="41">
        <f t="shared" si="1"/>
        <v>0</v>
      </c>
      <c r="CH8" s="41">
        <f t="shared" si="2"/>
        <v>0</v>
      </c>
      <c r="CI8" s="41">
        <f t="shared" si="3"/>
        <v>0</v>
      </c>
      <c r="CJ8" s="41">
        <f t="shared" si="4"/>
        <v>0</v>
      </c>
      <c r="CK8" s="41">
        <f t="shared" si="5"/>
        <v>0</v>
      </c>
      <c r="CL8" s="41">
        <f t="shared" si="6"/>
        <v>-8.8512797475451032E-7</v>
      </c>
      <c r="CM8" s="41">
        <f t="shared" si="7"/>
        <v>-1.1237279959902439E-6</v>
      </c>
      <c r="CN8" s="41">
        <f t="shared" si="8"/>
        <v>-1.8209993009633185E-5</v>
      </c>
      <c r="CO8" s="41">
        <f t="shared" si="10"/>
        <v>3.8558656952943087E-3</v>
      </c>
      <c r="CP8" s="41">
        <f t="shared" si="11"/>
        <v>0</v>
      </c>
      <c r="CQ8" s="41">
        <f t="shared" si="9"/>
        <v>1.7379113623349208E-5</v>
      </c>
      <c r="CR8" s="41">
        <f t="shared" si="12"/>
        <v>0</v>
      </c>
      <c r="CS8" s="41">
        <f t="shared" si="13"/>
        <v>4.3677854831324115E-7</v>
      </c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</row>
    <row r="9" spans="1:142">
      <c r="A9" s="34" t="s">
        <v>173</v>
      </c>
      <c r="B9" s="76"/>
      <c r="C9" s="76"/>
      <c r="D9" s="76"/>
      <c r="E9" s="76"/>
      <c r="F9" s="76"/>
      <c r="G9" s="76"/>
      <c r="H9" s="76">
        <v>5514.8609271436226</v>
      </c>
      <c r="I9" s="76">
        <v>0.1756978361</v>
      </c>
      <c r="J9" s="76">
        <v>1.7135163571222302E-3</v>
      </c>
      <c r="K9" s="76">
        <v>3.1506738599999994E-2</v>
      </c>
      <c r="L9" s="76"/>
      <c r="M9" s="76">
        <v>23.177913770299998</v>
      </c>
      <c r="N9" s="76"/>
      <c r="O9" s="76">
        <v>0.27768971377534846</v>
      </c>
      <c r="P9" s="76"/>
      <c r="Q9" s="76" t="s">
        <v>173</v>
      </c>
      <c r="R9" s="76">
        <v>2.3534479980555116</v>
      </c>
      <c r="S9" s="76">
        <v>752.19854050397942</v>
      </c>
      <c r="T9" s="76">
        <v>0.17569798384344912</v>
      </c>
      <c r="U9" s="76">
        <v>0.17569798384344912</v>
      </c>
      <c r="V9" s="76">
        <v>0.10486962720944422</v>
      </c>
      <c r="W9" s="76">
        <v>1.1364351543841736E-2</v>
      </c>
      <c r="X9" s="76">
        <v>1.7135103710511146E-3</v>
      </c>
      <c r="Y9" s="76">
        <v>0</v>
      </c>
      <c r="Z9" s="76">
        <v>0</v>
      </c>
      <c r="AA9" s="76">
        <v>0</v>
      </c>
      <c r="AB9" s="76">
        <v>0</v>
      </c>
      <c r="AC9" s="76">
        <v>0.43561268237239625</v>
      </c>
      <c r="AD9" s="76">
        <v>0</v>
      </c>
      <c r="AE9" s="76">
        <v>1147.6550403228462</v>
      </c>
      <c r="AF9" s="76">
        <v>7.8218748941781548</v>
      </c>
      <c r="AG9" s="76">
        <v>3.1613743675215293E-2</v>
      </c>
      <c r="AH9" s="76">
        <v>3.1613743675215293E-2</v>
      </c>
      <c r="AI9" s="76">
        <v>0</v>
      </c>
      <c r="AJ9" s="76">
        <v>0</v>
      </c>
      <c r="AK9" s="76">
        <v>2.0944707598560472</v>
      </c>
      <c r="AL9" s="76">
        <v>0</v>
      </c>
      <c r="AM9" s="76">
        <v>1875.6939030751566</v>
      </c>
      <c r="AN9" s="76">
        <v>16.755367301707981</v>
      </c>
      <c r="AO9" s="76">
        <v>23.193146695723652</v>
      </c>
      <c r="AP9" s="76">
        <v>0.27768859336811141</v>
      </c>
      <c r="AQ9" s="76">
        <v>0</v>
      </c>
      <c r="AR9" s="76">
        <v>0</v>
      </c>
      <c r="AS9" s="76">
        <v>6775.3784709844131</v>
      </c>
      <c r="AT9" s="76">
        <v>0</v>
      </c>
      <c r="AU9" s="76">
        <v>0</v>
      </c>
      <c r="AV9" s="76">
        <v>0</v>
      </c>
      <c r="AW9" s="76">
        <v>0.10086229728379545</v>
      </c>
      <c r="AX9" s="76">
        <v>8.3230600935862142</v>
      </c>
      <c r="AY9" s="76">
        <v>0</v>
      </c>
      <c r="AZ9" s="76">
        <v>1572.8354259627324</v>
      </c>
      <c r="BA9" s="76">
        <v>0</v>
      </c>
      <c r="BB9" s="76">
        <v>0</v>
      </c>
      <c r="BC9" s="76">
        <v>0</v>
      </c>
      <c r="BD9" s="76">
        <v>0</v>
      </c>
      <c r="BE9" s="76">
        <v>0</v>
      </c>
      <c r="BF9" s="76">
        <v>0</v>
      </c>
      <c r="BG9" s="76">
        <v>0</v>
      </c>
      <c r="BH9" s="76">
        <v>0</v>
      </c>
      <c r="BI9" s="76">
        <v>0</v>
      </c>
      <c r="BJ9" s="76">
        <v>0</v>
      </c>
      <c r="BK9" s="76">
        <v>0</v>
      </c>
      <c r="BL9" s="76">
        <v>0</v>
      </c>
      <c r="BM9" s="76">
        <v>0</v>
      </c>
      <c r="BN9" s="76">
        <v>0</v>
      </c>
      <c r="BO9" s="76">
        <v>0</v>
      </c>
      <c r="BP9" s="76">
        <v>0</v>
      </c>
      <c r="BQ9" s="76">
        <v>0</v>
      </c>
      <c r="BR9" s="76">
        <v>471.21806046087568</v>
      </c>
      <c r="BS9" s="76">
        <v>0</v>
      </c>
      <c r="BT9" s="76">
        <v>0</v>
      </c>
      <c r="BU9" s="76">
        <v>0</v>
      </c>
      <c r="BV9" s="76">
        <v>0</v>
      </c>
      <c r="BW9" s="76">
        <v>391.7482576730439</v>
      </c>
      <c r="BX9" s="76">
        <v>0</v>
      </c>
      <c r="BY9" s="76">
        <v>61.622163418155964</v>
      </c>
      <c r="BZ9" s="76">
        <v>239.28949096071855</v>
      </c>
      <c r="CA9" s="76">
        <v>0</v>
      </c>
      <c r="CB9" s="76">
        <v>286.01904239157375</v>
      </c>
      <c r="CC9" s="76">
        <v>5514.8539062043546</v>
      </c>
      <c r="CD9" s="94">
        <v>165.48442005346266</v>
      </c>
      <c r="CE9" s="94"/>
      <c r="CF9" s="41">
        <f t="shared" si="0"/>
        <v>0</v>
      </c>
      <c r="CG9" s="41">
        <f t="shared" si="1"/>
        <v>0</v>
      </c>
      <c r="CH9" s="41">
        <f t="shared" si="2"/>
        <v>0</v>
      </c>
      <c r="CI9" s="41">
        <f t="shared" si="3"/>
        <v>0</v>
      </c>
      <c r="CJ9" s="41">
        <f t="shared" si="4"/>
        <v>0</v>
      </c>
      <c r="CK9" s="41">
        <f t="shared" si="5"/>
        <v>0</v>
      </c>
      <c r="CL9" s="41">
        <f t="shared" si="6"/>
        <v>-1.2730945278012875E-6</v>
      </c>
      <c r="CM9" s="41">
        <f t="shared" si="7"/>
        <v>8.408950980456848E-7</v>
      </c>
      <c r="CN9" s="41">
        <f t="shared" si="8"/>
        <v>-3.4934426454068493E-6</v>
      </c>
      <c r="CO9" s="41">
        <f t="shared" si="10"/>
        <v>3.3962599738996653E-3</v>
      </c>
      <c r="CP9" s="41">
        <f t="shared" si="11"/>
        <v>0</v>
      </c>
      <c r="CQ9" s="41">
        <f t="shared" si="9"/>
        <v>6.5721727911391024E-4</v>
      </c>
      <c r="CR9" s="41">
        <f t="shared" si="12"/>
        <v>0</v>
      </c>
      <c r="CS9" s="41">
        <f t="shared" si="13"/>
        <v>-4.0347451902716065E-6</v>
      </c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</row>
    <row r="10" spans="1:142">
      <c r="A10" s="34" t="s">
        <v>174</v>
      </c>
      <c r="B10" s="76"/>
      <c r="C10" s="76"/>
      <c r="D10" s="76"/>
      <c r="E10" s="76"/>
      <c r="F10" s="76"/>
      <c r="G10" s="76"/>
      <c r="H10" s="76">
        <v>3673.4427492135724</v>
      </c>
      <c r="I10" s="76">
        <v>0.12771274090000001</v>
      </c>
      <c r="J10" s="76">
        <v>7.5483850000000003E-4</v>
      </c>
      <c r="K10" s="76">
        <v>1.8998397199999999E-2</v>
      </c>
      <c r="L10" s="76"/>
      <c r="M10" s="76">
        <v>16.0188565021</v>
      </c>
      <c r="N10" s="76"/>
      <c r="O10" s="76">
        <v>0.63142551749999998</v>
      </c>
      <c r="P10" s="76"/>
      <c r="Q10" s="76" t="s">
        <v>174</v>
      </c>
      <c r="R10" s="76">
        <v>1.6192090075034291</v>
      </c>
      <c r="S10" s="76">
        <v>527.94574451859035</v>
      </c>
      <c r="T10" s="76">
        <v>0.12771275021022208</v>
      </c>
      <c r="U10" s="76">
        <v>0.12771275021022208</v>
      </c>
      <c r="V10" s="76">
        <v>7.6474553646720206E-2</v>
      </c>
      <c r="W10" s="76">
        <v>8.550807123133608E-3</v>
      </c>
      <c r="X10" s="76">
        <v>7.5489518029950135E-4</v>
      </c>
      <c r="Y10" s="76">
        <v>0</v>
      </c>
      <c r="Z10" s="76">
        <v>0</v>
      </c>
      <c r="AA10" s="76">
        <v>0</v>
      </c>
      <c r="AB10" s="76">
        <v>0</v>
      </c>
      <c r="AC10" s="76">
        <v>0.22149833981051201</v>
      </c>
      <c r="AD10" s="76">
        <v>0</v>
      </c>
      <c r="AE10" s="76">
        <v>812.97282813449829</v>
      </c>
      <c r="AF10" s="76">
        <v>5.2610108359926739</v>
      </c>
      <c r="AG10" s="76">
        <v>1.907643360483248E-2</v>
      </c>
      <c r="AH10" s="76">
        <v>1.907643360483248E-2</v>
      </c>
      <c r="AI10" s="76">
        <v>0</v>
      </c>
      <c r="AJ10" s="76">
        <v>0</v>
      </c>
      <c r="AK10" s="76">
        <v>1.2599943861064784</v>
      </c>
      <c r="AL10" s="76">
        <v>0</v>
      </c>
      <c r="AM10" s="76">
        <v>1317.0189952693179</v>
      </c>
      <c r="AN10" s="76">
        <v>10.568220312725607</v>
      </c>
      <c r="AO10" s="76">
        <v>16.018958489613386</v>
      </c>
      <c r="AP10" s="76">
        <v>0.63142407013508617</v>
      </c>
      <c r="AQ10" s="76">
        <v>0</v>
      </c>
      <c r="AR10" s="76">
        <v>0</v>
      </c>
      <c r="AS10" s="76">
        <v>4571.9178568869638</v>
      </c>
      <c r="AT10" s="76">
        <v>0</v>
      </c>
      <c r="AU10" s="76">
        <v>0</v>
      </c>
      <c r="AV10" s="76">
        <v>0</v>
      </c>
      <c r="AW10" s="76">
        <v>2.5125143258982428E-2</v>
      </c>
      <c r="AX10" s="76">
        <v>5.781031831985735</v>
      </c>
      <c r="AY10" s="76">
        <v>0</v>
      </c>
      <c r="AZ10" s="76">
        <v>1079.0541936573018</v>
      </c>
      <c r="BA10" s="76">
        <v>0</v>
      </c>
      <c r="BB10" s="76">
        <v>0</v>
      </c>
      <c r="BC10" s="76">
        <v>0</v>
      </c>
      <c r="BD10" s="76">
        <v>0</v>
      </c>
      <c r="BE10" s="76">
        <v>0</v>
      </c>
      <c r="BF10" s="76">
        <v>0</v>
      </c>
      <c r="BG10" s="76">
        <v>0</v>
      </c>
      <c r="BH10" s="76">
        <v>0</v>
      </c>
      <c r="BI10" s="76">
        <v>0</v>
      </c>
      <c r="BJ10" s="76">
        <v>0</v>
      </c>
      <c r="BK10" s="76">
        <v>0</v>
      </c>
      <c r="BL10" s="76">
        <v>0</v>
      </c>
      <c r="BM10" s="76">
        <v>0</v>
      </c>
      <c r="BN10" s="76">
        <v>0</v>
      </c>
      <c r="BO10" s="76">
        <v>0</v>
      </c>
      <c r="BP10" s="76">
        <v>0</v>
      </c>
      <c r="BQ10" s="76">
        <v>0</v>
      </c>
      <c r="BR10" s="76">
        <v>314.91809363867509</v>
      </c>
      <c r="BS10" s="76">
        <v>0</v>
      </c>
      <c r="BT10" s="76">
        <v>0</v>
      </c>
      <c r="BU10" s="76">
        <v>0</v>
      </c>
      <c r="BV10" s="76">
        <v>0</v>
      </c>
      <c r="BW10" s="76">
        <v>257.6174041666701</v>
      </c>
      <c r="BX10" s="76">
        <v>0</v>
      </c>
      <c r="BY10" s="76">
        <v>41.572225169287563</v>
      </c>
      <c r="BZ10" s="76">
        <v>155.08536207102179</v>
      </c>
      <c r="CA10" s="76">
        <v>0</v>
      </c>
      <c r="CB10" s="76">
        <v>177.85977219200069</v>
      </c>
      <c r="CC10" s="76">
        <v>3673.4414369726132</v>
      </c>
      <c r="CD10" s="94">
        <v>105.03799635741301</v>
      </c>
      <c r="CE10" s="94"/>
      <c r="CF10" s="41">
        <f t="shared" si="0"/>
        <v>0</v>
      </c>
      <c r="CG10" s="41">
        <f t="shared" si="1"/>
        <v>0</v>
      </c>
      <c r="CH10" s="41">
        <f t="shared" si="2"/>
        <v>0</v>
      </c>
      <c r="CI10" s="41">
        <f t="shared" si="3"/>
        <v>0</v>
      </c>
      <c r="CJ10" s="41">
        <f t="shared" si="4"/>
        <v>0</v>
      </c>
      <c r="CK10" s="41">
        <f t="shared" si="5"/>
        <v>0</v>
      </c>
      <c r="CL10" s="41">
        <f t="shared" si="6"/>
        <v>-3.5722374042830298E-7</v>
      </c>
      <c r="CM10" s="41">
        <f t="shared" si="7"/>
        <v>7.2899712275435446E-8</v>
      </c>
      <c r="CN10" s="41">
        <f t="shared" si="8"/>
        <v>7.5089306522278478E-5</v>
      </c>
      <c r="CO10" s="41">
        <f t="shared" si="10"/>
        <v>4.1075257039304407E-3</v>
      </c>
      <c r="CP10" s="41">
        <f t="shared" si="11"/>
        <v>0</v>
      </c>
      <c r="CQ10" s="41">
        <f t="shared" si="9"/>
        <v>6.3667162117512742E-6</v>
      </c>
      <c r="CR10" s="41">
        <f t="shared" si="12"/>
        <v>0</v>
      </c>
      <c r="CS10" s="41">
        <f t="shared" si="13"/>
        <v>-2.292217963473651E-6</v>
      </c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</row>
    <row r="11" spans="1:142">
      <c r="A11" s="34" t="s">
        <v>175</v>
      </c>
      <c r="B11" s="76"/>
      <c r="C11" s="76"/>
      <c r="D11" s="76"/>
      <c r="E11" s="76"/>
      <c r="F11" s="76"/>
      <c r="G11" s="76"/>
      <c r="H11" s="76">
        <v>128947.20401552836</v>
      </c>
      <c r="I11" s="76">
        <v>3.8621106283999986</v>
      </c>
      <c r="J11" s="76">
        <v>2.0343138607614009</v>
      </c>
      <c r="K11" s="76">
        <v>0.7096153134356683</v>
      </c>
      <c r="L11" s="76"/>
      <c r="M11" s="76">
        <v>502.8610760441926</v>
      </c>
      <c r="N11" s="76"/>
      <c r="O11" s="76">
        <v>68.583722174023379</v>
      </c>
      <c r="P11" s="76"/>
      <c r="Q11" s="76" t="s">
        <v>175</v>
      </c>
      <c r="R11" s="76">
        <v>51.34841376672496</v>
      </c>
      <c r="S11" s="76">
        <v>15669.36747697763</v>
      </c>
      <c r="T11" s="76">
        <v>3.8621149895529157</v>
      </c>
      <c r="U11" s="76">
        <v>3.8621149895529157</v>
      </c>
      <c r="V11" s="76">
        <v>2.2819564142132007</v>
      </c>
      <c r="W11" s="76">
        <v>0.24596840673909964</v>
      </c>
      <c r="X11" s="76">
        <v>2.0343060454763724</v>
      </c>
      <c r="Y11" s="76">
        <v>0</v>
      </c>
      <c r="Z11" s="76">
        <v>0</v>
      </c>
      <c r="AA11" s="76">
        <v>0</v>
      </c>
      <c r="AB11" s="76">
        <v>0</v>
      </c>
      <c r="AC11" s="76">
        <v>7.2955045646267358</v>
      </c>
      <c r="AD11" s="76">
        <v>0</v>
      </c>
      <c r="AE11" s="76">
        <v>25116.784435507027</v>
      </c>
      <c r="AF11" s="76">
        <v>170.92019319490237</v>
      </c>
      <c r="AG11" s="76">
        <v>0.7119749064165084</v>
      </c>
      <c r="AH11" s="76">
        <v>0.7119749064165084</v>
      </c>
      <c r="AI11" s="76">
        <v>0</v>
      </c>
      <c r="AJ11" s="76">
        <v>0</v>
      </c>
      <c r="AK11" s="76">
        <v>77.140746111017975</v>
      </c>
      <c r="AL11" s="76">
        <v>0</v>
      </c>
      <c r="AM11" s="76">
        <v>43543.072343161744</v>
      </c>
      <c r="AN11" s="76">
        <v>431.88772454460741</v>
      </c>
      <c r="AO11" s="76">
        <v>503.2641465733692</v>
      </c>
      <c r="AP11" s="76">
        <v>68.583416942209126</v>
      </c>
      <c r="AQ11" s="76">
        <v>0</v>
      </c>
      <c r="AR11" s="76">
        <v>0</v>
      </c>
      <c r="AS11" s="76">
        <v>155739.20991396462</v>
      </c>
      <c r="AT11" s="76">
        <v>0</v>
      </c>
      <c r="AU11" s="76">
        <v>0</v>
      </c>
      <c r="AV11" s="76">
        <v>0</v>
      </c>
      <c r="AW11" s="76">
        <v>2.4754260247704467</v>
      </c>
      <c r="AX11" s="76">
        <v>187.14832575005119</v>
      </c>
      <c r="AY11" s="76">
        <v>0</v>
      </c>
      <c r="AZ11" s="76">
        <v>36830.542841607807</v>
      </c>
      <c r="BA11" s="76">
        <v>0</v>
      </c>
      <c r="BB11" s="76">
        <v>0</v>
      </c>
      <c r="BC11" s="76">
        <v>0</v>
      </c>
      <c r="BD11" s="76">
        <v>0</v>
      </c>
      <c r="BE11" s="76">
        <v>0</v>
      </c>
      <c r="BF11" s="76">
        <v>0</v>
      </c>
      <c r="BG11" s="76">
        <v>0</v>
      </c>
      <c r="BH11" s="76">
        <v>0</v>
      </c>
      <c r="BI11" s="76">
        <v>0</v>
      </c>
      <c r="BJ11" s="76">
        <v>0</v>
      </c>
      <c r="BK11" s="76">
        <v>0</v>
      </c>
      <c r="BL11" s="76">
        <v>0</v>
      </c>
      <c r="BM11" s="76">
        <v>0</v>
      </c>
      <c r="BN11" s="76">
        <v>0</v>
      </c>
      <c r="BO11" s="76">
        <v>0</v>
      </c>
      <c r="BP11" s="76">
        <v>0</v>
      </c>
      <c r="BQ11" s="76">
        <v>0</v>
      </c>
      <c r="BR11" s="76">
        <v>9502.3136327687989</v>
      </c>
      <c r="BS11" s="76">
        <v>0</v>
      </c>
      <c r="BT11" s="76">
        <v>0</v>
      </c>
      <c r="BU11" s="76">
        <v>0</v>
      </c>
      <c r="BV11" s="76">
        <v>0</v>
      </c>
      <c r="BW11" s="76">
        <v>9491.7085426492267</v>
      </c>
      <c r="BX11" s="76">
        <v>0</v>
      </c>
      <c r="BY11" s="76">
        <v>1346.7005048277147</v>
      </c>
      <c r="BZ11" s="76">
        <v>5376.7611732222131</v>
      </c>
      <c r="CA11" s="76">
        <v>0</v>
      </c>
      <c r="CB11" s="76">
        <v>7276.9786112303518</v>
      </c>
      <c r="CC11" s="76">
        <v>128946.73896823688</v>
      </c>
      <c r="CD11" s="94">
        <v>4094.0518796079455</v>
      </c>
      <c r="CE11" s="94"/>
      <c r="CF11" s="41">
        <f t="shared" si="0"/>
        <v>0</v>
      </c>
      <c r="CG11" s="41">
        <f t="shared" si="1"/>
        <v>0</v>
      </c>
      <c r="CH11" s="41">
        <f t="shared" si="2"/>
        <v>0</v>
      </c>
      <c r="CI11" s="41">
        <f t="shared" si="3"/>
        <v>0</v>
      </c>
      <c r="CJ11" s="41">
        <f t="shared" si="4"/>
        <v>0</v>
      </c>
      <c r="CK11" s="41">
        <f t="shared" si="5"/>
        <v>0</v>
      </c>
      <c r="CL11" s="41">
        <f t="shared" si="6"/>
        <v>-3.6064937974459831E-6</v>
      </c>
      <c r="CM11" s="41">
        <f t="shared" si="7"/>
        <v>1.1292149129418922E-6</v>
      </c>
      <c r="CN11" s="41">
        <f t="shared" si="8"/>
        <v>-3.8417302163700064E-6</v>
      </c>
      <c r="CO11" s="41">
        <f t="shared" si="10"/>
        <v>3.3251720138562247E-3</v>
      </c>
      <c r="CP11" s="41">
        <f t="shared" si="11"/>
        <v>0</v>
      </c>
      <c r="CQ11" s="41">
        <f t="shared" si="9"/>
        <v>8.0155444192936463E-4</v>
      </c>
      <c r="CR11" s="41">
        <f t="shared" si="12"/>
        <v>0</v>
      </c>
      <c r="CS11" s="41">
        <f t="shared" si="13"/>
        <v>-4.4504993980604779E-6</v>
      </c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</row>
    <row r="12" spans="1:142">
      <c r="A12" s="34" t="s">
        <v>176</v>
      </c>
      <c r="B12" s="76">
        <v>0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71352.921076222628</v>
      </c>
      <c r="I12" s="76">
        <v>1.9119854231689992</v>
      </c>
      <c r="J12" s="76">
        <v>2.23678838162567</v>
      </c>
      <c r="K12" s="76">
        <v>0.39859915320566963</v>
      </c>
      <c r="L12" s="76"/>
      <c r="M12" s="76">
        <v>260.81359942200919</v>
      </c>
      <c r="N12" s="76"/>
      <c r="O12" s="76">
        <v>33.143073529441331</v>
      </c>
      <c r="P12" s="76"/>
      <c r="Q12" s="76" t="s">
        <v>176</v>
      </c>
      <c r="R12" s="76">
        <v>26.92033199217224</v>
      </c>
      <c r="S12" s="76">
        <v>8503.9753397596814</v>
      </c>
      <c r="T12" s="76">
        <v>1.911986525568621</v>
      </c>
      <c r="U12" s="76">
        <v>1.911986525568621</v>
      </c>
      <c r="V12" s="76">
        <v>1.1754179091502839</v>
      </c>
      <c r="W12" s="76">
        <v>0.12744642562289724</v>
      </c>
      <c r="X12" s="76">
        <v>2.2367945215001459</v>
      </c>
      <c r="Y12" s="76">
        <v>0</v>
      </c>
      <c r="Z12" s="76">
        <v>0</v>
      </c>
      <c r="AA12" s="76">
        <v>0</v>
      </c>
      <c r="AB12" s="76">
        <v>0</v>
      </c>
      <c r="AC12" s="76">
        <v>5.1698477971394317</v>
      </c>
      <c r="AD12" s="76">
        <v>0</v>
      </c>
      <c r="AE12" s="76">
        <v>12770.903513980427</v>
      </c>
      <c r="AF12" s="76">
        <v>90.012440524121317</v>
      </c>
      <c r="AG12" s="76">
        <v>0.39976742837631313</v>
      </c>
      <c r="AH12" s="76">
        <v>0.39976742837631313</v>
      </c>
      <c r="AI12" s="76">
        <v>0</v>
      </c>
      <c r="AJ12" s="76">
        <v>0</v>
      </c>
      <c r="AK12" s="76">
        <v>49.191332583372677</v>
      </c>
      <c r="AL12" s="76">
        <v>0</v>
      </c>
      <c r="AM12" s="76">
        <v>22944.877023309367</v>
      </c>
      <c r="AN12" s="76">
        <v>205.16468556384399</v>
      </c>
      <c r="AO12" s="76">
        <v>261.12603221742057</v>
      </c>
      <c r="AP12" s="76">
        <v>33.14295182730288</v>
      </c>
      <c r="AQ12" s="76">
        <v>0</v>
      </c>
      <c r="AR12" s="76">
        <v>0</v>
      </c>
      <c r="AS12" s="76">
        <v>85438.793217700892</v>
      </c>
      <c r="AT12" s="76">
        <v>0</v>
      </c>
      <c r="AU12" s="76">
        <v>0</v>
      </c>
      <c r="AV12" s="76">
        <v>0</v>
      </c>
      <c r="AW12" s="76">
        <v>1.7163783347374448</v>
      </c>
      <c r="AX12" s="76">
        <v>101.82621596060321</v>
      </c>
      <c r="AY12" s="76">
        <v>0</v>
      </c>
      <c r="AZ12" s="76">
        <v>20484.335332216808</v>
      </c>
      <c r="BA12" s="76">
        <v>0</v>
      </c>
      <c r="BB12" s="76">
        <v>0</v>
      </c>
      <c r="BC12" s="76">
        <v>0</v>
      </c>
      <c r="BD12" s="76">
        <v>0</v>
      </c>
      <c r="BE12" s="76">
        <v>0</v>
      </c>
      <c r="BF12" s="76">
        <v>0</v>
      </c>
      <c r="BG12" s="76">
        <v>0</v>
      </c>
      <c r="BH12" s="76">
        <v>0</v>
      </c>
      <c r="BI12" s="76">
        <v>0</v>
      </c>
      <c r="BJ12" s="76">
        <v>0</v>
      </c>
      <c r="BK12" s="76">
        <v>0</v>
      </c>
      <c r="BL12" s="76">
        <v>0</v>
      </c>
      <c r="BM12" s="76">
        <v>0</v>
      </c>
      <c r="BN12" s="76">
        <v>0</v>
      </c>
      <c r="BO12" s="76">
        <v>0</v>
      </c>
      <c r="BP12" s="76">
        <v>0</v>
      </c>
      <c r="BQ12" s="76">
        <v>0</v>
      </c>
      <c r="BR12" s="76">
        <v>5291.5531129396704</v>
      </c>
      <c r="BS12" s="76">
        <v>0</v>
      </c>
      <c r="BT12" s="76">
        <v>0</v>
      </c>
      <c r="BU12" s="76">
        <v>0</v>
      </c>
      <c r="BV12" s="76">
        <v>0</v>
      </c>
      <c r="BW12" s="76">
        <v>5272.0907574210341</v>
      </c>
      <c r="BX12" s="76">
        <v>0</v>
      </c>
      <c r="BY12" s="76">
        <v>707.50554051492259</v>
      </c>
      <c r="BZ12" s="76">
        <v>2826.5466469854732</v>
      </c>
      <c r="CA12" s="76">
        <v>0</v>
      </c>
      <c r="CB12" s="76">
        <v>4446.6121778031393</v>
      </c>
      <c r="CC12" s="76">
        <v>71352.861587989202</v>
      </c>
      <c r="CD12" s="94">
        <v>2059.6128011510677</v>
      </c>
      <c r="CE12" s="94"/>
      <c r="CF12" s="41">
        <f t="shared" si="0"/>
        <v>0</v>
      </c>
      <c r="CG12" s="41">
        <f t="shared" si="1"/>
        <v>0</v>
      </c>
      <c r="CH12" s="41">
        <f t="shared" si="2"/>
        <v>0</v>
      </c>
      <c r="CI12" s="41">
        <f t="shared" si="3"/>
        <v>0</v>
      </c>
      <c r="CJ12" s="41">
        <f t="shared" si="4"/>
        <v>0</v>
      </c>
      <c r="CK12" s="41">
        <f t="shared" si="5"/>
        <v>0</v>
      </c>
      <c r="CL12" s="41">
        <f t="shared" si="6"/>
        <v>-8.3371826309238761E-7</v>
      </c>
      <c r="CM12" s="41">
        <f t="shared" si="7"/>
        <v>5.7657323557599618E-7</v>
      </c>
      <c r="CN12" s="41">
        <f t="shared" si="8"/>
        <v>2.7449509870441242E-6</v>
      </c>
      <c r="CO12" s="41">
        <f t="shared" si="10"/>
        <v>2.930952465021138E-3</v>
      </c>
      <c r="CP12" s="41">
        <f t="shared" si="11"/>
        <v>0</v>
      </c>
      <c r="CQ12" s="41">
        <f t="shared" si="9"/>
        <v>1.1979160446532191E-3</v>
      </c>
      <c r="CR12" s="41">
        <f t="shared" si="12"/>
        <v>0</v>
      </c>
      <c r="CS12" s="41">
        <f t="shared" si="13"/>
        <v>-3.6720233065415876E-6</v>
      </c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</row>
    <row r="13" spans="1:142">
      <c r="A13" s="34" t="s">
        <v>177</v>
      </c>
      <c r="B13" s="76"/>
      <c r="C13" s="76">
        <v>28.916701680999992</v>
      </c>
      <c r="D13" s="76"/>
      <c r="E13" s="76"/>
      <c r="F13" s="76"/>
      <c r="G13" s="76"/>
      <c r="H13" s="76">
        <v>18673.326512272444</v>
      </c>
      <c r="I13" s="76">
        <v>0.31838695354850005</v>
      </c>
      <c r="J13" s="76">
        <v>3.6146818070113813</v>
      </c>
      <c r="K13" s="76">
        <v>0.15271286905790998</v>
      </c>
      <c r="L13" s="76">
        <v>3.0046502600000013E-3</v>
      </c>
      <c r="M13" s="76">
        <v>44.125762781913963</v>
      </c>
      <c r="N13" s="76">
        <v>1.5251968830000002E-2</v>
      </c>
      <c r="O13" s="76">
        <v>91.552957703367099</v>
      </c>
      <c r="P13" s="76"/>
      <c r="Q13" s="76" t="s">
        <v>177</v>
      </c>
      <c r="R13" s="76">
        <v>4.6132067988775791</v>
      </c>
      <c r="S13" s="76">
        <v>1416.3287625151193</v>
      </c>
      <c r="T13" s="76">
        <v>0.31838701174850165</v>
      </c>
      <c r="U13" s="76">
        <v>0.31838701174850165</v>
      </c>
      <c r="V13" s="76">
        <v>0.19777655014715848</v>
      </c>
      <c r="W13" s="76">
        <v>2.1311850791239907E-2</v>
      </c>
      <c r="X13" s="76">
        <v>3.614670611323489</v>
      </c>
      <c r="Y13" s="76">
        <v>1.5252195372128062E-2</v>
      </c>
      <c r="Z13" s="76">
        <v>0</v>
      </c>
      <c r="AA13" s="76">
        <v>0</v>
      </c>
      <c r="AB13" s="76">
        <v>0</v>
      </c>
      <c r="AC13" s="76">
        <v>0.72398327566818321</v>
      </c>
      <c r="AD13" s="76">
        <v>0</v>
      </c>
      <c r="AE13" s="76">
        <v>2157.9798279730135</v>
      </c>
      <c r="AF13" s="76">
        <v>15.518847638163692</v>
      </c>
      <c r="AG13" s="76">
        <v>0.15290765249021954</v>
      </c>
      <c r="AH13" s="76">
        <v>0.15290765249021954</v>
      </c>
      <c r="AI13" s="76">
        <v>1.5023931616483979E-3</v>
      </c>
      <c r="AJ13" s="76">
        <v>0</v>
      </c>
      <c r="AK13" s="76">
        <v>39.902100376553889</v>
      </c>
      <c r="AL13" s="76">
        <v>0</v>
      </c>
      <c r="AM13" s="76">
        <v>6434.8159822815023</v>
      </c>
      <c r="AN13" s="76">
        <v>36.375088243712078</v>
      </c>
      <c r="AO13" s="76">
        <v>44.432278848241126</v>
      </c>
      <c r="AP13" s="76">
        <v>91.551922833243239</v>
      </c>
      <c r="AQ13" s="76">
        <v>28.916674830271724</v>
      </c>
      <c r="AR13" s="76">
        <v>0</v>
      </c>
      <c r="AS13" s="76">
        <v>21019.85117126054</v>
      </c>
      <c r="AT13" s="76">
        <v>0</v>
      </c>
      <c r="AU13" s="76">
        <v>0</v>
      </c>
      <c r="AV13" s="76">
        <v>0</v>
      </c>
      <c r="AW13" s="76">
        <v>1.3550868262287523</v>
      </c>
      <c r="AX13" s="76">
        <v>33.988956374752668</v>
      </c>
      <c r="AY13" s="76">
        <v>0</v>
      </c>
      <c r="AZ13" s="76">
        <v>4040.5152783915069</v>
      </c>
      <c r="BA13" s="76">
        <v>0</v>
      </c>
      <c r="BB13" s="76">
        <v>0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0</v>
      </c>
      <c r="BI13" s="76">
        <v>0</v>
      </c>
      <c r="BJ13" s="76">
        <v>0</v>
      </c>
      <c r="BK13" s="76">
        <v>0</v>
      </c>
      <c r="BL13" s="76">
        <v>0</v>
      </c>
      <c r="BM13" s="76">
        <v>0</v>
      </c>
      <c r="BN13" s="76">
        <v>0</v>
      </c>
      <c r="BO13" s="76">
        <v>0</v>
      </c>
      <c r="BP13" s="76">
        <v>0</v>
      </c>
      <c r="BQ13" s="76">
        <v>0</v>
      </c>
      <c r="BR13" s="76">
        <v>847.63366517779718</v>
      </c>
      <c r="BS13" s="76">
        <v>0</v>
      </c>
      <c r="BT13" s="76">
        <v>0</v>
      </c>
      <c r="BU13" s="76">
        <v>0</v>
      </c>
      <c r="BV13" s="76">
        <v>0</v>
      </c>
      <c r="BW13" s="76">
        <v>2027.403981361545</v>
      </c>
      <c r="BX13" s="76">
        <v>0</v>
      </c>
      <c r="BY13" s="76">
        <v>121.7643282408836</v>
      </c>
      <c r="BZ13" s="76">
        <v>470.75793181847877</v>
      </c>
      <c r="CA13" s="76">
        <v>0</v>
      </c>
      <c r="CB13" s="76">
        <v>1179.324227755616</v>
      </c>
      <c r="CC13" s="76">
        <v>18673.285555316721</v>
      </c>
      <c r="CD13" s="94">
        <v>622.22050029556931</v>
      </c>
      <c r="CE13" s="94"/>
      <c r="CF13" s="41">
        <f t="shared" si="0"/>
        <v>0</v>
      </c>
      <c r="CG13" s="41">
        <f t="shared" si="1"/>
        <v>-9.2855432008000257E-7</v>
      </c>
      <c r="CH13" s="41">
        <f t="shared" si="2"/>
        <v>0</v>
      </c>
      <c r="CI13" s="41">
        <f t="shared" si="3"/>
        <v>0</v>
      </c>
      <c r="CJ13" s="41">
        <f t="shared" si="4"/>
        <v>0</v>
      </c>
      <c r="CK13" s="41">
        <f t="shared" si="5"/>
        <v>0</v>
      </c>
      <c r="CL13" s="41">
        <f t="shared" si="6"/>
        <v>-2.1933400937596212E-6</v>
      </c>
      <c r="CM13" s="41">
        <f t="shared" si="7"/>
        <v>1.8279643982641137E-7</v>
      </c>
      <c r="CN13" s="41">
        <f t="shared" si="8"/>
        <v>-3.0972817221703552E-6</v>
      </c>
      <c r="CO13" s="41">
        <f t="shared" si="10"/>
        <v>1.2754880024923748E-3</v>
      </c>
      <c r="CP13" s="41">
        <f t="shared" si="11"/>
        <v>-0.49997735788111419</v>
      </c>
      <c r="CQ13" s="41">
        <f t="shared" si="9"/>
        <v>6.9464196651303186E-3</v>
      </c>
      <c r="CR13" s="41">
        <f t="shared" si="12"/>
        <v>1.48533038970417E-5</v>
      </c>
      <c r="CS13" s="41">
        <f t="shared" si="13"/>
        <v>-1.1303513833084742E-5</v>
      </c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</row>
    <row r="14" spans="1:142">
      <c r="A14" s="34" t="s">
        <v>178</v>
      </c>
      <c r="B14" s="76"/>
      <c r="C14" s="76"/>
      <c r="D14" s="76"/>
      <c r="E14" s="76"/>
      <c r="F14" s="76"/>
      <c r="G14" s="76"/>
      <c r="H14" s="76">
        <v>83383.609354587126</v>
      </c>
      <c r="I14" s="76">
        <v>2.3129259710516008</v>
      </c>
      <c r="J14" s="76">
        <v>0.87332606326931828</v>
      </c>
      <c r="K14" s="76">
        <v>0.54230160220554979</v>
      </c>
      <c r="L14" s="76"/>
      <c r="M14" s="76">
        <v>296.21122377385774</v>
      </c>
      <c r="N14" s="76">
        <v>2.1315659645000005E-2</v>
      </c>
      <c r="O14" s="76">
        <v>8.5248353161043191</v>
      </c>
      <c r="P14" s="76"/>
      <c r="Q14" s="76" t="s">
        <v>178</v>
      </c>
      <c r="R14" s="76">
        <v>29.780562027739812</v>
      </c>
      <c r="S14" s="76">
        <v>9580.4172666615923</v>
      </c>
      <c r="T14" s="76">
        <v>2.3129324693553164</v>
      </c>
      <c r="U14" s="76">
        <v>2.3129324693553164</v>
      </c>
      <c r="V14" s="76">
        <v>1.3241500584053945</v>
      </c>
      <c r="W14" s="76">
        <v>0.14096001705585195</v>
      </c>
      <c r="X14" s="76">
        <v>0.87332226275101932</v>
      </c>
      <c r="Y14" s="76">
        <v>2.1315171216781566E-2</v>
      </c>
      <c r="Z14" s="76">
        <v>0</v>
      </c>
      <c r="AA14" s="76">
        <v>0</v>
      </c>
      <c r="AB14" s="76">
        <v>0</v>
      </c>
      <c r="AC14" s="76">
        <v>4.937026592607678</v>
      </c>
      <c r="AD14" s="76">
        <v>0</v>
      </c>
      <c r="AE14" s="76">
        <v>14943.74176528008</v>
      </c>
      <c r="AF14" s="76">
        <v>99.269641869742586</v>
      </c>
      <c r="AG14" s="76">
        <v>0.54371776883826406</v>
      </c>
      <c r="AH14" s="76">
        <v>0.54371776883826406</v>
      </c>
      <c r="AI14" s="76">
        <v>0</v>
      </c>
      <c r="AJ14" s="76">
        <v>0</v>
      </c>
      <c r="AK14" s="76">
        <v>38.320915851162589</v>
      </c>
      <c r="AL14" s="76">
        <v>0</v>
      </c>
      <c r="AM14" s="76">
        <v>26752.488087744146</v>
      </c>
      <c r="AN14" s="76">
        <v>255.63714778020278</v>
      </c>
      <c r="AO14" s="76">
        <v>296.82346956809874</v>
      </c>
      <c r="AP14" s="76">
        <v>8.524818833072624</v>
      </c>
      <c r="AQ14" s="76">
        <v>0</v>
      </c>
      <c r="AR14" s="76">
        <v>0</v>
      </c>
      <c r="AS14" s="76">
        <v>99552.76440263004</v>
      </c>
      <c r="AT14" s="76">
        <v>0</v>
      </c>
      <c r="AU14" s="76">
        <v>0</v>
      </c>
      <c r="AV14" s="76">
        <v>0</v>
      </c>
      <c r="AW14" s="76">
        <v>3.0290743694027356</v>
      </c>
      <c r="AX14" s="76">
        <v>107.48194475646655</v>
      </c>
      <c r="AY14" s="76">
        <v>0</v>
      </c>
      <c r="AZ14" s="76">
        <v>22693.287865609484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v>0</v>
      </c>
      <c r="BJ14" s="76">
        <v>0</v>
      </c>
      <c r="BK14" s="76">
        <v>0</v>
      </c>
      <c r="BL14" s="76">
        <v>0</v>
      </c>
      <c r="BM14" s="76">
        <v>0</v>
      </c>
      <c r="BN14" s="76">
        <v>0</v>
      </c>
      <c r="BO14" s="76">
        <v>0</v>
      </c>
      <c r="BP14" s="76">
        <v>0</v>
      </c>
      <c r="BQ14" s="76">
        <v>0</v>
      </c>
      <c r="BR14" s="76">
        <v>5861.4107034034369</v>
      </c>
      <c r="BS14" s="76">
        <v>0</v>
      </c>
      <c r="BT14" s="76">
        <v>0</v>
      </c>
      <c r="BU14" s="76">
        <v>0</v>
      </c>
      <c r="BV14" s="76">
        <v>0</v>
      </c>
      <c r="BW14" s="76">
        <v>5680.7388179816662</v>
      </c>
      <c r="BX14" s="76">
        <v>0</v>
      </c>
      <c r="BY14" s="76">
        <v>783.29284685085815</v>
      </c>
      <c r="BZ14" s="76">
        <v>3255.0170141384583</v>
      </c>
      <c r="CA14" s="76">
        <v>0</v>
      </c>
      <c r="CB14" s="76">
        <v>5406.6175517425991</v>
      </c>
      <c r="CC14" s="76">
        <v>83383.492088934436</v>
      </c>
      <c r="CD14" s="94">
        <v>2361.1394734431806</v>
      </c>
      <c r="CE14" s="94"/>
      <c r="CF14" s="41">
        <f t="shared" si="0"/>
        <v>0</v>
      </c>
      <c r="CG14" s="41">
        <f t="shared" si="1"/>
        <v>0</v>
      </c>
      <c r="CH14" s="41">
        <f t="shared" si="2"/>
        <v>0</v>
      </c>
      <c r="CI14" s="41">
        <f t="shared" si="3"/>
        <v>0</v>
      </c>
      <c r="CJ14" s="41">
        <f t="shared" si="4"/>
        <v>0</v>
      </c>
      <c r="CK14" s="41">
        <f t="shared" si="5"/>
        <v>0</v>
      </c>
      <c r="CL14" s="41">
        <f t="shared" si="6"/>
        <v>-1.4063393705095999E-6</v>
      </c>
      <c r="CM14" s="41">
        <f t="shared" si="7"/>
        <v>2.8095597511145603E-6</v>
      </c>
      <c r="CN14" s="41">
        <f t="shared" si="8"/>
        <v>-4.3517747366089356E-6</v>
      </c>
      <c r="CO14" s="41">
        <f t="shared" si="10"/>
        <v>2.6114004217481428E-3</v>
      </c>
      <c r="CP14" s="41">
        <f t="shared" si="11"/>
        <v>0</v>
      </c>
      <c r="CQ14" s="41">
        <f t="shared" si="9"/>
        <v>2.0669230100086406E-3</v>
      </c>
      <c r="CR14" s="41">
        <f t="shared" si="12"/>
        <v>-2.2914055983921737E-5</v>
      </c>
      <c r="CS14" s="41">
        <f t="shared" si="13"/>
        <v>-1.9335308054531411E-6</v>
      </c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</row>
    <row r="15" spans="1:142">
      <c r="A15" s="34" t="s">
        <v>179</v>
      </c>
      <c r="B15" s="76"/>
      <c r="C15" s="76"/>
      <c r="D15" s="76"/>
      <c r="E15" s="76"/>
      <c r="F15" s="76"/>
      <c r="G15" s="76"/>
      <c r="H15" s="76">
        <v>55633.953063645633</v>
      </c>
      <c r="I15" s="76">
        <v>1.2173924138087009</v>
      </c>
      <c r="J15" s="76">
        <v>0.5750022054358499</v>
      </c>
      <c r="K15" s="76">
        <v>0.28840238910109989</v>
      </c>
      <c r="L15" s="76"/>
      <c r="M15" s="76">
        <v>180.29796417105658</v>
      </c>
      <c r="N15" s="76"/>
      <c r="O15" s="76">
        <v>55.708971432140515</v>
      </c>
      <c r="P15" s="76"/>
      <c r="Q15" s="76" t="s">
        <v>179</v>
      </c>
      <c r="R15" s="76">
        <v>19.064828966330357</v>
      </c>
      <c r="S15" s="76">
        <v>6673.1651155368236</v>
      </c>
      <c r="T15" s="76">
        <v>1.2173947496788842</v>
      </c>
      <c r="U15" s="76">
        <v>1.2173947496788842</v>
      </c>
      <c r="V15" s="76">
        <v>0.75341568081152188</v>
      </c>
      <c r="W15" s="76">
        <v>7.7228697421496226E-2</v>
      </c>
      <c r="X15" s="76">
        <v>0.57499986416695592</v>
      </c>
      <c r="Y15" s="76">
        <v>0</v>
      </c>
      <c r="Z15" s="76">
        <v>0</v>
      </c>
      <c r="AA15" s="76">
        <v>0</v>
      </c>
      <c r="AB15" s="76">
        <v>0</v>
      </c>
      <c r="AC15" s="76">
        <v>7.4211571312591182</v>
      </c>
      <c r="AD15" s="76">
        <v>0</v>
      </c>
      <c r="AE15" s="76">
        <v>8546.5688705269094</v>
      </c>
      <c r="AF15" s="76">
        <v>65.922488610228257</v>
      </c>
      <c r="AG15" s="76">
        <v>0.28914692589377022</v>
      </c>
      <c r="AH15" s="76">
        <v>0.28914692589377022</v>
      </c>
      <c r="AI15" s="76">
        <v>0</v>
      </c>
      <c r="AJ15" s="76">
        <v>0</v>
      </c>
      <c r="AK15" s="76">
        <v>53.837637145128127</v>
      </c>
      <c r="AL15" s="76">
        <v>0</v>
      </c>
      <c r="AM15" s="76">
        <v>16377.614513310777</v>
      </c>
      <c r="AN15" s="76">
        <v>175.41729959024437</v>
      </c>
      <c r="AO15" s="76">
        <v>180.58918048778153</v>
      </c>
      <c r="AP15" s="76">
        <v>55.708793403797038</v>
      </c>
      <c r="AQ15" s="76">
        <v>0</v>
      </c>
      <c r="AR15" s="76">
        <v>0</v>
      </c>
      <c r="AS15" s="76">
        <v>65862.380280207479</v>
      </c>
      <c r="AT15" s="76">
        <v>0</v>
      </c>
      <c r="AU15" s="76">
        <v>0</v>
      </c>
      <c r="AV15" s="76">
        <v>0</v>
      </c>
      <c r="AW15" s="76">
        <v>1.4967963771940567</v>
      </c>
      <c r="AX15" s="76">
        <v>81.86270452848099</v>
      </c>
      <c r="AY15" s="76">
        <v>0</v>
      </c>
      <c r="AZ15" s="76">
        <v>15760.923583316504</v>
      </c>
      <c r="BA15" s="76">
        <v>0</v>
      </c>
      <c r="BB15" s="76">
        <v>0</v>
      </c>
      <c r="BC15" s="76">
        <v>0</v>
      </c>
      <c r="BD15" s="76">
        <v>0</v>
      </c>
      <c r="BE15" s="76">
        <v>0</v>
      </c>
      <c r="BF15" s="76">
        <v>0</v>
      </c>
      <c r="BG15" s="76">
        <v>0</v>
      </c>
      <c r="BH15" s="76">
        <v>0</v>
      </c>
      <c r="BI15" s="76">
        <v>0</v>
      </c>
      <c r="BJ15" s="76">
        <v>0</v>
      </c>
      <c r="BK15" s="76">
        <v>0</v>
      </c>
      <c r="BL15" s="76">
        <v>0</v>
      </c>
      <c r="BM15" s="76">
        <v>0</v>
      </c>
      <c r="BN15" s="76">
        <v>0</v>
      </c>
      <c r="BO15" s="76">
        <v>0</v>
      </c>
      <c r="BP15" s="76">
        <v>0</v>
      </c>
      <c r="BQ15" s="76">
        <v>0</v>
      </c>
      <c r="BR15" s="76">
        <v>4298.2933287039805</v>
      </c>
      <c r="BS15" s="76">
        <v>0</v>
      </c>
      <c r="BT15" s="76">
        <v>0</v>
      </c>
      <c r="BU15" s="76">
        <v>0</v>
      </c>
      <c r="BV15" s="76">
        <v>0</v>
      </c>
      <c r="BW15" s="76">
        <v>4343.5296358165224</v>
      </c>
      <c r="BX15" s="76">
        <v>0</v>
      </c>
      <c r="BY15" s="76">
        <v>515.62017127697231</v>
      </c>
      <c r="BZ15" s="76">
        <v>2517.7407496913152</v>
      </c>
      <c r="CA15" s="76">
        <v>0</v>
      </c>
      <c r="CB15" s="76">
        <v>3689.0931090070917</v>
      </c>
      <c r="CC15" s="76">
        <v>55633.929993441241</v>
      </c>
      <c r="CD15" s="94">
        <v>2035.7055842330399</v>
      </c>
      <c r="CE15" s="94"/>
      <c r="CF15" s="41">
        <f t="shared" si="0"/>
        <v>0</v>
      </c>
      <c r="CG15" s="41">
        <f t="shared" si="1"/>
        <v>0</v>
      </c>
      <c r="CH15" s="41">
        <f t="shared" si="2"/>
        <v>0</v>
      </c>
      <c r="CI15" s="41">
        <f t="shared" si="3"/>
        <v>0</v>
      </c>
      <c r="CJ15" s="41">
        <f t="shared" si="4"/>
        <v>0</v>
      </c>
      <c r="CK15" s="41">
        <f t="shared" si="5"/>
        <v>0</v>
      </c>
      <c r="CL15" s="41">
        <f t="shared" si="6"/>
        <v>-4.1467850334938868E-7</v>
      </c>
      <c r="CM15" s="41">
        <f t="shared" si="7"/>
        <v>1.9187487590552688E-6</v>
      </c>
      <c r="CN15" s="41">
        <f t="shared" si="8"/>
        <v>-4.0717563721425712E-6</v>
      </c>
      <c r="CO15" s="41">
        <f t="shared" si="10"/>
        <v>2.5815902392172544E-3</v>
      </c>
      <c r="CP15" s="41">
        <f t="shared" si="11"/>
        <v>0</v>
      </c>
      <c r="CQ15" s="41">
        <f t="shared" si="9"/>
        <v>1.615194703189584E-3</v>
      </c>
      <c r="CR15" s="41">
        <f t="shared" si="12"/>
        <v>0</v>
      </c>
      <c r="CS15" s="41">
        <f t="shared" si="13"/>
        <v>-3.195685342957155E-6</v>
      </c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</row>
    <row r="16" spans="1:142">
      <c r="A16" s="34" t="s">
        <v>180</v>
      </c>
      <c r="B16" s="76"/>
      <c r="C16" s="76"/>
      <c r="D16" s="76"/>
      <c r="E16" s="76"/>
      <c r="F16" s="76"/>
      <c r="G16" s="76"/>
      <c r="H16" s="76">
        <v>34230.091928161382</v>
      </c>
      <c r="I16" s="76">
        <v>0.57293983633679946</v>
      </c>
      <c r="J16" s="76">
        <v>9.7369924508334584</v>
      </c>
      <c r="K16" s="76">
        <v>0.2916606689697499</v>
      </c>
      <c r="L16" s="76"/>
      <c r="M16" s="76">
        <v>80.15418171620847</v>
      </c>
      <c r="N16" s="76"/>
      <c r="O16" s="76">
        <v>70.618744586405398</v>
      </c>
      <c r="P16" s="76"/>
      <c r="Q16" s="76" t="s">
        <v>180</v>
      </c>
      <c r="R16" s="76">
        <v>8.3782588615940536</v>
      </c>
      <c r="S16" s="76">
        <v>2540.1747019308214</v>
      </c>
      <c r="T16" s="76">
        <v>0.5729403324568394</v>
      </c>
      <c r="U16" s="76">
        <v>0.5729403324568394</v>
      </c>
      <c r="V16" s="76">
        <v>0.34606270541840928</v>
      </c>
      <c r="W16" s="76">
        <v>3.6103902996122067E-2</v>
      </c>
      <c r="X16" s="76">
        <v>9.7369739252407506</v>
      </c>
      <c r="Y16" s="76">
        <v>0</v>
      </c>
      <c r="Z16" s="76">
        <v>0</v>
      </c>
      <c r="AA16" s="76">
        <v>0</v>
      </c>
      <c r="AB16" s="76">
        <v>0</v>
      </c>
      <c r="AC16" s="76">
        <v>1.3180419609910869</v>
      </c>
      <c r="AD16" s="76">
        <v>0</v>
      </c>
      <c r="AE16" s="76">
        <v>3916.4243930332841</v>
      </c>
      <c r="AF16" s="76">
        <v>28.585160355285833</v>
      </c>
      <c r="AG16" s="76">
        <v>0.29201177139769724</v>
      </c>
      <c r="AH16" s="76">
        <v>0.29201177139769724</v>
      </c>
      <c r="AI16" s="76">
        <v>0</v>
      </c>
      <c r="AJ16" s="76">
        <v>0</v>
      </c>
      <c r="AK16" s="76">
        <v>50.967423890122738</v>
      </c>
      <c r="AL16" s="76">
        <v>0</v>
      </c>
      <c r="AM16" s="76">
        <v>10600.908399070726</v>
      </c>
      <c r="AN16" s="76">
        <v>97.587990116260769</v>
      </c>
      <c r="AO16" s="76">
        <v>80.75973595016066</v>
      </c>
      <c r="AP16" s="76">
        <v>70.618313575116673</v>
      </c>
      <c r="AQ16" s="76">
        <v>0</v>
      </c>
      <c r="AR16" s="76">
        <v>0</v>
      </c>
      <c r="AS16" s="76">
        <v>38430.886177681488</v>
      </c>
      <c r="AT16" s="76">
        <v>0</v>
      </c>
      <c r="AU16" s="76">
        <v>0</v>
      </c>
      <c r="AV16" s="76">
        <v>0</v>
      </c>
      <c r="AW16" s="76">
        <v>2.6655568733412718</v>
      </c>
      <c r="AX16" s="76">
        <v>49.273532444760491</v>
      </c>
      <c r="AY16" s="76">
        <v>0</v>
      </c>
      <c r="AZ16" s="76">
        <v>7809.0305366788489</v>
      </c>
      <c r="BA16" s="76">
        <v>0</v>
      </c>
      <c r="BB16" s="76">
        <v>0</v>
      </c>
      <c r="BC16" s="76">
        <v>0</v>
      </c>
      <c r="BD16" s="76">
        <v>0</v>
      </c>
      <c r="BE16" s="76">
        <v>0</v>
      </c>
      <c r="BF16" s="76">
        <v>0</v>
      </c>
      <c r="BG16" s="76">
        <v>0</v>
      </c>
      <c r="BH16" s="76">
        <v>0</v>
      </c>
      <c r="BI16" s="76">
        <v>0</v>
      </c>
      <c r="BJ16" s="76">
        <v>0</v>
      </c>
      <c r="BK16" s="76">
        <v>0</v>
      </c>
      <c r="BL16" s="76">
        <v>0</v>
      </c>
      <c r="BM16" s="76">
        <v>0</v>
      </c>
      <c r="BN16" s="76">
        <v>0</v>
      </c>
      <c r="BO16" s="76">
        <v>0</v>
      </c>
      <c r="BP16" s="76">
        <v>0</v>
      </c>
      <c r="BQ16" s="76">
        <v>0</v>
      </c>
      <c r="BR16" s="76">
        <v>1516.7742331873633</v>
      </c>
      <c r="BS16" s="76">
        <v>0</v>
      </c>
      <c r="BT16" s="76">
        <v>0</v>
      </c>
      <c r="BU16" s="76">
        <v>0</v>
      </c>
      <c r="BV16" s="76">
        <v>0</v>
      </c>
      <c r="BW16" s="76">
        <v>3149.4887501956614</v>
      </c>
      <c r="BX16" s="76">
        <v>0</v>
      </c>
      <c r="BY16" s="76">
        <v>224.42929012130253</v>
      </c>
      <c r="BZ16" s="76">
        <v>1009.8879385069823</v>
      </c>
      <c r="CA16" s="76">
        <v>0</v>
      </c>
      <c r="CB16" s="76">
        <v>2545.7391906975968</v>
      </c>
      <c r="CC16" s="76">
        <v>34230.075012152978</v>
      </c>
      <c r="CD16" s="94">
        <v>1190.0484002548774</v>
      </c>
      <c r="CE16" s="94"/>
      <c r="CF16" s="41">
        <f t="shared" si="0"/>
        <v>0</v>
      </c>
      <c r="CG16" s="41">
        <f t="shared" si="1"/>
        <v>0</v>
      </c>
      <c r="CH16" s="41">
        <f t="shared" si="2"/>
        <v>0</v>
      </c>
      <c r="CI16" s="41">
        <f t="shared" si="3"/>
        <v>0</v>
      </c>
      <c r="CJ16" s="41">
        <f t="shared" si="4"/>
        <v>0</v>
      </c>
      <c r="CK16" s="41">
        <f t="shared" si="5"/>
        <v>0</v>
      </c>
      <c r="CL16" s="41">
        <f t="shared" si="6"/>
        <v>-4.9418530454796437E-7</v>
      </c>
      <c r="CM16" s="41">
        <f t="shared" si="7"/>
        <v>8.659199596086184E-7</v>
      </c>
      <c r="CN16" s="41">
        <f t="shared" si="8"/>
        <v>-1.9025990624331337E-6</v>
      </c>
      <c r="CO16" s="41">
        <f t="shared" si="10"/>
        <v>1.2038045074351505E-3</v>
      </c>
      <c r="CP16" s="41">
        <f t="shared" si="11"/>
        <v>0</v>
      </c>
      <c r="CQ16" s="41">
        <f t="shared" si="9"/>
        <v>7.554867643664533E-3</v>
      </c>
      <c r="CR16" s="41">
        <f t="shared" si="12"/>
        <v>0</v>
      </c>
      <c r="CS16" s="41">
        <f t="shared" si="13"/>
        <v>-6.103355295391796E-6</v>
      </c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</row>
    <row r="17" spans="1:142">
      <c r="A17" s="34" t="s">
        <v>181</v>
      </c>
      <c r="B17" s="76"/>
      <c r="C17" s="76"/>
      <c r="D17" s="76"/>
      <c r="E17" s="76"/>
      <c r="F17" s="76"/>
      <c r="G17" s="76"/>
      <c r="H17" s="76">
        <v>27873.632818135851</v>
      </c>
      <c r="I17" s="76">
        <v>0.52922678681080015</v>
      </c>
      <c r="J17" s="76">
        <v>3.0292316620499997E-3</v>
      </c>
      <c r="K17" s="76">
        <v>0.29544072311008196</v>
      </c>
      <c r="L17" s="76"/>
      <c r="M17" s="76">
        <v>71.715958024057869</v>
      </c>
      <c r="N17" s="76"/>
      <c r="O17" s="76">
        <v>33.814986666536932</v>
      </c>
      <c r="P17" s="76"/>
      <c r="Q17" s="76" t="s">
        <v>181</v>
      </c>
      <c r="R17" s="76">
        <v>7.4303173967228311</v>
      </c>
      <c r="S17" s="76">
        <v>2226.9538074192292</v>
      </c>
      <c r="T17" s="76">
        <v>0.52922724269861632</v>
      </c>
      <c r="U17" s="76">
        <v>0.52922724269861632</v>
      </c>
      <c r="V17" s="76">
        <v>0.31969730679111807</v>
      </c>
      <c r="W17" s="76">
        <v>3.4152707473782046E-2</v>
      </c>
      <c r="X17" s="76">
        <v>3.0292563906051014E-3</v>
      </c>
      <c r="Y17" s="76">
        <v>0</v>
      </c>
      <c r="Z17" s="76">
        <v>0</v>
      </c>
      <c r="AA17" s="76">
        <v>0</v>
      </c>
      <c r="AB17" s="76">
        <v>0</v>
      </c>
      <c r="AC17" s="76">
        <v>1.1401003925828477</v>
      </c>
      <c r="AD17" s="76">
        <v>0</v>
      </c>
      <c r="AE17" s="76">
        <v>3535.7137834719751</v>
      </c>
      <c r="AF17" s="76">
        <v>24.996242774188836</v>
      </c>
      <c r="AG17" s="76">
        <v>0.29576494643075041</v>
      </c>
      <c r="AH17" s="76">
        <v>0.29576494643075041</v>
      </c>
      <c r="AI17" s="76">
        <v>0</v>
      </c>
      <c r="AJ17" s="76">
        <v>0</v>
      </c>
      <c r="AK17" s="76">
        <v>17.961663357897244</v>
      </c>
      <c r="AL17" s="76">
        <v>0</v>
      </c>
      <c r="AM17" s="76">
        <v>8550.0113064372581</v>
      </c>
      <c r="AN17" s="76">
        <v>55.733907269496299</v>
      </c>
      <c r="AO17" s="76">
        <v>72.353886684070133</v>
      </c>
      <c r="AP17" s="76">
        <v>33.814615417162969</v>
      </c>
      <c r="AQ17" s="76">
        <v>0</v>
      </c>
      <c r="AR17" s="76">
        <v>0</v>
      </c>
      <c r="AS17" s="76">
        <v>31632.214026135774</v>
      </c>
      <c r="AT17" s="76">
        <v>0</v>
      </c>
      <c r="AU17" s="76">
        <v>0</v>
      </c>
      <c r="AV17" s="76">
        <v>0</v>
      </c>
      <c r="AW17" s="76">
        <v>2.7888143073943774</v>
      </c>
      <c r="AX17" s="76">
        <v>32.244821354674031</v>
      </c>
      <c r="AY17" s="76">
        <v>0</v>
      </c>
      <c r="AZ17" s="76">
        <v>5630.132766915789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76">
        <v>0</v>
      </c>
      <c r="BL17" s="76">
        <v>0</v>
      </c>
      <c r="BM17" s="76">
        <v>0</v>
      </c>
      <c r="BN17" s="76">
        <v>0</v>
      </c>
      <c r="BO17" s="76">
        <v>0</v>
      </c>
      <c r="BP17" s="76">
        <v>0</v>
      </c>
      <c r="BQ17" s="76">
        <v>0</v>
      </c>
      <c r="BR17" s="76">
        <v>1356.2233234994992</v>
      </c>
      <c r="BS17" s="76">
        <v>0</v>
      </c>
      <c r="BT17" s="76">
        <v>0</v>
      </c>
      <c r="BU17" s="76">
        <v>0</v>
      </c>
      <c r="BV17" s="76">
        <v>0</v>
      </c>
      <c r="BW17" s="76">
        <v>1962.9494406528086</v>
      </c>
      <c r="BX17" s="76">
        <v>0</v>
      </c>
      <c r="BY17" s="76">
        <v>196.33313577669583</v>
      </c>
      <c r="BZ17" s="76">
        <v>750.5273550083042</v>
      </c>
      <c r="CA17" s="76">
        <v>0</v>
      </c>
      <c r="CB17" s="76">
        <v>2225.9006391362291</v>
      </c>
      <c r="CC17" s="76">
        <v>27873.609635851553</v>
      </c>
      <c r="CD17" s="94">
        <v>607.89044551720178</v>
      </c>
      <c r="CE17" s="94"/>
      <c r="CF17" s="41">
        <f t="shared" si="0"/>
        <v>0</v>
      </c>
      <c r="CG17" s="41">
        <f t="shared" si="1"/>
        <v>0</v>
      </c>
      <c r="CH17" s="41">
        <f t="shared" si="2"/>
        <v>0</v>
      </c>
      <c r="CI17" s="41">
        <f t="shared" si="3"/>
        <v>0</v>
      </c>
      <c r="CJ17" s="41">
        <f t="shared" si="4"/>
        <v>0</v>
      </c>
      <c r="CK17" s="41">
        <f t="shared" si="5"/>
        <v>0</v>
      </c>
      <c r="CL17" s="41">
        <f t="shared" si="6"/>
        <v>-8.3169224654713813E-7</v>
      </c>
      <c r="CM17" s="41">
        <f t="shared" si="7"/>
        <v>8.614224138416796E-7</v>
      </c>
      <c r="CN17" s="41">
        <f t="shared" si="8"/>
        <v>8.1633093339826956E-6</v>
      </c>
      <c r="CO17" s="41">
        <f t="shared" si="10"/>
        <v>1.0974225802569614E-3</v>
      </c>
      <c r="CP17" s="41">
        <f t="shared" si="11"/>
        <v>0</v>
      </c>
      <c r="CQ17" s="41">
        <f t="shared" si="9"/>
        <v>8.8952121339334854E-3</v>
      </c>
      <c r="CR17" s="41">
        <f t="shared" si="12"/>
        <v>0</v>
      </c>
      <c r="CS17" s="41">
        <f t="shared" si="13"/>
        <v>-1.0978841352911069E-5</v>
      </c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</row>
    <row r="18" spans="1:142">
      <c r="A18" s="34" t="s">
        <v>182</v>
      </c>
      <c r="B18" s="76"/>
      <c r="C18" s="76"/>
      <c r="D18" s="76"/>
      <c r="E18" s="76"/>
      <c r="F18" s="76"/>
      <c r="G18" s="76"/>
      <c r="H18" s="76">
        <v>34139.484305277671</v>
      </c>
      <c r="I18" s="76">
        <v>0.8106163216622998</v>
      </c>
      <c r="J18" s="76">
        <v>3.4190492181149392</v>
      </c>
      <c r="K18" s="76">
        <v>0.15517411197164993</v>
      </c>
      <c r="L18" s="76"/>
      <c r="M18" s="76">
        <v>109.42915252237133</v>
      </c>
      <c r="N18" s="76"/>
      <c r="O18" s="76">
        <v>52.14309917525275</v>
      </c>
      <c r="P18" s="76"/>
      <c r="Q18" s="76" t="s">
        <v>182</v>
      </c>
      <c r="R18" s="76">
        <v>11.126084343548886</v>
      </c>
      <c r="S18" s="76">
        <v>3618.5256100850197</v>
      </c>
      <c r="T18" s="76">
        <v>0.81061639820854814</v>
      </c>
      <c r="U18" s="76">
        <v>0.81061639820854814</v>
      </c>
      <c r="V18" s="76">
        <v>0.45626976023413152</v>
      </c>
      <c r="W18" s="76">
        <v>4.5995213574405475E-2</v>
      </c>
      <c r="X18" s="76">
        <v>3.4190465987510881</v>
      </c>
      <c r="Y18" s="76">
        <v>0</v>
      </c>
      <c r="Z18" s="76">
        <v>0</v>
      </c>
      <c r="AA18" s="76">
        <v>0</v>
      </c>
      <c r="AB18" s="76">
        <v>0</v>
      </c>
      <c r="AC18" s="76">
        <v>2.9038987812850396</v>
      </c>
      <c r="AD18" s="76">
        <v>0</v>
      </c>
      <c r="AE18" s="76">
        <v>5382.8178282479885</v>
      </c>
      <c r="AF18" s="76">
        <v>38.175737489924842</v>
      </c>
      <c r="AG18" s="76">
        <v>0.15567048502446607</v>
      </c>
      <c r="AH18" s="76">
        <v>0.15567048502446607</v>
      </c>
      <c r="AI18" s="76">
        <v>0</v>
      </c>
      <c r="AJ18" s="76">
        <v>0</v>
      </c>
      <c r="AK18" s="76">
        <v>39.579665511092088</v>
      </c>
      <c r="AL18" s="76">
        <v>0</v>
      </c>
      <c r="AM18" s="76">
        <v>10601.918333587219</v>
      </c>
      <c r="AN18" s="76">
        <v>99.449952060737544</v>
      </c>
      <c r="AO18" s="76">
        <v>109.54071485647458</v>
      </c>
      <c r="AP18" s="76">
        <v>52.143047454360925</v>
      </c>
      <c r="AQ18" s="76">
        <v>0</v>
      </c>
      <c r="AR18" s="76">
        <v>0</v>
      </c>
      <c r="AS18" s="76">
        <v>40058.617882019673</v>
      </c>
      <c r="AT18" s="76">
        <v>0</v>
      </c>
      <c r="AU18" s="76">
        <v>0</v>
      </c>
      <c r="AV18" s="76">
        <v>0</v>
      </c>
      <c r="AW18" s="76">
        <v>0.63564763728926266</v>
      </c>
      <c r="AX18" s="76">
        <v>49.573815163186133</v>
      </c>
      <c r="AY18" s="76">
        <v>0</v>
      </c>
      <c r="AZ18" s="76">
        <v>10009.807068194907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v>0</v>
      </c>
      <c r="BJ18" s="76">
        <v>0</v>
      </c>
      <c r="BK18" s="76">
        <v>0</v>
      </c>
      <c r="BL18" s="76">
        <v>0</v>
      </c>
      <c r="BM18" s="76">
        <v>0</v>
      </c>
      <c r="BN18" s="76">
        <v>0</v>
      </c>
      <c r="BO18" s="76">
        <v>0</v>
      </c>
      <c r="BP18" s="76">
        <v>0</v>
      </c>
      <c r="BQ18" s="76">
        <v>0</v>
      </c>
      <c r="BR18" s="76">
        <v>2306.9902695979854</v>
      </c>
      <c r="BS18" s="76">
        <v>0</v>
      </c>
      <c r="BT18" s="76">
        <v>0</v>
      </c>
      <c r="BU18" s="76">
        <v>0</v>
      </c>
      <c r="BV18" s="76">
        <v>0</v>
      </c>
      <c r="BW18" s="76">
        <v>2796.8451842289637</v>
      </c>
      <c r="BX18" s="76">
        <v>0</v>
      </c>
      <c r="BY18" s="76">
        <v>300.0823312603037</v>
      </c>
      <c r="BZ18" s="76">
        <v>1313.4075164038879</v>
      </c>
      <c r="CA18" s="76">
        <v>0</v>
      </c>
      <c r="CB18" s="76">
        <v>2283.502213642028</v>
      </c>
      <c r="CC18" s="76">
        <v>34139.464147996303</v>
      </c>
      <c r="CD18" s="94">
        <v>1143.4014382024845</v>
      </c>
      <c r="CE18" s="94"/>
      <c r="CF18" s="41">
        <f t="shared" si="0"/>
        <v>0</v>
      </c>
      <c r="CG18" s="41">
        <f t="shared" si="1"/>
        <v>0</v>
      </c>
      <c r="CH18" s="41">
        <f t="shared" si="2"/>
        <v>0</v>
      </c>
      <c r="CI18" s="41">
        <f t="shared" si="3"/>
        <v>0</v>
      </c>
      <c r="CJ18" s="41">
        <f t="shared" si="4"/>
        <v>0</v>
      </c>
      <c r="CK18" s="41">
        <f t="shared" si="5"/>
        <v>0</v>
      </c>
      <c r="CL18" s="41">
        <f t="shared" si="6"/>
        <v>-5.9043895295330355E-7</v>
      </c>
      <c r="CM18" s="41">
        <f t="shared" si="7"/>
        <v>9.4429690464274011E-8</v>
      </c>
      <c r="CN18" s="41">
        <f t="shared" si="8"/>
        <v>-7.661088460718543E-7</v>
      </c>
      <c r="CO18" s="41">
        <f t="shared" si="10"/>
        <v>3.1988135553617431E-3</v>
      </c>
      <c r="CP18" s="41">
        <f t="shared" si="11"/>
        <v>0</v>
      </c>
      <c r="CQ18" s="41">
        <f t="shared" si="9"/>
        <v>1.0194937229404855E-3</v>
      </c>
      <c r="CR18" s="41">
        <f t="shared" si="12"/>
        <v>0</v>
      </c>
      <c r="CS18" s="41">
        <f t="shared" si="13"/>
        <v>-9.9190291032634904E-7</v>
      </c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</row>
    <row r="19" spans="1:142">
      <c r="A19" s="34" t="s">
        <v>183</v>
      </c>
      <c r="B19" s="76"/>
      <c r="C19" s="76"/>
      <c r="D19" s="76"/>
      <c r="E19" s="76"/>
      <c r="F19" s="76"/>
      <c r="G19" s="76"/>
      <c r="H19" s="76">
        <v>30400.453578335928</v>
      </c>
      <c r="I19" s="76">
        <v>0.84768126013099965</v>
      </c>
      <c r="J19" s="76">
        <v>0.34785000245554004</v>
      </c>
      <c r="K19" s="76">
        <v>0.17945554123852001</v>
      </c>
      <c r="L19" s="76"/>
      <c r="M19" s="76">
        <v>114.23456597319586</v>
      </c>
      <c r="N19" s="76"/>
      <c r="O19" s="76">
        <v>21.548950022320426</v>
      </c>
      <c r="P19" s="76"/>
      <c r="Q19" s="76" t="s">
        <v>183</v>
      </c>
      <c r="R19" s="76">
        <v>11.80213939127257</v>
      </c>
      <c r="S19" s="76">
        <v>3697.3444457272008</v>
      </c>
      <c r="T19" s="76">
        <v>0.847682447222189</v>
      </c>
      <c r="U19" s="76">
        <v>0.847682447222189</v>
      </c>
      <c r="V19" s="76">
        <v>0.52054223577770797</v>
      </c>
      <c r="W19" s="76">
        <v>5.6723593357177395E-2</v>
      </c>
      <c r="X19" s="76">
        <v>0.34784530630394045</v>
      </c>
      <c r="Y19" s="76">
        <v>0</v>
      </c>
      <c r="Z19" s="76">
        <v>0</v>
      </c>
      <c r="AA19" s="76">
        <v>0</v>
      </c>
      <c r="AB19" s="76">
        <v>0</v>
      </c>
      <c r="AC19" s="76">
        <v>2.0329105244028489</v>
      </c>
      <c r="AD19" s="76">
        <v>0</v>
      </c>
      <c r="AE19" s="76">
        <v>5611.5893355013704</v>
      </c>
      <c r="AF19" s="76">
        <v>39.31912000260148</v>
      </c>
      <c r="AG19" s="76">
        <v>0.17997324680072949</v>
      </c>
      <c r="AH19" s="76">
        <v>0.17997324680072949</v>
      </c>
      <c r="AI19" s="76">
        <v>0</v>
      </c>
      <c r="AJ19" s="76">
        <v>0</v>
      </c>
      <c r="AK19" s="76">
        <v>20.788512916477909</v>
      </c>
      <c r="AL19" s="76">
        <v>0</v>
      </c>
      <c r="AM19" s="76">
        <v>10059.506256972518</v>
      </c>
      <c r="AN19" s="76">
        <v>96.870864402530898</v>
      </c>
      <c r="AO19" s="76">
        <v>114.38238788795637</v>
      </c>
      <c r="AP19" s="76">
        <v>21.548891080402619</v>
      </c>
      <c r="AQ19" s="76">
        <v>0</v>
      </c>
      <c r="AR19" s="76">
        <v>0</v>
      </c>
      <c r="AS19" s="76">
        <v>36570.541623704114</v>
      </c>
      <c r="AT19" s="76">
        <v>0</v>
      </c>
      <c r="AU19" s="76">
        <v>0</v>
      </c>
      <c r="AV19" s="76">
        <v>0</v>
      </c>
      <c r="AW19" s="76">
        <v>0.79727319939893315</v>
      </c>
      <c r="AX19" s="76">
        <v>45.196836573025401</v>
      </c>
      <c r="AY19" s="76">
        <v>0</v>
      </c>
      <c r="AZ19" s="76">
        <v>8516.8428541113408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  <c r="BN19" s="76">
        <v>0</v>
      </c>
      <c r="BO19" s="76">
        <v>0</v>
      </c>
      <c r="BP19" s="76">
        <v>0</v>
      </c>
      <c r="BQ19" s="76">
        <v>0</v>
      </c>
      <c r="BR19" s="76">
        <v>2268.0877281842204</v>
      </c>
      <c r="BS19" s="76">
        <v>0</v>
      </c>
      <c r="BT19" s="76">
        <v>0</v>
      </c>
      <c r="BU19" s="76">
        <v>0</v>
      </c>
      <c r="BV19" s="76">
        <v>0</v>
      </c>
      <c r="BW19" s="76">
        <v>2307.2913762939238</v>
      </c>
      <c r="BX19" s="76">
        <v>0</v>
      </c>
      <c r="BY19" s="76">
        <v>309.26648471333795</v>
      </c>
      <c r="BZ19" s="76">
        <v>1263.3807682926879</v>
      </c>
      <c r="CA19" s="76">
        <v>0</v>
      </c>
      <c r="CB19" s="76">
        <v>1761.8927404057597</v>
      </c>
      <c r="CC19" s="76">
        <v>30400.403216543502</v>
      </c>
      <c r="CD19" s="94">
        <v>956.88826260034068</v>
      </c>
      <c r="CE19" s="94"/>
      <c r="CF19" s="41">
        <f t="shared" si="0"/>
        <v>0</v>
      </c>
      <c r="CG19" s="41">
        <f t="shared" si="1"/>
        <v>0</v>
      </c>
      <c r="CH19" s="41">
        <f t="shared" si="2"/>
        <v>0</v>
      </c>
      <c r="CI19" s="41">
        <f t="shared" si="3"/>
        <v>0</v>
      </c>
      <c r="CJ19" s="41">
        <f t="shared" si="4"/>
        <v>0</v>
      </c>
      <c r="CK19" s="41">
        <f t="shared" si="5"/>
        <v>0</v>
      </c>
      <c r="CL19" s="41">
        <f t="shared" si="6"/>
        <v>-1.6566131915170916E-6</v>
      </c>
      <c r="CM19" s="41">
        <f t="shared" si="7"/>
        <v>1.4003980566516287E-6</v>
      </c>
      <c r="CN19" s="41">
        <f t="shared" si="8"/>
        <v>-1.3500507593622055E-5</v>
      </c>
      <c r="CO19" s="41">
        <f t="shared" si="10"/>
        <v>2.8848680772770446E-3</v>
      </c>
      <c r="CP19" s="41">
        <f t="shared" si="11"/>
        <v>0</v>
      </c>
      <c r="CQ19" s="41">
        <f t="shared" si="9"/>
        <v>1.2940208902723735E-3</v>
      </c>
      <c r="CR19" s="41">
        <f t="shared" si="12"/>
        <v>0</v>
      </c>
      <c r="CS19" s="41">
        <f t="shared" si="13"/>
        <v>-2.7352570657003708E-6</v>
      </c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</row>
    <row r="20" spans="1:142">
      <c r="A20" s="34" t="s">
        <v>184</v>
      </c>
      <c r="B20" s="76"/>
      <c r="C20" s="76"/>
      <c r="D20" s="76"/>
      <c r="E20" s="76"/>
      <c r="F20" s="76"/>
      <c r="G20" s="76"/>
      <c r="H20" s="76">
        <v>8297.0697625120447</v>
      </c>
      <c r="I20" s="76">
        <v>0.24372757360000005</v>
      </c>
      <c r="J20" s="76">
        <v>1.4405347299000001E-3</v>
      </c>
      <c r="K20" s="76">
        <v>3.9595689453600001E-2</v>
      </c>
      <c r="L20" s="76"/>
      <c r="M20" s="76">
        <v>33.053316140086096</v>
      </c>
      <c r="N20" s="76"/>
      <c r="O20" s="76">
        <v>0.36247141440320019</v>
      </c>
      <c r="P20" s="76"/>
      <c r="Q20" s="76" t="s">
        <v>184</v>
      </c>
      <c r="R20" s="76">
        <v>3.4274313151368134</v>
      </c>
      <c r="S20" s="76">
        <v>1048.5237208437095</v>
      </c>
      <c r="T20" s="76">
        <v>0.24372674864544694</v>
      </c>
      <c r="U20" s="76">
        <v>0.24372674864544694</v>
      </c>
      <c r="V20" s="76">
        <v>0.15011304695844832</v>
      </c>
      <c r="W20" s="76">
        <v>1.6314008172214033E-2</v>
      </c>
      <c r="X20" s="76">
        <v>1.4405989688859528E-3</v>
      </c>
      <c r="Y20" s="76">
        <v>0</v>
      </c>
      <c r="Z20" s="76">
        <v>0</v>
      </c>
      <c r="AA20" s="76">
        <v>0</v>
      </c>
      <c r="AB20" s="76">
        <v>0</v>
      </c>
      <c r="AC20" s="76">
        <v>0.549743020070107</v>
      </c>
      <c r="AD20" s="76">
        <v>0</v>
      </c>
      <c r="AE20" s="76">
        <v>1624.2596326070636</v>
      </c>
      <c r="AF20" s="76">
        <v>11.446264334465944</v>
      </c>
      <c r="AG20" s="76">
        <v>3.9744930172566827E-2</v>
      </c>
      <c r="AH20" s="76">
        <v>3.9744930172566827E-2</v>
      </c>
      <c r="AI20" s="76">
        <v>0</v>
      </c>
      <c r="AJ20" s="76">
        <v>0</v>
      </c>
      <c r="AK20" s="76">
        <v>4.4756735189117904</v>
      </c>
      <c r="AL20" s="76">
        <v>0</v>
      </c>
      <c r="AM20" s="76">
        <v>2703.8051830099926</v>
      </c>
      <c r="AN20" s="76">
        <v>32.728073804152359</v>
      </c>
      <c r="AO20" s="76">
        <v>33.059759471031839</v>
      </c>
      <c r="AP20" s="76">
        <v>0.36246786234082889</v>
      </c>
      <c r="AQ20" s="76">
        <v>0</v>
      </c>
      <c r="AR20" s="76">
        <v>0</v>
      </c>
      <c r="AS20" s="76">
        <v>10054.306615298976</v>
      </c>
      <c r="AT20" s="76">
        <v>0</v>
      </c>
      <c r="AU20" s="76">
        <v>0</v>
      </c>
      <c r="AV20" s="76">
        <v>0</v>
      </c>
      <c r="AW20" s="76">
        <v>7.8777065673098723E-2</v>
      </c>
      <c r="AX20" s="76">
        <v>11.856100277617069</v>
      </c>
      <c r="AY20" s="76">
        <v>0</v>
      </c>
      <c r="AZ20" s="76">
        <v>2508.6594376163612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636.94814731513532</v>
      </c>
      <c r="BS20" s="76">
        <v>0</v>
      </c>
      <c r="BT20" s="76">
        <v>0</v>
      </c>
      <c r="BU20" s="76">
        <v>0</v>
      </c>
      <c r="BV20" s="76">
        <v>0</v>
      </c>
      <c r="BW20" s="76">
        <v>595.08313156015151</v>
      </c>
      <c r="BX20" s="76">
        <v>0</v>
      </c>
      <c r="BY20" s="76">
        <v>89.993700756037427</v>
      </c>
      <c r="BZ20" s="76">
        <v>384.90249055659001</v>
      </c>
      <c r="CA20" s="76">
        <v>0</v>
      </c>
      <c r="CB20" s="76">
        <v>473.32069243935888</v>
      </c>
      <c r="CC20" s="76">
        <v>8297.0381516449233</v>
      </c>
      <c r="CD20" s="94">
        <v>279.03647433983087</v>
      </c>
      <c r="CE20" s="94"/>
      <c r="CF20" s="41">
        <f t="shared" si="0"/>
        <v>0</v>
      </c>
      <c r="CG20" s="41">
        <f t="shared" si="1"/>
        <v>0</v>
      </c>
      <c r="CH20" s="41">
        <f t="shared" si="2"/>
        <v>0</v>
      </c>
      <c r="CI20" s="41">
        <f t="shared" si="3"/>
        <v>0</v>
      </c>
      <c r="CJ20" s="41">
        <f t="shared" si="4"/>
        <v>0</v>
      </c>
      <c r="CK20" s="41">
        <f t="shared" si="5"/>
        <v>0</v>
      </c>
      <c r="CL20" s="41">
        <f t="shared" si="6"/>
        <v>-3.8098832510929259E-6</v>
      </c>
      <c r="CM20" s="41">
        <f t="shared" si="7"/>
        <v>-3.3847403514035522E-6</v>
      </c>
      <c r="CN20" s="41">
        <f t="shared" si="8"/>
        <v>4.4593847423001771E-5</v>
      </c>
      <c r="CO20" s="41">
        <f t="shared" si="10"/>
        <v>3.7691153008388044E-3</v>
      </c>
      <c r="CP20" s="41">
        <f t="shared" si="11"/>
        <v>0</v>
      </c>
      <c r="CQ20" s="41">
        <f t="shared" si="9"/>
        <v>1.949375039537562E-4</v>
      </c>
      <c r="CR20" s="41">
        <f t="shared" si="12"/>
        <v>0</v>
      </c>
      <c r="CS20" s="41">
        <f t="shared" si="13"/>
        <v>-9.7995655109547152E-6</v>
      </c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</row>
    <row r="21" spans="1:142">
      <c r="A21" s="34" t="s">
        <v>185</v>
      </c>
      <c r="B21" s="76"/>
      <c r="C21" s="76"/>
      <c r="D21" s="76"/>
      <c r="E21" s="76"/>
      <c r="F21" s="76"/>
      <c r="G21" s="76"/>
      <c r="H21" s="76">
        <v>37750.667226258985</v>
      </c>
      <c r="I21" s="76">
        <v>1.0983363590999995</v>
      </c>
      <c r="J21" s="76">
        <v>2.4808238626395589</v>
      </c>
      <c r="K21" s="76">
        <v>0.18128904281529998</v>
      </c>
      <c r="L21" s="76">
        <v>1.0288053080500004</v>
      </c>
      <c r="M21" s="76">
        <v>146.9581855432767</v>
      </c>
      <c r="N21" s="76"/>
      <c r="O21" s="76">
        <v>13.209454793138752</v>
      </c>
      <c r="P21" s="76"/>
      <c r="Q21" s="76" t="s">
        <v>185</v>
      </c>
      <c r="R21" s="76">
        <v>20.881542344835047</v>
      </c>
      <c r="S21" s="76">
        <v>4736.4404605732461</v>
      </c>
      <c r="T21" s="76">
        <v>1.0983352478237409</v>
      </c>
      <c r="U21" s="76">
        <v>1.0983352478237409</v>
      </c>
      <c r="V21" s="76">
        <v>0.66077309710808629</v>
      </c>
      <c r="W21" s="76">
        <v>7.1272731383036469E-2</v>
      </c>
      <c r="X21" s="76">
        <v>2.5493566744029734</v>
      </c>
      <c r="Y21" s="76">
        <v>0</v>
      </c>
      <c r="Z21" s="76">
        <v>0</v>
      </c>
      <c r="AA21" s="76">
        <v>0</v>
      </c>
      <c r="AB21" s="76">
        <v>0</v>
      </c>
      <c r="AC21" s="76">
        <v>2.6296927020631942</v>
      </c>
      <c r="AD21" s="76">
        <v>0</v>
      </c>
      <c r="AE21" s="76">
        <v>7261.2946927073799</v>
      </c>
      <c r="AF21" s="76">
        <v>50.25428272022522</v>
      </c>
      <c r="AG21" s="76">
        <v>0.18196080327203371</v>
      </c>
      <c r="AH21" s="76">
        <v>0.18196080327203371</v>
      </c>
      <c r="AI21" s="76">
        <v>0.51440586104780961</v>
      </c>
      <c r="AJ21" s="76">
        <v>0</v>
      </c>
      <c r="AK21" s="76">
        <v>25.264722804399337</v>
      </c>
      <c r="AL21" s="76">
        <v>0</v>
      </c>
      <c r="AM21" s="76">
        <v>12696.710508811779</v>
      </c>
      <c r="AN21" s="76">
        <v>126.1208665000634</v>
      </c>
      <c r="AO21" s="76">
        <v>147.52486074877339</v>
      </c>
      <c r="AP21" s="76">
        <v>15.463832940401296</v>
      </c>
      <c r="AQ21" s="76">
        <v>0</v>
      </c>
      <c r="AR21" s="76">
        <v>0</v>
      </c>
      <c r="AS21" s="76">
        <v>45677.176445487952</v>
      </c>
      <c r="AT21" s="76">
        <v>0</v>
      </c>
      <c r="AU21" s="76">
        <v>0</v>
      </c>
      <c r="AV21" s="76">
        <v>0</v>
      </c>
      <c r="AW21" s="76">
        <v>0.57929055938524088</v>
      </c>
      <c r="AX21" s="76">
        <v>56.283726398804987</v>
      </c>
      <c r="AY21" s="76">
        <v>0</v>
      </c>
      <c r="AZ21" s="76">
        <v>11207.434400684517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v>0</v>
      </c>
      <c r="BJ21" s="76">
        <v>0</v>
      </c>
      <c r="BK21" s="76">
        <v>0</v>
      </c>
      <c r="BL21" s="76">
        <v>0</v>
      </c>
      <c r="BM21" s="76">
        <v>0</v>
      </c>
      <c r="BN21" s="76">
        <v>0</v>
      </c>
      <c r="BO21" s="76">
        <v>0</v>
      </c>
      <c r="BP21" s="76">
        <v>0</v>
      </c>
      <c r="BQ21" s="76">
        <v>0</v>
      </c>
      <c r="BR21" s="76">
        <v>2928.8855199868613</v>
      </c>
      <c r="BS21" s="76">
        <v>0</v>
      </c>
      <c r="BT21" s="76">
        <v>0</v>
      </c>
      <c r="BU21" s="76">
        <v>0</v>
      </c>
      <c r="BV21" s="76">
        <v>0</v>
      </c>
      <c r="BW21" s="76">
        <v>2821.7915158817868</v>
      </c>
      <c r="BX21" s="76">
        <v>0</v>
      </c>
      <c r="BY21" s="76">
        <v>396.77374585291193</v>
      </c>
      <c r="BZ21" s="76">
        <v>1558.4552481960143</v>
      </c>
      <c r="CA21" s="76">
        <v>0</v>
      </c>
      <c r="CB21" s="76">
        <v>2117.8176955458921</v>
      </c>
      <c r="CC21" s="76">
        <v>37750.633086195201</v>
      </c>
      <c r="CD21" s="94">
        <v>1149.0038443801889</v>
      </c>
      <c r="CE21" s="94"/>
      <c r="CF21" s="41">
        <f t="shared" si="0"/>
        <v>0</v>
      </c>
      <c r="CG21" s="41">
        <f t="shared" si="1"/>
        <v>0</v>
      </c>
      <c r="CH21" s="41">
        <f t="shared" si="2"/>
        <v>0</v>
      </c>
      <c r="CI21" s="41">
        <f t="shared" si="3"/>
        <v>0</v>
      </c>
      <c r="CJ21" s="41">
        <f t="shared" si="4"/>
        <v>0</v>
      </c>
      <c r="CK21" s="41">
        <f t="shared" si="5"/>
        <v>0</v>
      </c>
      <c r="CL21" s="41">
        <f t="shared" si="6"/>
        <v>-9.0435656619830478E-7</v>
      </c>
      <c r="CM21" s="41">
        <f t="shared" si="7"/>
        <v>-1.011781363115634E-6</v>
      </c>
      <c r="CN21" s="41">
        <f t="shared" si="8"/>
        <v>2.7625021185702661E-2</v>
      </c>
      <c r="CO21" s="41">
        <f t="shared" si="10"/>
        <v>3.705466399412387E-3</v>
      </c>
      <c r="CP21" s="41">
        <f t="shared" si="11"/>
        <v>-0.49999688276996207</v>
      </c>
      <c r="CQ21" s="41">
        <f t="shared" si="9"/>
        <v>3.8560302265695655E-3</v>
      </c>
      <c r="CR21" s="41">
        <f t="shared" si="12"/>
        <v>0</v>
      </c>
      <c r="CS21" s="41">
        <f t="shared" si="13"/>
        <v>0.17066398141076286</v>
      </c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</row>
    <row r="22" spans="1:142">
      <c r="A22" s="34" t="s">
        <v>330</v>
      </c>
      <c r="B22" s="76">
        <v>21.191845965000002</v>
      </c>
      <c r="C22" s="76"/>
      <c r="D22" s="76">
        <v>6.3575537400000011</v>
      </c>
      <c r="E22" s="76">
        <v>6.3575537400000011</v>
      </c>
      <c r="F22" s="76">
        <v>6.3575537400000011</v>
      </c>
      <c r="G22" s="76">
        <v>4.6622061009999998</v>
      </c>
      <c r="H22" s="76">
        <v>46111.836002215918</v>
      </c>
      <c r="I22" s="76">
        <v>1.2508421836000001</v>
      </c>
      <c r="J22" s="76">
        <v>4.2322216526711278</v>
      </c>
      <c r="K22" s="76">
        <v>0.18201627439100004</v>
      </c>
      <c r="L22" s="76"/>
      <c r="M22" s="76">
        <v>541.84424932016088</v>
      </c>
      <c r="N22" s="76"/>
      <c r="O22" s="76">
        <v>8.6277161544123935</v>
      </c>
      <c r="P22" s="76"/>
      <c r="Q22" s="76" t="s">
        <v>330</v>
      </c>
      <c r="R22" s="76">
        <v>16.831074242078522</v>
      </c>
      <c r="S22" s="76">
        <v>6491.3234288650174</v>
      </c>
      <c r="T22" s="76">
        <v>1.2508391639791672</v>
      </c>
      <c r="U22" s="76">
        <v>1.2508391639791672</v>
      </c>
      <c r="V22" s="76">
        <v>0.70725814845318391</v>
      </c>
      <c r="W22" s="76">
        <v>7.288587403453553E-2</v>
      </c>
      <c r="X22" s="76">
        <v>4.2322130789569075</v>
      </c>
      <c r="Y22" s="76">
        <v>0</v>
      </c>
      <c r="Z22" s="76">
        <v>0</v>
      </c>
      <c r="AA22" s="76">
        <v>21.191858601277559</v>
      </c>
      <c r="AB22" s="76">
        <v>0</v>
      </c>
      <c r="AC22" s="76">
        <v>2.4870110055639141</v>
      </c>
      <c r="AD22" s="76">
        <v>0</v>
      </c>
      <c r="AE22" s="76">
        <v>8341.1299387917097</v>
      </c>
      <c r="AF22" s="76">
        <v>56.615388434795619</v>
      </c>
      <c r="AG22" s="76">
        <v>0.18278031413656542</v>
      </c>
      <c r="AH22" s="76">
        <v>0.18278031413656542</v>
      </c>
      <c r="AI22" s="76">
        <v>0</v>
      </c>
      <c r="AJ22" s="76">
        <v>0</v>
      </c>
      <c r="AK22" s="76">
        <v>27.140099942349195</v>
      </c>
      <c r="AL22" s="76">
        <v>0</v>
      </c>
      <c r="AM22" s="76">
        <v>14252.96171637348</v>
      </c>
      <c r="AN22" s="76">
        <v>143.94953821019965</v>
      </c>
      <c r="AO22" s="76">
        <v>541.84733658114044</v>
      </c>
      <c r="AP22" s="76">
        <v>8.6277174422260661</v>
      </c>
      <c r="AQ22" s="76">
        <v>0</v>
      </c>
      <c r="AR22" s="76">
        <v>0</v>
      </c>
      <c r="AS22" s="76">
        <v>56297.74442158985</v>
      </c>
      <c r="AT22" s="76">
        <v>5.721789130993125</v>
      </c>
      <c r="AU22" s="76">
        <v>0.63575651969554192</v>
      </c>
      <c r="AV22" s="76">
        <v>6.3575456506886665</v>
      </c>
      <c r="AW22" s="76">
        <v>0.38356751995540084</v>
      </c>
      <c r="AX22" s="76">
        <v>60.44626397437127</v>
      </c>
      <c r="AY22" s="76">
        <v>0</v>
      </c>
      <c r="AZ22" s="76">
        <v>15359.334466766955</v>
      </c>
      <c r="BA22" s="76">
        <v>0</v>
      </c>
      <c r="BB22" s="76">
        <v>0</v>
      </c>
      <c r="BC22" s="76">
        <v>0.28036838307511719</v>
      </c>
      <c r="BD22" s="76">
        <v>0</v>
      </c>
      <c r="BE22" s="76">
        <v>8.3919561214085295E-2</v>
      </c>
      <c r="BF22" s="76">
        <v>0</v>
      </c>
      <c r="BG22" s="76">
        <v>6.3578065575015001</v>
      </c>
      <c r="BH22" s="76">
        <v>6.3578065575015001</v>
      </c>
      <c r="BI22" s="76">
        <v>0</v>
      </c>
      <c r="BJ22" s="76">
        <v>0</v>
      </c>
      <c r="BK22" s="76">
        <v>0</v>
      </c>
      <c r="BL22" s="76">
        <v>4.8520820321103173</v>
      </c>
      <c r="BM22" s="76">
        <v>0</v>
      </c>
      <c r="BN22" s="76">
        <v>0.22315000589736475</v>
      </c>
      <c r="BO22" s="76">
        <v>0</v>
      </c>
      <c r="BP22" s="76">
        <v>1.0426376788637396E-2</v>
      </c>
      <c r="BQ22" s="76">
        <v>0.55755915441723503</v>
      </c>
      <c r="BR22" s="76">
        <v>3321.0764327949805</v>
      </c>
      <c r="BS22" s="76">
        <v>0</v>
      </c>
      <c r="BT22" s="76">
        <v>0.35030104399874284</v>
      </c>
      <c r="BU22" s="76">
        <v>0</v>
      </c>
      <c r="BV22" s="76">
        <v>4.662221587878987</v>
      </c>
      <c r="BW22" s="76">
        <v>3295.9454322234251</v>
      </c>
      <c r="BX22" s="76">
        <v>0</v>
      </c>
      <c r="BY22" s="76">
        <v>450.50474390668455</v>
      </c>
      <c r="BZ22" s="76">
        <v>1842.2889751792891</v>
      </c>
      <c r="CA22" s="76">
        <v>0</v>
      </c>
      <c r="CB22" s="76">
        <v>2661.7877322468985</v>
      </c>
      <c r="CC22" s="76">
        <v>46111.773883276277</v>
      </c>
      <c r="CD22" s="94">
        <v>1337.1379523538558</v>
      </c>
      <c r="CE22" s="94"/>
      <c r="CF22" s="41">
        <f t="shared" si="0"/>
        <v>5.9628017198857837E-7</v>
      </c>
      <c r="CG22" s="41">
        <f t="shared" si="1"/>
        <v>0</v>
      </c>
      <c r="CH22" s="41">
        <f t="shared" si="2"/>
        <v>-1.2723937013166554E-6</v>
      </c>
      <c r="CI22" s="41">
        <f t="shared" si="3"/>
        <v>3.9766474942778972E-5</v>
      </c>
      <c r="CJ22" s="41">
        <f t="shared" si="4"/>
        <v>3.9766474942778972E-5</v>
      </c>
      <c r="CK22" s="41">
        <f t="shared" si="5"/>
        <v>3.3217920125632256E-6</v>
      </c>
      <c r="CL22" s="41">
        <f t="shared" si="6"/>
        <v>-1.3471365494459081E-6</v>
      </c>
      <c r="CM22" s="41">
        <f t="shared" si="7"/>
        <v>-2.4140701940855228E-6</v>
      </c>
      <c r="CN22" s="41">
        <f t="shared" si="8"/>
        <v>-2.0258188072333164E-6</v>
      </c>
      <c r="CO22" s="41">
        <f t="shared" si="10"/>
        <v>4.1976452277234389E-3</v>
      </c>
      <c r="CP22" s="41">
        <f t="shared" si="11"/>
        <v>0</v>
      </c>
      <c r="CQ22" s="41">
        <f t="shared" si="9"/>
        <v>5.6976907726319006E-6</v>
      </c>
      <c r="CR22" s="41">
        <f t="shared" si="12"/>
        <v>0</v>
      </c>
      <c r="CS22" s="41">
        <f t="shared" si="13"/>
        <v>1.492647242377831E-7</v>
      </c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</row>
    <row r="23" spans="1:142">
      <c r="A23" s="34" t="s">
        <v>187</v>
      </c>
      <c r="B23" s="76"/>
      <c r="C23" s="76"/>
      <c r="D23" s="76"/>
      <c r="E23" s="76"/>
      <c r="F23" s="76"/>
      <c r="G23" s="76"/>
      <c r="H23" s="76">
        <v>73832.096525118221</v>
      </c>
      <c r="I23" s="76">
        <v>1.8146642637377011</v>
      </c>
      <c r="J23" s="76">
        <v>3.1835991682045091</v>
      </c>
      <c r="K23" s="76">
        <v>0.31400988749564007</v>
      </c>
      <c r="L23" s="76"/>
      <c r="M23" s="76">
        <v>230.83611634000675</v>
      </c>
      <c r="N23" s="76"/>
      <c r="O23" s="76">
        <v>96.350411408996123</v>
      </c>
      <c r="P23" s="76"/>
      <c r="Q23" s="76" t="s">
        <v>187</v>
      </c>
      <c r="R23" s="76">
        <v>23.092473535916014</v>
      </c>
      <c r="S23" s="76">
        <v>8110.4556924599228</v>
      </c>
      <c r="T23" s="76">
        <v>1.8146644752849579</v>
      </c>
      <c r="U23" s="76">
        <v>1.8146644752849579</v>
      </c>
      <c r="V23" s="76">
        <v>1.0101576152333867</v>
      </c>
      <c r="W23" s="76">
        <v>0.10530123290206868</v>
      </c>
      <c r="X23" s="76">
        <v>3.1835927169041804</v>
      </c>
      <c r="Y23" s="76">
        <v>0</v>
      </c>
      <c r="Z23" s="76">
        <v>0</v>
      </c>
      <c r="AA23" s="76">
        <v>0</v>
      </c>
      <c r="AB23" s="76">
        <v>0</v>
      </c>
      <c r="AC23" s="76">
        <v>6.0719558493721735</v>
      </c>
      <c r="AD23" s="76">
        <v>0</v>
      </c>
      <c r="AE23" s="76">
        <v>11824.176140469614</v>
      </c>
      <c r="AF23" s="76">
        <v>77.545659278567754</v>
      </c>
      <c r="AG23" s="76">
        <v>0.31512017655177482</v>
      </c>
      <c r="AH23" s="76">
        <v>0.31512017655177482</v>
      </c>
      <c r="AI23" s="76">
        <v>0</v>
      </c>
      <c r="AJ23" s="76">
        <v>0</v>
      </c>
      <c r="AK23" s="76">
        <v>95.578755069141209</v>
      </c>
      <c r="AL23" s="76">
        <v>0</v>
      </c>
      <c r="AM23" s="76">
        <v>22463.94721306027</v>
      </c>
      <c r="AN23" s="76">
        <v>436.69952131013474</v>
      </c>
      <c r="AO23" s="76">
        <v>231.00054182011388</v>
      </c>
      <c r="AP23" s="76">
        <v>96.350072535066374</v>
      </c>
      <c r="AQ23" s="76">
        <v>0</v>
      </c>
      <c r="AR23" s="76">
        <v>0</v>
      </c>
      <c r="AS23" s="76">
        <v>87080.635846602381</v>
      </c>
      <c r="AT23" s="76">
        <v>0</v>
      </c>
      <c r="AU23" s="76">
        <v>0</v>
      </c>
      <c r="AV23" s="76">
        <v>0</v>
      </c>
      <c r="AW23" s="76">
        <v>1.0449466558800578</v>
      </c>
      <c r="AX23" s="76">
        <v>120.40936339968708</v>
      </c>
      <c r="AY23" s="76">
        <v>0</v>
      </c>
      <c r="AZ23" s="76">
        <v>22411.934520513929</v>
      </c>
      <c r="BA23" s="76">
        <v>0</v>
      </c>
      <c r="BB23" s="76">
        <v>0</v>
      </c>
      <c r="BC23" s="76">
        <v>0</v>
      </c>
      <c r="BD23" s="76">
        <v>0</v>
      </c>
      <c r="BE23" s="76">
        <v>0</v>
      </c>
      <c r="BF23" s="76">
        <v>0</v>
      </c>
      <c r="BG23" s="76">
        <v>0</v>
      </c>
      <c r="BH23" s="76">
        <v>0</v>
      </c>
      <c r="BI23" s="76">
        <v>0</v>
      </c>
      <c r="BJ23" s="76">
        <v>0</v>
      </c>
      <c r="BK23" s="76">
        <v>0</v>
      </c>
      <c r="BL23" s="76">
        <v>0</v>
      </c>
      <c r="BM23" s="76">
        <v>0</v>
      </c>
      <c r="BN23" s="76">
        <v>0</v>
      </c>
      <c r="BO23" s="76">
        <v>0</v>
      </c>
      <c r="BP23" s="76">
        <v>0</v>
      </c>
      <c r="BQ23" s="76">
        <v>0</v>
      </c>
      <c r="BR23" s="76">
        <v>5015.2462210819003</v>
      </c>
      <c r="BS23" s="76">
        <v>0</v>
      </c>
      <c r="BT23" s="76">
        <v>0</v>
      </c>
      <c r="BU23" s="76">
        <v>0</v>
      </c>
      <c r="BV23" s="76">
        <v>0</v>
      </c>
      <c r="BW23" s="76">
        <v>6921.8863239865896</v>
      </c>
      <c r="BX23" s="76">
        <v>0</v>
      </c>
      <c r="BY23" s="76">
        <v>614.34716455296507</v>
      </c>
      <c r="BZ23" s="76">
        <v>3997.7141871963809</v>
      </c>
      <c r="CA23" s="76">
        <v>0</v>
      </c>
      <c r="CB23" s="76">
        <v>4204.5662847301701</v>
      </c>
      <c r="CC23" s="76">
        <v>73831.953960438026</v>
      </c>
      <c r="CD23" s="94">
        <v>4363.0229340948426</v>
      </c>
      <c r="CE23" s="94"/>
      <c r="CF23" s="41">
        <f t="shared" si="0"/>
        <v>0</v>
      </c>
      <c r="CG23" s="41">
        <f t="shared" si="1"/>
        <v>0</v>
      </c>
      <c r="CH23" s="41">
        <f t="shared" si="2"/>
        <v>0</v>
      </c>
      <c r="CI23" s="41">
        <f t="shared" si="3"/>
        <v>0</v>
      </c>
      <c r="CJ23" s="41">
        <f t="shared" si="4"/>
        <v>0</v>
      </c>
      <c r="CK23" s="41">
        <f t="shared" si="5"/>
        <v>0</v>
      </c>
      <c r="CL23" s="41">
        <f t="shared" si="6"/>
        <v>-1.9309309487910945E-6</v>
      </c>
      <c r="CM23" s="41">
        <f t="shared" si="7"/>
        <v>1.1657652660631794E-7</v>
      </c>
      <c r="CN23" s="41">
        <f t="shared" si="8"/>
        <v>-2.0264172679289129E-6</v>
      </c>
      <c r="CO23" s="41">
        <f t="shared" si="10"/>
        <v>3.5358410685401302E-3</v>
      </c>
      <c r="CP23" s="41">
        <f t="shared" si="11"/>
        <v>0</v>
      </c>
      <c r="CQ23" s="41">
        <f t="shared" si="9"/>
        <v>7.1230396141710702E-4</v>
      </c>
      <c r="CR23" s="41">
        <f t="shared" si="12"/>
        <v>0</v>
      </c>
      <c r="CS23" s="41">
        <f t="shared" si="13"/>
        <v>-3.5170989391078364E-6</v>
      </c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</row>
    <row r="24" spans="1:142">
      <c r="A24" s="34" t="s">
        <v>188</v>
      </c>
      <c r="B24" s="76"/>
      <c r="C24" s="76"/>
      <c r="D24" s="76"/>
      <c r="E24" s="76"/>
      <c r="F24" s="76"/>
      <c r="G24" s="76"/>
      <c r="H24" s="76">
        <v>50587.925111894903</v>
      </c>
      <c r="I24" s="76">
        <v>1.0198545799133001</v>
      </c>
      <c r="J24" s="76">
        <v>4.3970673940377223</v>
      </c>
      <c r="K24" s="76">
        <v>0.28130530293876743</v>
      </c>
      <c r="L24" s="76"/>
      <c r="M24" s="76">
        <v>136.71621408871002</v>
      </c>
      <c r="N24" s="76"/>
      <c r="O24" s="76">
        <v>211.66005665711964</v>
      </c>
      <c r="P24" s="76"/>
      <c r="Q24" s="76" t="s">
        <v>188</v>
      </c>
      <c r="R24" s="76">
        <v>14.093260398989825</v>
      </c>
      <c r="S24" s="76">
        <v>4102.4886782611748</v>
      </c>
      <c r="T24" s="76">
        <v>1.0198542884485711</v>
      </c>
      <c r="U24" s="76">
        <v>1.0198542884485711</v>
      </c>
      <c r="V24" s="76">
        <v>0.60409937837100458</v>
      </c>
      <c r="W24" s="76">
        <v>6.3894256360344376E-2</v>
      </c>
      <c r="X24" s="76">
        <v>4.3970765646370467</v>
      </c>
      <c r="Y24" s="76">
        <v>0</v>
      </c>
      <c r="Z24" s="76">
        <v>0</v>
      </c>
      <c r="AA24" s="76">
        <v>0</v>
      </c>
      <c r="AB24" s="76">
        <v>0</v>
      </c>
      <c r="AC24" s="76">
        <v>2.0345895959110085</v>
      </c>
      <c r="AD24" s="76">
        <v>0</v>
      </c>
      <c r="AE24" s="76">
        <v>6765.951084981627</v>
      </c>
      <c r="AF24" s="76">
        <v>47.518951810187566</v>
      </c>
      <c r="AG24" s="76">
        <v>0.28192841514498174</v>
      </c>
      <c r="AH24" s="76">
        <v>0.28192841514498174</v>
      </c>
      <c r="AI24" s="76">
        <v>0</v>
      </c>
      <c r="AJ24" s="76">
        <v>0</v>
      </c>
      <c r="AK24" s="76">
        <v>99.083774023312699</v>
      </c>
      <c r="AL24" s="76">
        <v>0</v>
      </c>
      <c r="AM24" s="76">
        <v>17025.846842071791</v>
      </c>
      <c r="AN24" s="76">
        <v>114.61746810930738</v>
      </c>
      <c r="AO24" s="76">
        <v>137.09823651936014</v>
      </c>
      <c r="AP24" s="76">
        <v>211.65652881845085</v>
      </c>
      <c r="AQ24" s="76">
        <v>0</v>
      </c>
      <c r="AR24" s="76">
        <v>0</v>
      </c>
      <c r="AS24" s="76">
        <v>57625.273448855514</v>
      </c>
      <c r="AT24" s="76">
        <v>0</v>
      </c>
      <c r="AU24" s="76">
        <v>0</v>
      </c>
      <c r="AV24" s="76">
        <v>0</v>
      </c>
      <c r="AW24" s="76">
        <v>1.8146091637992359</v>
      </c>
      <c r="AX24" s="76">
        <v>85.681548670745272</v>
      </c>
      <c r="AY24" s="76">
        <v>0</v>
      </c>
      <c r="AZ24" s="76">
        <v>13428.785762992124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  <c r="BN24" s="76">
        <v>0</v>
      </c>
      <c r="BO24" s="76">
        <v>0</v>
      </c>
      <c r="BP24" s="76">
        <v>0</v>
      </c>
      <c r="BQ24" s="76">
        <v>0</v>
      </c>
      <c r="BR24" s="76">
        <v>2529.0031421883905</v>
      </c>
      <c r="BS24" s="76">
        <v>0</v>
      </c>
      <c r="BT24" s="76">
        <v>0</v>
      </c>
      <c r="BU24" s="76">
        <v>0</v>
      </c>
      <c r="BV24" s="76">
        <v>0</v>
      </c>
      <c r="BW24" s="76">
        <v>5123.0562657064265</v>
      </c>
      <c r="BX24" s="76">
        <v>0</v>
      </c>
      <c r="BY24" s="76">
        <v>373.51163635879334</v>
      </c>
      <c r="BZ24" s="76">
        <v>1459.645210695204</v>
      </c>
      <c r="CA24" s="76">
        <v>0</v>
      </c>
      <c r="CB24" s="76">
        <v>3277.5417769314959</v>
      </c>
      <c r="CC24" s="76">
        <v>50587.858727051243</v>
      </c>
      <c r="CD24" s="94">
        <v>1681.3486708691039</v>
      </c>
      <c r="CE24" s="94"/>
      <c r="CF24" s="41">
        <f t="shared" si="0"/>
        <v>0</v>
      </c>
      <c r="CG24" s="41">
        <f t="shared" si="1"/>
        <v>0</v>
      </c>
      <c r="CH24" s="41">
        <f t="shared" si="2"/>
        <v>0</v>
      </c>
      <c r="CI24" s="41">
        <f t="shared" si="3"/>
        <v>0</v>
      </c>
      <c r="CJ24" s="41">
        <f t="shared" si="4"/>
        <v>0</v>
      </c>
      <c r="CK24" s="41">
        <f t="shared" si="5"/>
        <v>0</v>
      </c>
      <c r="CL24" s="41">
        <f t="shared" si="6"/>
        <v>-1.3122665836348473E-6</v>
      </c>
      <c r="CM24" s="41">
        <f t="shared" si="7"/>
        <v>-2.8579047911264004E-7</v>
      </c>
      <c r="CN24" s="41">
        <f t="shared" si="8"/>
        <v>2.0856171858556743E-6</v>
      </c>
      <c r="CO24" s="41">
        <f t="shared" si="10"/>
        <v>2.2150745105218987E-3</v>
      </c>
      <c r="CP24" s="41">
        <f t="shared" si="11"/>
        <v>0</v>
      </c>
      <c r="CQ24" s="41">
        <f t="shared" si="9"/>
        <v>2.7942730362782321E-3</v>
      </c>
      <c r="CR24" s="41">
        <f t="shared" si="12"/>
        <v>0</v>
      </c>
      <c r="CS24" s="41">
        <f t="shared" si="13"/>
        <v>-1.6667474839160408E-5</v>
      </c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</row>
    <row r="25" spans="1:142">
      <c r="A25" s="34" t="s">
        <v>189</v>
      </c>
      <c r="B25" s="76"/>
      <c r="C25" s="76"/>
      <c r="D25" s="76"/>
      <c r="E25" s="76"/>
      <c r="F25" s="76"/>
      <c r="G25" s="76"/>
      <c r="H25" s="76">
        <v>27895.769894935995</v>
      </c>
      <c r="I25" s="76">
        <v>0.54195000213870026</v>
      </c>
      <c r="J25" s="76">
        <v>0.51038773970587992</v>
      </c>
      <c r="K25" s="76">
        <v>0.13965891193292998</v>
      </c>
      <c r="L25" s="76"/>
      <c r="M25" s="76">
        <v>76.35233929778714</v>
      </c>
      <c r="N25" s="76"/>
      <c r="O25" s="76">
        <v>137.00873625559194</v>
      </c>
      <c r="P25" s="76"/>
      <c r="Q25" s="76" t="s">
        <v>189</v>
      </c>
      <c r="R25" s="76">
        <v>7.8585715140104835</v>
      </c>
      <c r="S25" s="76">
        <v>2521.0208737293356</v>
      </c>
      <c r="T25" s="76">
        <v>0.54195167852324289</v>
      </c>
      <c r="U25" s="76">
        <v>0.54195167852324289</v>
      </c>
      <c r="V25" s="76">
        <v>0.32307940426263637</v>
      </c>
      <c r="W25" s="76">
        <v>3.3430262935036432E-2</v>
      </c>
      <c r="X25" s="76">
        <v>0.51038996224013322</v>
      </c>
      <c r="Y25" s="76">
        <v>0</v>
      </c>
      <c r="Z25" s="76">
        <v>0</v>
      </c>
      <c r="AA25" s="76">
        <v>0</v>
      </c>
      <c r="AB25" s="76">
        <v>0</v>
      </c>
      <c r="AC25" s="76">
        <v>1.4918922879317116</v>
      </c>
      <c r="AD25" s="76">
        <v>0</v>
      </c>
      <c r="AE25" s="76">
        <v>3881.2510019774845</v>
      </c>
      <c r="AF25" s="76">
        <v>26.869998428572998</v>
      </c>
      <c r="AG25" s="76">
        <v>0.13999068100394085</v>
      </c>
      <c r="AH25" s="76">
        <v>0.13999068100394085</v>
      </c>
      <c r="AI25" s="76">
        <v>0</v>
      </c>
      <c r="AJ25" s="76">
        <v>0</v>
      </c>
      <c r="AK25" s="76">
        <v>60.561295918528117</v>
      </c>
      <c r="AL25" s="76">
        <v>0</v>
      </c>
      <c r="AM25" s="76">
        <v>9091.4450305725513</v>
      </c>
      <c r="AN25" s="76">
        <v>159.03801753289778</v>
      </c>
      <c r="AO25" s="76">
        <v>76.523551245351712</v>
      </c>
      <c r="AP25" s="76">
        <v>137.00794735026614</v>
      </c>
      <c r="AQ25" s="76">
        <v>0</v>
      </c>
      <c r="AR25" s="76">
        <v>0</v>
      </c>
      <c r="AS25" s="76">
        <v>31987.71081091509</v>
      </c>
      <c r="AT25" s="76">
        <v>0</v>
      </c>
      <c r="AU25" s="76">
        <v>0</v>
      </c>
      <c r="AV25" s="76">
        <v>0</v>
      </c>
      <c r="AW25" s="76">
        <v>0.83488559323124822</v>
      </c>
      <c r="AX25" s="76">
        <v>52.247135610283458</v>
      </c>
      <c r="AY25" s="76">
        <v>0</v>
      </c>
      <c r="AZ25" s="76">
        <v>7429.9484915223456</v>
      </c>
      <c r="BA25" s="76">
        <v>0</v>
      </c>
      <c r="BB25" s="76">
        <v>0</v>
      </c>
      <c r="BC25" s="76">
        <v>0</v>
      </c>
      <c r="BD25" s="76">
        <v>0</v>
      </c>
      <c r="BE25" s="76">
        <v>0</v>
      </c>
      <c r="BF25" s="76">
        <v>0</v>
      </c>
      <c r="BG25" s="76">
        <v>0</v>
      </c>
      <c r="BH25" s="76">
        <v>0</v>
      </c>
      <c r="BI25" s="76">
        <v>0</v>
      </c>
      <c r="BJ25" s="76">
        <v>0</v>
      </c>
      <c r="BK25" s="76">
        <v>0</v>
      </c>
      <c r="BL25" s="76">
        <v>0</v>
      </c>
      <c r="BM25" s="76">
        <v>0</v>
      </c>
      <c r="BN25" s="76">
        <v>0</v>
      </c>
      <c r="BO25" s="76">
        <v>0</v>
      </c>
      <c r="BP25" s="76">
        <v>0</v>
      </c>
      <c r="BQ25" s="76">
        <v>0</v>
      </c>
      <c r="BR25" s="76">
        <v>1521.7790981028654</v>
      </c>
      <c r="BS25" s="76">
        <v>0</v>
      </c>
      <c r="BT25" s="76">
        <v>0</v>
      </c>
      <c r="BU25" s="76">
        <v>0</v>
      </c>
      <c r="BV25" s="76">
        <v>0</v>
      </c>
      <c r="BW25" s="76">
        <v>3056.7860100293019</v>
      </c>
      <c r="BX25" s="76">
        <v>0</v>
      </c>
      <c r="BY25" s="76">
        <v>211.04610588545</v>
      </c>
      <c r="BZ25" s="76">
        <v>1460.5983684711987</v>
      </c>
      <c r="CA25" s="76">
        <v>0</v>
      </c>
      <c r="CB25" s="76">
        <v>1410.7188458850169</v>
      </c>
      <c r="CC25" s="76">
        <v>27895.732236974807</v>
      </c>
      <c r="CD25" s="94">
        <v>1378.7637429055787</v>
      </c>
      <c r="CE25" s="94"/>
      <c r="CF25" s="41">
        <f t="shared" si="0"/>
        <v>0</v>
      </c>
      <c r="CG25" s="41">
        <f t="shared" si="1"/>
        <v>0</v>
      </c>
      <c r="CH25" s="41">
        <f t="shared" si="2"/>
        <v>0</v>
      </c>
      <c r="CI25" s="41">
        <f t="shared" si="3"/>
        <v>0</v>
      </c>
      <c r="CJ25" s="41">
        <f t="shared" si="4"/>
        <v>0</v>
      </c>
      <c r="CK25" s="41">
        <f t="shared" si="5"/>
        <v>0</v>
      </c>
      <c r="CL25" s="41">
        <f t="shared" si="6"/>
        <v>-1.3499523880981693E-6</v>
      </c>
      <c r="CM25" s="41">
        <f t="shared" si="7"/>
        <v>3.0932457533175558E-6</v>
      </c>
      <c r="CN25" s="41">
        <f t="shared" si="8"/>
        <v>4.3545996120228246E-6</v>
      </c>
      <c r="CO25" s="41">
        <f t="shared" si="10"/>
        <v>2.375566774930931E-3</v>
      </c>
      <c r="CP25" s="41">
        <f t="shared" si="11"/>
        <v>0</v>
      </c>
      <c r="CQ25" s="41">
        <f t="shared" si="9"/>
        <v>2.2423929527138173E-3</v>
      </c>
      <c r="CR25" s="41">
        <f t="shared" si="12"/>
        <v>0</v>
      </c>
      <c r="CS25" s="41">
        <f t="shared" si="13"/>
        <v>-5.7580658530688829E-6</v>
      </c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</row>
    <row r="26" spans="1:142">
      <c r="A26" s="34" t="s">
        <v>190</v>
      </c>
      <c r="B26" s="76"/>
      <c r="C26" s="76"/>
      <c r="D26" s="76"/>
      <c r="E26" s="76"/>
      <c r="F26" s="76"/>
      <c r="G26" s="76"/>
      <c r="H26" s="76">
        <v>50587.938370439369</v>
      </c>
      <c r="I26" s="76">
        <v>1.1127255262382993</v>
      </c>
      <c r="J26" s="76">
        <v>15.48722989625748</v>
      </c>
      <c r="K26" s="76">
        <v>0.27012285960145993</v>
      </c>
      <c r="L26" s="76"/>
      <c r="M26" s="76">
        <v>147.78773443895685</v>
      </c>
      <c r="N26" s="76"/>
      <c r="O26" s="76">
        <v>156.2276768957189</v>
      </c>
      <c r="P26" s="76"/>
      <c r="Q26" s="76" t="s">
        <v>190</v>
      </c>
      <c r="R26" s="76">
        <v>14.961181144855363</v>
      </c>
      <c r="S26" s="76">
        <v>4802.453375792069</v>
      </c>
      <c r="T26" s="76">
        <v>1.1127187649191739</v>
      </c>
      <c r="U26" s="76">
        <v>1.1127187649191739</v>
      </c>
      <c r="V26" s="76">
        <v>0.64075660877163954</v>
      </c>
      <c r="W26" s="76">
        <v>6.6954557341994278E-2</v>
      </c>
      <c r="X26" s="76">
        <v>15.487198288086024</v>
      </c>
      <c r="Y26" s="76">
        <v>0</v>
      </c>
      <c r="Z26" s="76">
        <v>0</v>
      </c>
      <c r="AA26" s="76">
        <v>0</v>
      </c>
      <c r="AB26" s="76">
        <v>0</v>
      </c>
      <c r="AC26" s="76">
        <v>2.8370332874704642</v>
      </c>
      <c r="AD26" s="76">
        <v>0</v>
      </c>
      <c r="AE26" s="76">
        <v>7334.5261707404798</v>
      </c>
      <c r="AF26" s="76">
        <v>50.529837992509833</v>
      </c>
      <c r="AG26" s="76">
        <v>0.27080446801807811</v>
      </c>
      <c r="AH26" s="76">
        <v>0.27080446801807811</v>
      </c>
      <c r="AI26" s="76">
        <v>0</v>
      </c>
      <c r="AJ26" s="76">
        <v>0</v>
      </c>
      <c r="AK26" s="76">
        <v>93.376001877559943</v>
      </c>
      <c r="AL26" s="76">
        <v>0</v>
      </c>
      <c r="AM26" s="76">
        <v>17063.263037527024</v>
      </c>
      <c r="AN26" s="76">
        <v>125.50184901461095</v>
      </c>
      <c r="AO26" s="76">
        <v>148.10572710388723</v>
      </c>
      <c r="AP26" s="76">
        <v>156.2270443631102</v>
      </c>
      <c r="AQ26" s="76">
        <v>0</v>
      </c>
      <c r="AR26" s="76">
        <v>0</v>
      </c>
      <c r="AS26" s="76">
        <v>58577.800928366305</v>
      </c>
      <c r="AT26" s="76">
        <v>0</v>
      </c>
      <c r="AU26" s="76">
        <v>0</v>
      </c>
      <c r="AV26" s="76">
        <v>0</v>
      </c>
      <c r="AW26" s="76">
        <v>1.5594805820127313</v>
      </c>
      <c r="AX26" s="76">
        <v>88.006135928487623</v>
      </c>
      <c r="AY26" s="76">
        <v>0</v>
      </c>
      <c r="AZ26" s="76">
        <v>13655.644478604474</v>
      </c>
      <c r="BA26" s="76">
        <v>0</v>
      </c>
      <c r="BB26" s="76">
        <v>0</v>
      </c>
      <c r="BC26" s="76">
        <v>0</v>
      </c>
      <c r="BD26" s="76">
        <v>0</v>
      </c>
      <c r="BE26" s="76">
        <v>0</v>
      </c>
      <c r="BF26" s="76">
        <v>0</v>
      </c>
      <c r="BG26" s="76">
        <v>0</v>
      </c>
      <c r="BH26" s="76">
        <v>0</v>
      </c>
      <c r="BI26" s="76">
        <v>0</v>
      </c>
      <c r="BJ26" s="76">
        <v>0</v>
      </c>
      <c r="BK26" s="76">
        <v>0</v>
      </c>
      <c r="BL26" s="76">
        <v>0</v>
      </c>
      <c r="BM26" s="76">
        <v>0</v>
      </c>
      <c r="BN26" s="76">
        <v>0</v>
      </c>
      <c r="BO26" s="76">
        <v>0</v>
      </c>
      <c r="BP26" s="76">
        <v>0</v>
      </c>
      <c r="BQ26" s="76">
        <v>0</v>
      </c>
      <c r="BR26" s="76">
        <v>2974.6071316149878</v>
      </c>
      <c r="BS26" s="76">
        <v>0</v>
      </c>
      <c r="BT26" s="76">
        <v>0</v>
      </c>
      <c r="BU26" s="76">
        <v>0</v>
      </c>
      <c r="BV26" s="76">
        <v>0</v>
      </c>
      <c r="BW26" s="76">
        <v>5090.6872859009554</v>
      </c>
      <c r="BX26" s="76">
        <v>0</v>
      </c>
      <c r="BY26" s="76">
        <v>397.78280593781415</v>
      </c>
      <c r="BZ26" s="76">
        <v>1650.7036726210376</v>
      </c>
      <c r="CA26" s="76">
        <v>0</v>
      </c>
      <c r="CB26" s="76">
        <v>3059.3505026908501</v>
      </c>
      <c r="CC26" s="76">
        <v>50587.871422367003</v>
      </c>
      <c r="CD26" s="94">
        <v>1752.3602136940203</v>
      </c>
      <c r="CE26" s="94"/>
      <c r="CF26" s="41">
        <f t="shared" si="0"/>
        <v>0</v>
      </c>
      <c r="CG26" s="41">
        <f t="shared" si="1"/>
        <v>0</v>
      </c>
      <c r="CH26" s="41">
        <f t="shared" si="2"/>
        <v>0</v>
      </c>
      <c r="CI26" s="41">
        <f t="shared" si="3"/>
        <v>0</v>
      </c>
      <c r="CJ26" s="41">
        <f t="shared" si="4"/>
        <v>0</v>
      </c>
      <c r="CK26" s="41">
        <f t="shared" si="5"/>
        <v>0</v>
      </c>
      <c r="CL26" s="41">
        <f t="shared" si="6"/>
        <v>-1.3233998957640619E-6</v>
      </c>
      <c r="CM26" s="41">
        <f t="shared" si="7"/>
        <v>-6.0763584244602607E-6</v>
      </c>
      <c r="CN26" s="41">
        <f t="shared" si="8"/>
        <v>-2.0409183351657389E-6</v>
      </c>
      <c r="CO26" s="41">
        <f t="shared" si="10"/>
        <v>2.5233274133993388E-3</v>
      </c>
      <c r="CP26" s="41">
        <f t="shared" si="11"/>
        <v>0</v>
      </c>
      <c r="CQ26" s="41">
        <f t="shared" si="9"/>
        <v>2.1516850917132923E-3</v>
      </c>
      <c r="CR26" s="41">
        <f t="shared" si="12"/>
        <v>0</v>
      </c>
      <c r="CS26" s="41">
        <f t="shared" si="13"/>
        <v>-4.0487871372965322E-6</v>
      </c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</row>
    <row r="27" spans="1:142">
      <c r="A27" s="34" t="s">
        <v>191</v>
      </c>
      <c r="B27" s="76"/>
      <c r="C27" s="76"/>
      <c r="D27" s="76"/>
      <c r="E27" s="76"/>
      <c r="F27" s="76"/>
      <c r="G27" s="76"/>
      <c r="H27" s="76">
        <v>10895.292757614276</v>
      </c>
      <c r="I27" s="76">
        <v>0.19305921268368004</v>
      </c>
      <c r="J27" s="76">
        <v>3.1631127466030082</v>
      </c>
      <c r="K27" s="76">
        <v>7.457230942307097E-2</v>
      </c>
      <c r="L27" s="76"/>
      <c r="M27" s="76">
        <v>26.076159392656063</v>
      </c>
      <c r="N27" s="76"/>
      <c r="O27" s="76">
        <v>63.405170801525763</v>
      </c>
      <c r="P27" s="76"/>
      <c r="Q27" s="76" t="s">
        <v>191</v>
      </c>
      <c r="R27" s="76">
        <v>2.7062266989440533</v>
      </c>
      <c r="S27" s="76">
        <v>830.31503615936822</v>
      </c>
      <c r="T27" s="76">
        <v>0.19305836740847146</v>
      </c>
      <c r="U27" s="76">
        <v>0.19305836740847146</v>
      </c>
      <c r="V27" s="76">
        <v>0.1185129385428</v>
      </c>
      <c r="W27" s="76">
        <v>1.2862842123164546E-2</v>
      </c>
      <c r="X27" s="76">
        <v>3.1630887205084135</v>
      </c>
      <c r="Y27" s="76">
        <v>0</v>
      </c>
      <c r="Z27" s="76">
        <v>0</v>
      </c>
      <c r="AA27" s="76">
        <v>0</v>
      </c>
      <c r="AB27" s="76">
        <v>0</v>
      </c>
      <c r="AC27" s="76">
        <v>0.40983899337290636</v>
      </c>
      <c r="AD27" s="76">
        <v>0</v>
      </c>
      <c r="AE27" s="76">
        <v>1285.9546353852168</v>
      </c>
      <c r="AF27" s="76">
        <v>9.0396388315365641</v>
      </c>
      <c r="AG27" s="76">
        <v>7.4689480466564054E-2</v>
      </c>
      <c r="AH27" s="76">
        <v>7.4689480466564054E-2</v>
      </c>
      <c r="AI27" s="76">
        <v>0</v>
      </c>
      <c r="AJ27" s="76">
        <v>0</v>
      </c>
      <c r="AK27" s="76">
        <v>28.107276928432452</v>
      </c>
      <c r="AL27" s="76">
        <v>0</v>
      </c>
      <c r="AM27" s="76">
        <v>3920.7483146814193</v>
      </c>
      <c r="AN27" s="76">
        <v>20.304844903081541</v>
      </c>
      <c r="AO27" s="76">
        <v>26.209463909409443</v>
      </c>
      <c r="AP27" s="76">
        <v>63.403970539121879</v>
      </c>
      <c r="AQ27" s="76">
        <v>0</v>
      </c>
      <c r="AR27" s="76">
        <v>0</v>
      </c>
      <c r="AS27" s="76">
        <v>12286.761544999088</v>
      </c>
      <c r="AT27" s="76">
        <v>0</v>
      </c>
      <c r="AU27" s="76">
        <v>0</v>
      </c>
      <c r="AV27" s="76">
        <v>0</v>
      </c>
      <c r="AW27" s="76">
        <v>0.60079732334879843</v>
      </c>
      <c r="AX27" s="76">
        <v>22.063175805122512</v>
      </c>
      <c r="AY27" s="76">
        <v>0</v>
      </c>
      <c r="AZ27" s="76">
        <v>2512.0112823664408</v>
      </c>
      <c r="BA27" s="76">
        <v>0</v>
      </c>
      <c r="BB27" s="76">
        <v>0</v>
      </c>
      <c r="BC27" s="76">
        <v>0</v>
      </c>
      <c r="BD27" s="76">
        <v>0</v>
      </c>
      <c r="BE27" s="76">
        <v>0</v>
      </c>
      <c r="BF27" s="76">
        <v>0</v>
      </c>
      <c r="BG27" s="76">
        <v>0</v>
      </c>
      <c r="BH27" s="76">
        <v>0</v>
      </c>
      <c r="BI27" s="76">
        <v>0</v>
      </c>
      <c r="BJ27" s="76">
        <v>0</v>
      </c>
      <c r="BK27" s="76">
        <v>0</v>
      </c>
      <c r="BL27" s="76">
        <v>0</v>
      </c>
      <c r="BM27" s="76">
        <v>0</v>
      </c>
      <c r="BN27" s="76">
        <v>0</v>
      </c>
      <c r="BO27" s="76">
        <v>0</v>
      </c>
      <c r="BP27" s="76">
        <v>0</v>
      </c>
      <c r="BQ27" s="76">
        <v>0</v>
      </c>
      <c r="BR27" s="76">
        <v>499.85218377358564</v>
      </c>
      <c r="BS27" s="76">
        <v>0</v>
      </c>
      <c r="BT27" s="76">
        <v>0</v>
      </c>
      <c r="BU27" s="76">
        <v>0</v>
      </c>
      <c r="BV27" s="76">
        <v>0</v>
      </c>
      <c r="BW27" s="76">
        <v>1300.6275645606256</v>
      </c>
      <c r="BX27" s="76">
        <v>0</v>
      </c>
      <c r="BY27" s="76">
        <v>71.03116906950001</v>
      </c>
      <c r="BZ27" s="76">
        <v>270.32217559043926</v>
      </c>
      <c r="CA27" s="76">
        <v>0</v>
      </c>
      <c r="CB27" s="76">
        <v>622.83475728507358</v>
      </c>
      <c r="CC27" s="76">
        <v>10895.256930284349</v>
      </c>
      <c r="CD27" s="76">
        <v>397.8092610584535</v>
      </c>
      <c r="CE27" s="94"/>
      <c r="CF27" s="41">
        <f t="shared" si="0"/>
        <v>0</v>
      </c>
      <c r="CG27" s="41">
        <f t="shared" si="1"/>
        <v>0</v>
      </c>
      <c r="CH27" s="41">
        <f t="shared" si="2"/>
        <v>0</v>
      </c>
      <c r="CI27" s="41">
        <f t="shared" si="3"/>
        <v>0</v>
      </c>
      <c r="CJ27" s="41">
        <f t="shared" si="4"/>
        <v>0</v>
      </c>
      <c r="CK27" s="41">
        <f t="shared" si="5"/>
        <v>0</v>
      </c>
      <c r="CL27" s="41">
        <f t="shared" si="6"/>
        <v>-3.2883310915294085E-6</v>
      </c>
      <c r="CM27" s="41">
        <f t="shared" si="7"/>
        <v>-4.3783210178237781E-6</v>
      </c>
      <c r="CN27" s="41">
        <f t="shared" si="8"/>
        <v>-7.5957123629354773E-6</v>
      </c>
      <c r="CO27" s="41">
        <f t="shared" si="10"/>
        <v>1.571240644142279E-3</v>
      </c>
      <c r="CP27" s="41">
        <f t="shared" si="11"/>
        <v>0</v>
      </c>
      <c r="CQ27" s="41">
        <f t="shared" si="9"/>
        <v>5.1121223315931837E-3</v>
      </c>
      <c r="CR27" s="41">
        <f t="shared" si="12"/>
        <v>0</v>
      </c>
      <c r="CS27" s="41">
        <f t="shared" si="13"/>
        <v>-1.8930039754035079E-5</v>
      </c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</row>
    <row r="28" spans="1:142">
      <c r="A28" s="34" t="s">
        <v>192</v>
      </c>
      <c r="B28" s="76"/>
      <c r="C28" s="76"/>
      <c r="D28" s="76"/>
      <c r="E28" s="76"/>
      <c r="F28" s="76"/>
      <c r="G28" s="76"/>
      <c r="H28" s="76">
        <v>25563.228493975374</v>
      </c>
      <c r="I28" s="76">
        <v>0.35024339746259953</v>
      </c>
      <c r="J28" s="76">
        <v>5.8734403892191551</v>
      </c>
      <c r="K28" s="76">
        <v>0.23056279621997811</v>
      </c>
      <c r="L28" s="76"/>
      <c r="M28" s="76">
        <v>48.696274884490094</v>
      </c>
      <c r="N28" s="76"/>
      <c r="O28" s="76">
        <v>124.23399547003966</v>
      </c>
      <c r="P28" s="76"/>
      <c r="Q28" s="76" t="s">
        <v>192</v>
      </c>
      <c r="R28" s="76">
        <v>5.1063666423910332</v>
      </c>
      <c r="S28" s="76">
        <v>1538.6943485457382</v>
      </c>
      <c r="T28" s="76">
        <v>0.35024583589813257</v>
      </c>
      <c r="U28" s="76">
        <v>0.35024583589813257</v>
      </c>
      <c r="V28" s="76">
        <v>0.21602627677226893</v>
      </c>
      <c r="W28" s="76">
        <v>2.3039612627195161E-2</v>
      </c>
      <c r="X28" s="76">
        <v>5.8734247734137854</v>
      </c>
      <c r="Y28" s="76">
        <v>0</v>
      </c>
      <c r="Z28" s="76">
        <v>0</v>
      </c>
      <c r="AA28" s="76">
        <v>0</v>
      </c>
      <c r="AB28" s="76">
        <v>0</v>
      </c>
      <c r="AC28" s="76">
        <v>0.84271195675107147</v>
      </c>
      <c r="AD28" s="76">
        <v>0</v>
      </c>
      <c r="AE28" s="76">
        <v>2383.3601740246481</v>
      </c>
      <c r="AF28" s="76">
        <v>17.263884124324161</v>
      </c>
      <c r="AG28" s="76">
        <v>0.23077740074919434</v>
      </c>
      <c r="AH28" s="76">
        <v>0.23077740074919434</v>
      </c>
      <c r="AI28" s="76">
        <v>0</v>
      </c>
      <c r="AJ28" s="76">
        <v>0</v>
      </c>
      <c r="AK28" s="76">
        <v>57.036462483738134</v>
      </c>
      <c r="AL28" s="76">
        <v>0</v>
      </c>
      <c r="AM28" s="76">
        <v>8446.4134222257744</v>
      </c>
      <c r="AN28" s="76">
        <v>51.132817941870677</v>
      </c>
      <c r="AO28" s="76">
        <v>49.219356487989195</v>
      </c>
      <c r="AP28" s="76">
        <v>124.233453499663</v>
      </c>
      <c r="AQ28" s="76">
        <v>0</v>
      </c>
      <c r="AR28" s="76">
        <v>0</v>
      </c>
      <c r="AS28" s="76">
        <v>28122.902499269712</v>
      </c>
      <c r="AT28" s="76">
        <v>0</v>
      </c>
      <c r="AU28" s="76">
        <v>0</v>
      </c>
      <c r="AV28" s="76">
        <v>0</v>
      </c>
      <c r="AW28" s="76">
        <v>2.2717226573027753</v>
      </c>
      <c r="AX28" s="76">
        <v>44.033223675678045</v>
      </c>
      <c r="AY28" s="76">
        <v>0</v>
      </c>
      <c r="AZ28" s="76">
        <v>5219.9342935680124</v>
      </c>
      <c r="BA28" s="76">
        <v>0</v>
      </c>
      <c r="BB28" s="76">
        <v>0</v>
      </c>
      <c r="BC28" s="76">
        <v>0</v>
      </c>
      <c r="BD28" s="76">
        <v>0</v>
      </c>
      <c r="BE28" s="76">
        <v>0</v>
      </c>
      <c r="BF28" s="76">
        <v>0</v>
      </c>
      <c r="BG28" s="76">
        <v>0</v>
      </c>
      <c r="BH28" s="76">
        <v>0</v>
      </c>
      <c r="BI28" s="76">
        <v>0</v>
      </c>
      <c r="BJ28" s="76">
        <v>0</v>
      </c>
      <c r="BK28" s="76">
        <v>0</v>
      </c>
      <c r="BL28" s="76">
        <v>0</v>
      </c>
      <c r="BM28" s="76">
        <v>0</v>
      </c>
      <c r="BN28" s="76">
        <v>0</v>
      </c>
      <c r="BO28" s="76">
        <v>0</v>
      </c>
      <c r="BP28" s="76">
        <v>0</v>
      </c>
      <c r="BQ28" s="76">
        <v>0</v>
      </c>
      <c r="BR28" s="76">
        <v>928.17897212342723</v>
      </c>
      <c r="BS28" s="76">
        <v>0</v>
      </c>
      <c r="BT28" s="76">
        <v>0</v>
      </c>
      <c r="BU28" s="76">
        <v>0</v>
      </c>
      <c r="BV28" s="76">
        <v>0</v>
      </c>
      <c r="BW28" s="76">
        <v>2798.0619461557053</v>
      </c>
      <c r="BX28" s="76">
        <v>0</v>
      </c>
      <c r="BY28" s="76">
        <v>135.50042424459852</v>
      </c>
      <c r="BZ28" s="76">
        <v>587.00756313033105</v>
      </c>
      <c r="CA28" s="76">
        <v>0</v>
      </c>
      <c r="CB28" s="76">
        <v>1817.6686493207237</v>
      </c>
      <c r="CC28" s="76">
        <v>25563.20798932964</v>
      </c>
      <c r="CD28" s="76">
        <v>870.99667188896501</v>
      </c>
      <c r="CE28" s="94"/>
      <c r="CF28" s="41">
        <f t="shared" si="0"/>
        <v>0</v>
      </c>
      <c r="CG28" s="41">
        <f t="shared" si="1"/>
        <v>0</v>
      </c>
      <c r="CH28" s="41">
        <f t="shared" si="2"/>
        <v>0</v>
      </c>
      <c r="CI28" s="41">
        <f t="shared" si="3"/>
        <v>0</v>
      </c>
      <c r="CJ28" s="41">
        <f t="shared" si="4"/>
        <v>0</v>
      </c>
      <c r="CK28" s="41">
        <f t="shared" si="5"/>
        <v>0</v>
      </c>
      <c r="CL28" s="41">
        <f t="shared" si="6"/>
        <v>-8.0211487132262338E-7</v>
      </c>
      <c r="CM28" s="41">
        <f t="shared" si="7"/>
        <v>6.9621170612015707E-6</v>
      </c>
      <c r="CN28" s="41">
        <f t="shared" si="8"/>
        <v>-2.6587152222311485E-6</v>
      </c>
      <c r="CO28" s="41">
        <f t="shared" si="10"/>
        <v>9.3078559392331911E-4</v>
      </c>
      <c r="CP28" s="41">
        <f t="shared" si="11"/>
        <v>0</v>
      </c>
      <c r="CQ28" s="41">
        <f t="shared" si="9"/>
        <v>1.074171699457249E-2</v>
      </c>
      <c r="CR28" s="41">
        <f t="shared" si="12"/>
        <v>0</v>
      </c>
      <c r="CS28" s="41">
        <f t="shared" si="13"/>
        <v>-4.3624965502284996E-6</v>
      </c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</row>
    <row r="29" spans="1:142">
      <c r="A29" s="34" t="s">
        <v>193</v>
      </c>
      <c r="B29" s="76">
        <v>1.1884239999999999</v>
      </c>
      <c r="C29" s="76">
        <v>1.165948E-2</v>
      </c>
      <c r="D29" s="76">
        <v>3.5732879999999998</v>
      </c>
      <c r="E29" s="76">
        <v>6.4165656000000002</v>
      </c>
      <c r="F29" s="76">
        <v>2.1657495</v>
      </c>
      <c r="G29" s="76">
        <v>3.1413759999999999E-2</v>
      </c>
      <c r="H29" s="76">
        <v>20356.339356990211</v>
      </c>
      <c r="I29" s="76">
        <v>0.55137560034999999</v>
      </c>
      <c r="J29" s="76">
        <v>1.6255526108423901</v>
      </c>
      <c r="K29" s="76">
        <v>8.6973245307570043E-2</v>
      </c>
      <c r="L29" s="76"/>
      <c r="M29" s="76">
        <v>74.599350423026507</v>
      </c>
      <c r="N29" s="76"/>
      <c r="O29" s="76">
        <v>47.353854725841849</v>
      </c>
      <c r="P29" s="76"/>
      <c r="Q29" s="76" t="s">
        <v>193</v>
      </c>
      <c r="R29" s="76">
        <v>7.7251958542036503</v>
      </c>
      <c r="S29" s="76">
        <v>2392.4735700419519</v>
      </c>
      <c r="T29" s="76">
        <v>0.5513652123017353</v>
      </c>
      <c r="U29" s="76">
        <v>0.5513652123017353</v>
      </c>
      <c r="V29" s="76">
        <v>0.33833409372922951</v>
      </c>
      <c r="W29" s="76">
        <v>3.6716793059245786E-2</v>
      </c>
      <c r="X29" s="76">
        <v>1.6255294176171462</v>
      </c>
      <c r="Y29" s="76">
        <v>0</v>
      </c>
      <c r="Z29" s="76">
        <v>0</v>
      </c>
      <c r="AA29" s="76">
        <v>1.1884196497958062</v>
      </c>
      <c r="AB29" s="76">
        <v>0</v>
      </c>
      <c r="AC29" s="76">
        <v>1.15072906192768</v>
      </c>
      <c r="AD29" s="76">
        <v>0</v>
      </c>
      <c r="AE29" s="76">
        <v>3674.256176727717</v>
      </c>
      <c r="AF29" s="76">
        <v>25.803618769454349</v>
      </c>
      <c r="AG29" s="76">
        <v>8.7309208801528024E-2</v>
      </c>
      <c r="AH29" s="76">
        <v>8.7309208801528024E-2</v>
      </c>
      <c r="AI29" s="76">
        <v>0</v>
      </c>
      <c r="AJ29" s="76">
        <v>0</v>
      </c>
      <c r="AK29" s="76">
        <v>27.455487406407851</v>
      </c>
      <c r="AL29" s="76">
        <v>0</v>
      </c>
      <c r="AM29" s="76">
        <v>7053.0156003382062</v>
      </c>
      <c r="AN29" s="76">
        <v>58.439673343571293</v>
      </c>
      <c r="AO29" s="76">
        <v>74.603595799176034</v>
      </c>
      <c r="AP29" s="76">
        <v>47.352103492297559</v>
      </c>
      <c r="AQ29" s="76">
        <v>1.1659627418883671E-2</v>
      </c>
      <c r="AR29" s="76">
        <v>0</v>
      </c>
      <c r="AS29" s="76">
        <v>24356.071427547849</v>
      </c>
      <c r="AT29" s="76">
        <v>3.2158958316109558</v>
      </c>
      <c r="AU29" s="76">
        <v>0.3573284015939423</v>
      </c>
      <c r="AV29" s="76">
        <v>3.5732242332048982</v>
      </c>
      <c r="AW29" s="76">
        <v>0.1484002314856066</v>
      </c>
      <c r="AX29" s="76">
        <v>34.983139742445005</v>
      </c>
      <c r="AY29" s="76">
        <v>0</v>
      </c>
      <c r="AZ29" s="76">
        <v>6028.5781600721075</v>
      </c>
      <c r="BA29" s="76">
        <v>0</v>
      </c>
      <c r="BB29" s="76">
        <v>0</v>
      </c>
      <c r="BC29" s="76">
        <v>9.5509074775265684E-2</v>
      </c>
      <c r="BD29" s="76">
        <v>0</v>
      </c>
      <c r="BE29" s="76">
        <v>2.8587845918969228E-2</v>
      </c>
      <c r="BF29" s="76">
        <v>0</v>
      </c>
      <c r="BG29" s="76">
        <v>6.4166521713873363</v>
      </c>
      <c r="BH29" s="76">
        <v>2.1658480906320059</v>
      </c>
      <c r="BI29" s="76">
        <v>4.25080408075533</v>
      </c>
      <c r="BJ29" s="76">
        <v>0</v>
      </c>
      <c r="BK29" s="76">
        <v>0</v>
      </c>
      <c r="BL29" s="76">
        <v>1.6529110379911451</v>
      </c>
      <c r="BM29" s="76">
        <v>0</v>
      </c>
      <c r="BN29" s="76">
        <v>7.6018408593617012E-2</v>
      </c>
      <c r="BO29" s="76">
        <v>0</v>
      </c>
      <c r="BP29" s="76">
        <v>3.5518169943285949E-3</v>
      </c>
      <c r="BQ29" s="76">
        <v>0.18993687064931525</v>
      </c>
      <c r="BR29" s="76">
        <v>1433.7079584296857</v>
      </c>
      <c r="BS29" s="76">
        <v>0</v>
      </c>
      <c r="BT29" s="76">
        <v>0.11933303570936496</v>
      </c>
      <c r="BU29" s="76">
        <v>0</v>
      </c>
      <c r="BV29" s="76">
        <v>3.1413309523415679E-2</v>
      </c>
      <c r="BW29" s="76">
        <v>1843.2637758705666</v>
      </c>
      <c r="BX29" s="76">
        <v>0</v>
      </c>
      <c r="BY29" s="76">
        <v>202.81202827188886</v>
      </c>
      <c r="BZ29" s="76">
        <v>763.91904326101917</v>
      </c>
      <c r="CA29" s="76">
        <v>0</v>
      </c>
      <c r="CB29" s="76">
        <v>1089.7175487402235</v>
      </c>
      <c r="CC29" s="76">
        <v>20355.37400563281</v>
      </c>
      <c r="CD29" s="76">
        <v>681.53982122729076</v>
      </c>
      <c r="CE29" s="94"/>
      <c r="CF29" s="41">
        <f t="shared" si="0"/>
        <v>-3.6604816073718731E-6</v>
      </c>
      <c r="CG29" s="41">
        <f t="shared" si="1"/>
        <v>1.2643692829482401E-5</v>
      </c>
      <c r="CH29" s="41">
        <f t="shared" si="2"/>
        <v>-1.7845411593345065E-5</v>
      </c>
      <c r="CI29" s="41">
        <f t="shared" si="3"/>
        <v>1.349185728517182E-5</v>
      </c>
      <c r="CJ29" s="41">
        <f t="shared" si="4"/>
        <v>4.5522638701244795E-5</v>
      </c>
      <c r="CK29" s="41">
        <f t="shared" si="5"/>
        <v>-1.4340103964621912E-5</v>
      </c>
      <c r="CL29" s="41">
        <f t="shared" si="6"/>
        <v>-4.7422640214029347E-5</v>
      </c>
      <c r="CM29" s="41">
        <f t="shared" si="7"/>
        <v>-1.8840239317996253E-5</v>
      </c>
      <c r="CN29" s="41">
        <f t="shared" si="8"/>
        <v>-1.4267901936371288E-5</v>
      </c>
      <c r="CO29" s="41">
        <f t="shared" si="10"/>
        <v>3.8628372756459445E-3</v>
      </c>
      <c r="CP29" s="41">
        <f t="shared" si="11"/>
        <v>0</v>
      </c>
      <c r="CQ29" s="41">
        <f t="shared" si="9"/>
        <v>5.6909023006938619E-5</v>
      </c>
      <c r="CR29" s="41">
        <f t="shared" si="12"/>
        <v>0</v>
      </c>
      <c r="CS29" s="41">
        <f t="shared" si="13"/>
        <v>-3.6981858275932656E-5</v>
      </c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</row>
    <row r="30" spans="1:142">
      <c r="A30" s="34" t="s">
        <v>194</v>
      </c>
      <c r="B30" s="76"/>
      <c r="C30" s="76"/>
      <c r="D30" s="76"/>
      <c r="E30" s="76"/>
      <c r="F30" s="76"/>
      <c r="G30" s="76"/>
      <c r="H30" s="76">
        <v>9669.4634353025504</v>
      </c>
      <c r="I30" s="76">
        <v>0.2463448382</v>
      </c>
      <c r="J30" s="76">
        <v>1.4542609251999997E-3</v>
      </c>
      <c r="K30" s="76">
        <v>3.9520963699499992E-2</v>
      </c>
      <c r="L30" s="76"/>
      <c r="M30" s="76">
        <v>36.450103601825703</v>
      </c>
      <c r="N30" s="76"/>
      <c r="O30" s="76">
        <v>23.798579820402299</v>
      </c>
      <c r="P30" s="76"/>
      <c r="Q30" s="76" t="s">
        <v>194</v>
      </c>
      <c r="R30" s="76">
        <v>3.8822128424963021</v>
      </c>
      <c r="S30" s="76">
        <v>1150.9201185532163</v>
      </c>
      <c r="T30" s="76">
        <v>0.24634425057424911</v>
      </c>
      <c r="U30" s="76">
        <v>0.24634425057424911</v>
      </c>
      <c r="V30" s="76">
        <v>0.15678257603465678</v>
      </c>
      <c r="W30" s="76">
        <v>1.6467045694571612E-2</v>
      </c>
      <c r="X30" s="76">
        <v>1.4542574803496564E-3</v>
      </c>
      <c r="Y30" s="76">
        <v>0</v>
      </c>
      <c r="Z30" s="76">
        <v>0</v>
      </c>
      <c r="AA30" s="76">
        <v>0</v>
      </c>
      <c r="AB30" s="76">
        <v>0</v>
      </c>
      <c r="AC30" s="76">
        <v>0.66428093999107007</v>
      </c>
      <c r="AD30" s="76">
        <v>0</v>
      </c>
      <c r="AE30" s="76">
        <v>1726.4959638833932</v>
      </c>
      <c r="AF30" s="76">
        <v>13.314708843317561</v>
      </c>
      <c r="AG30" s="76">
        <v>3.9672363491592207E-2</v>
      </c>
      <c r="AH30" s="76">
        <v>3.9672363491592207E-2</v>
      </c>
      <c r="AI30" s="76">
        <v>0</v>
      </c>
      <c r="AJ30" s="76">
        <v>0</v>
      </c>
      <c r="AK30" s="76">
        <v>13.135127626305612</v>
      </c>
      <c r="AL30" s="76">
        <v>0</v>
      </c>
      <c r="AM30" s="76">
        <v>3253.8035588340267</v>
      </c>
      <c r="AN30" s="76">
        <v>27.861480160209968</v>
      </c>
      <c r="AO30" s="76">
        <v>36.451035253235077</v>
      </c>
      <c r="AP30" s="76">
        <v>23.798411097106499</v>
      </c>
      <c r="AQ30" s="76">
        <v>0</v>
      </c>
      <c r="AR30" s="76">
        <v>0</v>
      </c>
      <c r="AS30" s="76">
        <v>11548.116442952651</v>
      </c>
      <c r="AT30" s="76">
        <v>0</v>
      </c>
      <c r="AU30" s="76">
        <v>0</v>
      </c>
      <c r="AV30" s="76">
        <v>0</v>
      </c>
      <c r="AW30" s="76">
        <v>6.032440791304991E-2</v>
      </c>
      <c r="AX30" s="76">
        <v>16.268663741298592</v>
      </c>
      <c r="AY30" s="76">
        <v>0</v>
      </c>
      <c r="AZ30" s="76">
        <v>2889.1505861869396</v>
      </c>
      <c r="BA30" s="76">
        <v>0</v>
      </c>
      <c r="BB30" s="76">
        <v>0</v>
      </c>
      <c r="BC30" s="76">
        <v>0</v>
      </c>
      <c r="BD30" s="76">
        <v>0</v>
      </c>
      <c r="BE30" s="76">
        <v>0</v>
      </c>
      <c r="BF30" s="76">
        <v>0</v>
      </c>
      <c r="BG30" s="76">
        <v>0</v>
      </c>
      <c r="BH30" s="76">
        <v>0</v>
      </c>
      <c r="BI30" s="76">
        <v>0</v>
      </c>
      <c r="BJ30" s="76">
        <v>0</v>
      </c>
      <c r="BK30" s="76">
        <v>0</v>
      </c>
      <c r="BL30" s="76">
        <v>0</v>
      </c>
      <c r="BM30" s="76">
        <v>0</v>
      </c>
      <c r="BN30" s="76">
        <v>0</v>
      </c>
      <c r="BO30" s="76">
        <v>0</v>
      </c>
      <c r="BP30" s="76">
        <v>0</v>
      </c>
      <c r="BQ30" s="76">
        <v>0</v>
      </c>
      <c r="BR30" s="76">
        <v>697.26389789108202</v>
      </c>
      <c r="BS30" s="76">
        <v>0</v>
      </c>
      <c r="BT30" s="76">
        <v>0</v>
      </c>
      <c r="BU30" s="76">
        <v>0</v>
      </c>
      <c r="BV30" s="76">
        <v>0</v>
      </c>
      <c r="BW30" s="76">
        <v>873.24443098372092</v>
      </c>
      <c r="BX30" s="76">
        <v>0</v>
      </c>
      <c r="BY30" s="76">
        <v>104.07645284782701</v>
      </c>
      <c r="BZ30" s="76">
        <v>373.58182061586257</v>
      </c>
      <c r="CA30" s="76">
        <v>0</v>
      </c>
      <c r="CB30" s="76">
        <v>524.50442838274353</v>
      </c>
      <c r="CC30" s="76">
        <v>9669.4513490633199</v>
      </c>
      <c r="CD30" s="76">
        <v>321.27180950969154</v>
      </c>
      <c r="CE30" s="94"/>
      <c r="CF30" s="41">
        <f t="shared" si="0"/>
        <v>0</v>
      </c>
      <c r="CG30" s="41">
        <f t="shared" si="1"/>
        <v>0</v>
      </c>
      <c r="CH30" s="41">
        <f t="shared" si="2"/>
        <v>0</v>
      </c>
      <c r="CI30" s="41">
        <f t="shared" si="3"/>
        <v>0</v>
      </c>
      <c r="CJ30" s="41">
        <f t="shared" si="4"/>
        <v>0</v>
      </c>
      <c r="CK30" s="41">
        <f t="shared" si="5"/>
        <v>0</v>
      </c>
      <c r="CL30" s="41">
        <f t="shared" si="6"/>
        <v>-1.2499389765887443E-6</v>
      </c>
      <c r="CM30" s="41">
        <f t="shared" si="7"/>
        <v>-2.3853787852246735E-6</v>
      </c>
      <c r="CN30" s="41">
        <f t="shared" si="8"/>
        <v>-2.3687979809234107E-6</v>
      </c>
      <c r="CO30" s="41">
        <f t="shared" si="10"/>
        <v>3.8308729828399955E-3</v>
      </c>
      <c r="CP30" s="41">
        <f t="shared" si="11"/>
        <v>0</v>
      </c>
      <c r="CQ30" s="41">
        <f t="shared" si="9"/>
        <v>2.5559636799697551E-5</v>
      </c>
      <c r="CR30" s="41">
        <f t="shared" si="12"/>
        <v>0</v>
      </c>
      <c r="CS30" s="41">
        <f t="shared" si="13"/>
        <v>-7.0896371579234979E-6</v>
      </c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</row>
    <row r="31" spans="1:142">
      <c r="A31" s="34" t="s">
        <v>195</v>
      </c>
      <c r="B31" s="76"/>
      <c r="C31" s="76"/>
      <c r="D31" s="76"/>
      <c r="E31" s="76"/>
      <c r="F31" s="76"/>
      <c r="G31" s="76"/>
      <c r="H31" s="76">
        <v>58783.447719949203</v>
      </c>
      <c r="I31" s="76">
        <v>1.6159094738000006</v>
      </c>
      <c r="J31" s="76">
        <v>2.1034626545430819</v>
      </c>
      <c r="K31" s="76">
        <v>0.24438529645099993</v>
      </c>
      <c r="L31" s="76"/>
      <c r="M31" s="76">
        <v>215.91357495595571</v>
      </c>
      <c r="N31" s="76"/>
      <c r="O31" s="76">
        <v>56.037737391286996</v>
      </c>
      <c r="P31" s="76"/>
      <c r="Q31" s="76" t="s">
        <v>195</v>
      </c>
      <c r="R31" s="76">
        <v>33.2102556500652</v>
      </c>
      <c r="S31" s="76">
        <v>6848.2361814113956</v>
      </c>
      <c r="T31" s="76">
        <v>1.6159107716968197</v>
      </c>
      <c r="U31" s="76">
        <v>1.6159107716968197</v>
      </c>
      <c r="V31" s="76">
        <v>0.95703672843466303</v>
      </c>
      <c r="W31" s="76">
        <v>0.10170856195770432</v>
      </c>
      <c r="X31" s="76">
        <v>2.2335939129143498</v>
      </c>
      <c r="Y31" s="76">
        <v>0</v>
      </c>
      <c r="Z31" s="76">
        <v>0</v>
      </c>
      <c r="AA31" s="76">
        <v>0</v>
      </c>
      <c r="AB31" s="76">
        <v>0</v>
      </c>
      <c r="AC31" s="76">
        <v>3.6907772366070852</v>
      </c>
      <c r="AD31" s="76">
        <v>0</v>
      </c>
      <c r="AE31" s="76">
        <v>10676.951972747513</v>
      </c>
      <c r="AF31" s="76">
        <v>74.395026836532807</v>
      </c>
      <c r="AG31" s="76">
        <v>0.24537146184934663</v>
      </c>
      <c r="AH31" s="76">
        <v>0.24537146184934663</v>
      </c>
      <c r="AI31" s="76">
        <v>0</v>
      </c>
      <c r="AJ31" s="76">
        <v>0</v>
      </c>
      <c r="AK31" s="76">
        <v>51.934900660218155</v>
      </c>
      <c r="AL31" s="76">
        <v>0</v>
      </c>
      <c r="AM31" s="76">
        <v>19526.987866245374</v>
      </c>
      <c r="AN31" s="76">
        <v>190.92868951492775</v>
      </c>
      <c r="AO31" s="76">
        <v>216.91111291998837</v>
      </c>
      <c r="AP31" s="76">
        <v>60.317223511984324</v>
      </c>
      <c r="AQ31" s="76">
        <v>0</v>
      </c>
      <c r="AR31" s="76">
        <v>0</v>
      </c>
      <c r="AS31" s="76">
        <v>70307.712200378097</v>
      </c>
      <c r="AT31" s="76">
        <v>0</v>
      </c>
      <c r="AU31" s="76">
        <v>0</v>
      </c>
      <c r="AV31" s="76">
        <v>0</v>
      </c>
      <c r="AW31" s="76">
        <v>0.66894998381928661</v>
      </c>
      <c r="AX31" s="76">
        <v>86.354909574728381</v>
      </c>
      <c r="AY31" s="76">
        <v>0</v>
      </c>
      <c r="AZ31" s="76">
        <v>17875.888689191281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  <c r="BF31" s="76">
        <v>0</v>
      </c>
      <c r="BG31" s="76">
        <v>0</v>
      </c>
      <c r="BH31" s="76">
        <v>0</v>
      </c>
      <c r="BI31" s="76">
        <v>0</v>
      </c>
      <c r="BJ31" s="76">
        <v>0</v>
      </c>
      <c r="BK31" s="76">
        <v>0</v>
      </c>
      <c r="BL31" s="76">
        <v>0</v>
      </c>
      <c r="BM31" s="76">
        <v>0</v>
      </c>
      <c r="BN31" s="76">
        <v>0</v>
      </c>
      <c r="BO31" s="76">
        <v>0</v>
      </c>
      <c r="BP31" s="76">
        <v>0</v>
      </c>
      <c r="BQ31" s="76">
        <v>0</v>
      </c>
      <c r="BR31" s="76">
        <v>4261.6573695199986</v>
      </c>
      <c r="BS31" s="76">
        <v>0</v>
      </c>
      <c r="BT31" s="76">
        <v>0</v>
      </c>
      <c r="BU31" s="76">
        <v>0</v>
      </c>
      <c r="BV31" s="76">
        <v>0</v>
      </c>
      <c r="BW31" s="76">
        <v>4556.5886488902206</v>
      </c>
      <c r="BX31" s="76">
        <v>0</v>
      </c>
      <c r="BY31" s="76">
        <v>587.72789463707522</v>
      </c>
      <c r="BZ31" s="76">
        <v>2388.4348518944876</v>
      </c>
      <c r="CA31" s="76">
        <v>0</v>
      </c>
      <c r="CB31" s="76">
        <v>3501.5785524959088</v>
      </c>
      <c r="CC31" s="76">
        <v>58783.360251326907</v>
      </c>
      <c r="CD31" s="76">
        <v>1770.8745005240391</v>
      </c>
      <c r="CE31" s="94"/>
      <c r="CF31" s="41">
        <f t="shared" si="0"/>
        <v>0</v>
      </c>
      <c r="CG31" s="41">
        <f t="shared" si="1"/>
        <v>0</v>
      </c>
      <c r="CH31" s="41">
        <f t="shared" si="2"/>
        <v>0</v>
      </c>
      <c r="CI31" s="41">
        <f t="shared" si="3"/>
        <v>0</v>
      </c>
      <c r="CJ31" s="41">
        <f t="shared" si="4"/>
        <v>0</v>
      </c>
      <c r="CK31" s="41">
        <f t="shared" si="5"/>
        <v>0</v>
      </c>
      <c r="CL31" s="41">
        <f t="shared" si="6"/>
        <v>-1.4879804722021572E-6</v>
      </c>
      <c r="CM31" s="41">
        <f t="shared" si="7"/>
        <v>8.031989663864131E-7</v>
      </c>
      <c r="CN31" s="41">
        <f t="shared" si="8"/>
        <v>6.1865257312845083E-2</v>
      </c>
      <c r="CO31" s="41">
        <f t="shared" si="10"/>
        <v>4.035289408437997E-3</v>
      </c>
      <c r="CP31" s="41">
        <f t="shared" si="11"/>
        <v>0</v>
      </c>
      <c r="CQ31" s="41">
        <f t="shared" si="9"/>
        <v>4.6200798825925954E-3</v>
      </c>
      <c r="CR31" s="41">
        <f t="shared" si="12"/>
        <v>0</v>
      </c>
      <c r="CS31" s="41">
        <f t="shared" si="13"/>
        <v>7.6367932038646558E-2</v>
      </c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</row>
    <row r="32" spans="1:142">
      <c r="A32" s="34" t="s">
        <v>196</v>
      </c>
      <c r="B32" s="76"/>
      <c r="C32" s="76"/>
      <c r="D32" s="76"/>
      <c r="E32" s="76"/>
      <c r="F32" s="76"/>
      <c r="G32" s="76"/>
      <c r="H32" s="76">
        <v>18184.718572555608</v>
      </c>
      <c r="I32" s="76">
        <v>0.38059550749587001</v>
      </c>
      <c r="J32" s="76">
        <v>0.6291519788038199</v>
      </c>
      <c r="K32" s="76">
        <v>6.6619725009280012E-2</v>
      </c>
      <c r="L32" s="76"/>
      <c r="M32" s="76">
        <v>50.707155515108745</v>
      </c>
      <c r="N32" s="76"/>
      <c r="O32" s="76">
        <v>176.05166648233467</v>
      </c>
      <c r="P32" s="76"/>
      <c r="Q32" s="76" t="s">
        <v>196</v>
      </c>
      <c r="R32" s="76">
        <v>5.2149598141837012</v>
      </c>
      <c r="S32" s="76">
        <v>1625.7413330490961</v>
      </c>
      <c r="T32" s="76">
        <v>0.38059545041447657</v>
      </c>
      <c r="U32" s="76">
        <v>0.38059545041447657</v>
      </c>
      <c r="V32" s="76">
        <v>0.23227036811537841</v>
      </c>
      <c r="W32" s="76">
        <v>2.5381371746170781E-2</v>
      </c>
      <c r="X32" s="76">
        <v>0.62915125635843816</v>
      </c>
      <c r="Y32" s="76">
        <v>0</v>
      </c>
      <c r="Z32" s="76">
        <v>0</v>
      </c>
      <c r="AA32" s="76">
        <v>0</v>
      </c>
      <c r="AB32" s="76">
        <v>0</v>
      </c>
      <c r="AC32" s="76">
        <v>0.83987332064571141</v>
      </c>
      <c r="AD32" s="76">
        <v>0</v>
      </c>
      <c r="AE32" s="76">
        <v>2505.5337792835435</v>
      </c>
      <c r="AF32" s="76">
        <v>17.316430181181367</v>
      </c>
      <c r="AG32" s="76">
        <v>6.6851709271795609E-2</v>
      </c>
      <c r="AH32" s="76">
        <v>6.6851709271795609E-2</v>
      </c>
      <c r="AI32" s="76">
        <v>0</v>
      </c>
      <c r="AJ32" s="76">
        <v>0</v>
      </c>
      <c r="AK32" s="76">
        <v>65.560173092834248</v>
      </c>
      <c r="AL32" s="76">
        <v>0</v>
      </c>
      <c r="AM32" s="76">
        <v>7344.8497656171776</v>
      </c>
      <c r="AN32" s="76">
        <v>36.754497789623926</v>
      </c>
      <c r="AO32" s="76">
        <v>50.732929042628108</v>
      </c>
      <c r="AP32" s="76">
        <v>176.04779393619896</v>
      </c>
      <c r="AQ32" s="76">
        <v>0</v>
      </c>
      <c r="AR32" s="76">
        <v>0</v>
      </c>
      <c r="AS32" s="76">
        <v>20916.719539234015</v>
      </c>
      <c r="AT32" s="76">
        <v>0</v>
      </c>
      <c r="AU32" s="76">
        <v>0</v>
      </c>
      <c r="AV32" s="76">
        <v>0</v>
      </c>
      <c r="AW32" s="76">
        <v>0.18777428440519808</v>
      </c>
      <c r="AX32" s="76">
        <v>48.101938824484591</v>
      </c>
      <c r="AY32" s="76">
        <v>0</v>
      </c>
      <c r="AZ32" s="76">
        <v>4777.0966550987996</v>
      </c>
      <c r="BA32" s="76">
        <v>0</v>
      </c>
      <c r="BB32" s="76">
        <v>0</v>
      </c>
      <c r="BC32" s="76">
        <v>0</v>
      </c>
      <c r="BD32" s="76">
        <v>0</v>
      </c>
      <c r="BE32" s="76">
        <v>0</v>
      </c>
      <c r="BF32" s="76">
        <v>0</v>
      </c>
      <c r="BG32" s="76">
        <v>0</v>
      </c>
      <c r="BH32" s="76">
        <v>0</v>
      </c>
      <c r="BI32" s="76">
        <v>0</v>
      </c>
      <c r="BJ32" s="76">
        <v>0</v>
      </c>
      <c r="BK32" s="76">
        <v>0</v>
      </c>
      <c r="BL32" s="76">
        <v>0</v>
      </c>
      <c r="BM32" s="76">
        <v>0</v>
      </c>
      <c r="BN32" s="76">
        <v>0</v>
      </c>
      <c r="BO32" s="76">
        <v>0</v>
      </c>
      <c r="BP32" s="76">
        <v>0</v>
      </c>
      <c r="BQ32" s="76">
        <v>0</v>
      </c>
      <c r="BR32" s="76">
        <v>995.46161742797574</v>
      </c>
      <c r="BS32" s="76">
        <v>0</v>
      </c>
      <c r="BT32" s="76">
        <v>0</v>
      </c>
      <c r="BU32" s="76">
        <v>0</v>
      </c>
      <c r="BV32" s="76">
        <v>0</v>
      </c>
      <c r="BW32" s="76">
        <v>2697.9931551698623</v>
      </c>
      <c r="BX32" s="76">
        <v>0</v>
      </c>
      <c r="BY32" s="76">
        <v>136.25663754854006</v>
      </c>
      <c r="BZ32" s="76">
        <v>514.03019096190746</v>
      </c>
      <c r="CA32" s="76">
        <v>0</v>
      </c>
      <c r="CB32" s="76">
        <v>624.51071268168982</v>
      </c>
      <c r="CC32" s="76">
        <v>18184.663183804842</v>
      </c>
      <c r="CD32" s="76">
        <v>864.077196952892</v>
      </c>
      <c r="CE32" s="94"/>
      <c r="CF32" s="41">
        <f t="shared" si="0"/>
        <v>0</v>
      </c>
      <c r="CG32" s="41">
        <f t="shared" si="1"/>
        <v>0</v>
      </c>
      <c r="CH32" s="41">
        <f t="shared" si="2"/>
        <v>0</v>
      </c>
      <c r="CI32" s="41">
        <f t="shared" si="3"/>
        <v>0</v>
      </c>
      <c r="CJ32" s="41">
        <f t="shared" si="4"/>
        <v>0</v>
      </c>
      <c r="CK32" s="41">
        <f t="shared" si="5"/>
        <v>0</v>
      </c>
      <c r="CL32" s="41">
        <f t="shared" si="6"/>
        <v>-3.0458954063945132E-6</v>
      </c>
      <c r="CM32" s="41">
        <f t="shared" si="7"/>
        <v>-1.4997915719199639E-7</v>
      </c>
      <c r="CN32" s="41">
        <f t="shared" si="8"/>
        <v>-1.1482843670198723E-6</v>
      </c>
      <c r="CO32" s="41">
        <f t="shared" si="10"/>
        <v>3.4822158524863635E-3</v>
      </c>
      <c r="CP32" s="41">
        <f t="shared" si="11"/>
        <v>0</v>
      </c>
      <c r="CQ32" s="41">
        <f t="shared" si="9"/>
        <v>5.0828186392121643E-4</v>
      </c>
      <c r="CR32" s="41">
        <f t="shared" si="12"/>
        <v>0</v>
      </c>
      <c r="CS32" s="41">
        <f t="shared" si="13"/>
        <v>-2.1996645718198225E-5</v>
      </c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</row>
    <row r="33" spans="1:142">
      <c r="A33" s="34" t="s">
        <v>197</v>
      </c>
      <c r="B33" s="76"/>
      <c r="C33" s="76"/>
      <c r="D33" s="76"/>
      <c r="E33" s="76"/>
      <c r="F33" s="76"/>
      <c r="G33" s="76"/>
      <c r="H33" s="76">
        <v>121164.71229850197</v>
      </c>
      <c r="I33" s="76">
        <v>3.5524015502896997</v>
      </c>
      <c r="J33" s="76">
        <v>1.5021661911424493</v>
      </c>
      <c r="K33" s="76">
        <v>0.56632709892605548</v>
      </c>
      <c r="L33" s="76"/>
      <c r="M33" s="76">
        <v>478.74421213667887</v>
      </c>
      <c r="N33" s="76"/>
      <c r="O33" s="76">
        <v>103.9132509044169</v>
      </c>
      <c r="P33" s="76"/>
      <c r="Q33" s="76" t="s">
        <v>197</v>
      </c>
      <c r="R33" s="76">
        <v>49.592169429513078</v>
      </c>
      <c r="S33" s="76">
        <v>15599.546480465973</v>
      </c>
      <c r="T33" s="76">
        <v>3.5524031188475713</v>
      </c>
      <c r="U33" s="76">
        <v>3.5524031188475713</v>
      </c>
      <c r="V33" s="76">
        <v>2.1762930328874486</v>
      </c>
      <c r="W33" s="76">
        <v>0.23629345350617814</v>
      </c>
      <c r="X33" s="76">
        <v>1.5021659278883204</v>
      </c>
      <c r="Y33" s="76">
        <v>0</v>
      </c>
      <c r="Z33" s="76">
        <v>0</v>
      </c>
      <c r="AA33" s="76">
        <v>0</v>
      </c>
      <c r="AB33" s="76">
        <v>0</v>
      </c>
      <c r="AC33" s="76">
        <v>7.5461893288979649</v>
      </c>
      <c r="AD33" s="76">
        <v>0</v>
      </c>
      <c r="AE33" s="76">
        <v>23642.618215083796</v>
      </c>
      <c r="AF33" s="76">
        <v>165.54227548510801</v>
      </c>
      <c r="AG33" s="76">
        <v>0.56849718105621294</v>
      </c>
      <c r="AH33" s="76">
        <v>0.56849718105621294</v>
      </c>
      <c r="AI33" s="76">
        <v>0</v>
      </c>
      <c r="AJ33" s="76">
        <v>0</v>
      </c>
      <c r="AK33" s="76">
        <v>91.064910823682069</v>
      </c>
      <c r="AL33" s="76">
        <v>0</v>
      </c>
      <c r="AM33" s="76">
        <v>40781.653123995507</v>
      </c>
      <c r="AN33" s="76">
        <v>385.61404340584522</v>
      </c>
      <c r="AO33" s="76">
        <v>478.81433489646702</v>
      </c>
      <c r="AP33" s="76">
        <v>103.91286240141883</v>
      </c>
      <c r="AQ33" s="76">
        <v>0</v>
      </c>
      <c r="AR33" s="76">
        <v>0</v>
      </c>
      <c r="AS33" s="76">
        <v>147149.55958167298</v>
      </c>
      <c r="AT33" s="76">
        <v>0</v>
      </c>
      <c r="AU33" s="76">
        <v>0</v>
      </c>
      <c r="AV33" s="76">
        <v>0</v>
      </c>
      <c r="AW33" s="76">
        <v>1.0386407227929906</v>
      </c>
      <c r="AX33" s="76">
        <v>185.67699032037018</v>
      </c>
      <c r="AY33" s="76">
        <v>0</v>
      </c>
      <c r="AZ33" s="76">
        <v>36202.593912994576</v>
      </c>
      <c r="BA33" s="76">
        <v>0</v>
      </c>
      <c r="BB33" s="76">
        <v>0</v>
      </c>
      <c r="BC33" s="76">
        <v>0</v>
      </c>
      <c r="BD33" s="76">
        <v>0</v>
      </c>
      <c r="BE33" s="76">
        <v>0</v>
      </c>
      <c r="BF33" s="76">
        <v>0</v>
      </c>
      <c r="BG33" s="76">
        <v>0</v>
      </c>
      <c r="BH33" s="76">
        <v>0</v>
      </c>
      <c r="BI33" s="76">
        <v>0</v>
      </c>
      <c r="BJ33" s="76">
        <v>0</v>
      </c>
      <c r="BK33" s="76">
        <v>0</v>
      </c>
      <c r="BL33" s="76">
        <v>0</v>
      </c>
      <c r="BM33" s="76">
        <v>0</v>
      </c>
      <c r="BN33" s="76">
        <v>0</v>
      </c>
      <c r="BO33" s="76">
        <v>0</v>
      </c>
      <c r="BP33" s="76">
        <v>0</v>
      </c>
      <c r="BQ33" s="76">
        <v>0</v>
      </c>
      <c r="BR33" s="76">
        <v>9288.9105681823221</v>
      </c>
      <c r="BS33" s="76">
        <v>0</v>
      </c>
      <c r="BT33" s="76">
        <v>0</v>
      </c>
      <c r="BU33" s="76">
        <v>0</v>
      </c>
      <c r="BV33" s="76">
        <v>0</v>
      </c>
      <c r="BW33" s="76">
        <v>9292.8043936672057</v>
      </c>
      <c r="BX33" s="76">
        <v>0</v>
      </c>
      <c r="BY33" s="76">
        <v>1301.4068891225152</v>
      </c>
      <c r="BZ33" s="76">
        <v>5038.3613979872835</v>
      </c>
      <c r="CA33" s="76">
        <v>0</v>
      </c>
      <c r="CB33" s="76">
        <v>6714.8638958091242</v>
      </c>
      <c r="CC33" s="76">
        <v>121164.50546547837</v>
      </c>
      <c r="CD33" s="76">
        <v>3748.860286650181</v>
      </c>
      <c r="CE33" s="94"/>
      <c r="CF33" s="41">
        <f t="shared" si="0"/>
        <v>0</v>
      </c>
      <c r="CG33" s="41">
        <f t="shared" si="1"/>
        <v>0</v>
      </c>
      <c r="CH33" s="41">
        <f t="shared" si="2"/>
        <v>0</v>
      </c>
      <c r="CI33" s="41">
        <f t="shared" si="3"/>
        <v>0</v>
      </c>
      <c r="CJ33" s="41">
        <f t="shared" si="4"/>
        <v>0</v>
      </c>
      <c r="CK33" s="41">
        <f t="shared" si="5"/>
        <v>0</v>
      </c>
      <c r="CL33" s="41">
        <f t="shared" si="6"/>
        <v>-1.7070401082034977E-6</v>
      </c>
      <c r="CM33" s="41">
        <f t="shared" si="7"/>
        <v>4.4154858322862957E-7</v>
      </c>
      <c r="CN33" s="41">
        <f t="shared" si="8"/>
        <v>-1.7524966977205505E-7</v>
      </c>
      <c r="CO33" s="41">
        <f t="shared" si="10"/>
        <v>3.8318528890329555E-3</v>
      </c>
      <c r="CP33" s="41">
        <f t="shared" si="11"/>
        <v>0</v>
      </c>
      <c r="CQ33" s="41">
        <f t="shared" si="9"/>
        <v>1.4647228731013619E-4</v>
      </c>
      <c r="CR33" s="41">
        <f t="shared" si="12"/>
        <v>0</v>
      </c>
      <c r="CS33" s="41">
        <f t="shared" si="13"/>
        <v>-3.7387243174699528E-6</v>
      </c>
      <c r="CT33" s="41"/>
      <c r="CU33" s="41"/>
      <c r="CV33" s="41"/>
      <c r="CW33" s="41"/>
      <c r="CX33" s="94"/>
      <c r="CY33" s="94"/>
      <c r="CZ33" s="94"/>
      <c r="DA33" s="94"/>
      <c r="DB33" s="94"/>
      <c r="DC33" s="94"/>
      <c r="DD33" s="94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</row>
    <row r="34" spans="1:142">
      <c r="A34" s="34" t="s">
        <v>198</v>
      </c>
      <c r="B34" s="76"/>
      <c r="C34" s="76"/>
      <c r="D34" s="76"/>
      <c r="E34" s="76"/>
      <c r="F34" s="76"/>
      <c r="G34" s="76"/>
      <c r="H34" s="76">
        <v>65360.182459738244</v>
      </c>
      <c r="I34" s="76">
        <v>1.8865863657992996</v>
      </c>
      <c r="J34" s="76">
        <v>1.9861381586340197</v>
      </c>
      <c r="K34" s="76">
        <v>0.36018084749634993</v>
      </c>
      <c r="L34" s="76"/>
      <c r="M34" s="76">
        <v>250.43163116490467</v>
      </c>
      <c r="N34" s="76"/>
      <c r="O34" s="76">
        <v>3.1372135427480523</v>
      </c>
      <c r="P34" s="76"/>
      <c r="Q34" s="76" t="s">
        <v>198</v>
      </c>
      <c r="R34" s="76">
        <v>25.363170687548397</v>
      </c>
      <c r="S34" s="76">
        <v>8059.0720582228669</v>
      </c>
      <c r="T34" s="76">
        <v>1.8865857818892813</v>
      </c>
      <c r="U34" s="76">
        <v>1.8865857818892813</v>
      </c>
      <c r="V34" s="76">
        <v>1.0890924408637697</v>
      </c>
      <c r="W34" s="76">
        <v>0.11409299738490256</v>
      </c>
      <c r="X34" s="76">
        <v>1.9861257724297803</v>
      </c>
      <c r="Y34" s="76">
        <v>0</v>
      </c>
      <c r="Z34" s="76">
        <v>0</v>
      </c>
      <c r="AA34" s="76">
        <v>0</v>
      </c>
      <c r="AB34" s="76">
        <v>0</v>
      </c>
      <c r="AC34" s="76">
        <v>5.0936768068704836</v>
      </c>
      <c r="AD34" s="76">
        <v>0</v>
      </c>
      <c r="AE34" s="76">
        <v>12406.738340178277</v>
      </c>
      <c r="AF34" s="76">
        <v>85.573006578845636</v>
      </c>
      <c r="AG34" s="76">
        <v>0.36133105467409637</v>
      </c>
      <c r="AH34" s="76">
        <v>0.36133105467409637</v>
      </c>
      <c r="AI34" s="76">
        <v>0</v>
      </c>
      <c r="AJ34" s="76">
        <v>0</v>
      </c>
      <c r="AK34" s="76">
        <v>33.797179339441229</v>
      </c>
      <c r="AL34" s="76">
        <v>0</v>
      </c>
      <c r="AM34" s="76">
        <v>20985.100865156495</v>
      </c>
      <c r="AN34" s="76">
        <v>221.06744865187582</v>
      </c>
      <c r="AO34" s="76">
        <v>250.67949351335028</v>
      </c>
      <c r="AP34" s="76">
        <v>3.1372147656773248</v>
      </c>
      <c r="AQ34" s="76">
        <v>0</v>
      </c>
      <c r="AR34" s="76">
        <v>0</v>
      </c>
      <c r="AS34" s="76">
        <v>78824.873268517433</v>
      </c>
      <c r="AT34" s="76">
        <v>0</v>
      </c>
      <c r="AU34" s="76">
        <v>0</v>
      </c>
      <c r="AV34" s="76">
        <v>0</v>
      </c>
      <c r="AW34" s="76">
        <v>1.4222297204494461</v>
      </c>
      <c r="AX34" s="76">
        <v>91.214524993143627</v>
      </c>
      <c r="AY34" s="76">
        <v>0</v>
      </c>
      <c r="AZ34" s="76">
        <v>18829.235887385697</v>
      </c>
      <c r="BA34" s="76">
        <v>0</v>
      </c>
      <c r="BB34" s="76">
        <v>0</v>
      </c>
      <c r="BC34" s="76">
        <v>0</v>
      </c>
      <c r="BD34" s="76">
        <v>0</v>
      </c>
      <c r="BE34" s="76">
        <v>0</v>
      </c>
      <c r="BF34" s="76">
        <v>0</v>
      </c>
      <c r="BG34" s="76">
        <v>0</v>
      </c>
      <c r="BH34" s="76">
        <v>0</v>
      </c>
      <c r="BI34" s="76">
        <v>0</v>
      </c>
      <c r="BJ34" s="76">
        <v>0</v>
      </c>
      <c r="BK34" s="76">
        <v>0</v>
      </c>
      <c r="BL34" s="76">
        <v>0</v>
      </c>
      <c r="BM34" s="76">
        <v>0</v>
      </c>
      <c r="BN34" s="76">
        <v>0</v>
      </c>
      <c r="BO34" s="76">
        <v>0</v>
      </c>
      <c r="BP34" s="76">
        <v>0</v>
      </c>
      <c r="BQ34" s="76">
        <v>0</v>
      </c>
      <c r="BR34" s="76">
        <v>5067.1554203620208</v>
      </c>
      <c r="BS34" s="76">
        <v>0</v>
      </c>
      <c r="BT34" s="76">
        <v>0</v>
      </c>
      <c r="BU34" s="76">
        <v>0</v>
      </c>
      <c r="BV34" s="76">
        <v>0</v>
      </c>
      <c r="BW34" s="76">
        <v>4696.7387887165351</v>
      </c>
      <c r="BX34" s="76">
        <v>0</v>
      </c>
      <c r="BY34" s="76">
        <v>673.8896273632555</v>
      </c>
      <c r="BZ34" s="76">
        <v>2830.3747096314673</v>
      </c>
      <c r="CA34" s="76">
        <v>0</v>
      </c>
      <c r="CB34" s="76">
        <v>3886.7961796980749</v>
      </c>
      <c r="CC34" s="76">
        <v>65360.116937669787</v>
      </c>
      <c r="CD34" s="76">
        <v>2136.2398004025017</v>
      </c>
      <c r="CE34" s="94"/>
      <c r="CF34" s="41">
        <f t="shared" si="0"/>
        <v>0</v>
      </c>
      <c r="CG34" s="41">
        <f t="shared" si="1"/>
        <v>0</v>
      </c>
      <c r="CH34" s="41">
        <f t="shared" si="2"/>
        <v>0</v>
      </c>
      <c r="CI34" s="41">
        <f t="shared" si="3"/>
        <v>0</v>
      </c>
      <c r="CJ34" s="41">
        <f t="shared" si="4"/>
        <v>0</v>
      </c>
      <c r="CK34" s="41">
        <f t="shared" si="5"/>
        <v>0</v>
      </c>
      <c r="CL34" s="41">
        <f t="shared" si="6"/>
        <v>-1.002476829023415E-6</v>
      </c>
      <c r="CM34" s="41">
        <f t="shared" si="7"/>
        <v>-3.0950611587268641E-7</v>
      </c>
      <c r="CN34" s="41">
        <f t="shared" si="8"/>
        <v>-6.2363255977606444E-6</v>
      </c>
      <c r="CO34" s="41">
        <f t="shared" si="10"/>
        <v>3.1934157125278547E-3</v>
      </c>
      <c r="CP34" s="41">
        <f t="shared" si="11"/>
        <v>0</v>
      </c>
      <c r="CQ34" s="41">
        <f t="shared" si="9"/>
        <v>9.8974058226053365E-4</v>
      </c>
      <c r="CR34" s="41">
        <f t="shared" si="12"/>
        <v>0</v>
      </c>
      <c r="CS34" s="41">
        <f t="shared" si="13"/>
        <v>3.8981384462722529E-7</v>
      </c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</row>
    <row r="35" spans="1:142">
      <c r="A35" s="34" t="s">
        <v>199</v>
      </c>
      <c r="B35" s="76"/>
      <c r="C35" s="76"/>
      <c r="D35" s="76"/>
      <c r="E35" s="76"/>
      <c r="F35" s="76"/>
      <c r="G35" s="76"/>
      <c r="H35" s="76">
        <v>17107.667329276268</v>
      </c>
      <c r="I35" s="76">
        <v>0.13786772310349996</v>
      </c>
      <c r="J35" s="76">
        <v>14.347254053767154</v>
      </c>
      <c r="K35" s="76">
        <v>0.17072053715224997</v>
      </c>
      <c r="L35" s="76"/>
      <c r="M35" s="76">
        <v>19.713698485989934</v>
      </c>
      <c r="N35" s="76"/>
      <c r="O35" s="76">
        <v>111.88753963396462</v>
      </c>
      <c r="P35" s="76"/>
      <c r="Q35" s="76" t="s">
        <v>199</v>
      </c>
      <c r="R35" s="76">
        <v>2.091570746030369</v>
      </c>
      <c r="S35" s="76">
        <v>619.64676267065227</v>
      </c>
      <c r="T35" s="76">
        <v>0.1378680117047445</v>
      </c>
      <c r="U35" s="76">
        <v>0.1378680117047445</v>
      </c>
      <c r="V35" s="76">
        <v>8.6801763964351228E-2</v>
      </c>
      <c r="W35" s="76">
        <v>9.22814067301817E-3</v>
      </c>
      <c r="X35" s="76">
        <v>14.347133446144777</v>
      </c>
      <c r="Y35" s="76">
        <v>0</v>
      </c>
      <c r="Z35" s="76">
        <v>0</v>
      </c>
      <c r="AA35" s="76">
        <v>0</v>
      </c>
      <c r="AB35" s="76">
        <v>0</v>
      </c>
      <c r="AC35" s="76">
        <v>0.32776027398445778</v>
      </c>
      <c r="AD35" s="76">
        <v>0</v>
      </c>
      <c r="AE35" s="76">
        <v>952.46031114910772</v>
      </c>
      <c r="AF35" s="76">
        <v>7.1116744143118593</v>
      </c>
      <c r="AG35" s="76">
        <v>0.17080553353137445</v>
      </c>
      <c r="AH35" s="76">
        <v>0.17080553353137445</v>
      </c>
      <c r="AI35" s="76">
        <v>0</v>
      </c>
      <c r="AJ35" s="76">
        <v>0</v>
      </c>
      <c r="AK35" s="76">
        <v>57.11286727810424</v>
      </c>
      <c r="AL35" s="76">
        <v>0</v>
      </c>
      <c r="AM35" s="76">
        <v>6041.045747541335</v>
      </c>
      <c r="AN35" s="76">
        <v>15.282181948769015</v>
      </c>
      <c r="AO35" s="76">
        <v>20.155635873970365</v>
      </c>
      <c r="AP35" s="76">
        <v>111.88596082445078</v>
      </c>
      <c r="AQ35" s="76">
        <v>0</v>
      </c>
      <c r="AR35" s="76">
        <v>0</v>
      </c>
      <c r="AS35" s="76">
        <v>18131.118862635525</v>
      </c>
      <c r="AT35" s="76">
        <v>0</v>
      </c>
      <c r="AU35" s="76">
        <v>0</v>
      </c>
      <c r="AV35" s="76">
        <v>0</v>
      </c>
      <c r="AW35" s="76">
        <v>1.8851429758461984</v>
      </c>
      <c r="AX35" s="76">
        <v>35.596306253388221</v>
      </c>
      <c r="AY35" s="76">
        <v>0</v>
      </c>
      <c r="AZ35" s="76">
        <v>2868.3528422487193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  <c r="BN35" s="76">
        <v>0</v>
      </c>
      <c r="BO35" s="76">
        <v>0</v>
      </c>
      <c r="BP35" s="76">
        <v>0</v>
      </c>
      <c r="BQ35" s="76">
        <v>0</v>
      </c>
      <c r="BR35" s="76">
        <v>369.17354299612998</v>
      </c>
      <c r="BS35" s="76">
        <v>0</v>
      </c>
      <c r="BT35" s="76">
        <v>0</v>
      </c>
      <c r="BU35" s="76">
        <v>0</v>
      </c>
      <c r="BV35" s="76">
        <v>0</v>
      </c>
      <c r="BW35" s="76">
        <v>2321.6960723684829</v>
      </c>
      <c r="BX35" s="76">
        <v>0</v>
      </c>
      <c r="BY35" s="76">
        <v>55.663358238418134</v>
      </c>
      <c r="BZ35" s="76">
        <v>207.40255676852863</v>
      </c>
      <c r="CA35" s="76">
        <v>0</v>
      </c>
      <c r="CB35" s="76">
        <v>1183.1917534972474</v>
      </c>
      <c r="CC35" s="76">
        <v>17107.630653064138</v>
      </c>
      <c r="CD35" s="76">
        <v>608.91736921644474</v>
      </c>
      <c r="CE35" s="94"/>
      <c r="CF35" s="41">
        <f t="shared" ref="CF35:CF51" si="14">(AA35-B35)/(B35+1E-50)</f>
        <v>0</v>
      </c>
      <c r="CG35" s="41">
        <f t="shared" ref="CG35:CG51" si="15">(AQ35-C35)/(C35+1E-50)</f>
        <v>0</v>
      </c>
      <c r="CH35" s="41">
        <f t="shared" ref="CH35:CH51" si="16">(AV35-D35)/(D35+1E-50)</f>
        <v>0</v>
      </c>
      <c r="CI35" s="41">
        <f t="shared" ref="CI35:CI51" si="17">(BG35-E35)/(E35+1E-50)</f>
        <v>0</v>
      </c>
      <c r="CJ35" s="41">
        <f t="shared" ref="CJ35:CJ51" si="18">(BH35-F35)/(F35+1E-50)</f>
        <v>0</v>
      </c>
      <c r="CK35" s="41">
        <f t="shared" ref="CK35:CK51" si="19">(BV35-G35)/(G35+1E-50)</f>
        <v>0</v>
      </c>
      <c r="CL35" s="41">
        <f t="shared" ref="CL35:CL51" si="20">(CC35-H35)/(H35+1E-50)</f>
        <v>-2.1438464651166165E-6</v>
      </c>
      <c r="CM35" s="41">
        <f t="shared" ref="CM35:CM51" si="21">(U35-I35)/(I35+1E-50)</f>
        <v>2.0933198724452175E-6</v>
      </c>
      <c r="CN35" s="41">
        <f t="shared" ref="CN35:CN51" si="22">(X35-J35)/(J35+1E-50)</f>
        <v>-8.4063209534262104E-6</v>
      </c>
      <c r="CO35" s="41">
        <f t="shared" si="10"/>
        <v>4.9786850804414467E-4</v>
      </c>
      <c r="CP35" s="41">
        <f t="shared" si="11"/>
        <v>0</v>
      </c>
      <c r="CQ35" s="41">
        <f t="shared" ref="CQ35:CQ51" si="23">(AO35-M35)/(M35+1E-50)</f>
        <v>2.2417781640238933E-2</v>
      </c>
      <c r="CR35" s="41">
        <f t="shared" si="12"/>
        <v>0</v>
      </c>
      <c r="CS35" s="41">
        <f t="shared" si="13"/>
        <v>-1.4110682199373695E-5</v>
      </c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</row>
    <row r="36" spans="1:142">
      <c r="A36" s="34" t="s">
        <v>200</v>
      </c>
      <c r="B36" s="76"/>
      <c r="C36" s="76"/>
      <c r="D36" s="76"/>
      <c r="E36" s="76"/>
      <c r="F36" s="76"/>
      <c r="G36" s="76"/>
      <c r="H36" s="76">
        <v>83919.104252374222</v>
      </c>
      <c r="I36" s="76">
        <v>2.1230646267477002</v>
      </c>
      <c r="J36" s="76">
        <v>8.734424290262595</v>
      </c>
      <c r="K36" s="76">
        <v>0.38679158323549984</v>
      </c>
      <c r="L36" s="76"/>
      <c r="M36" s="76">
        <v>286.31960235138712</v>
      </c>
      <c r="N36" s="76"/>
      <c r="O36" s="76">
        <v>90.47203444128067</v>
      </c>
      <c r="P36" s="76"/>
      <c r="Q36" s="76" t="s">
        <v>200</v>
      </c>
      <c r="R36" s="76">
        <v>29.305703676719972</v>
      </c>
      <c r="S36" s="76">
        <v>9704.5089661932598</v>
      </c>
      <c r="T36" s="76">
        <v>2.1230629294132513</v>
      </c>
      <c r="U36" s="76">
        <v>2.1230629294132513</v>
      </c>
      <c r="V36" s="76">
        <v>1.2389892757700998</v>
      </c>
      <c r="W36" s="76">
        <v>0.12921618507691501</v>
      </c>
      <c r="X36" s="76">
        <v>8.7344014618633086</v>
      </c>
      <c r="Y36" s="76">
        <v>0</v>
      </c>
      <c r="Z36" s="76">
        <v>0</v>
      </c>
      <c r="AA36" s="76">
        <v>0</v>
      </c>
      <c r="AB36" s="76">
        <v>0</v>
      </c>
      <c r="AC36" s="76">
        <v>7.5734945204976949</v>
      </c>
      <c r="AD36" s="76">
        <v>0</v>
      </c>
      <c r="AE36" s="76">
        <v>14107.126566319659</v>
      </c>
      <c r="AF36" s="76">
        <v>99.357148606601697</v>
      </c>
      <c r="AG36" s="76">
        <v>0.3880934965512654</v>
      </c>
      <c r="AH36" s="76">
        <v>0.3880934965512654</v>
      </c>
      <c r="AI36" s="76">
        <v>0</v>
      </c>
      <c r="AJ36" s="76">
        <v>0</v>
      </c>
      <c r="AK36" s="76">
        <v>84.567577864837887</v>
      </c>
      <c r="AL36" s="76">
        <v>0</v>
      </c>
      <c r="AM36" s="76">
        <v>26534.754628420171</v>
      </c>
      <c r="AN36" s="76">
        <v>247.01198197307059</v>
      </c>
      <c r="AO36" s="76">
        <v>286.53332604050104</v>
      </c>
      <c r="AP36" s="76">
        <v>90.471958455966885</v>
      </c>
      <c r="AQ36" s="76">
        <v>0</v>
      </c>
      <c r="AR36" s="76">
        <v>0</v>
      </c>
      <c r="AS36" s="76">
        <v>99720.575720608264</v>
      </c>
      <c r="AT36" s="76">
        <v>0</v>
      </c>
      <c r="AU36" s="76">
        <v>0</v>
      </c>
      <c r="AV36" s="76">
        <v>0</v>
      </c>
      <c r="AW36" s="76">
        <v>1.3383584776350792</v>
      </c>
      <c r="AX36" s="76">
        <v>123.9133916859295</v>
      </c>
      <c r="AY36" s="76">
        <v>0</v>
      </c>
      <c r="AZ36" s="76">
        <v>24661.097944324491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  <c r="BN36" s="76">
        <v>0</v>
      </c>
      <c r="BO36" s="76">
        <v>0</v>
      </c>
      <c r="BP36" s="76">
        <v>0</v>
      </c>
      <c r="BQ36" s="76">
        <v>0</v>
      </c>
      <c r="BR36" s="76">
        <v>6121.5730592589562</v>
      </c>
      <c r="BS36" s="76">
        <v>0</v>
      </c>
      <c r="BT36" s="76">
        <v>0</v>
      </c>
      <c r="BU36" s="76">
        <v>0</v>
      </c>
      <c r="BV36" s="76">
        <v>0</v>
      </c>
      <c r="BW36" s="76">
        <v>6632.3676489497202</v>
      </c>
      <c r="BX36" s="76">
        <v>0</v>
      </c>
      <c r="BY36" s="76">
        <v>781.06423986874552</v>
      </c>
      <c r="BZ36" s="76">
        <v>3393.2338877537359</v>
      </c>
      <c r="CA36" s="76">
        <v>0</v>
      </c>
      <c r="CB36" s="76">
        <v>5334.7875677335869</v>
      </c>
      <c r="CC36" s="76">
        <v>83919.042909439639</v>
      </c>
      <c r="CD36" s="76">
        <v>2692.2242459618174</v>
      </c>
      <c r="CE36" s="94"/>
      <c r="CF36" s="41">
        <f t="shared" si="14"/>
        <v>0</v>
      </c>
      <c r="CG36" s="41">
        <f t="shared" si="15"/>
        <v>0</v>
      </c>
      <c r="CH36" s="41">
        <f t="shared" si="16"/>
        <v>0</v>
      </c>
      <c r="CI36" s="41">
        <f t="shared" si="17"/>
        <v>0</v>
      </c>
      <c r="CJ36" s="41">
        <f t="shared" si="18"/>
        <v>0</v>
      </c>
      <c r="CK36" s="41">
        <f t="shared" si="19"/>
        <v>0</v>
      </c>
      <c r="CL36" s="41">
        <f t="shared" si="20"/>
        <v>-7.3097699420862723E-7</v>
      </c>
      <c r="CM36" s="41">
        <f t="shared" si="21"/>
        <v>-7.9947375487639123E-7</v>
      </c>
      <c r="CN36" s="41">
        <f t="shared" si="22"/>
        <v>-2.6136123604525737E-6</v>
      </c>
      <c r="CO36" s="41">
        <f t="shared" si="10"/>
        <v>3.3659297983557527E-3</v>
      </c>
      <c r="CP36" s="41">
        <f t="shared" si="11"/>
        <v>0</v>
      </c>
      <c r="CQ36" s="41">
        <f t="shared" si="23"/>
        <v>7.464514736634279E-4</v>
      </c>
      <c r="CR36" s="41">
        <f t="shared" si="12"/>
        <v>0</v>
      </c>
      <c r="CS36" s="41">
        <f t="shared" si="13"/>
        <v>-8.3987625849589031E-7</v>
      </c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</row>
    <row r="37" spans="1:142">
      <c r="A37" s="34" t="s">
        <v>201</v>
      </c>
      <c r="B37" s="76"/>
      <c r="C37" s="76"/>
      <c r="D37" s="76"/>
      <c r="E37" s="76"/>
      <c r="F37" s="76"/>
      <c r="G37" s="76"/>
      <c r="H37" s="76">
        <v>30001.053527839107</v>
      </c>
      <c r="I37" s="76">
        <v>0.71690094942850024</v>
      </c>
      <c r="J37" s="76">
        <v>17.09536481479833</v>
      </c>
      <c r="K37" s="76">
        <v>0.16338776695825999</v>
      </c>
      <c r="L37" s="76"/>
      <c r="M37" s="76">
        <v>95.069639255362901</v>
      </c>
      <c r="N37" s="76"/>
      <c r="O37" s="76">
        <v>80.632194156595872</v>
      </c>
      <c r="P37" s="76"/>
      <c r="Q37" s="76" t="s">
        <v>201</v>
      </c>
      <c r="R37" s="76">
        <v>9.7753207008105321</v>
      </c>
      <c r="S37" s="76">
        <v>3063.303598448997</v>
      </c>
      <c r="T37" s="76">
        <v>0.71690619640888309</v>
      </c>
      <c r="U37" s="76">
        <v>0.71690619640888309</v>
      </c>
      <c r="V37" s="76">
        <v>0.43773972380165044</v>
      </c>
      <c r="W37" s="76">
        <v>4.7982766470878506E-2</v>
      </c>
      <c r="X37" s="76">
        <v>17.09538475331955</v>
      </c>
      <c r="Y37" s="76">
        <v>0</v>
      </c>
      <c r="Z37" s="76">
        <v>0</v>
      </c>
      <c r="AA37" s="76">
        <v>0</v>
      </c>
      <c r="AB37" s="76">
        <v>0</v>
      </c>
      <c r="AC37" s="76">
        <v>1.8425480770012073</v>
      </c>
      <c r="AD37" s="76">
        <v>0</v>
      </c>
      <c r="AE37" s="76">
        <v>4702.13921892698</v>
      </c>
      <c r="AF37" s="76">
        <v>32.39266493966781</v>
      </c>
      <c r="AG37" s="76">
        <v>0.16382547890597846</v>
      </c>
      <c r="AH37" s="76">
        <v>0.16382547890597846</v>
      </c>
      <c r="AI37" s="76">
        <v>0</v>
      </c>
      <c r="AJ37" s="76">
        <v>0</v>
      </c>
      <c r="AK37" s="76">
        <v>57.356437003770893</v>
      </c>
      <c r="AL37" s="76">
        <v>0</v>
      </c>
      <c r="AM37" s="76">
        <v>10754.900183747137</v>
      </c>
      <c r="AN37" s="76">
        <v>73.665068593836992</v>
      </c>
      <c r="AO37" s="76">
        <v>95.230994771901294</v>
      </c>
      <c r="AP37" s="76">
        <v>80.631624036607207</v>
      </c>
      <c r="AQ37" s="76">
        <v>0</v>
      </c>
      <c r="AR37" s="76">
        <v>0</v>
      </c>
      <c r="AS37" s="76">
        <v>35149.049423877143</v>
      </c>
      <c r="AT37" s="76">
        <v>0</v>
      </c>
      <c r="AU37" s="76">
        <v>0</v>
      </c>
      <c r="AV37" s="76">
        <v>0</v>
      </c>
      <c r="AW37" s="76">
        <v>0.8252774988020416</v>
      </c>
      <c r="AX37" s="76">
        <v>58.220112106466765</v>
      </c>
      <c r="AY37" s="76">
        <v>0</v>
      </c>
      <c r="AZ37" s="76">
        <v>7944.1492296115848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v>0</v>
      </c>
      <c r="BJ37" s="76">
        <v>0</v>
      </c>
      <c r="BK37" s="76">
        <v>0</v>
      </c>
      <c r="BL37" s="76">
        <v>0</v>
      </c>
      <c r="BM37" s="76">
        <v>0</v>
      </c>
      <c r="BN37" s="76">
        <v>0</v>
      </c>
      <c r="BO37" s="76">
        <v>0</v>
      </c>
      <c r="BP37" s="76">
        <v>0</v>
      </c>
      <c r="BQ37" s="76">
        <v>0</v>
      </c>
      <c r="BR37" s="76">
        <v>1918.5332305578765</v>
      </c>
      <c r="BS37" s="76">
        <v>0</v>
      </c>
      <c r="BT37" s="76">
        <v>0</v>
      </c>
      <c r="BU37" s="76">
        <v>0</v>
      </c>
      <c r="BV37" s="76">
        <v>0</v>
      </c>
      <c r="BW37" s="76">
        <v>3162.4338826500539</v>
      </c>
      <c r="BX37" s="76">
        <v>0</v>
      </c>
      <c r="BY37" s="76">
        <v>254.99998827879361</v>
      </c>
      <c r="BZ37" s="76">
        <v>1029.3432534281358</v>
      </c>
      <c r="CA37" s="76">
        <v>0</v>
      </c>
      <c r="CB37" s="76">
        <v>1537.3787559602501</v>
      </c>
      <c r="CC37" s="76">
        <v>30001.03140230495</v>
      </c>
      <c r="CD37" s="76">
        <v>1111.6702214026861</v>
      </c>
      <c r="CE37" s="94"/>
      <c r="CF37" s="41">
        <f t="shared" si="14"/>
        <v>0</v>
      </c>
      <c r="CG37" s="41">
        <f t="shared" si="15"/>
        <v>0</v>
      </c>
      <c r="CH37" s="41">
        <f t="shared" si="16"/>
        <v>0</v>
      </c>
      <c r="CI37" s="41">
        <f t="shared" si="17"/>
        <v>0</v>
      </c>
      <c r="CJ37" s="41">
        <f t="shared" si="18"/>
        <v>0</v>
      </c>
      <c r="CK37" s="41">
        <f t="shared" si="19"/>
        <v>0</v>
      </c>
      <c r="CL37" s="41">
        <f t="shared" si="20"/>
        <v>-7.3749190628010469E-7</v>
      </c>
      <c r="CM37" s="41">
        <f t="shared" si="21"/>
        <v>7.3189753577918411E-6</v>
      </c>
      <c r="CN37" s="41">
        <f t="shared" si="22"/>
        <v>1.1663115374164302E-6</v>
      </c>
      <c r="CO37" s="41">
        <f t="shared" si="10"/>
        <v>2.6789762530403335E-3</v>
      </c>
      <c r="CP37" s="41">
        <f t="shared" si="11"/>
        <v>0</v>
      </c>
      <c r="CQ37" s="41">
        <f t="shared" si="23"/>
        <v>1.6972349721974017E-3</v>
      </c>
      <c r="CR37" s="41">
        <f t="shared" si="12"/>
        <v>0</v>
      </c>
      <c r="CS37" s="41">
        <f t="shared" si="13"/>
        <v>-7.0706247625932241E-6</v>
      </c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</row>
    <row r="38" spans="1:142">
      <c r="A38" s="34" t="s">
        <v>202</v>
      </c>
      <c r="B38" s="76"/>
      <c r="C38" s="76"/>
      <c r="D38" s="76"/>
      <c r="E38" s="76"/>
      <c r="F38" s="76"/>
      <c r="G38" s="76"/>
      <c r="H38" s="76">
        <v>33978.738894049471</v>
      </c>
      <c r="I38" s="76">
        <v>0.76051299874880041</v>
      </c>
      <c r="J38" s="76">
        <v>3.0188010749171905</v>
      </c>
      <c r="K38" s="76">
        <v>0.18055351016094004</v>
      </c>
      <c r="L38" s="76"/>
      <c r="M38" s="76">
        <v>107.37813650509003</v>
      </c>
      <c r="N38" s="76"/>
      <c r="O38" s="76">
        <v>110.75519661372788</v>
      </c>
      <c r="P38" s="76"/>
      <c r="Q38" s="76" t="s">
        <v>202</v>
      </c>
      <c r="R38" s="76">
        <v>11.302752139769961</v>
      </c>
      <c r="S38" s="76">
        <v>3467.4079397035257</v>
      </c>
      <c r="T38" s="76">
        <v>0.76051152595696436</v>
      </c>
      <c r="U38" s="76">
        <v>0.76051152595696436</v>
      </c>
      <c r="V38" s="76">
        <v>0.47591885932637834</v>
      </c>
      <c r="W38" s="76">
        <v>5.0903420713376904E-2</v>
      </c>
      <c r="X38" s="76">
        <v>3.0187900792903091</v>
      </c>
      <c r="Y38" s="76">
        <v>0</v>
      </c>
      <c r="Z38" s="76">
        <v>0</v>
      </c>
      <c r="AA38" s="76">
        <v>0</v>
      </c>
      <c r="AB38" s="76">
        <v>0</v>
      </c>
      <c r="AC38" s="76">
        <v>1.8519973276606443</v>
      </c>
      <c r="AD38" s="76">
        <v>0</v>
      </c>
      <c r="AE38" s="76">
        <v>5235.362217689255</v>
      </c>
      <c r="AF38" s="76">
        <v>38.250561344337164</v>
      </c>
      <c r="AG38" s="76">
        <v>0.18101792325769694</v>
      </c>
      <c r="AH38" s="76">
        <v>0.18101792325769694</v>
      </c>
      <c r="AI38" s="76">
        <v>0</v>
      </c>
      <c r="AJ38" s="76">
        <v>0</v>
      </c>
      <c r="AK38" s="76">
        <v>55.833078549957264</v>
      </c>
      <c r="AL38" s="76">
        <v>0</v>
      </c>
      <c r="AM38" s="76">
        <v>11367.487040755461</v>
      </c>
      <c r="AN38" s="76">
        <v>115.09645932082861</v>
      </c>
      <c r="AO38" s="76">
        <v>107.5611188071035</v>
      </c>
      <c r="AP38" s="76">
        <v>110.75399704724717</v>
      </c>
      <c r="AQ38" s="76">
        <v>0</v>
      </c>
      <c r="AR38" s="76">
        <v>0</v>
      </c>
      <c r="AS38" s="76">
        <v>39674.915923543718</v>
      </c>
      <c r="AT38" s="76">
        <v>0</v>
      </c>
      <c r="AU38" s="76">
        <v>0</v>
      </c>
      <c r="AV38" s="76">
        <v>0</v>
      </c>
      <c r="AW38" s="76">
        <v>0.93569903726961845</v>
      </c>
      <c r="AX38" s="76">
        <v>59.252298321031496</v>
      </c>
      <c r="AY38" s="76">
        <v>0</v>
      </c>
      <c r="AZ38" s="76">
        <v>9326.9000694336828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  <c r="BN38" s="76">
        <v>0</v>
      </c>
      <c r="BO38" s="76">
        <v>0</v>
      </c>
      <c r="BP38" s="76">
        <v>0</v>
      </c>
      <c r="BQ38" s="76">
        <v>0</v>
      </c>
      <c r="BR38" s="76">
        <v>2064.5287447366186</v>
      </c>
      <c r="BS38" s="76">
        <v>0</v>
      </c>
      <c r="BT38" s="76">
        <v>0</v>
      </c>
      <c r="BU38" s="76">
        <v>0</v>
      </c>
      <c r="BV38" s="76">
        <v>0</v>
      </c>
      <c r="BW38" s="76">
        <v>3318.2904922091411</v>
      </c>
      <c r="BX38" s="76">
        <v>0</v>
      </c>
      <c r="BY38" s="76">
        <v>299.94121314860035</v>
      </c>
      <c r="BZ38" s="76">
        <v>1290.3875507941711</v>
      </c>
      <c r="CA38" s="76">
        <v>0</v>
      </c>
      <c r="CB38" s="76">
        <v>1945.7978286973025</v>
      </c>
      <c r="CC38" s="76">
        <v>33978.532184615033</v>
      </c>
      <c r="CD38" s="76">
        <v>1294.4086651784169</v>
      </c>
      <c r="CE38" s="94"/>
      <c r="CF38" s="41">
        <f t="shared" si="14"/>
        <v>0</v>
      </c>
      <c r="CG38" s="41">
        <f t="shared" si="15"/>
        <v>0</v>
      </c>
      <c r="CH38" s="41">
        <f t="shared" si="16"/>
        <v>0</v>
      </c>
      <c r="CI38" s="41">
        <f t="shared" si="17"/>
        <v>0</v>
      </c>
      <c r="CJ38" s="41">
        <f t="shared" si="18"/>
        <v>0</v>
      </c>
      <c r="CK38" s="41">
        <f t="shared" si="19"/>
        <v>0</v>
      </c>
      <c r="CL38" s="41">
        <f t="shared" si="20"/>
        <v>-6.0834934187207402E-6</v>
      </c>
      <c r="CM38" s="41">
        <f t="shared" si="21"/>
        <v>-1.9365768086365194E-6</v>
      </c>
      <c r="CN38" s="41">
        <f t="shared" si="22"/>
        <v>-3.6423820611468765E-6</v>
      </c>
      <c r="CO38" s="41">
        <f t="shared" si="10"/>
        <v>2.5721632126838234E-3</v>
      </c>
      <c r="CP38" s="41">
        <f t="shared" si="11"/>
        <v>0</v>
      </c>
      <c r="CQ38" s="41">
        <f t="shared" si="23"/>
        <v>1.7040927321810733E-3</v>
      </c>
      <c r="CR38" s="41">
        <f t="shared" si="12"/>
        <v>0</v>
      </c>
      <c r="CS38" s="41">
        <f t="shared" si="13"/>
        <v>-1.0830791848901109E-5</v>
      </c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</row>
    <row r="39" spans="1:142">
      <c r="A39" s="34" t="s">
        <v>331</v>
      </c>
      <c r="B39" s="76"/>
      <c r="C39" s="76"/>
      <c r="D39" s="76"/>
      <c r="E39" s="76"/>
      <c r="F39" s="76"/>
      <c r="G39" s="76"/>
      <c r="H39" s="76">
        <v>103079.08530444776</v>
      </c>
      <c r="I39" s="76">
        <v>2.3279049017444002</v>
      </c>
      <c r="J39" s="76">
        <v>54.98702781894599</v>
      </c>
      <c r="K39" s="76">
        <v>0.37962349350070018</v>
      </c>
      <c r="L39" s="76"/>
      <c r="M39" s="76">
        <v>315.19977450098793</v>
      </c>
      <c r="N39" s="76"/>
      <c r="O39" s="76">
        <v>372.22716531718925</v>
      </c>
      <c r="P39" s="76"/>
      <c r="Q39" s="76" t="s">
        <v>331</v>
      </c>
      <c r="R39" s="76">
        <v>32.437617093125681</v>
      </c>
      <c r="S39" s="76">
        <v>10063.918116690063</v>
      </c>
      <c r="T39" s="76">
        <v>2.3279005787802838</v>
      </c>
      <c r="U39" s="76">
        <v>2.3279005787802838</v>
      </c>
      <c r="V39" s="76">
        <v>1.3871154820846887</v>
      </c>
      <c r="W39" s="76">
        <v>0.14685916955852227</v>
      </c>
      <c r="X39" s="76">
        <v>54.986999058231881</v>
      </c>
      <c r="Y39" s="76">
        <v>0</v>
      </c>
      <c r="Z39" s="76">
        <v>0</v>
      </c>
      <c r="AA39" s="76">
        <v>0</v>
      </c>
      <c r="AB39" s="76">
        <v>0</v>
      </c>
      <c r="AC39" s="76">
        <v>5.2912358329056337</v>
      </c>
      <c r="AD39" s="76">
        <v>0</v>
      </c>
      <c r="AE39" s="76">
        <v>15534.243473640401</v>
      </c>
      <c r="AF39" s="76">
        <v>109.4315406112533</v>
      </c>
      <c r="AG39" s="76">
        <v>0.38104614080411359</v>
      </c>
      <c r="AH39" s="76">
        <v>0.38104614080411359</v>
      </c>
      <c r="AI39" s="76">
        <v>0</v>
      </c>
      <c r="AJ39" s="76">
        <v>0</v>
      </c>
      <c r="AK39" s="76">
        <v>240.23035338930984</v>
      </c>
      <c r="AL39" s="76">
        <v>0</v>
      </c>
      <c r="AM39" s="76">
        <v>36498.070221813381</v>
      </c>
      <c r="AN39" s="76">
        <v>273.15386447623996</v>
      </c>
      <c r="AO39" s="76">
        <v>315.28847340860824</v>
      </c>
      <c r="AP39" s="76">
        <v>372.22518410748216</v>
      </c>
      <c r="AQ39" s="76">
        <v>0</v>
      </c>
      <c r="AR39" s="76">
        <v>0</v>
      </c>
      <c r="AS39" s="76">
        <v>119872.19157867474</v>
      </c>
      <c r="AT39" s="76">
        <v>0</v>
      </c>
      <c r="AU39" s="76">
        <v>0</v>
      </c>
      <c r="AV39" s="76">
        <v>0</v>
      </c>
      <c r="AW39" s="76">
        <v>0.85870384831738844</v>
      </c>
      <c r="AX39" s="76">
        <v>204.56099752877839</v>
      </c>
      <c r="AY39" s="76">
        <v>0</v>
      </c>
      <c r="AZ39" s="76">
        <v>29928.688874696985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  <c r="BN39" s="76">
        <v>0</v>
      </c>
      <c r="BO39" s="76">
        <v>0</v>
      </c>
      <c r="BP39" s="76">
        <v>0</v>
      </c>
      <c r="BQ39" s="76">
        <v>0</v>
      </c>
      <c r="BR39" s="76">
        <v>6089.9200829608035</v>
      </c>
      <c r="BS39" s="76">
        <v>0</v>
      </c>
      <c r="BT39" s="76">
        <v>0</v>
      </c>
      <c r="BU39" s="76">
        <v>0</v>
      </c>
      <c r="BV39" s="76">
        <v>0</v>
      </c>
      <c r="BW39" s="76">
        <v>11662.638649079057</v>
      </c>
      <c r="BX39" s="76">
        <v>0</v>
      </c>
      <c r="BY39" s="76">
        <v>860.18234859079485</v>
      </c>
      <c r="BZ39" s="76">
        <v>3416.184834207887</v>
      </c>
      <c r="CA39" s="76">
        <v>0</v>
      </c>
      <c r="CB39" s="76">
        <v>5455.0726106899847</v>
      </c>
      <c r="CC39" s="76">
        <v>103078.93692488305</v>
      </c>
      <c r="CD39" s="76">
        <v>3974.0336712082003</v>
      </c>
      <c r="CE39" s="94"/>
      <c r="CF39" s="41">
        <f t="shared" si="14"/>
        <v>0</v>
      </c>
      <c r="CG39" s="41">
        <f t="shared" si="15"/>
        <v>0</v>
      </c>
      <c r="CH39" s="41">
        <f t="shared" si="16"/>
        <v>0</v>
      </c>
      <c r="CI39" s="41">
        <f t="shared" si="17"/>
        <v>0</v>
      </c>
      <c r="CJ39" s="41">
        <f t="shared" si="18"/>
        <v>0</v>
      </c>
      <c r="CK39" s="41">
        <f t="shared" si="19"/>
        <v>0</v>
      </c>
      <c r="CL39" s="41">
        <f t="shared" si="20"/>
        <v>-1.439473044110156E-6</v>
      </c>
      <c r="CM39" s="41">
        <f t="shared" si="21"/>
        <v>-1.8570192077928104E-6</v>
      </c>
      <c r="CN39" s="41">
        <f t="shared" si="22"/>
        <v>-5.230454390743699E-7</v>
      </c>
      <c r="CO39" s="41">
        <f t="shared" si="10"/>
        <v>3.7475217624032024E-3</v>
      </c>
      <c r="CP39" s="41">
        <f t="shared" si="11"/>
        <v>0</v>
      </c>
      <c r="CQ39" s="41">
        <f t="shared" si="23"/>
        <v>2.8140536509182741E-4</v>
      </c>
      <c r="CR39" s="41">
        <f t="shared" si="12"/>
        <v>0</v>
      </c>
      <c r="CS39" s="41">
        <f t="shared" si="13"/>
        <v>-5.3225822607394404E-6</v>
      </c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</row>
    <row r="40" spans="1:142">
      <c r="A40" s="34" t="s">
        <v>204</v>
      </c>
      <c r="B40" s="76"/>
      <c r="C40" s="76"/>
      <c r="D40" s="76"/>
      <c r="E40" s="76"/>
      <c r="F40" s="76"/>
      <c r="G40" s="76"/>
      <c r="H40" s="76">
        <v>6563.957155018883</v>
      </c>
      <c r="I40" s="76">
        <v>0.19249362789999999</v>
      </c>
      <c r="J40" s="76">
        <v>1.0189288221738002</v>
      </c>
      <c r="K40" s="76">
        <v>2.8911922023650002E-2</v>
      </c>
      <c r="L40" s="76"/>
      <c r="M40" s="76">
        <v>24.744407554504804</v>
      </c>
      <c r="N40" s="76"/>
      <c r="O40" s="76">
        <v>0.28257290666440005</v>
      </c>
      <c r="P40" s="76"/>
      <c r="Q40" s="76" t="s">
        <v>204</v>
      </c>
      <c r="R40" s="76">
        <v>2.5068717577631907</v>
      </c>
      <c r="S40" s="76">
        <v>835.49864803353341</v>
      </c>
      <c r="T40" s="76">
        <v>0.1924934755409318</v>
      </c>
      <c r="U40" s="76">
        <v>0.1924934755409318</v>
      </c>
      <c r="V40" s="76">
        <v>0.1159413739149126</v>
      </c>
      <c r="W40" s="76">
        <v>1.2854165246449228E-2</v>
      </c>
      <c r="X40" s="76">
        <v>1.0189298755765688</v>
      </c>
      <c r="Y40" s="76">
        <v>0</v>
      </c>
      <c r="Z40" s="76">
        <v>0</v>
      </c>
      <c r="AA40" s="76">
        <v>0</v>
      </c>
      <c r="AB40" s="76">
        <v>0</v>
      </c>
      <c r="AC40" s="76">
        <v>0.41154350496172187</v>
      </c>
      <c r="AD40" s="76">
        <v>0</v>
      </c>
      <c r="AE40" s="76">
        <v>1244.198067201813</v>
      </c>
      <c r="AF40" s="76">
        <v>8.210742956976814</v>
      </c>
      <c r="AG40" s="76">
        <v>2.90291646685076E-2</v>
      </c>
      <c r="AH40" s="76">
        <v>2.90291646685076E-2</v>
      </c>
      <c r="AI40" s="76">
        <v>0</v>
      </c>
      <c r="AJ40" s="76">
        <v>0</v>
      </c>
      <c r="AK40" s="76">
        <v>3.9698132676157383</v>
      </c>
      <c r="AL40" s="76">
        <v>0</v>
      </c>
      <c r="AM40" s="76">
        <v>2123.0795577992999</v>
      </c>
      <c r="AN40" s="76">
        <v>24.237814900378666</v>
      </c>
      <c r="AO40" s="76">
        <v>24.744619463313423</v>
      </c>
      <c r="AP40" s="76">
        <v>0.28257256072785558</v>
      </c>
      <c r="AQ40" s="76">
        <v>0</v>
      </c>
      <c r="AR40" s="76">
        <v>0</v>
      </c>
      <c r="AS40" s="76">
        <v>7958.2045313800372</v>
      </c>
      <c r="AT40" s="76">
        <v>0</v>
      </c>
      <c r="AU40" s="76">
        <v>0</v>
      </c>
      <c r="AV40" s="76">
        <v>0</v>
      </c>
      <c r="AW40" s="76">
        <v>3.9470362091536086E-2</v>
      </c>
      <c r="AX40" s="76">
        <v>9.8096463261628273</v>
      </c>
      <c r="AY40" s="76">
        <v>0</v>
      </c>
      <c r="AZ40" s="76">
        <v>2052.0570994758564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v>0</v>
      </c>
      <c r="BJ40" s="76">
        <v>0</v>
      </c>
      <c r="BK40" s="76">
        <v>0</v>
      </c>
      <c r="BL40" s="76">
        <v>0</v>
      </c>
      <c r="BM40" s="76">
        <v>0</v>
      </c>
      <c r="BN40" s="76">
        <v>0</v>
      </c>
      <c r="BO40" s="76">
        <v>0</v>
      </c>
      <c r="BP40" s="76">
        <v>0</v>
      </c>
      <c r="BQ40" s="76">
        <v>0</v>
      </c>
      <c r="BR40" s="76">
        <v>503.28011558215712</v>
      </c>
      <c r="BS40" s="76">
        <v>0</v>
      </c>
      <c r="BT40" s="76">
        <v>0</v>
      </c>
      <c r="BU40" s="76">
        <v>0</v>
      </c>
      <c r="BV40" s="76">
        <v>0</v>
      </c>
      <c r="BW40" s="76">
        <v>485.50624308956259</v>
      </c>
      <c r="BX40" s="76">
        <v>0</v>
      </c>
      <c r="BY40" s="76">
        <v>64.838532247715619</v>
      </c>
      <c r="BZ40" s="76">
        <v>280.77159413438244</v>
      </c>
      <c r="CA40" s="76">
        <v>0</v>
      </c>
      <c r="CB40" s="76">
        <v>400.5926013657641</v>
      </c>
      <c r="CC40" s="76">
        <v>6563.9532876976555</v>
      </c>
      <c r="CD40" s="76">
        <v>209.04171412402175</v>
      </c>
      <c r="CE40" s="94"/>
      <c r="CF40" s="41">
        <f t="shared" si="14"/>
        <v>0</v>
      </c>
      <c r="CG40" s="41">
        <f t="shared" si="15"/>
        <v>0</v>
      </c>
      <c r="CH40" s="41">
        <f t="shared" si="16"/>
        <v>0</v>
      </c>
      <c r="CI40" s="41">
        <f t="shared" si="17"/>
        <v>0</v>
      </c>
      <c r="CJ40" s="41">
        <f t="shared" si="18"/>
        <v>0</v>
      </c>
      <c r="CK40" s="41">
        <f t="shared" si="19"/>
        <v>0</v>
      </c>
      <c r="CL40" s="41">
        <f t="shared" si="20"/>
        <v>-5.8917526976240142E-7</v>
      </c>
      <c r="CM40" s="41">
        <f t="shared" si="21"/>
        <v>-7.915018790869131E-7</v>
      </c>
      <c r="CN40" s="41">
        <f t="shared" si="22"/>
        <v>1.0338335177544672E-6</v>
      </c>
      <c r="CO40" s="41">
        <f t="shared" si="10"/>
        <v>4.055166057852993E-3</v>
      </c>
      <c r="CP40" s="41">
        <f t="shared" si="11"/>
        <v>0</v>
      </c>
      <c r="CQ40" s="41">
        <f t="shared" si="23"/>
        <v>8.5639071435790102E-6</v>
      </c>
      <c r="CR40" s="41">
        <f t="shared" si="12"/>
        <v>0</v>
      </c>
      <c r="CS40" s="41">
        <f t="shared" si="13"/>
        <v>-1.2242381923637542E-6</v>
      </c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</row>
    <row r="41" spans="1:142">
      <c r="A41" s="34" t="s">
        <v>205</v>
      </c>
      <c r="B41" s="76"/>
      <c r="C41" s="76"/>
      <c r="D41" s="76"/>
      <c r="E41" s="76"/>
      <c r="F41" s="76"/>
      <c r="G41" s="76"/>
      <c r="H41" s="76">
        <v>32263.913546882017</v>
      </c>
      <c r="I41" s="76">
        <v>0.92456076450000046</v>
      </c>
      <c r="J41" s="76">
        <v>7.1614812441599965E-2</v>
      </c>
      <c r="K41" s="76">
        <v>0.17063504051315992</v>
      </c>
      <c r="L41" s="76"/>
      <c r="M41" s="76">
        <v>125.39993713979896</v>
      </c>
      <c r="N41" s="76"/>
      <c r="O41" s="76">
        <v>1.4236578047730888</v>
      </c>
      <c r="P41" s="76"/>
      <c r="Q41" s="76" t="s">
        <v>205</v>
      </c>
      <c r="R41" s="76">
        <v>12.923141216386966</v>
      </c>
      <c r="S41" s="76">
        <v>4254.7771088871841</v>
      </c>
      <c r="T41" s="76">
        <v>0.92456070698278181</v>
      </c>
      <c r="U41" s="76">
        <v>0.92456070698278181</v>
      </c>
      <c r="V41" s="76">
        <v>0.56699909458820452</v>
      </c>
      <c r="W41" s="76">
        <v>6.1580007818901356E-2</v>
      </c>
      <c r="X41" s="76">
        <v>7.1614437770508174E-2</v>
      </c>
      <c r="Y41" s="76">
        <v>0</v>
      </c>
      <c r="Z41" s="76">
        <v>0</v>
      </c>
      <c r="AA41" s="76">
        <v>0</v>
      </c>
      <c r="AB41" s="76">
        <v>0</v>
      </c>
      <c r="AC41" s="76">
        <v>2.9408314479597912</v>
      </c>
      <c r="AD41" s="76">
        <v>0</v>
      </c>
      <c r="AE41" s="76">
        <v>6149.9369340042249</v>
      </c>
      <c r="AF41" s="76">
        <v>43.139436927029791</v>
      </c>
      <c r="AG41" s="76">
        <v>0.17119927185337055</v>
      </c>
      <c r="AH41" s="76">
        <v>0.17119927185337055</v>
      </c>
      <c r="AI41" s="76">
        <v>0</v>
      </c>
      <c r="AJ41" s="76">
        <v>0</v>
      </c>
      <c r="AK41" s="76">
        <v>16.569884275102641</v>
      </c>
      <c r="AL41" s="76">
        <v>0</v>
      </c>
      <c r="AM41" s="76">
        <v>10375.515401003471</v>
      </c>
      <c r="AN41" s="76">
        <v>112.03422093709661</v>
      </c>
      <c r="AO41" s="76">
        <v>125.48680779975625</v>
      </c>
      <c r="AP41" s="76">
        <v>1.4236651318033224</v>
      </c>
      <c r="AQ41" s="76">
        <v>0</v>
      </c>
      <c r="AR41" s="76">
        <v>0</v>
      </c>
      <c r="AS41" s="76">
        <v>39216.371252941797</v>
      </c>
      <c r="AT41" s="76">
        <v>0</v>
      </c>
      <c r="AU41" s="76">
        <v>0</v>
      </c>
      <c r="AV41" s="76">
        <v>0</v>
      </c>
      <c r="AW41" s="76">
        <v>0.55826060527981503</v>
      </c>
      <c r="AX41" s="76">
        <v>47.244000280505155</v>
      </c>
      <c r="AY41" s="76">
        <v>0</v>
      </c>
      <c r="AZ41" s="76">
        <v>9451.6665664610991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v>0</v>
      </c>
      <c r="BJ41" s="76">
        <v>0</v>
      </c>
      <c r="BK41" s="76">
        <v>0</v>
      </c>
      <c r="BL41" s="76">
        <v>0</v>
      </c>
      <c r="BM41" s="76">
        <v>0</v>
      </c>
      <c r="BN41" s="76">
        <v>0</v>
      </c>
      <c r="BO41" s="76">
        <v>0</v>
      </c>
      <c r="BP41" s="76">
        <v>0</v>
      </c>
      <c r="BQ41" s="76">
        <v>0</v>
      </c>
      <c r="BR41" s="76">
        <v>2659.4331712747476</v>
      </c>
      <c r="BS41" s="76">
        <v>0</v>
      </c>
      <c r="BT41" s="76">
        <v>0</v>
      </c>
      <c r="BU41" s="76">
        <v>0</v>
      </c>
      <c r="BV41" s="76">
        <v>0</v>
      </c>
      <c r="BW41" s="76">
        <v>2309.6054145161966</v>
      </c>
      <c r="BX41" s="76">
        <v>0</v>
      </c>
      <c r="BY41" s="76">
        <v>339.29993797193572</v>
      </c>
      <c r="BZ41" s="76">
        <v>1476.3451094173176</v>
      </c>
      <c r="CA41" s="76">
        <v>0</v>
      </c>
      <c r="CB41" s="76">
        <v>1860.7816403981556</v>
      </c>
      <c r="CC41" s="76">
        <v>32263.880363321681</v>
      </c>
      <c r="CD41" s="76">
        <v>1037.6792531155497</v>
      </c>
      <c r="CE41" s="94"/>
      <c r="CF41" s="41">
        <f t="shared" si="14"/>
        <v>0</v>
      </c>
      <c r="CG41" s="41">
        <f t="shared" si="15"/>
        <v>0</v>
      </c>
      <c r="CH41" s="41">
        <f t="shared" si="16"/>
        <v>0</v>
      </c>
      <c r="CI41" s="41">
        <f t="shared" si="17"/>
        <v>0</v>
      </c>
      <c r="CJ41" s="41">
        <f t="shared" si="18"/>
        <v>0</v>
      </c>
      <c r="CK41" s="41">
        <f t="shared" si="19"/>
        <v>0</v>
      </c>
      <c r="CL41" s="41">
        <f t="shared" si="20"/>
        <v>-1.0285038821277176E-6</v>
      </c>
      <c r="CM41" s="41">
        <f t="shared" si="21"/>
        <v>-6.2210317442630154E-8</v>
      </c>
      <c r="CN41" s="41">
        <f t="shared" si="22"/>
        <v>-5.2317541443847793E-6</v>
      </c>
      <c r="CO41" s="41">
        <f t="shared" si="10"/>
        <v>3.3066557637504734E-3</v>
      </c>
      <c r="CP41" s="41">
        <f t="shared" si="11"/>
        <v>0</v>
      </c>
      <c r="CQ41" s="41">
        <f t="shared" si="23"/>
        <v>6.9274883176726821E-4</v>
      </c>
      <c r="CR41" s="41">
        <f t="shared" si="12"/>
        <v>0</v>
      </c>
      <c r="CS41" s="41">
        <f t="shared" si="13"/>
        <v>5.1466231625921929E-6</v>
      </c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</row>
    <row r="42" spans="1:142">
      <c r="A42" s="34" t="s">
        <v>206</v>
      </c>
      <c r="B42" s="76"/>
      <c r="C42" s="76"/>
      <c r="D42" s="76"/>
      <c r="E42" s="76"/>
      <c r="F42" s="76"/>
      <c r="G42" s="76"/>
      <c r="H42" s="76">
        <v>23623.103387863815</v>
      </c>
      <c r="I42" s="76">
        <v>0.15988434439810009</v>
      </c>
      <c r="J42" s="76">
        <v>37.180998886644659</v>
      </c>
      <c r="K42" s="76">
        <v>0.12540835249922999</v>
      </c>
      <c r="L42" s="76"/>
      <c r="M42" s="76">
        <v>22.783292681288717</v>
      </c>
      <c r="N42" s="76"/>
      <c r="O42" s="76">
        <v>246.99973825348107</v>
      </c>
      <c r="P42" s="76"/>
      <c r="Q42" s="76" t="s">
        <v>206</v>
      </c>
      <c r="R42" s="76">
        <v>2.4100963099938828</v>
      </c>
      <c r="S42" s="76">
        <v>739.40536649360331</v>
      </c>
      <c r="T42" s="76">
        <v>0.1598853752209729</v>
      </c>
      <c r="U42" s="76">
        <v>0.1598853752209729</v>
      </c>
      <c r="V42" s="76">
        <v>0.1004731234846806</v>
      </c>
      <c r="W42" s="76">
        <v>1.0701524692032597E-2</v>
      </c>
      <c r="X42" s="76">
        <v>37.180839011827487</v>
      </c>
      <c r="Y42" s="76">
        <v>0</v>
      </c>
      <c r="Z42" s="76">
        <v>0</v>
      </c>
      <c r="AA42" s="76">
        <v>0</v>
      </c>
      <c r="AB42" s="76">
        <v>0</v>
      </c>
      <c r="AC42" s="76">
        <v>0.41900806771378546</v>
      </c>
      <c r="AD42" s="76">
        <v>0</v>
      </c>
      <c r="AE42" s="76">
        <v>1116.4982038080041</v>
      </c>
      <c r="AF42" s="76">
        <v>8.1827762952016414</v>
      </c>
      <c r="AG42" s="76">
        <v>0.12550395989565541</v>
      </c>
      <c r="AH42" s="76">
        <v>0.12550395989565541</v>
      </c>
      <c r="AI42" s="76">
        <v>0</v>
      </c>
      <c r="AJ42" s="76">
        <v>0</v>
      </c>
      <c r="AK42" s="76">
        <v>131.70429765788234</v>
      </c>
      <c r="AL42" s="76">
        <v>0</v>
      </c>
      <c r="AM42" s="76">
        <v>9725.7479914354572</v>
      </c>
      <c r="AN42" s="76">
        <v>25.116105300224323</v>
      </c>
      <c r="AO42" s="76">
        <v>23.08069723077211</v>
      </c>
      <c r="AP42" s="76">
        <v>246.99689435311635</v>
      </c>
      <c r="AQ42" s="76">
        <v>0</v>
      </c>
      <c r="AR42" s="76">
        <v>0</v>
      </c>
      <c r="AS42" s="76">
        <v>24831.213504301755</v>
      </c>
      <c r="AT42" s="76">
        <v>0</v>
      </c>
      <c r="AU42" s="76">
        <v>0</v>
      </c>
      <c r="AV42" s="76">
        <v>0</v>
      </c>
      <c r="AW42" s="76">
        <v>1.2837011710955428</v>
      </c>
      <c r="AX42" s="76">
        <v>72.38848827271724</v>
      </c>
      <c r="AY42" s="76">
        <v>0</v>
      </c>
      <c r="AZ42" s="76">
        <v>4849.8395917257221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  <c r="BF42" s="76">
        <v>0</v>
      </c>
      <c r="BG42" s="76">
        <v>0</v>
      </c>
      <c r="BH42" s="76">
        <v>0</v>
      </c>
      <c r="BI42" s="76">
        <v>0</v>
      </c>
      <c r="BJ42" s="76">
        <v>0</v>
      </c>
      <c r="BK42" s="76">
        <v>0</v>
      </c>
      <c r="BL42" s="76">
        <v>0</v>
      </c>
      <c r="BM42" s="76">
        <v>0</v>
      </c>
      <c r="BN42" s="76">
        <v>0</v>
      </c>
      <c r="BO42" s="76">
        <v>0</v>
      </c>
      <c r="BP42" s="76">
        <v>0</v>
      </c>
      <c r="BQ42" s="76">
        <v>0</v>
      </c>
      <c r="BR42" s="76">
        <v>442.92022389844658</v>
      </c>
      <c r="BS42" s="76">
        <v>0</v>
      </c>
      <c r="BT42" s="76">
        <v>0</v>
      </c>
      <c r="BU42" s="76">
        <v>0</v>
      </c>
      <c r="BV42" s="76">
        <v>0</v>
      </c>
      <c r="BW42" s="76">
        <v>4529.1864238778062</v>
      </c>
      <c r="BX42" s="76">
        <v>0</v>
      </c>
      <c r="BY42" s="76">
        <v>64.084185014013954</v>
      </c>
      <c r="BZ42" s="76">
        <v>294.27409842541016</v>
      </c>
      <c r="CA42" s="76">
        <v>0</v>
      </c>
      <c r="CB42" s="76">
        <v>1001.4117410367222</v>
      </c>
      <c r="CC42" s="76">
        <v>23623.043359292755</v>
      </c>
      <c r="CD42" s="76">
        <v>1270.516649216896</v>
      </c>
      <c r="CE42" s="94"/>
      <c r="CF42" s="41">
        <f t="shared" si="14"/>
        <v>0</v>
      </c>
      <c r="CG42" s="41">
        <f t="shared" si="15"/>
        <v>0</v>
      </c>
      <c r="CH42" s="41">
        <f t="shared" si="16"/>
        <v>0</v>
      </c>
      <c r="CI42" s="41">
        <f t="shared" si="17"/>
        <v>0</v>
      </c>
      <c r="CJ42" s="41">
        <f t="shared" si="18"/>
        <v>0</v>
      </c>
      <c r="CK42" s="41">
        <f t="shared" si="19"/>
        <v>0</v>
      </c>
      <c r="CL42" s="41">
        <f t="shared" si="20"/>
        <v>-2.5410958956190004E-6</v>
      </c>
      <c r="CM42" s="41">
        <f t="shared" si="21"/>
        <v>6.4473033722674676E-6</v>
      </c>
      <c r="CN42" s="41">
        <f t="shared" si="22"/>
        <v>-4.2999064564948839E-6</v>
      </c>
      <c r="CO42" s="41">
        <f t="shared" si="10"/>
        <v>7.6236865025401603E-4</v>
      </c>
      <c r="CP42" s="41">
        <f t="shared" si="11"/>
        <v>0</v>
      </c>
      <c r="CQ42" s="41">
        <f t="shared" si="23"/>
        <v>1.3053624585512277E-2</v>
      </c>
      <c r="CR42" s="41">
        <f t="shared" si="12"/>
        <v>0</v>
      </c>
      <c r="CS42" s="41">
        <f t="shared" si="13"/>
        <v>-1.1513778859980289E-5</v>
      </c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</row>
    <row r="43" spans="1:142">
      <c r="A43" s="34" t="s">
        <v>207</v>
      </c>
      <c r="B43" s="76"/>
      <c r="C43" s="76"/>
      <c r="D43" s="76"/>
      <c r="E43" s="76"/>
      <c r="F43" s="76"/>
      <c r="G43" s="76"/>
      <c r="H43" s="76">
        <v>48871.107209648661</v>
      </c>
      <c r="I43" s="76">
        <v>1.2309676490540999</v>
      </c>
      <c r="J43" s="76">
        <v>1.6040680008433896</v>
      </c>
      <c r="K43" s="76">
        <v>0.23300066742795009</v>
      </c>
      <c r="L43" s="76"/>
      <c r="M43" s="76">
        <v>173.65908232668096</v>
      </c>
      <c r="N43" s="76"/>
      <c r="O43" s="76">
        <v>94.956605961606286</v>
      </c>
      <c r="P43" s="76"/>
      <c r="Q43" s="76" t="s">
        <v>207</v>
      </c>
      <c r="R43" s="76">
        <v>17.956267967335855</v>
      </c>
      <c r="S43" s="76">
        <v>5804.6152632601779</v>
      </c>
      <c r="T43" s="76">
        <v>1.2309669721903673</v>
      </c>
      <c r="U43" s="76">
        <v>1.2309669721903673</v>
      </c>
      <c r="V43" s="76">
        <v>0.72881102864134595</v>
      </c>
      <c r="W43" s="76">
        <v>7.460688840666449E-2</v>
      </c>
      <c r="X43" s="76">
        <v>1.6040628038368061</v>
      </c>
      <c r="Y43" s="76">
        <v>0</v>
      </c>
      <c r="Z43" s="76">
        <v>0</v>
      </c>
      <c r="AA43" s="76">
        <v>0</v>
      </c>
      <c r="AB43" s="76">
        <v>0</v>
      </c>
      <c r="AC43" s="76">
        <v>4.5429817285814851</v>
      </c>
      <c r="AD43" s="76">
        <v>0</v>
      </c>
      <c r="AE43" s="76">
        <v>8378.9678443754256</v>
      </c>
      <c r="AF43" s="76">
        <v>61.675039813345649</v>
      </c>
      <c r="AG43" s="76">
        <v>0.23375238335611798</v>
      </c>
      <c r="AH43" s="76">
        <v>0.23375238335611798</v>
      </c>
      <c r="AI43" s="76">
        <v>0</v>
      </c>
      <c r="AJ43" s="76">
        <v>0</v>
      </c>
      <c r="AK43" s="76">
        <v>58.918350060315078</v>
      </c>
      <c r="AL43" s="76">
        <v>0</v>
      </c>
      <c r="AM43" s="76">
        <v>15881.195413957796</v>
      </c>
      <c r="AN43" s="76">
        <v>140.51551509470067</v>
      </c>
      <c r="AO43" s="76">
        <v>173.80065137389937</v>
      </c>
      <c r="AP43" s="76">
        <v>94.956376327524907</v>
      </c>
      <c r="AQ43" s="76">
        <v>0</v>
      </c>
      <c r="AR43" s="76">
        <v>0</v>
      </c>
      <c r="AS43" s="76">
        <v>58229.679679999121</v>
      </c>
      <c r="AT43" s="76">
        <v>0</v>
      </c>
      <c r="AU43" s="76">
        <v>0</v>
      </c>
      <c r="AV43" s="76">
        <v>0</v>
      </c>
      <c r="AW43" s="76">
        <v>0.85677863104046992</v>
      </c>
      <c r="AX43" s="76">
        <v>78.528010750877613</v>
      </c>
      <c r="AY43" s="76">
        <v>0</v>
      </c>
      <c r="AZ43" s="76">
        <v>13992.375919727519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3662.997507021561</v>
      </c>
      <c r="BS43" s="76">
        <v>0</v>
      </c>
      <c r="BT43" s="76">
        <v>0</v>
      </c>
      <c r="BU43" s="76">
        <v>0</v>
      </c>
      <c r="BV43" s="76">
        <v>0</v>
      </c>
      <c r="BW43" s="76">
        <v>4216.6877514193457</v>
      </c>
      <c r="BX43" s="76">
        <v>0</v>
      </c>
      <c r="BY43" s="76">
        <v>483.5973898608122</v>
      </c>
      <c r="BZ43" s="76">
        <v>2003.4086867781355</v>
      </c>
      <c r="CA43" s="76">
        <v>0</v>
      </c>
      <c r="CB43" s="76">
        <v>2806.9088220486415</v>
      </c>
      <c r="CC43" s="76">
        <v>48871.039055429697</v>
      </c>
      <c r="CD43" s="76">
        <v>1686.7556094919732</v>
      </c>
      <c r="CE43" s="94"/>
      <c r="CF43" s="41">
        <f t="shared" si="14"/>
        <v>0</v>
      </c>
      <c r="CG43" s="41">
        <f t="shared" si="15"/>
        <v>0</v>
      </c>
      <c r="CH43" s="41">
        <f t="shared" si="16"/>
        <v>0</v>
      </c>
      <c r="CI43" s="41">
        <f t="shared" si="17"/>
        <v>0</v>
      </c>
      <c r="CJ43" s="41">
        <f t="shared" si="18"/>
        <v>0</v>
      </c>
      <c r="CK43" s="41">
        <f t="shared" si="19"/>
        <v>0</v>
      </c>
      <c r="CL43" s="41">
        <f t="shared" si="20"/>
        <v>-1.3945707976453828E-6</v>
      </c>
      <c r="CM43" s="41">
        <f t="shared" si="21"/>
        <v>-5.4986313664565554E-7</v>
      </c>
      <c r="CN43" s="41">
        <f t="shared" si="22"/>
        <v>-3.2398916883768975E-6</v>
      </c>
      <c r="CO43" s="41">
        <f t="shared" si="10"/>
        <v>3.2262393771912267E-3</v>
      </c>
      <c r="CP43" s="41">
        <f t="shared" si="11"/>
        <v>0</v>
      </c>
      <c r="CQ43" s="41">
        <f t="shared" si="23"/>
        <v>8.1521245719873509E-4</v>
      </c>
      <c r="CR43" s="41">
        <f t="shared" si="12"/>
        <v>0</v>
      </c>
      <c r="CS43" s="41">
        <f t="shared" si="13"/>
        <v>-2.4183054886291623E-6</v>
      </c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</row>
    <row r="44" spans="1:142">
      <c r="A44" s="34" t="s">
        <v>208</v>
      </c>
      <c r="B44" s="76"/>
      <c r="C44" s="76"/>
      <c r="D44" s="76"/>
      <c r="E44" s="76"/>
      <c r="F44" s="76"/>
      <c r="G44" s="76"/>
      <c r="H44" s="76">
        <v>196180.67684018184</v>
      </c>
      <c r="I44" s="76">
        <v>5.2072433403767358</v>
      </c>
      <c r="J44" s="76">
        <v>17.756785014956474</v>
      </c>
      <c r="K44" s="76">
        <v>0.96130702573198745</v>
      </c>
      <c r="L44" s="76"/>
      <c r="M44" s="76">
        <v>693.60631032672006</v>
      </c>
      <c r="N44" s="76"/>
      <c r="O44" s="76">
        <v>546.45875147371214</v>
      </c>
      <c r="P44" s="76"/>
      <c r="Q44" s="76" t="s">
        <v>208</v>
      </c>
      <c r="R44" s="76">
        <v>71.414370757999393</v>
      </c>
      <c r="S44" s="76">
        <v>21845.102133033095</v>
      </c>
      <c r="T44" s="76">
        <v>5.2072400116145401</v>
      </c>
      <c r="U44" s="76">
        <v>5.2072400116145401</v>
      </c>
      <c r="V44" s="76">
        <v>3.1563230838117353</v>
      </c>
      <c r="W44" s="76">
        <v>0.34262158525034103</v>
      </c>
      <c r="X44" s="76">
        <v>17.756752580805379</v>
      </c>
      <c r="Y44" s="76">
        <v>0</v>
      </c>
      <c r="Z44" s="76">
        <v>0</v>
      </c>
      <c r="AA44" s="76">
        <v>0</v>
      </c>
      <c r="AB44" s="76">
        <v>0</v>
      </c>
      <c r="AC44" s="76">
        <v>11.760011175348058</v>
      </c>
      <c r="AD44" s="76">
        <v>0</v>
      </c>
      <c r="AE44" s="76">
        <v>34347.600121249139</v>
      </c>
      <c r="AF44" s="76">
        <v>237.8888097260714</v>
      </c>
      <c r="AG44" s="76">
        <v>0.96448728434851272</v>
      </c>
      <c r="AH44" s="76">
        <v>0.96448728434851272</v>
      </c>
      <c r="AI44" s="76">
        <v>0</v>
      </c>
      <c r="AJ44" s="76">
        <v>0</v>
      </c>
      <c r="AK44" s="76">
        <v>285.13270030163193</v>
      </c>
      <c r="AL44" s="76">
        <v>0</v>
      </c>
      <c r="AM44" s="76">
        <v>68738.555318928455</v>
      </c>
      <c r="AN44" s="76">
        <v>608.45376220764228</v>
      </c>
      <c r="AO44" s="76">
        <v>694.11712264024709</v>
      </c>
      <c r="AP44" s="76">
        <v>546.45481187218263</v>
      </c>
      <c r="AQ44" s="76">
        <v>0</v>
      </c>
      <c r="AR44" s="76">
        <v>0</v>
      </c>
      <c r="AS44" s="76">
        <v>233136.58199672616</v>
      </c>
      <c r="AT44" s="76">
        <v>0</v>
      </c>
      <c r="AU44" s="76">
        <v>0</v>
      </c>
      <c r="AV44" s="76">
        <v>0</v>
      </c>
      <c r="AW44" s="76">
        <v>3.2280627231894043</v>
      </c>
      <c r="AX44" s="76">
        <v>349.81597358065295</v>
      </c>
      <c r="AY44" s="76">
        <v>0</v>
      </c>
      <c r="AZ44" s="76">
        <v>55351.237143104547</v>
      </c>
      <c r="BA44" s="76">
        <v>0</v>
      </c>
      <c r="BB44" s="76">
        <v>0</v>
      </c>
      <c r="BC44" s="76">
        <v>0</v>
      </c>
      <c r="BD44" s="76">
        <v>0</v>
      </c>
      <c r="BE44" s="76">
        <v>0</v>
      </c>
      <c r="BF44" s="76">
        <v>0</v>
      </c>
      <c r="BG44" s="76">
        <v>0</v>
      </c>
      <c r="BH44" s="76">
        <v>0</v>
      </c>
      <c r="BI44" s="76">
        <v>0</v>
      </c>
      <c r="BJ44" s="76">
        <v>0</v>
      </c>
      <c r="BK44" s="76">
        <v>0</v>
      </c>
      <c r="BL44" s="76">
        <v>0</v>
      </c>
      <c r="BM44" s="76">
        <v>0</v>
      </c>
      <c r="BN44" s="76">
        <v>0</v>
      </c>
      <c r="BO44" s="76">
        <v>0</v>
      </c>
      <c r="BP44" s="76">
        <v>0</v>
      </c>
      <c r="BQ44" s="76">
        <v>0</v>
      </c>
      <c r="BR44" s="76">
        <v>13494.582212751067</v>
      </c>
      <c r="BS44" s="76">
        <v>0</v>
      </c>
      <c r="BT44" s="76">
        <v>0</v>
      </c>
      <c r="BU44" s="76">
        <v>0</v>
      </c>
      <c r="BV44" s="76">
        <v>0</v>
      </c>
      <c r="BW44" s="76">
        <v>18563.019881293112</v>
      </c>
      <c r="BX44" s="76">
        <v>0</v>
      </c>
      <c r="BY44" s="76">
        <v>1872.0977706358819</v>
      </c>
      <c r="BZ44" s="76">
        <v>7641.2274740361718</v>
      </c>
      <c r="CA44" s="76">
        <v>0</v>
      </c>
      <c r="CB44" s="76">
        <v>10078.635005125429</v>
      </c>
      <c r="CC44" s="76">
        <v>196180.14490627591</v>
      </c>
      <c r="CD44" s="76">
        <v>7157.0821910556369</v>
      </c>
      <c r="CE44" s="94"/>
      <c r="CF44" s="41">
        <f t="shared" si="14"/>
        <v>0</v>
      </c>
      <c r="CG44" s="41">
        <f t="shared" si="15"/>
        <v>0</v>
      </c>
      <c r="CH44" s="41">
        <f t="shared" si="16"/>
        <v>0</v>
      </c>
      <c r="CI44" s="41">
        <f t="shared" si="17"/>
        <v>0</v>
      </c>
      <c r="CJ44" s="41">
        <f t="shared" si="18"/>
        <v>0</v>
      </c>
      <c r="CK44" s="41">
        <f t="shared" si="19"/>
        <v>0</v>
      </c>
      <c r="CL44" s="41">
        <f t="shared" si="20"/>
        <v>-2.7114490300616434E-6</v>
      </c>
      <c r="CM44" s="41">
        <f t="shared" si="21"/>
        <v>-6.3925612422478999E-7</v>
      </c>
      <c r="CN44" s="41">
        <f t="shared" si="22"/>
        <v>-1.8265779006359116E-6</v>
      </c>
      <c r="CO44" s="41">
        <f t="shared" si="10"/>
        <v>3.3082652382610623E-3</v>
      </c>
      <c r="CP44" s="41">
        <f t="shared" si="11"/>
        <v>0</v>
      </c>
      <c r="CQ44" s="41">
        <f t="shared" si="23"/>
        <v>7.3645857300002129E-4</v>
      </c>
      <c r="CR44" s="41">
        <f t="shared" si="12"/>
        <v>0</v>
      </c>
      <c r="CS44" s="41">
        <f t="shared" si="13"/>
        <v>-7.2093301075061858E-6</v>
      </c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</row>
    <row r="45" spans="1:142">
      <c r="A45" s="34" t="s">
        <v>209</v>
      </c>
      <c r="B45" s="76"/>
      <c r="C45" s="76"/>
      <c r="D45" s="76"/>
      <c r="E45" s="76"/>
      <c r="F45" s="76"/>
      <c r="G45" s="76"/>
      <c r="H45" s="76">
        <v>21786.164003660062</v>
      </c>
      <c r="I45" s="76">
        <v>0.57408121849779969</v>
      </c>
      <c r="J45" s="76">
        <v>2.0555480378274393</v>
      </c>
      <c r="K45" s="76">
        <v>9.3146776611649953E-2</v>
      </c>
      <c r="L45" s="76"/>
      <c r="M45" s="76">
        <v>79.688747390234951</v>
      </c>
      <c r="N45" s="76"/>
      <c r="O45" s="76">
        <v>26.990079318073644</v>
      </c>
      <c r="P45" s="76"/>
      <c r="Q45" s="76" t="s">
        <v>209</v>
      </c>
      <c r="R45" s="76">
        <v>8.3535868943879166</v>
      </c>
      <c r="S45" s="76">
        <v>2540.881640682725</v>
      </c>
      <c r="T45" s="76">
        <v>0.57408208032226671</v>
      </c>
      <c r="U45" s="76">
        <v>0.57408208032226671</v>
      </c>
      <c r="V45" s="76">
        <v>0.35637275304403154</v>
      </c>
      <c r="W45" s="76">
        <v>3.8287499589752777E-2</v>
      </c>
      <c r="X45" s="76">
        <v>2.0555399605980678</v>
      </c>
      <c r="Y45" s="76">
        <v>0</v>
      </c>
      <c r="Z45" s="76">
        <v>0</v>
      </c>
      <c r="AA45" s="76">
        <v>0</v>
      </c>
      <c r="AB45" s="76">
        <v>0</v>
      </c>
      <c r="AC45" s="76">
        <v>1.502883175725626</v>
      </c>
      <c r="AD45" s="76">
        <v>0</v>
      </c>
      <c r="AE45" s="76">
        <v>3901.9874602860427</v>
      </c>
      <c r="AF45" s="76">
        <v>28.151472054324604</v>
      </c>
      <c r="AG45" s="76">
        <v>9.3497151144657287E-2</v>
      </c>
      <c r="AH45" s="76">
        <v>9.3497151144657287E-2</v>
      </c>
      <c r="AI45" s="76">
        <v>0</v>
      </c>
      <c r="AJ45" s="76">
        <v>0</v>
      </c>
      <c r="AK45" s="76">
        <v>22.16803917745224</v>
      </c>
      <c r="AL45" s="76">
        <v>0</v>
      </c>
      <c r="AM45" s="76">
        <v>7089.3537217373005</v>
      </c>
      <c r="AN45" s="76">
        <v>78.777283535437689</v>
      </c>
      <c r="AO45" s="76">
        <v>79.701152650235557</v>
      </c>
      <c r="AP45" s="76">
        <v>26.989853594276038</v>
      </c>
      <c r="AQ45" s="76">
        <v>0</v>
      </c>
      <c r="AR45" s="76">
        <v>0</v>
      </c>
      <c r="AS45" s="76">
        <v>26004.011850284111</v>
      </c>
      <c r="AT45" s="76">
        <v>0</v>
      </c>
      <c r="AU45" s="76">
        <v>0</v>
      </c>
      <c r="AV45" s="76">
        <v>0</v>
      </c>
      <c r="AW45" s="76">
        <v>0.17641733077084634</v>
      </c>
      <c r="AX45" s="76">
        <v>33.631125483969662</v>
      </c>
      <c r="AY45" s="76">
        <v>0</v>
      </c>
      <c r="AZ45" s="76">
        <v>6555.0037179953551</v>
      </c>
      <c r="BA45" s="76">
        <v>0</v>
      </c>
      <c r="BB45" s="76">
        <v>0</v>
      </c>
      <c r="BC45" s="76">
        <v>0</v>
      </c>
      <c r="BD45" s="76">
        <v>0</v>
      </c>
      <c r="BE45" s="76">
        <v>0</v>
      </c>
      <c r="BF45" s="76">
        <v>0</v>
      </c>
      <c r="BG45" s="76">
        <v>0</v>
      </c>
      <c r="BH45" s="76">
        <v>0</v>
      </c>
      <c r="BI45" s="76">
        <v>0</v>
      </c>
      <c r="BJ45" s="76">
        <v>0</v>
      </c>
      <c r="BK45" s="76">
        <v>0</v>
      </c>
      <c r="BL45" s="76">
        <v>0</v>
      </c>
      <c r="BM45" s="76">
        <v>0</v>
      </c>
      <c r="BN45" s="76">
        <v>0</v>
      </c>
      <c r="BO45" s="76">
        <v>0</v>
      </c>
      <c r="BP45" s="76">
        <v>0</v>
      </c>
      <c r="BQ45" s="76">
        <v>0</v>
      </c>
      <c r="BR45" s="76">
        <v>1561.3998501667704</v>
      </c>
      <c r="BS45" s="76">
        <v>0</v>
      </c>
      <c r="BT45" s="76">
        <v>0</v>
      </c>
      <c r="BU45" s="76">
        <v>0</v>
      </c>
      <c r="BV45" s="76">
        <v>0</v>
      </c>
      <c r="BW45" s="76">
        <v>1766.1503375670836</v>
      </c>
      <c r="BX45" s="76">
        <v>0</v>
      </c>
      <c r="BY45" s="76">
        <v>220.88790631437092</v>
      </c>
      <c r="BZ45" s="76">
        <v>964.32906187930803</v>
      </c>
      <c r="CA45" s="76">
        <v>0</v>
      </c>
      <c r="CB45" s="76">
        <v>1259.0795540979873</v>
      </c>
      <c r="CC45" s="76">
        <v>21786.019209422568</v>
      </c>
      <c r="CD45" s="76">
        <v>757.93057529361351</v>
      </c>
      <c r="CE45" s="94"/>
      <c r="CF45" s="41">
        <f t="shared" si="14"/>
        <v>0</v>
      </c>
      <c r="CG45" s="41">
        <f t="shared" si="15"/>
        <v>0</v>
      </c>
      <c r="CH45" s="41">
        <f t="shared" si="16"/>
        <v>0</v>
      </c>
      <c r="CI45" s="41">
        <f t="shared" si="17"/>
        <v>0</v>
      </c>
      <c r="CJ45" s="41">
        <f t="shared" si="18"/>
        <v>0</v>
      </c>
      <c r="CK45" s="41">
        <f t="shared" si="19"/>
        <v>0</v>
      </c>
      <c r="CL45" s="41">
        <f t="shared" si="20"/>
        <v>-6.6461556733910078E-6</v>
      </c>
      <c r="CM45" s="41">
        <f t="shared" si="21"/>
        <v>1.5012239370388513E-6</v>
      </c>
      <c r="CN45" s="41">
        <f t="shared" si="22"/>
        <v>-3.9294773086935697E-6</v>
      </c>
      <c r="CO45" s="41">
        <f t="shared" si="10"/>
        <v>3.7615314856049627E-3</v>
      </c>
      <c r="CP45" s="41">
        <f t="shared" si="11"/>
        <v>0</v>
      </c>
      <c r="CQ45" s="41">
        <f t="shared" si="23"/>
        <v>1.5567141418168918E-4</v>
      </c>
      <c r="CR45" s="41">
        <f t="shared" si="12"/>
        <v>0</v>
      </c>
      <c r="CS45" s="41">
        <f t="shared" si="13"/>
        <v>-8.3632135698901929E-6</v>
      </c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</row>
    <row r="46" spans="1:142">
      <c r="A46" s="34" t="s">
        <v>210</v>
      </c>
      <c r="B46" s="76"/>
      <c r="C46" s="76"/>
      <c r="D46" s="76"/>
      <c r="E46" s="76"/>
      <c r="F46" s="76"/>
      <c r="G46" s="76"/>
      <c r="H46" s="76">
        <v>4041.1231678265772</v>
      </c>
      <c r="I46" s="76">
        <v>0.11367525531400004</v>
      </c>
      <c r="J46" s="76">
        <v>6.7187064419000004E-4</v>
      </c>
      <c r="K46" s="76">
        <v>1.9148676600439996E-2</v>
      </c>
      <c r="L46" s="76"/>
      <c r="M46" s="76">
        <v>16.133216462858321</v>
      </c>
      <c r="N46" s="76"/>
      <c r="O46" s="76">
        <v>3.1708823668643902</v>
      </c>
      <c r="P46" s="76"/>
      <c r="Q46" s="76" t="s">
        <v>210</v>
      </c>
      <c r="R46" s="76">
        <v>1.6948628703913751</v>
      </c>
      <c r="S46" s="76">
        <v>524.07227787942975</v>
      </c>
      <c r="T46" s="76">
        <v>0.113674735619266</v>
      </c>
      <c r="U46" s="76">
        <v>0.113674735619266</v>
      </c>
      <c r="V46" s="76">
        <v>7.1202966841382845E-2</v>
      </c>
      <c r="W46" s="76">
        <v>7.6091220822654838E-3</v>
      </c>
      <c r="X46" s="76">
        <v>6.7190385213060258E-4</v>
      </c>
      <c r="Y46" s="76">
        <v>0</v>
      </c>
      <c r="Z46" s="76">
        <v>0</v>
      </c>
      <c r="AA46" s="76">
        <v>0</v>
      </c>
      <c r="AB46" s="76">
        <v>0</v>
      </c>
      <c r="AC46" s="76">
        <v>0.27956052031250517</v>
      </c>
      <c r="AD46" s="76">
        <v>0</v>
      </c>
      <c r="AE46" s="76">
        <v>779.44606627529743</v>
      </c>
      <c r="AF46" s="76">
        <v>5.7399341650380018</v>
      </c>
      <c r="AG46" s="76">
        <v>1.9218742715300628E-2</v>
      </c>
      <c r="AH46" s="76">
        <v>1.9218742715300628E-2</v>
      </c>
      <c r="AI46" s="76">
        <v>0</v>
      </c>
      <c r="AJ46" s="76">
        <v>0</v>
      </c>
      <c r="AK46" s="76">
        <v>3.0073110232014488</v>
      </c>
      <c r="AL46" s="76">
        <v>0</v>
      </c>
      <c r="AM46" s="76">
        <v>1333.2400634541484</v>
      </c>
      <c r="AN46" s="76">
        <v>13.154706033497007</v>
      </c>
      <c r="AO46" s="76">
        <v>16.137334727650906</v>
      </c>
      <c r="AP46" s="76">
        <v>3.1708680650025673</v>
      </c>
      <c r="AQ46" s="76">
        <v>0</v>
      </c>
      <c r="AR46" s="76">
        <v>0</v>
      </c>
      <c r="AS46" s="76">
        <v>4898.6352007583964</v>
      </c>
      <c r="AT46" s="76">
        <v>0</v>
      </c>
      <c r="AU46" s="76">
        <v>0</v>
      </c>
      <c r="AV46" s="76">
        <v>0</v>
      </c>
      <c r="AW46" s="76">
        <v>4.2157939254507053E-2</v>
      </c>
      <c r="AX46" s="76">
        <v>6.0716312792319185</v>
      </c>
      <c r="AY46" s="76">
        <v>0</v>
      </c>
      <c r="AZ46" s="76">
        <v>1202.6640310289529</v>
      </c>
      <c r="BA46" s="76">
        <v>0</v>
      </c>
      <c r="BB46" s="76">
        <v>0</v>
      </c>
      <c r="BC46" s="76">
        <v>0</v>
      </c>
      <c r="BD46" s="76">
        <v>0</v>
      </c>
      <c r="BE46" s="76">
        <v>0</v>
      </c>
      <c r="BF46" s="76">
        <v>0</v>
      </c>
      <c r="BG46" s="76">
        <v>0</v>
      </c>
      <c r="BH46" s="76">
        <v>0</v>
      </c>
      <c r="BI46" s="76">
        <v>0</v>
      </c>
      <c r="BJ46" s="76">
        <v>0</v>
      </c>
      <c r="BK46" s="76">
        <v>0</v>
      </c>
      <c r="BL46" s="76">
        <v>0</v>
      </c>
      <c r="BM46" s="76">
        <v>0</v>
      </c>
      <c r="BN46" s="76">
        <v>0</v>
      </c>
      <c r="BO46" s="76">
        <v>0</v>
      </c>
      <c r="BP46" s="76">
        <v>0</v>
      </c>
      <c r="BQ46" s="76">
        <v>0</v>
      </c>
      <c r="BR46" s="76">
        <v>314.19521302243726</v>
      </c>
      <c r="BS46" s="76">
        <v>0</v>
      </c>
      <c r="BT46" s="76">
        <v>0</v>
      </c>
      <c r="BU46" s="76">
        <v>0</v>
      </c>
      <c r="BV46" s="76">
        <v>0</v>
      </c>
      <c r="BW46" s="76">
        <v>307.25137482255133</v>
      </c>
      <c r="BX46" s="76">
        <v>0</v>
      </c>
      <c r="BY46" s="76">
        <v>44.980548340826324</v>
      </c>
      <c r="BZ46" s="76">
        <v>170.35668328740891</v>
      </c>
      <c r="CA46" s="76">
        <v>0</v>
      </c>
      <c r="CB46" s="76">
        <v>225.53531575852756</v>
      </c>
      <c r="CC46" s="76">
        <v>4041.1201352535604</v>
      </c>
      <c r="CD46" s="76">
        <v>122.86744804841929</v>
      </c>
      <c r="CE46" s="94"/>
      <c r="CF46" s="41">
        <f t="shared" si="14"/>
        <v>0</v>
      </c>
      <c r="CG46" s="41">
        <f t="shared" si="15"/>
        <v>0</v>
      </c>
      <c r="CH46" s="41">
        <f t="shared" si="16"/>
        <v>0</v>
      </c>
      <c r="CI46" s="41">
        <f t="shared" si="17"/>
        <v>0</v>
      </c>
      <c r="CJ46" s="41">
        <f t="shared" si="18"/>
        <v>0</v>
      </c>
      <c r="CK46" s="41">
        <f t="shared" si="19"/>
        <v>0</v>
      </c>
      <c r="CL46" s="41">
        <f t="shared" si="20"/>
        <v>-7.5042825739565413E-7</v>
      </c>
      <c r="CM46" s="41">
        <f t="shared" si="21"/>
        <v>-4.5717489932442885E-6</v>
      </c>
      <c r="CN46" s="41">
        <f t="shared" si="22"/>
        <v>4.9426092492216181E-5</v>
      </c>
      <c r="CO46" s="41">
        <f t="shared" si="10"/>
        <v>3.6590578201640329E-3</v>
      </c>
      <c r="CP46" s="41">
        <f t="shared" si="11"/>
        <v>0</v>
      </c>
      <c r="CQ46" s="41">
        <f t="shared" si="23"/>
        <v>2.5526619580573933E-4</v>
      </c>
      <c r="CR46" s="41">
        <f t="shared" si="12"/>
        <v>0</v>
      </c>
      <c r="CS46" s="41">
        <f t="shared" si="13"/>
        <v>-4.5103728767372832E-6</v>
      </c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</row>
    <row r="47" spans="1:142">
      <c r="A47" s="34" t="s">
        <v>211</v>
      </c>
      <c r="B47" s="76"/>
      <c r="C47" s="76"/>
      <c r="D47" s="76"/>
      <c r="E47" s="76"/>
      <c r="F47" s="76"/>
      <c r="G47" s="76"/>
      <c r="H47" s="76">
        <v>62358.061710189693</v>
      </c>
      <c r="I47" s="76">
        <v>1.5469035071577986</v>
      </c>
      <c r="J47" s="76">
        <v>1.2151171215556003</v>
      </c>
      <c r="K47" s="76">
        <v>0.26357989022126982</v>
      </c>
      <c r="L47" s="76"/>
      <c r="M47" s="76">
        <v>208.50056212652265</v>
      </c>
      <c r="N47" s="76"/>
      <c r="O47" s="76">
        <v>119.4002369741478</v>
      </c>
      <c r="P47" s="76"/>
      <c r="Q47" s="76" t="s">
        <v>211</v>
      </c>
      <c r="R47" s="76">
        <v>21.495455731105352</v>
      </c>
      <c r="S47" s="76">
        <v>7127.242033398863</v>
      </c>
      <c r="T47" s="76">
        <v>1.5469087556294421</v>
      </c>
      <c r="U47" s="76">
        <v>1.5469087556294421</v>
      </c>
      <c r="V47" s="76">
        <v>0.94799633581243004</v>
      </c>
      <c r="W47" s="76">
        <v>0.10321548823713124</v>
      </c>
      <c r="X47" s="76">
        <v>1.2151166321845575</v>
      </c>
      <c r="Y47" s="76">
        <v>0</v>
      </c>
      <c r="Z47" s="76">
        <v>0</v>
      </c>
      <c r="AA47" s="76">
        <v>0</v>
      </c>
      <c r="AB47" s="76">
        <v>0</v>
      </c>
      <c r="AC47" s="76">
        <v>3.6672577953653347</v>
      </c>
      <c r="AD47" s="76">
        <v>0</v>
      </c>
      <c r="AE47" s="76">
        <v>10251.777996784507</v>
      </c>
      <c r="AF47" s="76">
        <v>71.622246141680051</v>
      </c>
      <c r="AG47" s="76">
        <v>0.26452301223598468</v>
      </c>
      <c r="AH47" s="76">
        <v>0.26452301223598468</v>
      </c>
      <c r="AI47" s="76">
        <v>0</v>
      </c>
      <c r="AJ47" s="76">
        <v>0</v>
      </c>
      <c r="AK47" s="76">
        <v>88.236014286254587</v>
      </c>
      <c r="AL47" s="76">
        <v>0</v>
      </c>
      <c r="AM47" s="76">
        <v>19989.064088711431</v>
      </c>
      <c r="AN47" s="76">
        <v>332.03994430575665</v>
      </c>
      <c r="AO47" s="76">
        <v>208.58186380440728</v>
      </c>
      <c r="AP47" s="76">
        <v>119.39984003624932</v>
      </c>
      <c r="AQ47" s="76">
        <v>0</v>
      </c>
      <c r="AR47" s="76">
        <v>0</v>
      </c>
      <c r="AS47" s="76">
        <v>73999.917269796118</v>
      </c>
      <c r="AT47" s="76">
        <v>0</v>
      </c>
      <c r="AU47" s="76">
        <v>0</v>
      </c>
      <c r="AV47" s="76">
        <v>0</v>
      </c>
      <c r="AW47" s="76">
        <v>0.66375670474238457</v>
      </c>
      <c r="AX47" s="76">
        <v>105.15560205434397</v>
      </c>
      <c r="AY47" s="76">
        <v>0</v>
      </c>
      <c r="AZ47" s="76">
        <v>19015.531131046468</v>
      </c>
      <c r="BA47" s="76">
        <v>0</v>
      </c>
      <c r="BB47" s="76">
        <v>0</v>
      </c>
      <c r="BC47" s="76">
        <v>0</v>
      </c>
      <c r="BD47" s="76">
        <v>0</v>
      </c>
      <c r="BE47" s="76">
        <v>0</v>
      </c>
      <c r="BF47" s="76">
        <v>0</v>
      </c>
      <c r="BG47" s="76">
        <v>0</v>
      </c>
      <c r="BH47" s="76">
        <v>0</v>
      </c>
      <c r="BI47" s="76">
        <v>0</v>
      </c>
      <c r="BJ47" s="76">
        <v>0</v>
      </c>
      <c r="BK47" s="76">
        <v>0</v>
      </c>
      <c r="BL47" s="76">
        <v>0</v>
      </c>
      <c r="BM47" s="76">
        <v>0</v>
      </c>
      <c r="BN47" s="76">
        <v>0</v>
      </c>
      <c r="BO47" s="76">
        <v>0</v>
      </c>
      <c r="BP47" s="76">
        <v>0</v>
      </c>
      <c r="BQ47" s="76">
        <v>0</v>
      </c>
      <c r="BR47" s="76">
        <v>4113.8654433059128</v>
      </c>
      <c r="BS47" s="76">
        <v>0</v>
      </c>
      <c r="BT47" s="76">
        <v>0</v>
      </c>
      <c r="BU47" s="76">
        <v>0</v>
      </c>
      <c r="BV47" s="76">
        <v>0</v>
      </c>
      <c r="BW47" s="76">
        <v>5934.9156692776069</v>
      </c>
      <c r="BX47" s="76">
        <v>0</v>
      </c>
      <c r="BY47" s="76">
        <v>564.64333793746039</v>
      </c>
      <c r="BZ47" s="76">
        <v>3157.9974757946475</v>
      </c>
      <c r="CA47" s="76">
        <v>0</v>
      </c>
      <c r="CB47" s="76">
        <v>3503.753315335041</v>
      </c>
      <c r="CC47" s="76">
        <v>62358.007538263977</v>
      </c>
      <c r="CD47" s="76">
        <v>3026.6190272308122</v>
      </c>
      <c r="CE47" s="94"/>
      <c r="CF47" s="41">
        <f t="shared" si="14"/>
        <v>0</v>
      </c>
      <c r="CG47" s="41">
        <f t="shared" si="15"/>
        <v>0</v>
      </c>
      <c r="CH47" s="41">
        <f t="shared" si="16"/>
        <v>0</v>
      </c>
      <c r="CI47" s="41">
        <f t="shared" si="17"/>
        <v>0</v>
      </c>
      <c r="CJ47" s="41">
        <f t="shared" si="18"/>
        <v>0</v>
      </c>
      <c r="CK47" s="41">
        <f t="shared" si="19"/>
        <v>0</v>
      </c>
      <c r="CL47" s="41">
        <f t="shared" si="20"/>
        <v>-8.6872369394647992E-7</v>
      </c>
      <c r="CM47" s="41">
        <f t="shared" si="21"/>
        <v>3.3928888383985545E-6</v>
      </c>
      <c r="CN47" s="41">
        <f t="shared" si="22"/>
        <v>-4.0273569857488817E-7</v>
      </c>
      <c r="CO47" s="41">
        <f t="shared" si="10"/>
        <v>3.5781258347255839E-3</v>
      </c>
      <c r="CP47" s="41">
        <f t="shared" si="11"/>
        <v>0</v>
      </c>
      <c r="CQ47" s="41">
        <f t="shared" si="23"/>
        <v>3.8993505367764479E-4</v>
      </c>
      <c r="CR47" s="41">
        <f t="shared" si="12"/>
        <v>0</v>
      </c>
      <c r="CS47" s="41">
        <f t="shared" si="13"/>
        <v>-3.3244314127468217E-6</v>
      </c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</row>
    <row r="48" spans="1:142">
      <c r="A48" s="34" t="s">
        <v>212</v>
      </c>
      <c r="B48" s="76"/>
      <c r="C48" s="76"/>
      <c r="D48" s="76"/>
      <c r="E48" s="76"/>
      <c r="F48" s="76"/>
      <c r="G48" s="76"/>
      <c r="H48" s="76">
        <v>59697.803196295652</v>
      </c>
      <c r="I48" s="76">
        <v>1.3686588017882997</v>
      </c>
      <c r="J48" s="76">
        <v>11.615828214741768</v>
      </c>
      <c r="K48" s="76">
        <v>0.41634486471971999</v>
      </c>
      <c r="L48" s="76"/>
      <c r="M48" s="76">
        <v>175.94193271437629</v>
      </c>
      <c r="N48" s="76"/>
      <c r="O48" s="76">
        <v>109.06941452787298</v>
      </c>
      <c r="P48" s="76"/>
      <c r="Q48" s="76" t="s">
        <v>212</v>
      </c>
      <c r="R48" s="76">
        <v>17.867899365982911</v>
      </c>
      <c r="S48" s="76">
        <v>5666.1690738790767</v>
      </c>
      <c r="T48" s="76">
        <v>1.3686573744425912</v>
      </c>
      <c r="U48" s="76">
        <v>1.3686573744425912</v>
      </c>
      <c r="V48" s="76">
        <v>0.80603575785644443</v>
      </c>
      <c r="W48" s="76">
        <v>8.7463043360155812E-2</v>
      </c>
      <c r="X48" s="76">
        <v>11.615773836707733</v>
      </c>
      <c r="Y48" s="76">
        <v>0</v>
      </c>
      <c r="Z48" s="76">
        <v>0</v>
      </c>
      <c r="AA48" s="76">
        <v>0</v>
      </c>
      <c r="AB48" s="76">
        <v>0</v>
      </c>
      <c r="AC48" s="76">
        <v>2.7348851810267631</v>
      </c>
      <c r="AD48" s="76">
        <v>0</v>
      </c>
      <c r="AE48" s="76">
        <v>8881.5452174533384</v>
      </c>
      <c r="AF48" s="76">
        <v>59.154657395660962</v>
      </c>
      <c r="AG48" s="76">
        <v>0.41717975227359377</v>
      </c>
      <c r="AH48" s="76">
        <v>0.41717975227359377</v>
      </c>
      <c r="AI48" s="76">
        <v>0</v>
      </c>
      <c r="AJ48" s="76">
        <v>0</v>
      </c>
      <c r="AK48" s="76">
        <v>72.755211457616582</v>
      </c>
      <c r="AL48" s="76">
        <v>0</v>
      </c>
      <c r="AM48" s="76">
        <v>19638.14466149154</v>
      </c>
      <c r="AN48" s="76">
        <v>175.68697607717706</v>
      </c>
      <c r="AO48" s="76">
        <v>176.57609085478327</v>
      </c>
      <c r="AP48" s="76">
        <v>109.06813177796251</v>
      </c>
      <c r="AQ48" s="76">
        <v>0</v>
      </c>
      <c r="AR48" s="76">
        <v>0</v>
      </c>
      <c r="AS48" s="76">
        <v>69294.990444837618</v>
      </c>
      <c r="AT48" s="76">
        <v>0</v>
      </c>
      <c r="AU48" s="76">
        <v>0</v>
      </c>
      <c r="AV48" s="76">
        <v>0</v>
      </c>
      <c r="AW48" s="76">
        <v>2.9363800440453689</v>
      </c>
      <c r="AX48" s="76">
        <v>89.955407669659422</v>
      </c>
      <c r="AY48" s="76">
        <v>0</v>
      </c>
      <c r="AZ48" s="76">
        <v>15108.491106996804</v>
      </c>
      <c r="BA48" s="76">
        <v>0</v>
      </c>
      <c r="BB48" s="76">
        <v>0</v>
      </c>
      <c r="BC48" s="76">
        <v>0</v>
      </c>
      <c r="BD48" s="76">
        <v>0</v>
      </c>
      <c r="BE48" s="76">
        <v>0</v>
      </c>
      <c r="BF48" s="76">
        <v>0</v>
      </c>
      <c r="BG48" s="76">
        <v>0</v>
      </c>
      <c r="BH48" s="76">
        <v>0</v>
      </c>
      <c r="BI48" s="76">
        <v>0</v>
      </c>
      <c r="BJ48" s="76">
        <v>0</v>
      </c>
      <c r="BK48" s="76">
        <v>0</v>
      </c>
      <c r="BL48" s="76">
        <v>0</v>
      </c>
      <c r="BM48" s="76">
        <v>0</v>
      </c>
      <c r="BN48" s="76">
        <v>0</v>
      </c>
      <c r="BO48" s="76">
        <v>0</v>
      </c>
      <c r="BP48" s="76">
        <v>0</v>
      </c>
      <c r="BQ48" s="76">
        <v>0</v>
      </c>
      <c r="BR48" s="76">
        <v>3418.3292855925433</v>
      </c>
      <c r="BS48" s="76">
        <v>0</v>
      </c>
      <c r="BT48" s="76">
        <v>0</v>
      </c>
      <c r="BU48" s="76">
        <v>0</v>
      </c>
      <c r="BV48" s="76">
        <v>0</v>
      </c>
      <c r="BW48" s="76">
        <v>5115.5701547037906</v>
      </c>
      <c r="BX48" s="76">
        <v>0</v>
      </c>
      <c r="BY48" s="76">
        <v>466.64013303148414</v>
      </c>
      <c r="BZ48" s="76">
        <v>2080.9854078424519</v>
      </c>
      <c r="CA48" s="76">
        <v>0</v>
      </c>
      <c r="CB48" s="76">
        <v>3893.548674962879</v>
      </c>
      <c r="CC48" s="76">
        <v>59697.212548928823</v>
      </c>
      <c r="CD48" s="76">
        <v>1911.8447178684498</v>
      </c>
      <c r="CE48" s="94"/>
      <c r="CF48" s="41">
        <f t="shared" si="14"/>
        <v>0</v>
      </c>
      <c r="CG48" s="41">
        <f t="shared" si="15"/>
        <v>0</v>
      </c>
      <c r="CH48" s="41">
        <f t="shared" si="16"/>
        <v>0</v>
      </c>
      <c r="CI48" s="41">
        <f t="shared" si="17"/>
        <v>0</v>
      </c>
      <c r="CJ48" s="41">
        <f t="shared" si="18"/>
        <v>0</v>
      </c>
      <c r="CK48" s="41">
        <f t="shared" si="19"/>
        <v>0</v>
      </c>
      <c r="CL48" s="41">
        <f t="shared" si="20"/>
        <v>-9.8939548057920358E-6</v>
      </c>
      <c r="CM48" s="41">
        <f t="shared" si="21"/>
        <v>-1.0428791358742435E-6</v>
      </c>
      <c r="CN48" s="41">
        <f t="shared" si="22"/>
        <v>-4.6813738142002943E-6</v>
      </c>
      <c r="CO48" s="41">
        <f t="shared" si="10"/>
        <v>2.0052788556328806E-3</v>
      </c>
      <c r="CP48" s="41">
        <f t="shared" si="11"/>
        <v>0</v>
      </c>
      <c r="CQ48" s="41">
        <f t="shared" si="23"/>
        <v>3.6043604308727936E-3</v>
      </c>
      <c r="CR48" s="41">
        <f t="shared" si="12"/>
        <v>0</v>
      </c>
      <c r="CS48" s="41">
        <f t="shared" si="13"/>
        <v>-1.1760858128978474E-5</v>
      </c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</row>
    <row r="49" spans="1:142">
      <c r="A49" s="34" t="s">
        <v>213</v>
      </c>
      <c r="B49" s="76"/>
      <c r="C49" s="76"/>
      <c r="D49" s="76"/>
      <c r="E49" s="76"/>
      <c r="F49" s="76"/>
      <c r="G49" s="76"/>
      <c r="H49" s="76">
        <v>10609.076347760994</v>
      </c>
      <c r="I49" s="76">
        <v>0.32825631044980008</v>
      </c>
      <c r="J49" s="76">
        <v>1.9401392188500002E-3</v>
      </c>
      <c r="K49" s="76">
        <v>5.1586076911979986E-2</v>
      </c>
      <c r="L49" s="76"/>
      <c r="M49" s="76">
        <v>43.498550675754281</v>
      </c>
      <c r="N49" s="76"/>
      <c r="O49" s="76">
        <v>11.197020479771187</v>
      </c>
      <c r="P49" s="76"/>
      <c r="Q49" s="76" t="s">
        <v>213</v>
      </c>
      <c r="R49" s="76">
        <v>4.4387672334785062</v>
      </c>
      <c r="S49" s="76">
        <v>1478.6014357810045</v>
      </c>
      <c r="T49" s="76">
        <v>0.32825585512862987</v>
      </c>
      <c r="U49" s="76">
        <v>0.32825585512862987</v>
      </c>
      <c r="V49" s="76">
        <v>0.19998524659468583</v>
      </c>
      <c r="W49" s="76">
        <v>2.1971792218687475E-2</v>
      </c>
      <c r="X49" s="76">
        <v>1.9401906105858244E-3</v>
      </c>
      <c r="Y49" s="76">
        <v>0</v>
      </c>
      <c r="Z49" s="76">
        <v>0</v>
      </c>
      <c r="AA49" s="76">
        <v>0</v>
      </c>
      <c r="AB49" s="76">
        <v>0</v>
      </c>
      <c r="AC49" s="76">
        <v>0.93525779551976773</v>
      </c>
      <c r="AD49" s="76">
        <v>0</v>
      </c>
      <c r="AE49" s="76">
        <v>2152.7700721393662</v>
      </c>
      <c r="AF49" s="76">
        <v>14.676777295386252</v>
      </c>
      <c r="AG49" s="76">
        <v>5.1786619026372778E-2</v>
      </c>
      <c r="AH49" s="76">
        <v>5.1786619026372778E-2</v>
      </c>
      <c r="AI49" s="76">
        <v>0</v>
      </c>
      <c r="AJ49" s="76">
        <v>0</v>
      </c>
      <c r="AK49" s="76">
        <v>7.9664020118674728</v>
      </c>
      <c r="AL49" s="76">
        <v>0</v>
      </c>
      <c r="AM49" s="76">
        <v>3664.8474172403739</v>
      </c>
      <c r="AN49" s="76">
        <v>32.690018499745875</v>
      </c>
      <c r="AO49" s="76">
        <v>43.50388699592699</v>
      </c>
      <c r="AP49" s="76">
        <v>11.196991622124512</v>
      </c>
      <c r="AQ49" s="76">
        <v>0</v>
      </c>
      <c r="AR49" s="76">
        <v>0</v>
      </c>
      <c r="AS49" s="76">
        <v>13042.200279546067</v>
      </c>
      <c r="AT49" s="76">
        <v>0</v>
      </c>
      <c r="AU49" s="76">
        <v>0</v>
      </c>
      <c r="AV49" s="76">
        <v>0</v>
      </c>
      <c r="AW49" s="76">
        <v>9.0058567834862796E-2</v>
      </c>
      <c r="AX49" s="76">
        <v>17.938908260553248</v>
      </c>
      <c r="AY49" s="76">
        <v>0</v>
      </c>
      <c r="AZ49" s="76">
        <v>3109.7696001421955</v>
      </c>
      <c r="BA49" s="76">
        <v>0</v>
      </c>
      <c r="BB49" s="76">
        <v>0</v>
      </c>
      <c r="BC49" s="76">
        <v>0</v>
      </c>
      <c r="BD49" s="76">
        <v>0</v>
      </c>
      <c r="BE49" s="76">
        <v>0</v>
      </c>
      <c r="BF49" s="76">
        <v>0</v>
      </c>
      <c r="BG49" s="76">
        <v>0</v>
      </c>
      <c r="BH49" s="76">
        <v>0</v>
      </c>
      <c r="BI49" s="76">
        <v>0</v>
      </c>
      <c r="BJ49" s="76">
        <v>0</v>
      </c>
      <c r="BK49" s="76">
        <v>0</v>
      </c>
      <c r="BL49" s="76">
        <v>0</v>
      </c>
      <c r="BM49" s="76">
        <v>0</v>
      </c>
      <c r="BN49" s="76">
        <v>0</v>
      </c>
      <c r="BO49" s="76">
        <v>0</v>
      </c>
      <c r="BP49" s="76">
        <v>0</v>
      </c>
      <c r="BQ49" s="76">
        <v>0</v>
      </c>
      <c r="BR49" s="76">
        <v>919.62411786967414</v>
      </c>
      <c r="BS49" s="76">
        <v>0</v>
      </c>
      <c r="BT49" s="76">
        <v>0</v>
      </c>
      <c r="BU49" s="76">
        <v>0</v>
      </c>
      <c r="BV49" s="76">
        <v>0</v>
      </c>
      <c r="BW49" s="76">
        <v>846.54922864834418</v>
      </c>
      <c r="BX49" s="76">
        <v>0</v>
      </c>
      <c r="BY49" s="76">
        <v>115.61175481876083</v>
      </c>
      <c r="BZ49" s="76">
        <v>472.15459457801245</v>
      </c>
      <c r="CA49" s="76">
        <v>0</v>
      </c>
      <c r="CB49" s="76">
        <v>513.0826508493858</v>
      </c>
      <c r="CC49" s="76">
        <v>10609.069372068534</v>
      </c>
      <c r="CD49" s="76">
        <v>352.53245475825742</v>
      </c>
      <c r="CE49" s="94"/>
      <c r="CF49" s="41">
        <f t="shared" si="14"/>
        <v>0</v>
      </c>
      <c r="CG49" s="41">
        <f t="shared" si="15"/>
        <v>0</v>
      </c>
      <c r="CH49" s="41">
        <f t="shared" si="16"/>
        <v>0</v>
      </c>
      <c r="CI49" s="41">
        <f t="shared" si="17"/>
        <v>0</v>
      </c>
      <c r="CJ49" s="41">
        <f t="shared" si="18"/>
        <v>0</v>
      </c>
      <c r="CK49" s="41">
        <f t="shared" si="19"/>
        <v>0</v>
      </c>
      <c r="CL49" s="41">
        <f t="shared" si="20"/>
        <v>-6.5752118579794594E-7</v>
      </c>
      <c r="CM49" s="41">
        <f t="shared" si="21"/>
        <v>-1.3870903794292326E-6</v>
      </c>
      <c r="CN49" s="41">
        <f t="shared" si="22"/>
        <v>2.6488684587605826E-5</v>
      </c>
      <c r="CO49" s="41">
        <f t="shared" si="10"/>
        <v>3.8875240451987027E-3</v>
      </c>
      <c r="CP49" s="41">
        <f t="shared" si="11"/>
        <v>0</v>
      </c>
      <c r="CQ49" s="41">
        <f t="shared" si="23"/>
        <v>1.2267811432356256E-4</v>
      </c>
      <c r="CR49" s="41">
        <f t="shared" si="12"/>
        <v>0</v>
      </c>
      <c r="CS49" s="41">
        <f t="shared" si="13"/>
        <v>-2.5772612210700006E-6</v>
      </c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</row>
    <row r="50" spans="1:142">
      <c r="A50" s="34" t="s">
        <v>214</v>
      </c>
      <c r="B50" s="76"/>
      <c r="C50" s="76"/>
      <c r="D50" s="76"/>
      <c r="E50" s="76"/>
      <c r="F50" s="76"/>
      <c r="G50" s="76"/>
      <c r="H50" s="76">
        <v>45260.997347408724</v>
      </c>
      <c r="I50" s="76">
        <v>1.0543816734548996</v>
      </c>
      <c r="J50" s="76">
        <v>16.04586514407362</v>
      </c>
      <c r="K50" s="76">
        <v>0.20535177163896995</v>
      </c>
      <c r="L50" s="76"/>
      <c r="M50" s="76">
        <v>136.72553139676336</v>
      </c>
      <c r="N50" s="76"/>
      <c r="O50" s="76">
        <v>107.06759932140963</v>
      </c>
      <c r="P50" s="76"/>
      <c r="Q50" s="76" t="s">
        <v>214</v>
      </c>
      <c r="R50" s="76">
        <v>13.481377316237822</v>
      </c>
      <c r="S50" s="76">
        <v>4347.8884108455068</v>
      </c>
      <c r="T50" s="76">
        <v>1.0543864183717786</v>
      </c>
      <c r="U50" s="76">
        <v>1.0543864183717786</v>
      </c>
      <c r="V50" s="76">
        <v>0.54486721923643011</v>
      </c>
      <c r="W50" s="76">
        <v>5.2244603848067409E-2</v>
      </c>
      <c r="X50" s="76">
        <v>16.045848911792284</v>
      </c>
      <c r="Y50" s="76">
        <v>0</v>
      </c>
      <c r="Z50" s="76">
        <v>0</v>
      </c>
      <c r="AA50" s="76">
        <v>0</v>
      </c>
      <c r="AB50" s="76">
        <v>0</v>
      </c>
      <c r="AC50" s="76">
        <v>2.6539941955075332</v>
      </c>
      <c r="AD50" s="76">
        <v>0</v>
      </c>
      <c r="AE50" s="76">
        <v>6861.9958021727753</v>
      </c>
      <c r="AF50" s="76">
        <v>46.66994631061204</v>
      </c>
      <c r="AG50" s="76">
        <v>0.20599883176873524</v>
      </c>
      <c r="AH50" s="76">
        <v>0.20599883176873524</v>
      </c>
      <c r="AI50" s="76">
        <v>0</v>
      </c>
      <c r="AJ50" s="76">
        <v>0</v>
      </c>
      <c r="AK50" s="76">
        <v>79.811466573966655</v>
      </c>
      <c r="AL50" s="76">
        <v>0</v>
      </c>
      <c r="AM50" s="76">
        <v>14946.555371242252</v>
      </c>
      <c r="AN50" s="76">
        <v>128.18037058265492</v>
      </c>
      <c r="AO50" s="76">
        <v>136.90760058322036</v>
      </c>
      <c r="AP50" s="76">
        <v>107.06715501432377</v>
      </c>
      <c r="AQ50" s="76">
        <v>0</v>
      </c>
      <c r="AR50" s="76">
        <v>0</v>
      </c>
      <c r="AS50" s="76">
        <v>52539.171371660726</v>
      </c>
      <c r="AT50" s="76">
        <v>0</v>
      </c>
      <c r="AU50" s="76">
        <v>0</v>
      </c>
      <c r="AV50" s="76">
        <v>0</v>
      </c>
      <c r="AW50" s="76">
        <v>0.96878821577289109</v>
      </c>
      <c r="AX50" s="76">
        <v>73.012774589356127</v>
      </c>
      <c r="AY50" s="76">
        <v>0</v>
      </c>
      <c r="AZ50" s="76">
        <v>12760.920063304635</v>
      </c>
      <c r="BA50" s="76">
        <v>0</v>
      </c>
      <c r="BB50" s="76">
        <v>0</v>
      </c>
      <c r="BC50" s="76">
        <v>0</v>
      </c>
      <c r="BD50" s="76">
        <v>0</v>
      </c>
      <c r="BE50" s="76">
        <v>0</v>
      </c>
      <c r="BF50" s="76">
        <v>0</v>
      </c>
      <c r="BG50" s="76">
        <v>0</v>
      </c>
      <c r="BH50" s="76">
        <v>0</v>
      </c>
      <c r="BI50" s="76">
        <v>0</v>
      </c>
      <c r="BJ50" s="76">
        <v>0</v>
      </c>
      <c r="BK50" s="76">
        <v>0</v>
      </c>
      <c r="BL50" s="76">
        <v>0</v>
      </c>
      <c r="BM50" s="76">
        <v>0</v>
      </c>
      <c r="BN50" s="76">
        <v>0</v>
      </c>
      <c r="BO50" s="76">
        <v>0</v>
      </c>
      <c r="BP50" s="76">
        <v>0</v>
      </c>
      <c r="BQ50" s="76">
        <v>0</v>
      </c>
      <c r="BR50" s="76">
        <v>2724.7065520337296</v>
      </c>
      <c r="BS50" s="76">
        <v>0</v>
      </c>
      <c r="BT50" s="76">
        <v>0</v>
      </c>
      <c r="BU50" s="76">
        <v>0</v>
      </c>
      <c r="BV50" s="76">
        <v>0</v>
      </c>
      <c r="BW50" s="76">
        <v>4405.73560126752</v>
      </c>
      <c r="BX50" s="76">
        <v>0</v>
      </c>
      <c r="BY50" s="76">
        <v>367.88899221009939</v>
      </c>
      <c r="BZ50" s="76">
        <v>1572.7955145593057</v>
      </c>
      <c r="CA50" s="76">
        <v>0</v>
      </c>
      <c r="CB50" s="76">
        <v>2758.2239389645988</v>
      </c>
      <c r="CC50" s="76">
        <v>45260.959185281958</v>
      </c>
      <c r="CD50" s="76">
        <v>1665.2986423423304</v>
      </c>
      <c r="CE50" s="94"/>
      <c r="CF50" s="41">
        <f t="shared" si="14"/>
        <v>0</v>
      </c>
      <c r="CG50" s="41">
        <f t="shared" si="15"/>
        <v>0</v>
      </c>
      <c r="CH50" s="41">
        <f t="shared" si="16"/>
        <v>0</v>
      </c>
      <c r="CI50" s="41">
        <f t="shared" si="17"/>
        <v>0</v>
      </c>
      <c r="CJ50" s="41">
        <f t="shared" si="18"/>
        <v>0</v>
      </c>
      <c r="CK50" s="41">
        <f t="shared" si="19"/>
        <v>0</v>
      </c>
      <c r="CL50" s="41">
        <f t="shared" si="20"/>
        <v>-8.4315700056696067E-7</v>
      </c>
      <c r="CM50" s="41">
        <f t="shared" si="21"/>
        <v>4.5001890666544986E-6</v>
      </c>
      <c r="CN50" s="41">
        <f t="shared" si="22"/>
        <v>-1.0116177089992978E-6</v>
      </c>
      <c r="CO50" s="41">
        <f t="shared" si="10"/>
        <v>3.1509839170167308E-3</v>
      </c>
      <c r="CP50" s="41">
        <f t="shared" si="11"/>
        <v>0</v>
      </c>
      <c r="CQ50" s="41">
        <f t="shared" si="23"/>
        <v>1.3316399987406411E-3</v>
      </c>
      <c r="CR50" s="41">
        <f t="shared" si="12"/>
        <v>0</v>
      </c>
      <c r="CS50" s="41">
        <f t="shared" si="13"/>
        <v>-4.1497809671000165E-6</v>
      </c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</row>
    <row r="51" spans="1:142">
      <c r="A51" s="34" t="s">
        <v>215</v>
      </c>
      <c r="B51" s="76"/>
      <c r="C51" s="76"/>
      <c r="D51" s="76"/>
      <c r="E51" s="76"/>
      <c r="F51" s="76"/>
      <c r="G51" s="76"/>
      <c r="H51" s="76">
        <v>4062.473444060538</v>
      </c>
      <c r="I51" s="76">
        <v>0.10511559078279999</v>
      </c>
      <c r="J51" s="76">
        <v>0.44533542902391005</v>
      </c>
      <c r="K51" s="76">
        <v>2.0052548637930007E-2</v>
      </c>
      <c r="L51" s="76"/>
      <c r="M51" s="76">
        <v>14.158282330555922</v>
      </c>
      <c r="N51" s="76"/>
      <c r="O51" s="76">
        <v>17.343189619474604</v>
      </c>
      <c r="P51" s="76"/>
      <c r="Q51" s="76" t="s">
        <v>215</v>
      </c>
      <c r="R51" s="76">
        <v>1.4529359064252587</v>
      </c>
      <c r="S51" s="76">
        <v>461.98932198444817</v>
      </c>
      <c r="T51" s="76">
        <v>0.10511675258684171</v>
      </c>
      <c r="U51" s="76">
        <v>0.10511675258684171</v>
      </c>
      <c r="V51" s="76">
        <v>6.4429943405148973E-2</v>
      </c>
      <c r="W51" s="76">
        <v>7.0364255430457791E-3</v>
      </c>
      <c r="X51" s="76">
        <v>0.44533051180821492</v>
      </c>
      <c r="Y51" s="76">
        <v>0</v>
      </c>
      <c r="Z51" s="76">
        <v>0</v>
      </c>
      <c r="AA51" s="76">
        <v>0</v>
      </c>
      <c r="AB51" s="76">
        <v>0</v>
      </c>
      <c r="AC51" s="76">
        <v>0.2855698370671475</v>
      </c>
      <c r="AD51" s="76">
        <v>0</v>
      </c>
      <c r="AE51" s="76">
        <v>693.75589135048779</v>
      </c>
      <c r="AF51" s="76">
        <v>4.8313577746297582</v>
      </c>
      <c r="AG51" s="76">
        <v>2.0116472735528048E-2</v>
      </c>
      <c r="AH51" s="76">
        <v>2.0116472735528048E-2</v>
      </c>
      <c r="AI51" s="76">
        <v>0</v>
      </c>
      <c r="AJ51" s="76">
        <v>0</v>
      </c>
      <c r="AK51" s="76">
        <v>7.7669924398871233</v>
      </c>
      <c r="AL51" s="76">
        <v>0</v>
      </c>
      <c r="AM51" s="76">
        <v>1489.2286661219846</v>
      </c>
      <c r="AN51" s="76">
        <v>10.243747115750361</v>
      </c>
      <c r="AO51" s="76">
        <v>14.170002659872253</v>
      </c>
      <c r="AP51" s="76">
        <v>17.342709008310127</v>
      </c>
      <c r="AQ51" s="76">
        <v>0</v>
      </c>
      <c r="AR51" s="76">
        <v>0</v>
      </c>
      <c r="AS51" s="76">
        <v>4830.0728907554594</v>
      </c>
      <c r="AT51" s="76">
        <v>0</v>
      </c>
      <c r="AU51" s="76">
        <v>0</v>
      </c>
      <c r="AV51" s="76">
        <v>0</v>
      </c>
      <c r="AW51" s="76">
        <v>7.1799678133798464E-2</v>
      </c>
      <c r="AX51" s="76">
        <v>8.3344262693662312</v>
      </c>
      <c r="AY51" s="76">
        <v>0</v>
      </c>
      <c r="AZ51" s="76">
        <v>1105.7654983634009</v>
      </c>
      <c r="BA51" s="76">
        <v>0</v>
      </c>
      <c r="BB51" s="76">
        <v>0</v>
      </c>
      <c r="BC51" s="76">
        <v>0</v>
      </c>
      <c r="BD51" s="76">
        <v>0</v>
      </c>
      <c r="BE51" s="76">
        <v>0</v>
      </c>
      <c r="BF51" s="76">
        <v>0</v>
      </c>
      <c r="BG51" s="76">
        <v>0</v>
      </c>
      <c r="BH51" s="76">
        <v>0</v>
      </c>
      <c r="BI51" s="76">
        <v>0</v>
      </c>
      <c r="BJ51" s="76">
        <v>0</v>
      </c>
      <c r="BK51" s="76">
        <v>0</v>
      </c>
      <c r="BL51" s="76">
        <v>0</v>
      </c>
      <c r="BM51" s="76">
        <v>0</v>
      </c>
      <c r="BN51" s="76">
        <v>0</v>
      </c>
      <c r="BO51" s="76">
        <v>0</v>
      </c>
      <c r="BP51" s="76">
        <v>0</v>
      </c>
      <c r="BQ51" s="76">
        <v>0</v>
      </c>
      <c r="BR51" s="76">
        <v>291.68184228449985</v>
      </c>
      <c r="BS51" s="76">
        <v>0</v>
      </c>
      <c r="BT51" s="76">
        <v>0</v>
      </c>
      <c r="BU51" s="76">
        <v>0</v>
      </c>
      <c r="BV51" s="76">
        <v>0</v>
      </c>
      <c r="BW51" s="76">
        <v>438.45457808889574</v>
      </c>
      <c r="BX51" s="76">
        <v>0</v>
      </c>
      <c r="BY51" s="76">
        <v>38.012206774905877</v>
      </c>
      <c r="BZ51" s="76">
        <v>149.18830845678028</v>
      </c>
      <c r="CA51" s="76">
        <v>0</v>
      </c>
      <c r="CB51" s="76">
        <v>179.58273195939088</v>
      </c>
      <c r="CC51" s="76">
        <v>4062.42796166163</v>
      </c>
      <c r="CD51" s="76">
        <v>156.74831281082675</v>
      </c>
      <c r="CE51" s="94"/>
      <c r="CF51" s="41">
        <f t="shared" si="14"/>
        <v>0</v>
      </c>
      <c r="CG51" s="41">
        <f t="shared" si="15"/>
        <v>0</v>
      </c>
      <c r="CH51" s="41">
        <f t="shared" si="16"/>
        <v>0</v>
      </c>
      <c r="CI51" s="41">
        <f t="shared" si="17"/>
        <v>0</v>
      </c>
      <c r="CJ51" s="41">
        <f t="shared" si="18"/>
        <v>0</v>
      </c>
      <c r="CK51" s="41">
        <f t="shared" si="19"/>
        <v>0</v>
      </c>
      <c r="CL51" s="41">
        <f t="shared" si="20"/>
        <v>-1.1195740608348725E-5</v>
      </c>
      <c r="CM51" s="41">
        <f t="shared" si="21"/>
        <v>1.1052632945023794E-5</v>
      </c>
      <c r="CN51" s="41">
        <f t="shared" si="22"/>
        <v>-1.1041600049426107E-5</v>
      </c>
      <c r="CO51" s="41">
        <f t="shared" si="10"/>
        <v>3.1878290761068796E-3</v>
      </c>
      <c r="CP51" s="41">
        <f t="shared" si="11"/>
        <v>0</v>
      </c>
      <c r="CQ51" s="41">
        <f t="shared" si="23"/>
        <v>8.2780728923851385E-4</v>
      </c>
      <c r="CR51" s="41">
        <f t="shared" si="12"/>
        <v>0</v>
      </c>
      <c r="CS51" s="41">
        <f t="shared" si="13"/>
        <v>-2.7711809362746297E-5</v>
      </c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</row>
    <row r="52" spans="1:142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94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</row>
    <row r="53" spans="1:142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94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</row>
    <row r="54" spans="1:142">
      <c r="A54" s="34" t="s">
        <v>352</v>
      </c>
      <c r="B54" s="76"/>
      <c r="C54" s="76">
        <v>0.52049808300000011</v>
      </c>
      <c r="D54" s="76"/>
      <c r="E54" s="76"/>
      <c r="F54" s="76"/>
      <c r="G54" s="76"/>
      <c r="H54" s="76">
        <v>87.607683599999987</v>
      </c>
      <c r="I54" s="76"/>
      <c r="J54" s="76">
        <v>8.6669459500000004E-2</v>
      </c>
      <c r="K54" s="76"/>
      <c r="L54" s="76">
        <v>5.2977320799999999E-5</v>
      </c>
      <c r="M54" s="76"/>
      <c r="N54" s="76">
        <v>3.7670254400000008E-4</v>
      </c>
      <c r="O54" s="76">
        <v>2.1829266930000002</v>
      </c>
      <c r="P54" s="76"/>
      <c r="Q54" s="94" t="s">
        <v>333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v>0</v>
      </c>
      <c r="AT54" s="76">
        <v>0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  <c r="BC54" s="76">
        <v>0</v>
      </c>
      <c r="BD54" s="76">
        <v>0</v>
      </c>
      <c r="BE54" s="76">
        <v>0</v>
      </c>
      <c r="BF54" s="76">
        <v>0</v>
      </c>
      <c r="BG54" s="76">
        <v>0</v>
      </c>
      <c r="BH54" s="76">
        <v>0</v>
      </c>
      <c r="BI54" s="76">
        <v>0</v>
      </c>
      <c r="BJ54" s="76">
        <v>0</v>
      </c>
      <c r="BK54" s="76">
        <v>0</v>
      </c>
      <c r="BL54" s="76">
        <v>0</v>
      </c>
      <c r="BM54" s="76">
        <v>0</v>
      </c>
      <c r="BN54" s="76">
        <v>0</v>
      </c>
      <c r="BO54" s="76">
        <v>0</v>
      </c>
      <c r="BP54" s="76">
        <v>0</v>
      </c>
      <c r="BQ54" s="76">
        <v>0</v>
      </c>
      <c r="BR54" s="76">
        <v>0</v>
      </c>
      <c r="BS54" s="76">
        <v>0</v>
      </c>
      <c r="BT54" s="76">
        <v>0</v>
      </c>
      <c r="BU54" s="76">
        <v>0</v>
      </c>
      <c r="BV54" s="76">
        <v>0</v>
      </c>
      <c r="BW54" s="76">
        <v>0</v>
      </c>
      <c r="BX54" s="76">
        <v>0</v>
      </c>
      <c r="BY54" s="76">
        <v>0</v>
      </c>
      <c r="BZ54" s="76">
        <v>0</v>
      </c>
      <c r="CA54" s="76">
        <v>0</v>
      </c>
      <c r="CB54" s="76">
        <v>0</v>
      </c>
      <c r="CC54" s="76">
        <v>0</v>
      </c>
      <c r="CD54" s="76">
        <v>0</v>
      </c>
      <c r="CE54" s="94"/>
      <c r="CF54" s="41">
        <f t="shared" ref="CF54:CF59" si="24">(AA54-B54)/(B54+1E-50)</f>
        <v>0</v>
      </c>
      <c r="CG54" s="41">
        <f t="shared" ref="CG54:CG59" si="25">(AQ54-C54)/(C54+1E-50)</f>
        <v>-1</v>
      </c>
      <c r="CH54" s="41">
        <f t="shared" ref="CH54:CH59" si="26">(AV54-D54)/(D54+1E-50)</f>
        <v>0</v>
      </c>
      <c r="CI54" s="41">
        <f t="shared" ref="CI54:CJ59" si="27">(BG54-E54)/(E54+1E-50)</f>
        <v>0</v>
      </c>
      <c r="CJ54" s="41">
        <f t="shared" si="27"/>
        <v>0</v>
      </c>
      <c r="CK54" s="41">
        <f t="shared" ref="CK54:CK59" si="28">(BV54-G54)/(G54+1E-50)</f>
        <v>0</v>
      </c>
      <c r="CL54" s="41">
        <f t="shared" ref="CL54:CL59" si="29">(CC54-H54)/(H54+1E-50)</f>
        <v>-1</v>
      </c>
      <c r="CM54" s="41">
        <f t="shared" ref="CM54:CM59" si="30">(U54-I54)/(I54+1E-50)</f>
        <v>0</v>
      </c>
      <c r="CN54" s="41">
        <f t="shared" ref="CN54:CN59" si="31">(X54-J54)/(J54+1E-50)</f>
        <v>-1</v>
      </c>
      <c r="CO54" s="41">
        <f t="shared" ref="CO54:CO59" si="32">(AG54-K54)/(K54+1E-50)</f>
        <v>0</v>
      </c>
      <c r="CP54" s="41">
        <f t="shared" ref="CP54:CP59" si="33">(AI54-L54)/(L54+1E-50)</f>
        <v>-1</v>
      </c>
      <c r="CQ54" s="41">
        <f t="shared" ref="CQ54:CQ59" si="34">(AO54-M54)/(M54+1E-50)</f>
        <v>0</v>
      </c>
      <c r="CR54" s="41">
        <f t="shared" ref="CR54:CR59" si="35">(Y54-N54)/(N54+1E-50)</f>
        <v>-1</v>
      </c>
      <c r="CS54" s="41">
        <f t="shared" ref="CS54:CS59" si="36">(AP54-O54)/(O54+1E-50)</f>
        <v>-1</v>
      </c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</row>
    <row r="55" spans="1:142">
      <c r="A55" s="34" t="s">
        <v>334</v>
      </c>
      <c r="B55" s="76"/>
      <c r="C55" s="76"/>
      <c r="D55" s="76"/>
      <c r="E55" s="76"/>
      <c r="F55" s="76"/>
      <c r="G55" s="76"/>
      <c r="H55" s="76">
        <v>4053.5817714723039</v>
      </c>
      <c r="I55" s="76">
        <v>0.13383749472777995</v>
      </c>
      <c r="J55" s="76">
        <v>7.9103845275499992E-4</v>
      </c>
      <c r="K55" s="76">
        <v>2.0476442602647003E-2</v>
      </c>
      <c r="L55" s="76"/>
      <c r="M55" s="76">
        <v>17.661907012892602</v>
      </c>
      <c r="N55" s="76"/>
      <c r="O55" s="76">
        <v>0.19404225002145989</v>
      </c>
      <c r="P55" s="76"/>
      <c r="Q55" s="76" t="s">
        <v>334</v>
      </c>
      <c r="R55" s="76">
        <v>0.17217714038173071</v>
      </c>
      <c r="S55" s="76">
        <v>54.100770159928629</v>
      </c>
      <c r="T55" s="76">
        <v>1.2959639905256419E-2</v>
      </c>
      <c r="U55" s="76">
        <v>1.2959639905256419E-2</v>
      </c>
      <c r="V55" s="76">
        <v>7.8578049785876444E-3</v>
      </c>
      <c r="W55" s="76">
        <v>8.6753419550808075E-4</v>
      </c>
      <c r="X55" s="76">
        <v>7.6608032578944976E-5</v>
      </c>
      <c r="Y55" s="76">
        <v>0</v>
      </c>
      <c r="Z55" s="76">
        <v>0</v>
      </c>
      <c r="AA55" s="76">
        <v>0</v>
      </c>
      <c r="AB55" s="76">
        <v>0</v>
      </c>
      <c r="AC55" s="76">
        <v>1.9574604284528434E-2</v>
      </c>
      <c r="AD55" s="76">
        <v>0</v>
      </c>
      <c r="AE55" s="76">
        <v>84.110285023896921</v>
      </c>
      <c r="AF55" s="76">
        <v>0.56665010374399893</v>
      </c>
      <c r="AG55" s="76">
        <v>1.9625613326763585E-3</v>
      </c>
      <c r="AH55" s="76">
        <v>1.9625613326763585E-3</v>
      </c>
      <c r="AI55" s="76">
        <v>0</v>
      </c>
      <c r="AJ55" s="76">
        <v>0</v>
      </c>
      <c r="AK55" s="76">
        <v>0.12299903787209919</v>
      </c>
      <c r="AL55" s="76">
        <v>0</v>
      </c>
      <c r="AM55" s="76">
        <v>136.35928541964103</v>
      </c>
      <c r="AN55" s="76">
        <v>1.1120304528778548</v>
      </c>
      <c r="AO55" s="76">
        <v>1.6757866785420812</v>
      </c>
      <c r="AP55" s="76">
        <v>1.8671032037302106E-2</v>
      </c>
      <c r="AQ55" s="76">
        <v>0</v>
      </c>
      <c r="AR55" s="76">
        <v>0</v>
      </c>
      <c r="AS55" s="76">
        <v>478.92915138587961</v>
      </c>
      <c r="AT55" s="76">
        <v>0</v>
      </c>
      <c r="AU55" s="76">
        <v>0</v>
      </c>
      <c r="AV55" s="76">
        <v>0</v>
      </c>
      <c r="AW55" s="76">
        <v>2.6318312493151942E-3</v>
      </c>
      <c r="AX55" s="76">
        <v>0.56922422273295903</v>
      </c>
      <c r="AY55" s="76">
        <v>0</v>
      </c>
      <c r="AZ55" s="76">
        <v>114.49596478810805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v>0</v>
      </c>
      <c r="BJ55" s="76">
        <v>0</v>
      </c>
      <c r="BK55" s="76">
        <v>0</v>
      </c>
      <c r="BL55" s="76">
        <v>0</v>
      </c>
      <c r="BM55" s="76">
        <v>0</v>
      </c>
      <c r="BN55" s="76">
        <v>0</v>
      </c>
      <c r="BO55" s="76">
        <v>0</v>
      </c>
      <c r="BP55" s="76">
        <v>0</v>
      </c>
      <c r="BQ55" s="76">
        <v>0</v>
      </c>
      <c r="BR55" s="76">
        <v>31.344041380155101</v>
      </c>
      <c r="BS55" s="76">
        <v>0</v>
      </c>
      <c r="BT55" s="76">
        <v>0</v>
      </c>
      <c r="BU55" s="76">
        <v>0</v>
      </c>
      <c r="BV55" s="76">
        <v>0</v>
      </c>
      <c r="BW55" s="76">
        <v>25.94274992074736</v>
      </c>
      <c r="BX55" s="76">
        <v>0</v>
      </c>
      <c r="BY55" s="76">
        <v>4.4638770763030706</v>
      </c>
      <c r="BZ55" s="76">
        <v>15.559697510340166</v>
      </c>
      <c r="CA55" s="76">
        <v>0</v>
      </c>
      <c r="CB55" s="76">
        <v>20.251791735511443</v>
      </c>
      <c r="CC55" s="76">
        <v>387.29847881082725</v>
      </c>
      <c r="CD55" s="76">
        <v>10.347112846986503</v>
      </c>
      <c r="CE55" s="94"/>
      <c r="CF55" s="41">
        <f t="shared" si="24"/>
        <v>0</v>
      </c>
      <c r="CG55" s="41">
        <f t="shared" si="25"/>
        <v>0</v>
      </c>
      <c r="CH55" s="41">
        <f t="shared" si="26"/>
        <v>0</v>
      </c>
      <c r="CI55" s="41">
        <f t="shared" si="27"/>
        <v>0</v>
      </c>
      <c r="CJ55" s="41">
        <f t="shared" si="27"/>
        <v>0</v>
      </c>
      <c r="CK55" s="41">
        <f t="shared" si="28"/>
        <v>0</v>
      </c>
      <c r="CL55" s="41">
        <f t="shared" si="29"/>
        <v>-0.90445524460947124</v>
      </c>
      <c r="CM55" s="41">
        <f t="shared" si="30"/>
        <v>-0.90316883970657247</v>
      </c>
      <c r="CN55" s="41">
        <f t="shared" si="31"/>
        <v>-0.90315510919584585</v>
      </c>
      <c r="CO55" s="41">
        <f t="shared" si="32"/>
        <v>-0.90415516157954823</v>
      </c>
      <c r="CP55" s="41">
        <f t="shared" si="33"/>
        <v>0</v>
      </c>
      <c r="CQ55" s="41">
        <f t="shared" si="34"/>
        <v>-0.90511858785584065</v>
      </c>
      <c r="CR55" s="41">
        <f t="shared" si="35"/>
        <v>0</v>
      </c>
      <c r="CS55" s="41">
        <f t="shared" si="36"/>
        <v>-0.90377852227936339</v>
      </c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</row>
    <row r="56" spans="1:142">
      <c r="A56" s="34" t="s">
        <v>335</v>
      </c>
      <c r="B56" s="76"/>
      <c r="C56" s="76"/>
      <c r="D56" s="76"/>
      <c r="E56" s="76"/>
      <c r="F56" s="76"/>
      <c r="G56" s="76"/>
      <c r="H56" s="76">
        <v>8210.3165529501639</v>
      </c>
      <c r="I56" s="76">
        <v>0.25857027150105999</v>
      </c>
      <c r="J56" s="76">
        <v>1.5282640987889999E-3</v>
      </c>
      <c r="K56" s="76">
        <v>4.0453359698919999E-2</v>
      </c>
      <c r="L56" s="76"/>
      <c r="M56" s="76">
        <v>34.027485055688381</v>
      </c>
      <c r="N56" s="76"/>
      <c r="O56" s="76">
        <v>0.37628220408158608</v>
      </c>
      <c r="P56" s="76"/>
      <c r="Q56" s="76" t="s">
        <v>335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>
        <v>0</v>
      </c>
      <c r="BV56" s="76">
        <v>0</v>
      </c>
      <c r="BW56" s="76">
        <v>0</v>
      </c>
      <c r="BX56" s="76">
        <v>0</v>
      </c>
      <c r="BY56" s="76">
        <v>0</v>
      </c>
      <c r="BZ56" s="76">
        <v>0</v>
      </c>
      <c r="CA56" s="76">
        <v>0</v>
      </c>
      <c r="CB56" s="76">
        <v>0</v>
      </c>
      <c r="CC56" s="76">
        <v>0</v>
      </c>
      <c r="CD56" s="76">
        <v>0</v>
      </c>
      <c r="CE56" s="94"/>
      <c r="CF56" s="41">
        <f t="shared" si="24"/>
        <v>0</v>
      </c>
      <c r="CG56" s="41">
        <f t="shared" si="25"/>
        <v>0</v>
      </c>
      <c r="CH56" s="41">
        <f t="shared" si="26"/>
        <v>0</v>
      </c>
      <c r="CI56" s="41">
        <f t="shared" si="27"/>
        <v>0</v>
      </c>
      <c r="CJ56" s="41">
        <f t="shared" si="27"/>
        <v>0</v>
      </c>
      <c r="CK56" s="41">
        <f t="shared" si="28"/>
        <v>0</v>
      </c>
      <c r="CL56" s="41">
        <f t="shared" si="29"/>
        <v>-1</v>
      </c>
      <c r="CM56" s="41">
        <f t="shared" si="30"/>
        <v>-1</v>
      </c>
      <c r="CN56" s="41">
        <f t="shared" si="31"/>
        <v>-1</v>
      </c>
      <c r="CO56" s="41">
        <f t="shared" si="32"/>
        <v>-1</v>
      </c>
      <c r="CP56" s="41">
        <f t="shared" si="33"/>
        <v>0</v>
      </c>
      <c r="CQ56" s="41">
        <f t="shared" si="34"/>
        <v>-1</v>
      </c>
      <c r="CR56" s="41">
        <f t="shared" si="35"/>
        <v>0</v>
      </c>
      <c r="CS56" s="41">
        <f t="shared" si="36"/>
        <v>-1</v>
      </c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</row>
    <row r="57" spans="1:142">
      <c r="A57" s="34" t="s">
        <v>336</v>
      </c>
      <c r="B57" s="76"/>
      <c r="C57" s="76"/>
      <c r="D57" s="76"/>
      <c r="E57" s="76"/>
      <c r="F57" s="76"/>
      <c r="G57" s="76"/>
      <c r="H57" s="76">
        <v>17924.246075781593</v>
      </c>
      <c r="I57" s="76">
        <v>0.58097653785809988</v>
      </c>
      <c r="J57" s="76">
        <v>0.24695152175863996</v>
      </c>
      <c r="K57" s="76">
        <v>8.7799306738749944E-2</v>
      </c>
      <c r="L57" s="76"/>
      <c r="M57" s="76">
        <v>75.376205954655106</v>
      </c>
      <c r="N57" s="76"/>
      <c r="O57" s="76">
        <v>10.577631487391606</v>
      </c>
      <c r="P57" s="76"/>
      <c r="Q57" s="76" t="s">
        <v>336</v>
      </c>
      <c r="R57" s="76">
        <v>0.17226661086812498</v>
      </c>
      <c r="S57" s="76">
        <v>54.14771908816838</v>
      </c>
      <c r="T57" s="76">
        <v>1.3080837545991134E-2</v>
      </c>
      <c r="U57" s="76">
        <v>1.3080837545991134E-2</v>
      </c>
      <c r="V57" s="76">
        <v>7.9122466475966876E-3</v>
      </c>
      <c r="W57" s="76">
        <v>8.7536147279772194E-4</v>
      </c>
      <c r="X57" s="76">
        <v>5.5893395587007927E-3</v>
      </c>
      <c r="Y57" s="76">
        <v>0</v>
      </c>
      <c r="Z57" s="76">
        <v>0</v>
      </c>
      <c r="AA57" s="76">
        <v>0</v>
      </c>
      <c r="AB57" s="76">
        <v>0</v>
      </c>
      <c r="AC57" s="76">
        <v>1.4645707897948029E-2</v>
      </c>
      <c r="AD57" s="76">
        <v>0</v>
      </c>
      <c r="AE57" s="76">
        <v>84.55529474318827</v>
      </c>
      <c r="AF57" s="76">
        <v>0.56562169788962591</v>
      </c>
      <c r="AG57" s="76">
        <v>1.9818513707788327E-3</v>
      </c>
      <c r="AH57" s="76">
        <v>1.9818513707788327E-3</v>
      </c>
      <c r="AI57" s="76">
        <v>0</v>
      </c>
      <c r="AJ57" s="76">
        <v>0</v>
      </c>
      <c r="AK57" s="76">
        <v>0.1626082811157592</v>
      </c>
      <c r="AL57" s="76">
        <v>0</v>
      </c>
      <c r="AM57" s="76">
        <v>139.6868960978193</v>
      </c>
      <c r="AN57" s="76">
        <v>1.1075786327816266</v>
      </c>
      <c r="AO57" s="76">
        <v>1.6727673411928203</v>
      </c>
      <c r="AP57" s="76">
        <v>0.23795441736503667</v>
      </c>
      <c r="AQ57" s="76">
        <v>0</v>
      </c>
      <c r="AR57" s="76">
        <v>0</v>
      </c>
      <c r="AS57" s="76">
        <v>473.59563187221988</v>
      </c>
      <c r="AT57" s="76">
        <v>0</v>
      </c>
      <c r="AU57" s="76">
        <v>0</v>
      </c>
      <c r="AV57" s="76">
        <v>0</v>
      </c>
      <c r="AW57" s="76">
        <v>2.7183396760748981E-3</v>
      </c>
      <c r="AX57" s="76">
        <v>0.59403410748634722</v>
      </c>
      <c r="AY57" s="76">
        <v>0</v>
      </c>
      <c r="AZ57" s="76">
        <v>110.05252163891659</v>
      </c>
      <c r="BA57" s="76">
        <v>0</v>
      </c>
      <c r="BB57" s="76">
        <v>0</v>
      </c>
      <c r="BC57" s="76">
        <v>0</v>
      </c>
      <c r="BD57" s="76">
        <v>0</v>
      </c>
      <c r="BE57" s="76">
        <v>0</v>
      </c>
      <c r="BF57" s="76">
        <v>0</v>
      </c>
      <c r="BG57" s="76">
        <v>0</v>
      </c>
      <c r="BH57" s="76">
        <v>0</v>
      </c>
      <c r="BI57" s="76">
        <v>0</v>
      </c>
      <c r="BJ57" s="76">
        <v>0</v>
      </c>
      <c r="BK57" s="76">
        <v>0</v>
      </c>
      <c r="BL57" s="76">
        <v>0</v>
      </c>
      <c r="BM57" s="76">
        <v>0</v>
      </c>
      <c r="BN57" s="76">
        <v>0</v>
      </c>
      <c r="BO57" s="76">
        <v>0</v>
      </c>
      <c r="BP57" s="76">
        <v>0</v>
      </c>
      <c r="BQ57" s="76">
        <v>0</v>
      </c>
      <c r="BR57" s="76">
        <v>30.237285612967632</v>
      </c>
      <c r="BS57" s="76">
        <v>0</v>
      </c>
      <c r="BT57" s="76">
        <v>0</v>
      </c>
      <c r="BU57" s="76">
        <v>0</v>
      </c>
      <c r="BV57" s="76">
        <v>0</v>
      </c>
      <c r="BW57" s="76">
        <v>26.897549846485585</v>
      </c>
      <c r="BX57" s="76">
        <v>0</v>
      </c>
      <c r="BY57" s="76">
        <v>4.4566977922121866</v>
      </c>
      <c r="BZ57" s="76">
        <v>14.945888928961466</v>
      </c>
      <c r="CA57" s="76">
        <v>0</v>
      </c>
      <c r="CB57" s="76">
        <v>18.343492795846494</v>
      </c>
      <c r="CC57" s="76">
        <v>381.5959930995337</v>
      </c>
      <c r="CD57" s="76">
        <v>10.53144605802561</v>
      </c>
      <c r="CE57" s="94"/>
      <c r="CF57" s="41">
        <f t="shared" si="24"/>
        <v>0</v>
      </c>
      <c r="CG57" s="41">
        <f t="shared" si="25"/>
        <v>0</v>
      </c>
      <c r="CH57" s="41">
        <f t="shared" si="26"/>
        <v>0</v>
      </c>
      <c r="CI57" s="41">
        <f t="shared" si="27"/>
        <v>0</v>
      </c>
      <c r="CJ57" s="41">
        <f t="shared" si="27"/>
        <v>0</v>
      </c>
      <c r="CK57" s="41">
        <f t="shared" si="28"/>
        <v>0</v>
      </c>
      <c r="CL57" s="41">
        <f t="shared" si="29"/>
        <v>-0.97871062517853236</v>
      </c>
      <c r="CM57" s="41">
        <f t="shared" si="30"/>
        <v>-0.97748474044370792</v>
      </c>
      <c r="CN57" s="41">
        <f t="shared" si="31"/>
        <v>-0.97736665269808054</v>
      </c>
      <c r="CO57" s="41">
        <f t="shared" si="32"/>
        <v>-0.9774274826944146</v>
      </c>
      <c r="CP57" s="41">
        <f t="shared" si="33"/>
        <v>0</v>
      </c>
      <c r="CQ57" s="41">
        <f t="shared" si="34"/>
        <v>-0.97780775352106297</v>
      </c>
      <c r="CR57" s="41">
        <f t="shared" si="35"/>
        <v>0</v>
      </c>
      <c r="CS57" s="41">
        <f t="shared" si="36"/>
        <v>-0.97750399816360822</v>
      </c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</row>
    <row r="58" spans="1:142">
      <c r="A58" s="34" t="s">
        <v>337</v>
      </c>
      <c r="B58" s="76"/>
      <c r="C58" s="76"/>
      <c r="D58" s="76"/>
      <c r="E58" s="76"/>
      <c r="F58" s="76"/>
      <c r="G58" s="76"/>
      <c r="H58" s="76">
        <v>496.66529456034897</v>
      </c>
      <c r="I58" s="76">
        <v>1.6544439690600002E-2</v>
      </c>
      <c r="J58" s="76">
        <v>6.9264912381399998E-3</v>
      </c>
      <c r="K58" s="76">
        <v>2.5046580389889994E-3</v>
      </c>
      <c r="L58" s="76"/>
      <c r="M58" s="76">
        <v>2.1737590404015306</v>
      </c>
      <c r="N58" s="76"/>
      <c r="O58" s="76">
        <v>0.29538203723953999</v>
      </c>
      <c r="P58" s="76"/>
      <c r="Q58" s="94" t="s">
        <v>337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v>0</v>
      </c>
      <c r="BJ58" s="76">
        <v>0</v>
      </c>
      <c r="BK58" s="76">
        <v>0</v>
      </c>
      <c r="BL58" s="76">
        <v>0</v>
      </c>
      <c r="BM58" s="76">
        <v>0</v>
      </c>
      <c r="BN58" s="76">
        <v>0</v>
      </c>
      <c r="BO58" s="76">
        <v>0</v>
      </c>
      <c r="BP58" s="76">
        <v>0</v>
      </c>
      <c r="BQ58" s="76">
        <v>0</v>
      </c>
      <c r="BR58" s="76">
        <v>0</v>
      </c>
      <c r="BS58" s="76">
        <v>0</v>
      </c>
      <c r="BT58" s="76">
        <v>0</v>
      </c>
      <c r="BU58" s="76">
        <v>0</v>
      </c>
      <c r="BV58" s="76">
        <v>0</v>
      </c>
      <c r="BW58" s="76">
        <v>0</v>
      </c>
      <c r="BX58" s="76">
        <v>0</v>
      </c>
      <c r="BY58" s="76">
        <v>0</v>
      </c>
      <c r="BZ58" s="76">
        <v>0</v>
      </c>
      <c r="CA58" s="76">
        <v>0</v>
      </c>
      <c r="CB58" s="76">
        <v>0</v>
      </c>
      <c r="CC58" s="76">
        <v>0</v>
      </c>
      <c r="CD58" s="76">
        <v>0</v>
      </c>
      <c r="CE58" s="94"/>
      <c r="CF58" s="41">
        <f t="shared" si="24"/>
        <v>0</v>
      </c>
      <c r="CG58" s="41">
        <f t="shared" si="25"/>
        <v>0</v>
      </c>
      <c r="CH58" s="41">
        <f t="shared" si="26"/>
        <v>0</v>
      </c>
      <c r="CI58" s="41">
        <f t="shared" si="27"/>
        <v>0</v>
      </c>
      <c r="CJ58" s="41">
        <f t="shared" si="27"/>
        <v>0</v>
      </c>
      <c r="CK58" s="41">
        <f t="shared" si="28"/>
        <v>0</v>
      </c>
      <c r="CL58" s="41">
        <f t="shared" si="29"/>
        <v>-1</v>
      </c>
      <c r="CM58" s="41">
        <f t="shared" si="30"/>
        <v>-1</v>
      </c>
      <c r="CN58" s="41">
        <f t="shared" si="31"/>
        <v>-1</v>
      </c>
      <c r="CO58" s="41">
        <f t="shared" si="32"/>
        <v>-1</v>
      </c>
      <c r="CP58" s="41">
        <f t="shared" si="33"/>
        <v>0</v>
      </c>
      <c r="CQ58" s="41">
        <f t="shared" si="34"/>
        <v>-1</v>
      </c>
      <c r="CR58" s="41">
        <f t="shared" si="35"/>
        <v>0</v>
      </c>
      <c r="CS58" s="41">
        <f t="shared" si="36"/>
        <v>-1</v>
      </c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</row>
    <row r="59" spans="1:142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41">
        <f t="shared" si="24"/>
        <v>0</v>
      </c>
      <c r="CG59" s="41">
        <f t="shared" si="25"/>
        <v>0</v>
      </c>
      <c r="CH59" s="41">
        <f t="shared" si="26"/>
        <v>0</v>
      </c>
      <c r="CI59" s="41">
        <f t="shared" si="27"/>
        <v>0</v>
      </c>
      <c r="CJ59" s="41">
        <f t="shared" si="27"/>
        <v>0</v>
      </c>
      <c r="CK59" s="41">
        <f t="shared" si="28"/>
        <v>0</v>
      </c>
      <c r="CL59" s="41">
        <f t="shared" si="29"/>
        <v>0</v>
      </c>
      <c r="CM59" s="41">
        <f t="shared" si="30"/>
        <v>0</v>
      </c>
      <c r="CN59" s="41">
        <f t="shared" si="31"/>
        <v>0</v>
      </c>
      <c r="CO59" s="41">
        <f t="shared" si="32"/>
        <v>0</v>
      </c>
      <c r="CP59" s="41">
        <f t="shared" si="33"/>
        <v>0</v>
      </c>
      <c r="CQ59" s="41">
        <f t="shared" si="34"/>
        <v>0</v>
      </c>
      <c r="CR59" s="41">
        <f t="shared" si="35"/>
        <v>0</v>
      </c>
      <c r="CS59" s="41">
        <f t="shared" si="36"/>
        <v>0</v>
      </c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</row>
    <row r="61" spans="1:142">
      <c r="A61" s="1" t="s">
        <v>339</v>
      </c>
      <c r="B61" s="1">
        <f>SUM(B3:B58)</f>
        <v>35.896657664999999</v>
      </c>
      <c r="C61" s="1">
        <f t="shared" ref="C61:J61" si="37">SUM(C3:C58)</f>
        <v>58.162820143999987</v>
      </c>
      <c r="D61" s="1">
        <f t="shared" si="37"/>
        <v>33.519220140000002</v>
      </c>
      <c r="E61" s="1">
        <f t="shared" si="37"/>
        <v>469.15945884000001</v>
      </c>
      <c r="F61" s="1">
        <f t="shared" si="37"/>
        <v>448.2695524400001</v>
      </c>
      <c r="G61" s="1">
        <f t="shared" si="37"/>
        <v>5.453619861</v>
      </c>
      <c r="H61" s="1">
        <f t="shared" si="37"/>
        <v>2367614.1140722367</v>
      </c>
      <c r="I61" s="1">
        <f t="shared" si="37"/>
        <v>60.016964432063524</v>
      </c>
      <c r="J61" s="1">
        <f t="shared" si="37"/>
        <v>307.75259443939211</v>
      </c>
      <c r="K61" s="1">
        <f t="shared" ref="K61:O61" si="38">SUM(K3:K58)</f>
        <v>12.513505915055578</v>
      </c>
      <c r="L61" s="1">
        <f t="shared" si="38"/>
        <v>1.0318629356308004</v>
      </c>
      <c r="M61" s="1">
        <f t="shared" si="38"/>
        <v>8429.8140643651768</v>
      </c>
      <c r="N61" s="1">
        <f t="shared" si="38"/>
        <v>3.6944331019000007E-2</v>
      </c>
      <c r="O61" s="1">
        <f t="shared" si="38"/>
        <v>4106.3581861510938</v>
      </c>
      <c r="P61" s="1"/>
      <c r="Q61" s="94"/>
      <c r="R61" s="1">
        <f>SUM(R3:R58)</f>
        <v>831.95369774595622</v>
      </c>
      <c r="S61" s="1">
        <f t="shared" ref="S61:BZ61" si="39">SUM(S3:S58)</f>
        <v>257385.37061726334</v>
      </c>
      <c r="T61" s="1">
        <f t="shared" si="39"/>
        <v>59.053018270713423</v>
      </c>
      <c r="U61" s="1">
        <f t="shared" si="39"/>
        <v>59.053018270713423</v>
      </c>
      <c r="V61" s="1">
        <f t="shared" si="39"/>
        <v>35.322912519163836</v>
      </c>
      <c r="W61" s="1">
        <f t="shared" si="39"/>
        <v>3.7742185336450262</v>
      </c>
      <c r="X61" s="1">
        <f t="shared" si="39"/>
        <v>307.6130176690254</v>
      </c>
      <c r="Y61" s="1">
        <f t="shared" si="39"/>
        <v>3.6567366588909626E-2</v>
      </c>
      <c r="Z61" s="1">
        <f t="shared" si="39"/>
        <v>0</v>
      </c>
      <c r="AA61" s="1">
        <f t="shared" si="39"/>
        <v>35.896417102575619</v>
      </c>
      <c r="AB61" s="1">
        <f t="shared" si="39"/>
        <v>0</v>
      </c>
      <c r="AC61" s="1">
        <f t="shared" si="39"/>
        <v>147.94707936935927</v>
      </c>
      <c r="AD61" s="1">
        <f t="shared" si="39"/>
        <v>0</v>
      </c>
      <c r="AE61" s="1">
        <f t="shared" si="39"/>
        <v>391957.16336153954</v>
      </c>
      <c r="AF61" s="1">
        <f t="shared" si="39"/>
        <v>2735.4709237434572</v>
      </c>
      <c r="AG61" s="1">
        <f t="shared" si="39"/>
        <v>12.402279004643297</v>
      </c>
      <c r="AH61" s="1">
        <f t="shared" si="39"/>
        <v>12.402279004643297</v>
      </c>
      <c r="AI61" s="1">
        <f t="shared" si="39"/>
        <v>0.51590825420945796</v>
      </c>
      <c r="AJ61" s="1">
        <f t="shared" si="39"/>
        <v>0</v>
      </c>
      <c r="AK61" s="1">
        <f t="shared" si="39"/>
        <v>2830.1776505440648</v>
      </c>
      <c r="AL61" s="1">
        <f t="shared" si="39"/>
        <v>0</v>
      </c>
      <c r="AM61" s="1">
        <f t="shared" si="39"/>
        <v>775341.65135810443</v>
      </c>
      <c r="AN61" s="1">
        <f t="shared" si="39"/>
        <v>7461.6810294238658</v>
      </c>
      <c r="AO61" s="1">
        <f t="shared" si="39"/>
        <v>8315.7432783502027</v>
      </c>
      <c r="AP61" s="1">
        <f t="shared" si="39"/>
        <v>4099.4819095223856</v>
      </c>
      <c r="AQ61" s="1">
        <f t="shared" si="39"/>
        <v>57.642209301300262</v>
      </c>
      <c r="AR61" s="1">
        <f t="shared" si="39"/>
        <v>0</v>
      </c>
      <c r="AS61" s="1">
        <f t="shared" si="39"/>
        <v>2765905.3334144638</v>
      </c>
      <c r="AT61" s="1">
        <f t="shared" si="39"/>
        <v>30.166849327094212</v>
      </c>
      <c r="AU61" s="1">
        <f t="shared" si="39"/>
        <v>3.3519182004993313</v>
      </c>
      <c r="AV61" s="1">
        <f t="shared" si="39"/>
        <v>33.518767527593546</v>
      </c>
      <c r="AW61" s="1">
        <f t="shared" si="39"/>
        <v>56.22120060812081</v>
      </c>
      <c r="AX61" s="1">
        <f t="shared" si="39"/>
        <v>3738.6414691264786</v>
      </c>
      <c r="AY61" s="1">
        <f t="shared" si="39"/>
        <v>0</v>
      </c>
      <c r="AZ61" s="1">
        <f t="shared" si="39"/>
        <v>657891.73363263078</v>
      </c>
      <c r="BA61" s="1">
        <f t="shared" si="39"/>
        <v>0</v>
      </c>
      <c r="BB61" s="1">
        <f t="shared" si="39"/>
        <v>0</v>
      </c>
      <c r="BC61" s="1">
        <f t="shared" si="39"/>
        <v>19.768683887630321</v>
      </c>
      <c r="BD61" s="1">
        <f t="shared" si="39"/>
        <v>0</v>
      </c>
      <c r="BE61" s="1">
        <f t="shared" si="39"/>
        <v>5.9171546758819709</v>
      </c>
      <c r="BF61" s="1">
        <f t="shared" si="39"/>
        <v>0</v>
      </c>
      <c r="BG61" s="1">
        <f t="shared" si="39"/>
        <v>469.17703427930007</v>
      </c>
      <c r="BH61" s="1">
        <f t="shared" si="39"/>
        <v>448.28716402461106</v>
      </c>
      <c r="BI61" s="1">
        <f t="shared" si="39"/>
        <v>20.889870254688958</v>
      </c>
      <c r="BJ61" s="1">
        <f t="shared" si="39"/>
        <v>0</v>
      </c>
      <c r="BK61" s="1">
        <f t="shared" si="39"/>
        <v>0</v>
      </c>
      <c r="BL61" s="1">
        <f t="shared" si="39"/>
        <v>342.11913158650111</v>
      </c>
      <c r="BM61" s="1">
        <f t="shared" si="39"/>
        <v>0</v>
      </c>
      <c r="BN61" s="1">
        <f t="shared" si="39"/>
        <v>15.734223010852201</v>
      </c>
      <c r="BO61" s="1">
        <f t="shared" si="39"/>
        <v>0</v>
      </c>
      <c r="BP61" s="1">
        <f t="shared" si="39"/>
        <v>0.7351597589543476</v>
      </c>
      <c r="BQ61" s="1">
        <f t="shared" si="39"/>
        <v>39.313163806169669</v>
      </c>
      <c r="BR61" s="1">
        <f t="shared" si="39"/>
        <v>157529.7622160785</v>
      </c>
      <c r="BS61" s="1">
        <f t="shared" si="39"/>
        <v>0</v>
      </c>
      <c r="BT61" s="1">
        <f t="shared" si="39"/>
        <v>24.699647298621546</v>
      </c>
      <c r="BU61" s="1">
        <f t="shared" si="39"/>
        <v>0</v>
      </c>
      <c r="BV61" s="1">
        <f t="shared" si="39"/>
        <v>5.4536390685472078</v>
      </c>
      <c r="BW61" s="1">
        <f t="shared" si="39"/>
        <v>203459.18682762899</v>
      </c>
      <c r="BX61" s="1">
        <f t="shared" si="39"/>
        <v>0</v>
      </c>
      <c r="BY61" s="1">
        <f t="shared" si="39"/>
        <v>21527.92359729181</v>
      </c>
      <c r="BZ61" s="1">
        <f t="shared" si="39"/>
        <v>92351.484565688297</v>
      </c>
      <c r="CA61" s="1">
        <f t="shared" ref="CA61:CD61" si="40">SUM(CA3:CA58)</f>
        <v>0</v>
      </c>
      <c r="CB61" s="1">
        <f t="shared" si="40"/>
        <v>136720.0933358953</v>
      </c>
      <c r="CC61" s="1">
        <f t="shared" si="40"/>
        <v>2337595.2019784278</v>
      </c>
      <c r="CD61" s="1">
        <f t="shared" si="40"/>
        <v>81522.372803432707</v>
      </c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</row>
    <row r="62" spans="1:142">
      <c r="A62" s="94" t="s">
        <v>217</v>
      </c>
      <c r="B62" s="1">
        <f>SUM(B2:B51)</f>
        <v>35.896657664999999</v>
      </c>
      <c r="C62" s="1">
        <f t="shared" ref="C62:J62" si="41">SUM(C2:C51)</f>
        <v>57.642322060999987</v>
      </c>
      <c r="D62" s="1">
        <f t="shared" si="41"/>
        <v>33.519220140000002</v>
      </c>
      <c r="E62" s="1">
        <f t="shared" si="41"/>
        <v>469.15945884000001</v>
      </c>
      <c r="F62" s="1">
        <f t="shared" si="41"/>
        <v>448.2695524400001</v>
      </c>
      <c r="G62" s="1">
        <f t="shared" si="41"/>
        <v>5.453619861</v>
      </c>
      <c r="H62" s="1">
        <f t="shared" si="41"/>
        <v>2336841.6966938726</v>
      </c>
      <c r="I62" s="1">
        <f t="shared" si="41"/>
        <v>59.027035688285991</v>
      </c>
      <c r="J62" s="1">
        <f t="shared" si="41"/>
        <v>307.40972766434379</v>
      </c>
      <c r="K62" s="1">
        <f t="shared" ref="K62:O62" si="42">SUM(K2:K51)</f>
        <v>12.362272147976272</v>
      </c>
      <c r="L62" s="1">
        <f t="shared" si="42"/>
        <v>1.0318099583100004</v>
      </c>
      <c r="M62" s="1">
        <f t="shared" si="42"/>
        <v>8300.5747073015391</v>
      </c>
      <c r="N62" s="1">
        <f t="shared" si="42"/>
        <v>3.6567628475000009E-2</v>
      </c>
      <c r="O62" s="1">
        <f t="shared" si="42"/>
        <v>4092.7319214793597</v>
      </c>
      <c r="P62" s="1"/>
      <c r="Q62" s="94"/>
      <c r="R62" s="1">
        <f>SUM(R2:R51)</f>
        <v>831.60925399470636</v>
      </c>
      <c r="S62" s="1">
        <f t="shared" ref="S62:BZ62" si="43">SUM(S2:S51)</f>
        <v>257277.12212801527</v>
      </c>
      <c r="T62" s="1">
        <f t="shared" si="43"/>
        <v>59.026977793262176</v>
      </c>
      <c r="U62" s="1">
        <f t="shared" si="43"/>
        <v>59.026977793262176</v>
      </c>
      <c r="V62" s="1">
        <f t="shared" si="43"/>
        <v>35.307142467537652</v>
      </c>
      <c r="W62" s="1">
        <f t="shared" si="43"/>
        <v>3.7724756379767204</v>
      </c>
      <c r="X62" s="1">
        <f t="shared" si="43"/>
        <v>307.6073517214341</v>
      </c>
      <c r="Y62" s="1">
        <f t="shared" si="43"/>
        <v>3.6567366588909626E-2</v>
      </c>
      <c r="Z62" s="1">
        <f t="shared" si="43"/>
        <v>0</v>
      </c>
      <c r="AA62" s="1">
        <f t="shared" si="43"/>
        <v>35.896417102575619</v>
      </c>
      <c r="AB62" s="1">
        <f t="shared" si="43"/>
        <v>0</v>
      </c>
      <c r="AC62" s="1">
        <f t="shared" si="43"/>
        <v>147.9128590571768</v>
      </c>
      <c r="AD62" s="1">
        <f t="shared" si="43"/>
        <v>0</v>
      </c>
      <c r="AE62" s="1">
        <f t="shared" si="43"/>
        <v>391788.4977817724</v>
      </c>
      <c r="AF62" s="1">
        <f t="shared" si="43"/>
        <v>2734.3386519418236</v>
      </c>
      <c r="AG62" s="1">
        <f t="shared" si="43"/>
        <v>12.398334591939841</v>
      </c>
      <c r="AH62" s="1">
        <f t="shared" si="43"/>
        <v>12.398334591939841</v>
      </c>
      <c r="AI62" s="1">
        <f t="shared" si="43"/>
        <v>0.51590825420945796</v>
      </c>
      <c r="AJ62" s="1">
        <f t="shared" si="43"/>
        <v>0</v>
      </c>
      <c r="AK62" s="1">
        <f t="shared" si="43"/>
        <v>2829.892043225077</v>
      </c>
      <c r="AL62" s="1">
        <f t="shared" si="43"/>
        <v>0</v>
      </c>
      <c r="AM62" s="1">
        <f t="shared" si="43"/>
        <v>775065.60517658689</v>
      </c>
      <c r="AN62" s="1">
        <f t="shared" si="43"/>
        <v>7459.4614203382062</v>
      </c>
      <c r="AO62" s="1">
        <f t="shared" si="43"/>
        <v>8312.3947243304665</v>
      </c>
      <c r="AP62" s="1">
        <f t="shared" si="43"/>
        <v>4099.2252840729825</v>
      </c>
      <c r="AQ62" s="1">
        <f t="shared" si="43"/>
        <v>57.642209301300262</v>
      </c>
      <c r="AR62" s="1">
        <f t="shared" si="43"/>
        <v>0</v>
      </c>
      <c r="AS62" s="1">
        <f t="shared" si="43"/>
        <v>2764952.8086312055</v>
      </c>
      <c r="AT62" s="1">
        <f t="shared" si="43"/>
        <v>30.166849327094212</v>
      </c>
      <c r="AU62" s="1">
        <f t="shared" si="43"/>
        <v>3.3519182004993313</v>
      </c>
      <c r="AV62" s="1">
        <f t="shared" si="43"/>
        <v>33.518767527593546</v>
      </c>
      <c r="AW62" s="1">
        <f t="shared" si="43"/>
        <v>56.215850437195421</v>
      </c>
      <c r="AX62" s="1">
        <f t="shared" si="43"/>
        <v>3737.4782107962592</v>
      </c>
      <c r="AY62" s="1">
        <f t="shared" si="43"/>
        <v>0</v>
      </c>
      <c r="AZ62" s="1">
        <f t="shared" si="43"/>
        <v>657667.18514620373</v>
      </c>
      <c r="BA62" s="1">
        <f t="shared" si="43"/>
        <v>0</v>
      </c>
      <c r="BB62" s="1">
        <f t="shared" si="43"/>
        <v>0</v>
      </c>
      <c r="BC62" s="1">
        <f t="shared" si="43"/>
        <v>19.768683887630321</v>
      </c>
      <c r="BD62" s="1">
        <f t="shared" si="43"/>
        <v>0</v>
      </c>
      <c r="BE62" s="1">
        <f t="shared" si="43"/>
        <v>5.9171546758819709</v>
      </c>
      <c r="BF62" s="1">
        <f t="shared" si="43"/>
        <v>0</v>
      </c>
      <c r="BG62" s="1">
        <f t="shared" si="43"/>
        <v>469.17703427930007</v>
      </c>
      <c r="BH62" s="1">
        <f t="shared" si="43"/>
        <v>448.28716402461106</v>
      </c>
      <c r="BI62" s="1">
        <f t="shared" si="43"/>
        <v>20.889870254688958</v>
      </c>
      <c r="BJ62" s="1">
        <f t="shared" si="43"/>
        <v>0</v>
      </c>
      <c r="BK62" s="1">
        <f t="shared" si="43"/>
        <v>0</v>
      </c>
      <c r="BL62" s="1">
        <f t="shared" si="43"/>
        <v>342.11913158650111</v>
      </c>
      <c r="BM62" s="1">
        <f t="shared" si="43"/>
        <v>0</v>
      </c>
      <c r="BN62" s="1">
        <f t="shared" si="43"/>
        <v>15.734223010852201</v>
      </c>
      <c r="BO62" s="1">
        <f t="shared" si="43"/>
        <v>0</v>
      </c>
      <c r="BP62" s="1">
        <f t="shared" si="43"/>
        <v>0.7351597589543476</v>
      </c>
      <c r="BQ62" s="1">
        <f t="shared" si="43"/>
        <v>39.313163806169669</v>
      </c>
      <c r="BR62" s="1">
        <f t="shared" si="43"/>
        <v>157468.18088908537</v>
      </c>
      <c r="BS62" s="1">
        <f t="shared" si="43"/>
        <v>0</v>
      </c>
      <c r="BT62" s="1">
        <f t="shared" si="43"/>
        <v>24.699647298621546</v>
      </c>
      <c r="BU62" s="1">
        <f t="shared" si="43"/>
        <v>0</v>
      </c>
      <c r="BV62" s="1">
        <f t="shared" si="43"/>
        <v>5.4536390685472078</v>
      </c>
      <c r="BW62" s="1">
        <f t="shared" si="43"/>
        <v>203406.34652786178</v>
      </c>
      <c r="BX62" s="1">
        <f t="shared" si="43"/>
        <v>0</v>
      </c>
      <c r="BY62" s="1">
        <f t="shared" si="43"/>
        <v>21519.003022423298</v>
      </c>
      <c r="BZ62" s="1">
        <f t="shared" si="43"/>
        <v>92320.97897924899</v>
      </c>
      <c r="CA62" s="1">
        <f t="shared" ref="CA62:CD62" si="44">SUM(CA2:CA51)</f>
        <v>0</v>
      </c>
      <c r="CB62" s="1">
        <f t="shared" si="44"/>
        <v>136681.49805136395</v>
      </c>
      <c r="CC62" s="1">
        <f t="shared" si="44"/>
        <v>2336826.307506517</v>
      </c>
      <c r="CD62" s="1">
        <f t="shared" si="44"/>
        <v>81501.494244527697</v>
      </c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</row>
    <row r="63" spans="1:142">
      <c r="A63" s="94" t="s">
        <v>340</v>
      </c>
      <c r="B63" s="76">
        <f>+B3+B5+B8+B9+B11+B12+B14+B15+B16+B17+B18+B19+B20+B21+B22+B23+B24+B25+B26+B28+B30+B31+B33+B34+B35+B36+B37+B39+B40+B41+B42+B43+B44+B46+B47+B49+B50</f>
        <v>21.191845965000002</v>
      </c>
      <c r="C63" s="76">
        <f t="shared" ref="C63:J63" si="45">+C3+C5+C8+C9+C11+C12+C14+C15+C16+C17+C18+C19+C20+C21+C22+C23+C24+C25+C26+C28+C30+C31+C33+C34+C35+C36+C37+C39+C40+C41+C42+C43+C44+C46+C47+C49+C50</f>
        <v>0</v>
      </c>
      <c r="D63" s="76">
        <f t="shared" si="45"/>
        <v>6.3575537400000011</v>
      </c>
      <c r="E63" s="76">
        <f t="shared" si="45"/>
        <v>6.3575537400000011</v>
      </c>
      <c r="F63" s="76">
        <f t="shared" si="45"/>
        <v>6.3575537400000011</v>
      </c>
      <c r="G63" s="76">
        <f t="shared" si="45"/>
        <v>4.6622061009999998</v>
      </c>
      <c r="H63" s="76">
        <f t="shared" si="45"/>
        <v>1796551.8344448498</v>
      </c>
      <c r="I63" s="76">
        <f t="shared" si="45"/>
        <v>45.125038291555434</v>
      </c>
      <c r="J63" s="76">
        <f t="shared" si="45"/>
        <v>237.58320509652106</v>
      </c>
      <c r="K63" s="76">
        <f t="shared" ref="K63:O63" si="46">+K3+K5+K8+K9+K11+K12+K14+K15+K16+K17+K18+K19+K20+K21+K22+K23+K24+K25+K26+K28+K30+K31+K33+K34+K35+K36+K37+K39+K40+K41+K42+K43+K44+K46+K47+K49+K50</f>
        <v>9.3567128657664842</v>
      </c>
      <c r="L63" s="76">
        <f t="shared" si="46"/>
        <v>1.0288053080500004</v>
      </c>
      <c r="M63" s="76">
        <f t="shared" si="46"/>
        <v>6440.9073984334673</v>
      </c>
      <c r="N63" s="76">
        <f t="shared" si="46"/>
        <v>2.1315659645000005E-2</v>
      </c>
      <c r="O63" s="76">
        <f t="shared" si="46"/>
        <v>3171.498967777813</v>
      </c>
      <c r="P63" s="76"/>
      <c r="Q63" s="94"/>
      <c r="R63" s="76">
        <f>+R3+R5+R8+R9+R11+R12+R14+R15+R16+R17+R18+R19+R20+R21+R22+R23+R24+R25+R26+R28+R30+R31+R33+R34+R35+R36+R37+R39+R40+R41+R42+R43+R44+R46+R47+R49+R50</f>
        <v>639.58344938392986</v>
      </c>
      <c r="S63" s="76">
        <f t="shared" ref="S63:BZ63" si="47">+S3+S5+S8+S9+S11+S12+S14+S15+S16+S17+S18+S19+S20+S21+S22+S23+S24+S25+S26+S28+S30+S31+S33+S34+S35+S36+S37+S39+S40+S41+S42+S43+S44+S46+S47+S49+S50</f>
        <v>198457.08804962505</v>
      </c>
      <c r="T63" s="76">
        <f t="shared" si="47"/>
        <v>45.125057335457953</v>
      </c>
      <c r="U63" s="76">
        <f t="shared" si="47"/>
        <v>45.125057335457953</v>
      </c>
      <c r="V63" s="76">
        <f t="shared" si="47"/>
        <v>26.858369779687322</v>
      </c>
      <c r="W63" s="76">
        <f t="shared" si="47"/>
        <v>2.8566631696245031</v>
      </c>
      <c r="X63" s="76">
        <f t="shared" si="47"/>
        <v>237.7813924733853</v>
      </c>
      <c r="Y63" s="76">
        <f t="shared" si="47"/>
        <v>2.1315171216781566E-2</v>
      </c>
      <c r="Z63" s="76">
        <f t="shared" si="47"/>
        <v>0</v>
      </c>
      <c r="AA63" s="76">
        <f t="shared" si="47"/>
        <v>21.191858601277559</v>
      </c>
      <c r="AB63" s="76">
        <f t="shared" si="47"/>
        <v>0</v>
      </c>
      <c r="AC63" s="76">
        <f t="shared" si="47"/>
        <v>117.40439380301009</v>
      </c>
      <c r="AD63" s="76">
        <f t="shared" si="47"/>
        <v>0</v>
      </c>
      <c r="AE63" s="76">
        <f t="shared" si="47"/>
        <v>299698.4671633222</v>
      </c>
      <c r="AF63" s="76">
        <f t="shared" si="47"/>
        <v>2093.7038710500492</v>
      </c>
      <c r="AG63" s="76">
        <f t="shared" si="47"/>
        <v>9.384294039536103</v>
      </c>
      <c r="AH63" s="76">
        <f t="shared" si="47"/>
        <v>9.384294039536103</v>
      </c>
      <c r="AI63" s="76">
        <f t="shared" si="47"/>
        <v>0.51440586104780961</v>
      </c>
      <c r="AJ63" s="76">
        <f t="shared" si="47"/>
        <v>0</v>
      </c>
      <c r="AK63" s="76">
        <f t="shared" si="47"/>
        <v>2210.2884298953054</v>
      </c>
      <c r="AL63" s="76">
        <f t="shared" si="47"/>
        <v>0</v>
      </c>
      <c r="AM63" s="76">
        <f t="shared" si="47"/>
        <v>593484.40695927409</v>
      </c>
      <c r="AN63" s="76">
        <f t="shared" si="47"/>
        <v>5803.5373610051729</v>
      </c>
      <c r="AO63" s="76">
        <f t="shared" si="47"/>
        <v>6450.0987513954587</v>
      </c>
      <c r="AP63" s="76">
        <f t="shared" si="47"/>
        <v>3178.0121385147822</v>
      </c>
      <c r="AQ63" s="76">
        <f t="shared" si="47"/>
        <v>0</v>
      </c>
      <c r="AR63" s="76">
        <f t="shared" si="47"/>
        <v>0</v>
      </c>
      <c r="AS63" s="76">
        <f t="shared" si="47"/>
        <v>2125533.1809689314</v>
      </c>
      <c r="AT63" s="76">
        <f t="shared" si="47"/>
        <v>5.721789130993125</v>
      </c>
      <c r="AU63" s="76">
        <f t="shared" si="47"/>
        <v>0.63575651969554192</v>
      </c>
      <c r="AV63" s="76">
        <f t="shared" si="47"/>
        <v>6.3575456506886665</v>
      </c>
      <c r="AW63" s="76">
        <f t="shared" si="47"/>
        <v>42.187646648975445</v>
      </c>
      <c r="AX63" s="76">
        <f t="shared" si="47"/>
        <v>2876.4447884717665</v>
      </c>
      <c r="AY63" s="76">
        <f t="shared" si="47"/>
        <v>0</v>
      </c>
      <c r="AZ63" s="76">
        <f t="shared" si="47"/>
        <v>508009.26244509913</v>
      </c>
      <c r="BA63" s="76">
        <f t="shared" si="47"/>
        <v>0</v>
      </c>
      <c r="BB63" s="76">
        <f t="shared" si="47"/>
        <v>0</v>
      </c>
      <c r="BC63" s="76">
        <f t="shared" si="47"/>
        <v>0.28036838307511719</v>
      </c>
      <c r="BD63" s="76">
        <f t="shared" si="47"/>
        <v>0</v>
      </c>
      <c r="BE63" s="76">
        <f t="shared" si="47"/>
        <v>8.3919561214085295E-2</v>
      </c>
      <c r="BF63" s="76">
        <f t="shared" si="47"/>
        <v>0</v>
      </c>
      <c r="BG63" s="76">
        <f t="shared" si="47"/>
        <v>6.3578065575015001</v>
      </c>
      <c r="BH63" s="76">
        <f t="shared" si="47"/>
        <v>6.3578065575015001</v>
      </c>
      <c r="BI63" s="76">
        <f t="shared" si="47"/>
        <v>0</v>
      </c>
      <c r="BJ63" s="76">
        <f t="shared" si="47"/>
        <v>0</v>
      </c>
      <c r="BK63" s="76">
        <f t="shared" si="47"/>
        <v>0</v>
      </c>
      <c r="BL63" s="76">
        <f t="shared" si="47"/>
        <v>4.8520820321103173</v>
      </c>
      <c r="BM63" s="76">
        <f t="shared" si="47"/>
        <v>0</v>
      </c>
      <c r="BN63" s="76">
        <f t="shared" si="47"/>
        <v>0.22315000589736475</v>
      </c>
      <c r="BO63" s="76">
        <f t="shared" si="47"/>
        <v>0</v>
      </c>
      <c r="BP63" s="76">
        <f t="shared" si="47"/>
        <v>1.0426376788637396E-2</v>
      </c>
      <c r="BQ63" s="76">
        <f t="shared" si="47"/>
        <v>0.55755915441723503</v>
      </c>
      <c r="BR63" s="76">
        <f t="shared" si="47"/>
        <v>121268.71803810066</v>
      </c>
      <c r="BS63" s="76">
        <f t="shared" si="47"/>
        <v>0</v>
      </c>
      <c r="BT63" s="76">
        <f t="shared" si="47"/>
        <v>0.35030104399874284</v>
      </c>
      <c r="BU63" s="76">
        <f t="shared" si="47"/>
        <v>0</v>
      </c>
      <c r="BV63" s="76">
        <f t="shared" si="47"/>
        <v>4.662221587878987</v>
      </c>
      <c r="BW63" s="76">
        <f t="shared" si="47"/>
        <v>157192.09724221143</v>
      </c>
      <c r="BX63" s="76">
        <f t="shared" si="47"/>
        <v>0</v>
      </c>
      <c r="BY63" s="76">
        <f t="shared" si="47"/>
        <v>16479.571412218789</v>
      </c>
      <c r="BZ63" s="76">
        <f t="shared" si="47"/>
        <v>70972.747926024851</v>
      </c>
      <c r="CA63" s="76">
        <f t="shared" ref="CA63:CD63" si="48">+CA3+CA5+CA8+CA9+CA11+CA12+CA14+CA15+CA16+CA17+CA18+CA19+CA20+CA21+CA22+CA23+CA24+CA25+CA26+CA28+CA30+CA31+CA33+CA34+CA35+CA36+CA37+CA39+CA40+CA41+CA42+CA43+CA44+CA46+CA47+CA49+CA50</f>
        <v>0</v>
      </c>
      <c r="CB63" s="76">
        <f t="shared" si="48"/>
        <v>105383.10794871484</v>
      </c>
      <c r="CC63" s="76">
        <f t="shared" si="48"/>
        <v>1796549.0458797263</v>
      </c>
      <c r="CD63" s="76">
        <f t="shared" si="48"/>
        <v>63532.377453335168</v>
      </c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0"/>
  <sheetViews>
    <sheetView workbookViewId="0">
      <pane xSplit="1" ySplit="3" topLeftCell="B4" activePane="bottomRight" state="frozen"/>
      <selection pane="bottomRight" activeCell="L3" sqref="L3"/>
      <selection pane="bottomLeft" activeCell="A89" sqref="A89"/>
      <selection pane="topRight" activeCell="A89" sqref="A89"/>
    </sheetView>
  </sheetViews>
  <sheetFormatPr defaultRowHeight="15"/>
  <cols>
    <col min="1" max="1" width="17.28515625" customWidth="1"/>
    <col min="2" max="2" width="10.140625" bestFit="1" customWidth="1"/>
    <col min="3" max="3" width="10.140625" customWidth="1"/>
    <col min="4" max="5" width="10.140625" bestFit="1" customWidth="1"/>
    <col min="8" max="8" width="11.5703125" customWidth="1"/>
    <col min="9" max="9" width="9.140625" style="37"/>
    <col min="13" max="13" width="18.5703125" customWidth="1"/>
    <col min="14" max="14" width="10.140625" bestFit="1" customWidth="1"/>
    <col min="16" max="17" width="10.140625" bestFit="1" customWidth="1"/>
    <col min="20" max="20" width="10.140625" bestFit="1" customWidth="1"/>
    <col min="22" max="22" width="18.5703125" style="22" customWidth="1"/>
    <col min="23" max="23" width="10.140625" style="22" bestFit="1" customWidth="1"/>
    <col min="24" max="24" width="9.140625" style="22"/>
    <col min="25" max="26" width="10.140625" style="22" bestFit="1" customWidth="1"/>
    <col min="27" max="28" width="9.140625" style="22"/>
    <col min="29" max="29" width="10.140625" style="22" bestFit="1" customWidth="1"/>
  </cols>
  <sheetData>
    <row r="1" spans="1:29">
      <c r="A1" s="104" t="s">
        <v>157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94" t="s">
        <v>158</v>
      </c>
      <c r="N1" s="94"/>
      <c r="O1" s="94"/>
      <c r="P1" s="94"/>
      <c r="Q1" s="94"/>
      <c r="R1" s="94"/>
      <c r="S1" s="94"/>
      <c r="T1" s="94"/>
      <c r="U1" s="94"/>
      <c r="V1" s="94" t="s">
        <v>159</v>
      </c>
      <c r="W1" s="94"/>
      <c r="X1" s="94"/>
      <c r="Y1" s="94"/>
      <c r="Z1" s="94"/>
      <c r="AA1" s="94"/>
      <c r="AB1" s="94"/>
      <c r="AC1" s="94"/>
    </row>
    <row r="2" spans="1:29" s="22" customFormat="1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>
      <c r="A3" s="94" t="s">
        <v>160</v>
      </c>
      <c r="B3" s="94" t="s">
        <v>53</v>
      </c>
      <c r="C3" s="94" t="s">
        <v>81</v>
      </c>
      <c r="D3" s="94" t="s">
        <v>161</v>
      </c>
      <c r="E3" s="94" t="s">
        <v>162</v>
      </c>
      <c r="F3" s="94" t="s">
        <v>163</v>
      </c>
      <c r="G3" s="94" t="s">
        <v>139</v>
      </c>
      <c r="H3" s="94" t="s">
        <v>164</v>
      </c>
      <c r="I3" s="39" t="s">
        <v>165</v>
      </c>
      <c r="J3" s="94"/>
      <c r="K3" s="94"/>
      <c r="L3" s="94"/>
      <c r="M3" s="94" t="s">
        <v>160</v>
      </c>
      <c r="N3" s="94" t="s">
        <v>53</v>
      </c>
      <c r="O3" s="94" t="s">
        <v>81</v>
      </c>
      <c r="P3" s="94" t="s">
        <v>161</v>
      </c>
      <c r="Q3" s="94" t="s">
        <v>162</v>
      </c>
      <c r="R3" s="94" t="s">
        <v>163</v>
      </c>
      <c r="S3" s="94" t="s">
        <v>139</v>
      </c>
      <c r="T3" s="94" t="s">
        <v>164</v>
      </c>
      <c r="U3" s="94"/>
      <c r="V3" s="94" t="s">
        <v>160</v>
      </c>
      <c r="W3" s="94" t="s">
        <v>53</v>
      </c>
      <c r="X3" s="94" t="s">
        <v>81</v>
      </c>
      <c r="Y3" s="94" t="s">
        <v>161</v>
      </c>
      <c r="Z3" s="94" t="s">
        <v>162</v>
      </c>
      <c r="AA3" s="94" t="s">
        <v>163</v>
      </c>
      <c r="AB3" s="94" t="s">
        <v>139</v>
      </c>
      <c r="AC3" s="94" t="s">
        <v>164</v>
      </c>
    </row>
    <row r="4" spans="1:29">
      <c r="A4" s="94" t="s">
        <v>166</v>
      </c>
      <c r="B4" s="76">
        <f>rail!B3+'cmv_c1c2 12'!B3+nonpt!B3+nonroad!B3+'onroad all'!Q3+ptegu!B3+ptnonipm!B3+pt_oilgas!B3+np_oilgas!B3+rwc!B3+'ptfire-wild'!B3+ptagfire!B3+'cmv_c3 12'!B3+'ptfire-rx'!B3+airports!B3+np_solvents!B3</f>
        <v>1574537.229702096</v>
      </c>
      <c r="C4" s="76">
        <f>rail!C3+'cmv_c1c2 12'!AO3+nonpt!C3+nonroad!C3+'onroad all'!AR3+ptegu!C3+ptnonipm!C3+pt_oilgas!C3+np_oilgas!C3+rwc!C3+livestock!B3+'ptfire-wild'!C3+ptagfire!C3+'cmv_c3 12'!AO3+fertilizer!B3+'ptfire-rx'!C3+airports!C3+np_solvents!C3</f>
        <v>71593.687435854968</v>
      </c>
      <c r="D4" s="76">
        <f>rail!D3+'cmv_c1c2 12'!D3+nonpt!D3+nonroad!D3+'onroad all'!AG3+'onroad all'!AT3+'onroad all'!AU3+ptegu!AZ3+ptnonipm!D3+pt_oilgas!D3+np_oilgas!D3+rwc!D3+'ptfire-wild'!D3+ptagfire!D3+'cmv_c3 12'!D3+'ptfire-rx'!D3+airports!D3+np_solvents!D3</f>
        <v>215213.53040335962</v>
      </c>
      <c r="E4" s="76">
        <f>rail!E3+'cmv_c1c2 12'!E3+nonpt!E3+nonroad!E3+ptegu!E3+ptnonipm!E3+pt_oilgas!E3+np_oilgas!E3+rwc!E3+'onroad all'!BI3+afdust!BA3+'ptfire-wild'!E3+ptagfire!E3+'cmv_c3 12'!E3+'ptfire-rx'!E3+airports!E3+np_solvents!E3</f>
        <v>188592.27129479041</v>
      </c>
      <c r="F4" s="76">
        <f>rail!F3+'cmv_c1c2 12'!F3+nonpt!F3+nonroad!F3+ptegu!F3+ptnonipm!F3+pt_oilgas!F3+np_oilgas!F3+rwc!F3+'onroad all'!BL3+afdust!BB3+'ptfire-wild'!F3+ptagfire!F3+'cmv_c3 12'!F3+'ptfire-rx'!F3+airports!F3+np_solvents!F3</f>
        <v>104557.74093101639</v>
      </c>
      <c r="G4" s="76">
        <f>rail!G3+'cmv_c1c2 12'!G3+nonpt!G3+nonroad!G3+'onroad all'!CB3+ptegu!BZ3+ptnonipm!G3+pt_oilgas!G3+np_oilgas!G3+rwc!G3+'ptfire-wild'!G3+ptagfire!G3+'cmv_c3 12'!G3+'ptfire-rx'!G3+airports!G3+np_solvents!G3</f>
        <v>66822.940975547055</v>
      </c>
      <c r="H4" s="76">
        <f>rail!H3+'cmv_c1c2 12'!H3+nonpt!H3+nonroad!H3+'onroad all'!CN3+ptegu!H3+ptnonipm!H3+pt_oilgas!H3+np_oilgas!H3+rwc!H3+'ptfire-wild'!H3+ptagfire!H3+'cmv_c3 12'!H3+livestock!C3+'ptfire-rx'!H3+np_solvents!H3+airports!H3</f>
        <v>319206.08919063496</v>
      </c>
      <c r="I4" s="37" t="s">
        <v>167</v>
      </c>
      <c r="J4" s="94"/>
      <c r="K4" s="94"/>
      <c r="L4" s="94"/>
      <c r="M4" s="94" t="s">
        <v>166</v>
      </c>
      <c r="N4" s="76">
        <f>B4+'biogenics 12'!H3</f>
        <v>1706521.5488020959</v>
      </c>
      <c r="O4" s="76">
        <f>C4</f>
        <v>71593.687435854968</v>
      </c>
      <c r="P4" s="76">
        <f>D4+'biogenics 12'!T3</f>
        <v>237653.30847335962</v>
      </c>
      <c r="Q4" s="76">
        <f>E4</f>
        <v>188592.27129479041</v>
      </c>
      <c r="R4" s="76">
        <f>F4</f>
        <v>104557.74093101639</v>
      </c>
      <c r="S4" s="76">
        <f>G4</f>
        <v>66822.940975547055</v>
      </c>
      <c r="T4" s="76">
        <f>H4+'biogenics 12'!Z3</f>
        <v>1669585.166990635</v>
      </c>
      <c r="U4" s="94"/>
      <c r="V4" s="94" t="s">
        <v>166</v>
      </c>
      <c r="W4" s="76">
        <f>B4-'ptfire-wild'!B3-'ptfire-rx'!B3</f>
        <v>886947.86001607822</v>
      </c>
      <c r="X4" s="76">
        <f>C4-'ptfire-wild'!C3-'ptfire-rx'!C3</f>
        <v>60255.916351854299</v>
      </c>
      <c r="Y4" s="76">
        <f>D4-'ptfire-wild'!D3-'ptfire-rx'!D3</f>
        <v>201917.97071835984</v>
      </c>
      <c r="Z4" s="76">
        <f>E4-'ptfire-wild'!E3-'ptfire-rx'!E3</f>
        <v>114646.06142878707</v>
      </c>
      <c r="AA4" s="76">
        <f>F4-'ptfire-wild'!F3-'ptfire-rx'!F3</f>
        <v>41712.673264014251</v>
      </c>
      <c r="AB4" s="76">
        <f>G4-'ptfire-wild'!G3-'ptfire-rx'!G3</f>
        <v>60463.438496546776</v>
      </c>
      <c r="AC4" s="76">
        <f>H4-'ptfire-wild'!H3-'ptfire-rx'!H3</f>
        <v>155220.51202364205</v>
      </c>
    </row>
    <row r="5" spans="1:29">
      <c r="A5" s="94" t="s">
        <v>168</v>
      </c>
      <c r="B5" s="76">
        <f>rail!B4+'cmv_c1c2 12'!B4+nonpt!B4+nonroad!B4+'onroad all'!Q4+ptegu!B4+ptnonipm!B4+pt_oilgas!B4+np_oilgas!B4+rwc!B4+'ptfire-wild'!B4+ptagfire!B4+'cmv_c3 12'!B4+'ptfire-rx'!B4+airports!B4+np_solvents!B4</f>
        <v>1000800.8936464355</v>
      </c>
      <c r="C5" s="76">
        <f>rail!C4+'cmv_c1c2 12'!AO4+nonpt!C4+nonroad!C4+'onroad all'!AR4+ptegu!C4+ptnonipm!C4+pt_oilgas!C4+np_oilgas!C4+rwc!C4+livestock!B4+'ptfire-wild'!C4+ptagfire!C4+'cmv_c3 12'!AO4+fertilizer!B4+'ptfire-rx'!C4+airports!C4+np_solvents!C4</f>
        <v>79158.112534239801</v>
      </c>
      <c r="D5" s="76">
        <f>rail!D4+'cmv_c1c2 12'!D4+nonpt!D4+nonroad!D4+'onroad all'!AG4+'onroad all'!AT4+'onroad all'!AU4+ptegu!AZ4+ptnonipm!D4+pt_oilgas!D4+np_oilgas!D4+rwc!D4+'ptfire-wild'!D4+ptagfire!D4+'cmv_c3 12'!D4+'ptfire-rx'!D4+airports!D4+np_solvents!D4</f>
        <v>147658.26642716513</v>
      </c>
      <c r="E5" s="76">
        <f>rail!E4+'cmv_c1c2 12'!E4+nonpt!E4+nonroad!E4+ptegu!E4+ptnonipm!E4+pt_oilgas!E4+np_oilgas!E4+rwc!E4+'onroad all'!BI4+afdust!BA4+'ptfire-wild'!E4+ptagfire!E4+'cmv_c3 12'!E4+'ptfire-rx'!E4+airports!E4+np_solvents!E4</f>
        <v>174526.18430161022</v>
      </c>
      <c r="F5" s="76">
        <f>rail!F4+'cmv_c1c2 12'!F4+nonpt!F4+nonroad!F4+ptegu!F4+ptnonipm!F4+pt_oilgas!F4+np_oilgas!F4+rwc!F4+'onroad all'!BL4+afdust!BB4+'ptfire-wild'!F4+ptagfire!F4+'cmv_c3 12'!F4+'ptfire-rx'!F4+airports!F4+np_solvents!F4</f>
        <v>59532.922678435323</v>
      </c>
      <c r="G5" s="76">
        <f>rail!G4+'cmv_c1c2 12'!G4+nonpt!G4+nonroad!G4+'onroad all'!CB4+ptegu!BZ4+ptnonipm!G4+pt_oilgas!G4+np_oilgas!G4+rwc!G4+'ptfire-wild'!G4+ptagfire!G4+'cmv_c3 12'!G4+'ptfire-rx'!G4+airports!G4+np_solvents!G4</f>
        <v>25747.877105510579</v>
      </c>
      <c r="H5" s="76">
        <f>rail!H4+'cmv_c1c2 12'!H4+nonpt!H4+nonroad!H4+'onroad all'!CN4+ptegu!H4+ptnonipm!H4+pt_oilgas!H4+np_oilgas!H4+rwc!H4+'ptfire-wild'!H4+ptagfire!H4+'cmv_c3 12'!H4+livestock!C4+'ptfire-rx'!H4+np_solvents!H4+airports!H4</f>
        <v>194735.45924192326</v>
      </c>
      <c r="J5" s="94"/>
      <c r="K5" s="94"/>
      <c r="L5" s="94"/>
      <c r="M5" s="94" t="s">
        <v>168</v>
      </c>
      <c r="N5" s="76">
        <f>B5+'biogenics 12'!H4</f>
        <v>1154648.1463464345</v>
      </c>
      <c r="O5" s="76">
        <f t="shared" ref="O5:O53" si="0">C5</f>
        <v>79158.112534239801</v>
      </c>
      <c r="P5" s="76">
        <f>D5+'biogenics 12'!T4</f>
        <v>159943.93942716502</v>
      </c>
      <c r="Q5" s="76">
        <f t="shared" ref="Q5:Q53" si="1">E5</f>
        <v>174526.18430161022</v>
      </c>
      <c r="R5" s="76">
        <f t="shared" ref="R5:R53" si="2">F5</f>
        <v>59532.922678435323</v>
      </c>
      <c r="S5" s="76">
        <f t="shared" ref="S5:S53" si="3">G5</f>
        <v>25747.877105510579</v>
      </c>
      <c r="T5" s="76">
        <f>H5+'biogenics 12'!Z4</f>
        <v>928252.27644192229</v>
      </c>
      <c r="U5" s="94"/>
      <c r="V5" s="94" t="s">
        <v>168</v>
      </c>
      <c r="W5" s="76">
        <f>B5-'ptfire-wild'!B4-'ptfire-rx'!B4</f>
        <v>684571.37942343648</v>
      </c>
      <c r="X5" s="76">
        <f>C5-'ptfire-wild'!C4-'ptfire-rx'!C4</f>
        <v>73970.093395239979</v>
      </c>
      <c r="Y5" s="76">
        <f>D5-'ptfire-wild'!D4-'ptfire-rx'!D4</f>
        <v>143296.19081516514</v>
      </c>
      <c r="Z5" s="76">
        <f>E5-'ptfire-wild'!E4-'ptfire-rx'!E4</f>
        <v>142248.82869861051</v>
      </c>
      <c r="AA5" s="76">
        <f>F5-'ptfire-wild'!F4-'ptfire-rx'!F4</f>
        <v>32155.964828435142</v>
      </c>
      <c r="AB5" s="76">
        <f>G5-'ptfire-wild'!G4-'ptfire-rx'!G4</f>
        <v>23357.564952510613</v>
      </c>
      <c r="AC5" s="76">
        <f>H5-'ptfire-wild'!H4-'ptfire-rx'!H4</f>
        <v>120026.87174492583</v>
      </c>
    </row>
    <row r="6" spans="1:29">
      <c r="A6" s="94" t="s">
        <v>169</v>
      </c>
      <c r="B6" s="76">
        <f>rail!B5+'cmv_c1c2 12'!B5+nonpt!B5+nonroad!B5+'onroad all'!Q5+ptegu!B5+ptnonipm!B5+pt_oilgas!B5+np_oilgas!B5+rwc!B5+'ptfire-wild'!B5+ptagfire!B5+'cmv_c3 12'!B5+'ptfire-rx'!B5+airports!B5+np_solvents!B5</f>
        <v>1168985.3673407077</v>
      </c>
      <c r="C6" s="76">
        <f>rail!C5+'cmv_c1c2 12'!AO5+nonpt!C5+nonroad!C5+'onroad all'!AR5+ptegu!C5+ptnonipm!C5+pt_oilgas!C5+np_oilgas!C5+rwc!C5+livestock!B5+'ptfire-wild'!C5+ptagfire!C5+'cmv_c3 12'!AO5+fertilizer!B5+'ptfire-rx'!C5+airports!C5+np_solvents!C5</f>
        <v>95490.171873228581</v>
      </c>
      <c r="D6" s="76">
        <f>rail!D5+'cmv_c1c2 12'!D5+nonpt!D5+nonroad!D5+'onroad all'!AG5+'onroad all'!AT5+'onroad all'!AU5+ptegu!AZ5+ptnonipm!D5+pt_oilgas!D5+np_oilgas!D5+rwc!D5+'ptfire-wild'!D5+ptagfire!D5+'cmv_c3 12'!D5+'ptfire-rx'!D5+airports!D5+np_solvents!D5</f>
        <v>154540.37973252902</v>
      </c>
      <c r="E6" s="76">
        <f>rail!E5+'cmv_c1c2 12'!E5+nonpt!E5+nonroad!E5+ptegu!E5+ptnonipm!E5+pt_oilgas!E5+np_oilgas!E5+rwc!E5+'onroad all'!BI5+afdust!BA5+'ptfire-wild'!E5+ptagfire!E5+'cmv_c3 12'!E5+'ptfire-rx'!E5+airports!E5+np_solvents!E5</f>
        <v>212087.12662420189</v>
      </c>
      <c r="F6" s="76">
        <f>rail!F5+'cmv_c1c2 12'!F5+nonpt!F5+nonroad!F5+ptegu!F5+ptnonipm!F5+pt_oilgas!F5+np_oilgas!F5+rwc!F5+'onroad all'!BL5+afdust!BB5+'ptfire-wild'!F5+ptagfire!F5+'cmv_c3 12'!F5+'ptfire-rx'!F5+airports!F5+np_solvents!F5</f>
        <v>107285.55519929594</v>
      </c>
      <c r="G6" s="76">
        <f>rail!G5+'cmv_c1c2 12'!G5+nonpt!G5+nonroad!G5+'onroad all'!CB5+ptegu!BZ5+ptnonipm!G5+pt_oilgas!G5+np_oilgas!G5+rwc!G5+'ptfire-wild'!G5+ptagfire!G5+'cmv_c3 12'!G5+'ptfire-rx'!G5+airports!G5+np_solvents!G5</f>
        <v>66949.190918528213</v>
      </c>
      <c r="H6" s="76">
        <f>rail!H5+'cmv_c1c2 12'!H5+nonpt!H5+nonroad!H5+'onroad all'!CN5+ptegu!H5+ptnonipm!H5+pt_oilgas!H5+np_oilgas!H5+rwc!H5+'ptfire-wild'!H5+ptagfire!H5+'cmv_c3 12'!H5+livestock!C5+'ptfire-rx'!H5+np_solvents!H5+airports!H5</f>
        <v>271993.13130473607</v>
      </c>
      <c r="I6" s="37" t="s">
        <v>167</v>
      </c>
      <c r="J6" s="94"/>
      <c r="K6" s="94"/>
      <c r="L6" s="94"/>
      <c r="M6" s="94" t="s">
        <v>169</v>
      </c>
      <c r="N6" s="76">
        <f>B6+'biogenics 12'!H5</f>
        <v>1281223.0655307067</v>
      </c>
      <c r="O6" s="76">
        <f t="shared" si="0"/>
        <v>95490.171873228581</v>
      </c>
      <c r="P6" s="76">
        <f>D6+'biogenics 12'!T5</f>
        <v>178950.75176572902</v>
      </c>
      <c r="Q6" s="76">
        <f t="shared" si="1"/>
        <v>212087.12662420189</v>
      </c>
      <c r="R6" s="76">
        <f t="shared" si="2"/>
        <v>107285.55519929594</v>
      </c>
      <c r="S6" s="76">
        <f t="shared" si="3"/>
        <v>66949.190918528213</v>
      </c>
      <c r="T6" s="76">
        <f>H6+'biogenics 12'!Z5</f>
        <v>1438918.4104047359</v>
      </c>
      <c r="U6" s="94"/>
      <c r="V6" s="94" t="s">
        <v>169</v>
      </c>
      <c r="W6" s="76">
        <f>B6-'ptfire-wild'!B5-'ptfire-rx'!B5</f>
        <v>501261.2463246769</v>
      </c>
      <c r="X6" s="76">
        <f>C6-'ptfire-wild'!C5-'ptfire-rx'!C5</f>
        <v>84528.627412227608</v>
      </c>
      <c r="Y6" s="76">
        <f>D6-'ptfire-wild'!D5-'ptfire-rx'!D5</f>
        <v>143307.05589752938</v>
      </c>
      <c r="Z6" s="76">
        <f>E6-'ptfire-wild'!E5-'ptfire-rx'!E5</f>
        <v>141429.64785320539</v>
      </c>
      <c r="AA6" s="76">
        <f>F6-'ptfire-wild'!F5-'ptfire-rx'!F5</f>
        <v>47109.74337729223</v>
      </c>
      <c r="AB6" s="76">
        <f>G6-'ptfire-wild'!G5-'ptfire-rx'!G5</f>
        <v>61289.607177527709</v>
      </c>
      <c r="AC6" s="76">
        <f>H6-'ptfire-wild'!H5-'ptfire-rx'!H5</f>
        <v>112753.53730874771</v>
      </c>
    </row>
    <row r="7" spans="1:29">
      <c r="A7" s="94" t="s">
        <v>170</v>
      </c>
      <c r="B7" s="76">
        <f>rail!B6+'cmv_c1c2 12'!B6+nonpt!B6+nonroad!B6+'onroad all'!Q6+ptegu!B6+ptnonipm!B6+pt_oilgas!B6+np_oilgas!B6+rwc!B6+'ptfire-wild'!B6+ptagfire!B6+'cmv_c3 12'!B6+'ptfire-rx'!B6+airports!B6+np_solvents!B6</f>
        <v>5312665.4441435039</v>
      </c>
      <c r="C7" s="76">
        <f>rail!C6+'cmv_c1c2 12'!AO6+nonpt!C6+nonroad!C6+'onroad all'!AR6+ptegu!C6+ptnonipm!C6+pt_oilgas!C6+np_oilgas!C6+rwc!C6+livestock!B6+'ptfire-wild'!C6+ptagfire!C6+'cmv_c3 12'!AO6+fertilizer!B6+'ptfire-rx'!C6+airports!C6+np_solvents!C6</f>
        <v>539953.04293924815</v>
      </c>
      <c r="D7" s="76">
        <f>rail!D6+'cmv_c1c2 12'!D6+nonpt!D6+nonroad!D6+'onroad all'!AG6+'onroad all'!AT6+'onroad all'!AU6+ptegu!AZ6+ptnonipm!D6+pt_oilgas!D6+np_oilgas!D6+rwc!D6+'ptfire-wild'!D6+ptagfire!D6+'cmv_c3 12'!D6+'ptfire-rx'!D6+airports!D6+np_solvents!D6</f>
        <v>487786.40201032901</v>
      </c>
      <c r="E7" s="76">
        <f>rail!E6+'cmv_c1c2 12'!E6+nonpt!E6+nonroad!E6+ptegu!E6+ptnonipm!E6+pt_oilgas!E6+np_oilgas!E6+rwc!E6+'onroad all'!BI6+afdust!BA6+'ptfire-wild'!E6+ptagfire!E6+'cmv_c3 12'!E6+'ptfire-rx'!E6+airports!E6+np_solvents!E6</f>
        <v>668877.45490811346</v>
      </c>
      <c r="F7" s="76">
        <f>rail!F6+'cmv_c1c2 12'!F6+nonpt!F6+nonroad!F6+ptegu!F6+ptnonipm!F6+pt_oilgas!F6+np_oilgas!F6+rwc!F6+'onroad all'!BL6+afdust!BB6+'ptfire-wild'!F6+ptagfire!F6+'cmv_c3 12'!F6+'ptfire-rx'!F6+airports!F6+np_solvents!F6</f>
        <v>415468.95323987521</v>
      </c>
      <c r="G7" s="76">
        <f>rail!G6+'cmv_c1c2 12'!G6+nonpt!G6+nonroad!G6+'onroad all'!CB6+ptegu!BZ6+ptnonipm!G6+pt_oilgas!G6+np_oilgas!G6+rwc!G6+'ptfire-wild'!G6+ptagfire!G6+'cmv_c3 12'!G6+'ptfire-rx'!G6+airports!G6+np_solvents!G6</f>
        <v>50384.998730283267</v>
      </c>
      <c r="H7" s="76">
        <f>rail!H6+'cmv_c1c2 12'!H6+nonpt!H6+nonroad!H6+'onroad all'!CN6+ptegu!H6+ptnonipm!H6+pt_oilgas!H6+np_oilgas!H6+rwc!H6+'ptfire-wild'!H6+ptagfire!H6+'cmv_c3 12'!H6+livestock!C6+'ptfire-rx'!H6+np_solvents!H6+airports!H6</f>
        <v>1494775.9180581849</v>
      </c>
      <c r="J7" s="94"/>
      <c r="K7" s="94"/>
      <c r="L7" s="94"/>
      <c r="M7" s="94" t="s">
        <v>170</v>
      </c>
      <c r="N7" s="76">
        <f>B7+'biogenics 12'!H6</f>
        <v>5572494.2417435031</v>
      </c>
      <c r="O7" s="76">
        <f t="shared" si="0"/>
        <v>539953.04293924815</v>
      </c>
      <c r="P7" s="76">
        <f>D7+'biogenics 12'!T6</f>
        <v>527692.24823832896</v>
      </c>
      <c r="Q7" s="76">
        <f t="shared" si="1"/>
        <v>668877.45490811346</v>
      </c>
      <c r="R7" s="76">
        <f t="shared" si="2"/>
        <v>415468.95323987521</v>
      </c>
      <c r="S7" s="76">
        <f t="shared" si="3"/>
        <v>50384.998730283267</v>
      </c>
      <c r="T7" s="76">
        <f>H7+'biogenics 12'!Z6</f>
        <v>3117558.8327581752</v>
      </c>
      <c r="U7" s="94"/>
      <c r="V7" s="94" t="s">
        <v>170</v>
      </c>
      <c r="W7" s="76">
        <f>B7-'ptfire-wild'!B6-'ptfire-rx'!B6</f>
        <v>1628830.4584875619</v>
      </c>
      <c r="X7" s="76">
        <f>C7-'ptfire-wild'!C6-'ptfire-rx'!C6</f>
        <v>479537.20560524851</v>
      </c>
      <c r="Y7" s="76">
        <f>D7-'ptfire-wild'!D6-'ptfire-rx'!D6</f>
        <v>437552.60319832753</v>
      </c>
      <c r="Z7" s="76">
        <f>E7-'ptfire-wild'!E6-'ptfire-rx'!E6</f>
        <v>293187.27400311356</v>
      </c>
      <c r="AA7" s="76">
        <f>F7-'ptfire-wild'!F6-'ptfire-rx'!F6</f>
        <v>96744.56254688013</v>
      </c>
      <c r="AB7" s="76">
        <f>G7-'ptfire-wild'!G6-'ptfire-rx'!G6</f>
        <v>22719.127095283395</v>
      </c>
      <c r="AC7" s="76">
        <f>H7-'ptfire-wild'!H6-'ptfire-rx'!H6</f>
        <v>624370.6339232109</v>
      </c>
    </row>
    <row r="8" spans="1:29">
      <c r="A8" s="94" t="s">
        <v>171</v>
      </c>
      <c r="B8" s="76">
        <f>rail!B7+'cmv_c1c2 12'!B7+nonpt!B7+nonroad!B7+'onroad all'!Q7+ptegu!B7+ptnonipm!B7+pt_oilgas!B7+np_oilgas!B7+rwc!B7+'ptfire-wild'!B7+ptagfire!B7+'cmv_c3 12'!B7+'ptfire-rx'!B7+airports!B7+np_solvents!B7</f>
        <v>1667519.7261637622</v>
      </c>
      <c r="C8" s="76">
        <f>rail!C7+'cmv_c1c2 12'!AO7+nonpt!C7+nonroad!C7+'onroad all'!AR7+ptegu!C7+ptnonipm!C7+pt_oilgas!C7+np_oilgas!C7+rwc!C7+livestock!B7+'ptfire-wild'!C7+ptagfire!C7+'cmv_c3 12'!AO7+fertilizer!B7+'ptfire-rx'!C7+airports!C7+np_solvents!C7</f>
        <v>154891.69100138813</v>
      </c>
      <c r="D8" s="76">
        <f>rail!D7+'cmv_c1c2 12'!D7+nonpt!D7+nonroad!D7+'onroad all'!AG7+'onroad all'!AT7+'onroad all'!AU7+ptegu!AZ7+ptnonipm!D7+pt_oilgas!D7+np_oilgas!D7+rwc!D7+'ptfire-wild'!D7+ptagfire!D7+'cmv_c3 12'!D7+'ptfire-rx'!D7+airports!D7+np_solvents!D7</f>
        <v>172281.00757106804</v>
      </c>
      <c r="E8" s="76">
        <f>rail!E7+'cmv_c1c2 12'!E7+nonpt!E7+nonroad!E7+ptegu!E7+ptnonipm!E7+pt_oilgas!E7+np_oilgas!E7+rwc!E7+'onroad all'!BI7+afdust!BA7+'ptfire-wild'!E7+ptagfire!E7+'cmv_c3 12'!E7+'ptfire-rx'!E7+airports!E7+np_solvents!E7</f>
        <v>272830.3116043834</v>
      </c>
      <c r="F8" s="76">
        <f>rail!F7+'cmv_c1c2 12'!F7+nonpt!F7+nonroad!F7+ptegu!F7+ptnonipm!F7+pt_oilgas!F7+np_oilgas!F7+rwc!F7+'onroad all'!BL7+afdust!BB7+'ptfire-wild'!F7+ptagfire!F7+'cmv_c3 12'!F7+'ptfire-rx'!F7+airports!F7+np_solvents!F7</f>
        <v>126313.90650137592</v>
      </c>
      <c r="G8" s="76">
        <f>rail!G7+'cmv_c1c2 12'!G7+nonpt!G7+nonroad!G7+'onroad all'!CB7+ptegu!BZ7+ptnonipm!G7+pt_oilgas!G7+np_oilgas!G7+rwc!G7+'ptfire-wild'!G7+ptagfire!G7+'cmv_c3 12'!G7+'ptfire-rx'!G7+airports!G7+np_solvents!G7</f>
        <v>22768.120521990706</v>
      </c>
      <c r="H8" s="76">
        <f>rail!H7+'cmv_c1c2 12'!H7+nonpt!H7+nonroad!H7+'onroad all'!CN7+ptegu!H7+ptnonipm!H7+pt_oilgas!H7+np_oilgas!H7+rwc!H7+'ptfire-wild'!H7+ptagfire!H7+'cmv_c3 12'!H7+livestock!C7+'ptfire-rx'!H7+np_solvents!H7+airports!H7</f>
        <v>469163.33398817788</v>
      </c>
      <c r="J8" s="94"/>
      <c r="K8" s="94"/>
      <c r="L8" s="94"/>
      <c r="M8" s="94" t="s">
        <v>171</v>
      </c>
      <c r="N8" s="76">
        <f>B8+'biogenics 12'!H7</f>
        <v>1744978.8217137621</v>
      </c>
      <c r="O8" s="76">
        <f t="shared" si="0"/>
        <v>154891.69100138813</v>
      </c>
      <c r="P8" s="76">
        <f>D8+'biogenics 12'!T7</f>
        <v>191598.97512598484</v>
      </c>
      <c r="Q8" s="76">
        <f t="shared" si="1"/>
        <v>272830.3116043834</v>
      </c>
      <c r="R8" s="76">
        <f t="shared" si="2"/>
        <v>126313.90650137592</v>
      </c>
      <c r="S8" s="76">
        <f t="shared" si="3"/>
        <v>22768.120521990706</v>
      </c>
      <c r="T8" s="76">
        <f>H8+'biogenics 12'!Z7</f>
        <v>835806.75679817691</v>
      </c>
      <c r="U8" s="94"/>
      <c r="V8" s="94" t="s">
        <v>171</v>
      </c>
      <c r="W8" s="76">
        <f>B8-'ptfire-wild'!B7-'ptfire-rx'!B7</f>
        <v>677899.29535775154</v>
      </c>
      <c r="X8" s="76">
        <f>C8-'ptfire-wild'!C7-'ptfire-rx'!C7</f>
        <v>138689.15053038843</v>
      </c>
      <c r="Y8" s="76">
        <f>D8-'ptfire-wild'!D7-'ptfire-rx'!D7</f>
        <v>159206.33037706814</v>
      </c>
      <c r="Z8" s="76">
        <f>E8-'ptfire-wild'!E7-'ptfire-rx'!E7</f>
        <v>171864.02793038287</v>
      </c>
      <c r="AA8" s="76">
        <f>F8-'ptfire-wild'!F7-'ptfire-rx'!F7</f>
        <v>40509.242161377122</v>
      </c>
      <c r="AB8" s="76">
        <f>G8-'ptfire-wild'!G7-'ptfire-rx'!G7</f>
        <v>15468.107649990654</v>
      </c>
      <c r="AC8" s="76">
        <f>H8-'ptfire-wild'!H7-'ptfire-rx'!H7</f>
        <v>234902.47653817802</v>
      </c>
    </row>
    <row r="9" spans="1:29">
      <c r="A9" s="94" t="s">
        <v>172</v>
      </c>
      <c r="B9" s="76">
        <f>rail!B8+'cmv_c1c2 12'!B8+nonpt!B8+nonroad!B8+'onroad all'!Q8+ptegu!B8+ptnonipm!B8+pt_oilgas!B8+np_oilgas!B8+rwc!B8+'ptfire-wild'!B8+ptagfire!B8+'cmv_c3 12'!B8+'ptfire-rx'!B8+airports!B8+np_solvents!B8</f>
        <v>286729.25543205568</v>
      </c>
      <c r="C9" s="76">
        <f>rail!C8+'cmv_c1c2 12'!AO8+nonpt!C8+nonroad!C8+'onroad all'!AR8+ptegu!C8+ptnonipm!C8+pt_oilgas!C8+np_oilgas!C8+rwc!C8+livestock!B8+'ptfire-wild'!C8+ptagfire!C8+'cmv_c3 12'!AO8+fertilizer!B8+'ptfire-rx'!C8+airports!C8+np_solvents!C8</f>
        <v>5613.3442102443023</v>
      </c>
      <c r="D9" s="76">
        <f>rail!D8+'cmv_c1c2 12'!D8+nonpt!D8+nonroad!D8+'onroad all'!AG8+'onroad all'!AT8+'onroad all'!AU8+ptegu!AZ8+ptnonipm!D8+pt_oilgas!D8+np_oilgas!D8+rwc!D8+'ptfire-wild'!D8+ptagfire!D8+'cmv_c3 12'!D8+'ptfire-rx'!D8+airports!D8+np_solvents!D8</f>
        <v>39491.295073488771</v>
      </c>
      <c r="E9" s="76">
        <f>rail!E8+'cmv_c1c2 12'!E8+nonpt!E8+nonroad!E8+ptegu!E8+ptnonipm!E8+pt_oilgas!E8+np_oilgas!E8+rwc!E8+'onroad all'!BI8+afdust!BA8+'ptfire-wild'!E8+ptagfire!E8+'cmv_c3 12'!E8+'ptfire-rx'!E8+airports!E8+np_solvents!E8</f>
        <v>13922.934416850358</v>
      </c>
      <c r="F9" s="76">
        <f>rail!F8+'cmv_c1c2 12'!F8+nonpt!F8+nonroad!F8+ptegu!F8+ptnonipm!F8+pt_oilgas!F8+np_oilgas!F8+rwc!F8+'onroad all'!BL8+afdust!BB8+'ptfire-wild'!F8+ptagfire!F8+'cmv_c3 12'!F8+'ptfire-rx'!F8+airports!F8+np_solvents!F8</f>
        <v>9233.9565389085965</v>
      </c>
      <c r="G9" s="76">
        <f>rail!G8+'cmv_c1c2 12'!G8+nonpt!G8+nonroad!G8+'onroad all'!CB8+ptegu!BZ8+ptnonipm!G8+pt_oilgas!G8+np_oilgas!G8+rwc!G8+'ptfire-wild'!G8+ptagfire!G8+'cmv_c3 12'!G8+'ptfire-rx'!G8+airports!G8+np_solvents!G8</f>
        <v>2841.3398710421175</v>
      </c>
      <c r="H9" s="76">
        <f>rail!H8+'cmv_c1c2 12'!H8+nonpt!H8+nonroad!H8+'onroad all'!CN8+ptegu!H8+ptnonipm!H8+pt_oilgas!H8+np_oilgas!H8+rwc!H8+'ptfire-wild'!H8+ptagfire!H8+'cmv_c3 12'!H8+livestock!C8+'ptfire-rx'!H8+np_solvents!H8+airports!H8</f>
        <v>52479.940285910438</v>
      </c>
      <c r="I9" s="37" t="s">
        <v>167</v>
      </c>
      <c r="J9" s="94"/>
      <c r="K9" s="94"/>
      <c r="L9" s="94"/>
      <c r="M9" s="94" t="s">
        <v>172</v>
      </c>
      <c r="N9" s="76">
        <f>B9+'biogenics 12'!H8</f>
        <v>293585.62324205571</v>
      </c>
      <c r="O9" s="76">
        <f t="shared" si="0"/>
        <v>5613.3442102443023</v>
      </c>
      <c r="P9" s="76">
        <f>D9+'biogenics 12'!T8</f>
        <v>40122.849650328768</v>
      </c>
      <c r="Q9" s="76">
        <f t="shared" si="1"/>
        <v>13922.934416850358</v>
      </c>
      <c r="R9" s="76">
        <f t="shared" si="2"/>
        <v>9233.9565389085965</v>
      </c>
      <c r="S9" s="76">
        <f t="shared" si="3"/>
        <v>2841.3398710421175</v>
      </c>
      <c r="T9" s="76">
        <f>H9+'biogenics 12'!Z8</f>
        <v>123430.09638591044</v>
      </c>
      <c r="U9" s="94"/>
      <c r="V9" s="94" t="s">
        <v>172</v>
      </c>
      <c r="W9" s="76">
        <f>B9-'ptfire-wild'!B8-'ptfire-rx'!B8</f>
        <v>284656.82105405565</v>
      </c>
      <c r="X9" s="76">
        <f>C9-'ptfire-wild'!C8-'ptfire-rx'!C8</f>
        <v>5579.2850092443023</v>
      </c>
      <c r="Y9" s="76">
        <f>D9-'ptfire-wild'!D8-'ptfire-rx'!D8</f>
        <v>39460.690698488768</v>
      </c>
      <c r="Z9" s="76">
        <f>E9-'ptfire-wild'!E8-'ptfire-rx'!E8</f>
        <v>13710.030244850357</v>
      </c>
      <c r="AA9" s="76">
        <f>F9-'ptfire-wild'!F8-'ptfire-rx'!F8</f>
        <v>9053.5292649085968</v>
      </c>
      <c r="AB9" s="76">
        <f>G9-'ptfire-wild'!G8-'ptfire-rx'!G8</f>
        <v>2825.0541840421179</v>
      </c>
      <c r="AC9" s="76">
        <f>H9-'ptfire-wild'!H8-'ptfire-rx'!H8</f>
        <v>51990.339355910437</v>
      </c>
    </row>
    <row r="10" spans="1:29">
      <c r="A10" s="94" t="s">
        <v>173</v>
      </c>
      <c r="B10" s="76">
        <f>rail!B9+'cmv_c1c2 12'!B9+nonpt!B9+nonroad!B9+'onroad all'!Q9+ptegu!B9+ptnonipm!B9+pt_oilgas!B9+np_oilgas!B9+rwc!B9+'ptfire-wild'!B9+ptagfire!B9+'cmv_c3 12'!B9+'ptfire-rx'!B9+airports!B9+np_solvents!B9</f>
        <v>114142.94584578479</v>
      </c>
      <c r="C10" s="76">
        <f>rail!C9+'cmv_c1c2 12'!AO9+nonpt!C9+nonroad!C9+'onroad all'!AR9+ptegu!C9+ptnonipm!C9+pt_oilgas!C9+np_oilgas!C9+rwc!C9+livestock!B9+'ptfire-wild'!C9+ptagfire!C9+'cmv_c3 12'!AO9+fertilizer!B9+'ptfire-rx'!C9+airports!C9+np_solvents!C9</f>
        <v>7458.4914076437981</v>
      </c>
      <c r="D10" s="76">
        <f>rail!D9+'cmv_c1c2 12'!D9+nonpt!D9+nonroad!D9+'onroad all'!AG9+'onroad all'!AT9+'onroad all'!AU9+ptegu!AZ9+ptnonipm!D9+pt_oilgas!D9+np_oilgas!D9+rwc!D9+'ptfire-wild'!D9+ptagfire!D9+'cmv_c3 12'!D9+'ptfire-rx'!D9+airports!D9+np_solvents!D9</f>
        <v>20666.187641428758</v>
      </c>
      <c r="E10" s="76">
        <f>rail!E9+'cmv_c1c2 12'!E9+nonpt!E9+nonroad!E9+ptegu!E9+ptnonipm!E9+pt_oilgas!E9+np_oilgas!E9+rwc!E9+'onroad all'!BI9+afdust!BA9+'ptfire-wild'!E9+ptagfire!E9+'cmv_c3 12'!E9+'ptfire-rx'!E9+airports!E9+np_solvents!E9</f>
        <v>8203.0102673332112</v>
      </c>
      <c r="F10" s="76">
        <f>rail!F9+'cmv_c1c2 12'!F9+nonpt!F9+nonroad!F9+ptegu!F9+ptnonipm!F9+pt_oilgas!F9+np_oilgas!F9+rwc!F9+'onroad all'!BL9+afdust!BB9+'ptfire-wild'!F9+ptagfire!F9+'cmv_c3 12'!F9+'ptfire-rx'!F9+airports!F9+np_solvents!F9</f>
        <v>3903.9468389151698</v>
      </c>
      <c r="G10" s="76">
        <f>rail!G9+'cmv_c1c2 12'!G9+nonpt!G9+nonroad!G9+'onroad all'!CB9+ptegu!BZ9+ptnonipm!G9+pt_oilgas!G9+np_oilgas!G9+rwc!G9+'ptfire-wild'!G9+ptagfire!G9+'cmv_c3 12'!G9+'ptfire-rx'!G9+airports!G9+np_solvents!G9</f>
        <v>1536.1219731765896</v>
      </c>
      <c r="H10" s="76">
        <f>rail!H9+'cmv_c1c2 12'!H9+nonpt!H9+nonroad!H9+'onroad all'!CN9+ptegu!H9+ptnonipm!H9+pt_oilgas!H9+np_oilgas!H9+rwc!H9+'ptfire-wild'!H9+ptagfire!H9+'cmv_c3 12'!H9+livestock!C9+'ptfire-rx'!H9+np_solvents!H9+airports!H9</f>
        <v>19922.550871329731</v>
      </c>
      <c r="I10" s="37" t="s">
        <v>167</v>
      </c>
      <c r="J10" s="94"/>
      <c r="K10" s="94"/>
      <c r="L10" s="94"/>
      <c r="M10" s="94" t="s">
        <v>173</v>
      </c>
      <c r="N10" s="76">
        <f>B10+'biogenics 12'!H9</f>
        <v>116644.99176578478</v>
      </c>
      <c r="O10" s="76">
        <f t="shared" si="0"/>
        <v>7458.4914076437981</v>
      </c>
      <c r="P10" s="76">
        <f>D10+'biogenics 12'!T9</f>
        <v>21842.964625438759</v>
      </c>
      <c r="Q10" s="76">
        <f t="shared" si="1"/>
        <v>8203.0102673332112</v>
      </c>
      <c r="R10" s="76">
        <f t="shared" si="2"/>
        <v>3903.9468389151698</v>
      </c>
      <c r="S10" s="76">
        <f t="shared" si="3"/>
        <v>1536.1219731765896</v>
      </c>
      <c r="T10" s="76">
        <f>H10+'biogenics 12'!Z9</f>
        <v>34835.886451329628</v>
      </c>
      <c r="U10" s="94"/>
      <c r="V10" s="94" t="s">
        <v>173</v>
      </c>
      <c r="W10" s="76">
        <f>B10-'ptfire-wild'!B9-'ptfire-rx'!B9</f>
        <v>108315.3985397848</v>
      </c>
      <c r="X10" s="76">
        <f>C10-'ptfire-wild'!C9-'ptfire-rx'!C9</f>
        <v>7363.3248126437984</v>
      </c>
      <c r="Y10" s="76">
        <f>D10-'ptfire-wild'!D9-'ptfire-rx'!D9</f>
        <v>20609.65974942876</v>
      </c>
      <c r="Z10" s="76">
        <f>E10-'ptfire-wild'!E9-'ptfire-rx'!E9</f>
        <v>7630.0196253332106</v>
      </c>
      <c r="AA10" s="76">
        <f>F10-'ptfire-wild'!F9-'ptfire-rx'!F9</f>
        <v>3418.1166319151698</v>
      </c>
      <c r="AB10" s="76">
        <f>G10-'ptfire-wild'!G9-'ptfire-rx'!G9</f>
        <v>1499.3634681765895</v>
      </c>
      <c r="AC10" s="76">
        <f>H10-'ptfire-wild'!H9-'ptfire-rx'!H9</f>
        <v>18553.154179329729</v>
      </c>
    </row>
    <row r="11" spans="1:29">
      <c r="A11" s="94" t="s">
        <v>174</v>
      </c>
      <c r="B11" s="76">
        <f>rail!B10+'cmv_c1c2 12'!B10+nonpt!B10+nonroad!B10+'onroad all'!Q10+ptegu!B10+ptnonipm!B10+pt_oilgas!B10+np_oilgas!B10+rwc!B10+'ptfire-wild'!B10+ptagfire!B10+'cmv_c3 12'!B10+'ptfire-rx'!B10+airports!B10+np_solvents!B10</f>
        <v>28990.361160860823</v>
      </c>
      <c r="C11" s="76">
        <f>rail!C10+'cmv_c1c2 12'!AO10+nonpt!C10+nonroad!C10+'onroad all'!AR10+ptegu!C10+ptnonipm!C10+pt_oilgas!C10+np_oilgas!C10+rwc!C10+livestock!B10+'ptfire-wild'!C10+ptagfire!C10+'cmv_c3 12'!AO10+fertilizer!B10+'ptfire-rx'!C10+airports!C10+np_solvents!C10</f>
        <v>260.79554888134601</v>
      </c>
      <c r="D11" s="76">
        <f>rail!D10+'cmv_c1c2 12'!D10+nonpt!D10+nonroad!D10+'onroad all'!AG10+'onroad all'!AT10+'onroad all'!AU10+ptegu!AZ10+ptnonipm!D10+pt_oilgas!D10+np_oilgas!D10+rwc!D10+'ptfire-wild'!D10+ptagfire!D10+'cmv_c3 12'!D10+'ptfire-rx'!D10+airports!D10+np_solvents!D10</f>
        <v>4484.3444597090529</v>
      </c>
      <c r="E11" s="76">
        <f>rail!E10+'cmv_c1c2 12'!E10+nonpt!E10+nonroad!E10+ptegu!E10+ptnonipm!E10+pt_oilgas!E10+np_oilgas!E10+rwc!E10+'onroad all'!BI10+afdust!BA10+'ptfire-wild'!E10+ptagfire!E10+'cmv_c3 12'!E10+'ptfire-rx'!E10+airports!E10+np_solvents!E10</f>
        <v>1875.3782066164008</v>
      </c>
      <c r="F11" s="76">
        <f>rail!F10+'cmv_c1c2 12'!F10+nonpt!F10+nonroad!F10+ptegu!F10+ptnonipm!F10+pt_oilgas!F10+np_oilgas!F10+rwc!F10+'onroad all'!BL10+afdust!BB10+'ptfire-wild'!F10+ptagfire!F10+'cmv_c3 12'!F10+'ptfire-rx'!F10+airports!F10+np_solvents!F10</f>
        <v>776.39824913001667</v>
      </c>
      <c r="G11" s="76">
        <f>rail!G10+'cmv_c1c2 12'!G10+nonpt!G10+nonroad!G10+'onroad all'!CB10+ptegu!BZ10+ptnonipm!G10+pt_oilgas!G10+np_oilgas!G10+rwc!G10+'ptfire-wild'!G10+ptagfire!G10+'cmv_c3 12'!G10+'ptfire-rx'!G10+airports!G10+np_solvents!G10</f>
        <v>93.673655427331482</v>
      </c>
      <c r="H11" s="76">
        <f>rail!H10+'cmv_c1c2 12'!H10+nonpt!H10+nonroad!H10+'onroad all'!CN10+ptegu!H10+ptnonipm!H10+pt_oilgas!H10+np_oilgas!H10+rwc!H10+'ptfire-wild'!H10+ptagfire!H10+'cmv_c3 12'!H10+livestock!C10+'ptfire-rx'!H10+np_solvents!H10+airports!H10</f>
        <v>5704.3154805321028</v>
      </c>
      <c r="I11" s="37" t="s">
        <v>167</v>
      </c>
      <c r="J11" s="94"/>
      <c r="K11" s="94"/>
      <c r="L11" s="94"/>
      <c r="M11" s="94" t="s">
        <v>174</v>
      </c>
      <c r="N11" s="76">
        <f>B11+'biogenics 12'!H10</f>
        <v>29139.075060860821</v>
      </c>
      <c r="O11" s="76">
        <f t="shared" si="0"/>
        <v>260.79554888134601</v>
      </c>
      <c r="P11" s="76">
        <f>D11+'biogenics 12'!T10</f>
        <v>4508.6657877090529</v>
      </c>
      <c r="Q11" s="76">
        <f t="shared" si="1"/>
        <v>1875.3782066164008</v>
      </c>
      <c r="R11" s="76">
        <f t="shared" si="2"/>
        <v>776.39824913001667</v>
      </c>
      <c r="S11" s="76">
        <f t="shared" si="3"/>
        <v>93.673655427331482</v>
      </c>
      <c r="T11" s="76">
        <f>H11+'biogenics 12'!Z10</f>
        <v>6897.4638105320928</v>
      </c>
      <c r="U11" s="94"/>
      <c r="V11" s="94" t="s">
        <v>174</v>
      </c>
      <c r="W11" s="76">
        <f>B11-'ptfire-wild'!B10-'ptfire-rx'!B10</f>
        <v>28990.361160860823</v>
      </c>
      <c r="X11" s="76">
        <f>C11-'ptfire-wild'!C10-'ptfire-rx'!C10</f>
        <v>260.79554888134601</v>
      </c>
      <c r="Y11" s="76">
        <f>D11-'ptfire-wild'!D10-'ptfire-rx'!D10</f>
        <v>4484.3444597090529</v>
      </c>
      <c r="Z11" s="76">
        <f>E11-'ptfire-wild'!E10-'ptfire-rx'!E10</f>
        <v>1875.3782066164008</v>
      </c>
      <c r="AA11" s="76">
        <f>F11-'ptfire-wild'!F10-'ptfire-rx'!F10</f>
        <v>776.39824913001667</v>
      </c>
      <c r="AB11" s="76">
        <f>G11-'ptfire-wild'!G10-'ptfire-rx'!G10</f>
        <v>93.673655427331482</v>
      </c>
      <c r="AC11" s="76">
        <f>H11-'ptfire-wild'!H10-'ptfire-rx'!H10</f>
        <v>5704.3154805321028</v>
      </c>
    </row>
    <row r="12" spans="1:29">
      <c r="A12" s="94" t="s">
        <v>175</v>
      </c>
      <c r="B12" s="76">
        <f>rail!B11+'cmv_c1c2 12'!B11+nonpt!B11+nonroad!B11+'onroad all'!Q11+ptegu!B11+ptnonipm!B11+pt_oilgas!B11+np_oilgas!B11+rwc!B11+'ptfire-wild'!B11+ptagfire!B11+'cmv_c3 12'!B11+'ptfire-rx'!B11+airports!B11+np_solvents!B11</f>
        <v>3525715.1522269468</v>
      </c>
      <c r="C12" s="76">
        <f>rail!C11+'cmv_c1c2 12'!AO11+nonpt!C11+nonroad!C11+'onroad all'!AR11+ptegu!C11+ptnonipm!C11+pt_oilgas!C11+np_oilgas!C11+rwc!C11+livestock!B11+'ptfire-wild'!C11+ptagfire!C11+'cmv_c3 12'!AO11+fertilizer!B11+'ptfire-rx'!C11+airports!C11+np_solvents!C11</f>
        <v>127526.00155692772</v>
      </c>
      <c r="D12" s="76">
        <f>rail!D11+'cmv_c1c2 12'!D11+nonpt!D11+nonroad!D11+'onroad all'!AG11+'onroad all'!AT11+'onroad all'!AU11+ptegu!AZ11+ptnonipm!D11+pt_oilgas!D11+np_oilgas!D11+rwc!D11+'ptfire-wild'!D11+ptagfire!D11+'cmv_c3 12'!D11+'ptfire-rx'!D11+airports!D11+np_solvents!D11</f>
        <v>378003.97295633715</v>
      </c>
      <c r="E12" s="76">
        <f>rail!E11+'cmv_c1c2 12'!E11+nonpt!E11+nonroad!E11+ptegu!E11+ptnonipm!E11+pt_oilgas!E11+np_oilgas!E11+rwc!E11+'onroad all'!BI11+afdust!BA11+'ptfire-wild'!E11+ptagfire!E11+'cmv_c3 12'!E11+'ptfire-rx'!E11+airports!E11+np_solvents!E11</f>
        <v>364716.4249580105</v>
      </c>
      <c r="F12" s="76">
        <f>rail!F11+'cmv_c1c2 12'!F11+nonpt!F11+nonroad!F11+ptegu!F11+ptnonipm!F11+pt_oilgas!F11+np_oilgas!F11+rwc!F11+'onroad all'!BL11+afdust!BB11+'ptfire-wild'!F11+ptagfire!F11+'cmv_c3 12'!F11+'ptfire-rx'!F11+airports!F11+np_solvents!F11</f>
        <v>184796.2601004552</v>
      </c>
      <c r="G12" s="76">
        <f>rail!G11+'cmv_c1c2 12'!G11+nonpt!G11+nonroad!G11+'onroad all'!CB11+ptegu!BZ11+ptnonipm!G11+pt_oilgas!G11+np_oilgas!G11+rwc!G11+'ptfire-wild'!G11+ptagfire!G11+'cmv_c3 12'!G11+'ptfire-rx'!G11+airports!G11+np_solvents!G11</f>
        <v>74159.603842036318</v>
      </c>
      <c r="H12" s="76">
        <f>rail!H11+'cmv_c1c2 12'!H11+nonpt!H11+nonroad!H11+'onroad all'!CN11+ptegu!H11+ptnonipm!H11+pt_oilgas!H11+np_oilgas!H11+rwc!H11+'ptfire-wild'!H11+ptagfire!H11+'cmv_c3 12'!H11+livestock!C11+'ptfire-rx'!H11+np_solvents!H11+airports!H11</f>
        <v>647990.21445051173</v>
      </c>
      <c r="I12" s="37" t="s">
        <v>167</v>
      </c>
      <c r="J12" s="94"/>
      <c r="K12" s="94"/>
      <c r="L12" s="94"/>
      <c r="M12" s="94" t="s">
        <v>175</v>
      </c>
      <c r="N12" s="76">
        <f>B12+'biogenics 12'!H11</f>
        <v>3679692.7180269458</v>
      </c>
      <c r="O12" s="76">
        <f t="shared" si="0"/>
        <v>127526.00155692772</v>
      </c>
      <c r="P12" s="76">
        <f>D12+'biogenics 12'!T11</f>
        <v>411175.29102633713</v>
      </c>
      <c r="Q12" s="76">
        <f t="shared" si="1"/>
        <v>364716.4249580105</v>
      </c>
      <c r="R12" s="76">
        <f t="shared" si="2"/>
        <v>184796.2601004552</v>
      </c>
      <c r="S12" s="76">
        <f t="shared" si="3"/>
        <v>74159.603842036318</v>
      </c>
      <c r="T12" s="76">
        <f>H12+'biogenics 12'!Z11</f>
        <v>1916684.6513505019</v>
      </c>
      <c r="U12" s="94"/>
      <c r="V12" s="94" t="s">
        <v>175</v>
      </c>
      <c r="W12" s="76">
        <f>B12-'ptfire-wild'!B11-'ptfire-rx'!B11</f>
        <v>2484361.3423719518</v>
      </c>
      <c r="X12" s="76">
        <f>C12-'ptfire-wild'!C11-'ptfire-rx'!C11</f>
        <v>110324.61841392772</v>
      </c>
      <c r="Y12" s="76">
        <f>D12-'ptfire-wild'!D11-'ptfire-rx'!D11</f>
        <v>358127.93472433719</v>
      </c>
      <c r="Z12" s="76">
        <f>E12-'ptfire-wild'!E11-'ptfire-rx'!E11</f>
        <v>253719.71905501065</v>
      </c>
      <c r="AA12" s="76">
        <f>F12-'ptfire-wild'!F11-'ptfire-rx'!F11</f>
        <v>90731.255353455519</v>
      </c>
      <c r="AB12" s="76">
        <f>G12-'ptfire-wild'!G11-'ptfire-rx'!G11</f>
        <v>64600.968149036293</v>
      </c>
      <c r="AC12" s="76">
        <f>H12-'ptfire-wild'!H11-'ptfire-rx'!H11</f>
        <v>400720.33165451058</v>
      </c>
    </row>
    <row r="13" spans="1:29">
      <c r="A13" s="94" t="s">
        <v>176</v>
      </c>
      <c r="B13" s="76">
        <f>rail!B12+'cmv_c1c2 12'!B12+nonpt!B12+nonroad!B12+'onroad all'!Q12+ptegu!B12+ptnonipm!B12+pt_oilgas!B12+np_oilgas!B12+rwc!B12+'ptfire-wild'!B12+ptagfire!B12+'cmv_c3 12'!B12+'ptfire-rx'!B12+airports!B12+np_solvents!B12</f>
        <v>2246339.2188600949</v>
      </c>
      <c r="C13" s="76">
        <f>rail!C12+'cmv_c1c2 12'!AO12+nonpt!C12+nonroad!C12+'onroad all'!AR12+ptegu!C12+ptnonipm!C12+pt_oilgas!C12+np_oilgas!C12+rwc!C12+livestock!B12+'ptfire-wild'!C12+ptagfire!C12+'cmv_c3 12'!AO12+fertilizer!B12+'ptfire-rx'!C12+airports!C12+np_solvents!C12</f>
        <v>100226.58787312079</v>
      </c>
      <c r="D13" s="76">
        <f>rail!D12+'cmv_c1c2 12'!D12+nonpt!D12+nonroad!D12+'onroad all'!AG12+'onroad all'!AT12+'onroad all'!AU12+ptegu!AZ12+ptnonipm!D12+pt_oilgas!D12+np_oilgas!D12+rwc!D12+'ptfire-wild'!D12+ptagfire!D12+'cmv_c3 12'!D12+'ptfire-rx'!D12+airports!D12+np_solvents!D12</f>
        <v>270436.77351770492</v>
      </c>
      <c r="E13" s="76">
        <f>rail!E12+'cmv_c1c2 12'!E12+nonpt!E12+nonroad!E12+ptegu!E12+ptnonipm!E12+pt_oilgas!E12+np_oilgas!E12+rwc!E12+'onroad all'!BI12+afdust!BA12+'ptfire-wild'!E12+ptagfire!E12+'cmv_c3 12'!E12+'ptfire-rx'!E12+airports!E12+np_solvents!E12</f>
        <v>221322.07009945507</v>
      </c>
      <c r="F13" s="76">
        <f>rail!F12+'cmv_c1c2 12'!F12+nonpt!F12+nonroad!F12+ptegu!F12+ptnonipm!F12+pt_oilgas!F12+np_oilgas!F12+rwc!F12+'onroad all'!BL12+afdust!BB12+'ptfire-wild'!F12+ptagfire!F12+'cmv_c3 12'!F12+'ptfire-rx'!F12+airports!F12+np_solvents!F12</f>
        <v>134484.98121982918</v>
      </c>
      <c r="G13" s="76">
        <f>rail!G12+'cmv_c1c2 12'!G12+nonpt!G12+nonroad!G12+'onroad all'!CB12+ptegu!BZ12+ptnonipm!G12+pt_oilgas!G12+np_oilgas!G12+rwc!G12+'ptfire-wild'!G12+ptagfire!G12+'cmv_c3 12'!G12+'ptfire-rx'!G12+airports!G12+np_solvents!G12</f>
        <v>43053.680565514464</v>
      </c>
      <c r="H13" s="76">
        <f>rail!H12+'cmv_c1c2 12'!H12+nonpt!H12+nonroad!H12+'onroad all'!CN12+ptegu!H12+ptnonipm!H12+pt_oilgas!H12+np_oilgas!H12+rwc!H12+'ptfire-wild'!H12+ptagfire!H12+'cmv_c3 12'!H12+livestock!C12+'ptfire-rx'!H12+np_solvents!H12+airports!H12</f>
        <v>420183.50689283735</v>
      </c>
      <c r="I13" s="37" t="s">
        <v>167</v>
      </c>
      <c r="J13" s="94"/>
      <c r="K13" s="94"/>
      <c r="L13" s="94"/>
      <c r="M13" s="94" t="s">
        <v>176</v>
      </c>
      <c r="N13" s="76">
        <f>B13+'biogenics 12'!H12</f>
        <v>2390731.0895100939</v>
      </c>
      <c r="O13" s="76">
        <f t="shared" si="0"/>
        <v>100226.58787312079</v>
      </c>
      <c r="P13" s="76">
        <f>D13+'biogenics 12'!T12</f>
        <v>299939.06832870492</v>
      </c>
      <c r="Q13" s="76">
        <f t="shared" si="1"/>
        <v>221322.07009945507</v>
      </c>
      <c r="R13" s="76">
        <f t="shared" si="2"/>
        <v>134484.98121982918</v>
      </c>
      <c r="S13" s="76">
        <f t="shared" si="3"/>
        <v>43053.680565514464</v>
      </c>
      <c r="T13" s="76">
        <f>H13+'biogenics 12'!Z12</f>
        <v>1769440.3355928373</v>
      </c>
      <c r="U13" s="94"/>
      <c r="V13" s="94" t="s">
        <v>176</v>
      </c>
      <c r="W13" s="76">
        <f>B13-'ptfire-wild'!B12-'ptfire-rx'!B12</f>
        <v>1509516.6618031068</v>
      </c>
      <c r="X13" s="76">
        <f>C13-'ptfire-wild'!C12-'ptfire-rx'!C12</f>
        <v>88053.480934120744</v>
      </c>
      <c r="Y13" s="76">
        <f>D13-'ptfire-wild'!D12-'ptfire-rx'!D12</f>
        <v>256267.23970170479</v>
      </c>
      <c r="Z13" s="76">
        <f>E13-'ptfire-wild'!E12-'ptfire-rx'!E12</f>
        <v>142690.33635245403</v>
      </c>
      <c r="AA13" s="76">
        <f>F13-'ptfire-wild'!F12-'ptfire-rx'!F12</f>
        <v>67847.91852683085</v>
      </c>
      <c r="AB13" s="76">
        <f>G13-'ptfire-wild'!G12-'ptfire-rx'!G12</f>
        <v>36257.938048514538</v>
      </c>
      <c r="AC13" s="76">
        <f>H13-'ptfire-wild'!H12-'ptfire-rx'!H12</f>
        <v>245195.09573183797</v>
      </c>
    </row>
    <row r="14" spans="1:29">
      <c r="A14" s="94" t="s">
        <v>177</v>
      </c>
      <c r="B14" s="76">
        <f>rail!B13+'cmv_c1c2 12'!B13+nonpt!B13+nonroad!B13+'onroad all'!Q13+ptegu!B13+ptnonipm!B13+pt_oilgas!B13+np_oilgas!B13+rwc!B13+'ptfire-wild'!B13+ptagfire!B13+'cmv_c3 12'!B13+'ptfire-rx'!B13+airports!B13+np_solvents!B13</f>
        <v>977187.05696410139</v>
      </c>
      <c r="C14" s="76">
        <f>rail!C13+'cmv_c1c2 12'!AO13+nonpt!C13+nonroad!C13+'onroad all'!AR13+ptegu!C13+ptnonipm!C13+pt_oilgas!C13+np_oilgas!C13+rwc!C13+livestock!B13+'ptfire-wild'!C13+ptagfire!C13+'cmv_c3 12'!AO13+fertilizer!B13+'ptfire-rx'!C13+airports!C13+np_solvents!C13</f>
        <v>117171.26007068314</v>
      </c>
      <c r="D14" s="76">
        <f>rail!D13+'cmv_c1c2 12'!D13+nonpt!D13+nonroad!D13+'onroad all'!AG13+'onroad all'!AT13+'onroad all'!AU13+ptegu!AZ13+ptnonipm!D13+pt_oilgas!D13+np_oilgas!D13+rwc!D13+'ptfire-wild'!D13+ptagfire!D13+'cmv_c3 12'!D13+'ptfire-rx'!D13+airports!D13+np_solvents!D13</f>
        <v>66619.006932152421</v>
      </c>
      <c r="E14" s="76">
        <f>rail!E13+'cmv_c1c2 12'!E13+nonpt!E13+nonroad!E13+ptegu!E13+ptnonipm!E13+pt_oilgas!E13+np_oilgas!E13+rwc!E13+'onroad all'!BI13+afdust!BA13+'ptfire-wild'!E13+ptagfire!E13+'cmv_c3 12'!E13+'ptfire-rx'!E13+airports!E13+np_solvents!E13</f>
        <v>358322.05466816988</v>
      </c>
      <c r="F14" s="76">
        <f>rail!F13+'cmv_c1c2 12'!F13+nonpt!F13+nonroad!F13+ptegu!F13+ptnonipm!F13+pt_oilgas!F13+np_oilgas!F13+rwc!F13+'onroad all'!BL13+afdust!BB13+'ptfire-wild'!F13+ptagfire!F13+'cmv_c3 12'!F13+'ptfire-rx'!F13+airports!F13+np_solvents!F13</f>
        <v>104191.33447561029</v>
      </c>
      <c r="G14" s="76">
        <f>rail!G13+'cmv_c1c2 12'!G13+nonpt!G13+nonroad!G13+'onroad all'!CB13+ptegu!BZ13+ptnonipm!G13+pt_oilgas!G13+np_oilgas!G13+rwc!G13+'ptfire-wild'!G13+ptagfire!G13+'cmv_c3 12'!G13+'ptfire-rx'!G13+airports!G13+np_solvents!G13</f>
        <v>8168.3875401056539</v>
      </c>
      <c r="H14" s="76">
        <f>rail!H13+'cmv_c1c2 12'!H13+nonpt!H13+nonroad!H13+'onroad all'!CN13+ptegu!H13+ptnonipm!H13+pt_oilgas!H13+np_oilgas!H13+rwc!H13+'ptfire-wild'!H13+ptagfire!H13+'cmv_c3 12'!H13+livestock!C13+'ptfire-rx'!H13+np_solvents!H13+airports!H13</f>
        <v>233926.40524206794</v>
      </c>
      <c r="J14" s="94"/>
      <c r="K14" s="94"/>
      <c r="L14" s="94"/>
      <c r="M14" s="94" t="s">
        <v>177</v>
      </c>
      <c r="N14" s="76">
        <f>B14+'biogenics 12'!H13</f>
        <v>1066175.9300541014</v>
      </c>
      <c r="O14" s="76">
        <f t="shared" si="0"/>
        <v>117171.26007068314</v>
      </c>
      <c r="P14" s="76">
        <f>D14+'biogenics 12'!T13</f>
        <v>80905.869336186413</v>
      </c>
      <c r="Q14" s="76">
        <f t="shared" si="1"/>
        <v>358322.05466816988</v>
      </c>
      <c r="R14" s="76">
        <f t="shared" si="2"/>
        <v>104191.33447561029</v>
      </c>
      <c r="S14" s="76">
        <f t="shared" si="3"/>
        <v>8168.3875401056539</v>
      </c>
      <c r="T14" s="76">
        <f>H14+'biogenics 12'!Z13</f>
        <v>759089.97204206791</v>
      </c>
      <c r="U14" s="94"/>
      <c r="V14" s="94" t="s">
        <v>177</v>
      </c>
      <c r="W14" s="76">
        <f>B14-'ptfire-wild'!B13-'ptfire-rx'!B13</f>
        <v>261124.77398509235</v>
      </c>
      <c r="X14" s="76">
        <f>C14-'ptfire-wild'!C13-'ptfire-rx'!C13</f>
        <v>105448.7397056832</v>
      </c>
      <c r="Y14" s="76">
        <f>D14-'ptfire-wild'!D13-'ptfire-rx'!D13</f>
        <v>57638.746413152287</v>
      </c>
      <c r="Z14" s="76">
        <f>E14-'ptfire-wild'!E13-'ptfire-rx'!E13</f>
        <v>285869.7275001696</v>
      </c>
      <c r="AA14" s="76">
        <f>F14-'ptfire-wild'!F13-'ptfire-rx'!F13</f>
        <v>42679.62078961065</v>
      </c>
      <c r="AB14" s="76">
        <f>G14-'ptfire-wild'!G13-'ptfire-rx'!G13</f>
        <v>3031.6015971056586</v>
      </c>
      <c r="AC14" s="76">
        <f>H14-'ptfire-wild'!H13-'ptfire-rx'!H13</f>
        <v>64788.697330068491</v>
      </c>
    </row>
    <row r="15" spans="1:29">
      <c r="A15" s="94" t="s">
        <v>178</v>
      </c>
      <c r="B15" s="76">
        <f>rail!B14+'cmv_c1c2 12'!B14+nonpt!B14+nonroad!B14+'onroad all'!Q14+ptegu!B14+ptnonipm!B14+pt_oilgas!B14+np_oilgas!B14+rwc!B14+'ptfire-wild'!B14+ptagfire!B14+'cmv_c3 12'!B14+'ptfire-rx'!B14+airports!B14+np_solvents!B14</f>
        <v>1379580.7047557821</v>
      </c>
      <c r="C15" s="76">
        <f>rail!C14+'cmv_c1c2 12'!AO14+nonpt!C14+nonroad!C14+'onroad all'!AR14+ptegu!C14+ptnonipm!C14+pt_oilgas!C14+np_oilgas!C14+rwc!C14+livestock!B14+'ptfire-wild'!C14+ptagfire!C14+'cmv_c3 12'!AO14+fertilizer!B14+'ptfire-rx'!C14+airports!C14+np_solvents!C14</f>
        <v>83147.362549267316</v>
      </c>
      <c r="D15" s="76">
        <f>rail!D14+'cmv_c1c2 12'!D14+nonpt!D14+nonroad!D14+'onroad all'!AG14+'onroad all'!AT14+'onroad all'!AU14+ptegu!AZ14+ptnonipm!D14+pt_oilgas!D14+np_oilgas!D14+rwc!D14+'ptfire-wild'!D14+ptagfire!D14+'cmv_c3 12'!D14+'ptfire-rx'!D14+airports!D14+np_solvents!D14</f>
        <v>305638.85983205767</v>
      </c>
      <c r="E15" s="76">
        <f>rail!E14+'cmv_c1c2 12'!E14+nonpt!E14+nonroad!E14+ptegu!E14+ptnonipm!E14+pt_oilgas!E14+np_oilgas!E14+rwc!E14+'onroad all'!BI14+afdust!BA14+'ptfire-wild'!E14+ptagfire!E14+'cmv_c3 12'!E14+'ptfire-rx'!E14+airports!E14+np_solvents!E14</f>
        <v>440122.6417431648</v>
      </c>
      <c r="F15" s="76">
        <f>rail!F14+'cmv_c1c2 12'!F14+nonpt!F14+nonroad!F14+ptegu!F14+ptnonipm!F14+pt_oilgas!F14+np_oilgas!F14+rwc!F14+'onroad all'!BL14+afdust!BB14+'ptfire-wild'!F14+ptagfire!F14+'cmv_c3 12'!F14+'ptfire-rx'!F14+airports!F14+np_solvents!F14</f>
        <v>108799.35719985719</v>
      </c>
      <c r="G15" s="76">
        <f>rail!G14+'cmv_c1c2 12'!G14+nonpt!G14+nonroad!G14+'onroad all'!CB14+ptegu!BZ14+ptnonipm!G14+pt_oilgas!G14+np_oilgas!G14+rwc!G14+'ptfire-wild'!G14+ptagfire!G14+'cmv_c3 12'!G14+'ptfire-rx'!G14+airports!G14+np_solvents!G14</f>
        <v>95073.666444217219</v>
      </c>
      <c r="H15" s="76">
        <f>rail!H14+'cmv_c1c2 12'!H14+nonpt!H14+nonroad!H14+'onroad all'!CN14+ptegu!H14+ptnonipm!H14+pt_oilgas!H14+np_oilgas!H14+rwc!H14+'ptfire-wild'!H14+ptagfire!H14+'cmv_c3 12'!H14+livestock!C14+'ptfire-rx'!H14+np_solvents!H14+airports!H14</f>
        <v>325081.55672121694</v>
      </c>
      <c r="I15" s="37" t="s">
        <v>167</v>
      </c>
      <c r="J15" s="94"/>
      <c r="K15" s="94"/>
      <c r="L15" s="94"/>
      <c r="M15" s="94" t="s">
        <v>178</v>
      </c>
      <c r="N15" s="76">
        <f>B15+'biogenics 12'!H14</f>
        <v>1433833.8442087821</v>
      </c>
      <c r="O15" s="76">
        <f t="shared" si="0"/>
        <v>83147.362549267316</v>
      </c>
      <c r="P15" s="76">
        <f>D15+'biogenics 12'!T14</f>
        <v>348400.39987872768</v>
      </c>
      <c r="Q15" s="76">
        <f t="shared" si="1"/>
        <v>440122.6417431648</v>
      </c>
      <c r="R15" s="76">
        <f t="shared" si="2"/>
        <v>108799.35719985719</v>
      </c>
      <c r="S15" s="76">
        <f t="shared" si="3"/>
        <v>95073.666444217219</v>
      </c>
      <c r="T15" s="76">
        <f>H15+'biogenics 12'!Z14</f>
        <v>557299.37399221596</v>
      </c>
      <c r="U15" s="94"/>
      <c r="V15" s="94" t="s">
        <v>178</v>
      </c>
      <c r="W15" s="76">
        <f>B15-'ptfire-wild'!B14-'ptfire-rx'!B14</f>
        <v>1227108.1060737851</v>
      </c>
      <c r="X15" s="76">
        <f>C15-'ptfire-wild'!C14-'ptfire-rx'!C14</f>
        <v>80650.680790267346</v>
      </c>
      <c r="Y15" s="76">
        <f>D15-'ptfire-wild'!D14-'ptfire-rx'!D14</f>
        <v>303149.47718905756</v>
      </c>
      <c r="Z15" s="76">
        <f>E15-'ptfire-wild'!E14-'ptfire-rx'!E14</f>
        <v>423950.69065916509</v>
      </c>
      <c r="AA15" s="76">
        <f>F15-'ptfire-wild'!F14-'ptfire-rx'!F14</f>
        <v>94989.245360857458</v>
      </c>
      <c r="AB15" s="76">
        <f>G15-'ptfire-wild'!G14-'ptfire-rx'!G14</f>
        <v>93805.394242217226</v>
      </c>
      <c r="AC15" s="76">
        <f>H15-'ptfire-wild'!H14-'ptfire-rx'!H14</f>
        <v>288601.07638921775</v>
      </c>
    </row>
    <row r="16" spans="1:29">
      <c r="A16" s="94" t="s">
        <v>179</v>
      </c>
      <c r="B16" s="76">
        <f>rail!B15+'cmv_c1c2 12'!B15+nonpt!B15+nonroad!B15+'onroad all'!Q15+ptegu!B15+ptnonipm!B15+pt_oilgas!B15+np_oilgas!B15+rwc!B15+'ptfire-wild'!B15+ptagfire!B15+'cmv_c3 12'!B15+'ptfire-rx'!B15+airports!B15+np_solvents!B15</f>
        <v>1166401.2583337557</v>
      </c>
      <c r="C16" s="76">
        <f>rail!C15+'cmv_c1c2 12'!AO15+nonpt!C15+nonroad!C15+'onroad all'!AR15+ptegu!C15+ptnonipm!C15+pt_oilgas!C15+np_oilgas!C15+rwc!C15+livestock!B15+'ptfire-wild'!C15+ptagfire!C15+'cmv_c3 12'!AO15+fertilizer!B15+'ptfire-rx'!C15+airports!C15+np_solvents!C15</f>
        <v>100530.94961672029</v>
      </c>
      <c r="D16" s="76">
        <f>rail!D15+'cmv_c1c2 12'!D15+nonpt!D15+nonroad!D15+'onroad all'!AG15+'onroad all'!AT15+'onroad all'!AU15+ptegu!AZ15+ptnonipm!D15+pt_oilgas!D15+np_oilgas!D15+rwc!D15+'ptfire-wild'!D15+ptagfire!D15+'cmv_c3 12'!D15+'ptfire-rx'!D15+airports!D15+np_solvents!D15</f>
        <v>265439.02595925791</v>
      </c>
      <c r="E16" s="76">
        <f>rail!E15+'cmv_c1c2 12'!E15+nonpt!E15+nonroad!E15+ptegu!E15+ptnonipm!E15+pt_oilgas!E15+np_oilgas!E15+rwc!E15+'onroad all'!BI15+afdust!BA15+'ptfire-wild'!E15+ptagfire!E15+'cmv_c3 12'!E15+'ptfire-rx'!E15+airports!E15+np_solvents!E15</f>
        <v>102759.1634639913</v>
      </c>
      <c r="F16" s="76">
        <f>rail!F15+'cmv_c1c2 12'!F15+nonpt!F15+nonroad!F15+ptegu!F15+ptnonipm!F15+pt_oilgas!F15+np_oilgas!F15+rwc!F15+'onroad all'!BL15+afdust!BB15+'ptfire-wild'!F15+ptagfire!F15+'cmv_c3 12'!F15+'ptfire-rx'!F15+airports!F15+np_solvents!F15</f>
        <v>56544.967314864443</v>
      </c>
      <c r="G16" s="76">
        <f>rail!G15+'cmv_c1c2 12'!G15+nonpt!G15+nonroad!G15+'onroad all'!CB15+ptegu!BZ15+ptnonipm!G15+pt_oilgas!G15+np_oilgas!G15+rwc!G15+'ptfire-wild'!G15+ptagfire!G15+'cmv_c3 12'!G15+'ptfire-rx'!G15+airports!G15+np_solvents!G15</f>
        <v>104000.14955172309</v>
      </c>
      <c r="H16" s="76">
        <f>rail!H15+'cmv_c1c2 12'!H15+nonpt!H15+nonroad!H15+'onroad all'!CN15+ptegu!H15+ptnonipm!H15+pt_oilgas!H15+np_oilgas!H15+rwc!H15+'ptfire-wild'!H15+ptagfire!H15+'cmv_c3 12'!H15+livestock!C15+'ptfire-rx'!H15+np_solvents!H15+airports!H15</f>
        <v>199752.33865089266</v>
      </c>
      <c r="I16" s="37" t="s">
        <v>167</v>
      </c>
      <c r="J16" s="94"/>
      <c r="K16" s="94"/>
      <c r="L16" s="94"/>
      <c r="M16" s="94" t="s">
        <v>179</v>
      </c>
      <c r="N16" s="76">
        <f>B16+'biogenics 12'!H15</f>
        <v>1202993.8382607556</v>
      </c>
      <c r="O16" s="76">
        <f t="shared" si="0"/>
        <v>100530.94961672029</v>
      </c>
      <c r="P16" s="76">
        <f>D16+'biogenics 12'!T15</f>
        <v>290247.82814326091</v>
      </c>
      <c r="Q16" s="76">
        <f t="shared" si="1"/>
        <v>102759.1634639913</v>
      </c>
      <c r="R16" s="76">
        <f t="shared" si="2"/>
        <v>56544.967314864443</v>
      </c>
      <c r="S16" s="76">
        <f t="shared" si="3"/>
        <v>104000.14955172309</v>
      </c>
      <c r="T16" s="76">
        <f>H16+'biogenics 12'!Z15</f>
        <v>386628.01914689265</v>
      </c>
      <c r="U16" s="94"/>
      <c r="V16" s="94" t="s">
        <v>179</v>
      </c>
      <c r="W16" s="76">
        <f>B16-'ptfire-wild'!B15-'ptfire-rx'!B15</f>
        <v>1118466.9082127556</v>
      </c>
      <c r="X16" s="76">
        <f>C16-'ptfire-wild'!C15-'ptfire-rx'!C15</f>
        <v>99743.809092720287</v>
      </c>
      <c r="Y16" s="76">
        <f>D16-'ptfire-wild'!D15-'ptfire-rx'!D15</f>
        <v>264615.36225625791</v>
      </c>
      <c r="Z16" s="76">
        <f>E16-'ptfire-wild'!E15-'ptfire-rx'!E15</f>
        <v>97669.309685991277</v>
      </c>
      <c r="AA16" s="76">
        <f>F16-'ptfire-wild'!F15-'ptfire-rx'!F15</f>
        <v>52209.489542864423</v>
      </c>
      <c r="AB16" s="76">
        <f>G16-'ptfire-wild'!G15-'ptfire-rx'!G15</f>
        <v>103588.60516472309</v>
      </c>
      <c r="AC16" s="76">
        <f>H16-'ptfire-wild'!H15-'ptfire-rx'!H15</f>
        <v>188313.2747568927</v>
      </c>
    </row>
    <row r="17" spans="1:29">
      <c r="A17" s="94" t="s">
        <v>180</v>
      </c>
      <c r="B17" s="76">
        <f>rail!B16+'cmv_c1c2 12'!B16+nonpt!B16+nonroad!B16+'onroad all'!Q16+ptegu!B16+ptnonipm!B16+pt_oilgas!B16+np_oilgas!B16+rwc!B16+'ptfire-wild'!B16+ptagfire!B16+'cmv_c3 12'!B16+'ptfire-rx'!B16+airports!B16+np_solvents!B16</f>
        <v>624376.22571238223</v>
      </c>
      <c r="C17" s="76">
        <f>rail!C16+'cmv_c1c2 12'!AO16+nonpt!C16+nonroad!C16+'onroad all'!AR16+ptegu!C16+ptnonipm!C16+pt_oilgas!C16+np_oilgas!C16+rwc!C16+livestock!B16+'ptfire-wild'!C16+ptagfire!C16+'cmv_c3 12'!AO16+fertilizer!B16+'ptfire-rx'!C16+airports!C16+np_solvents!C16</f>
        <v>333212.88951421843</v>
      </c>
      <c r="D17" s="76">
        <f>rail!D16+'cmv_c1c2 12'!D16+nonpt!D16+nonroad!D16+'onroad all'!AG16+'onroad all'!AT16+'onroad all'!AU16+ptegu!AZ16+ptnonipm!D16+pt_oilgas!D16+np_oilgas!D16+rwc!D16+'ptfire-wild'!D16+ptagfire!D16+'cmv_c3 12'!D16+'ptfire-rx'!D16+airports!D16+np_solvents!D16</f>
        <v>155508.43957029696</v>
      </c>
      <c r="E17" s="76">
        <f>rail!E16+'cmv_c1c2 12'!E16+nonpt!E16+nonroad!E16+ptegu!E16+ptnonipm!E16+pt_oilgas!E16+np_oilgas!E16+rwc!E16+'onroad all'!BI16+afdust!BA16+'ptfire-wild'!E16+ptagfire!E16+'cmv_c3 12'!E16+'ptfire-rx'!E16+airports!E16+np_solvents!E16</f>
        <v>162806.17173752654</v>
      </c>
      <c r="F17" s="76">
        <f>rail!F16+'cmv_c1c2 12'!F16+nonpt!F16+nonroad!F16+ptegu!F16+ptnonipm!F16+pt_oilgas!F16+np_oilgas!F16+rwc!F16+'onroad all'!BL16+afdust!BB16+'ptfire-wild'!F16+ptagfire!F16+'cmv_c3 12'!F16+'ptfire-rx'!F16+airports!F16+np_solvents!F16</f>
        <v>52258.548516386443</v>
      </c>
      <c r="G17" s="76">
        <f>rail!G16+'cmv_c1c2 12'!G16+nonpt!G16+nonroad!G16+'onroad all'!CB16+ptegu!BZ16+ptnonipm!G16+pt_oilgas!G16+np_oilgas!G16+rwc!G16+'ptfire-wild'!G16+ptagfire!G16+'cmv_c3 12'!G16+'ptfire-rx'!G16+airports!G16+np_solvents!G16</f>
        <v>73536.680598192397</v>
      </c>
      <c r="H17" s="76">
        <f>rail!H16+'cmv_c1c2 12'!H16+nonpt!H16+nonroad!H16+'onroad all'!CN16+ptegu!H16+ptnonipm!H16+pt_oilgas!H16+np_oilgas!H16+rwc!H16+'ptfire-wild'!H16+ptagfire!H16+'cmv_c3 12'!H16+livestock!C16+'ptfire-rx'!H16+np_solvents!H16+airports!H16</f>
        <v>166243.03728896513</v>
      </c>
      <c r="I17" s="37" t="s">
        <v>167</v>
      </c>
      <c r="J17" s="94"/>
      <c r="K17" s="94"/>
      <c r="L17" s="94"/>
      <c r="M17" s="94" t="s">
        <v>180</v>
      </c>
      <c r="N17" s="76">
        <f>B17+'biogenics 12'!H16</f>
        <v>668956.59717338218</v>
      </c>
      <c r="O17" s="76">
        <f t="shared" si="0"/>
        <v>333212.88951421843</v>
      </c>
      <c r="P17" s="76">
        <f>D17+'biogenics 12'!T16</f>
        <v>197692.75419590907</v>
      </c>
      <c r="Q17" s="76">
        <f t="shared" si="1"/>
        <v>162806.17173752654</v>
      </c>
      <c r="R17" s="76">
        <f t="shared" si="2"/>
        <v>52258.548516386443</v>
      </c>
      <c r="S17" s="76">
        <f t="shared" si="3"/>
        <v>73536.680598192397</v>
      </c>
      <c r="T17" s="76">
        <f>H17+'biogenics 12'!Z16</f>
        <v>310421.61754796514</v>
      </c>
      <c r="U17" s="94"/>
      <c r="V17" s="94" t="s">
        <v>180</v>
      </c>
      <c r="W17" s="76">
        <f>B17-'ptfire-wild'!B16-'ptfire-rx'!B16</f>
        <v>453169.99582138786</v>
      </c>
      <c r="X17" s="76">
        <f>C17-'ptfire-wild'!C16-'ptfire-rx'!C16</f>
        <v>330426.98423221853</v>
      </c>
      <c r="Y17" s="76">
        <f>D17-'ptfire-wild'!D16-'ptfire-rx'!D16</f>
        <v>153002.3824552969</v>
      </c>
      <c r="Z17" s="76">
        <f>E17-'ptfire-wild'!E16-'ptfire-rx'!E16</f>
        <v>144648.72869952722</v>
      </c>
      <c r="AA17" s="76">
        <f>F17-'ptfire-wild'!F16-'ptfire-rx'!F16</f>
        <v>36661.727400386968</v>
      </c>
      <c r="AB17" s="76">
        <f>G17-'ptfire-wild'!G16-'ptfire-rx'!G16</f>
        <v>72203.266565192418</v>
      </c>
      <c r="AC17" s="76">
        <f>H17-'ptfire-wild'!H16-'ptfire-rx'!H16</f>
        <v>125019.79728996681</v>
      </c>
    </row>
    <row r="18" spans="1:29">
      <c r="A18" s="94" t="s">
        <v>181</v>
      </c>
      <c r="B18" s="76">
        <f>rail!B17+'cmv_c1c2 12'!B17+nonpt!B17+nonroad!B17+'onroad all'!Q17+ptegu!B17+ptnonipm!B17+pt_oilgas!B17+np_oilgas!B17+rwc!B17+'ptfire-wild'!B17+ptagfire!B17+'cmv_c3 12'!B17+'ptfire-rx'!B17+airports!B17+np_solvents!B17</f>
        <v>924095.70828311762</v>
      </c>
      <c r="C18" s="76">
        <f>rail!C17+'cmv_c1c2 12'!AO17+nonpt!C17+nonroad!C17+'onroad all'!AR17+ptegu!C17+ptnonipm!C17+pt_oilgas!C17+np_oilgas!C17+rwc!C17+livestock!B17+'ptfire-wild'!C17+ptagfire!C17+'cmv_c3 12'!AO17+fertilizer!B17+'ptfire-rx'!C17+airports!C17+np_solvents!C17</f>
        <v>277482.19297986693</v>
      </c>
      <c r="D18" s="76">
        <f>rail!D17+'cmv_c1c2 12'!D17+nonpt!D17+nonroad!D17+'onroad all'!AG17+'onroad all'!AT17+'onroad all'!AU17+ptegu!AZ17+ptnonipm!D17+pt_oilgas!D17+np_oilgas!D17+rwc!D17+'ptfire-wild'!D17+ptagfire!D17+'cmv_c3 12'!D17+'ptfire-rx'!D17+airports!D17+np_solvents!D17</f>
        <v>204418.74709608831</v>
      </c>
      <c r="E18" s="76">
        <f>rail!E17+'cmv_c1c2 12'!E17+nonpt!E17+nonroad!E17+ptegu!E17+ptnonipm!E17+pt_oilgas!E17+np_oilgas!E17+rwc!E17+'onroad all'!BI17+afdust!BA17+'ptfire-wild'!E17+ptagfire!E17+'cmv_c3 12'!E17+'ptfire-rx'!E17+airports!E17+np_solvents!E17</f>
        <v>430459.93926047301</v>
      </c>
      <c r="F18" s="76">
        <f>rail!F17+'cmv_c1c2 12'!F17+nonpt!F17+nonroad!F17+ptegu!F17+ptnonipm!F17+pt_oilgas!F17+np_oilgas!F17+rwc!F17+'onroad all'!BL17+afdust!BB17+'ptfire-wild'!F17+ptagfire!F17+'cmv_c3 12'!F17+'ptfire-rx'!F17+airports!F17+np_solvents!F17</f>
        <v>120675.48337232975</v>
      </c>
      <c r="G18" s="76">
        <f>rail!G17+'cmv_c1c2 12'!G17+nonpt!G17+nonroad!G17+'onroad all'!CB17+ptegu!BZ17+ptnonipm!G17+pt_oilgas!G17+np_oilgas!G17+rwc!G17+'ptfire-wild'!G17+ptagfire!G17+'cmv_c3 12'!G17+'ptfire-rx'!G17+airports!G17+np_solvents!G17</f>
        <v>17268.088161199172</v>
      </c>
      <c r="H18" s="76">
        <f>rail!H17+'cmv_c1c2 12'!H17+nonpt!H17+nonroad!H17+'onroad all'!CN17+ptegu!H17+ptnonipm!H17+pt_oilgas!H17+np_oilgas!H17+rwc!H17+'ptfire-wild'!H17+ptagfire!H17+'cmv_c3 12'!H17+livestock!C17+'ptfire-rx'!H17+np_solvents!H17+airports!H17</f>
        <v>307508.80610654433</v>
      </c>
      <c r="I18" s="37" t="s">
        <v>167</v>
      </c>
      <c r="J18" s="94"/>
      <c r="K18" s="94"/>
      <c r="L18" s="94"/>
      <c r="M18" s="94" t="s">
        <v>181</v>
      </c>
      <c r="N18" s="76">
        <f>B18+'biogenics 12'!H17</f>
        <v>998951.24593311758</v>
      </c>
      <c r="O18" s="76">
        <f t="shared" si="0"/>
        <v>277482.19297986693</v>
      </c>
      <c r="P18" s="76">
        <f>D18+'biogenics 12'!T17</f>
        <v>241963.06444554433</v>
      </c>
      <c r="Q18" s="76">
        <f t="shared" si="1"/>
        <v>430459.93926047301</v>
      </c>
      <c r="R18" s="76">
        <f t="shared" si="2"/>
        <v>120675.48337232975</v>
      </c>
      <c r="S18" s="76">
        <f t="shared" si="3"/>
        <v>17268.088161199172</v>
      </c>
      <c r="T18" s="76">
        <f>H18+'biogenics 12'!Z17</f>
        <v>538337.73185654427</v>
      </c>
      <c r="U18" s="94"/>
      <c r="V18" s="94" t="s">
        <v>181</v>
      </c>
      <c r="W18" s="76">
        <f>B18-'ptfire-wild'!B17-'ptfire-rx'!B17</f>
        <v>483233.98289907386</v>
      </c>
      <c r="X18" s="76">
        <f>C18-'ptfire-wild'!C17-'ptfire-rx'!C17</f>
        <v>270572.05718286766</v>
      </c>
      <c r="Y18" s="76">
        <f>D18-'ptfire-wild'!D17-'ptfire-rx'!D17</f>
        <v>190384.86200708902</v>
      </c>
      <c r="Z18" s="76">
        <f>E18-'ptfire-wild'!E17-'ptfire-rx'!E17</f>
        <v>367979.2610954729</v>
      </c>
      <c r="AA18" s="76">
        <f>F18-'ptfire-wild'!F17-'ptfire-rx'!F17</f>
        <v>64035.225904301413</v>
      </c>
      <c r="AB18" s="76">
        <f>G18-'ptfire-wild'!G17-'ptfire-rx'!G17</f>
        <v>11589.078057198096</v>
      </c>
      <c r="AC18" s="76">
        <f>H18-'ptfire-wild'!H17-'ptfire-rx'!H17</f>
        <v>187267.39092950692</v>
      </c>
    </row>
    <row r="19" spans="1:29">
      <c r="A19" s="94" t="s">
        <v>182</v>
      </c>
      <c r="B19" s="76">
        <f>rail!B18+'cmv_c1c2 12'!B18+nonpt!B18+nonroad!B18+'onroad all'!Q18+ptegu!B18+ptnonipm!B18+pt_oilgas!B18+np_oilgas!B18+rwc!B18+'ptfire-wild'!B18+ptagfire!B18+'cmv_c3 12'!B18+'ptfire-rx'!B18+airports!B18+np_solvents!B18</f>
        <v>755275.01804025949</v>
      </c>
      <c r="C19" s="76">
        <f>rail!C18+'cmv_c1c2 12'!AO18+nonpt!C18+nonroad!C18+'onroad all'!AR18+ptegu!C18+ptnonipm!C18+pt_oilgas!C18+np_oilgas!C18+rwc!C18+livestock!B18+'ptfire-wild'!C18+ptagfire!C18+'cmv_c3 12'!AO18+fertilizer!B18+'ptfire-rx'!C18+airports!C18+np_solvents!C18</f>
        <v>46996.375316943369</v>
      </c>
      <c r="D19" s="76">
        <f>rail!D18+'cmv_c1c2 12'!D18+nonpt!D18+nonroad!D18+'onroad all'!AG18+'onroad all'!AT18+'onroad all'!AU18+ptegu!AZ18+ptnonipm!D18+pt_oilgas!D18+np_oilgas!D18+rwc!D18+'ptfire-wild'!D18+ptagfire!D18+'cmv_c3 12'!D18+'ptfire-rx'!D18+airports!D18+np_solvents!D18</f>
        <v>184093.77410391657</v>
      </c>
      <c r="E19" s="76">
        <f>rail!E18+'cmv_c1c2 12'!E18+nonpt!E18+nonroad!E18+ptegu!E18+ptnonipm!E18+pt_oilgas!E18+np_oilgas!E18+rwc!E18+'onroad all'!BI18+afdust!BA18+'ptfire-wild'!E18+ptagfire!E18+'cmv_c3 12'!E18+'ptfire-rx'!E18+airports!E18+np_solvents!E18</f>
        <v>105950.44289174887</v>
      </c>
      <c r="F19" s="76">
        <f>rail!F18+'cmv_c1c2 12'!F18+nonpt!F18+nonroad!F18+ptegu!F18+ptnonipm!F18+pt_oilgas!F18+np_oilgas!F18+rwc!F18+'onroad all'!BL18+afdust!BB18+'ptfire-wild'!F18+ptagfire!F18+'cmv_c3 12'!F18+'ptfire-rx'!F18+airports!F18+np_solvents!F18</f>
        <v>64860.643756678423</v>
      </c>
      <c r="G19" s="76">
        <f>rail!G18+'cmv_c1c2 12'!G18+nonpt!G18+nonroad!G18+'onroad all'!CB18+ptegu!BZ18+ptnonipm!G18+pt_oilgas!G18+np_oilgas!G18+rwc!G18+'ptfire-wild'!G18+ptagfire!G18+'cmv_c3 12'!G18+'ptfire-rx'!G18+airports!G18+np_solvents!G18</f>
        <v>68783.499877856724</v>
      </c>
      <c r="H19" s="76">
        <f>rail!H18+'cmv_c1c2 12'!H18+nonpt!H18+nonroad!H18+'onroad all'!CN18+ptegu!H18+ptnonipm!H18+pt_oilgas!H18+np_oilgas!H18+rwc!H18+'ptfire-wild'!H18+ptagfire!H18+'cmv_c3 12'!H18+livestock!C18+'ptfire-rx'!H18+np_solvents!H18+airports!H18</f>
        <v>211422.42397909451</v>
      </c>
      <c r="I19" s="37" t="s">
        <v>167</v>
      </c>
      <c r="J19" s="94"/>
      <c r="K19" s="94"/>
      <c r="L19" s="94"/>
      <c r="M19" s="94" t="s">
        <v>182</v>
      </c>
      <c r="N19" s="76">
        <f>B19+'biogenics 12'!H18</f>
        <v>812836.23382925941</v>
      </c>
      <c r="O19" s="76">
        <f t="shared" si="0"/>
        <v>46996.375316943369</v>
      </c>
      <c r="P19" s="76">
        <f>D19+'biogenics 12'!T18</f>
        <v>204206.41520244427</v>
      </c>
      <c r="Q19" s="76">
        <f t="shared" si="1"/>
        <v>105950.44289174887</v>
      </c>
      <c r="R19" s="76">
        <f t="shared" si="2"/>
        <v>64860.643756678423</v>
      </c>
      <c r="S19" s="76">
        <f t="shared" si="3"/>
        <v>68783.499877856724</v>
      </c>
      <c r="T19" s="76">
        <f>H19+'biogenics 12'!Z18</f>
        <v>725367.23891909455</v>
      </c>
      <c r="U19" s="94"/>
      <c r="V19" s="94" t="s">
        <v>182</v>
      </c>
      <c r="W19" s="76">
        <f>B19-'ptfire-wild'!B18-'ptfire-rx'!B18</f>
        <v>656840.38636726048</v>
      </c>
      <c r="X19" s="76">
        <f>C19-'ptfire-wild'!C18-'ptfire-rx'!C18</f>
        <v>45374.858772943378</v>
      </c>
      <c r="Y19" s="76">
        <f>D19-'ptfire-wild'!D18-'ptfire-rx'!D18</f>
        <v>182182.34958191658</v>
      </c>
      <c r="Z19" s="76">
        <f>E19-'ptfire-wild'!E18-'ptfire-rx'!E18</f>
        <v>95319.605109748882</v>
      </c>
      <c r="AA19" s="76">
        <f>F19-'ptfire-wild'!F18-'ptfire-rx'!F18</f>
        <v>55812.517656678385</v>
      </c>
      <c r="AB19" s="76">
        <f>G19-'ptfire-wild'!G18-'ptfire-rx'!G18</f>
        <v>67870.94988285673</v>
      </c>
      <c r="AC19" s="76">
        <f>H19-'ptfire-wild'!H18-'ptfire-rx'!H18</f>
        <v>187894.20112309427</v>
      </c>
    </row>
    <row r="20" spans="1:29">
      <c r="A20" s="94" t="s">
        <v>183</v>
      </c>
      <c r="B20" s="76">
        <f>rail!B19+'cmv_c1c2 12'!B19+nonpt!B19+nonroad!B19+'onroad all'!Q19+ptegu!B19+ptnonipm!B19+pt_oilgas!B19+np_oilgas!B19+rwc!B19+'ptfire-wild'!B19+ptagfire!B19+'cmv_c3 12'!B19+'ptfire-rx'!B19+airports!B19+np_solvents!B19</f>
        <v>1279729.8086263861</v>
      </c>
      <c r="C20" s="76">
        <f>rail!C19+'cmv_c1c2 12'!AO19+nonpt!C19+nonroad!C19+'onroad all'!AR19+ptegu!C19+ptnonipm!C19+pt_oilgas!C19+np_oilgas!C19+rwc!C19+livestock!B19+'ptfire-wild'!C19+ptagfire!C19+'cmv_c3 12'!AO19+fertilizer!B19+'ptfire-rx'!C19+airports!C19+np_solvents!C19</f>
        <v>59812.965472839729</v>
      </c>
      <c r="D20" s="76">
        <f>rail!D19+'cmv_c1c2 12'!D19+nonpt!D19+nonroad!D19+'onroad all'!AG19+'onroad all'!AT19+'onroad all'!AU19+ptegu!AZ19+ptnonipm!D19+pt_oilgas!D19+np_oilgas!D19+rwc!D19+'ptfire-wild'!D19+ptagfire!D19+'cmv_c3 12'!D19+'ptfire-rx'!D19+airports!D19+np_solvents!D19</f>
        <v>312032.64447245793</v>
      </c>
      <c r="E20" s="76">
        <f>rail!E19+'cmv_c1c2 12'!E19+nonpt!E19+nonroad!E19+ptegu!E19+ptnonipm!E19+pt_oilgas!E19+np_oilgas!E19+rwc!E19+'onroad all'!BI19+afdust!BA19+'ptfire-wild'!E19+ptagfire!E19+'cmv_c3 12'!E19+'ptfire-rx'!E19+airports!E19+np_solvents!E19</f>
        <v>183308.34794733979</v>
      </c>
      <c r="F20" s="76">
        <f>rail!F19+'cmv_c1c2 12'!F19+nonpt!F19+nonroad!F19+ptegu!F19+ptnonipm!F19+pt_oilgas!F19+np_oilgas!F19+rwc!F19+'onroad all'!BL19+afdust!BB19+'ptfire-wild'!F19+ptagfire!F19+'cmv_c3 12'!F19+'ptfire-rx'!F19+airports!F19+np_solvents!F19</f>
        <v>108764.78938726005</v>
      </c>
      <c r="G20" s="76">
        <f>rail!G19+'cmv_c1c2 12'!G19+nonpt!G19+nonroad!G19+'onroad all'!CB19+ptegu!BZ19+ptnonipm!G19+pt_oilgas!G19+np_oilgas!G19+rwc!G19+'ptfire-wild'!G19+ptagfire!G19+'cmv_c3 12'!G19+'ptfire-rx'!G19+airports!G19+np_solvents!G19</f>
        <v>142388.10370586079</v>
      </c>
      <c r="H20" s="76">
        <f>rail!H19+'cmv_c1c2 12'!H19+nonpt!H19+nonroad!H19+'onroad all'!CN19+ptegu!H19+ptnonipm!H19+pt_oilgas!H19+np_oilgas!H19+rwc!H19+'ptfire-wild'!H19+ptagfire!H19+'cmv_c3 12'!H19+livestock!C19+'ptfire-rx'!H19+np_solvents!H19+airports!H19</f>
        <v>366674.26450703404</v>
      </c>
      <c r="I20" s="37" t="s">
        <v>167</v>
      </c>
      <c r="J20" s="94"/>
      <c r="K20" s="94"/>
      <c r="L20" s="94"/>
      <c r="M20" s="94" t="s">
        <v>183</v>
      </c>
      <c r="N20" s="76">
        <f>B20+'biogenics 12'!H19</f>
        <v>1403513.1193463861</v>
      </c>
      <c r="O20" s="76">
        <f t="shared" si="0"/>
        <v>59812.965472839729</v>
      </c>
      <c r="P20" s="76">
        <f>D20+'biogenics 12'!T19</f>
        <v>333094.72249245783</v>
      </c>
      <c r="Q20" s="76">
        <f t="shared" si="1"/>
        <v>183308.34794733979</v>
      </c>
      <c r="R20" s="76">
        <f t="shared" si="2"/>
        <v>108764.78938726005</v>
      </c>
      <c r="S20" s="76">
        <f t="shared" si="3"/>
        <v>142388.10370586079</v>
      </c>
      <c r="T20" s="76">
        <f>H20+'biogenics 12'!Z19</f>
        <v>1521122.5395270241</v>
      </c>
      <c r="U20" s="94"/>
      <c r="V20" s="94" t="s">
        <v>183</v>
      </c>
      <c r="W20" s="76">
        <f>B20-'ptfire-wild'!B19-'ptfire-rx'!B19</f>
        <v>684778.26616037579</v>
      </c>
      <c r="X20" s="76">
        <f>C20-'ptfire-wild'!C19-'ptfire-rx'!C19</f>
        <v>50034.028934839174</v>
      </c>
      <c r="Y20" s="76">
        <f>D20-'ptfire-wild'!D19-'ptfire-rx'!D19</f>
        <v>302186.10013945808</v>
      </c>
      <c r="Z20" s="76">
        <f>E20-'ptfire-wild'!E19-'ptfire-rx'!E19</f>
        <v>120824.29426834134</v>
      </c>
      <c r="AA20" s="76">
        <f>F20-'ptfire-wild'!F19-'ptfire-rx'!F19</f>
        <v>55664.272390258448</v>
      </c>
      <c r="AB20" s="76">
        <f>G20-'ptfire-wild'!G19-'ptfire-rx'!G19</f>
        <v>137392.14806786051</v>
      </c>
      <c r="AC20" s="76">
        <f>H20-'ptfire-wild'!H19-'ptfire-rx'!H19</f>
        <v>225270.42082303789</v>
      </c>
    </row>
    <row r="21" spans="1:29">
      <c r="A21" s="94" t="s">
        <v>184</v>
      </c>
      <c r="B21" s="76">
        <f>rail!B20+'cmv_c1c2 12'!B20+nonpt!B20+nonroad!B20+'onroad all'!Q20+ptegu!B20+ptnonipm!B20+pt_oilgas!B20+np_oilgas!B20+rwc!B20+'ptfire-wild'!B20+ptagfire!B20+'cmv_c3 12'!B20+'ptfire-rx'!B20+airports!B20+np_solvents!B20</f>
        <v>265791.59877558</v>
      </c>
      <c r="C21" s="76">
        <f>rail!C20+'cmv_c1c2 12'!AO20+nonpt!C20+nonroad!C20+'onroad all'!AR20+ptegu!C20+ptnonipm!C20+pt_oilgas!C20+np_oilgas!C20+rwc!C20+livestock!B20+'ptfire-wild'!C20+ptagfire!C20+'cmv_c3 12'!AO20+fertilizer!B20+'ptfire-rx'!C20+airports!C20+np_solvents!C20</f>
        <v>4845.4208025827311</v>
      </c>
      <c r="D21" s="76">
        <f>rail!D20+'cmv_c1c2 12'!D20+nonpt!D20+nonroad!D20+'onroad all'!AG20+'onroad all'!AT20+'onroad all'!AU20+ptegu!AZ20+ptnonipm!D20+pt_oilgas!D20+np_oilgas!D20+rwc!D20+'ptfire-wild'!D20+ptagfire!D20+'cmv_c3 12'!D20+'ptfire-rx'!D20+airports!D20+np_solvents!D20</f>
        <v>46006.20678450042</v>
      </c>
      <c r="E21" s="76">
        <f>rail!E20+'cmv_c1c2 12'!E20+nonpt!E20+nonroad!E20+ptegu!E20+ptnonipm!E20+pt_oilgas!E20+np_oilgas!E20+rwc!E20+'onroad all'!BI20+afdust!BA20+'ptfire-wild'!E20+ptagfire!E20+'cmv_c3 12'!E20+'ptfire-rx'!E20+airports!E20+np_solvents!E20</f>
        <v>33562.52639480486</v>
      </c>
      <c r="F21" s="76">
        <f>rail!F20+'cmv_c1c2 12'!F20+nonpt!F20+nonroad!F20+ptegu!F20+ptnonipm!F20+pt_oilgas!F20+np_oilgas!F20+rwc!F20+'onroad all'!BL20+afdust!BB20+'ptfire-wild'!F20+ptagfire!F20+'cmv_c3 12'!F20+'ptfire-rx'!F20+airports!F20+np_solvents!F20</f>
        <v>22946.152334146907</v>
      </c>
      <c r="G21" s="76">
        <f>rail!G20+'cmv_c1c2 12'!G20+nonpt!G20+nonroad!G20+'onroad all'!CB20+ptegu!BZ20+ptnonipm!G20+pt_oilgas!G20+np_oilgas!G20+rwc!G20+'ptfire-wild'!G20+ptagfire!G20+'cmv_c3 12'!G20+'ptfire-rx'!G20+airports!G20+np_solvents!G20</f>
        <v>5901.3372541536819</v>
      </c>
      <c r="H21" s="76">
        <f>rail!H20+'cmv_c1c2 12'!H20+nonpt!H20+nonroad!H20+'onroad all'!CN20+ptegu!H20+ptnonipm!H20+pt_oilgas!H20+np_oilgas!H20+rwc!H20+'ptfire-wild'!H20+ptagfire!H20+'cmv_c3 12'!H20+livestock!C20+'ptfire-rx'!H20+np_solvents!H20+airports!H20</f>
        <v>45661.755780767664</v>
      </c>
      <c r="I21" s="37" t="s">
        <v>167</v>
      </c>
      <c r="J21" s="94"/>
      <c r="K21" s="94"/>
      <c r="L21" s="94"/>
      <c r="M21" s="94" t="s">
        <v>184</v>
      </c>
      <c r="N21" s="76">
        <f>B21+'biogenics 12'!H20</f>
        <v>315280.81262557989</v>
      </c>
      <c r="O21" s="76">
        <f t="shared" si="0"/>
        <v>4845.4208025827311</v>
      </c>
      <c r="P21" s="76">
        <f>D21+'biogenics 12'!T20</f>
        <v>48324.072897739417</v>
      </c>
      <c r="Q21" s="76">
        <f t="shared" si="1"/>
        <v>33562.52639480486</v>
      </c>
      <c r="R21" s="76">
        <f t="shared" si="2"/>
        <v>22946.152334146907</v>
      </c>
      <c r="S21" s="76">
        <f t="shared" si="3"/>
        <v>5901.3372541536819</v>
      </c>
      <c r="T21" s="76">
        <f>H21+'biogenics 12'!Z20</f>
        <v>336286.69468076667</v>
      </c>
      <c r="U21" s="94"/>
      <c r="V21" s="94" t="s">
        <v>184</v>
      </c>
      <c r="W21" s="76">
        <f>B21-'ptfire-wild'!B20-'ptfire-rx'!B20</f>
        <v>255768.28268058001</v>
      </c>
      <c r="X21" s="76">
        <f>C21-'ptfire-wild'!C20-'ptfire-rx'!C20</f>
        <v>4681.3974075827309</v>
      </c>
      <c r="Y21" s="76">
        <f>D21-'ptfire-wild'!D20-'ptfire-rx'!D20</f>
        <v>45894.416858500423</v>
      </c>
      <c r="Z21" s="76">
        <f>E21-'ptfire-wild'!E20-'ptfire-rx'!E20</f>
        <v>32565.170056804862</v>
      </c>
      <c r="AA21" s="76">
        <f>F21-'ptfire-wild'!F20-'ptfire-rx'!F20</f>
        <v>22100.935083146906</v>
      </c>
      <c r="AB21" s="76">
        <f>G21-'ptfire-wild'!G20-'ptfire-rx'!G20</f>
        <v>5833.6495601536817</v>
      </c>
      <c r="AC21" s="76">
        <f>H21-'ptfire-wild'!H20-'ptfire-rx'!H20</f>
        <v>43303.919523767661</v>
      </c>
    </row>
    <row r="22" spans="1:29">
      <c r="A22" s="94" t="s">
        <v>185</v>
      </c>
      <c r="B22" s="76">
        <f>rail!B21+'cmv_c1c2 12'!B21+nonpt!B21+nonroad!B21+'onroad all'!Q21+ptegu!B21+ptnonipm!B21+pt_oilgas!B21+np_oilgas!B21+rwc!B21+'ptfire-wild'!B21+ptagfire!B21+'cmv_c3 12'!B21+'ptfire-rx'!B21+airports!B21+np_solvents!B21</f>
        <v>550856.76771184918</v>
      </c>
      <c r="C22" s="76">
        <f>rail!C21+'cmv_c1c2 12'!AO21+nonpt!C21+nonroad!C21+'onroad all'!AR21+ptegu!C21+ptnonipm!C21+pt_oilgas!C21+np_oilgas!C21+rwc!C21+livestock!B21+'ptfire-wild'!C21+ptagfire!C21+'cmv_c3 12'!AO21+fertilizer!B21+'ptfire-rx'!C21+airports!C21+np_solvents!C21</f>
        <v>17351.777068885382</v>
      </c>
      <c r="D22" s="76">
        <f>rail!D21+'cmv_c1c2 12'!D21+nonpt!D21+nonroad!D21+'onroad all'!AG21+'onroad all'!AT21+'onroad all'!AU21+ptegu!AZ21+ptnonipm!D21+pt_oilgas!D21+np_oilgas!D21+rwc!D21+'ptfire-wild'!D21+ptagfire!D21+'cmv_c3 12'!D21+'ptfire-rx'!D21+airports!D21+np_solvents!D21</f>
        <v>87055.222904123992</v>
      </c>
      <c r="E22" s="76">
        <f>rail!E21+'cmv_c1c2 12'!E21+nonpt!E21+nonroad!E21+ptegu!E21+ptnonipm!E21+pt_oilgas!E21+np_oilgas!E21+rwc!E21+'onroad all'!BI21+afdust!BA21+'ptfire-wild'!E21+ptagfire!E21+'cmv_c3 12'!E21+'ptfire-rx'!E21+airports!E21+np_solvents!E21</f>
        <v>42164.69770817415</v>
      </c>
      <c r="F22" s="76">
        <f>rail!F21+'cmv_c1c2 12'!F21+nonpt!F21+nonroad!F21+ptegu!F21+ptnonipm!F21+pt_oilgas!F21+np_oilgas!F21+rwc!F21+'onroad all'!BL21+afdust!BB21+'ptfire-wild'!F21+ptagfire!F21+'cmv_c3 12'!F21+'ptfire-rx'!F21+airports!F21+np_solvents!F21</f>
        <v>22025.542572189803</v>
      </c>
      <c r="G22" s="76">
        <f>rail!G21+'cmv_c1c2 12'!G21+nonpt!G21+nonroad!G21+'onroad all'!CB21+ptegu!BZ21+ptnonipm!G21+pt_oilgas!G21+np_oilgas!G21+rwc!G21+'ptfire-wild'!G21+ptagfire!G21+'cmv_c3 12'!G21+'ptfire-rx'!G21+airports!G21+np_solvents!G21</f>
        <v>23071.619753278115</v>
      </c>
      <c r="H22" s="76">
        <f>rail!H21+'cmv_c1c2 12'!H21+nonpt!H21+nonroad!H21+'onroad all'!CN21+ptegu!H21+ptnonipm!H21+pt_oilgas!H21+np_oilgas!H21+rwc!H21+'ptfire-wild'!H21+ptagfire!H21+'cmv_c3 12'!H21+livestock!C21+'ptfire-rx'!H21+np_solvents!H21+airports!H21</f>
        <v>91002.405851797812</v>
      </c>
      <c r="I22" s="37" t="s">
        <v>167</v>
      </c>
      <c r="J22" s="94"/>
      <c r="K22" s="94"/>
      <c r="L22" s="94"/>
      <c r="M22" s="94" t="s">
        <v>185</v>
      </c>
      <c r="N22" s="76">
        <f>B22+'biogenics 12'!H21</f>
        <v>565645.48632184917</v>
      </c>
      <c r="O22" s="76">
        <f t="shared" si="0"/>
        <v>17351.777068885382</v>
      </c>
      <c r="P22" s="76">
        <f>D22+'biogenics 12'!T21</f>
        <v>91614.633516228976</v>
      </c>
      <c r="Q22" s="76">
        <f t="shared" si="1"/>
        <v>42164.69770817415</v>
      </c>
      <c r="R22" s="76">
        <f t="shared" si="2"/>
        <v>22025.542572189803</v>
      </c>
      <c r="S22" s="76">
        <f t="shared" si="3"/>
        <v>23071.619753278115</v>
      </c>
      <c r="T22" s="76">
        <f>H22+'biogenics 12'!Z21</f>
        <v>210476.87339179782</v>
      </c>
      <c r="U22" s="94"/>
      <c r="V22" s="94" t="s">
        <v>185</v>
      </c>
      <c r="W22" s="76">
        <f>B22-'ptfire-wild'!B21-'ptfire-rx'!B21</f>
        <v>541288.0896138493</v>
      </c>
      <c r="X22" s="76">
        <f>C22-'ptfire-wild'!C21-'ptfire-rx'!C21</f>
        <v>17194.232502885381</v>
      </c>
      <c r="Y22" s="76">
        <f>D22-'ptfire-wild'!D21-'ptfire-rx'!D21</f>
        <v>86890.791965123994</v>
      </c>
      <c r="Z22" s="76">
        <f>E22-'ptfire-wild'!E21-'ptfire-rx'!E21</f>
        <v>41157.591684174149</v>
      </c>
      <c r="AA22" s="76">
        <f>F22-'ptfire-wild'!F21-'ptfire-rx'!F21</f>
        <v>21170.838318189803</v>
      </c>
      <c r="AB22" s="76">
        <f>G22-'ptfire-wild'!G21-'ptfire-rx'!G21</f>
        <v>22989.385185278115</v>
      </c>
      <c r="AC22" s="76">
        <f>H22-'ptfire-wild'!H21-'ptfire-rx'!H21</f>
        <v>88730.818293797813</v>
      </c>
    </row>
    <row r="23" spans="1:29">
      <c r="A23" s="94" t="s">
        <v>186</v>
      </c>
      <c r="B23" s="76">
        <f>rail!B22+'cmv_c1c2 12'!B22+nonpt!B22+nonroad!B22+'onroad all'!Q22+ptegu!B22+ptnonipm!B22+pt_oilgas!B22+np_oilgas!B22+rwc!B22+'ptfire-wild'!B22+ptagfire!B22+'cmv_c3 12'!B22+'ptfire-rx'!B22+airports!B22+np_solvents!B22</f>
        <v>568228.28096804046</v>
      </c>
      <c r="C23" s="76">
        <f>rail!C22+'cmv_c1c2 12'!AO22+nonpt!C22+nonroad!C22+'onroad all'!AR22+ptegu!C22+ptnonipm!C22+pt_oilgas!C22+np_oilgas!C22+rwc!C22+livestock!B22+'ptfire-wild'!C22+ptagfire!C22+'cmv_c3 12'!AO22+fertilizer!B22+'ptfire-rx'!C22+airports!C22+np_solvents!C22</f>
        <v>14893.630961840367</v>
      </c>
      <c r="D23" s="76">
        <f>rail!D22+'cmv_c1c2 12'!D22+nonpt!D22+nonroad!D22+'onroad all'!AG22+'onroad all'!AT22+'onroad all'!AU22+ptegu!AZ22+ptnonipm!D22+pt_oilgas!D22+np_oilgas!D22+rwc!D22+'ptfire-wild'!D22+ptagfire!D22+'cmv_c3 12'!D22+'ptfire-rx'!D22+airports!D22+np_solvents!D22</f>
        <v>94878.283928595352</v>
      </c>
      <c r="E23" s="76">
        <f>rail!E22+'cmv_c1c2 12'!E22+nonpt!E22+nonroad!E22+ptegu!E22+ptnonipm!E22+pt_oilgas!E22+np_oilgas!E22+rwc!E22+'onroad all'!BI22+afdust!BA22+'ptfire-wild'!E22+ptagfire!E22+'cmv_c3 12'!E22+'ptfire-rx'!E22+airports!E22+np_solvents!E22</f>
        <v>32669.120718284194</v>
      </c>
      <c r="F23" s="76">
        <f>rail!F22+'cmv_c1c2 12'!F22+nonpt!F22+nonroad!F22+ptegu!F22+ptnonipm!F22+pt_oilgas!F22+np_oilgas!F22+rwc!F22+'onroad all'!BL22+afdust!BB22+'ptfire-wild'!F22+ptagfire!F22+'cmv_c3 12'!F22+'ptfire-rx'!F22+airports!F22+np_solvents!F22</f>
        <v>19897.547842866261</v>
      </c>
      <c r="G23" s="76">
        <f>rail!G22+'cmv_c1c2 12'!G22+nonpt!G22+nonroad!G22+'onroad all'!CB22+ptegu!BZ22+ptnonipm!G22+pt_oilgas!G22+np_oilgas!G22+rwc!G22+'ptfire-wild'!G22+ptagfire!G22+'cmv_c3 12'!G22+'ptfire-rx'!G22+airports!G22+np_solvents!G22</f>
        <v>5900.2611679246029</v>
      </c>
      <c r="H23" s="76">
        <f>rail!H22+'cmv_c1c2 12'!H22+nonpt!H22+nonroad!H22+'onroad all'!CN22+ptegu!H22+ptnonipm!H22+pt_oilgas!H22+np_oilgas!H22+rwc!H22+'ptfire-wild'!H22+ptagfire!H22+'cmv_c3 12'!H22+livestock!C22+'ptfire-rx'!H22+np_solvents!H22+airports!H22</f>
        <v>109003.03815299632</v>
      </c>
      <c r="I23" s="37" t="s">
        <v>167</v>
      </c>
      <c r="J23" s="94"/>
      <c r="K23" s="94"/>
      <c r="L23" s="94"/>
      <c r="M23" s="94" t="s">
        <v>186</v>
      </c>
      <c r="N23" s="76">
        <f>B23+'biogenics 12'!H22</f>
        <v>580434.50097804051</v>
      </c>
      <c r="O23" s="76">
        <f t="shared" si="0"/>
        <v>14893.630961840367</v>
      </c>
      <c r="P23" s="76">
        <f>D23+'biogenics 12'!T22</f>
        <v>95861.281849505351</v>
      </c>
      <c r="Q23" s="76">
        <f t="shared" si="1"/>
        <v>32669.120718284194</v>
      </c>
      <c r="R23" s="76">
        <f t="shared" si="2"/>
        <v>19897.547842866261</v>
      </c>
      <c r="S23" s="76">
        <f t="shared" si="3"/>
        <v>5900.2611679246029</v>
      </c>
      <c r="T23" s="76">
        <f>H23+'biogenics 12'!Z22</f>
        <v>210348.30460299633</v>
      </c>
      <c r="U23" s="94"/>
      <c r="V23" s="94" t="s">
        <v>186</v>
      </c>
      <c r="W23" s="76">
        <f>B23-'ptfire-wild'!B22-'ptfire-rx'!B22</f>
        <v>564102.69360404043</v>
      </c>
      <c r="X23" s="76">
        <f>C23-'ptfire-wild'!C22-'ptfire-rx'!C22</f>
        <v>14825.850190840365</v>
      </c>
      <c r="Y23" s="76">
        <f>D23-'ptfire-wild'!D22-'ptfire-rx'!D22</f>
        <v>94818.427795595358</v>
      </c>
      <c r="Z23" s="76">
        <f>E23-'ptfire-wild'!E22-'ptfire-rx'!E22</f>
        <v>32246.246899284193</v>
      </c>
      <c r="AA23" s="76">
        <f>F23-'ptfire-wild'!F22-'ptfire-rx'!F22</f>
        <v>19539.180188866259</v>
      </c>
      <c r="AB23" s="76">
        <f>G23-'ptfire-wild'!G22-'ptfire-rx'!G22</f>
        <v>5868.1677919246031</v>
      </c>
      <c r="AC23" s="76">
        <f>H23-'ptfire-wild'!H22-'ptfire-rx'!H22</f>
        <v>108028.68956599632</v>
      </c>
    </row>
    <row r="24" spans="1:29">
      <c r="A24" s="94" t="s">
        <v>187</v>
      </c>
      <c r="B24" s="76">
        <f>rail!B23+'cmv_c1c2 12'!B23+nonpt!B23+nonroad!B23+'onroad all'!Q23+ptegu!B23+ptnonipm!B23+pt_oilgas!B23+np_oilgas!B23+rwc!B23+'ptfire-wild'!B23+ptagfire!B23+'cmv_c3 12'!B23+'ptfire-rx'!B23+airports!B23+np_solvents!B23</f>
        <v>1269062.3836649703</v>
      </c>
      <c r="C24" s="76">
        <f>rail!C23+'cmv_c1c2 12'!AO23+nonpt!C23+nonroad!C23+'onroad all'!AR23+ptegu!C23+ptnonipm!C23+pt_oilgas!C23+np_oilgas!C23+rwc!C23+livestock!B23+'ptfire-wild'!C23+ptagfire!C23+'cmv_c3 12'!AO23+fertilizer!B23+'ptfire-rx'!C23+airports!C23+np_solvents!C23</f>
        <v>61596.244169489197</v>
      </c>
      <c r="D24" s="76">
        <f>rail!D23+'cmv_c1c2 12'!D23+nonpt!D23+nonroad!D23+'onroad all'!AG23+'onroad all'!AT23+'onroad all'!AU23+ptegu!AZ23+ptnonipm!D23+pt_oilgas!D23+np_oilgas!D23+rwc!D23+'ptfire-wild'!D23+ptagfire!D23+'cmv_c3 12'!D23+'ptfire-rx'!D23+airports!D23+np_solvents!D23</f>
        <v>255585.27747883403</v>
      </c>
      <c r="E24" s="76">
        <f>rail!E23+'cmv_c1c2 12'!E23+nonpt!E23+nonroad!E23+ptegu!E23+ptnonipm!E23+pt_oilgas!E23+np_oilgas!E23+rwc!E23+'onroad all'!BI23+afdust!BA23+'ptfire-wild'!E23+ptagfire!E23+'cmv_c3 12'!E23+'ptfire-rx'!E23+airports!E23+np_solvents!E23</f>
        <v>131202.49898754572</v>
      </c>
      <c r="F24" s="76">
        <f>rail!F23+'cmv_c1c2 12'!F23+nonpt!F23+nonroad!F23+ptegu!F23+ptnonipm!F23+pt_oilgas!F23+np_oilgas!F23+rwc!F23+'onroad all'!BL23+afdust!BB23+'ptfire-wild'!F23+ptagfire!F23+'cmv_c3 12'!F23+'ptfire-rx'!F23+airports!F23+np_solvents!F23</f>
        <v>60919.928837309628</v>
      </c>
      <c r="G24" s="76">
        <f>rail!G23+'cmv_c1c2 12'!G23+nonpt!G23+nonroad!G23+'onroad all'!CB23+ptegu!BZ23+ptnonipm!G23+pt_oilgas!G23+np_oilgas!G23+rwc!G23+'ptfire-wild'!G23+ptagfire!G23+'cmv_c3 12'!G23+'ptfire-rx'!G23+airports!G23+np_solvents!G23</f>
        <v>85847.098713286119</v>
      </c>
      <c r="H24" s="76">
        <f>rail!H23+'cmv_c1c2 12'!H23+nonpt!H23+nonroad!H23+'onroad all'!CN23+ptegu!H23+ptnonipm!H23+pt_oilgas!H23+np_oilgas!H23+rwc!H23+'ptfire-wild'!H23+ptagfire!H23+'cmv_c3 12'!H23+livestock!C23+'ptfire-rx'!H23+np_solvents!H23+airports!H23</f>
        <v>254124.05536015911</v>
      </c>
      <c r="I24" s="37" t="s">
        <v>167</v>
      </c>
      <c r="J24" s="94"/>
      <c r="K24" s="94"/>
      <c r="L24" s="94"/>
      <c r="M24" s="94" t="s">
        <v>187</v>
      </c>
      <c r="N24" s="76">
        <f>B24+'biogenics 12'!H23</f>
        <v>1333755.9687349703</v>
      </c>
      <c r="O24" s="76">
        <f t="shared" si="0"/>
        <v>61596.244169489197</v>
      </c>
      <c r="P24" s="76">
        <f>D24+'biogenics 12'!T23</f>
        <v>274276.07329972432</v>
      </c>
      <c r="Q24" s="76">
        <f t="shared" si="1"/>
        <v>131202.49898754572</v>
      </c>
      <c r="R24" s="76">
        <f t="shared" si="2"/>
        <v>60919.928837309628</v>
      </c>
      <c r="S24" s="76">
        <f t="shared" si="3"/>
        <v>85847.098713286119</v>
      </c>
      <c r="T24" s="76">
        <f>H24+'biogenics 12'!Z23</f>
        <v>659898.57469015813</v>
      </c>
      <c r="U24" s="94"/>
      <c r="V24" s="94" t="s">
        <v>187</v>
      </c>
      <c r="W24" s="76">
        <f>B24-'ptfire-wild'!B23-'ptfire-rx'!B23</f>
        <v>1190381.7146139704</v>
      </c>
      <c r="X24" s="76">
        <f>C24-'ptfire-wild'!C23-'ptfire-rx'!C23</f>
        <v>60310.152316489191</v>
      </c>
      <c r="Y24" s="76">
        <f>D24-'ptfire-wild'!D23-'ptfire-rx'!D23</f>
        <v>254690.29142583403</v>
      </c>
      <c r="Z24" s="76">
        <f>E24-'ptfire-wild'!E23-'ptfire-rx'!E23</f>
        <v>123319.26916654572</v>
      </c>
      <c r="AA24" s="76">
        <f>F24-'ptfire-wild'!F23-'ptfire-rx'!F23</f>
        <v>54225.510388309616</v>
      </c>
      <c r="AB24" s="76">
        <f>G24-'ptfire-wild'!G23-'ptfire-rx'!G23</f>
        <v>85310.766304286124</v>
      </c>
      <c r="AC24" s="76">
        <f>H24-'ptfire-wild'!H23-'ptfire-rx'!H23</f>
        <v>235559.38077815913</v>
      </c>
    </row>
    <row r="25" spans="1:29">
      <c r="A25" s="94" t="s">
        <v>188</v>
      </c>
      <c r="B25" s="76">
        <f>rail!B24+'cmv_c1c2 12'!B24+nonpt!B24+nonroad!B24+'onroad all'!Q24+ptegu!B24+ptnonipm!B24+pt_oilgas!B24+np_oilgas!B24+rwc!B24+'ptfire-wild'!B24+ptagfire!B24+'cmv_c3 12'!B24+'ptfire-rx'!B24+airports!B24+np_solvents!B24</f>
        <v>1833677.6888776126</v>
      </c>
      <c r="C25" s="76">
        <f>rail!C24+'cmv_c1c2 12'!AO24+nonpt!C24+nonroad!C24+'onroad all'!AR24+ptegu!C24+ptnonipm!C24+pt_oilgas!C24+np_oilgas!C24+rwc!C24+livestock!B24+'ptfire-wild'!C24+ptagfire!C24+'cmv_c3 12'!AO24+fertilizer!B24+'ptfire-rx'!C24+airports!C24+np_solvents!C24</f>
        <v>196029.68236071267</v>
      </c>
      <c r="D25" s="76">
        <f>rail!D24+'cmv_c1c2 12'!D24+nonpt!D24+nonroad!D24+'onroad all'!AG24+'onroad all'!AT24+'onroad all'!AU24+ptegu!AZ24+ptnonipm!D24+pt_oilgas!D24+np_oilgas!D24+rwc!D24+'ptfire-wild'!D24+ptagfire!D24+'cmv_c3 12'!D24+'ptfire-rx'!D24+airports!D24+np_solvents!D24</f>
        <v>202087.47922873302</v>
      </c>
      <c r="E25" s="76">
        <f>rail!E24+'cmv_c1c2 12'!E24+nonpt!E24+nonroad!E24+ptegu!E24+ptnonipm!E24+pt_oilgas!E24+np_oilgas!E24+rwc!E24+'onroad all'!BI24+afdust!BA24+'ptfire-wild'!E24+ptagfire!E24+'cmv_c3 12'!E24+'ptfire-rx'!E24+airports!E24+np_solvents!E24</f>
        <v>260197.54490055153</v>
      </c>
      <c r="F25" s="76">
        <f>rail!F24+'cmv_c1c2 12'!F24+nonpt!F24+nonroad!F24+ptegu!F24+ptnonipm!F24+pt_oilgas!F24+np_oilgas!F24+rwc!F24+'onroad all'!BL24+afdust!BB24+'ptfire-wild'!F24+ptagfire!F24+'cmv_c3 12'!F24+'ptfire-rx'!F24+airports!F24+np_solvents!F24</f>
        <v>145606.45515403702</v>
      </c>
      <c r="G25" s="76">
        <f>rail!G24+'cmv_c1c2 12'!G24+nonpt!G24+nonroad!G24+'onroad all'!CB24+ptegu!BZ24+ptnonipm!G24+pt_oilgas!G24+np_oilgas!G24+rwc!G24+'ptfire-wild'!G24+ptagfire!G24+'cmv_c3 12'!G24+'ptfire-rx'!G24+airports!G24+np_solvents!G24</f>
        <v>40630.660109146454</v>
      </c>
      <c r="H25" s="76">
        <f>rail!H24+'cmv_c1c2 12'!H24+nonpt!H24+nonroad!H24+'onroad all'!CN24+ptegu!H24+ptnonipm!H24+pt_oilgas!H24+np_oilgas!H24+rwc!H24+'ptfire-wild'!H24+ptagfire!H24+'cmv_c3 12'!H24+livestock!C24+'ptfire-rx'!H24+np_solvents!H24+airports!H24</f>
        <v>399944.15302128257</v>
      </c>
      <c r="I25" s="37" t="s">
        <v>167</v>
      </c>
      <c r="J25" s="94"/>
      <c r="K25" s="94"/>
      <c r="L25" s="94"/>
      <c r="M25" s="94" t="s">
        <v>188</v>
      </c>
      <c r="N25" s="76">
        <f>B25+'biogenics 12'!H24</f>
        <v>1903596.0982136126</v>
      </c>
      <c r="O25" s="76">
        <f t="shared" si="0"/>
        <v>196029.68236071267</v>
      </c>
      <c r="P25" s="76">
        <f>D25+'biogenics 12'!T24</f>
        <v>236741.29382678232</v>
      </c>
      <c r="Q25" s="76">
        <f t="shared" si="1"/>
        <v>260197.54490055153</v>
      </c>
      <c r="R25" s="76">
        <f t="shared" si="2"/>
        <v>145606.45515403702</v>
      </c>
      <c r="S25" s="76">
        <f t="shared" si="3"/>
        <v>40630.660109146454</v>
      </c>
      <c r="T25" s="76">
        <f>H25+'biogenics 12'!Z24</f>
        <v>793768.15700228256</v>
      </c>
      <c r="U25" s="94"/>
      <c r="V25" s="94" t="s">
        <v>188</v>
      </c>
      <c r="W25" s="76">
        <f>B25-'ptfire-wild'!B24-'ptfire-rx'!B24</f>
        <v>994923.32688760816</v>
      </c>
      <c r="X25" s="76">
        <f>C25-'ptfire-wild'!C24-'ptfire-rx'!C24</f>
        <v>182382.30242671241</v>
      </c>
      <c r="Y25" s="76">
        <f>D25-'ptfire-wild'!D24-'ptfire-rx'!D24</f>
        <v>196346.00426073305</v>
      </c>
      <c r="Z25" s="76">
        <f>E25-'ptfire-wild'!E24-'ptfire-rx'!E24</f>
        <v>179793.42109255044</v>
      </c>
      <c r="AA25" s="76">
        <f>F25-'ptfire-wild'!F24-'ptfire-rx'!F24</f>
        <v>77406.383247036079</v>
      </c>
      <c r="AB25" s="76">
        <f>G25-'ptfire-wild'!G24-'ptfire-rx'!G24</f>
        <v>36072.889987146453</v>
      </c>
      <c r="AC25" s="76">
        <f>H25-'ptfire-wild'!H24-'ptfire-rx'!H24</f>
        <v>203420.22391828478</v>
      </c>
    </row>
    <row r="26" spans="1:29">
      <c r="A26" s="94" t="s">
        <v>189</v>
      </c>
      <c r="B26" s="76">
        <f>rail!B25+'cmv_c1c2 12'!B25+nonpt!B25+nonroad!B25+'onroad all'!Q25+ptegu!B25+ptnonipm!B25+pt_oilgas!B25+np_oilgas!B25+rwc!B25+'ptfire-wild'!B25+ptagfire!B25+'cmv_c3 12'!B25+'ptfire-rx'!B25+airports!B25+np_solvents!B25</f>
        <v>810679.70760452095</v>
      </c>
      <c r="C26" s="76">
        <f>rail!C25+'cmv_c1c2 12'!AO25+nonpt!C25+nonroad!C25+'onroad all'!AR25+ptegu!C25+ptnonipm!C25+pt_oilgas!C25+np_oilgas!C25+rwc!C25+livestock!B25+'ptfire-wild'!C25+ptagfire!C25+'cmv_c3 12'!AO25+fertilizer!B25+'ptfire-rx'!C25+airports!C25+np_solvents!C25</f>
        <v>63607.470241153562</v>
      </c>
      <c r="D26" s="76">
        <f>rail!D25+'cmv_c1c2 12'!D25+nonpt!D25+nonroad!D25+'onroad all'!AG25+'onroad all'!AT25+'onroad all'!AU25+ptegu!AZ25+ptnonipm!D25+pt_oilgas!D25+np_oilgas!D25+rwc!D25+'ptfire-wild'!D25+ptagfire!D25+'cmv_c3 12'!D25+'ptfire-rx'!D25+airports!D25+np_solvents!D25</f>
        <v>129365.59044472723</v>
      </c>
      <c r="E26" s="76">
        <f>rail!E25+'cmv_c1c2 12'!E25+nonpt!E25+nonroad!E25+ptegu!E25+ptnonipm!E25+pt_oilgas!E25+np_oilgas!E25+rwc!E25+'onroad all'!BI25+afdust!BA25+'ptfire-wild'!E25+ptagfire!E25+'cmv_c3 12'!E25+'ptfire-rx'!E25+airports!E25+np_solvents!E25</f>
        <v>189999.99153826773</v>
      </c>
      <c r="F26" s="76">
        <f>rail!F25+'cmv_c1c2 12'!F25+nonpt!F25+nonroad!F25+ptegu!F25+ptnonipm!F25+pt_oilgas!F25+np_oilgas!F25+rwc!F25+'onroad all'!BL25+afdust!BB25+'ptfire-wild'!F25+ptagfire!F25+'cmv_c3 12'!F25+'ptfire-rx'!F25+airports!F25+np_solvents!F25</f>
        <v>77807.01563902598</v>
      </c>
      <c r="G26" s="76">
        <f>rail!G25+'cmv_c1c2 12'!G25+nonpt!G25+nonroad!G25+'onroad all'!CB25+ptegu!BZ25+ptnonipm!G25+pt_oilgas!G25+np_oilgas!G25+rwc!G25+'ptfire-wild'!G25+ptagfire!G25+'cmv_c3 12'!G25+'ptfire-rx'!G25+airports!G25+np_solvents!G25</f>
        <v>14020.454546727135</v>
      </c>
      <c r="H26" s="76">
        <f>rail!H25+'cmv_c1c2 12'!H25+nonpt!H25+nonroad!H25+'onroad all'!CN25+ptegu!H25+ptnonipm!H25+pt_oilgas!H25+np_oilgas!H25+rwc!H25+'ptfire-wild'!H25+ptagfire!H25+'cmv_c3 12'!H25+livestock!C25+'ptfire-rx'!H25+np_solvents!H25+airports!H25</f>
        <v>205457.7380732357</v>
      </c>
      <c r="I26" s="37" t="s">
        <v>167</v>
      </c>
      <c r="J26" s="94"/>
      <c r="K26" s="94"/>
      <c r="L26" s="94"/>
      <c r="M26" s="94" t="s">
        <v>189</v>
      </c>
      <c r="N26" s="76">
        <f>B26+'biogenics 12'!H25</f>
        <v>928256.71053451998</v>
      </c>
      <c r="O26" s="76">
        <f t="shared" si="0"/>
        <v>63607.470241153562</v>
      </c>
      <c r="P26" s="76">
        <f>D26+'biogenics 12'!T25</f>
        <v>153897.29778852712</v>
      </c>
      <c r="Q26" s="76">
        <f t="shared" si="1"/>
        <v>189999.99153826773</v>
      </c>
      <c r="R26" s="76">
        <f t="shared" si="2"/>
        <v>77807.01563902598</v>
      </c>
      <c r="S26" s="76">
        <f t="shared" si="3"/>
        <v>14020.454546727135</v>
      </c>
      <c r="T26" s="76">
        <f>H26+'biogenics 12'!Z25</f>
        <v>1415088.9262932355</v>
      </c>
      <c r="U26" s="94"/>
      <c r="V26" s="94" t="s">
        <v>189</v>
      </c>
      <c r="W26" s="76">
        <f>B26-'ptfire-wild'!B25-'ptfire-rx'!B25</f>
        <v>473032.17509850516</v>
      </c>
      <c r="X26" s="76">
        <f>C26-'ptfire-wild'!C25-'ptfire-rx'!C25</f>
        <v>58044.791570153604</v>
      </c>
      <c r="Y26" s="76">
        <f>D26-'ptfire-wild'!D25-'ptfire-rx'!D25</f>
        <v>122594.22664772744</v>
      </c>
      <c r="Z26" s="76">
        <f>E26-'ptfire-wild'!E25-'ptfire-rx'!E25</f>
        <v>153265.56181126932</v>
      </c>
      <c r="AA26" s="76">
        <f>F26-'ptfire-wild'!F25-'ptfire-rx'!F25</f>
        <v>46515.233698026379</v>
      </c>
      <c r="AB26" s="76">
        <f>G26-'ptfire-wild'!G25-'ptfire-rx'!G25</f>
        <v>10825.230260727139</v>
      </c>
      <c r="AC26" s="76">
        <f>H26-'ptfire-wild'!H25-'ptfire-rx'!H25</f>
        <v>124589.62387623219</v>
      </c>
    </row>
    <row r="27" spans="1:29">
      <c r="A27" s="94" t="s">
        <v>190</v>
      </c>
      <c r="B27" s="76">
        <f>rail!B26+'cmv_c1c2 12'!B26+nonpt!B26+nonroad!B26+'onroad all'!Q26+ptegu!B26+ptnonipm!B26+pt_oilgas!B26+np_oilgas!B26+rwc!B26+'ptfire-wild'!B26+ptagfire!B26+'cmv_c3 12'!B26+'ptfire-rx'!B26+airports!B26+np_solvents!B26</f>
        <v>1826693.4798480468</v>
      </c>
      <c r="C27" s="76">
        <f>rail!C26+'cmv_c1c2 12'!AO26+nonpt!C26+nonroad!C26+'onroad all'!AR26+ptegu!C26+ptnonipm!C26+pt_oilgas!C26+np_oilgas!C26+rwc!C26+livestock!B26+'ptfire-wild'!C26+ptagfire!C26+'cmv_c3 12'!AO26+fertilizer!B26+'ptfire-rx'!C26+airports!C26+np_solvents!C26</f>
        <v>155543.50777943077</v>
      </c>
      <c r="D27" s="76">
        <f>rail!D26+'cmv_c1c2 12'!D26+nonpt!D26+nonroad!D26+'onroad all'!AG26+'onroad all'!AT26+'onroad all'!AU26+ptegu!AZ26+ptnonipm!D26+pt_oilgas!D26+np_oilgas!D26+rwc!D26+'ptfire-wild'!D26+ptagfire!D26+'cmv_c3 12'!D26+'ptfire-rx'!D26+airports!D26+np_solvents!D26</f>
        <v>262023.27513483725</v>
      </c>
      <c r="E27" s="76">
        <f>rail!E26+'cmv_c1c2 12'!E26+nonpt!E26+nonroad!E26+ptegu!E26+ptnonipm!E26+pt_oilgas!E26+np_oilgas!E26+rwc!E26+'onroad all'!BI26+afdust!BA26+'ptfire-wild'!E26+ptagfire!E26+'cmv_c3 12'!E26+'ptfire-rx'!E26+airports!E26+np_solvents!E26</f>
        <v>559960.2881011581</v>
      </c>
      <c r="F27" s="76">
        <f>rail!F26+'cmv_c1c2 12'!F26+nonpt!F26+nonroad!F26+ptegu!F26+ptnonipm!F26+pt_oilgas!F26+np_oilgas!F26+rwc!F26+'onroad all'!BL26+afdust!BB26+'ptfire-wild'!F26+ptagfire!F26+'cmv_c3 12'!F26+'ptfire-rx'!F26+airports!F26+np_solvents!F26</f>
        <v>165218.63769688475</v>
      </c>
      <c r="G27" s="76">
        <f>rail!G26+'cmv_c1c2 12'!G26+nonpt!G26+nonroad!G26+'onroad all'!CB26+ptegu!BZ26+ptnonipm!G26+pt_oilgas!G26+np_oilgas!G26+rwc!G26+'ptfire-wild'!G26+ptagfire!G26+'cmv_c3 12'!G26+'ptfire-rx'!G26+airports!G26+np_solvents!G26</f>
        <v>123689.30011517313</v>
      </c>
      <c r="H27" s="76">
        <f>rail!H26+'cmv_c1c2 12'!H26+nonpt!H26+nonroad!H26+'onroad all'!CN26+ptegu!H26+ptnonipm!H26+pt_oilgas!H26+np_oilgas!H26+rwc!H26+'ptfire-wild'!H26+ptagfire!H26+'cmv_c3 12'!H26+livestock!C26+'ptfire-rx'!H26+np_solvents!H26+airports!H26</f>
        <v>369128.22191561735</v>
      </c>
      <c r="I27" s="37" t="s">
        <v>167</v>
      </c>
      <c r="J27" s="94"/>
      <c r="K27" s="94"/>
      <c r="L27" s="94"/>
      <c r="M27" s="94" t="s">
        <v>190</v>
      </c>
      <c r="N27" s="76">
        <f>B27+'biogenics 12'!H26</f>
        <v>1914027.2082400469</v>
      </c>
      <c r="O27" s="76">
        <f t="shared" si="0"/>
        <v>155543.50777943077</v>
      </c>
      <c r="P27" s="76">
        <f>D27+'biogenics 12'!T26</f>
        <v>302992.63902670826</v>
      </c>
      <c r="Q27" s="76">
        <f t="shared" si="1"/>
        <v>559960.2881011581</v>
      </c>
      <c r="R27" s="76">
        <f t="shared" si="2"/>
        <v>165218.63769688475</v>
      </c>
      <c r="S27" s="76">
        <f t="shared" si="3"/>
        <v>123689.30011517313</v>
      </c>
      <c r="T27" s="76">
        <f>H27+'biogenics 12'!Z26</f>
        <v>1109606.3419756172</v>
      </c>
      <c r="U27" s="94"/>
      <c r="V27" s="94" t="s">
        <v>190</v>
      </c>
      <c r="W27" s="76">
        <f>B27-'ptfire-wild'!B26-'ptfire-rx'!B26</f>
        <v>962531.22138900601</v>
      </c>
      <c r="X27" s="76">
        <f>C27-'ptfire-wild'!C26-'ptfire-rx'!C26</f>
        <v>141408.14239442811</v>
      </c>
      <c r="Y27" s="76">
        <f>D27-'ptfire-wild'!D26-'ptfire-rx'!D26</f>
        <v>248239.07525883804</v>
      </c>
      <c r="Z27" s="76">
        <f>E27-'ptfire-wild'!E26-'ptfire-rx'!E26</f>
        <v>468406.64322714624</v>
      </c>
      <c r="AA27" s="76">
        <f>F27-'ptfire-wild'!F26-'ptfire-rx'!F26</f>
        <v>86969.042413877673</v>
      </c>
      <c r="AB27" s="76">
        <f>G27-'ptfire-wild'!G26-'ptfire-rx'!G26</f>
        <v>116602.11858117214</v>
      </c>
      <c r="AC27" s="76">
        <f>H27-'ptfire-wild'!H26-'ptfire-rx'!H26</f>
        <v>162212.02482464781</v>
      </c>
    </row>
    <row r="28" spans="1:29">
      <c r="A28" s="94" t="s">
        <v>191</v>
      </c>
      <c r="B28" s="76">
        <f>rail!B27+'cmv_c1c2 12'!B27+nonpt!B27+nonroad!B27+'onroad all'!Q27+ptegu!B27+ptnonipm!B27+pt_oilgas!B27+np_oilgas!B27+rwc!B27+'ptfire-wild'!B27+ptagfire!B27+'cmv_c3 12'!B27+'ptfire-rx'!B27+airports!B27+np_solvents!B27</f>
        <v>688222.92688546318</v>
      </c>
      <c r="C28" s="76">
        <f>rail!C27+'cmv_c1c2 12'!AO27+nonpt!C27+nonroad!C27+'onroad all'!AR27+ptegu!C27+ptnonipm!C27+pt_oilgas!C27+np_oilgas!C27+rwc!C27+livestock!B27+'ptfire-wild'!C27+ptagfire!C27+'cmv_c3 12'!AO27+fertilizer!B27+'ptfire-rx'!C27+airports!C27+np_solvents!C27</f>
        <v>79182.985534489504</v>
      </c>
      <c r="D28" s="76">
        <f>rail!D27+'cmv_c1c2 12'!D27+nonpt!D27+nonroad!D27+'onroad all'!AG27+'onroad all'!AT27+'onroad all'!AU27+ptegu!AZ27+ptnonipm!D27+pt_oilgas!D27+np_oilgas!D27+rwc!D27+'ptfire-wild'!D27+ptagfire!D27+'cmv_c3 12'!D27+'ptfire-rx'!D27+airports!D27+np_solvents!D27</f>
        <v>89708.321156848411</v>
      </c>
      <c r="E28" s="76">
        <f>rail!E27+'cmv_c1c2 12'!E27+nonpt!E27+nonroad!E27+ptegu!E27+ptnonipm!E27+pt_oilgas!E27+np_oilgas!E27+rwc!E27+'onroad all'!BI27+afdust!BA27+'ptfire-wild'!E27+ptagfire!E27+'cmv_c3 12'!E27+'ptfire-rx'!E27+airports!E27+np_solvents!E27</f>
        <v>256435.58094170506</v>
      </c>
      <c r="F28" s="76">
        <f>rail!F27+'cmv_c1c2 12'!F27+nonpt!F27+nonroad!F27+ptegu!F27+ptnonipm!F27+pt_oilgas!F27+np_oilgas!F27+rwc!F27+'onroad all'!BL27+afdust!BB27+'ptfire-wild'!F27+ptagfire!F27+'cmv_c3 12'!F27+'ptfire-rx'!F27+airports!F27+np_solvents!F27</f>
        <v>77537.269316367092</v>
      </c>
      <c r="G28" s="76">
        <f>rail!G27+'cmv_c1c2 12'!G27+nonpt!G27+nonroad!G27+'onroad all'!CB27+ptegu!BZ27+ptnonipm!G27+pt_oilgas!G27+np_oilgas!G27+rwc!G27+'ptfire-wild'!G27+ptagfire!G27+'cmv_c3 12'!G27+'ptfire-rx'!G27+airports!G27+np_solvents!G27</f>
        <v>20654.35118890661</v>
      </c>
      <c r="H28" s="76">
        <f>rail!H27+'cmv_c1c2 12'!H27+nonpt!H27+nonroad!H27+'onroad all'!CN27+ptegu!H27+ptnonipm!H27+pt_oilgas!H27+np_oilgas!H27+rwc!H27+'ptfire-wild'!H27+ptagfire!H27+'cmv_c3 12'!H27+livestock!C27+'ptfire-rx'!H27+np_solvents!H27+airports!H27</f>
        <v>187422.42293945971</v>
      </c>
      <c r="J28" s="94"/>
      <c r="K28" s="94"/>
      <c r="L28" s="94"/>
      <c r="M28" s="94" t="s">
        <v>191</v>
      </c>
      <c r="N28" s="76">
        <f>B28+'biogenics 12'!H27</f>
        <v>802857.75033546321</v>
      </c>
      <c r="O28" s="76">
        <f t="shared" si="0"/>
        <v>79182.985534489504</v>
      </c>
      <c r="P28" s="76">
        <f>D28+'biogenics 12'!T27</f>
        <v>110239.06216578442</v>
      </c>
      <c r="Q28" s="76">
        <f t="shared" si="1"/>
        <v>256435.58094170506</v>
      </c>
      <c r="R28" s="76">
        <f t="shared" si="2"/>
        <v>77537.269316367092</v>
      </c>
      <c r="S28" s="76">
        <f t="shared" si="3"/>
        <v>20654.35118890661</v>
      </c>
      <c r="T28" s="76">
        <f>H28+'biogenics 12'!Z27</f>
        <v>795762.78222945868</v>
      </c>
      <c r="U28" s="94"/>
      <c r="V28" s="94" t="s">
        <v>191</v>
      </c>
      <c r="W28" s="76">
        <f>B28-'ptfire-wild'!B27-'ptfire-rx'!B27</f>
        <v>218829.55698046443</v>
      </c>
      <c r="X28" s="76">
        <f>C28-'ptfire-wild'!C27-'ptfire-rx'!C27</f>
        <v>71512.658746489513</v>
      </c>
      <c r="Y28" s="76">
        <f>D28-'ptfire-wild'!D27-'ptfire-rx'!D27</f>
        <v>84298.453124848413</v>
      </c>
      <c r="Z28" s="76">
        <f>E28-'ptfire-wild'!E27-'ptfire-rx'!E27</f>
        <v>209264.89604670453</v>
      </c>
      <c r="AA28" s="76">
        <f>F28-'ptfire-wild'!F27-'ptfire-rx'!F27</f>
        <v>37452.635386367365</v>
      </c>
      <c r="AB28" s="76">
        <f>G28-'ptfire-wild'!G27-'ptfire-rx'!G27</f>
        <v>17433.806974906616</v>
      </c>
      <c r="AC28" s="76">
        <f>H28-'ptfire-wild'!H27-'ptfire-rx'!H27</f>
        <v>76546.011854460492</v>
      </c>
    </row>
    <row r="29" spans="1:29">
      <c r="A29" s="94" t="s">
        <v>192</v>
      </c>
      <c r="B29" s="76">
        <f>rail!B28+'cmv_c1c2 12'!B28+nonpt!B28+nonroad!B28+'onroad all'!Q28+ptegu!B28+ptnonipm!B28+pt_oilgas!B28+np_oilgas!B28+rwc!B28+'ptfire-wild'!B28+ptagfire!B28+'cmv_c3 12'!B28+'ptfire-rx'!B28+airports!B28+np_solvents!B28</f>
        <v>406564.62796421669</v>
      </c>
      <c r="C29" s="76">
        <f>rail!C28+'cmv_c1c2 12'!AO28+nonpt!C28+nonroad!C28+'onroad all'!AR28+ptegu!C28+ptnonipm!C28+pt_oilgas!C28+np_oilgas!C28+rwc!C28+livestock!B28+'ptfire-wild'!C28+ptagfire!C28+'cmv_c3 12'!AO28+fertilizer!B28+'ptfire-rx'!C28+airports!C28+np_solvents!C28</f>
        <v>208045.65222747662</v>
      </c>
      <c r="D29" s="76">
        <f>rail!D28+'cmv_c1c2 12'!D28+nonpt!D28+nonroad!D28+'onroad all'!AG28+'onroad all'!AT28+'onroad all'!AU28+ptegu!AZ28+ptnonipm!D28+pt_oilgas!D28+np_oilgas!D28+rwc!D28+'ptfire-wild'!D28+ptagfire!D28+'cmv_c3 12'!D28+'ptfire-rx'!D28+airports!D28+np_solvents!D28</f>
        <v>136263.29508084193</v>
      </c>
      <c r="E29" s="76">
        <f>rail!E28+'cmv_c1c2 12'!E28+nonpt!E28+nonroad!E28+ptegu!E28+ptnonipm!E28+pt_oilgas!E28+np_oilgas!E28+rwc!E28+'onroad all'!BI28+afdust!BA28+'ptfire-wild'!E28+ptagfire!E28+'cmv_c3 12'!E28+'ptfire-rx'!E28+airports!E28+np_solvents!E28</f>
        <v>261665.77816527692</v>
      </c>
      <c r="F29" s="76">
        <f>rail!F28+'cmv_c1c2 12'!F28+nonpt!F28+nonroad!F28+ptegu!F28+ptnonipm!F28+pt_oilgas!F28+np_oilgas!F28+rwc!F28+'onroad all'!BL28+afdust!BB28+'ptfire-wild'!F28+ptagfire!F28+'cmv_c3 12'!F28+'ptfire-rx'!F28+airports!F28+np_solvents!F28</f>
        <v>53849.796185713043</v>
      </c>
      <c r="G29" s="76">
        <f>rail!G28+'cmv_c1c2 12'!G28+nonpt!G28+nonroad!G28+'onroad all'!CB28+ptegu!BZ28+ptnonipm!G28+pt_oilgas!G28+np_oilgas!G28+rwc!G28+'ptfire-wild'!G28+ptagfire!G28+'cmv_c3 12'!G28+'ptfire-rx'!G28+airports!G28+np_solvents!G28</f>
        <v>66602.002111522568</v>
      </c>
      <c r="H29" s="76">
        <f>rail!H28+'cmv_c1c2 12'!H28+nonpt!H28+nonroad!H28+'onroad all'!CN28+ptegu!H28+ptnonipm!H28+pt_oilgas!H28+np_oilgas!H28+rwc!H28+'ptfire-wild'!H28+ptagfire!H28+'cmv_c3 12'!H28+livestock!C28+'ptfire-rx'!H28+np_solvents!H28+airports!H28</f>
        <v>100192.12179366768</v>
      </c>
      <c r="I29" s="37" t="s">
        <v>167</v>
      </c>
      <c r="J29" s="94"/>
      <c r="K29" s="94"/>
      <c r="L29" s="94"/>
      <c r="M29" s="94" t="s">
        <v>192</v>
      </c>
      <c r="N29" s="76">
        <f>B29+'biogenics 12'!H28</f>
        <v>461528.40944221662</v>
      </c>
      <c r="O29" s="76">
        <f t="shared" si="0"/>
        <v>208045.65222747662</v>
      </c>
      <c r="P29" s="76">
        <f>D29+'biogenics 12'!T28</f>
        <v>170853.70190209182</v>
      </c>
      <c r="Q29" s="76">
        <f t="shared" si="1"/>
        <v>261665.77816527692</v>
      </c>
      <c r="R29" s="76">
        <f t="shared" si="2"/>
        <v>53849.796185713043</v>
      </c>
      <c r="S29" s="76">
        <f t="shared" si="3"/>
        <v>66602.002111522568</v>
      </c>
      <c r="T29" s="76">
        <f>H29+'biogenics 12'!Z28</f>
        <v>261334.50262366666</v>
      </c>
      <c r="U29" s="94"/>
      <c r="V29" s="94" t="s">
        <v>192</v>
      </c>
      <c r="W29" s="76">
        <f>B29-'ptfire-wild'!B28-'ptfire-rx'!B28</f>
        <v>302480.24523122143</v>
      </c>
      <c r="X29" s="76">
        <f>C29-'ptfire-wild'!C28-'ptfire-rx'!C28</f>
        <v>206353.88826347669</v>
      </c>
      <c r="Y29" s="76">
        <f>D29-'ptfire-wild'!D28-'ptfire-rx'!D28</f>
        <v>134387.40843384198</v>
      </c>
      <c r="Z29" s="76">
        <f>E29-'ptfire-wild'!E28-'ptfire-rx'!E28</f>
        <v>250123.50317627756</v>
      </c>
      <c r="AA29" s="76">
        <f>F29-'ptfire-wild'!F28-'ptfire-rx'!F28</f>
        <v>43873.989441713231</v>
      </c>
      <c r="AB29" s="76">
        <f>G29-'ptfire-wild'!G28-'ptfire-rx'!G28</f>
        <v>65685.276783522582</v>
      </c>
      <c r="AC29" s="76">
        <f>H29-'ptfire-wild'!H28-'ptfire-rx'!H28</f>
        <v>74781.153307666376</v>
      </c>
    </row>
    <row r="30" spans="1:29">
      <c r="A30" s="94" t="s">
        <v>193</v>
      </c>
      <c r="B30" s="76">
        <f>rail!B29+'cmv_c1c2 12'!B29+nonpt!B29+nonroad!B29+'onroad all'!Q29+ptegu!B29+ptnonipm!B29+pt_oilgas!B29+np_oilgas!B29+rwc!B29+'ptfire-wild'!B29+ptagfire!B29+'cmv_c3 12'!B29+'ptfire-rx'!B29+airports!B29+np_solvents!B29</f>
        <v>781480.67600075621</v>
      </c>
      <c r="C30" s="76">
        <f>rail!C29+'cmv_c1c2 12'!AO29+nonpt!C29+nonroad!C29+'onroad all'!AR29+ptegu!C29+ptnonipm!C29+pt_oilgas!C29+np_oilgas!C29+rwc!C29+livestock!B29+'ptfire-wild'!C29+ptagfire!C29+'cmv_c3 12'!AO29+fertilizer!B29+'ptfire-rx'!C29+airports!C29+np_solvents!C29</f>
        <v>52956.151613681352</v>
      </c>
      <c r="D30" s="76">
        <f>rail!D29+'cmv_c1c2 12'!D29+nonpt!D29+nonroad!D29+'onroad all'!AG29+'onroad all'!AT29+'onroad all'!AU29+ptegu!AZ29+ptnonipm!D29+pt_oilgas!D29+np_oilgas!D29+rwc!D29+'ptfire-wild'!D29+ptagfire!D29+'cmv_c3 12'!D29+'ptfire-rx'!D29+airports!D29+np_solvents!D29</f>
        <v>72901.656516938689</v>
      </c>
      <c r="E30" s="76">
        <f>rail!E29+'cmv_c1c2 12'!E29+nonpt!E29+nonroad!E29+ptegu!E29+ptnonipm!E29+pt_oilgas!E29+np_oilgas!E29+rwc!E29+'onroad all'!BI29+afdust!BA29+'ptfire-wild'!E29+ptagfire!E29+'cmv_c3 12'!E29+'ptfire-rx'!E29+airports!E29+np_solvents!E29</f>
        <v>152731.25161054666</v>
      </c>
      <c r="F30" s="76">
        <f>rail!F29+'cmv_c1c2 12'!F29+nonpt!F29+nonroad!F29+ptegu!F29+ptnonipm!F29+pt_oilgas!F29+np_oilgas!F29+rwc!F29+'onroad all'!BL29+afdust!BB29+'ptfire-wild'!F29+ptagfire!F29+'cmv_c3 12'!F29+'ptfire-rx'!F29+airports!F29+np_solvents!F29</f>
        <v>62734.124000280623</v>
      </c>
      <c r="G30" s="76">
        <f>rail!G29+'cmv_c1c2 12'!G29+nonpt!G29+nonroad!G29+'onroad all'!CB29+ptegu!BZ29+ptnonipm!G29+pt_oilgas!G29+np_oilgas!G29+rwc!G29+'ptfire-wild'!G29+ptagfire!G29+'cmv_c3 12'!G29+'ptfire-rx'!G29+airports!G29+np_solvents!G29</f>
        <v>9028.9585424105717</v>
      </c>
      <c r="H30" s="76">
        <f>rail!H29+'cmv_c1c2 12'!H29+nonpt!H29+nonroad!H29+'onroad all'!CN29+ptegu!H29+ptnonipm!H29+pt_oilgas!H29+np_oilgas!H29+rwc!H29+'ptfire-wild'!H29+ptagfire!H29+'cmv_c3 12'!H29+livestock!C29+'ptfire-rx'!H29+np_solvents!H29+airports!H29</f>
        <v>168809.58798022551</v>
      </c>
      <c r="J30" s="94"/>
      <c r="K30" s="94"/>
      <c r="L30" s="94"/>
      <c r="M30" s="94" t="s">
        <v>193</v>
      </c>
      <c r="N30" s="76">
        <f>B30+'biogenics 12'!H29</f>
        <v>869949.37215075619</v>
      </c>
      <c r="O30" s="76">
        <f t="shared" si="0"/>
        <v>52956.151613681352</v>
      </c>
      <c r="P30" s="76">
        <f>D30+'biogenics 12'!T29</f>
        <v>87441.429856938688</v>
      </c>
      <c r="Q30" s="76">
        <f t="shared" si="1"/>
        <v>152731.25161054666</v>
      </c>
      <c r="R30" s="76">
        <f t="shared" si="2"/>
        <v>62734.124000280623</v>
      </c>
      <c r="S30" s="76">
        <f t="shared" si="3"/>
        <v>9028.9585424105717</v>
      </c>
      <c r="T30" s="76">
        <f>H30+'biogenics 12'!Z29</f>
        <v>519405.02678022551</v>
      </c>
      <c r="U30" s="94"/>
      <c r="V30" s="94" t="s">
        <v>193</v>
      </c>
      <c r="W30" s="76">
        <f>B30-'ptfire-wild'!B29-'ptfire-rx'!B29</f>
        <v>316872.17345975665</v>
      </c>
      <c r="X30" s="76">
        <f>C30-'ptfire-wild'!C29-'ptfire-rx'!C29</f>
        <v>45295.490496681392</v>
      </c>
      <c r="Y30" s="76">
        <f>D30-'ptfire-wild'!D29-'ptfire-rx'!D29</f>
        <v>64634.497759938713</v>
      </c>
      <c r="Z30" s="76">
        <f>E30-'ptfire-wild'!E29-'ptfire-rx'!E29</f>
        <v>103698.02842254646</v>
      </c>
      <c r="AA30" s="76">
        <f>F30-'ptfire-wild'!F29-'ptfire-rx'!F29</f>
        <v>21163.645764280845</v>
      </c>
      <c r="AB30" s="76">
        <f>G30-'ptfire-wild'!G29-'ptfire-rx'!G29</f>
        <v>4948.3983604105943</v>
      </c>
      <c r="AC30" s="76">
        <f>H30-'ptfire-wild'!H29-'ptfire-rx'!H29</f>
        <v>58592.579540225495</v>
      </c>
    </row>
    <row r="31" spans="1:29">
      <c r="A31" s="94" t="s">
        <v>194</v>
      </c>
      <c r="B31" s="76">
        <f>rail!B30+'cmv_c1c2 12'!B30+nonpt!B30+nonroad!B30+'onroad all'!Q30+ptegu!B30+ptnonipm!B30+pt_oilgas!B30+np_oilgas!B30+rwc!B30+'ptfire-wild'!B30+ptagfire!B30+'cmv_c3 12'!B30+'ptfire-rx'!B30+airports!B30+np_solvents!B30</f>
        <v>188371.14001557083</v>
      </c>
      <c r="C31" s="76">
        <f>rail!C30+'cmv_c1c2 12'!AO30+nonpt!C30+nonroad!C30+'onroad all'!AR30+ptegu!C30+ptnonipm!C30+pt_oilgas!C30+np_oilgas!C30+rwc!C30+livestock!B30+'ptfire-wild'!C30+ptagfire!C30+'cmv_c3 12'!AO30+fertilizer!B30+'ptfire-rx'!C30+airports!C30+np_solvents!C30</f>
        <v>1851.4418007226391</v>
      </c>
      <c r="D31" s="76">
        <f>rail!D30+'cmv_c1c2 12'!D30+nonpt!D30+nonroad!D30+'onroad all'!AG30+'onroad all'!AT30+'onroad all'!AU30+ptegu!AZ30+ptnonipm!D30+pt_oilgas!D30+np_oilgas!D30+rwc!D30+'ptfire-wild'!D30+ptagfire!D30+'cmv_c3 12'!D30+'ptfire-rx'!D30+airports!D30+np_solvents!D30</f>
        <v>25948.427055247728</v>
      </c>
      <c r="E31" s="76">
        <f>rail!E30+'cmv_c1c2 12'!E30+nonpt!E30+nonroad!E30+ptegu!E30+ptnonipm!E30+pt_oilgas!E30+np_oilgas!E30+rwc!E30+'onroad all'!BI30+afdust!BA30+'ptfire-wild'!E30+ptagfire!E30+'cmv_c3 12'!E30+'ptfire-rx'!E30+airports!E30+np_solvents!E30</f>
        <v>11623.529468522909</v>
      </c>
      <c r="F31" s="76">
        <f>rail!F30+'cmv_c1c2 12'!F30+nonpt!F30+nonroad!F30+ptegu!F30+ptnonipm!F30+pt_oilgas!F30+np_oilgas!F30+rwc!F30+'onroad all'!BL30+afdust!BB30+'ptfire-wild'!F30+ptagfire!F30+'cmv_c3 12'!F30+'ptfire-rx'!F30+airports!F30+np_solvents!F30</f>
        <v>9048.3018791616068</v>
      </c>
      <c r="G31" s="76">
        <f>rail!G30+'cmv_c1c2 12'!G30+nonpt!G30+nonroad!G30+'onroad all'!CB30+ptegu!BZ30+ptnonipm!G30+pt_oilgas!G30+np_oilgas!G30+rwc!G30+'ptfire-wild'!G30+ptagfire!G30+'cmv_c3 12'!G30+'ptfire-rx'!G30+airports!G30+np_solvents!G30</f>
        <v>6668.9948182277139</v>
      </c>
      <c r="H31" s="76">
        <f>rail!H30+'cmv_c1c2 12'!H30+nonpt!H30+nonroad!H30+'onroad all'!CN30+ptegu!H30+ptnonipm!H30+pt_oilgas!H30+np_oilgas!H30+rwc!H30+'ptfire-wild'!H30+ptagfire!H30+'cmv_c3 12'!H30+livestock!C30+'ptfire-rx'!H30+np_solvents!H30+airports!H30</f>
        <v>31062.308844657284</v>
      </c>
      <c r="I31" s="37" t="s">
        <v>167</v>
      </c>
      <c r="J31" s="94"/>
      <c r="K31" s="94"/>
      <c r="L31" s="94"/>
      <c r="M31" s="94" t="s">
        <v>194</v>
      </c>
      <c r="N31" s="76">
        <f>B31+'biogenics 12'!H30</f>
        <v>202527.66225557082</v>
      </c>
      <c r="O31" s="76">
        <f t="shared" si="0"/>
        <v>1851.4418007226391</v>
      </c>
      <c r="P31" s="76">
        <f>D31+'biogenics 12'!T30</f>
        <v>26581.129202331729</v>
      </c>
      <c r="Q31" s="76">
        <f t="shared" si="1"/>
        <v>11623.529468522909</v>
      </c>
      <c r="R31" s="76">
        <f t="shared" si="2"/>
        <v>9048.3018791616068</v>
      </c>
      <c r="S31" s="76">
        <f t="shared" si="3"/>
        <v>6668.9948182277139</v>
      </c>
      <c r="T31" s="76">
        <f>H31+'biogenics 12'!Z30</f>
        <v>124384.38614465728</v>
      </c>
      <c r="U31" s="94"/>
      <c r="V31" s="94" t="s">
        <v>194</v>
      </c>
      <c r="W31" s="76">
        <f>B31-'ptfire-wild'!B30-'ptfire-rx'!B30</f>
        <v>186649.58147757084</v>
      </c>
      <c r="X31" s="76">
        <f>C31-'ptfire-wild'!C30-'ptfire-rx'!C30</f>
        <v>1823.1667327226392</v>
      </c>
      <c r="Y31" s="76">
        <f>D31-'ptfire-wild'!D30-'ptfire-rx'!D30</f>
        <v>25923.914976247728</v>
      </c>
      <c r="Z31" s="76">
        <f>E31-'ptfire-wild'!E30-'ptfire-rx'!E30</f>
        <v>11447.484668522909</v>
      </c>
      <c r="AA31" s="76">
        <f>F31-'ptfire-wild'!F30-'ptfire-rx'!F30</f>
        <v>8899.1113731616078</v>
      </c>
      <c r="AB31" s="76">
        <f>G31-'ptfire-wild'!G30-'ptfire-rx'!G30</f>
        <v>6655.744904227714</v>
      </c>
      <c r="AC31" s="76">
        <f>H31-'ptfire-wild'!H30-'ptfire-rx'!H30</f>
        <v>30655.854671657282</v>
      </c>
    </row>
    <row r="32" spans="1:29">
      <c r="A32" s="94" t="s">
        <v>195</v>
      </c>
      <c r="B32" s="76">
        <f>rail!B31+'cmv_c1c2 12'!B31+nonpt!B31+nonroad!B31+'onroad all'!Q31+ptegu!B31+ptnonipm!B31+pt_oilgas!B31+np_oilgas!B31+rwc!B31+'ptfire-wild'!B31+ptagfire!B31+'cmv_c3 12'!B31+'ptfire-rx'!B31+airports!B31+np_solvents!B31</f>
        <v>696805.58372603939</v>
      </c>
      <c r="C32" s="76">
        <f>rail!C31+'cmv_c1c2 12'!AO31+nonpt!C31+nonroad!C31+'onroad all'!AR31+ptegu!C31+ptnonipm!C31+pt_oilgas!C31+np_oilgas!C31+rwc!C31+livestock!B31+'ptfire-wild'!C31+ptagfire!C31+'cmv_c3 12'!AO31+fertilizer!B31+'ptfire-rx'!C31+airports!C31+np_solvents!C31</f>
        <v>6718.3647973968873</v>
      </c>
      <c r="D32" s="76">
        <f>rail!D31+'cmv_c1c2 12'!D31+nonpt!D31+nonroad!D31+'onroad all'!AG31+'onroad all'!AT31+'onroad all'!AU31+ptegu!AZ31+ptnonipm!D31+pt_oilgas!D31+np_oilgas!D31+rwc!D31+'ptfire-wild'!D31+ptagfire!D31+'cmv_c3 12'!D31+'ptfire-rx'!D31+airports!D31+np_solvents!D31</f>
        <v>119079.42025397174</v>
      </c>
      <c r="E32" s="76">
        <f>rail!E31+'cmv_c1c2 12'!E31+nonpt!E31+nonroad!E31+ptegu!E31+ptnonipm!E31+pt_oilgas!E31+np_oilgas!E31+rwc!E31+'onroad all'!BI31+afdust!BA31+'ptfire-wild'!E31+ptagfire!E31+'cmv_c3 12'!E31+'ptfire-rx'!E31+airports!E31+np_solvents!E31</f>
        <v>30193.088896030891</v>
      </c>
      <c r="F32" s="76">
        <f>rail!F31+'cmv_c1c2 12'!F31+nonpt!F31+nonroad!F31+ptegu!F31+ptnonipm!F31+pt_oilgas!F31+np_oilgas!F31+rwc!F31+'onroad all'!BL31+afdust!BB31+'ptfire-wild'!F31+ptagfire!F31+'cmv_c3 12'!F31+'ptfire-rx'!F31+airports!F31+np_solvents!F31</f>
        <v>20433.529251586064</v>
      </c>
      <c r="G32" s="76">
        <f>rail!G31+'cmv_c1c2 12'!G31+nonpt!G31+nonroad!G31+'onroad all'!CB31+ptegu!BZ31+ptnonipm!G31+pt_oilgas!G31+np_oilgas!G31+rwc!G31+'ptfire-wild'!G31+ptagfire!G31+'cmv_c3 12'!G31+'ptfire-rx'!G31+airports!G31+np_solvents!G31</f>
        <v>4249.9750976930718</v>
      </c>
      <c r="H32" s="76">
        <f>rail!H31+'cmv_c1c2 12'!H31+nonpt!H31+nonroad!H31+'onroad all'!CN31+ptegu!H31+ptnonipm!H31+pt_oilgas!H31+np_oilgas!H31+rwc!H31+'ptfire-wild'!H31+ptagfire!H31+'cmv_c3 12'!H31+livestock!C31+'ptfire-rx'!H31+np_solvents!H31+airports!H31</f>
        <v>138582.79496947318</v>
      </c>
      <c r="I32" s="37" t="s">
        <v>167</v>
      </c>
      <c r="J32" s="94"/>
      <c r="K32" s="94"/>
      <c r="L32" s="94"/>
      <c r="M32" s="94" t="s">
        <v>195</v>
      </c>
      <c r="N32" s="76">
        <f>B32+'biogenics 12'!H31</f>
        <v>708194.58776703943</v>
      </c>
      <c r="O32" s="76">
        <f t="shared" si="0"/>
        <v>6718.3647973968873</v>
      </c>
      <c r="P32" s="76">
        <f>D32+'biogenics 12'!T31</f>
        <v>121205.91328034183</v>
      </c>
      <c r="Q32" s="76">
        <f t="shared" si="1"/>
        <v>30193.088896030891</v>
      </c>
      <c r="R32" s="76">
        <f t="shared" si="2"/>
        <v>20433.529251586064</v>
      </c>
      <c r="S32" s="76">
        <f t="shared" si="3"/>
        <v>4249.9750976930718</v>
      </c>
      <c r="T32" s="76">
        <f>H32+'biogenics 12'!Z31</f>
        <v>234848.31309947319</v>
      </c>
      <c r="U32" s="94"/>
      <c r="V32" s="94" t="s">
        <v>195</v>
      </c>
      <c r="W32" s="76">
        <f>B32-'ptfire-wild'!B31-'ptfire-rx'!B31</f>
        <v>675253.69742603938</v>
      </c>
      <c r="X32" s="76">
        <f>C32-'ptfire-wild'!C31-'ptfire-rx'!C31</f>
        <v>6364.9556513968873</v>
      </c>
      <c r="Y32" s="76">
        <f>D32-'ptfire-wild'!D31-'ptfire-rx'!D31</f>
        <v>118798.16950797173</v>
      </c>
      <c r="Z32" s="76">
        <f>E32-'ptfire-wild'!E31-'ptfire-rx'!E31</f>
        <v>28010.70827103089</v>
      </c>
      <c r="AA32" s="76">
        <f>F32-'ptfire-wild'!F31-'ptfire-rx'!F31</f>
        <v>18583.564282586063</v>
      </c>
      <c r="AB32" s="76">
        <f>G32-'ptfire-wild'!G31-'ptfire-rx'!G31</f>
        <v>4091.945430693072</v>
      </c>
      <c r="AC32" s="76">
        <f>H32-'ptfire-wild'!H31-'ptfire-rx'!H31</f>
        <v>133499.78492247316</v>
      </c>
    </row>
    <row r="33" spans="1:29">
      <c r="A33" s="94" t="s">
        <v>196</v>
      </c>
      <c r="B33" s="76">
        <f>rail!B32+'cmv_c1c2 12'!B32+nonpt!B32+nonroad!B32+'onroad all'!Q32+ptegu!B32+ptnonipm!B32+pt_oilgas!B32+np_oilgas!B32+rwc!B32+'ptfire-wild'!B32+ptagfire!B32+'cmv_c3 12'!B32+'ptfire-rx'!B32+airports!B32+np_solvents!B32</f>
        <v>763777.48564024246</v>
      </c>
      <c r="C33" s="76">
        <f>rail!C32+'cmv_c1c2 12'!AO32+nonpt!C32+nonroad!C32+'onroad all'!AR32+ptegu!C32+ptnonipm!C32+pt_oilgas!C32+np_oilgas!C32+rwc!C32+livestock!B32+'ptfire-wild'!C32+ptagfire!C32+'cmv_c3 12'!AO32+fertilizer!B32+'ptfire-rx'!C32+airports!C32+np_solvents!C32</f>
        <v>54592.097402696898</v>
      </c>
      <c r="D33" s="76">
        <f>rail!D32+'cmv_c1c2 12'!D32+nonpt!D32+nonroad!D32+'onroad all'!AG32+'onroad all'!AT32+'onroad all'!AU32+ptegu!AZ32+ptnonipm!D32+pt_oilgas!D32+np_oilgas!D32+rwc!D32+'ptfire-wild'!D32+ptagfire!D32+'cmv_c3 12'!D32+'ptfire-rx'!D32+airports!D32+np_solvents!D32</f>
        <v>182317.93781807317</v>
      </c>
      <c r="E33" s="76">
        <f>rail!E32+'cmv_c1c2 12'!E32+nonpt!E32+nonroad!E32+ptegu!E32+ptnonipm!E32+pt_oilgas!E32+np_oilgas!E32+rwc!E32+'onroad all'!BI32+afdust!BA32+'ptfire-wild'!E32+ptagfire!E32+'cmv_c3 12'!E32+'ptfire-rx'!E32+airports!E32+np_solvents!E32</f>
        <v>183231.05751278132</v>
      </c>
      <c r="F33" s="76">
        <f>rail!F32+'cmv_c1c2 12'!F32+nonpt!F32+nonroad!F32+ptegu!F32+ptnonipm!F32+pt_oilgas!F32+np_oilgas!F32+rwc!F32+'onroad all'!BL32+afdust!BB32+'ptfire-wild'!F32+ptagfire!F32+'cmv_c3 12'!F32+'ptfire-rx'!F32+airports!F32+np_solvents!F32</f>
        <v>59135.528776859879</v>
      </c>
      <c r="G33" s="76">
        <f>rail!G32+'cmv_c1c2 12'!G32+nonpt!G32+nonroad!G32+'onroad all'!CB32+ptegu!BZ32+ptnonipm!G32+pt_oilgas!G32+np_oilgas!G32+rwc!G32+'ptfire-wild'!G32+ptagfire!G32+'cmv_c3 12'!G32+'ptfire-rx'!G32+airports!G32+np_solvents!G32</f>
        <v>30073.861160094675</v>
      </c>
      <c r="H33" s="76">
        <f>rail!H32+'cmv_c1c2 12'!H32+nonpt!H32+nonroad!H32+'onroad all'!CN32+ptegu!H32+ptnonipm!H32+pt_oilgas!H32+np_oilgas!H32+rwc!H32+'ptfire-wild'!H32+ptagfire!H32+'cmv_c3 12'!H32+livestock!C32+'ptfire-rx'!H32+np_solvents!H32+airports!H32</f>
        <v>326420.34010953864</v>
      </c>
      <c r="J33" s="94"/>
      <c r="K33" s="94"/>
      <c r="L33" s="94"/>
      <c r="M33" s="94" t="s">
        <v>196</v>
      </c>
      <c r="N33" s="76">
        <f>B33+'biogenics 12'!H32</f>
        <v>880777.69647024246</v>
      </c>
      <c r="O33" s="76">
        <f t="shared" si="0"/>
        <v>54592.097402696898</v>
      </c>
      <c r="P33" s="76">
        <f>D33+'biogenics 12'!T32</f>
        <v>198834.83091007319</v>
      </c>
      <c r="Q33" s="76">
        <f t="shared" si="1"/>
        <v>183231.05751278132</v>
      </c>
      <c r="R33" s="76">
        <f t="shared" si="2"/>
        <v>59135.528776859879</v>
      </c>
      <c r="S33" s="76">
        <f t="shared" si="3"/>
        <v>30073.861160094675</v>
      </c>
      <c r="T33" s="76">
        <f>H33+'biogenics 12'!Z32</f>
        <v>835762.74120953865</v>
      </c>
      <c r="U33" s="94"/>
      <c r="V33" s="94" t="s">
        <v>196</v>
      </c>
      <c r="W33" s="76">
        <f>B33-'ptfire-wild'!B32-'ptfire-rx'!B32</f>
        <v>411351.67028824519</v>
      </c>
      <c r="X33" s="76">
        <f>C33-'ptfire-wild'!C32-'ptfire-rx'!C32</f>
        <v>48815.953527696933</v>
      </c>
      <c r="Y33" s="76">
        <f>D33-'ptfire-wild'!D32-'ptfire-rx'!D32</f>
        <v>176967.51893307318</v>
      </c>
      <c r="Z33" s="76">
        <f>E33-'ptfire-wild'!E32-'ptfire-rx'!E32</f>
        <v>146494.72143978122</v>
      </c>
      <c r="AA33" s="76">
        <f>F33-'ptfire-wild'!F32-'ptfire-rx'!F32</f>
        <v>27860.744810859658</v>
      </c>
      <c r="AB33" s="76">
        <f>G33-'ptfire-wild'!G32-'ptfire-rx'!G32</f>
        <v>27263.283199094683</v>
      </c>
      <c r="AC33" s="76">
        <f>H33-'ptfire-wild'!H32-'ptfire-rx'!H32</f>
        <v>242588.30702053837</v>
      </c>
    </row>
    <row r="34" spans="1:29">
      <c r="A34" s="94" t="s">
        <v>197</v>
      </c>
      <c r="B34" s="76">
        <f>rail!B33+'cmv_c1c2 12'!B33+nonpt!B33+nonroad!B33+'onroad all'!Q33+ptegu!B33+ptnonipm!B33+pt_oilgas!B33+np_oilgas!B33+rwc!B33+'ptfire-wild'!B33+ptagfire!B33+'cmv_c3 12'!B33+'ptfire-rx'!B33+airports!B33+np_solvents!B33</f>
        <v>1223287.1229562073</v>
      </c>
      <c r="C34" s="76">
        <f>rail!C33+'cmv_c1c2 12'!AO33+nonpt!C33+nonroad!C33+'onroad all'!AR33+ptegu!C33+ptnonipm!C33+pt_oilgas!C33+np_oilgas!C33+rwc!C33+livestock!B33+'ptfire-wild'!C33+ptagfire!C33+'cmv_c3 12'!AO33+fertilizer!B33+'ptfire-rx'!C33+airports!C33+np_solvents!C33</f>
        <v>40466.595871904276</v>
      </c>
      <c r="D34" s="76">
        <f>rail!D33+'cmv_c1c2 12'!D33+nonpt!D33+nonroad!D33+'onroad all'!AG33+'onroad all'!AT33+'onroad all'!AU33+ptegu!AZ33+ptnonipm!D33+pt_oilgas!D33+np_oilgas!D33+rwc!D33+'ptfire-wild'!D33+ptagfire!D33+'cmv_c3 12'!D33+'ptfire-rx'!D33+airports!D33+np_solvents!D33</f>
        <v>218117.41755442761</v>
      </c>
      <c r="E34" s="76">
        <f>rail!E33+'cmv_c1c2 12'!E33+nonpt!E33+nonroad!E33+ptegu!E33+ptnonipm!E33+pt_oilgas!E33+np_oilgas!E33+rwc!E33+'onroad all'!BI33+afdust!BA33+'ptfire-wild'!E33+ptagfire!E33+'cmv_c3 12'!E33+'ptfire-rx'!E33+airports!E33+np_solvents!E33</f>
        <v>90151.077824368607</v>
      </c>
      <c r="F34" s="76">
        <f>rail!F33+'cmv_c1c2 12'!F33+nonpt!F33+nonroad!F33+ptegu!F33+ptnonipm!F33+pt_oilgas!F33+np_oilgas!F33+rwc!F33+'onroad all'!BL33+afdust!BB33+'ptfire-wild'!F33+ptagfire!F33+'cmv_c3 12'!F33+'ptfire-rx'!F33+airports!F33+np_solvents!F33</f>
        <v>46773.302747130292</v>
      </c>
      <c r="G34" s="76">
        <f>rail!G33+'cmv_c1c2 12'!G33+nonpt!G33+nonroad!G33+'onroad all'!CB33+ptegu!BZ33+ptnonipm!G33+pt_oilgas!G33+np_oilgas!G33+rwc!G33+'ptfire-wild'!G33+ptagfire!G33+'cmv_c3 12'!G33+'ptfire-rx'!G33+airports!G33+np_solvents!G33</f>
        <v>20302.993149941569</v>
      </c>
      <c r="H34" s="76">
        <f>rail!H33+'cmv_c1c2 12'!H33+nonpt!H33+nonroad!H33+'onroad all'!CN33+ptegu!H33+ptnonipm!H33+pt_oilgas!H33+np_oilgas!H33+rwc!H33+'ptfire-wild'!H33+ptagfire!H33+'cmv_c3 12'!H33+livestock!C33+'ptfire-rx'!H33+np_solvents!H33+airports!H33</f>
        <v>270654.43894434534</v>
      </c>
      <c r="I34" s="37" t="s">
        <v>167</v>
      </c>
      <c r="J34" s="94"/>
      <c r="K34" s="94"/>
      <c r="L34" s="94"/>
      <c r="M34" s="94" t="s">
        <v>197</v>
      </c>
      <c r="N34" s="76">
        <f>B34+'biogenics 12'!H33</f>
        <v>1277599.9738732071</v>
      </c>
      <c r="O34" s="76">
        <f t="shared" si="0"/>
        <v>40466.595871904276</v>
      </c>
      <c r="P34" s="76">
        <f>D34+'biogenics 12'!T33</f>
        <v>230129.28607439742</v>
      </c>
      <c r="Q34" s="76">
        <f t="shared" si="1"/>
        <v>90151.077824368607</v>
      </c>
      <c r="R34" s="76">
        <f t="shared" si="2"/>
        <v>46773.302747130292</v>
      </c>
      <c r="S34" s="76">
        <f t="shared" si="3"/>
        <v>20302.993149941569</v>
      </c>
      <c r="T34" s="76">
        <f>H34+'biogenics 12'!Z33</f>
        <v>621333.81823434436</v>
      </c>
      <c r="U34" s="94"/>
      <c r="V34" s="94" t="s">
        <v>197</v>
      </c>
      <c r="W34" s="76">
        <f>B34-'ptfire-wild'!B33-'ptfire-rx'!B33</f>
        <v>1207103.1864122073</v>
      </c>
      <c r="X34" s="76">
        <f>C34-'ptfire-wild'!C33-'ptfire-rx'!C33</f>
        <v>40201.081617904274</v>
      </c>
      <c r="Y34" s="76">
        <f>D34-'ptfire-wild'!D33-'ptfire-rx'!D33</f>
        <v>217893.80953642761</v>
      </c>
      <c r="Z34" s="76">
        <f>E34-'ptfire-wild'!E33-'ptfire-rx'!E33</f>
        <v>88498.770674368614</v>
      </c>
      <c r="AA34" s="76">
        <f>F34-'ptfire-wild'!F33-'ptfire-rx'!F33</f>
        <v>45371.817895130291</v>
      </c>
      <c r="AB34" s="76">
        <f>G34-'ptfire-wild'!G33-'ptfire-rx'!G33</f>
        <v>20180.550974941569</v>
      </c>
      <c r="AC34" s="76">
        <f>H34-'ptfire-wild'!H33-'ptfire-rx'!H33</f>
        <v>266830.78738534538</v>
      </c>
    </row>
    <row r="35" spans="1:29">
      <c r="A35" s="94" t="s">
        <v>198</v>
      </c>
      <c r="B35" s="76">
        <f>rail!B34+'cmv_c1c2 12'!B34+nonpt!B34+nonroad!B34+'onroad all'!Q34+ptegu!B34+ptnonipm!B34+pt_oilgas!B34+np_oilgas!B34+rwc!B34+'ptfire-wild'!B34+ptagfire!B34+'cmv_c3 12'!B34+'ptfire-rx'!B34+airports!B34+np_solvents!B34</f>
        <v>1443919.9878209978</v>
      </c>
      <c r="C35" s="76">
        <f>rail!C34+'cmv_c1c2 12'!AO34+nonpt!C34+nonroad!C34+'onroad all'!AR34+ptegu!C34+ptnonipm!C34+pt_oilgas!C34+np_oilgas!C34+rwc!C34+livestock!B34+'ptfire-wild'!C34+ptagfire!C34+'cmv_c3 12'!AO34+fertilizer!B34+'ptfire-rx'!C34+airports!C34+np_solvents!C34</f>
        <v>208400.12469157347</v>
      </c>
      <c r="D35" s="76">
        <f>rail!D34+'cmv_c1c2 12'!D34+nonpt!D34+nonroad!D34+'onroad all'!AG34+'onroad all'!AT34+'onroad all'!AU34+ptegu!AZ34+ptnonipm!D34+pt_oilgas!D34+np_oilgas!D34+rwc!D34+'ptfire-wild'!D34+ptagfire!D34+'cmv_c3 12'!D34+'ptfire-rx'!D34+airports!D34+np_solvents!D34</f>
        <v>205620.27643882867</v>
      </c>
      <c r="E35" s="76">
        <f>rail!E34+'cmv_c1c2 12'!E34+nonpt!E34+nonroad!E34+ptegu!E34+ptnonipm!E34+pt_oilgas!E34+np_oilgas!E34+rwc!E34+'onroad all'!BI34+afdust!BA34+'ptfire-wild'!E34+ptagfire!E34+'cmv_c3 12'!E34+'ptfire-rx'!E34+airports!E34+np_solvents!E34</f>
        <v>128022.15332423296</v>
      </c>
      <c r="F35" s="76">
        <f>rail!F34+'cmv_c1c2 12'!F34+nonpt!F34+nonroad!F34+ptegu!F34+ptnonipm!F34+pt_oilgas!F34+np_oilgas!F34+rwc!F34+'onroad all'!BL34+afdust!BB34+'ptfire-wild'!F34+ptagfire!F34+'cmv_c3 12'!F34+'ptfire-rx'!F34+airports!F34+np_solvents!F34</f>
        <v>63753.067313287516</v>
      </c>
      <c r="G35" s="76">
        <f>rail!G34+'cmv_c1c2 12'!G34+nonpt!G34+nonroad!G34+'onroad all'!CB34+ptegu!BZ34+ptnonipm!G34+pt_oilgas!G34+np_oilgas!G34+rwc!G34+'ptfire-wild'!G34+ptagfire!G34+'cmv_c3 12'!G34+'ptfire-rx'!G34+airports!G34+np_solvents!G34</f>
        <v>42929.406966179711</v>
      </c>
      <c r="H35" s="76">
        <f>rail!H34+'cmv_c1c2 12'!H34+nonpt!H34+nonroad!H34+'onroad all'!CN34+ptegu!H34+ptnonipm!H34+pt_oilgas!H34+np_oilgas!H34+rwc!H34+'ptfire-wild'!H34+ptagfire!H34+'cmv_c3 12'!H34+livestock!C34+'ptfire-rx'!H34+np_solvents!H34+airports!H34</f>
        <v>282856.81357549329</v>
      </c>
      <c r="I35" s="37" t="s">
        <v>167</v>
      </c>
      <c r="J35" s="94"/>
      <c r="K35" s="94"/>
      <c r="L35" s="94"/>
      <c r="M35" s="94" t="s">
        <v>198</v>
      </c>
      <c r="N35" s="76">
        <f>B35+'biogenics 12'!H34</f>
        <v>1542077.1716109978</v>
      </c>
      <c r="O35" s="76">
        <f t="shared" si="0"/>
        <v>208400.12469157347</v>
      </c>
      <c r="P35" s="76">
        <f>D35+'biogenics 12'!T34</f>
        <v>228106.16781353869</v>
      </c>
      <c r="Q35" s="76">
        <f t="shared" si="1"/>
        <v>128022.15332423296</v>
      </c>
      <c r="R35" s="76">
        <f t="shared" si="2"/>
        <v>63753.067313287516</v>
      </c>
      <c r="S35" s="76">
        <f t="shared" si="3"/>
        <v>42929.406966179711</v>
      </c>
      <c r="T35" s="76">
        <f>H35+'biogenics 12'!Z34</f>
        <v>1146003.2294654923</v>
      </c>
      <c r="U35" s="94"/>
      <c r="V35" s="94" t="s">
        <v>198</v>
      </c>
      <c r="W35" s="76">
        <f>B35-'ptfire-wild'!B34-'ptfire-rx'!B34</f>
        <v>1208585.9470749989</v>
      </c>
      <c r="X35" s="76">
        <f>C35-'ptfire-wild'!C34-'ptfire-rx'!C34</f>
        <v>204525.64113257345</v>
      </c>
      <c r="Y35" s="76">
        <f>D35-'ptfire-wild'!D34-'ptfire-rx'!D34</f>
        <v>201492.56012882863</v>
      </c>
      <c r="Z35" s="76">
        <f>E35-'ptfire-wild'!E34-'ptfire-rx'!E34</f>
        <v>103139.12722123267</v>
      </c>
      <c r="AA35" s="76">
        <f>F35-'ptfire-wild'!F34-'ptfire-rx'!F34</f>
        <v>42621.672279287617</v>
      </c>
      <c r="AB35" s="76">
        <f>G35-'ptfire-wild'!G34-'ptfire-rx'!G34</f>
        <v>40881.674349179717</v>
      </c>
      <c r="AC35" s="76">
        <f>H35-'ptfire-wild'!H34-'ptfire-rx'!H34</f>
        <v>226913.27641249404</v>
      </c>
    </row>
    <row r="36" spans="1:29">
      <c r="A36" s="94" t="s">
        <v>199</v>
      </c>
      <c r="B36" s="76">
        <f>rail!B35+'cmv_c1c2 12'!B35+nonpt!B35+nonroad!B35+'onroad all'!Q35+ptegu!B35+ptnonipm!B35+pt_oilgas!B35+np_oilgas!B35+rwc!B35+'ptfire-wild'!B35+ptagfire!B35+'cmv_c3 12'!B35+'ptfire-rx'!B35+airports!B35+np_solvents!B35</f>
        <v>318518.08100446436</v>
      </c>
      <c r="C36" s="76">
        <f>rail!C35+'cmv_c1c2 12'!AO35+nonpt!C35+nonroad!C35+'onroad all'!AR35+ptegu!C35+ptnonipm!C35+pt_oilgas!C35+np_oilgas!C35+rwc!C35+livestock!B35+'ptfire-wild'!C35+ptagfire!C35+'cmv_c3 12'!AO35+fertilizer!B35+'ptfire-rx'!C35+airports!C35+np_solvents!C35</f>
        <v>99091.624269246924</v>
      </c>
      <c r="D36" s="76">
        <f>rail!D35+'cmv_c1c2 12'!D35+nonpt!D35+nonroad!D35+'onroad all'!AG35+'onroad all'!AT35+'onroad all'!AU35+ptegu!AZ35+ptnonipm!D35+pt_oilgas!D35+np_oilgas!D35+rwc!D35+'ptfire-wild'!D35+ptagfire!D35+'cmv_c3 12'!D35+'ptfire-rx'!D35+airports!D35+np_solvents!D35</f>
        <v>170830.34619563119</v>
      </c>
      <c r="E36" s="76">
        <f>rail!E35+'cmv_c1c2 12'!E35+nonpt!E35+nonroad!E35+ptegu!E35+ptnonipm!E35+pt_oilgas!E35+np_oilgas!E35+rwc!E35+'onroad all'!BI35+afdust!BA35+'ptfire-wild'!E35+ptagfire!E35+'cmv_c3 12'!E35+'ptfire-rx'!E35+airports!E35+np_solvents!E35</f>
        <v>186951.67874008382</v>
      </c>
      <c r="F36" s="76">
        <f>rail!F35+'cmv_c1c2 12'!F35+nonpt!F35+nonroad!F35+ptegu!F35+ptnonipm!F35+pt_oilgas!F35+np_oilgas!F35+rwc!F35+'onroad all'!BL35+afdust!BB35+'ptfire-wild'!F35+ptagfire!F35+'cmv_c3 12'!F35+'ptfire-rx'!F35+airports!F35+np_solvents!F35</f>
        <v>44629.643108372336</v>
      </c>
      <c r="G36" s="76">
        <f>rail!G35+'cmv_c1c2 12'!G35+nonpt!G35+nonroad!G35+'onroad all'!CB35+ptegu!BZ35+ptnonipm!G35+pt_oilgas!G35+np_oilgas!G35+rwc!G35+'ptfire-wild'!G35+ptagfire!G35+'cmv_c3 12'!G35+'ptfire-rx'!G35+airports!G35+np_solvents!G35</f>
        <v>113805.75720385472</v>
      </c>
      <c r="H36" s="76">
        <f>rail!H35+'cmv_c1c2 12'!H35+nonpt!H35+nonroad!H35+'onroad all'!CN35+ptegu!H35+ptnonipm!H35+pt_oilgas!H35+np_oilgas!H35+rwc!H35+'ptfire-wild'!H35+ptagfire!H35+'cmv_c3 12'!H35+livestock!C35+'ptfire-rx'!H35+np_solvents!H35+airports!H35</f>
        <v>347035.79886366572</v>
      </c>
      <c r="I36" s="37" t="s">
        <v>167</v>
      </c>
      <c r="J36" s="94"/>
      <c r="K36" s="94"/>
      <c r="L36" s="94"/>
      <c r="M36" s="94" t="s">
        <v>199</v>
      </c>
      <c r="N36" s="76">
        <f>B36+'biogenics 12'!H35</f>
        <v>360445.00090346427</v>
      </c>
      <c r="O36" s="76">
        <f t="shared" si="0"/>
        <v>99091.624269246924</v>
      </c>
      <c r="P36" s="76">
        <f>D36+'biogenics 12'!T35</f>
        <v>199852.4467823584</v>
      </c>
      <c r="Q36" s="76">
        <f t="shared" si="1"/>
        <v>186951.67874008382</v>
      </c>
      <c r="R36" s="76">
        <f t="shared" si="2"/>
        <v>44629.643108372336</v>
      </c>
      <c r="S36" s="76">
        <f t="shared" si="3"/>
        <v>113805.75720385472</v>
      </c>
      <c r="T36" s="76">
        <f>H36+'biogenics 12'!Z35</f>
        <v>471540.76778366574</v>
      </c>
      <c r="U36" s="94"/>
      <c r="V36" s="94" t="s">
        <v>199</v>
      </c>
      <c r="W36" s="76">
        <f>B36-'ptfire-wild'!B35-'ptfire-rx'!B35</f>
        <v>263360.79483446345</v>
      </c>
      <c r="X36" s="76">
        <f>C36-'ptfire-wild'!C35-'ptfire-rx'!C35</f>
        <v>98196.627050246898</v>
      </c>
      <c r="Y36" s="76">
        <f>D36-'ptfire-wild'!D35-'ptfire-rx'!D35</f>
        <v>169532.4511486312</v>
      </c>
      <c r="Z36" s="76">
        <f>E36-'ptfire-wild'!E35-'ptfire-rx'!E35</f>
        <v>180403.92925108373</v>
      </c>
      <c r="AA36" s="76">
        <f>F36-'ptfire-wild'!F35-'ptfire-rx'!F35</f>
        <v>38921.018118372223</v>
      </c>
      <c r="AB36" s="76">
        <f>G36-'ptfire-wild'!G35-'ptfire-rx'!G35</f>
        <v>113228.46252085474</v>
      </c>
      <c r="AC36" s="76">
        <f>H36-'ptfire-wild'!H35-'ptfire-rx'!H35</f>
        <v>333272.4911976658</v>
      </c>
    </row>
    <row r="37" spans="1:29">
      <c r="A37" s="94" t="s">
        <v>200</v>
      </c>
      <c r="B37" s="76">
        <f>rail!B36+'cmv_c1c2 12'!B36+nonpt!B36+nonroad!B36+'onroad all'!Q36+ptegu!B36+ptnonipm!B36+pt_oilgas!B36+np_oilgas!B36+rwc!B36+'ptfire-wild'!B36+ptagfire!B36+'cmv_c3 12'!B36+'ptfire-rx'!B36+airports!B36+np_solvents!B36</f>
        <v>1383011.3224751782</v>
      </c>
      <c r="C37" s="76">
        <f>rail!C36+'cmv_c1c2 12'!AO36+nonpt!C36+nonroad!C36+'onroad all'!AR36+ptegu!C36+ptnonipm!C36+pt_oilgas!C36+np_oilgas!C36+rwc!C36+livestock!B36+'ptfire-wild'!C36+ptagfire!C36+'cmv_c3 12'!AO36+fertilizer!B36+'ptfire-rx'!C36+airports!C36+np_solvents!C36</f>
        <v>90761.366140011713</v>
      </c>
      <c r="D37" s="76">
        <f>rail!D36+'cmv_c1c2 12'!D36+nonpt!D36+nonroad!D36+'onroad all'!AG36+'onroad all'!AT36+'onroad all'!AU36+ptegu!AZ36+ptnonipm!D36+pt_oilgas!D36+np_oilgas!D36+rwc!D36+'ptfire-wild'!D36+ptagfire!D36+'cmv_c3 12'!D36+'ptfire-rx'!D36+airports!D36+np_solvents!D36</f>
        <v>289301.98338517884</v>
      </c>
      <c r="E37" s="76">
        <f>rail!E36+'cmv_c1c2 12'!E36+nonpt!E36+nonroad!E36+ptegu!E36+ptnonipm!E36+pt_oilgas!E36+np_oilgas!E36+rwc!E36+'onroad all'!BI36+afdust!BA36+'ptfire-wild'!E36+ptagfire!E36+'cmv_c3 12'!E36+'ptfire-rx'!E36+airports!E36+np_solvents!E36</f>
        <v>133669.48474394056</v>
      </c>
      <c r="F37" s="76">
        <f>rail!F36+'cmv_c1c2 12'!F36+nonpt!F36+nonroad!F36+ptegu!F36+ptnonipm!F36+pt_oilgas!F36+np_oilgas!F36+rwc!F36+'onroad all'!BL36+afdust!BB36+'ptfire-wild'!F36+ptagfire!F36+'cmv_c3 12'!F36+'ptfire-rx'!F36+airports!F36+np_solvents!F36</f>
        <v>65190.461469427435</v>
      </c>
      <c r="G37" s="76">
        <f>rail!G36+'cmv_c1c2 12'!G36+nonpt!G36+nonroad!G36+'onroad all'!CB36+ptegu!BZ36+ptnonipm!G36+pt_oilgas!G36+np_oilgas!G36+rwc!G36+'ptfire-wild'!G36+ptagfire!G36+'cmv_c3 12'!G36+'ptfire-rx'!G36+airports!G36+np_solvents!G36</f>
        <v>120501.84979461007</v>
      </c>
      <c r="H37" s="76">
        <f>rail!H36+'cmv_c1c2 12'!H36+nonpt!H36+nonroad!H36+'onroad all'!CN36+ptegu!H36+ptnonipm!H36+pt_oilgas!H36+np_oilgas!H36+rwc!H36+'ptfire-wild'!H36+ptagfire!H36+'cmv_c3 12'!H36+livestock!C36+'ptfire-rx'!H36+np_solvents!H36+airports!H36</f>
        <v>282589.41329816537</v>
      </c>
      <c r="I37" s="37" t="s">
        <v>167</v>
      </c>
      <c r="J37" s="94"/>
      <c r="K37" s="94"/>
      <c r="L37" s="94"/>
      <c r="M37" s="94" t="s">
        <v>200</v>
      </c>
      <c r="N37" s="76">
        <f>B37+'biogenics 12'!H36</f>
        <v>1425636.8164551782</v>
      </c>
      <c r="O37" s="76">
        <f t="shared" si="0"/>
        <v>90761.366140011713</v>
      </c>
      <c r="P37" s="76">
        <f>D37+'biogenics 12'!T36</f>
        <v>311781.31096000882</v>
      </c>
      <c r="Q37" s="76">
        <f t="shared" si="1"/>
        <v>133669.48474394056</v>
      </c>
      <c r="R37" s="76">
        <f t="shared" si="2"/>
        <v>65190.461469427435</v>
      </c>
      <c r="S37" s="76">
        <f t="shared" si="3"/>
        <v>120501.84979461007</v>
      </c>
      <c r="T37" s="76">
        <f>H37+'biogenics 12'!Z36</f>
        <v>542994.53528416541</v>
      </c>
      <c r="U37" s="94"/>
      <c r="V37" s="94" t="s">
        <v>200</v>
      </c>
      <c r="W37" s="76">
        <f>B37-'ptfire-wild'!B36-'ptfire-rx'!B36</f>
        <v>1356200.7419691782</v>
      </c>
      <c r="X37" s="76">
        <f>C37-'ptfire-wild'!C36-'ptfire-rx'!C36</f>
        <v>90321.317083011716</v>
      </c>
      <c r="Y37" s="76">
        <f>D37-'ptfire-wild'!D36-'ptfire-rx'!D36</f>
        <v>288842.95062617882</v>
      </c>
      <c r="Z37" s="76">
        <f>E37-'ptfire-wild'!E36-'ptfire-rx'!E36</f>
        <v>130820.20992394054</v>
      </c>
      <c r="AA37" s="76">
        <f>F37-'ptfire-wild'!F36-'ptfire-rx'!F36</f>
        <v>62762.106529427438</v>
      </c>
      <c r="AB37" s="76">
        <f>G37-'ptfire-wild'!G36-'ptfire-rx'!G36</f>
        <v>120272.20655261006</v>
      </c>
      <c r="AC37" s="76">
        <f>H37-'ptfire-wild'!H36-'ptfire-rx'!H36</f>
        <v>276186.6031261654</v>
      </c>
    </row>
    <row r="38" spans="1:29">
      <c r="A38" s="94" t="s">
        <v>201</v>
      </c>
      <c r="B38" s="76">
        <f>rail!B37+'cmv_c1c2 12'!B37+nonpt!B37+nonroad!B37+'onroad all'!Q37+ptegu!B37+ptnonipm!B37+pt_oilgas!B37+np_oilgas!B37+rwc!B37+'ptfire-wild'!B37+ptagfire!B37+'cmv_c3 12'!B37+'ptfire-rx'!B37+airports!B37+np_solvents!B37</f>
        <v>1738437.060266224</v>
      </c>
      <c r="C38" s="76">
        <f>rail!C37+'cmv_c1c2 12'!AO37+nonpt!C37+nonroad!C37+'onroad all'!AR37+ptegu!C37+ptnonipm!C37+pt_oilgas!C37+np_oilgas!C37+rwc!C37+livestock!B37+'ptfire-wild'!C37+ptagfire!C37+'cmv_c3 12'!AO37+fertilizer!B37+'ptfire-rx'!C37+airports!C37+np_solvents!C37</f>
        <v>202583.38953887482</v>
      </c>
      <c r="D38" s="76">
        <f>rail!D37+'cmv_c1c2 12'!D37+nonpt!D37+nonroad!D37+'onroad all'!AG37+'onroad all'!AT37+'onroad all'!AU37+ptegu!AZ37+ptnonipm!D37+pt_oilgas!D37+np_oilgas!D37+rwc!D37+'ptfire-wild'!D37+ptagfire!D37+'cmv_c3 12'!D37+'ptfire-rx'!D37+airports!D37+np_solvents!D37</f>
        <v>278661.15407454013</v>
      </c>
      <c r="E38" s="76">
        <f>rail!E37+'cmv_c1c2 12'!E37+nonpt!E37+nonroad!E37+ptegu!E37+ptnonipm!E37+pt_oilgas!E37+np_oilgas!E37+rwc!E37+'onroad all'!BI37+afdust!BA37+'ptfire-wild'!E37+ptagfire!E37+'cmv_c3 12'!E37+'ptfire-rx'!E37+airports!E37+np_solvents!E37</f>
        <v>432838.0089054858</v>
      </c>
      <c r="F38" s="76">
        <f>rail!F37+'cmv_c1c2 12'!F37+nonpt!F37+nonroad!F37+ptegu!F37+ptnonipm!F37+pt_oilgas!F37+np_oilgas!F37+rwc!F37+'onroad all'!BL37+afdust!BB37+'ptfire-wild'!F37+ptagfire!F37+'cmv_c3 12'!F37+'ptfire-rx'!F37+airports!F37+np_solvents!F37</f>
        <v>169055.65784266646</v>
      </c>
      <c r="G38" s="76">
        <f>rail!G37+'cmv_c1c2 12'!G37+nonpt!G37+nonroad!G37+'onroad all'!CB37+ptegu!BZ37+ptnonipm!G37+pt_oilgas!G37+np_oilgas!G37+rwc!G37+'ptfire-wild'!G37+ptagfire!G37+'cmv_c3 12'!G37+'ptfire-rx'!G37+airports!G37+np_solvents!G37</f>
        <v>71519.586603067553</v>
      </c>
      <c r="H38" s="76">
        <f>rail!H37+'cmv_c1c2 12'!H37+nonpt!H37+nonroad!H37+'onroad all'!CN37+ptegu!H37+ptnonipm!H37+pt_oilgas!H37+np_oilgas!H37+rwc!H37+'ptfire-wild'!H37+ptagfire!H37+'cmv_c3 12'!H37+livestock!C37+'ptfire-rx'!H37+np_solvents!H37+airports!H37</f>
        <v>563025.71710878971</v>
      </c>
      <c r="I38" s="37" t="s">
        <v>167</v>
      </c>
      <c r="J38" s="94"/>
      <c r="K38" s="94"/>
      <c r="L38" s="94"/>
      <c r="M38" s="94" t="s">
        <v>201</v>
      </c>
      <c r="N38" s="76">
        <f>B38+'biogenics 12'!H37</f>
        <v>1822350.630816224</v>
      </c>
      <c r="O38" s="76">
        <f t="shared" si="0"/>
        <v>202583.38953887482</v>
      </c>
      <c r="P38" s="76">
        <f>D38+'biogenics 12'!T37</f>
        <v>304029.49637977005</v>
      </c>
      <c r="Q38" s="76">
        <f t="shared" si="1"/>
        <v>432838.0089054858</v>
      </c>
      <c r="R38" s="76">
        <f t="shared" si="2"/>
        <v>169055.65784266646</v>
      </c>
      <c r="S38" s="76">
        <f t="shared" si="3"/>
        <v>71519.586603067553</v>
      </c>
      <c r="T38" s="76">
        <f>H38+'biogenics 12'!Z37</f>
        <v>1021877.2818887897</v>
      </c>
      <c r="U38" s="94"/>
      <c r="V38" s="94" t="s">
        <v>201</v>
      </c>
      <c r="W38" s="76">
        <f>B38-'ptfire-wild'!B37-'ptfire-rx'!B37</f>
        <v>694309.77954323112</v>
      </c>
      <c r="X38" s="76">
        <f>C38-'ptfire-wild'!C37-'ptfire-rx'!C37</f>
        <v>185608.65034586919</v>
      </c>
      <c r="Y38" s="76">
        <f>D38-'ptfire-wild'!D37-'ptfire-rx'!D37</f>
        <v>256141.192903544</v>
      </c>
      <c r="Z38" s="76">
        <f>E38-'ptfire-wild'!E37-'ptfire-rx'!E37</f>
        <v>312232.13765352266</v>
      </c>
      <c r="AA38" s="76">
        <f>F38-'ptfire-wild'!F37-'ptfire-rx'!F37</f>
        <v>64375.278319636898</v>
      </c>
      <c r="AB38" s="76">
        <f>G38-'ptfire-wild'!G37-'ptfire-rx'!G37</f>
        <v>61201.311539066315</v>
      </c>
      <c r="AC38" s="76">
        <f>H38-'ptfire-wild'!H37-'ptfire-rx'!H37</f>
        <v>305035.02982683625</v>
      </c>
    </row>
    <row r="39" spans="1:29">
      <c r="A39" s="94" t="s">
        <v>202</v>
      </c>
      <c r="B39" s="76">
        <f>rail!B38+'cmv_c1c2 12'!B38+nonpt!B38+nonroad!B38+'onroad all'!Q38+ptegu!B38+ptnonipm!B38+pt_oilgas!B38+np_oilgas!B38+rwc!B38+'ptfire-wild'!B38+ptagfire!B38+'cmv_c3 12'!B38+'ptfire-rx'!B38+airports!B38+np_solvents!B38</f>
        <v>2698230.9265308902</v>
      </c>
      <c r="C39" s="76">
        <f>rail!C38+'cmv_c1c2 12'!AO38+nonpt!C38+nonroad!C38+'onroad all'!AR38+ptegu!C38+ptnonipm!C38+pt_oilgas!C38+np_oilgas!C38+rwc!C38+livestock!B38+'ptfire-wild'!C38+ptagfire!C38+'cmv_c3 12'!AO38+fertilizer!B38+'ptfire-rx'!C38+airports!C38+np_solvents!C38</f>
        <v>69939.051212970036</v>
      </c>
      <c r="D39" s="76">
        <f>rail!D38+'cmv_c1c2 12'!D38+nonpt!D38+nonroad!D38+'onroad all'!AG38+'onroad all'!AT38+'onroad all'!AU38+ptegu!AZ38+ptnonipm!D38+pt_oilgas!D38+np_oilgas!D38+rwc!D38+'ptfire-wild'!D38+ptagfire!D38+'cmv_c3 12'!D38+'ptfire-rx'!D38+airports!D38+np_solvents!D38</f>
        <v>131467.46427196273</v>
      </c>
      <c r="E39" s="76">
        <f>rail!E38+'cmv_c1c2 12'!E38+nonpt!E38+nonroad!E38+ptegu!E38+ptnonipm!E38+pt_oilgas!E38+np_oilgas!E38+rwc!E38+'onroad all'!BI38+afdust!BA38+'ptfire-wild'!E38+ptagfire!E38+'cmv_c3 12'!E38+'ptfire-rx'!E38+airports!E38+np_solvents!E38</f>
        <v>465447.1053913362</v>
      </c>
      <c r="F39" s="76">
        <f>rail!F38+'cmv_c1c2 12'!F38+nonpt!F38+nonroad!F38+ptegu!F38+ptnonipm!F38+pt_oilgas!F38+np_oilgas!F38+rwc!F38+'onroad all'!BL38+afdust!BB38+'ptfire-wild'!F38+ptagfire!F38+'cmv_c3 12'!F38+'ptfire-rx'!F38+airports!F38+np_solvents!F38</f>
        <v>233470.20195796154</v>
      </c>
      <c r="G39" s="76">
        <f>rail!G38+'cmv_c1c2 12'!G38+nonpt!G38+nonroad!G38+'onroad all'!CB38+ptegu!BZ38+ptnonipm!G38+pt_oilgas!G38+np_oilgas!G38+rwc!G38+'ptfire-wild'!G38+ptagfire!G38+'cmv_c3 12'!G38+'ptfire-rx'!G38+airports!G38+np_solvents!G38</f>
        <v>21974.888464414824</v>
      </c>
      <c r="H39" s="76">
        <f>rail!H38+'cmv_c1c2 12'!H38+nonpt!H38+nonroad!H38+'onroad all'!CN38+ptegu!H38+ptnonipm!H38+pt_oilgas!H38+np_oilgas!H38+rwc!H38+'ptfire-wild'!H38+ptagfire!H38+'cmv_c3 12'!H38+livestock!C38+'ptfire-rx'!H38+np_solvents!H38+airports!H38</f>
        <v>606191.68378914043</v>
      </c>
      <c r="J39" s="94"/>
      <c r="K39" s="94"/>
      <c r="L39" s="94"/>
      <c r="M39" s="94" t="s">
        <v>202</v>
      </c>
      <c r="N39" s="76">
        <f>B39+'biogenics 12'!H38</f>
        <v>2845602.2580308891</v>
      </c>
      <c r="O39" s="76">
        <f t="shared" si="0"/>
        <v>69939.051212970036</v>
      </c>
      <c r="P39" s="76">
        <f>D39+'biogenics 12'!T38</f>
        <v>145661.76400196273</v>
      </c>
      <c r="Q39" s="76">
        <f t="shared" si="1"/>
        <v>465447.1053913362</v>
      </c>
      <c r="R39" s="76">
        <f t="shared" si="2"/>
        <v>233470.20195796154</v>
      </c>
      <c r="S39" s="76">
        <f t="shared" si="3"/>
        <v>21974.888464414824</v>
      </c>
      <c r="T39" s="76">
        <f>H39+'biogenics 12'!Z38</f>
        <v>1434687.4556891394</v>
      </c>
      <c r="U39" s="94"/>
      <c r="V39" s="94" t="s">
        <v>202</v>
      </c>
      <c r="W39" s="76">
        <f>B39-'ptfire-wild'!B38-'ptfire-rx'!B38</f>
        <v>562988.83190787537</v>
      </c>
      <c r="X39" s="76">
        <f>C39-'ptfire-wild'!C38-'ptfire-rx'!C38</f>
        <v>34950.609763969624</v>
      </c>
      <c r="Y39" s="76">
        <f>D39-'ptfire-wild'!D38-'ptfire-rx'!D38</f>
        <v>104133.85428396311</v>
      </c>
      <c r="Z39" s="76">
        <f>E39-'ptfire-wild'!E38-'ptfire-rx'!E38</f>
        <v>249378.46498633327</v>
      </c>
      <c r="AA39" s="76">
        <f>F39-'ptfire-wild'!F38-'ptfire-rx'!F38</f>
        <v>50197.336662960719</v>
      </c>
      <c r="AB39" s="76">
        <f>G39-'ptfire-wild'!G38-'ptfire-rx'!G38</f>
        <v>6483.4601494145491</v>
      </c>
      <c r="AC39" s="76">
        <f>H39-'ptfire-wild'!H38-'ptfire-rx'!H38</f>
        <v>102311.70797714632</v>
      </c>
    </row>
    <row r="40" spans="1:29">
      <c r="A40" s="94" t="s">
        <v>203</v>
      </c>
      <c r="B40" s="76">
        <f>rail!B39+'cmv_c1c2 12'!B39+nonpt!B39+nonroad!B39+'onroad all'!Q39+ptegu!B39+ptnonipm!B39+pt_oilgas!B39+np_oilgas!B39+rwc!B39+'ptfire-wild'!B39+ptagfire!B39+'cmv_c3 12'!B39+'ptfire-rx'!B39+airports!B39+np_solvents!B39</f>
        <v>1294028.0790939771</v>
      </c>
      <c r="C40" s="76">
        <f>rail!C39+'cmv_c1c2 12'!AO39+nonpt!C39+nonroad!C39+'onroad all'!AR39+ptegu!C39+ptnonipm!C39+pt_oilgas!C39+np_oilgas!C39+rwc!C39+livestock!B39+'ptfire-wild'!C39+ptagfire!C39+'cmv_c3 12'!AO39+fertilizer!B39+'ptfire-rx'!C39+airports!C39+np_solvents!C39</f>
        <v>66575.365903800906</v>
      </c>
      <c r="D40" s="76">
        <f>rail!D39+'cmv_c1c2 12'!D39+nonpt!D39+nonroad!D39+'onroad all'!AG39+'onroad all'!AT39+'onroad all'!AU39+ptegu!AZ39+ptnonipm!D39+pt_oilgas!D39+np_oilgas!D39+rwc!D39+'ptfire-wild'!D39+ptagfire!D39+'cmv_c3 12'!D39+'ptfire-rx'!D39+airports!D39+np_solvents!D39</f>
        <v>303972.24404218828</v>
      </c>
      <c r="E40" s="76">
        <f>rail!E39+'cmv_c1c2 12'!E39+nonpt!E39+nonroad!E39+ptegu!E39+ptnonipm!E39+pt_oilgas!E39+np_oilgas!E39+rwc!E39+'onroad all'!BI39+afdust!BA39+'ptfire-wild'!E39+ptagfire!E39+'cmv_c3 12'!E39+'ptfire-rx'!E39+airports!E39+np_solvents!E39</f>
        <v>103393.03434258074</v>
      </c>
      <c r="F40" s="76">
        <f>rail!F39+'cmv_c1c2 12'!F39+nonpt!F39+nonroad!F39+ptegu!F39+ptnonipm!F39+pt_oilgas!F39+np_oilgas!F39+rwc!F39+'onroad all'!BL39+afdust!BB39+'ptfire-wild'!F39+ptagfire!F39+'cmv_c3 12'!F39+'ptfire-rx'!F39+airports!F39+np_solvents!F39</f>
        <v>70556.535666887867</v>
      </c>
      <c r="G40" s="76">
        <f>rail!G39+'cmv_c1c2 12'!G39+nonpt!G39+nonroad!G39+'onroad all'!CB39+ptegu!BZ39+ptnonipm!G39+pt_oilgas!G39+np_oilgas!G39+rwc!G39+'ptfire-wild'!G39+ptagfire!G39+'cmv_c3 12'!G39+'ptfire-rx'!G39+airports!G39+np_solvents!G39</f>
        <v>94915.389009867547</v>
      </c>
      <c r="H40" s="76">
        <f>rail!H39+'cmv_c1c2 12'!H39+nonpt!H39+nonroad!H39+'onroad all'!CN39+ptegu!H39+ptnonipm!H39+pt_oilgas!H39+np_oilgas!H39+rwc!H39+'ptfire-wild'!H39+ptagfire!H39+'cmv_c3 12'!H39+livestock!C39+'ptfire-rx'!H39+np_solvents!H39+airports!H39</f>
        <v>363645.70439684042</v>
      </c>
      <c r="I40" s="37" t="s">
        <v>167</v>
      </c>
      <c r="J40" s="94"/>
      <c r="K40" s="94"/>
      <c r="L40" s="94"/>
      <c r="M40" s="94" t="s">
        <v>203</v>
      </c>
      <c r="N40" s="76">
        <f>B40+'biogenics 12'!H39</f>
        <v>1346004.6952599771</v>
      </c>
      <c r="O40" s="76">
        <f t="shared" si="0"/>
        <v>66575.365903800906</v>
      </c>
      <c r="P40" s="76">
        <f>D40+'biogenics 12'!T39</f>
        <v>317255.66165919759</v>
      </c>
      <c r="Q40" s="76">
        <f t="shared" si="1"/>
        <v>103393.03434258074</v>
      </c>
      <c r="R40" s="76">
        <f t="shared" si="2"/>
        <v>70556.535666887867</v>
      </c>
      <c r="S40" s="76">
        <f t="shared" si="3"/>
        <v>94915.389009867547</v>
      </c>
      <c r="T40" s="76">
        <f>H40+'biogenics 12'!Z39</f>
        <v>786482.65100683947</v>
      </c>
      <c r="U40" s="94"/>
      <c r="V40" s="94" t="s">
        <v>203</v>
      </c>
      <c r="W40" s="76">
        <f>B40-'ptfire-wild'!B39-'ptfire-rx'!B39</f>
        <v>1254808.3387889771</v>
      </c>
      <c r="X40" s="76">
        <f>C40-'ptfire-wild'!C39-'ptfire-rx'!C39</f>
        <v>65930.302906800905</v>
      </c>
      <c r="Y40" s="76">
        <f>D40-'ptfire-wild'!D39-'ptfire-rx'!D39</f>
        <v>303345.36909318832</v>
      </c>
      <c r="Z40" s="76">
        <f>E40-'ptfire-wild'!E39-'ptfire-rx'!E39</f>
        <v>99312.366640580731</v>
      </c>
      <c r="AA40" s="76">
        <f>F40-'ptfire-wild'!F39-'ptfire-rx'!F39</f>
        <v>67095.158833887865</v>
      </c>
      <c r="AB40" s="76">
        <f>G40-'ptfire-wild'!G39-'ptfire-rx'!G39</f>
        <v>94592.682585867544</v>
      </c>
      <c r="AC40" s="76">
        <f>H40-'ptfire-wild'!H39-'ptfire-rx'!H39</f>
        <v>354355.02442584041</v>
      </c>
    </row>
    <row r="41" spans="1:29">
      <c r="A41" s="94" t="s">
        <v>204</v>
      </c>
      <c r="B41" s="76">
        <f>rail!B40+'cmv_c1c2 12'!B40+nonpt!B40+nonroad!B40+'onroad all'!Q40+ptegu!B40+ptnonipm!B40+pt_oilgas!B40+np_oilgas!B40+rwc!B40+'ptfire-wild'!B40+ptagfire!B40+'cmv_c3 12'!B40+'ptfire-rx'!B40+airports!B40+np_solvents!B40</f>
        <v>80906.682171364053</v>
      </c>
      <c r="C41" s="76">
        <f>rail!C40+'cmv_c1c2 12'!AO40+nonpt!C40+nonroad!C40+'onroad all'!AR40+ptegu!C40+ptnonipm!C40+pt_oilgas!C40+np_oilgas!C40+rwc!C40+livestock!B40+'ptfire-wild'!C40+ptagfire!C40+'cmv_c3 12'!AO40+fertilizer!B40+'ptfire-rx'!C40+airports!C40+np_solvents!C40</f>
        <v>882.69860458153778</v>
      </c>
      <c r="D41" s="76">
        <f>rail!D40+'cmv_c1c2 12'!D40+nonpt!D40+nonroad!D40+'onroad all'!AG40+'onroad all'!AT40+'onroad all'!AU40+ptegu!AZ40+ptnonipm!D40+pt_oilgas!D40+np_oilgas!D40+rwc!D40+'ptfire-wild'!D40+ptagfire!D40+'cmv_c3 12'!D40+'ptfire-rx'!D40+airports!D40+np_solvents!D40</f>
        <v>13151.956283983649</v>
      </c>
      <c r="E41" s="76">
        <f>rail!E40+'cmv_c1c2 12'!E40+nonpt!E40+nonroad!E40+ptegu!E40+ptnonipm!E40+pt_oilgas!E40+np_oilgas!E40+rwc!E40+'onroad all'!BI40+afdust!BA40+'ptfire-wild'!E40+ptagfire!E40+'cmv_c3 12'!E40+'ptfire-rx'!E40+airports!E40+np_solvents!E40</f>
        <v>4395.6252316144555</v>
      </c>
      <c r="F41" s="76">
        <f>rail!F40+'cmv_c1c2 12'!F40+nonpt!F40+nonroad!F40+ptegu!F40+ptnonipm!F40+pt_oilgas!F40+np_oilgas!F40+rwc!F40+'onroad all'!BL40+afdust!BB40+'ptfire-wild'!F40+ptagfire!F40+'cmv_c3 12'!F40+'ptfire-rx'!F40+airports!F40+np_solvents!F40</f>
        <v>3039.5317961975629</v>
      </c>
      <c r="G41" s="76">
        <f>rail!G40+'cmv_c1c2 12'!G40+nonpt!G40+nonroad!G40+'onroad all'!CB40+ptegu!BZ40+ptnonipm!G40+pt_oilgas!G40+np_oilgas!G40+rwc!G40+'ptfire-wild'!G40+ptagfire!G40+'cmv_c3 12'!G40+'ptfire-rx'!G40+airports!G40+np_solvents!G40</f>
        <v>848.60393531912405</v>
      </c>
      <c r="H41" s="76">
        <f>rail!H40+'cmv_c1c2 12'!H40+nonpt!H40+nonroad!H40+'onroad all'!CN40+ptegu!H40+ptnonipm!H40+pt_oilgas!H40+np_oilgas!H40+rwc!H40+'ptfire-wild'!H40+ptagfire!H40+'cmv_c3 12'!H40+livestock!C40+'ptfire-rx'!H40+np_solvents!H40+airports!H40</f>
        <v>14744.16657798382</v>
      </c>
      <c r="I41" s="37" t="s">
        <v>167</v>
      </c>
      <c r="J41" s="94"/>
      <c r="K41" s="94"/>
      <c r="L41" s="94"/>
      <c r="M41" s="94" t="s">
        <v>204</v>
      </c>
      <c r="N41" s="76">
        <f>B41+'biogenics 12'!H40</f>
        <v>82688.08328336406</v>
      </c>
      <c r="O41" s="76">
        <f t="shared" si="0"/>
        <v>882.69860458153778</v>
      </c>
      <c r="P41" s="76">
        <f>D41+'biogenics 12'!T40</f>
        <v>13330.965564183649</v>
      </c>
      <c r="Q41" s="76">
        <f t="shared" si="1"/>
        <v>4395.6252316144555</v>
      </c>
      <c r="R41" s="76">
        <f t="shared" si="2"/>
        <v>3039.5317961975629</v>
      </c>
      <c r="S41" s="76">
        <f t="shared" si="3"/>
        <v>848.60393531912405</v>
      </c>
      <c r="T41" s="76">
        <f>H41+'biogenics 12'!Z40</f>
        <v>32885.94216798382</v>
      </c>
      <c r="U41" s="94"/>
      <c r="V41" s="94" t="s">
        <v>204</v>
      </c>
      <c r="W41" s="76">
        <f>B41-'ptfire-wild'!B40-'ptfire-rx'!B40</f>
        <v>79928.345057364058</v>
      </c>
      <c r="X41" s="76">
        <f>C41-'ptfire-wild'!C40-'ptfire-rx'!C40</f>
        <v>866.63513058153774</v>
      </c>
      <c r="Y41" s="76">
        <f>D41-'ptfire-wild'!D40-'ptfire-rx'!D40</f>
        <v>13138.275533983649</v>
      </c>
      <c r="Z41" s="76">
        <f>E41-'ptfire-wild'!E40-'ptfire-rx'!E40</f>
        <v>4295.8039546144555</v>
      </c>
      <c r="AA41" s="76">
        <f>F41-'ptfire-wild'!F40-'ptfire-rx'!F40</f>
        <v>2954.9374871975629</v>
      </c>
      <c r="AB41" s="76">
        <f>G41-'ptfire-wild'!G40-'ptfire-rx'!G40</f>
        <v>841.15036731912403</v>
      </c>
      <c r="AC41" s="76">
        <f>H41-'ptfire-wild'!H40-'ptfire-rx'!H40</f>
        <v>14513.254038983821</v>
      </c>
    </row>
    <row r="42" spans="1:29">
      <c r="A42" s="94" t="s">
        <v>205</v>
      </c>
      <c r="B42" s="76">
        <f>rail!B41+'cmv_c1c2 12'!B41+nonpt!B41+nonroad!B41+'onroad all'!Q41+ptegu!B41+ptnonipm!B41+pt_oilgas!B41+np_oilgas!B41+rwc!B41+'ptfire-wild'!B41+ptagfire!B41+'cmv_c3 12'!B41+'ptfire-rx'!B41+airports!B41+np_solvents!B41</f>
        <v>1068133.1757908938</v>
      </c>
      <c r="C42" s="76">
        <f>rail!C41+'cmv_c1c2 12'!AO41+nonpt!C41+nonroad!C41+'onroad all'!AR41+ptegu!C41+ptnonipm!C41+pt_oilgas!C41+np_oilgas!C41+rwc!C41+livestock!B41+'ptfire-wild'!C41+ptagfire!C41+'cmv_c3 12'!AO41+fertilizer!B41+'ptfire-rx'!C41+airports!C41+np_solvents!C41</f>
        <v>39315.917199741642</v>
      </c>
      <c r="D42" s="76">
        <f>rail!D41+'cmv_c1c2 12'!D41+nonpt!D41+nonroad!D41+'onroad all'!AG41+'onroad all'!AT41+'onroad all'!AU41+ptegu!AZ41+ptnonipm!D41+pt_oilgas!D41+np_oilgas!D41+rwc!D41+'ptfire-wild'!D41+ptagfire!D41+'cmv_c3 12'!D41+'ptfire-rx'!D41+airports!D41+np_solvents!D41</f>
        <v>139099.09241092848</v>
      </c>
      <c r="E42" s="76">
        <f>rail!E41+'cmv_c1c2 12'!E41+nonpt!E41+nonroad!E41+ptegu!E41+ptnonipm!E41+pt_oilgas!E41+np_oilgas!E41+rwc!E41+'onroad all'!BI41+afdust!BA41+'ptfire-wild'!E41+ptagfire!E41+'cmv_c3 12'!E41+'ptfire-rx'!E41+airports!E41+np_solvents!E41</f>
        <v>108622.28895382429</v>
      </c>
      <c r="F42" s="76">
        <f>rail!F41+'cmv_c1c2 12'!F41+nonpt!F41+nonroad!F41+ptegu!F41+ptnonipm!F41+pt_oilgas!F41+np_oilgas!F41+rwc!F41+'onroad all'!BL41+afdust!BB41+'ptfire-wild'!F41+ptagfire!F41+'cmv_c3 12'!F41+'ptfire-rx'!F41+airports!F41+np_solvents!F41</f>
        <v>66721.588870093197</v>
      </c>
      <c r="G42" s="76">
        <f>rail!G41+'cmv_c1c2 12'!G41+nonpt!G41+nonroad!G41+'onroad all'!CB41+ptegu!BZ41+ptnonipm!G41+pt_oilgas!G41+np_oilgas!G41+rwc!G41+'ptfire-wild'!G41+ptagfire!G41+'cmv_c3 12'!G41+'ptfire-rx'!G41+airports!G41+np_solvents!G41</f>
        <v>24727.883779648986</v>
      </c>
      <c r="H42" s="76">
        <f>rail!H41+'cmv_c1c2 12'!H41+nonpt!H41+nonroad!H41+'onroad all'!CN41+ptegu!H41+ptnonipm!H41+pt_oilgas!H41+np_oilgas!H41+rwc!H41+'ptfire-wild'!H41+ptagfire!H41+'cmv_c3 12'!H41+livestock!C41+'ptfire-rx'!H41+np_solvents!H41+airports!H41</f>
        <v>203432.72590113565</v>
      </c>
      <c r="I42" s="37" t="s">
        <v>167</v>
      </c>
      <c r="J42" s="94"/>
      <c r="K42" s="94"/>
      <c r="L42" s="94"/>
      <c r="M42" s="94" t="s">
        <v>205</v>
      </c>
      <c r="N42" s="76">
        <f>B42+'biogenics 12'!H41</f>
        <v>1145485.4466908937</v>
      </c>
      <c r="O42" s="76">
        <f t="shared" si="0"/>
        <v>39315.917199741642</v>
      </c>
      <c r="P42" s="76">
        <f>D42+'biogenics 12'!T41</f>
        <v>151456.62303092849</v>
      </c>
      <c r="Q42" s="76">
        <f t="shared" si="1"/>
        <v>108622.28895382429</v>
      </c>
      <c r="R42" s="76">
        <f t="shared" si="2"/>
        <v>66721.588870093197</v>
      </c>
      <c r="S42" s="76">
        <f t="shared" si="3"/>
        <v>24727.883779648986</v>
      </c>
      <c r="T42" s="76">
        <f>H42+'biogenics 12'!Z41</f>
        <v>967511.26750113559</v>
      </c>
      <c r="U42" s="94"/>
      <c r="V42" s="94" t="s">
        <v>205</v>
      </c>
      <c r="W42" s="76">
        <f>B42-'ptfire-wild'!B41-'ptfire-rx'!B41</f>
        <v>767563.80688988767</v>
      </c>
      <c r="X42" s="76">
        <f>C42-'ptfire-wild'!C41-'ptfire-rx'!C41</f>
        <v>34366.613234741621</v>
      </c>
      <c r="Y42" s="76">
        <f>D42-'ptfire-wild'!D41-'ptfire-rx'!D41</f>
        <v>133703.32914092857</v>
      </c>
      <c r="Z42" s="76">
        <f>E42-'ptfire-wild'!E41-'ptfire-rx'!E41</f>
        <v>76696.466045823909</v>
      </c>
      <c r="AA42" s="76">
        <f>F42-'ptfire-wild'!F41-'ptfire-rx'!F41</f>
        <v>39597.230650093341</v>
      </c>
      <c r="AB42" s="76">
        <f>G42-'ptfire-wild'!G41-'ptfire-rx'!G41</f>
        <v>22074.950926648995</v>
      </c>
      <c r="AC42" s="76">
        <f>H42-'ptfire-wild'!H41-'ptfire-rx'!H41</f>
        <v>131900.95555113663</v>
      </c>
    </row>
    <row r="43" spans="1:29">
      <c r="A43" s="94" t="s">
        <v>206</v>
      </c>
      <c r="B43" s="76">
        <f>rail!B42+'cmv_c1c2 12'!B42+nonpt!B42+nonroad!B42+'onroad all'!Q42+ptegu!B42+ptnonipm!B42+pt_oilgas!B42+np_oilgas!B42+rwc!B42+'ptfire-wild'!B42+ptagfire!B42+'cmv_c3 12'!B42+'ptfire-rx'!B42+airports!B42+np_solvents!B42</f>
        <v>230071.09887858911</v>
      </c>
      <c r="C43" s="76">
        <f>rail!C42+'cmv_c1c2 12'!AO42+nonpt!C42+nonroad!C42+'onroad all'!AR42+ptegu!C42+ptnonipm!C42+pt_oilgas!C42+np_oilgas!C42+rwc!C42+livestock!B42+'ptfire-wild'!C42+ptagfire!C42+'cmv_c3 12'!AO42+fertilizer!B42+'ptfire-rx'!C42+airports!C42+np_solvents!C42</f>
        <v>126742.94878836258</v>
      </c>
      <c r="D43" s="76">
        <f>rail!D42+'cmv_c1c2 12'!D42+nonpt!D42+nonroad!D42+'onroad all'!AG42+'onroad all'!AT42+'onroad all'!AU42+ptegu!AZ42+ptnonipm!D42+pt_oilgas!D42+np_oilgas!D42+rwc!D42+'ptfire-wild'!D42+ptagfire!D42+'cmv_c3 12'!D42+'ptfire-rx'!D42+airports!D42+np_solvents!D42</f>
        <v>41834.661126284969</v>
      </c>
      <c r="E43" s="76">
        <f>rail!E42+'cmv_c1c2 12'!E42+nonpt!E42+nonroad!E42+ptegu!E42+ptnonipm!E42+pt_oilgas!E42+np_oilgas!E42+rwc!E42+'onroad all'!BI42+afdust!BA42+'ptfire-wild'!E42+ptagfire!E42+'cmv_c3 12'!E42+'ptfire-rx'!E42+airports!E42+np_solvents!E42</f>
        <v>104505.31925567423</v>
      </c>
      <c r="F43" s="76">
        <f>rail!F42+'cmv_c1c2 12'!F42+nonpt!F42+nonroad!F42+ptegu!F42+ptnonipm!F42+pt_oilgas!F42+np_oilgas!F42+rwc!F42+'onroad all'!BL42+afdust!BB42+'ptfire-wild'!F42+ptagfire!F42+'cmv_c3 12'!F42+'ptfire-rx'!F42+airports!F42+np_solvents!F42</f>
        <v>28960.998594955094</v>
      </c>
      <c r="G43" s="76">
        <f>rail!G42+'cmv_c1c2 12'!G42+nonpt!G42+nonroad!G42+'onroad all'!CB42+ptegu!BZ42+ptnonipm!G42+pt_oilgas!G42+np_oilgas!G42+rwc!G42+'ptfire-wild'!G42+ptagfire!G42+'cmv_c3 12'!G42+'ptfire-rx'!G42+airports!G42+np_solvents!G42</f>
        <v>3760.5216727601687</v>
      </c>
      <c r="H43" s="76">
        <f>rail!H42+'cmv_c1c2 12'!H42+nonpt!H42+nonroad!H42+'onroad all'!CN42+ptegu!H42+ptnonipm!H42+pt_oilgas!H42+np_oilgas!H42+rwc!H42+'ptfire-wild'!H42+ptagfire!H42+'cmv_c3 12'!H42+livestock!C42+'ptfire-rx'!H42+np_solvents!H42+airports!H42</f>
        <v>69398.478352000064</v>
      </c>
      <c r="I43" s="37" t="s">
        <v>167</v>
      </c>
      <c r="J43" s="94"/>
      <c r="K43" s="94"/>
      <c r="L43" s="94"/>
      <c r="M43" s="94" t="s">
        <v>206</v>
      </c>
      <c r="N43" s="76">
        <f>B43+'biogenics 12'!H42</f>
        <v>281310.7700035891</v>
      </c>
      <c r="O43" s="76">
        <f t="shared" si="0"/>
        <v>126742.94878836258</v>
      </c>
      <c r="P43" s="76">
        <f>D43+'biogenics 12'!T42</f>
        <v>69033.533860581578</v>
      </c>
      <c r="Q43" s="76">
        <f t="shared" si="1"/>
        <v>104505.31925567423</v>
      </c>
      <c r="R43" s="76">
        <f t="shared" si="2"/>
        <v>28960.998594955094</v>
      </c>
      <c r="S43" s="76">
        <f t="shared" si="3"/>
        <v>3760.5216727601687</v>
      </c>
      <c r="T43" s="76">
        <f>H43+'biogenics 12'!Z42</f>
        <v>237870.28017300006</v>
      </c>
      <c r="U43" s="94"/>
      <c r="V43" s="94" t="s">
        <v>206</v>
      </c>
      <c r="W43" s="76">
        <f>B43-'ptfire-wild'!B42-'ptfire-rx'!B42</f>
        <v>141742.91121459019</v>
      </c>
      <c r="X43" s="76">
        <f>C43-'ptfire-wild'!C42-'ptfire-rx'!C42</f>
        <v>125299.64670836259</v>
      </c>
      <c r="Y43" s="76">
        <f>D43-'ptfire-wild'!D42-'ptfire-rx'!D42</f>
        <v>40609.186492284978</v>
      </c>
      <c r="Z43" s="76">
        <f>E43-'ptfire-wild'!E42-'ptfire-rx'!E42</f>
        <v>95355.479994674373</v>
      </c>
      <c r="AA43" s="76">
        <f>F43-'ptfire-wild'!F42-'ptfire-rx'!F42</f>
        <v>21154.975427955054</v>
      </c>
      <c r="AB43" s="76">
        <f>G43-'ptfire-wild'!G42-'ptfire-rx'!G42</f>
        <v>3091.828318760176</v>
      </c>
      <c r="AC43" s="76">
        <f>H43-'ptfire-wild'!H42-'ptfire-rx'!H42</f>
        <v>48359.114369999734</v>
      </c>
    </row>
    <row r="44" spans="1:29">
      <c r="A44" s="94" t="s">
        <v>207</v>
      </c>
      <c r="B44" s="76">
        <f>rail!B43+'cmv_c1c2 12'!B43+nonpt!B43+nonroad!B43+'onroad all'!Q43+ptegu!B43+ptnonipm!B43+pt_oilgas!B43+np_oilgas!B43+rwc!B43+'ptfire-wild'!B43+ptagfire!B43+'cmv_c3 12'!B43+'ptfire-rx'!B43+airports!B43+np_solvents!B43</f>
        <v>1012538.7475510952</v>
      </c>
      <c r="C44" s="76">
        <f>rail!C43+'cmv_c1c2 12'!AO43+nonpt!C43+nonroad!C43+'onroad all'!AR43+ptegu!C43+ptnonipm!C43+pt_oilgas!C43+np_oilgas!C43+rwc!C43+livestock!B43+'ptfire-wild'!C43+ptagfire!C43+'cmv_c3 12'!AO43+fertilizer!B43+'ptfire-rx'!C43+airports!C43+np_solvents!C43</f>
        <v>33281.220477833282</v>
      </c>
      <c r="D44" s="76">
        <f>rail!D43+'cmv_c1c2 12'!D43+nonpt!D43+nonroad!D43+'onroad all'!AG43+'onroad all'!AT43+'onroad all'!AU43+ptegu!AZ43+ptnonipm!D43+pt_oilgas!D43+np_oilgas!D43+rwc!D43+'ptfire-wild'!D43+ptagfire!D43+'cmv_c3 12'!D43+'ptfire-rx'!D43+airports!D43+np_solvents!D43</f>
        <v>170076.67692618677</v>
      </c>
      <c r="E44" s="76">
        <f>rail!E43+'cmv_c1c2 12'!E43+nonpt!E43+nonroad!E43+ptegu!E43+ptnonipm!E43+pt_oilgas!E43+np_oilgas!E43+rwc!E43+'onroad all'!BI43+afdust!BA43+'ptfire-wild'!E43+ptagfire!E43+'cmv_c3 12'!E43+'ptfire-rx'!E43+airports!E43+np_solvents!E43</f>
        <v>93095.214946753928</v>
      </c>
      <c r="F44" s="76">
        <f>rail!F43+'cmv_c1c2 12'!F43+nonpt!F43+nonroad!F43+ptegu!F43+ptnonipm!F43+pt_oilgas!F43+np_oilgas!F43+rwc!F43+'onroad all'!BL43+afdust!BB43+'ptfire-wild'!F43+ptagfire!F43+'cmv_c3 12'!F43+'ptfire-rx'!F43+airports!F43+np_solvents!F43</f>
        <v>55299.157353325492</v>
      </c>
      <c r="G44" s="76">
        <f>rail!G43+'cmv_c1c2 12'!G43+nonpt!G43+nonroad!G43+'onroad all'!CB43+ptegu!BZ43+ptnonipm!G43+pt_oilgas!G43+np_oilgas!G43+rwc!G43+'ptfire-wild'!G43+ptagfire!G43+'cmv_c3 12'!G43+'ptfire-rx'!G43+airports!G43+np_solvents!G43</f>
        <v>31810.298296442881</v>
      </c>
      <c r="H44" s="76">
        <f>rail!H43+'cmv_c1c2 12'!H43+nonpt!H43+nonroad!H43+'onroad all'!CN43+ptegu!H43+ptnonipm!H43+pt_oilgas!H43+np_oilgas!H43+rwc!H43+'ptfire-wild'!H43+ptagfire!H43+'cmv_c3 12'!H43+livestock!C43+'ptfire-rx'!H43+np_solvents!H43+airports!H43</f>
        <v>200203.78987730443</v>
      </c>
      <c r="I44" s="37" t="s">
        <v>167</v>
      </c>
      <c r="J44" s="94"/>
      <c r="K44" s="94"/>
      <c r="L44" s="94"/>
      <c r="M44" s="94" t="s">
        <v>207</v>
      </c>
      <c r="N44" s="76">
        <f>B44+'biogenics 12'!H43</f>
        <v>1081304.4294810952</v>
      </c>
      <c r="O44" s="76">
        <f t="shared" si="0"/>
        <v>33281.220477833282</v>
      </c>
      <c r="P44" s="76">
        <f>D44+'biogenics 12'!T43</f>
        <v>190375.88235859666</v>
      </c>
      <c r="Q44" s="76">
        <f t="shared" si="1"/>
        <v>93095.214946753928</v>
      </c>
      <c r="R44" s="76">
        <f t="shared" si="2"/>
        <v>55299.157353325492</v>
      </c>
      <c r="S44" s="76">
        <f t="shared" si="3"/>
        <v>31810.298296442881</v>
      </c>
      <c r="T44" s="76">
        <f>H44+'biogenics 12'!Z43</f>
        <v>870889.3718173044</v>
      </c>
      <c r="U44" s="94"/>
      <c r="V44" s="94" t="s">
        <v>207</v>
      </c>
      <c r="W44" s="76">
        <f>B44-'ptfire-wild'!B43-'ptfire-rx'!B43</f>
        <v>887397.1870420964</v>
      </c>
      <c r="X44" s="76">
        <f>C44-'ptfire-wild'!C43-'ptfire-rx'!C43</f>
        <v>31218.721886833289</v>
      </c>
      <c r="Y44" s="76">
        <f>D44-'ptfire-wild'!D43-'ptfire-rx'!D43</f>
        <v>167555.53938418673</v>
      </c>
      <c r="Z44" s="76">
        <f>E44-'ptfire-wild'!E43-'ptfire-rx'!E43</f>
        <v>79482.921751754096</v>
      </c>
      <c r="AA44" s="76">
        <f>F44-'ptfire-wild'!F43-'ptfire-rx'!F43</f>
        <v>43708.209684325651</v>
      </c>
      <c r="AB44" s="76">
        <f>G44-'ptfire-wild'!G43-'ptfire-rx'!G43</f>
        <v>30622.436272442887</v>
      </c>
      <c r="AC44" s="76">
        <f>H44-'ptfire-wild'!H43-'ptfire-rx'!H43</f>
        <v>170245.57589230407</v>
      </c>
    </row>
    <row r="45" spans="1:29">
      <c r="A45" s="94" t="s">
        <v>208</v>
      </c>
      <c r="B45" s="76">
        <f>rail!B44+'cmv_c1c2 12'!B44+nonpt!B44+nonroad!B44+'onroad all'!Q44+ptegu!B44+ptnonipm!B44+pt_oilgas!B44+np_oilgas!B44+rwc!B44+'ptfire-wild'!B44+ptagfire!B44+'cmv_c3 12'!B44+'ptfire-rx'!B44+airports!B44+np_solvents!B44</f>
        <v>3611289.0963445352</v>
      </c>
      <c r="C45" s="76">
        <f>rail!C44+'cmv_c1c2 12'!AO44+nonpt!C44+nonroad!C44+'onroad all'!AR44+ptegu!C44+ptnonipm!C44+pt_oilgas!C44+np_oilgas!C44+rwc!C44+livestock!B44+'ptfire-wild'!C44+ptagfire!C44+'cmv_c3 12'!AO44+fertilizer!B44+'ptfire-rx'!C44+airports!C44+np_solvents!C44</f>
        <v>536263.4063627678</v>
      </c>
      <c r="D45" s="76">
        <f>rail!D44+'cmv_c1c2 12'!D44+nonpt!D44+nonroad!D44+'onroad all'!AG44+'onroad all'!AT44+'onroad all'!AU44+ptegu!AZ44+ptnonipm!D44+pt_oilgas!D44+np_oilgas!D44+rwc!D44+'ptfire-wild'!D44+ptagfire!D44+'cmv_c3 12'!D44+'ptfire-rx'!D44+airports!D44+np_solvents!D44</f>
        <v>1012608.906157046</v>
      </c>
      <c r="E45" s="76">
        <f>rail!E44+'cmv_c1c2 12'!E44+nonpt!E44+nonroad!E44+ptegu!E44+ptnonipm!E44+pt_oilgas!E44+np_oilgas!E44+rwc!E44+'onroad all'!BI44+afdust!BA44+'ptfire-wild'!E44+ptagfire!E44+'cmv_c3 12'!E44+'ptfire-rx'!E44+airports!E44+np_solvents!E44</f>
        <v>873939.19158768596</v>
      </c>
      <c r="F45" s="76">
        <f>rail!F44+'cmv_c1c2 12'!F44+nonpt!F44+nonroad!F44+ptegu!F44+ptnonipm!F44+pt_oilgas!F44+np_oilgas!F44+rwc!F44+'onroad all'!BL44+afdust!BB44+'ptfire-wild'!F44+ptagfire!F44+'cmv_c3 12'!F44+'ptfire-rx'!F44+airports!F44+np_solvents!F44</f>
        <v>270070.8589889452</v>
      </c>
      <c r="G45" s="76">
        <f>rail!G44+'cmv_c1c2 12'!G44+nonpt!G44+nonroad!G44+'onroad all'!CB44+ptegu!BZ44+ptnonipm!G44+pt_oilgas!G44+np_oilgas!G44+rwc!G44+'ptfire-wild'!G44+ptagfire!G44+'cmv_c3 12'!G44+'ptfire-rx'!G44+airports!G44+np_solvents!G44</f>
        <v>325878.87771920196</v>
      </c>
      <c r="H45" s="76">
        <f>rail!H44+'cmv_c1c2 12'!H44+nonpt!H44+nonroad!H44+'onroad all'!CN44+ptegu!H44+ptnonipm!H44+pt_oilgas!H44+np_oilgas!H44+rwc!H44+'ptfire-wild'!H44+ptagfire!H44+'cmv_c3 12'!H44+livestock!C44+'ptfire-rx'!H44+np_solvents!H44+airports!H44</f>
        <v>1693873.9334895138</v>
      </c>
      <c r="I45" s="37" t="s">
        <v>167</v>
      </c>
      <c r="J45" s="94"/>
      <c r="K45" s="94"/>
      <c r="L45" s="94"/>
      <c r="M45" s="94" t="s">
        <v>208</v>
      </c>
      <c r="N45" s="76">
        <f>B45+'biogenics 12'!H44</f>
        <v>4033805.5231645354</v>
      </c>
      <c r="O45" s="76">
        <f t="shared" si="0"/>
        <v>536263.4063627678</v>
      </c>
      <c r="P45" s="76">
        <f>D45+'biogenics 12'!T44</f>
        <v>1112289.2702384461</v>
      </c>
      <c r="Q45" s="76">
        <f t="shared" si="1"/>
        <v>873939.19158768596</v>
      </c>
      <c r="R45" s="76">
        <f t="shared" si="2"/>
        <v>270070.8589889452</v>
      </c>
      <c r="S45" s="76">
        <f t="shared" si="3"/>
        <v>325878.87771920196</v>
      </c>
      <c r="T45" s="76">
        <f>H45+'biogenics 12'!Z44</f>
        <v>3802363.7595395138</v>
      </c>
      <c r="U45" s="94"/>
      <c r="V45" s="94" t="s">
        <v>208</v>
      </c>
      <c r="W45" s="76">
        <f>B45-'ptfire-wild'!B44-'ptfire-rx'!B44</f>
        <v>2698230.9089054186</v>
      </c>
      <c r="X45" s="76">
        <f>C45-'ptfire-wild'!C44-'ptfire-rx'!C44</f>
        <v>521331.76736876281</v>
      </c>
      <c r="Y45" s="76">
        <f>D45-'ptfire-wild'!D44-'ptfire-rx'!D44</f>
        <v>993548.379393048</v>
      </c>
      <c r="Z45" s="76">
        <f>E45-'ptfire-wild'!E44-'ptfire-rx'!E44</f>
        <v>771231.60332665639</v>
      </c>
      <c r="AA45" s="76">
        <f>F45-'ptfire-wild'!F44-'ptfire-rx'!F44</f>
        <v>181635.98307792857</v>
      </c>
      <c r="AB45" s="76">
        <f>G45-'ptfire-wild'!G44-'ptfire-rx'!G44</f>
        <v>317032.96522519941</v>
      </c>
      <c r="AC45" s="76">
        <f>H45-'ptfire-wild'!H44-'ptfire-rx'!H44</f>
        <v>1471391.6855525714</v>
      </c>
    </row>
    <row r="46" spans="1:29">
      <c r="A46" s="94" t="s">
        <v>209</v>
      </c>
      <c r="B46" s="76">
        <f>rail!B45+'cmv_c1c2 12'!B45+nonpt!B45+nonroad!B45+'onroad all'!Q45+ptegu!B45+ptnonipm!B45+pt_oilgas!B45+np_oilgas!B45+rwc!B45+'ptfire-wild'!B45+ptagfire!B45+'cmv_c3 12'!B45+'ptfire-rx'!B45+airports!B45+np_solvents!B45</f>
        <v>1004763.8303317736</v>
      </c>
      <c r="C46" s="76">
        <f>rail!C45+'cmv_c1c2 12'!AO45+nonpt!C45+nonroad!C45+'onroad all'!AR45+ptegu!C45+ptnonipm!C45+pt_oilgas!C45+np_oilgas!C45+rwc!C45+livestock!B45+'ptfire-wild'!C45+ptagfire!C45+'cmv_c3 12'!AO45+fertilizer!B45+'ptfire-rx'!C45+airports!C45+np_solvents!C45</f>
        <v>60695.338538012969</v>
      </c>
      <c r="D46" s="76">
        <f>rail!D45+'cmv_c1c2 12'!D45+nonpt!D45+nonroad!D45+'onroad all'!AG45+'onroad all'!AT45+'onroad all'!AU45+ptegu!AZ45+ptnonipm!D45+pt_oilgas!D45+np_oilgas!D45+rwc!D45+'ptfire-wild'!D45+ptagfire!D45+'cmv_c3 12'!D45+'ptfire-rx'!D45+airports!D45+np_solvents!D45</f>
        <v>136393.79724067549</v>
      </c>
      <c r="E46" s="76">
        <f>rail!E45+'cmv_c1c2 12'!E45+nonpt!E45+nonroad!E45+ptegu!E45+ptnonipm!E45+pt_oilgas!E45+np_oilgas!E45+rwc!E45+'onroad all'!BI45+afdust!BA45+'ptfire-wild'!E45+ptagfire!E45+'cmv_c3 12'!E45+'ptfire-rx'!E45+airports!E45+np_solvents!E45</f>
        <v>167375.33117468885</v>
      </c>
      <c r="F46" s="76">
        <f>rail!F45+'cmv_c1c2 12'!F45+nonpt!F45+nonroad!F45+ptegu!F45+ptnonipm!F45+pt_oilgas!F45+np_oilgas!F45+rwc!F45+'onroad all'!BL45+afdust!BB45+'ptfire-wild'!F45+ptagfire!F45+'cmv_c3 12'!F45+'ptfire-rx'!F45+airports!F45+np_solvents!F45</f>
        <v>78167.521456894523</v>
      </c>
      <c r="G46" s="76">
        <f>rail!G45+'cmv_c1c2 12'!G45+nonpt!G45+nonroad!G45+'onroad all'!CB45+ptegu!BZ45+ptnonipm!G45+pt_oilgas!G45+np_oilgas!G45+rwc!G45+'ptfire-wild'!G45+ptagfire!G45+'cmv_c3 12'!G45+'ptfire-rx'!G45+airports!G45+np_solvents!G45</f>
        <v>15980.499590608308</v>
      </c>
      <c r="H46" s="76">
        <f>rail!H45+'cmv_c1c2 12'!H45+nonpt!H45+nonroad!H45+'onroad all'!CN45+ptegu!H45+ptnonipm!H45+pt_oilgas!H45+np_oilgas!H45+rwc!H45+'ptfire-wild'!H45+ptagfire!H45+'cmv_c3 12'!H45+livestock!C45+'ptfire-rx'!H45+np_solvents!H45+airports!H45</f>
        <v>367759.20464247331</v>
      </c>
      <c r="J46" s="94"/>
      <c r="K46" s="94"/>
      <c r="L46" s="94"/>
      <c r="M46" s="94" t="s">
        <v>209</v>
      </c>
      <c r="N46" s="76">
        <f>B46+'biogenics 12'!H45</f>
        <v>1071158.4114017736</v>
      </c>
      <c r="O46" s="76">
        <f t="shared" si="0"/>
        <v>60695.338538012969</v>
      </c>
      <c r="P46" s="76">
        <f>D46+'biogenics 12'!T45</f>
        <v>148807.76334658547</v>
      </c>
      <c r="Q46" s="76">
        <f t="shared" si="1"/>
        <v>167375.33117468885</v>
      </c>
      <c r="R46" s="76">
        <f t="shared" si="2"/>
        <v>78167.521456894523</v>
      </c>
      <c r="S46" s="76">
        <f t="shared" si="3"/>
        <v>15980.499590608308</v>
      </c>
      <c r="T46" s="76">
        <f>H46+'biogenics 12'!Z45</f>
        <v>645028.26694247336</v>
      </c>
      <c r="U46" s="94"/>
      <c r="V46" s="94" t="s">
        <v>209</v>
      </c>
      <c r="W46" s="76">
        <f>B46-'ptfire-wild'!B45-'ptfire-rx'!B45</f>
        <v>337443.37269877188</v>
      </c>
      <c r="X46" s="76">
        <f>C46-'ptfire-wild'!C45-'ptfire-rx'!C45</f>
        <v>49747.392585012938</v>
      </c>
      <c r="Y46" s="76">
        <f>D46-'ptfire-wild'!D45-'ptfire-rx'!D45</f>
        <v>127380.36160867546</v>
      </c>
      <c r="Z46" s="76">
        <f>E46-'ptfire-wild'!E45-'ptfire-rx'!E45</f>
        <v>99513.081175689003</v>
      </c>
      <c r="AA46" s="76">
        <f>F46-'ptfire-wild'!F45-'ptfire-rx'!F45</f>
        <v>20636.322189894563</v>
      </c>
      <c r="AB46" s="76">
        <f>G46-'ptfire-wild'!G45-'ptfire-rx'!G45</f>
        <v>10994.251001608318</v>
      </c>
      <c r="AC46" s="76">
        <f>H46-'ptfire-wild'!H45-'ptfire-rx'!H45</f>
        <v>210265.44675647351</v>
      </c>
    </row>
    <row r="47" spans="1:29">
      <c r="A47" s="94" t="s">
        <v>210</v>
      </c>
      <c r="B47" s="76">
        <f>rail!B46+'cmv_c1c2 12'!B46+nonpt!B46+nonroad!B46+'onroad all'!Q46+ptegu!B46+ptnonipm!B46+pt_oilgas!B46+np_oilgas!B46+rwc!B46+'ptfire-wild'!B46+ptagfire!B46+'cmv_c3 12'!B46+'ptfire-rx'!B46+airports!B46+np_solvents!B46</f>
        <v>110403.92852202813</v>
      </c>
      <c r="C47" s="76">
        <f>rail!C46+'cmv_c1c2 12'!AO46+nonpt!C46+nonroad!C46+'onroad all'!AR46+ptegu!C46+ptnonipm!C46+pt_oilgas!C46+np_oilgas!C46+rwc!C46+livestock!B46+'ptfire-wild'!C46+ptagfire!C46+'cmv_c3 12'!AO46+fertilizer!B46+'ptfire-rx'!C46+airports!C46+np_solvents!C46</f>
        <v>6227.6826257158182</v>
      </c>
      <c r="D47" s="76">
        <f>rail!D46+'cmv_c1c2 12'!D46+nonpt!D46+nonroad!D46+'onroad all'!AG46+'onroad all'!AT46+'onroad all'!AU46+ptegu!AZ46+ptnonipm!D46+pt_oilgas!D46+np_oilgas!D46+rwc!D46+'ptfire-wild'!D46+ptagfire!D46+'cmv_c3 12'!D46+'ptfire-rx'!D46+airports!D46+np_solvents!D46</f>
        <v>13624.988112230374</v>
      </c>
      <c r="E47" s="76">
        <f>rail!E46+'cmv_c1c2 12'!E46+nonpt!E46+nonroad!E46+ptegu!E46+ptnonipm!E46+pt_oilgas!E46+np_oilgas!E46+rwc!E46+'onroad all'!BI46+afdust!BA46+'ptfire-wild'!E46+ptagfire!E46+'cmv_c3 12'!E46+'ptfire-rx'!E46+airports!E46+np_solvents!E46</f>
        <v>16153.804399526813</v>
      </c>
      <c r="F47" s="76">
        <f>rail!F46+'cmv_c1c2 12'!F46+nonpt!F46+nonroad!F46+ptegu!F46+ptnonipm!F46+pt_oilgas!F46+np_oilgas!F46+rwc!F46+'onroad all'!BL46+afdust!BB46+'ptfire-wild'!F46+ptagfire!F46+'cmv_c3 12'!F46+'ptfire-rx'!F46+airports!F46+np_solvents!F46</f>
        <v>8379.3930255103478</v>
      </c>
      <c r="G47" s="76">
        <f>rail!G46+'cmv_c1c2 12'!G46+nonpt!G46+nonroad!G46+'onroad all'!CB46+ptegu!BZ46+ptnonipm!G46+pt_oilgas!G46+np_oilgas!G46+rwc!G46+'ptfire-wild'!G46+ptagfire!G46+'cmv_c3 12'!G46+'ptfire-rx'!G46+airports!G46+np_solvents!G46</f>
        <v>764.30781366860435</v>
      </c>
      <c r="H47" s="76">
        <f>rail!H46+'cmv_c1c2 12'!H46+nonpt!H46+nonroad!H46+'onroad all'!CN46+ptegu!H46+ptnonipm!H46+pt_oilgas!H46+np_oilgas!H46+rwc!H46+'ptfire-wild'!H46+ptagfire!H46+'cmv_c3 12'!H46+livestock!C46+'ptfire-rx'!H46+np_solvents!H46+airports!H46</f>
        <v>19236.566529528511</v>
      </c>
      <c r="I47" s="37" t="s">
        <v>167</v>
      </c>
      <c r="J47" s="94"/>
      <c r="K47" s="94"/>
      <c r="L47" s="94"/>
      <c r="M47" s="94" t="s">
        <v>210</v>
      </c>
      <c r="N47" s="76">
        <f>B47+'biogenics 12'!H46</f>
        <v>122624.40114202803</v>
      </c>
      <c r="O47" s="76">
        <f t="shared" si="0"/>
        <v>6227.6826257158182</v>
      </c>
      <c r="P47" s="76">
        <f>D47+'biogenics 12'!T46</f>
        <v>14944.655081240364</v>
      </c>
      <c r="Q47" s="76">
        <f t="shared" si="1"/>
        <v>16153.804399526813</v>
      </c>
      <c r="R47" s="76">
        <f t="shared" si="2"/>
        <v>8379.3930255103478</v>
      </c>
      <c r="S47" s="76">
        <f t="shared" si="3"/>
        <v>764.30781366860435</v>
      </c>
      <c r="T47" s="76">
        <f>H47+'biogenics 12'!Z46</f>
        <v>90490.791309528518</v>
      </c>
      <c r="U47" s="94"/>
      <c r="V47" s="94" t="s">
        <v>210</v>
      </c>
      <c r="W47" s="76">
        <f>B47-'ptfire-wild'!B46-'ptfire-rx'!B46</f>
        <v>105719.07103202812</v>
      </c>
      <c r="X47" s="76">
        <f>C47-'ptfire-wild'!C46-'ptfire-rx'!C46</f>
        <v>6150.8224127158182</v>
      </c>
      <c r="Y47" s="76">
        <f>D47-'ptfire-wild'!D46-'ptfire-rx'!D46</f>
        <v>13559.334101230374</v>
      </c>
      <c r="Z47" s="76">
        <f>E47-'ptfire-wild'!E46-'ptfire-rx'!E46</f>
        <v>15674.294360526812</v>
      </c>
      <c r="AA47" s="76">
        <f>F47-'ptfire-wild'!F46-'ptfire-rx'!F46</f>
        <v>7972.5387675103475</v>
      </c>
      <c r="AB47" s="76">
        <f>G47-'ptfire-wild'!G46-'ptfire-rx'!G46</f>
        <v>728.58429266860435</v>
      </c>
      <c r="AC47" s="76">
        <f>H47-'ptfire-wild'!H46-'ptfire-rx'!H46</f>
        <v>18128.94719052851</v>
      </c>
    </row>
    <row r="48" spans="1:29">
      <c r="A48" s="94" t="s">
        <v>211</v>
      </c>
      <c r="B48" s="76">
        <f>rail!B47+'cmv_c1c2 12'!B47+nonpt!B47+nonroad!B47+'onroad all'!Q47+ptegu!B47+ptnonipm!B47+pt_oilgas!B47+np_oilgas!B47+rwc!B47+'ptfire-wild'!B47+ptagfire!B47+'cmv_c3 12'!B47+'ptfire-rx'!B47+airports!B47+np_solvents!B47</f>
        <v>1140258.1396483565</v>
      </c>
      <c r="C48" s="76">
        <f>rail!C47+'cmv_c1c2 12'!AO47+nonpt!C47+nonroad!C47+'onroad all'!AR47+ptegu!C47+ptnonipm!C47+pt_oilgas!C47+np_oilgas!C47+rwc!C47+livestock!B47+'ptfire-wild'!C47+ptagfire!C47+'cmv_c3 12'!AO47+fertilizer!B47+'ptfire-rx'!C47+airports!C47+np_solvents!C47</f>
        <v>46621.140938006742</v>
      </c>
      <c r="D48" s="76">
        <f>rail!D47+'cmv_c1c2 12'!D47+nonpt!D47+nonroad!D47+'onroad all'!AG47+'onroad all'!AT47+'onroad all'!AU47+ptegu!AZ47+ptnonipm!D47+pt_oilgas!D47+np_oilgas!D47+rwc!D47+'ptfire-wild'!D47+ptagfire!D47+'cmv_c3 12'!D47+'ptfire-rx'!D47+airports!D47+np_solvents!D47</f>
        <v>184800.31385349014</v>
      </c>
      <c r="E48" s="76">
        <f>rail!E47+'cmv_c1c2 12'!E47+nonpt!E47+nonroad!E47+ptegu!E47+ptnonipm!E47+pt_oilgas!E47+np_oilgas!E47+rwc!E47+'onroad all'!BI47+afdust!BA47+'ptfire-wild'!E47+ptagfire!E47+'cmv_c3 12'!E47+'ptfire-rx'!E47+airports!E47+np_solvents!E47</f>
        <v>84348.419397916936</v>
      </c>
      <c r="F48" s="76">
        <f>rail!F47+'cmv_c1c2 12'!F47+nonpt!F47+nonroad!F47+ptegu!F47+ptnonipm!F47+pt_oilgas!F47+np_oilgas!F47+rwc!F47+'onroad all'!BL47+afdust!BB47+'ptfire-wild'!F47+ptagfire!F47+'cmv_c3 12'!F47+'ptfire-rx'!F47+airports!F47+np_solvents!F47</f>
        <v>54195.950145123665</v>
      </c>
      <c r="G48" s="76">
        <f>rail!G47+'cmv_c1c2 12'!G47+nonpt!G47+nonroad!G47+'onroad all'!CB47+ptegu!BZ47+ptnonipm!G47+pt_oilgas!G47+np_oilgas!G47+rwc!G47+'ptfire-wild'!G47+ptagfire!G47+'cmv_c3 12'!G47+'ptfire-rx'!G47+airports!G47+np_solvents!G47</f>
        <v>25641.140961771598</v>
      </c>
      <c r="H48" s="76">
        <f>rail!H47+'cmv_c1c2 12'!H47+nonpt!H47+nonroad!H47+'onroad all'!CN47+ptegu!H47+ptnonipm!H47+pt_oilgas!H47+np_oilgas!H47+rwc!H47+'ptfire-wild'!H47+ptagfire!H47+'cmv_c3 12'!H47+livestock!C47+'ptfire-rx'!H47+np_solvents!H47+airports!H47</f>
        <v>221182.29520027066</v>
      </c>
      <c r="I48" s="37" t="s">
        <v>167</v>
      </c>
      <c r="J48" s="94"/>
      <c r="K48" s="94"/>
      <c r="L48" s="94"/>
      <c r="M48" s="94" t="s">
        <v>211</v>
      </c>
      <c r="N48" s="76">
        <f>B48+'biogenics 12'!H47</f>
        <v>1209271.8811063564</v>
      </c>
      <c r="O48" s="76">
        <f t="shared" si="0"/>
        <v>46621.140938006742</v>
      </c>
      <c r="P48" s="76">
        <f>D48+'biogenics 12'!T47</f>
        <v>196937.62478078445</v>
      </c>
      <c r="Q48" s="76">
        <f t="shared" si="1"/>
        <v>84348.419397916936</v>
      </c>
      <c r="R48" s="76">
        <f t="shared" si="2"/>
        <v>54195.950145123665</v>
      </c>
      <c r="S48" s="76">
        <f t="shared" si="3"/>
        <v>25641.140961771598</v>
      </c>
      <c r="T48" s="76">
        <f>H48+'biogenics 12'!Z47</f>
        <v>927217.40136426967</v>
      </c>
      <c r="U48" s="94"/>
      <c r="V48" s="94" t="s">
        <v>211</v>
      </c>
      <c r="W48" s="76">
        <f>B48-'ptfire-wild'!B47-'ptfire-rx'!B47</f>
        <v>1011370.157225357</v>
      </c>
      <c r="X48" s="76">
        <f>C48-'ptfire-wild'!C47-'ptfire-rx'!C47</f>
        <v>44497.346398006746</v>
      </c>
      <c r="Y48" s="76">
        <f>D48-'ptfire-wild'!D47-'ptfire-rx'!D47</f>
        <v>182486.78180149017</v>
      </c>
      <c r="Z48" s="76">
        <f>E48-'ptfire-wild'!E47-'ptfire-rx'!E47</f>
        <v>70690.206747916993</v>
      </c>
      <c r="AA48" s="76">
        <f>F48-'ptfire-wild'!F47-'ptfire-rx'!F47</f>
        <v>42603.069938123735</v>
      </c>
      <c r="AB48" s="76">
        <f>G48-'ptfire-wild'!G47-'ptfire-rx'!G47</f>
        <v>24503.3237497716</v>
      </c>
      <c r="AC48" s="76">
        <f>H48-'ptfire-wild'!H47-'ptfire-rx'!H47</f>
        <v>190550.86016227052</v>
      </c>
    </row>
    <row r="49" spans="1:29">
      <c r="A49" s="94" t="s">
        <v>212</v>
      </c>
      <c r="B49" s="76">
        <f>rail!B48+'cmv_c1c2 12'!B48+nonpt!B48+nonroad!B48+'onroad all'!Q48+ptegu!B48+ptnonipm!B48+pt_oilgas!B48+np_oilgas!B48+rwc!B48+'ptfire-wild'!B48+ptagfire!B48+'cmv_c3 12'!B48+'ptfire-rx'!B48+airports!B48+np_solvents!B48</f>
        <v>1703817.2389780055</v>
      </c>
      <c r="C49" s="76">
        <f>rail!C48+'cmv_c1c2 12'!AO48+nonpt!C48+nonroad!C48+'onroad all'!AR48+ptegu!C48+ptnonipm!C48+pt_oilgas!C48+np_oilgas!C48+rwc!C48+livestock!B48+'ptfire-wild'!C48+ptagfire!C48+'cmv_c3 12'!AO48+fertilizer!B48+'ptfire-rx'!C48+airports!C48+np_solvents!C48</f>
        <v>86265.029415522527</v>
      </c>
      <c r="D49" s="76">
        <f>rail!D48+'cmv_c1c2 12'!D48+nonpt!D48+nonroad!D48+'onroad all'!AG48+'onroad all'!AT48+'onroad all'!AU48+ptegu!AZ48+ptnonipm!D48+pt_oilgas!D48+np_oilgas!D48+rwc!D48+'ptfire-wild'!D48+ptagfire!D48+'cmv_c3 12'!D48+'ptfire-rx'!D48+airports!D48+np_solvents!D48</f>
        <v>177913.77641957873</v>
      </c>
      <c r="E49" s="76">
        <f>rail!E48+'cmv_c1c2 12'!E48+nonpt!E48+nonroad!E48+ptegu!E48+ptnonipm!E48+pt_oilgas!E48+np_oilgas!E48+rwc!E48+'onroad all'!BI48+afdust!BA48+'ptfire-wild'!E48+ptagfire!E48+'cmv_c3 12'!E48+'ptfire-rx'!E48+airports!E48+np_solvents!E48</f>
        <v>224750.4192882553</v>
      </c>
      <c r="F49" s="76">
        <f>rail!F48+'cmv_c1c2 12'!F48+nonpt!F48+nonroad!F48+ptegu!F48+ptnonipm!F48+pt_oilgas!F48+np_oilgas!F48+rwc!F48+'onroad all'!BL48+afdust!BB48+'ptfire-wild'!F48+ptagfire!F48+'cmv_c3 12'!F48+'ptfire-rx'!F48+airports!F48+np_solvents!F48</f>
        <v>117853.98386561374</v>
      </c>
      <c r="G49" s="76">
        <f>rail!G48+'cmv_c1c2 12'!G48+nonpt!G48+nonroad!G48+'onroad all'!CB48+ptegu!BZ48+ptnonipm!G48+pt_oilgas!G48+np_oilgas!G48+rwc!G48+'ptfire-wild'!G48+ptagfire!G48+'cmv_c3 12'!G48+'ptfire-rx'!G48+airports!G48+np_solvents!G48</f>
        <v>17632.401915450399</v>
      </c>
      <c r="H49" s="76">
        <f>rail!H48+'cmv_c1c2 12'!H48+nonpt!H48+nonroad!H48+'onroad all'!CN48+ptegu!H48+ptnonipm!H48+pt_oilgas!H48+np_oilgas!H48+rwc!H48+'ptfire-wild'!H48+ptagfire!H48+'cmv_c3 12'!H48+livestock!C48+'ptfire-rx'!H48+np_solvents!H48+airports!H48</f>
        <v>362920.5638301663</v>
      </c>
      <c r="J49" s="94"/>
      <c r="K49" s="94"/>
      <c r="L49" s="94"/>
      <c r="M49" s="94" t="s">
        <v>212</v>
      </c>
      <c r="N49" s="76">
        <f>B49+'biogenics 12'!H48</f>
        <v>1832225.7924780045</v>
      </c>
      <c r="O49" s="76">
        <f t="shared" si="0"/>
        <v>86265.029415522527</v>
      </c>
      <c r="P49" s="76">
        <f>D49+'biogenics 12'!T48</f>
        <v>189108.62493076874</v>
      </c>
      <c r="Q49" s="76">
        <f t="shared" si="1"/>
        <v>224750.4192882553</v>
      </c>
      <c r="R49" s="76">
        <f t="shared" si="2"/>
        <v>117853.98386561374</v>
      </c>
      <c r="S49" s="76">
        <f t="shared" si="3"/>
        <v>17632.401915450399</v>
      </c>
      <c r="T49" s="76">
        <f>H49+'biogenics 12'!Z48</f>
        <v>1042111.4692301652</v>
      </c>
      <c r="U49" s="94"/>
      <c r="V49" s="94" t="s">
        <v>212</v>
      </c>
      <c r="W49" s="76">
        <f>B49-'ptfire-wild'!B48-'ptfire-rx'!B48</f>
        <v>836369.21585899626</v>
      </c>
      <c r="X49" s="76">
        <f>C49-'ptfire-wild'!C48-'ptfire-rx'!C48</f>
        <v>72069.448709522476</v>
      </c>
      <c r="Y49" s="76">
        <f>D49-'ptfire-wild'!D48-'ptfire-rx'!D48</f>
        <v>167732.18015857865</v>
      </c>
      <c r="Z49" s="76">
        <f>E49-'ptfire-wild'!E48-'ptfire-rx'!E48</f>
        <v>137782.06005625497</v>
      </c>
      <c r="AA49" s="76">
        <f>F49-'ptfire-wild'!F48-'ptfire-rx'!F48</f>
        <v>44080.469355613939</v>
      </c>
      <c r="AB49" s="76">
        <f>G49-'ptfire-wild'!G48-'ptfire-rx'!G48</f>
        <v>11621.255119450405</v>
      </c>
      <c r="AC49" s="76">
        <f>H49-'ptfire-wild'!H48-'ptfire-rx'!H48</f>
        <v>158457.04340716466</v>
      </c>
    </row>
    <row r="50" spans="1:29">
      <c r="A50" s="94" t="s">
        <v>213</v>
      </c>
      <c r="B50" s="76">
        <f>rail!B49+'cmv_c1c2 12'!B49+nonpt!B49+nonroad!B49+'onroad all'!Q49+ptegu!B49+ptnonipm!B49+pt_oilgas!B49+np_oilgas!B49+rwc!B49+'ptfire-wild'!B49+ptagfire!B49+'cmv_c3 12'!B49+'ptfire-rx'!B49+airports!B49+np_solvents!B49</f>
        <v>409720.13138697442</v>
      </c>
      <c r="C50" s="76">
        <f>rail!C49+'cmv_c1c2 12'!AO49+nonpt!C49+nonroad!C49+'onroad all'!AR49+ptegu!C49+ptnonipm!C49+pt_oilgas!C49+np_oilgas!C49+rwc!C49+livestock!B49+'ptfire-wild'!C49+ptagfire!C49+'cmv_c3 12'!AO49+fertilizer!B49+'ptfire-rx'!C49+airports!C49+np_solvents!C49</f>
        <v>12797.707510145588</v>
      </c>
      <c r="D50" s="76">
        <f>rail!D49+'cmv_c1c2 12'!D49+nonpt!D49+nonroad!D49+'onroad all'!AG49+'onroad all'!AT49+'onroad all'!AU49+ptegu!AZ49+ptnonipm!D49+pt_oilgas!D49+np_oilgas!D49+rwc!D49+'ptfire-wild'!D49+ptagfire!D49+'cmv_c3 12'!D49+'ptfire-rx'!D49+airports!D49+np_solvents!D49</f>
        <v>114285.70371951834</v>
      </c>
      <c r="E50" s="76">
        <f>rail!E49+'cmv_c1c2 12'!E49+nonpt!E49+nonroad!E49+ptegu!E49+ptnonipm!E49+pt_oilgas!E49+np_oilgas!E49+rwc!E49+'onroad all'!BI49+afdust!BA49+'ptfire-wild'!E49+ptagfire!E49+'cmv_c3 12'!E49+'ptfire-rx'!E49+airports!E49+np_solvents!E49</f>
        <v>42731.369536179867</v>
      </c>
      <c r="F50" s="76">
        <f>rail!F49+'cmv_c1c2 12'!F49+nonpt!F49+nonroad!F49+ptegu!F49+ptnonipm!F49+pt_oilgas!F49+np_oilgas!F49+rwc!F49+'onroad all'!BL49+afdust!BB49+'ptfire-wild'!F49+ptagfire!F49+'cmv_c3 12'!F49+'ptfire-rx'!F49+airports!F49+np_solvents!F49</f>
        <v>29788.528215630871</v>
      </c>
      <c r="G50" s="76">
        <f>rail!G49+'cmv_c1c2 12'!G49+nonpt!G49+nonroad!G49+'onroad all'!CB49+ptegu!BZ49+ptnonipm!G49+pt_oilgas!G49+np_oilgas!G49+rwc!G49+'ptfire-wild'!G49+ptagfire!G49+'cmv_c3 12'!G49+'ptfire-rx'!G49+airports!G49+np_solvents!G49</f>
        <v>52777.104784542491</v>
      </c>
      <c r="H50" s="76">
        <f>rail!H49+'cmv_c1c2 12'!H49+nonpt!H49+nonroad!H49+'onroad all'!CN49+ptegu!H49+ptnonipm!H49+pt_oilgas!H49+np_oilgas!H49+rwc!H49+'ptfire-wild'!H49+ptagfire!H49+'cmv_c3 12'!H49+livestock!C49+'ptfire-rx'!H49+np_solvents!H49+airports!H49</f>
        <v>144137.4735604368</v>
      </c>
      <c r="I50" s="37" t="s">
        <v>167</v>
      </c>
      <c r="J50" s="94"/>
      <c r="K50" s="94"/>
      <c r="L50" s="94"/>
      <c r="M50" s="94" t="s">
        <v>213</v>
      </c>
      <c r="N50" s="76">
        <f>B50+'biogenics 12'!H49</f>
        <v>446621.97196297441</v>
      </c>
      <c r="O50" s="76">
        <f t="shared" si="0"/>
        <v>12797.707510145588</v>
      </c>
      <c r="P50" s="76">
        <f>D50+'biogenics 12'!T49</f>
        <v>117558.16484711433</v>
      </c>
      <c r="Q50" s="76">
        <f t="shared" si="1"/>
        <v>42731.369536179867</v>
      </c>
      <c r="R50" s="76">
        <f t="shared" si="2"/>
        <v>29788.528215630871</v>
      </c>
      <c r="S50" s="76">
        <f t="shared" si="3"/>
        <v>52777.104784542491</v>
      </c>
      <c r="T50" s="76">
        <f>H50+'biogenics 12'!Z49</f>
        <v>561757.18908043683</v>
      </c>
      <c r="U50" s="94"/>
      <c r="V50" s="94" t="s">
        <v>213</v>
      </c>
      <c r="W50" s="76">
        <f>B50-'ptfire-wild'!B49-'ptfire-rx'!B49</f>
        <v>328715.2629989743</v>
      </c>
      <c r="X50" s="76">
        <f>C50-'ptfire-wild'!C49-'ptfire-rx'!C49</f>
        <v>11461.604127145589</v>
      </c>
      <c r="Y50" s="76">
        <f>D50-'ptfire-wild'!D49-'ptfire-rx'!D49</f>
        <v>112825.58244551835</v>
      </c>
      <c r="Z50" s="76">
        <f>E50-'ptfire-wild'!E49-'ptfire-rx'!E49</f>
        <v>34167.745634179861</v>
      </c>
      <c r="AA50" s="76">
        <f>F50-'ptfire-wild'!F49-'ptfire-rx'!F49</f>
        <v>22529.015618630867</v>
      </c>
      <c r="AB50" s="76">
        <f>G50-'ptfire-wild'!G49-'ptfire-rx'!G49</f>
        <v>52059.90840654249</v>
      </c>
      <c r="AC50" s="76">
        <f>H50-'ptfire-wild'!H49-'ptfire-rx'!H49</f>
        <v>124918.59566843681</v>
      </c>
    </row>
    <row r="51" spans="1:29">
      <c r="A51" s="94" t="s">
        <v>214</v>
      </c>
      <c r="B51" s="76">
        <f>rail!B50+'cmv_c1c2 12'!B50+nonpt!B50+nonroad!B50+'onroad all'!Q50+ptegu!B50+ptnonipm!B50+pt_oilgas!B50+np_oilgas!B50+rwc!B50+'ptfire-wild'!B50+ptagfire!B50+'cmv_c3 12'!B50+'ptfire-rx'!B50+airports!B50+np_solvents!B50</f>
        <v>922101.76078336965</v>
      </c>
      <c r="C51" s="76">
        <f>rail!C50+'cmv_c1c2 12'!AO50+nonpt!C50+nonroad!C50+'onroad all'!AR50+ptegu!C50+ptnonipm!C50+pt_oilgas!C50+np_oilgas!C50+rwc!C50+livestock!B50+'ptfire-wild'!C50+ptagfire!C50+'cmv_c3 12'!AO50+fertilizer!B50+'ptfire-rx'!C50+airports!C50+np_solvents!C50</f>
        <v>74094.530170467449</v>
      </c>
      <c r="D51" s="76">
        <f>rail!D50+'cmv_c1c2 12'!D50+nonpt!D50+nonroad!D50+'onroad all'!AG50+'onroad all'!AT50+'onroad all'!AU50+ptegu!AZ50+ptnonipm!D50+pt_oilgas!D50+np_oilgas!D50+rwc!D50+'ptfire-wild'!D50+ptagfire!D50+'cmv_c3 12'!D50+'ptfire-rx'!D50+airports!D50+np_solvents!D50</f>
        <v>150752.86320445425</v>
      </c>
      <c r="E51" s="76">
        <f>rail!E50+'cmv_c1c2 12'!E50+nonpt!E50+nonroad!E50+ptegu!E50+ptnonipm!E50+pt_oilgas!E50+np_oilgas!E50+rwc!E50+'onroad all'!BI50+afdust!BA50+'ptfire-wild'!E50+ptagfire!E50+'cmv_c3 12'!E50+'ptfire-rx'!E50+airports!E50+np_solvents!E50</f>
        <v>104943.99169973213</v>
      </c>
      <c r="F51" s="76">
        <f>rail!F50+'cmv_c1c2 12'!F50+nonpt!F50+nonroad!F50+ptegu!F50+ptnonipm!F50+pt_oilgas!F50+np_oilgas!F50+rwc!F50+'onroad all'!BL50+afdust!BB50+'ptfire-wild'!F50+ptagfire!F50+'cmv_c3 12'!F50+'ptfire-rx'!F50+airports!F50+np_solvents!F50</f>
        <v>57506.601496172356</v>
      </c>
      <c r="G51" s="76">
        <f>rail!G50+'cmv_c1c2 12'!G50+nonpt!G50+nonroad!G50+'onroad all'!CB50+ptegu!BZ50+ptnonipm!G50+pt_oilgas!G50+np_oilgas!G50+rwc!G50+'ptfire-wild'!G50+ptagfire!G50+'cmv_c3 12'!G50+'ptfire-rx'!G50+airports!G50+np_solvents!G50</f>
        <v>29462.050289795068</v>
      </c>
      <c r="H51" s="76">
        <f>rail!H50+'cmv_c1c2 12'!H50+nonpt!H50+nonroad!H50+'onroad all'!CN50+ptegu!H50+ptnonipm!H50+pt_oilgas!H50+np_oilgas!H50+rwc!H50+'ptfire-wild'!H50+ptagfire!H50+'cmv_c3 12'!H50+livestock!C50+'ptfire-rx'!H50+np_solvents!H50+airports!H50</f>
        <v>187477.61755407951</v>
      </c>
      <c r="I51" s="37" t="s">
        <v>167</v>
      </c>
      <c r="J51" s="94"/>
      <c r="K51" s="94"/>
      <c r="L51" s="94"/>
      <c r="M51" s="94" t="s">
        <v>214</v>
      </c>
      <c r="N51" s="76">
        <f>B51+'biogenics 12'!H50</f>
        <v>974211.18171536969</v>
      </c>
      <c r="O51" s="76">
        <f t="shared" si="0"/>
        <v>74094.530170467449</v>
      </c>
      <c r="P51" s="76">
        <f>D51+'biogenics 12'!T50</f>
        <v>171834.76989077145</v>
      </c>
      <c r="Q51" s="76">
        <f t="shared" si="1"/>
        <v>104943.99169973213</v>
      </c>
      <c r="R51" s="76">
        <f t="shared" si="2"/>
        <v>57506.601496172356</v>
      </c>
      <c r="S51" s="76">
        <f t="shared" si="3"/>
        <v>29462.050289795068</v>
      </c>
      <c r="T51" s="76">
        <f>H51+'biogenics 12'!Z50</f>
        <v>514340.21604407951</v>
      </c>
      <c r="U51" s="94"/>
      <c r="V51" s="94" t="s">
        <v>214</v>
      </c>
      <c r="W51" s="76">
        <f>B51-'ptfire-wild'!B50-'ptfire-rx'!B50</f>
        <v>787180.10704337072</v>
      </c>
      <c r="X51" s="76">
        <f>C51-'ptfire-wild'!C50-'ptfire-rx'!C50</f>
        <v>71889.007522467466</v>
      </c>
      <c r="Y51" s="76">
        <f>D51-'ptfire-wild'!D50-'ptfire-rx'!D50</f>
        <v>149058.16614145425</v>
      </c>
      <c r="Z51" s="76">
        <f>E51-'ptfire-wild'!E50-'ptfire-rx'!E50</f>
        <v>91218.836771732269</v>
      </c>
      <c r="AA51" s="76">
        <f>F51-'ptfire-wild'!F50-'ptfire-rx'!F50</f>
        <v>45828.825266172498</v>
      </c>
      <c r="AB51" s="76">
        <f>G51-'ptfire-wild'!G50-'ptfire-rx'!G50</f>
        <v>28493.992810795073</v>
      </c>
      <c r="AC51" s="76">
        <f>H51-'ptfire-wild'!H50-'ptfire-rx'!H50</f>
        <v>155513.00079707918</v>
      </c>
    </row>
    <row r="52" spans="1:29">
      <c r="A52" s="94" t="s">
        <v>215</v>
      </c>
      <c r="B52" s="76">
        <f>rail!B51+'cmv_c1c2 12'!B51+nonpt!B51+nonroad!B51+'onroad all'!Q51+ptegu!B51+ptnonipm!B51+pt_oilgas!B51+np_oilgas!B51+rwc!B51+'ptfire-wild'!B51+ptagfire!B51+'cmv_c3 12'!B51+'ptfire-rx'!B51+airports!B51+np_solvents!B51</f>
        <v>547667.91536708875</v>
      </c>
      <c r="C52" s="76">
        <f>rail!C51+'cmv_c1c2 12'!AO51+nonpt!C51+nonroad!C51+'onroad all'!AR51+ptegu!C51+ptnonipm!C51+pt_oilgas!C51+np_oilgas!C51+rwc!C51+livestock!B51+'ptfire-wild'!C51+ptagfire!C51+'cmv_c3 12'!AO51+fertilizer!B51+'ptfire-rx'!C51+airports!C51+np_solvents!C51</f>
        <v>47645.730792178721</v>
      </c>
      <c r="D52" s="76">
        <f>rail!D51+'cmv_c1c2 12'!D51+nonpt!D51+nonroad!D51+'onroad all'!AG51+'onroad all'!AT51+'onroad all'!AU51+ptegu!AZ51+ptnonipm!D51+pt_oilgas!D51+np_oilgas!D51+rwc!D51+'ptfire-wild'!D51+ptagfire!D51+'cmv_c3 12'!D51+'ptfire-rx'!D51+airports!D51+np_solvents!D51</f>
        <v>143098.75179190151</v>
      </c>
      <c r="E52" s="76">
        <f>rail!E51+'cmv_c1c2 12'!E51+nonpt!E51+nonroad!E51+ptegu!E51+ptnonipm!E51+pt_oilgas!E51+np_oilgas!E51+rwc!E51+'onroad all'!BI51+afdust!BA51+'ptfire-wild'!E51+ptagfire!E51+'cmv_c3 12'!E51+'ptfire-rx'!E51+airports!E51+np_solvents!E51</f>
        <v>325693.78038472665</v>
      </c>
      <c r="F52" s="76">
        <f>rail!F51+'cmv_c1c2 12'!F51+nonpt!F51+nonroad!F51+ptegu!F51+ptnonipm!F51+pt_oilgas!F51+np_oilgas!F51+rwc!F51+'onroad all'!BL51+afdust!BB51+'ptfire-wild'!F51+ptagfire!F51+'cmv_c3 12'!F51+'ptfire-rx'!F51+airports!F51+np_solvents!F51</f>
        <v>72656.547908572262</v>
      </c>
      <c r="G52" s="76">
        <f>rail!G51+'cmv_c1c2 12'!G51+nonpt!G51+nonroad!G51+'onroad all'!CB51+ptegu!BZ51+ptnonipm!G51+pt_oilgas!G51+np_oilgas!G51+rwc!G51+'ptfire-wild'!G51+ptagfire!G51+'cmv_c3 12'!G51+'ptfire-rx'!G51+airports!G51+np_solvents!G51</f>
        <v>47287.909032627293</v>
      </c>
      <c r="H52" s="76">
        <f>rail!H51+'cmv_c1c2 12'!H51+nonpt!H51+nonroad!H51+'onroad all'!CN51+ptegu!H51+ptnonipm!H51+pt_oilgas!H51+np_oilgas!H51+rwc!H51+'ptfire-wild'!H51+ptagfire!H51+'cmv_c3 12'!H51+livestock!C51+'ptfire-rx'!H51+np_solvents!H51+airports!H51</f>
        <v>206584.27821977981</v>
      </c>
      <c r="I52" s="38"/>
      <c r="J52" s="94"/>
      <c r="K52" s="94"/>
      <c r="L52" s="94"/>
      <c r="M52" s="94" t="s">
        <v>215</v>
      </c>
      <c r="N52" s="76">
        <f>B52+'biogenics 12'!H51</f>
        <v>602901.25176708866</v>
      </c>
      <c r="O52" s="76">
        <f t="shared" si="0"/>
        <v>47645.730792178721</v>
      </c>
      <c r="P52" s="76">
        <f>D52+'biogenics 12'!T51</f>
        <v>156312.4064469914</v>
      </c>
      <c r="Q52" s="76">
        <f t="shared" si="1"/>
        <v>325693.78038472665</v>
      </c>
      <c r="R52" s="76">
        <f t="shared" si="2"/>
        <v>72656.547908572262</v>
      </c>
      <c r="S52" s="76">
        <f t="shared" si="3"/>
        <v>47287.909032627293</v>
      </c>
      <c r="T52" s="76">
        <f>H52+'biogenics 12'!Z51</f>
        <v>432139.41671977879</v>
      </c>
      <c r="U52" s="94"/>
      <c r="V52" s="94" t="s">
        <v>215</v>
      </c>
      <c r="W52" s="76">
        <f>B52-'ptfire-wild'!B51-'ptfire-rx'!B51</f>
        <v>172846.79968609</v>
      </c>
      <c r="X52" s="76">
        <f>C52-'ptfire-wild'!C51-'ptfire-rx'!C51</f>
        <v>41504.994375178721</v>
      </c>
      <c r="Y52" s="76">
        <f>D52-'ptfire-wild'!D51-'ptfire-rx'!D51</f>
        <v>138235.1094579015</v>
      </c>
      <c r="Z52" s="76">
        <f>E52-'ptfire-wild'!E51-'ptfire-rx'!E51</f>
        <v>287654.4146737266</v>
      </c>
      <c r="AA52" s="76">
        <f>F52-'ptfire-wild'!F51-'ptfire-rx'!F51</f>
        <v>40372.528626572268</v>
      </c>
      <c r="AB52" s="76">
        <f>G52-'ptfire-wild'!G51-'ptfire-rx'!G51</f>
        <v>44548.970225627294</v>
      </c>
      <c r="AC52" s="76">
        <f>H52-'ptfire-wild'!H51-'ptfire-rx'!H51</f>
        <v>118045.45564577967</v>
      </c>
    </row>
    <row r="53" spans="1:29" s="22" customFormat="1">
      <c r="A53" s="94" t="s">
        <v>216</v>
      </c>
      <c r="B53" s="76">
        <f>ptegu!B54+ptnonipm!B54+pt_oilgas!B54+airports!B54</f>
        <v>10404.708047065422</v>
      </c>
      <c r="C53" s="76">
        <f>ptegu!C54+ptnonipm!C54+pt_oilgas!C54+airports!C54</f>
        <v>14.4710167</v>
      </c>
      <c r="D53" s="76">
        <f>ptegu!AZ54+ptnonipm!D54+pt_oilgas!D54+airports!D54</f>
        <v>32125.14877785018</v>
      </c>
      <c r="E53" s="76">
        <f>ptegu!E54+ptnonipm!E54+pt_oilgas!E54+airports!E54</f>
        <v>6511.9590783905951</v>
      </c>
      <c r="F53" s="76">
        <f>ptegu!F54+ptnonipm!F54+pt_oilgas!F54+airports!F54</f>
        <v>4374.5005436269148</v>
      </c>
      <c r="G53" s="76">
        <f>ptegu!BZ54+ptnonipm!G54+pt_oilgas!G54+airports!G54</f>
        <v>7950.9020073228567</v>
      </c>
      <c r="H53" s="76">
        <f>ptegu!H54+ptnonipm!H54+pt_oilgas!H54+airports!H54</f>
        <v>3195.8932515767629</v>
      </c>
      <c r="I53" s="38"/>
      <c r="J53" s="94"/>
      <c r="K53" s="94"/>
      <c r="L53" s="94"/>
      <c r="M53" s="94" t="s">
        <v>216</v>
      </c>
      <c r="N53" s="76">
        <f>B53</f>
        <v>10404.708047065422</v>
      </c>
      <c r="O53" s="76">
        <f t="shared" si="0"/>
        <v>14.4710167</v>
      </c>
      <c r="P53" s="76">
        <f>D53</f>
        <v>32125.14877785018</v>
      </c>
      <c r="Q53" s="76">
        <f t="shared" si="1"/>
        <v>6511.9590783905951</v>
      </c>
      <c r="R53" s="76">
        <f t="shared" si="2"/>
        <v>4374.5005436269148</v>
      </c>
      <c r="S53" s="76">
        <f t="shared" si="3"/>
        <v>7950.9020073228567</v>
      </c>
      <c r="T53" s="76">
        <f>H53</f>
        <v>3195.8932515767629</v>
      </c>
      <c r="U53" s="94"/>
      <c r="V53" s="94" t="s">
        <v>216</v>
      </c>
      <c r="W53" s="76">
        <f>B53</f>
        <v>10404.708047065422</v>
      </c>
      <c r="X53" s="76">
        <f t="shared" ref="X53:AC53" si="4">C53</f>
        <v>14.4710167</v>
      </c>
      <c r="Y53" s="76">
        <f t="shared" si="4"/>
        <v>32125.14877785018</v>
      </c>
      <c r="Z53" s="76">
        <f t="shared" si="4"/>
        <v>6511.9590783905951</v>
      </c>
      <c r="AA53" s="76">
        <f t="shared" si="4"/>
        <v>4374.5005436269148</v>
      </c>
      <c r="AB53" s="76">
        <f t="shared" si="4"/>
        <v>7950.9020073228567</v>
      </c>
      <c r="AC53" s="76">
        <f t="shared" si="4"/>
        <v>3195.8932515767629</v>
      </c>
    </row>
    <row r="55" spans="1:29">
      <c r="A55" s="94" t="s">
        <v>217</v>
      </c>
      <c r="B55" s="76">
        <f>SUM(B3:B53)</f>
        <v>56634792.756870031</v>
      </c>
      <c r="C55" s="76">
        <f t="shared" ref="C55:H55" si="5">SUM(C3:C53)</f>
        <v>4966405.6887302948</v>
      </c>
      <c r="D55" s="76">
        <f t="shared" si="5"/>
        <v>9015270.5735325068</v>
      </c>
      <c r="E55" s="76">
        <f t="shared" si="5"/>
        <v>9753858.1415444296</v>
      </c>
      <c r="F55" s="76">
        <f t="shared" si="5"/>
        <v>4100053.6073730462</v>
      </c>
      <c r="G55" s="76">
        <f t="shared" si="5"/>
        <v>2370387.3716078522</v>
      </c>
      <c r="H55" s="76">
        <f t="shared" si="5"/>
        <v>14543720.794016166</v>
      </c>
      <c r="J55" s="94"/>
      <c r="K55" s="94"/>
      <c r="L55" s="94"/>
      <c r="M55" s="94" t="s">
        <v>217</v>
      </c>
      <c r="N55" s="76">
        <f>SUM(N3:N53)</f>
        <v>60537482.793812014</v>
      </c>
      <c r="O55" s="76">
        <f t="shared" ref="O55:T55" si="6">SUM(O3:O53)</f>
        <v>4966405.6887302948</v>
      </c>
      <c r="P55" s="76">
        <f t="shared" si="6"/>
        <v>9989734.0424924735</v>
      </c>
      <c r="Q55" s="76">
        <f t="shared" si="6"/>
        <v>9753858.1415444296</v>
      </c>
      <c r="R55" s="76">
        <f t="shared" si="6"/>
        <v>4100053.6073730462</v>
      </c>
      <c r="S55" s="76">
        <f t="shared" si="6"/>
        <v>2370387.3716078522</v>
      </c>
      <c r="T55" s="76">
        <f t="shared" si="6"/>
        <v>40299368.999234118</v>
      </c>
      <c r="U55" s="94"/>
      <c r="V55" s="94" t="s">
        <v>217</v>
      </c>
      <c r="W55" s="76">
        <f>SUM(W3:W53)</f>
        <v>35485807.147040799</v>
      </c>
      <c r="X55" s="76">
        <f t="shared" ref="X55:AC55" si="7">SUM(X3:X53)</f>
        <v>4619979.3403292811</v>
      </c>
      <c r="Y55" s="76">
        <f t="shared" si="7"/>
        <v>8685212.0594885126</v>
      </c>
      <c r="Z55" s="76">
        <f t="shared" si="7"/>
        <v>7533116.0663024215</v>
      </c>
      <c r="AA55" s="76">
        <f t="shared" si="7"/>
        <v>2206665.3129179664</v>
      </c>
      <c r="AB55" s="76">
        <f t="shared" si="7"/>
        <v>2199041.4171738448</v>
      </c>
      <c r="AC55" s="76">
        <f t="shared" si="7"/>
        <v>9499491.2473163158</v>
      </c>
    </row>
    <row r="56" spans="1:29">
      <c r="A56" s="94"/>
      <c r="B56" s="76"/>
      <c r="C56" s="76"/>
      <c r="D56" s="76"/>
      <c r="E56" s="76"/>
      <c r="F56" s="76"/>
      <c r="G56" s="76"/>
      <c r="H56" s="76"/>
      <c r="J56" s="94"/>
      <c r="K56" s="94"/>
      <c r="L56" s="94"/>
      <c r="M56" s="94"/>
      <c r="N56" s="76"/>
      <c r="O56" s="76"/>
      <c r="P56" s="76"/>
      <c r="Q56" s="76"/>
      <c r="R56" s="76"/>
      <c r="S56" s="76"/>
      <c r="T56" s="76"/>
      <c r="U56" s="94"/>
      <c r="V56" s="94"/>
      <c r="W56" s="76"/>
      <c r="X56" s="76"/>
      <c r="Y56" s="76"/>
      <c r="Z56" s="76"/>
      <c r="AA56" s="76"/>
      <c r="AB56" s="76"/>
      <c r="AC56" s="76"/>
    </row>
    <row r="57" spans="1:29">
      <c r="A57" s="94"/>
      <c r="B57" s="76"/>
      <c r="C57" s="76"/>
      <c r="D57" s="76"/>
      <c r="E57" s="76"/>
      <c r="F57" s="76"/>
      <c r="G57" s="76"/>
      <c r="H57" s="76"/>
      <c r="J57" s="94"/>
      <c r="K57" s="94"/>
      <c r="L57" s="94"/>
      <c r="M57" s="94"/>
      <c r="N57" s="76"/>
      <c r="O57" s="76"/>
      <c r="P57" s="76"/>
      <c r="Q57" s="76"/>
      <c r="R57" s="76"/>
      <c r="S57" s="76"/>
      <c r="T57" s="76"/>
      <c r="U57" s="94"/>
      <c r="V57" s="94"/>
      <c r="W57" s="76"/>
      <c r="X57" s="76"/>
      <c r="Y57" s="76"/>
      <c r="Z57" s="76"/>
      <c r="AA57" s="76"/>
      <c r="AB57" s="76"/>
      <c r="AC57" s="76"/>
    </row>
    <row r="58" spans="1:29">
      <c r="A58" s="94"/>
      <c r="B58" s="76"/>
      <c r="C58" s="76"/>
      <c r="D58" s="76"/>
      <c r="E58" s="76"/>
      <c r="F58" s="76"/>
      <c r="G58" s="76"/>
      <c r="H58" s="76"/>
      <c r="J58" s="94"/>
      <c r="K58" s="94"/>
      <c r="L58" s="94"/>
      <c r="M58" s="94"/>
      <c r="N58" s="76"/>
      <c r="O58" s="76"/>
      <c r="P58" s="76"/>
      <c r="Q58" s="76"/>
      <c r="R58" s="76"/>
      <c r="S58" s="76"/>
      <c r="T58" s="76"/>
      <c r="U58" s="94"/>
      <c r="V58" s="94"/>
      <c r="W58" s="76"/>
      <c r="X58" s="76"/>
      <c r="Y58" s="76"/>
      <c r="Z58" s="76"/>
      <c r="AA58" s="76"/>
      <c r="AB58" s="76"/>
      <c r="AC58" s="76"/>
    </row>
    <row r="59" spans="1:29">
      <c r="A59" s="94"/>
      <c r="B59" s="76"/>
      <c r="C59" s="76"/>
      <c r="D59" s="76"/>
      <c r="E59" s="76"/>
      <c r="F59" s="76"/>
      <c r="G59" s="76"/>
      <c r="H59" s="76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>
      <c r="A60" s="94"/>
      <c r="B60" s="76"/>
      <c r="C60" s="76"/>
      <c r="D60" s="76"/>
      <c r="E60" s="76"/>
      <c r="F60" s="76"/>
      <c r="G60" s="76"/>
      <c r="H60" s="76"/>
      <c r="J60" s="94"/>
      <c r="K60" s="94"/>
      <c r="L60" s="94"/>
      <c r="M60" s="94"/>
      <c r="N60" s="76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>
      <c r="A61" s="94"/>
      <c r="B61" s="76"/>
      <c r="C61" s="76"/>
      <c r="D61" s="76"/>
      <c r="E61" s="76"/>
      <c r="F61" s="76"/>
      <c r="G61" s="76"/>
      <c r="H61" s="76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90" spans="1:2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K71"/>
  <sheetViews>
    <sheetView zoomScale="85" zoomScaleNormal="85" workbookViewId="0">
      <pane xSplit="1" ySplit="2" topLeftCell="B3" activePane="bottomRight" state="frozen"/>
      <selection pane="bottomRight"/>
      <selection pane="bottomLeft" activeCell="A3" sqref="A3"/>
      <selection pane="topRight" activeCell="B1" sqref="B1"/>
    </sheetView>
  </sheetViews>
  <sheetFormatPr defaultRowHeight="1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22" customWidth="1"/>
    <col min="16" max="16" width="19" customWidth="1"/>
    <col min="17" max="17" width="5.7109375" style="22" bestFit="1" customWidth="1"/>
    <col min="18" max="18" width="9.85546875" style="22" bestFit="1" customWidth="1"/>
    <col min="19" max="19" width="6.7109375" style="20" bestFit="1" customWidth="1"/>
    <col min="20" max="20" width="14.5703125" style="20" bestFit="1" customWidth="1"/>
    <col min="21" max="21" width="5.7109375" style="20" bestFit="1" customWidth="1"/>
    <col min="22" max="22" width="6.7109375" style="20" bestFit="1" customWidth="1"/>
    <col min="23" max="23" width="13.42578125" style="20" bestFit="1" customWidth="1"/>
    <col min="24" max="24" width="6.7109375" style="20" bestFit="1" customWidth="1"/>
    <col min="25" max="25" width="10.28515625" style="20" bestFit="1" customWidth="1"/>
    <col min="26" max="26" width="6.7109375" style="20" bestFit="1" customWidth="1"/>
    <col min="27" max="27" width="5.7109375" style="20" bestFit="1" customWidth="1"/>
    <col min="28" max="28" width="6.7109375" style="20" bestFit="1" customWidth="1"/>
    <col min="29" max="29" width="7.7109375" style="20" bestFit="1" customWidth="1"/>
    <col min="30" max="30" width="6.7109375" style="20" bestFit="1" customWidth="1"/>
    <col min="31" max="31" width="15.42578125" style="20" bestFit="1" customWidth="1"/>
    <col min="32" max="33" width="6.7109375" style="20" bestFit="1" customWidth="1"/>
    <col min="34" max="34" width="5.7109375" style="20" bestFit="1" customWidth="1"/>
    <col min="35" max="35" width="5.7109375" style="76" customWidth="1"/>
    <col min="36" max="36" width="4.140625" style="20" bestFit="1" customWidth="1"/>
    <col min="37" max="37" width="6.5703125" style="20" bestFit="1" customWidth="1"/>
    <col min="38" max="38" width="6.140625" style="20" bestFit="1" customWidth="1"/>
    <col min="39" max="39" width="5.7109375" style="20" bestFit="1" customWidth="1"/>
    <col min="40" max="40" width="10" style="20" bestFit="1" customWidth="1"/>
    <col min="41" max="41" width="10" style="76" customWidth="1"/>
    <col min="42" max="42" width="9.28515625" style="20" bestFit="1" customWidth="1"/>
    <col min="43" max="43" width="7.7109375" style="20" bestFit="1" customWidth="1"/>
    <col min="44" max="44" width="9.28515625" style="20" bestFit="1" customWidth="1"/>
    <col min="45" max="45" width="6.7109375" style="20" bestFit="1" customWidth="1"/>
    <col min="46" max="46" width="4.28515625" style="20" bestFit="1" customWidth="1"/>
    <col min="47" max="47" width="7.7109375" style="20" bestFit="1" customWidth="1"/>
    <col min="48" max="48" width="4.5703125" style="20" bestFit="1" customWidth="1"/>
    <col min="49" max="49" width="4.140625" style="20" bestFit="1" customWidth="1"/>
    <col min="50" max="50" width="6.7109375" style="20" bestFit="1" customWidth="1"/>
    <col min="51" max="51" width="4.140625" style="20" bestFit="1" customWidth="1"/>
    <col min="52" max="52" width="3.28515625" style="20" bestFit="1" customWidth="1"/>
    <col min="53" max="54" width="7.7109375" style="20" bestFit="1" customWidth="1"/>
    <col min="55" max="55" width="5.7109375" style="20" bestFit="1" customWidth="1"/>
    <col min="56" max="56" width="5.140625" style="20" bestFit="1" customWidth="1"/>
    <col min="57" max="57" width="8.7109375" style="20" bestFit="1" customWidth="1"/>
    <col min="58" max="58" width="4.85546875" style="20" bestFit="1" customWidth="1"/>
    <col min="59" max="59" width="7.85546875" style="20" bestFit="1" customWidth="1"/>
    <col min="60" max="60" width="6" style="20" bestFit="1" customWidth="1"/>
    <col min="61" max="61" width="6.7109375" style="20" customWidth="1"/>
    <col min="62" max="62" width="6.7109375" style="20" bestFit="1" customWidth="1"/>
    <col min="63" max="63" width="3.85546875" style="20" bestFit="1" customWidth="1"/>
    <col min="64" max="64" width="5.5703125" style="20" bestFit="1" customWidth="1"/>
    <col min="65" max="65" width="3.85546875" style="20" bestFit="1" customWidth="1"/>
    <col min="66" max="66" width="5.7109375" style="20" bestFit="1" customWidth="1"/>
    <col min="67" max="67" width="8" style="20" bestFit="1" customWidth="1"/>
    <col min="68" max="68" width="5.28515625" style="20" bestFit="1" customWidth="1"/>
    <col min="69" max="69" width="7.7109375" style="20" bestFit="1" customWidth="1"/>
    <col min="70" max="70" width="6.7109375" style="20" bestFit="1" customWidth="1"/>
    <col min="71" max="71" width="9.28515625" style="20" bestFit="1" customWidth="1"/>
    <col min="72" max="73" width="7.7109375" style="20" customWidth="1"/>
    <col min="74" max="74" width="7.7109375" style="76" customWidth="1"/>
    <col min="75" max="75" width="9.140625" style="22"/>
    <col min="77" max="77" width="10.28515625" bestFit="1" customWidth="1"/>
  </cols>
  <sheetData>
    <row r="1" spans="1:89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 t="s">
        <v>399</v>
      </c>
      <c r="Q1" s="94"/>
      <c r="R1" s="94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J1" s="76"/>
      <c r="AK1" s="76"/>
      <c r="AL1" s="76"/>
      <c r="AM1" s="76"/>
      <c r="AN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</row>
    <row r="2" spans="1:89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52" t="s">
        <v>321</v>
      </c>
      <c r="M2" s="52" t="s">
        <v>322</v>
      </c>
      <c r="N2" s="52" t="s">
        <v>323</v>
      </c>
      <c r="O2" s="94"/>
      <c r="P2" s="94" t="s">
        <v>324</v>
      </c>
      <c r="Q2" s="94" t="s">
        <v>35</v>
      </c>
      <c r="R2" s="94" t="s">
        <v>37</v>
      </c>
      <c r="S2" s="94" t="s">
        <v>39</v>
      </c>
      <c r="T2" s="94" t="s">
        <v>41</v>
      </c>
      <c r="U2" s="94" t="s">
        <v>43</v>
      </c>
      <c r="V2" s="94" t="s">
        <v>45</v>
      </c>
      <c r="W2" s="94" t="s">
        <v>47</v>
      </c>
      <c r="X2" s="94" t="s">
        <v>49</v>
      </c>
      <c r="Y2" s="94" t="s">
        <v>53</v>
      </c>
      <c r="Z2" s="94" t="s">
        <v>55</v>
      </c>
      <c r="AA2" s="94" t="s">
        <v>57</v>
      </c>
      <c r="AB2" s="94" t="s">
        <v>59</v>
      </c>
      <c r="AC2" s="94" t="s">
        <v>61</v>
      </c>
      <c r="AD2" s="94" t="s">
        <v>63</v>
      </c>
      <c r="AE2" s="94" t="s">
        <v>65</v>
      </c>
      <c r="AF2" s="94" t="s">
        <v>69</v>
      </c>
      <c r="AG2" s="94" t="s">
        <v>71</v>
      </c>
      <c r="AH2" s="94" t="s">
        <v>73</v>
      </c>
      <c r="AI2" s="94" t="s">
        <v>328</v>
      </c>
      <c r="AJ2" s="94" t="s">
        <v>75</v>
      </c>
      <c r="AK2" s="94" t="s">
        <v>77</v>
      </c>
      <c r="AL2" s="94" t="s">
        <v>79</v>
      </c>
      <c r="AM2" s="94" t="s">
        <v>81</v>
      </c>
      <c r="AN2" s="94" t="s">
        <v>83</v>
      </c>
      <c r="AO2" s="94" t="s">
        <v>329</v>
      </c>
      <c r="AP2" s="94" t="s">
        <v>85</v>
      </c>
      <c r="AQ2" s="94" t="s">
        <v>87</v>
      </c>
      <c r="AR2" s="94" t="s">
        <v>161</v>
      </c>
      <c r="AS2" s="94" t="s">
        <v>93</v>
      </c>
      <c r="AT2" s="94" t="s">
        <v>95</v>
      </c>
      <c r="AU2" s="94" t="s">
        <v>97</v>
      </c>
      <c r="AV2" s="94" t="s">
        <v>99</v>
      </c>
      <c r="AW2" s="94" t="s">
        <v>101</v>
      </c>
      <c r="AX2" s="94" t="s">
        <v>103</v>
      </c>
      <c r="AY2" s="94" t="s">
        <v>105</v>
      </c>
      <c r="AZ2" s="94" t="s">
        <v>109</v>
      </c>
      <c r="BA2" s="94" t="s">
        <v>162</v>
      </c>
      <c r="BB2" s="94" t="s">
        <v>163</v>
      </c>
      <c r="BC2" s="94" t="s">
        <v>111</v>
      </c>
      <c r="BD2" s="94" t="s">
        <v>113</v>
      </c>
      <c r="BE2" s="94" t="s">
        <v>117</v>
      </c>
      <c r="BF2" s="94" t="s">
        <v>119</v>
      </c>
      <c r="BG2" s="94" t="s">
        <v>121</v>
      </c>
      <c r="BH2" s="94" t="s">
        <v>125</v>
      </c>
      <c r="BI2" s="94" t="s">
        <v>127</v>
      </c>
      <c r="BJ2" s="94" t="s">
        <v>129</v>
      </c>
      <c r="BK2" s="94" t="s">
        <v>131</v>
      </c>
      <c r="BL2" s="94" t="s">
        <v>133</v>
      </c>
      <c r="BM2" s="94" t="s">
        <v>135</v>
      </c>
      <c r="BN2" s="94" t="s">
        <v>139</v>
      </c>
      <c r="BO2" s="94" t="s">
        <v>141</v>
      </c>
      <c r="BP2" s="94" t="s">
        <v>143</v>
      </c>
      <c r="BQ2" s="94" t="s">
        <v>147</v>
      </c>
      <c r="BR2" s="94" t="s">
        <v>151</v>
      </c>
      <c r="BS2" s="94" t="s">
        <v>153</v>
      </c>
      <c r="BT2" s="94" t="s">
        <v>155</v>
      </c>
      <c r="BU2" s="94"/>
      <c r="BV2" s="94" t="s">
        <v>402</v>
      </c>
      <c r="BW2" s="94" t="s">
        <v>69</v>
      </c>
      <c r="BX2" s="94"/>
      <c r="BY2" s="94" t="s">
        <v>53</v>
      </c>
      <c r="BZ2" s="94" t="s">
        <v>81</v>
      </c>
      <c r="CA2" s="94" t="s">
        <v>161</v>
      </c>
      <c r="CB2" s="94" t="s">
        <v>162</v>
      </c>
      <c r="CC2" s="94" t="s">
        <v>163</v>
      </c>
      <c r="CD2" s="94" t="s">
        <v>139</v>
      </c>
      <c r="CE2" s="94" t="s">
        <v>164</v>
      </c>
      <c r="CF2" s="94" t="s">
        <v>317</v>
      </c>
      <c r="CG2" s="94" t="s">
        <v>318</v>
      </c>
      <c r="CH2" s="94" t="s">
        <v>319</v>
      </c>
      <c r="CI2" s="94" t="s">
        <v>321</v>
      </c>
      <c r="CJ2" s="94" t="s">
        <v>322</v>
      </c>
      <c r="CK2" s="94" t="s">
        <v>323</v>
      </c>
    </row>
    <row r="3" spans="1:89">
      <c r="A3" s="94" t="s">
        <v>166</v>
      </c>
      <c r="B3" s="76">
        <v>177468.1391916353</v>
      </c>
      <c r="C3" s="76">
        <v>30.411294383513692</v>
      </c>
      <c r="D3" s="76">
        <v>15204.825112103306</v>
      </c>
      <c r="E3" s="76">
        <v>1494.8911977006987</v>
      </c>
      <c r="F3" s="76">
        <v>1419.5779798601807</v>
      </c>
      <c r="G3" s="76">
        <v>26.498880447980838</v>
      </c>
      <c r="H3" s="76">
        <v>19200.80840786827</v>
      </c>
      <c r="I3" s="76">
        <v>155.05976756239556</v>
      </c>
      <c r="J3" s="76">
        <v>501.2124734396786</v>
      </c>
      <c r="K3" s="76">
        <v>383.871530351469</v>
      </c>
      <c r="L3" s="76">
        <v>25.813982918792021</v>
      </c>
      <c r="M3" s="76">
        <v>74.43184392623985</v>
      </c>
      <c r="N3" s="76">
        <v>28.481268586551092</v>
      </c>
      <c r="O3" s="76"/>
      <c r="P3" s="94" t="s">
        <v>166</v>
      </c>
      <c r="Q3" s="76">
        <v>21.252880336512618</v>
      </c>
      <c r="R3" s="76">
        <v>25.595425631372194</v>
      </c>
      <c r="S3" s="76">
        <v>154.58464502110721</v>
      </c>
      <c r="T3" s="76">
        <v>154.58464502110721</v>
      </c>
      <c r="U3" s="76">
        <v>81.799144163709741</v>
      </c>
      <c r="V3" s="76">
        <v>508.22370578150861</v>
      </c>
      <c r="W3" s="76">
        <v>75.379028954917786</v>
      </c>
      <c r="X3" s="76">
        <v>1063.1787706533955</v>
      </c>
      <c r="Y3" s="76">
        <v>177901.46668694919</v>
      </c>
      <c r="Z3" s="76">
        <v>816.37317108671436</v>
      </c>
      <c r="AA3" s="76">
        <v>80.667336607132995</v>
      </c>
      <c r="AB3" s="76">
        <v>837.98195641123061</v>
      </c>
      <c r="AC3" s="76">
        <v>1660.993705435076</v>
      </c>
      <c r="AD3" s="76">
        <v>381.31130462232949</v>
      </c>
      <c r="AE3" s="76">
        <v>381.31130462232949</v>
      </c>
      <c r="AF3" s="76">
        <v>121.07352566146915</v>
      </c>
      <c r="AG3" s="76">
        <v>719.02149470913889</v>
      </c>
      <c r="AH3" s="76">
        <v>29.921761832056081</v>
      </c>
      <c r="AI3" s="76">
        <v>93.556309296419244</v>
      </c>
      <c r="AJ3" s="76">
        <v>3.7923049933673956</v>
      </c>
      <c r="AK3" s="76">
        <v>26.804569216685039</v>
      </c>
      <c r="AL3" s="76">
        <v>28.827848177350344</v>
      </c>
      <c r="AM3" s="76">
        <v>30.276334474225234</v>
      </c>
      <c r="AN3" s="76">
        <v>0</v>
      </c>
      <c r="AO3" s="76">
        <v>19603.943012505726</v>
      </c>
      <c r="AP3" s="76">
        <v>13620.770356454317</v>
      </c>
      <c r="AQ3" s="76">
        <v>1392.3454811003273</v>
      </c>
      <c r="AR3" s="76">
        <v>15134.189363216103</v>
      </c>
      <c r="AS3" s="76">
        <v>524.85681188285776</v>
      </c>
      <c r="AT3" s="76">
        <v>0.21409070123513937</v>
      </c>
      <c r="AU3" s="76">
        <v>8451.8219649240218</v>
      </c>
      <c r="AV3" s="76">
        <v>0.69509573901684896</v>
      </c>
      <c r="AW3" s="76">
        <v>0.16560703968870741</v>
      </c>
      <c r="AX3" s="76">
        <v>701.0492705456993</v>
      </c>
      <c r="AY3" s="76">
        <v>0.33182367003422675</v>
      </c>
      <c r="AZ3" s="76">
        <v>3.0889537216774985E-2</v>
      </c>
      <c r="BA3" s="76">
        <v>1479.584728983169</v>
      </c>
      <c r="BB3" s="76">
        <v>1404.7534870975558</v>
      </c>
      <c r="BC3" s="76">
        <v>74.831241885613238</v>
      </c>
      <c r="BD3" s="76">
        <v>6.5947067742522204E-4</v>
      </c>
      <c r="BE3" s="76">
        <v>175.19413200174174</v>
      </c>
      <c r="BF3" s="76">
        <v>4.740752630389612E-3</v>
      </c>
      <c r="BG3" s="76">
        <v>105.33933640878104</v>
      </c>
      <c r="BH3" s="76">
        <v>1.3220632865402311</v>
      </c>
      <c r="BI3" s="76">
        <v>416.49501884400655</v>
      </c>
      <c r="BJ3" s="76">
        <v>78.783059244882608</v>
      </c>
      <c r="BK3" s="76">
        <v>0.79887983046456945</v>
      </c>
      <c r="BL3" s="76">
        <v>3.1085728152471672</v>
      </c>
      <c r="BM3" s="76">
        <v>3.306454575417363E-3</v>
      </c>
      <c r="BN3" s="76">
        <v>26.572597061900275</v>
      </c>
      <c r="BO3" s="76">
        <v>671.86245143318104</v>
      </c>
      <c r="BP3" s="76">
        <v>0</v>
      </c>
      <c r="BQ3" s="76">
        <v>2207.8047448914272</v>
      </c>
      <c r="BR3" s="76">
        <v>498.10598292465193</v>
      </c>
      <c r="BS3" s="76">
        <v>19508.457699587187</v>
      </c>
      <c r="BT3" s="76">
        <v>2709.1171317980079</v>
      </c>
      <c r="BU3" s="94"/>
      <c r="BV3" s="76">
        <f t="shared" ref="BV3:BV34" si="0">Q3+S3+U3+V3+Z3+AB3+AC3+AD3+AG3+AH3+AJ3+AK3+AL3+AS3+AU3+BJ3+BQ3+BT3</f>
        <v>19243.272204527984</v>
      </c>
      <c r="BW3" s="29">
        <f t="shared" ref="BW3:BW34" si="1">AF3/(AF3+AP3+AQ3+1E-50)</f>
        <v>8.0000007106915336E-3</v>
      </c>
      <c r="BX3" s="94"/>
      <c r="BY3" s="69">
        <f t="shared" ref="BY3:BY34" si="2">+(Y3-B3)/B3</f>
        <v>2.4417199463953924E-3</v>
      </c>
      <c r="BZ3" s="69">
        <f t="shared" ref="BZ3:BZ34" si="3">+(AM3-C3)/C3</f>
        <v>-4.4378219350512567E-3</v>
      </c>
      <c r="CA3" s="69">
        <f t="shared" ref="CA3:CA34" si="4">+(AR3-D3)/D3</f>
        <v>-4.6456140314942726E-3</v>
      </c>
      <c r="CB3" s="69">
        <f t="shared" ref="CB3:CB34" si="5">+(BA3-E3)/E3</f>
        <v>-1.0239185795643636E-2</v>
      </c>
      <c r="CC3" s="69">
        <f t="shared" ref="CC3:CC34" si="6">+(BB3-F3)/F3</f>
        <v>-1.0442887233348767E-2</v>
      </c>
      <c r="CD3" s="69">
        <f t="shared" ref="CD3:CD34" si="7">+(BN3-G3)/G3</f>
        <v>2.7818765424504656E-3</v>
      </c>
      <c r="CE3" s="69">
        <f t="shared" ref="CE3:CE34" si="8">+(BS3-H3)/H3</f>
        <v>1.6022725980268934E-2</v>
      </c>
      <c r="CF3" s="69">
        <f t="shared" ref="CF3:CF34" si="9">+(T3-I3)/I3</f>
        <v>-3.0641251999630999E-3</v>
      </c>
      <c r="CG3" s="69">
        <f t="shared" ref="CG3:CG34" si="10">+(V3-J3)/J3</f>
        <v>1.398854320945749E-2</v>
      </c>
      <c r="CH3" s="69">
        <f t="shared" ref="CH3:CH34" si="11">+(AD3-K3)/K3</f>
        <v>-6.6694858219764307E-3</v>
      </c>
      <c r="CI3" s="69">
        <f t="shared" ref="CI3:CI34" si="12">+(R3-L3)/L3</f>
        <v>-8.4666240040285369E-3</v>
      </c>
      <c r="CJ3" s="69">
        <f t="shared" ref="CJ3:CJ34" si="13">+(W3-M3)/M3</f>
        <v>1.272553491509055E-2</v>
      </c>
      <c r="CK3" s="69">
        <f t="shared" ref="CK3:CK34" si="14">+(AL3-N3)/N3</f>
        <v>1.2168685174469616E-2</v>
      </c>
    </row>
    <row r="4" spans="1:89">
      <c r="A4" s="94" t="s">
        <v>168</v>
      </c>
      <c r="B4" s="76">
        <v>186742.36115587028</v>
      </c>
      <c r="C4" s="76">
        <v>39.110073255442245</v>
      </c>
      <c r="D4" s="76">
        <v>19243.25084427396</v>
      </c>
      <c r="E4" s="76">
        <v>1919.9997613680539</v>
      </c>
      <c r="F4" s="76">
        <v>1831.295318210995</v>
      </c>
      <c r="G4" s="76">
        <v>16.649338845993174</v>
      </c>
      <c r="H4" s="76">
        <v>16520.358580921438</v>
      </c>
      <c r="I4" s="76">
        <v>197.67928258555196</v>
      </c>
      <c r="J4" s="76">
        <v>456.08581496843004</v>
      </c>
      <c r="K4" s="76">
        <v>518.48746082388107</v>
      </c>
      <c r="L4" s="76">
        <v>36.225230042562806</v>
      </c>
      <c r="M4" s="76">
        <v>63.542722314712634</v>
      </c>
      <c r="N4" s="76">
        <v>25.84954831366694</v>
      </c>
      <c r="O4" s="76"/>
      <c r="P4" s="94" t="s">
        <v>168</v>
      </c>
      <c r="Q4" s="76">
        <v>21.982065140888889</v>
      </c>
      <c r="R4" s="76">
        <v>35.649516242415586</v>
      </c>
      <c r="S4" s="76">
        <v>195.19698290610066</v>
      </c>
      <c r="T4" s="76">
        <v>195.19698290610066</v>
      </c>
      <c r="U4" s="76">
        <v>113.53172756389817</v>
      </c>
      <c r="V4" s="76">
        <v>458.12110965020821</v>
      </c>
      <c r="W4" s="76">
        <v>63.791937572252216</v>
      </c>
      <c r="X4" s="76">
        <v>988.66162049904244</v>
      </c>
      <c r="Y4" s="76">
        <v>186220.13445328129</v>
      </c>
      <c r="Z4" s="76">
        <v>818.9020598930606</v>
      </c>
      <c r="AA4" s="76">
        <v>73.300912864927668</v>
      </c>
      <c r="AB4" s="76">
        <v>712.88414272536488</v>
      </c>
      <c r="AC4" s="76">
        <v>1303.7851635043826</v>
      </c>
      <c r="AD4" s="76">
        <v>510.87846223344263</v>
      </c>
      <c r="AE4" s="76">
        <v>510.87846223344263</v>
      </c>
      <c r="AF4" s="76">
        <v>151.66797028720708</v>
      </c>
      <c r="AG4" s="76">
        <v>570.83808123818858</v>
      </c>
      <c r="AH4" s="76">
        <v>23.837890518508257</v>
      </c>
      <c r="AI4" s="76">
        <v>88.633017256110023</v>
      </c>
      <c r="AJ4" s="76">
        <v>5.4575203452698169</v>
      </c>
      <c r="AK4" s="76">
        <v>19.133890717707416</v>
      </c>
      <c r="AL4" s="76">
        <v>25.899460144965509</v>
      </c>
      <c r="AM4" s="76">
        <v>38.61203902610832</v>
      </c>
      <c r="AN4" s="76">
        <v>0</v>
      </c>
      <c r="AO4" s="76">
        <v>16707.880714738447</v>
      </c>
      <c r="AP4" s="76">
        <v>17062.594902208461</v>
      </c>
      <c r="AQ4" s="76">
        <v>1744.1862697244812</v>
      </c>
      <c r="AR4" s="76">
        <v>18958.449142220146</v>
      </c>
      <c r="AS4" s="76">
        <v>453.7330749337238</v>
      </c>
      <c r="AT4" s="76">
        <v>0.21780878870351741</v>
      </c>
      <c r="AU4" s="76">
        <v>6956.3357214781972</v>
      </c>
      <c r="AV4" s="76">
        <v>0.92696293809972785</v>
      </c>
      <c r="AW4" s="76">
        <v>0.24545476837690233</v>
      </c>
      <c r="AX4" s="76">
        <v>1002.3734107376113</v>
      </c>
      <c r="AY4" s="76">
        <v>0.43746784349388423</v>
      </c>
      <c r="AZ4" s="76">
        <v>4.5801621389242549E-2</v>
      </c>
      <c r="BA4" s="76">
        <v>1892.0885485465024</v>
      </c>
      <c r="BB4" s="76">
        <v>1804.3472349368192</v>
      </c>
      <c r="BC4" s="76">
        <v>87.741313609682692</v>
      </c>
      <c r="BD4" s="76">
        <v>1.0418711601272051E-3</v>
      </c>
      <c r="BE4" s="76">
        <v>179.77606571537225</v>
      </c>
      <c r="BF4" s="76">
        <v>7.4898322271642458E-3</v>
      </c>
      <c r="BG4" s="76">
        <v>123.64441844717464</v>
      </c>
      <c r="BH4" s="76">
        <v>1.7728733316798622</v>
      </c>
      <c r="BI4" s="76">
        <v>489.65035365443532</v>
      </c>
      <c r="BJ4" s="76">
        <v>85.630874980509518</v>
      </c>
      <c r="BK4" s="76">
        <v>0.81292361006850988</v>
      </c>
      <c r="BL4" s="76">
        <v>4.4302537903514754</v>
      </c>
      <c r="BM4" s="76">
        <v>4.9079866752646806E-3</v>
      </c>
      <c r="BN4" s="76">
        <v>16.463244146232576</v>
      </c>
      <c r="BO4" s="76">
        <v>563.37014065764004</v>
      </c>
      <c r="BP4" s="76">
        <v>0</v>
      </c>
      <c r="BQ4" s="76">
        <v>1866.9952758389195</v>
      </c>
      <c r="BR4" s="76">
        <v>400.82946172619245</v>
      </c>
      <c r="BS4" s="76">
        <v>16634.320833347108</v>
      </c>
      <c r="BT4" s="76">
        <v>2259.5045383290262</v>
      </c>
      <c r="BU4" s="94"/>
      <c r="BV4" s="76">
        <f t="shared" si="0"/>
        <v>16402.648042142362</v>
      </c>
      <c r="BW4" s="29">
        <f t="shared" si="1"/>
        <v>8.0000198934756257E-3</v>
      </c>
      <c r="BX4" s="94"/>
      <c r="BY4" s="69">
        <f t="shared" si="2"/>
        <v>-2.7965090478485276E-3</v>
      </c>
      <c r="BZ4" s="69">
        <f t="shared" si="3"/>
        <v>-1.2734167642210243E-2</v>
      </c>
      <c r="CA4" s="69">
        <f t="shared" si="4"/>
        <v>-1.4800082603431816E-2</v>
      </c>
      <c r="CB4" s="69">
        <f t="shared" si="5"/>
        <v>-1.4537091818003153E-2</v>
      </c>
      <c r="CC4" s="69">
        <f t="shared" si="6"/>
        <v>-1.4715312711278912E-2</v>
      </c>
      <c r="CD4" s="69">
        <f t="shared" si="7"/>
        <v>-1.1177302683426619E-2</v>
      </c>
      <c r="CE4" s="69">
        <f t="shared" si="8"/>
        <v>6.898291696723801E-3</v>
      </c>
      <c r="CF4" s="69">
        <f t="shared" si="9"/>
        <v>-1.255720704255899E-2</v>
      </c>
      <c r="CG4" s="69">
        <f t="shared" si="10"/>
        <v>4.4625257242851329E-3</v>
      </c>
      <c r="CH4" s="69">
        <f t="shared" si="11"/>
        <v>-1.4675376292317016E-2</v>
      </c>
      <c r="CI4" s="69">
        <f t="shared" si="12"/>
        <v>-1.5892619576764192E-2</v>
      </c>
      <c r="CJ4" s="69">
        <f t="shared" si="13"/>
        <v>3.9220110259877696E-3</v>
      </c>
      <c r="CK4" s="69">
        <f t="shared" si="14"/>
        <v>1.9308589338940371E-3</v>
      </c>
    </row>
    <row r="5" spans="1:89">
      <c r="A5" s="94" t="s">
        <v>169</v>
      </c>
      <c r="B5" s="76">
        <v>120325.01925963021</v>
      </c>
      <c r="C5" s="76">
        <v>25.722835542251296</v>
      </c>
      <c r="D5" s="76">
        <v>18319.679795290554</v>
      </c>
      <c r="E5" s="76">
        <v>1503.2668235546114</v>
      </c>
      <c r="F5" s="76">
        <v>1439.580532468088</v>
      </c>
      <c r="G5" s="76">
        <v>18.036046161638776</v>
      </c>
      <c r="H5" s="76">
        <v>12428.685271584407</v>
      </c>
      <c r="I5" s="76">
        <v>157.84012413581462</v>
      </c>
      <c r="J5" s="76">
        <v>340.99222966923941</v>
      </c>
      <c r="K5" s="76">
        <v>417.09409275347684</v>
      </c>
      <c r="L5" s="76">
        <v>29.06052918818758</v>
      </c>
      <c r="M5" s="76">
        <v>49.589472002758008</v>
      </c>
      <c r="N5" s="76">
        <v>20.295970232709031</v>
      </c>
      <c r="O5" s="76"/>
      <c r="P5" s="94" t="s">
        <v>169</v>
      </c>
      <c r="Q5" s="76">
        <v>17.002076959661693</v>
      </c>
      <c r="R5" s="76">
        <v>28.794408986942393</v>
      </c>
      <c r="S5" s="76">
        <v>156.9295693696007</v>
      </c>
      <c r="T5" s="76">
        <v>156.9295693696007</v>
      </c>
      <c r="U5" s="76">
        <v>90.479298162205126</v>
      </c>
      <c r="V5" s="76">
        <v>344.25326042803778</v>
      </c>
      <c r="W5" s="76">
        <v>50.105137712330873</v>
      </c>
      <c r="X5" s="76">
        <v>801.78259166900409</v>
      </c>
      <c r="Y5" s="76">
        <v>120474.00710946503</v>
      </c>
      <c r="Z5" s="76">
        <v>649.05116618283375</v>
      </c>
      <c r="AA5" s="76">
        <v>59.790521351947575</v>
      </c>
      <c r="AB5" s="76">
        <v>559.163727062769</v>
      </c>
      <c r="AC5" s="76">
        <v>970.21507306770536</v>
      </c>
      <c r="AD5" s="76">
        <v>413.77036755141438</v>
      </c>
      <c r="AE5" s="76">
        <v>413.77036755141438</v>
      </c>
      <c r="AF5" s="76">
        <v>145.38858166900911</v>
      </c>
      <c r="AG5" s="76">
        <v>426.57848921068808</v>
      </c>
      <c r="AH5" s="76">
        <v>18.780670555700983</v>
      </c>
      <c r="AI5" s="76">
        <v>68.730513151915048</v>
      </c>
      <c r="AJ5" s="76">
        <v>4.4015929439044932</v>
      </c>
      <c r="AK5" s="76">
        <v>15.520861807101738</v>
      </c>
      <c r="AL5" s="76">
        <v>20.451545749976855</v>
      </c>
      <c r="AM5" s="76">
        <v>25.58549678973969</v>
      </c>
      <c r="AN5" s="76">
        <v>0</v>
      </c>
      <c r="AO5" s="76">
        <v>12642.597916632221</v>
      </c>
      <c r="AP5" s="76">
        <v>16356.211784057272</v>
      </c>
      <c r="AQ5" s="76">
        <v>1671.9684767671431</v>
      </c>
      <c r="AR5" s="76">
        <v>18173.568842493416</v>
      </c>
      <c r="AS5" s="76">
        <v>350.19825970981663</v>
      </c>
      <c r="AT5" s="76">
        <v>0.25615022747289701</v>
      </c>
      <c r="AU5" s="76">
        <v>5200.665019843912</v>
      </c>
      <c r="AV5" s="76">
        <v>0.77412572308845495</v>
      </c>
      <c r="AW5" s="76">
        <v>0.21296541047305678</v>
      </c>
      <c r="AX5" s="76">
        <v>855.16928997944206</v>
      </c>
      <c r="AY5" s="76">
        <v>0.38095279716926578</v>
      </c>
      <c r="AZ5" s="76">
        <v>3.9548221377117124E-2</v>
      </c>
      <c r="BA5" s="76">
        <v>1488.8079183035331</v>
      </c>
      <c r="BB5" s="76">
        <v>1425.54179505414</v>
      </c>
      <c r="BC5" s="76">
        <v>63.266123249392372</v>
      </c>
      <c r="BD5" s="76">
        <v>2.4692878343447028E-4</v>
      </c>
      <c r="BE5" s="76">
        <v>117.65497752939042</v>
      </c>
      <c r="BF5" s="76">
        <v>1.7751079867943148E-3</v>
      </c>
      <c r="BG5" s="76">
        <v>90.27195555482065</v>
      </c>
      <c r="BH5" s="76">
        <v>1.4356274602203511</v>
      </c>
      <c r="BI5" s="76">
        <v>355.24327304794502</v>
      </c>
      <c r="BJ5" s="76">
        <v>84.168930024858895</v>
      </c>
      <c r="BK5" s="76">
        <v>0.56220394616313107</v>
      </c>
      <c r="BL5" s="76">
        <v>3.5345195670122411</v>
      </c>
      <c r="BM5" s="76">
        <v>4.1835527957362626E-3</v>
      </c>
      <c r="BN5" s="76">
        <v>18.008923311562686</v>
      </c>
      <c r="BO5" s="76">
        <v>431.04939903481903</v>
      </c>
      <c r="BP5" s="76">
        <v>0</v>
      </c>
      <c r="BQ5" s="76">
        <v>1376.3726431619136</v>
      </c>
      <c r="BR5" s="76">
        <v>303.4087767433324</v>
      </c>
      <c r="BS5" s="76">
        <v>12574.326691468665</v>
      </c>
      <c r="BT5" s="76">
        <v>1702.8931739831187</v>
      </c>
      <c r="BU5" s="94"/>
      <c r="BV5" s="76">
        <f t="shared" si="0"/>
        <v>12400.895725775221</v>
      </c>
      <c r="BW5" s="29">
        <f t="shared" si="1"/>
        <v>8.0000017018705561E-3</v>
      </c>
      <c r="BX5" s="94"/>
      <c r="BY5" s="69">
        <f t="shared" si="2"/>
        <v>1.2382117264685328E-3</v>
      </c>
      <c r="BZ5" s="69">
        <f t="shared" si="3"/>
        <v>-5.3391762461809248E-3</v>
      </c>
      <c r="CA5" s="69">
        <f t="shared" si="4"/>
        <v>-7.9756280912016402E-3</v>
      </c>
      <c r="CB5" s="69">
        <f t="shared" si="5"/>
        <v>-9.6183225921854971E-3</v>
      </c>
      <c r="CC5" s="69">
        <f t="shared" si="6"/>
        <v>-9.7519639209619289E-3</v>
      </c>
      <c r="CD5" s="69">
        <f t="shared" si="7"/>
        <v>-1.5038135206028669E-3</v>
      </c>
      <c r="CE5" s="69">
        <f t="shared" si="8"/>
        <v>1.1718167827230794E-2</v>
      </c>
      <c r="CF5" s="69">
        <f t="shared" si="9"/>
        <v>-5.768842182551929E-3</v>
      </c>
      <c r="CG5" s="69">
        <f t="shared" si="10"/>
        <v>9.5633579743490092E-3</v>
      </c>
      <c r="CH5" s="69">
        <f t="shared" si="11"/>
        <v>-7.9687659446832492E-3</v>
      </c>
      <c r="CI5" s="69">
        <f t="shared" si="12"/>
        <v>-9.1574451215898113E-3</v>
      </c>
      <c r="CJ5" s="69">
        <f t="shared" si="13"/>
        <v>1.039869328603025E-2</v>
      </c>
      <c r="CK5" s="69">
        <f t="shared" si="14"/>
        <v>7.6653402367085699E-3</v>
      </c>
    </row>
    <row r="6" spans="1:89">
      <c r="A6" s="94" t="s">
        <v>170</v>
      </c>
      <c r="B6" s="76">
        <v>610673.95666067477</v>
      </c>
      <c r="C6" s="76">
        <v>69.106666668700001</v>
      </c>
      <c r="D6" s="76">
        <v>80672.147917374066</v>
      </c>
      <c r="E6" s="76">
        <v>6642.6410833553036</v>
      </c>
      <c r="F6" s="76">
        <v>5592.6455833260034</v>
      </c>
      <c r="G6" s="76">
        <v>59.54366666839995</v>
      </c>
      <c r="H6" s="76">
        <v>76888.849916608757</v>
      </c>
      <c r="I6" s="76">
        <v>971.52016313040042</v>
      </c>
      <c r="J6" s="76">
        <v>2338.5939076187019</v>
      </c>
      <c r="K6" s="76">
        <v>2476.6380455254962</v>
      </c>
      <c r="L6" s="76">
        <v>184.41401606716758</v>
      </c>
      <c r="M6" s="76">
        <v>349.76037105433255</v>
      </c>
      <c r="N6" s="76">
        <v>118.76808014986256</v>
      </c>
      <c r="O6" s="76"/>
      <c r="P6" s="94" t="s">
        <v>170</v>
      </c>
      <c r="Q6" s="76">
        <v>123.05923507990876</v>
      </c>
      <c r="R6" s="76">
        <v>181.9438846538734</v>
      </c>
      <c r="S6" s="76">
        <v>962.44273683573272</v>
      </c>
      <c r="T6" s="76">
        <v>962.44273683573272</v>
      </c>
      <c r="U6" s="76">
        <v>536.03968082780762</v>
      </c>
      <c r="V6" s="76">
        <v>2355.2057101073474</v>
      </c>
      <c r="W6" s="76">
        <v>352.12772847679952</v>
      </c>
      <c r="X6" s="76">
        <v>4762.7996426754398</v>
      </c>
      <c r="Y6" s="76">
        <v>608066.0653912928</v>
      </c>
      <c r="Z6" s="76">
        <v>4397.9656779736451</v>
      </c>
      <c r="AA6" s="76">
        <v>304.32212806451867</v>
      </c>
      <c r="AB6" s="76">
        <v>4023.2418138569674</v>
      </c>
      <c r="AC6" s="76">
        <v>6093.4361985348287</v>
      </c>
      <c r="AD6" s="76">
        <v>2448.9327066975216</v>
      </c>
      <c r="AE6" s="76">
        <v>2448.9327066975216</v>
      </c>
      <c r="AF6" s="76">
        <v>637.77659274062114</v>
      </c>
      <c r="AG6" s="76">
        <v>2768.660634172244</v>
      </c>
      <c r="AH6" s="76">
        <v>123.83705802624736</v>
      </c>
      <c r="AI6" s="76">
        <v>399.38168938699266</v>
      </c>
      <c r="AJ6" s="76">
        <v>26.45374606181538</v>
      </c>
      <c r="AK6" s="76">
        <v>104.02776463582175</v>
      </c>
      <c r="AL6" s="76">
        <v>119.0036244207441</v>
      </c>
      <c r="AM6" s="76">
        <v>68.367442954854809</v>
      </c>
      <c r="AN6" s="76">
        <v>0</v>
      </c>
      <c r="AO6" s="76">
        <v>77920.156229435015</v>
      </c>
      <c r="AP6" s="76">
        <v>71749.79091865501</v>
      </c>
      <c r="AQ6" s="76">
        <v>7334.4238128937322</v>
      </c>
      <c r="AR6" s="76">
        <v>79721.991324289324</v>
      </c>
      <c r="AS6" s="76">
        <v>2344.7890164493997</v>
      </c>
      <c r="AT6" s="76">
        <v>0.6480092220851531</v>
      </c>
      <c r="AU6" s="76">
        <v>31206.656637393109</v>
      </c>
      <c r="AV6" s="76">
        <v>2.6742112659490633</v>
      </c>
      <c r="AW6" s="76">
        <v>0.62453856233293081</v>
      </c>
      <c r="AX6" s="76">
        <v>2671.7201312631937</v>
      </c>
      <c r="AY6" s="76">
        <v>1.2402833007600425</v>
      </c>
      <c r="AZ6" s="76">
        <v>0.11680329787419325</v>
      </c>
      <c r="BA6" s="76">
        <v>6627.1142698691201</v>
      </c>
      <c r="BB6" s="76">
        <v>5571.7231175572942</v>
      </c>
      <c r="BC6" s="76">
        <v>1055.3911523118215</v>
      </c>
      <c r="BD6" s="76">
        <v>3.5610457787992543E-3</v>
      </c>
      <c r="BE6" s="76">
        <v>735.19365573725315</v>
      </c>
      <c r="BF6" s="76">
        <v>2.5599331348732622E-2</v>
      </c>
      <c r="BG6" s="76">
        <v>430.68258991275201</v>
      </c>
      <c r="BH6" s="76">
        <v>5.1890466006382363</v>
      </c>
      <c r="BI6" s="76">
        <v>1708.091293087959</v>
      </c>
      <c r="BJ6" s="76">
        <v>92.37150681097765</v>
      </c>
      <c r="BK6" s="76">
        <v>3.2820467556231625</v>
      </c>
      <c r="BL6" s="76">
        <v>12.218756494430583</v>
      </c>
      <c r="BM6" s="76">
        <v>1.2591679317008116E-2</v>
      </c>
      <c r="BN6" s="76">
        <v>58.841487871161881</v>
      </c>
      <c r="BO6" s="76">
        <v>2451.1597398354129</v>
      </c>
      <c r="BP6" s="76">
        <v>0</v>
      </c>
      <c r="BQ6" s="76">
        <v>8673.4585925220563</v>
      </c>
      <c r="BR6" s="76">
        <v>1671.0427783102889</v>
      </c>
      <c r="BS6" s="76">
        <v>77522.967607929997</v>
      </c>
      <c r="BT6" s="76">
        <v>10228.525682307341</v>
      </c>
      <c r="BU6" s="94"/>
      <c r="BV6" s="76">
        <f t="shared" si="0"/>
        <v>76628.10802271351</v>
      </c>
      <c r="BW6" s="29">
        <f t="shared" si="1"/>
        <v>8.0000083056920093E-3</v>
      </c>
      <c r="BX6" s="94"/>
      <c r="BY6" s="69">
        <f t="shared" si="2"/>
        <v>-4.2705133253800537E-3</v>
      </c>
      <c r="BZ6" s="69">
        <f t="shared" si="3"/>
        <v>-1.0696850962137395E-2</v>
      </c>
      <c r="CA6" s="69">
        <f t="shared" si="4"/>
        <v>-1.1778000432787671E-2</v>
      </c>
      <c r="CB6" s="69">
        <f t="shared" si="5"/>
        <v>-2.3374457977399388E-3</v>
      </c>
      <c r="CC6" s="69">
        <f t="shared" si="6"/>
        <v>-3.741067703465363E-3</v>
      </c>
      <c r="CD6" s="69">
        <f t="shared" si="7"/>
        <v>-1.1792669758624695E-2</v>
      </c>
      <c r="CE6" s="69">
        <f t="shared" si="8"/>
        <v>8.2471995875732888E-3</v>
      </c>
      <c r="CF6" s="69">
        <f t="shared" si="9"/>
        <v>-9.3435284610241306E-3</v>
      </c>
      <c r="CG6" s="69">
        <f t="shared" si="10"/>
        <v>7.1033292417838484E-3</v>
      </c>
      <c r="CH6" s="69">
        <f t="shared" si="11"/>
        <v>-1.1186672545077565E-2</v>
      </c>
      <c r="CI6" s="69">
        <f t="shared" si="12"/>
        <v>-1.3394488477462082E-2</v>
      </c>
      <c r="CJ6" s="69">
        <f t="shared" si="13"/>
        <v>6.768512439904794E-3</v>
      </c>
      <c r="CK6" s="69">
        <f t="shared" si="14"/>
        <v>1.9832287478616785E-3</v>
      </c>
    </row>
    <row r="7" spans="1:89">
      <c r="A7" s="94" t="s">
        <v>171</v>
      </c>
      <c r="B7" s="76">
        <v>233622.03716802862</v>
      </c>
      <c r="C7" s="76">
        <v>30.503536188660604</v>
      </c>
      <c r="D7" s="76">
        <v>12273.27678659867</v>
      </c>
      <c r="E7" s="76">
        <v>1696.7729710938152</v>
      </c>
      <c r="F7" s="76">
        <v>1599.9417936797627</v>
      </c>
      <c r="G7" s="76">
        <v>20.05922728232953</v>
      </c>
      <c r="H7" s="76">
        <v>18201.438171781356</v>
      </c>
      <c r="I7" s="76">
        <v>145.32047441836792</v>
      </c>
      <c r="J7" s="76">
        <v>474.32005114724575</v>
      </c>
      <c r="K7" s="76">
        <v>350.57716715052851</v>
      </c>
      <c r="L7" s="76">
        <v>25.454736299273005</v>
      </c>
      <c r="M7" s="76">
        <v>81.764813160811798</v>
      </c>
      <c r="N7" s="76">
        <v>30.54989307042101</v>
      </c>
      <c r="O7" s="76"/>
      <c r="P7" s="94" t="s">
        <v>171</v>
      </c>
      <c r="Q7" s="76">
        <v>22.045552657934255</v>
      </c>
      <c r="R7" s="76">
        <v>25.152290810961432</v>
      </c>
      <c r="S7" s="76">
        <v>143.99284546482076</v>
      </c>
      <c r="T7" s="76">
        <v>143.99284546482076</v>
      </c>
      <c r="U7" s="76">
        <v>65.492394018700708</v>
      </c>
      <c r="V7" s="76">
        <v>472.68341022218118</v>
      </c>
      <c r="W7" s="76">
        <v>81.455064710915124</v>
      </c>
      <c r="X7" s="76">
        <v>1153.2070670960904</v>
      </c>
      <c r="Y7" s="76">
        <v>231743.90846982703</v>
      </c>
      <c r="Z7" s="76">
        <v>828.0056507550147</v>
      </c>
      <c r="AA7" s="76">
        <v>86.023628884358175</v>
      </c>
      <c r="AB7" s="76">
        <v>902.42351154448693</v>
      </c>
      <c r="AC7" s="76">
        <v>1328.0787865764012</v>
      </c>
      <c r="AD7" s="76">
        <v>346.70530970224701</v>
      </c>
      <c r="AE7" s="76">
        <v>346.70530970224701</v>
      </c>
      <c r="AF7" s="76">
        <v>97.016677718877688</v>
      </c>
      <c r="AG7" s="76">
        <v>549.38702401964656</v>
      </c>
      <c r="AH7" s="76">
        <v>26.895558012248443</v>
      </c>
      <c r="AI7" s="76">
        <v>92.306465984024982</v>
      </c>
      <c r="AJ7" s="76">
        <v>3.1908264462183569</v>
      </c>
      <c r="AK7" s="76">
        <v>20.933050584160448</v>
      </c>
      <c r="AL7" s="76">
        <v>30.510493393556576</v>
      </c>
      <c r="AM7" s="76">
        <v>30.182885195853117</v>
      </c>
      <c r="AN7" s="76">
        <v>0</v>
      </c>
      <c r="AO7" s="76">
        <v>18289.842916935359</v>
      </c>
      <c r="AP7" s="76">
        <v>10914.383690279266</v>
      </c>
      <c r="AQ7" s="76">
        <v>1115.6925202566179</v>
      </c>
      <c r="AR7" s="76">
        <v>12127.09288825476</v>
      </c>
      <c r="AS7" s="76">
        <v>503.90374548673094</v>
      </c>
      <c r="AT7" s="76">
        <v>0.20053274674625338</v>
      </c>
      <c r="AU7" s="76">
        <v>7770.4885610945985</v>
      </c>
      <c r="AV7" s="76">
        <v>0.71722854511483325</v>
      </c>
      <c r="AW7" s="76">
        <v>0.14524054106935191</v>
      </c>
      <c r="AX7" s="76">
        <v>657.54680420200941</v>
      </c>
      <c r="AY7" s="76">
        <v>0.32993217915860601</v>
      </c>
      <c r="AZ7" s="76">
        <v>2.7131587766552594E-2</v>
      </c>
      <c r="BA7" s="76">
        <v>1676.7072500554204</v>
      </c>
      <c r="BB7" s="76">
        <v>1580.8606857978555</v>
      </c>
      <c r="BC7" s="76">
        <v>95.846564257566015</v>
      </c>
      <c r="BD7" s="76">
        <v>7.1916899406405542E-4</v>
      </c>
      <c r="BE7" s="76">
        <v>252.07070678196862</v>
      </c>
      <c r="BF7" s="76">
        <v>5.1698993268186741E-3</v>
      </c>
      <c r="BG7" s="76">
        <v>133.77334608376466</v>
      </c>
      <c r="BH7" s="76">
        <v>1.4025269075216191</v>
      </c>
      <c r="BI7" s="76">
        <v>530.54407256513275</v>
      </c>
      <c r="BJ7" s="76">
        <v>74.100428674086046</v>
      </c>
      <c r="BK7" s="76">
        <v>1.1243163913644949</v>
      </c>
      <c r="BL7" s="76">
        <v>2.9700423340332986</v>
      </c>
      <c r="BM7" s="76">
        <v>2.9158638838825621E-3</v>
      </c>
      <c r="BN7" s="76">
        <v>19.888974853508394</v>
      </c>
      <c r="BO7" s="76">
        <v>633.42868366109712</v>
      </c>
      <c r="BP7" s="76">
        <v>0</v>
      </c>
      <c r="BQ7" s="76">
        <v>2043.0526746998989</v>
      </c>
      <c r="BR7" s="76">
        <v>489.86842084843994</v>
      </c>
      <c r="BS7" s="76">
        <v>18187.420218918964</v>
      </c>
      <c r="BT7" s="76">
        <v>2796.5436211199567</v>
      </c>
      <c r="BU7" s="94"/>
      <c r="BV7" s="76">
        <f t="shared" si="0"/>
        <v>17928.433444472888</v>
      </c>
      <c r="BW7" s="29">
        <f t="shared" si="1"/>
        <v>7.9999946081751819E-3</v>
      </c>
      <c r="BX7" s="94"/>
      <c r="BY7" s="69">
        <f t="shared" si="2"/>
        <v>-8.039176102427258E-3</v>
      </c>
      <c r="BZ7" s="69">
        <f t="shared" si="3"/>
        <v>-1.051192854573646E-2</v>
      </c>
      <c r="CA7" s="69">
        <f t="shared" si="4"/>
        <v>-1.1910747299655952E-2</v>
      </c>
      <c r="CB7" s="69">
        <f t="shared" si="5"/>
        <v>-1.1825813694721609E-2</v>
      </c>
      <c r="CC7" s="69">
        <f t="shared" si="6"/>
        <v>-1.1926126286145627E-2</v>
      </c>
      <c r="CD7" s="69">
        <f t="shared" si="7"/>
        <v>-8.487486901906453E-3</v>
      </c>
      <c r="CE7" s="69">
        <f t="shared" si="8"/>
        <v>-7.7015633215868015E-4</v>
      </c>
      <c r="CF7" s="69">
        <f t="shared" si="9"/>
        <v>-9.1358699375354846E-3</v>
      </c>
      <c r="CG7" s="69">
        <f t="shared" si="10"/>
        <v>-3.450499132613092E-3</v>
      </c>
      <c r="CH7" s="69">
        <f t="shared" si="11"/>
        <v>-1.1044237363635922E-2</v>
      </c>
      <c r="CI7" s="69">
        <f t="shared" si="12"/>
        <v>-1.1881697958120704E-2</v>
      </c>
      <c r="CJ7" s="69">
        <f t="shared" si="13"/>
        <v>-3.7882854240426454E-3</v>
      </c>
      <c r="CK7" s="69">
        <f t="shared" si="14"/>
        <v>-1.2896829711846606E-3</v>
      </c>
    </row>
    <row r="8" spans="1:89">
      <c r="A8" s="94" t="s">
        <v>172</v>
      </c>
      <c r="B8" s="76">
        <v>113827.93536995909</v>
      </c>
      <c r="C8" s="76">
        <v>15.110021421912201</v>
      </c>
      <c r="D8" s="76">
        <v>6886.7061312463993</v>
      </c>
      <c r="E8" s="76">
        <v>748.74111449127452</v>
      </c>
      <c r="F8" s="76">
        <v>707.40213648227518</v>
      </c>
      <c r="G8" s="76">
        <v>14.696326945402655</v>
      </c>
      <c r="H8" s="76">
        <v>8083.9540201208947</v>
      </c>
      <c r="I8" s="76">
        <v>73.113559010010007</v>
      </c>
      <c r="J8" s="76">
        <v>223.05873510890279</v>
      </c>
      <c r="K8" s="76">
        <v>185.89136687597176</v>
      </c>
      <c r="L8" s="76">
        <v>11.909418897041688</v>
      </c>
      <c r="M8" s="76">
        <v>39.577504022806465</v>
      </c>
      <c r="N8" s="76">
        <v>13.516310261934951</v>
      </c>
      <c r="O8" s="76"/>
      <c r="P8" s="94" t="s">
        <v>172</v>
      </c>
      <c r="Q8" s="76">
        <v>10.178839258736213</v>
      </c>
      <c r="R8" s="76">
        <v>11.78032854755368</v>
      </c>
      <c r="S8" s="76">
        <v>72.549636478749363</v>
      </c>
      <c r="T8" s="76">
        <v>72.549636478749363</v>
      </c>
      <c r="U8" s="76">
        <v>34.429257963756001</v>
      </c>
      <c r="V8" s="76">
        <v>222.93837791542407</v>
      </c>
      <c r="W8" s="76">
        <v>39.564967615128538</v>
      </c>
      <c r="X8" s="76">
        <v>642.14716024228812</v>
      </c>
      <c r="Y8" s="76">
        <v>113207.47496486385</v>
      </c>
      <c r="Z8" s="76">
        <v>417.44106182145867</v>
      </c>
      <c r="AA8" s="76">
        <v>48.571449945670402</v>
      </c>
      <c r="AB8" s="76">
        <v>444.45142095186776</v>
      </c>
      <c r="AC8" s="76">
        <v>582.09410259553727</v>
      </c>
      <c r="AD8" s="76">
        <v>184.08815936420902</v>
      </c>
      <c r="AE8" s="76">
        <v>184.08815936420902</v>
      </c>
      <c r="AF8" s="76">
        <v>54.686126578371599</v>
      </c>
      <c r="AG8" s="76">
        <v>248.94962125707531</v>
      </c>
      <c r="AH8" s="76">
        <v>12.989524065183069</v>
      </c>
      <c r="AI8" s="76">
        <v>40.825636220222194</v>
      </c>
      <c r="AJ8" s="76">
        <v>1.6710134688404243</v>
      </c>
      <c r="AK8" s="76">
        <v>10.337233405292205</v>
      </c>
      <c r="AL8" s="76">
        <v>13.507398733318515</v>
      </c>
      <c r="AM8" s="76">
        <v>14.986161768547761</v>
      </c>
      <c r="AN8" s="76">
        <v>0</v>
      </c>
      <c r="AO8" s="76">
        <v>8143.3965799699008</v>
      </c>
      <c r="AP8" s="76">
        <v>6152.1744731228955</v>
      </c>
      <c r="AQ8" s="76">
        <v>628.88925974305027</v>
      </c>
      <c r="AR8" s="76">
        <v>6835.7498594443177</v>
      </c>
      <c r="AS8" s="76">
        <v>242.59687318628511</v>
      </c>
      <c r="AT8" s="76">
        <v>0.21360430364258662</v>
      </c>
      <c r="AU8" s="76">
        <v>3319.3534120306217</v>
      </c>
      <c r="AV8" s="76">
        <v>0.34337815770763341</v>
      </c>
      <c r="AW8" s="76">
        <v>6.5028266230151482E-2</v>
      </c>
      <c r="AX8" s="76">
        <v>296.68064264731009</v>
      </c>
      <c r="AY8" s="76">
        <v>0.18024787612229021</v>
      </c>
      <c r="AZ8" s="76">
        <v>1.2153570330197254E-2</v>
      </c>
      <c r="BA8" s="76">
        <v>739.20452269149541</v>
      </c>
      <c r="BB8" s="76">
        <v>698.32381313390772</v>
      </c>
      <c r="BC8" s="76">
        <v>40.880709557587515</v>
      </c>
      <c r="BD8" s="76">
        <v>3.4241361354078872E-4</v>
      </c>
      <c r="BE8" s="76">
        <v>112.39139095112913</v>
      </c>
      <c r="BF8" s="76">
        <v>2.461574563071479E-3</v>
      </c>
      <c r="BG8" s="76">
        <v>58.146612102272464</v>
      </c>
      <c r="BH8" s="76">
        <v>0.61156048325314016</v>
      </c>
      <c r="BI8" s="76">
        <v>227.71979298599516</v>
      </c>
      <c r="BJ8" s="76">
        <v>70.948281863249463</v>
      </c>
      <c r="BK8" s="76">
        <v>0.53934544442423471</v>
      </c>
      <c r="BL8" s="76">
        <v>1.4159445107668238</v>
      </c>
      <c r="BM8" s="76">
        <v>1.3078465472863867E-3</v>
      </c>
      <c r="BN8" s="76">
        <v>14.630253803579208</v>
      </c>
      <c r="BO8" s="76">
        <v>264.4445146325171</v>
      </c>
      <c r="BP8" s="76">
        <v>0</v>
      </c>
      <c r="BQ8" s="76">
        <v>889.54309301895341</v>
      </c>
      <c r="BR8" s="76">
        <v>203.28998856528713</v>
      </c>
      <c r="BS8" s="76">
        <v>8088.7757939119356</v>
      </c>
      <c r="BT8" s="76">
        <v>1201.5219056419583</v>
      </c>
      <c r="BU8" s="94"/>
      <c r="BV8" s="76">
        <f t="shared" si="0"/>
        <v>7979.5892130205157</v>
      </c>
      <c r="BW8" s="29">
        <f t="shared" si="1"/>
        <v>8.0000186816106041E-3</v>
      </c>
      <c r="BX8" s="94"/>
      <c r="BY8" s="69">
        <f t="shared" si="2"/>
        <v>-5.4508623307506802E-3</v>
      </c>
      <c r="BZ8" s="69">
        <f t="shared" si="3"/>
        <v>-8.1971858216442362E-3</v>
      </c>
      <c r="CA8" s="69">
        <f t="shared" si="4"/>
        <v>-7.3992226226820557E-3</v>
      </c>
      <c r="CB8" s="69">
        <f t="shared" si="5"/>
        <v>-1.2736834688527363E-2</v>
      </c>
      <c r="CC8" s="69">
        <f t="shared" si="6"/>
        <v>-1.2833327580139321E-2</v>
      </c>
      <c r="CD8" s="69">
        <f t="shared" si="7"/>
        <v>-4.4958949313600952E-3</v>
      </c>
      <c r="CE8" s="69">
        <f t="shared" si="8"/>
        <v>5.9646229791009619E-4</v>
      </c>
      <c r="CF8" s="69">
        <f t="shared" si="9"/>
        <v>-7.7129678666502518E-3</v>
      </c>
      <c r="CG8" s="69">
        <f t="shared" si="10"/>
        <v>-5.3957623950464664E-4</v>
      </c>
      <c r="CH8" s="69">
        <f t="shared" si="11"/>
        <v>-9.7003295100081249E-3</v>
      </c>
      <c r="CI8" s="69">
        <f t="shared" si="12"/>
        <v>-1.0839349140710317E-2</v>
      </c>
      <c r="CJ8" s="69">
        <f t="shared" si="13"/>
        <v>-3.1675589422475099E-4</v>
      </c>
      <c r="CK8" s="69">
        <f t="shared" si="14"/>
        <v>-6.5931666584573203E-4</v>
      </c>
    </row>
    <row r="9" spans="1:89">
      <c r="A9" s="94" t="s">
        <v>173</v>
      </c>
      <c r="B9" s="76">
        <v>52528.304215688178</v>
      </c>
      <c r="C9" s="76">
        <v>6.9984192979682511</v>
      </c>
      <c r="D9" s="76">
        <v>3512.8519092554011</v>
      </c>
      <c r="E9" s="76">
        <v>278.08595531061366</v>
      </c>
      <c r="F9" s="76">
        <v>261.22395936161371</v>
      </c>
      <c r="G9" s="76">
        <v>7.7913979780615179</v>
      </c>
      <c r="H9" s="76">
        <v>6269.3684113145018</v>
      </c>
      <c r="I9" s="76">
        <v>35.115846346459016</v>
      </c>
      <c r="J9" s="76">
        <v>153.5058323197417</v>
      </c>
      <c r="K9" s="76">
        <v>76.716975935712213</v>
      </c>
      <c r="L9" s="76">
        <v>4.9922828501840284</v>
      </c>
      <c r="M9" s="76">
        <v>26.35671002448726</v>
      </c>
      <c r="N9" s="76">
        <v>9.8142026186350346</v>
      </c>
      <c r="O9" s="76"/>
      <c r="P9" s="94" t="s">
        <v>173</v>
      </c>
      <c r="Q9" s="76">
        <v>5.8476759379024141</v>
      </c>
      <c r="R9" s="76">
        <v>5.009890424553312</v>
      </c>
      <c r="S9" s="76">
        <v>35.476581713630196</v>
      </c>
      <c r="T9" s="76">
        <v>35.476581713630196</v>
      </c>
      <c r="U9" s="76">
        <v>13.124730895352112</v>
      </c>
      <c r="V9" s="76">
        <v>156.55381723950026</v>
      </c>
      <c r="W9" s="76">
        <v>26.848544755289346</v>
      </c>
      <c r="X9" s="76">
        <v>343.8196979405522</v>
      </c>
      <c r="Y9" s="76">
        <v>52950.297306503031</v>
      </c>
      <c r="Z9" s="76">
        <v>247.47865664382644</v>
      </c>
      <c r="AA9" s="76">
        <v>26.012313694535301</v>
      </c>
      <c r="AB9" s="76">
        <v>295.32085549936346</v>
      </c>
      <c r="AC9" s="76">
        <v>559.82000364646126</v>
      </c>
      <c r="AD9" s="76">
        <v>77.187381464287895</v>
      </c>
      <c r="AE9" s="76">
        <v>77.187381464287895</v>
      </c>
      <c r="AF9" s="76">
        <v>28.424792775453707</v>
      </c>
      <c r="AG9" s="76">
        <v>242.36859431582351</v>
      </c>
      <c r="AH9" s="76">
        <v>10.762592321943151</v>
      </c>
      <c r="AI9" s="76">
        <v>29.065741030271205</v>
      </c>
      <c r="AJ9" s="76">
        <v>0.64094082992333379</v>
      </c>
      <c r="AK9" s="76">
        <v>10.52469032830127</v>
      </c>
      <c r="AL9" s="76">
        <v>10.01002449812909</v>
      </c>
      <c r="AM9" s="76">
        <v>7.0506424599172091</v>
      </c>
      <c r="AN9" s="76">
        <v>0</v>
      </c>
      <c r="AO9" s="76">
        <v>6439.6799441128342</v>
      </c>
      <c r="AP9" s="76">
        <v>3197.793553685301</v>
      </c>
      <c r="AQ9" s="76">
        <v>326.88544607770183</v>
      </c>
      <c r="AR9" s="76">
        <v>3553.1037925384567</v>
      </c>
      <c r="AS9" s="76">
        <v>175.45228689186871</v>
      </c>
      <c r="AT9" s="76">
        <v>5.1366701389463004E-2</v>
      </c>
      <c r="AU9" s="76">
        <v>2827.4159274293525</v>
      </c>
      <c r="AV9" s="76">
        <v>0.11550678968457381</v>
      </c>
      <c r="AW9" s="76">
        <v>1.9338006691027754E-2</v>
      </c>
      <c r="AX9" s="76">
        <v>94.312390416508222</v>
      </c>
      <c r="AY9" s="76">
        <v>5.5625646147147559E-2</v>
      </c>
      <c r="AZ9" s="76">
        <v>3.6157757238049564E-3</v>
      </c>
      <c r="BA9" s="76">
        <v>277.32223406575287</v>
      </c>
      <c r="BB9" s="76">
        <v>260.45582545009012</v>
      </c>
      <c r="BC9" s="76">
        <v>16.866408615662728</v>
      </c>
      <c r="BD9" s="76">
        <v>1.0724585393277003E-4</v>
      </c>
      <c r="BE9" s="76">
        <v>48.063157349382919</v>
      </c>
      <c r="BF9" s="76">
        <v>7.7092489404035453E-4</v>
      </c>
      <c r="BG9" s="76">
        <v>23.624424235409485</v>
      </c>
      <c r="BH9" s="76">
        <v>0.21976810132442642</v>
      </c>
      <c r="BI9" s="76">
        <v>93.32851425012548</v>
      </c>
      <c r="BJ9" s="76">
        <v>17.890807548431656</v>
      </c>
      <c r="BK9" s="76">
        <v>0.21909953647822611</v>
      </c>
      <c r="BL9" s="76">
        <v>0.44175092842143604</v>
      </c>
      <c r="BM9" s="76">
        <v>3.8954205592023702E-4</v>
      </c>
      <c r="BN9" s="76">
        <v>7.8852774682121085</v>
      </c>
      <c r="BO9" s="76">
        <v>234.08716458178884</v>
      </c>
      <c r="BP9" s="76">
        <v>0</v>
      </c>
      <c r="BQ9" s="76">
        <v>707.10135205101392</v>
      </c>
      <c r="BR9" s="76">
        <v>176.60917251012748</v>
      </c>
      <c r="BS9" s="76">
        <v>6407.341458026749</v>
      </c>
      <c r="BT9" s="76">
        <v>926.78458361199785</v>
      </c>
      <c r="BU9" s="94"/>
      <c r="BV9" s="76">
        <f t="shared" si="0"/>
        <v>6319.761502867108</v>
      </c>
      <c r="BW9" s="29">
        <f t="shared" si="1"/>
        <v>7.9999894275945369E-3</v>
      </c>
      <c r="BX9" s="94"/>
      <c r="BY9" s="69">
        <f t="shared" si="2"/>
        <v>8.0336324790172761E-3</v>
      </c>
      <c r="BZ9" s="69">
        <f t="shared" si="3"/>
        <v>7.4621367662436452E-3</v>
      </c>
      <c r="CA9" s="69">
        <f t="shared" si="4"/>
        <v>1.1458462902180108E-2</v>
      </c>
      <c r="CB9" s="69">
        <f t="shared" si="5"/>
        <v>-2.7463495738493373E-3</v>
      </c>
      <c r="CC9" s="69">
        <f t="shared" si="6"/>
        <v>-2.9405186009766418E-3</v>
      </c>
      <c r="CD9" s="69">
        <f t="shared" si="7"/>
        <v>1.2049120121309424E-2</v>
      </c>
      <c r="CE9" s="69">
        <f t="shared" si="8"/>
        <v>2.2007487462890749E-2</v>
      </c>
      <c r="CF9" s="69">
        <f t="shared" si="9"/>
        <v>1.0272723135079903E-2</v>
      </c>
      <c r="CG9" s="69">
        <f t="shared" si="10"/>
        <v>1.9855824848464567E-2</v>
      </c>
      <c r="CH9" s="69">
        <f t="shared" si="11"/>
        <v>6.1317006156482983E-3</v>
      </c>
      <c r="CI9" s="69">
        <f t="shared" si="12"/>
        <v>3.5269584872649109E-3</v>
      </c>
      <c r="CJ9" s="69">
        <f t="shared" si="13"/>
        <v>1.8660702733578539E-2</v>
      </c>
      <c r="CK9" s="69">
        <f t="shared" si="14"/>
        <v>1.9952907750470917E-2</v>
      </c>
    </row>
    <row r="10" spans="1:89">
      <c r="A10" s="94" t="s">
        <v>174</v>
      </c>
      <c r="B10" s="76">
        <v>7438.8123107553965</v>
      </c>
      <c r="C10" s="76">
        <v>1.1450038711999999</v>
      </c>
      <c r="D10" s="76">
        <v>555.34890864250008</v>
      </c>
      <c r="E10" s="76">
        <v>63.013441042500006</v>
      </c>
      <c r="F10" s="76">
        <v>60.228901133199997</v>
      </c>
      <c r="G10" s="76">
        <v>0.92076768860000002</v>
      </c>
      <c r="H10" s="76">
        <v>490.12182577849995</v>
      </c>
      <c r="I10" s="76">
        <v>6.2857100252999993</v>
      </c>
      <c r="J10" s="76">
        <v>14.3847500281589</v>
      </c>
      <c r="K10" s="76">
        <v>16.529259845600006</v>
      </c>
      <c r="L10" s="76">
        <v>1.5256001756452</v>
      </c>
      <c r="M10" s="76">
        <v>2.2570693072360899</v>
      </c>
      <c r="N10" s="76">
        <v>0.76073882071378696</v>
      </c>
      <c r="O10" s="76"/>
      <c r="P10" s="94" t="s">
        <v>174</v>
      </c>
      <c r="Q10" s="76">
        <v>1.1377311083582744</v>
      </c>
      <c r="R10" s="76">
        <v>1.5004099138803026</v>
      </c>
      <c r="S10" s="76">
        <v>6.2211418869756256</v>
      </c>
      <c r="T10" s="76">
        <v>6.2211418869756256</v>
      </c>
      <c r="U10" s="76">
        <v>3.7260588075199577</v>
      </c>
      <c r="V10" s="76">
        <v>14.507152686285627</v>
      </c>
      <c r="W10" s="76">
        <v>2.2771017655353658</v>
      </c>
      <c r="X10" s="76">
        <v>35.501453421518214</v>
      </c>
      <c r="Y10" s="76">
        <v>7482.3276570930957</v>
      </c>
      <c r="Z10" s="76">
        <v>28.870041672977411</v>
      </c>
      <c r="AA10" s="76">
        <v>2.5861978372988936</v>
      </c>
      <c r="AB10" s="76">
        <v>26.268062105193604</v>
      </c>
      <c r="AC10" s="76">
        <v>36.02909074625353</v>
      </c>
      <c r="AD10" s="76">
        <v>16.321243065482797</v>
      </c>
      <c r="AE10" s="76">
        <v>16.321243065482797</v>
      </c>
      <c r="AF10" s="76">
        <v>4.3874868301393706</v>
      </c>
      <c r="AG10" s="76">
        <v>16.121909651394123</v>
      </c>
      <c r="AH10" s="76">
        <v>0.76641609576547054</v>
      </c>
      <c r="AI10" s="76">
        <v>2.8469407920227989</v>
      </c>
      <c r="AJ10" s="76">
        <v>0.16737302721054664</v>
      </c>
      <c r="AK10" s="76">
        <v>0.58610830742571651</v>
      </c>
      <c r="AL10" s="76">
        <v>0.76418996543262896</v>
      </c>
      <c r="AM10" s="76">
        <v>1.1360800443129051</v>
      </c>
      <c r="AN10" s="76">
        <v>0</v>
      </c>
      <c r="AO10" s="76">
        <v>497.71023198134804</v>
      </c>
      <c r="AP10" s="76">
        <v>493.59255234599436</v>
      </c>
      <c r="AQ10" s="76">
        <v>50.456217199358406</v>
      </c>
      <c r="AR10" s="76">
        <v>548.43625637549212</v>
      </c>
      <c r="AS10" s="76">
        <v>14.938440508826767</v>
      </c>
      <c r="AT10" s="76">
        <v>7.3248940403556374E-3</v>
      </c>
      <c r="AU10" s="76">
        <v>197.05172547826467</v>
      </c>
      <c r="AV10" s="76">
        <v>3.1209853557984345E-2</v>
      </c>
      <c r="AW10" s="76">
        <v>8.5460574193797281E-3</v>
      </c>
      <c r="AX10" s="76">
        <v>34.493981492198309</v>
      </c>
      <c r="AY10" s="76">
        <v>1.4806557648109295E-2</v>
      </c>
      <c r="AZ10" s="76">
        <v>1.5930930295364255E-3</v>
      </c>
      <c r="BA10" s="76">
        <v>62.263384421292159</v>
      </c>
      <c r="BB10" s="76">
        <v>59.495665378318584</v>
      </c>
      <c r="BC10" s="76">
        <v>2.7677190429735918</v>
      </c>
      <c r="BD10" s="76">
        <v>3.0776225356459789E-5</v>
      </c>
      <c r="BE10" s="76">
        <v>5.3170905603597873</v>
      </c>
      <c r="BF10" s="76">
        <v>2.2122940745272464E-4</v>
      </c>
      <c r="BG10" s="76">
        <v>3.910592106350959</v>
      </c>
      <c r="BH10" s="76">
        <v>5.9423708504880449E-2</v>
      </c>
      <c r="BI10" s="76">
        <v>15.476427189603028</v>
      </c>
      <c r="BJ10" s="76">
        <v>3.1456546562828995</v>
      </c>
      <c r="BK10" s="76">
        <v>2.4204149098585169E-2</v>
      </c>
      <c r="BL10" s="76">
        <v>0.15004345309942321</v>
      </c>
      <c r="BM10" s="76">
        <v>1.7025777542618154E-4</v>
      </c>
      <c r="BN10" s="76">
        <v>0.92027560420421217</v>
      </c>
      <c r="BO10" s="76">
        <v>16.041274045880368</v>
      </c>
      <c r="BP10" s="76">
        <v>0</v>
      </c>
      <c r="BQ10" s="76">
        <v>54.588056617779202</v>
      </c>
      <c r="BR10" s="76">
        <v>10.547644515947662</v>
      </c>
      <c r="BS10" s="76">
        <v>494.46369053721219</v>
      </c>
      <c r="BT10" s="76">
        <v>67.183134985146481</v>
      </c>
      <c r="BU10" s="94"/>
      <c r="BV10" s="76">
        <f t="shared" si="0"/>
        <v>488.39353137257535</v>
      </c>
      <c r="BW10" s="29">
        <f t="shared" si="1"/>
        <v>7.9999941271851945E-3</v>
      </c>
      <c r="BX10" s="94"/>
      <c r="BY10" s="69">
        <f t="shared" si="2"/>
        <v>5.8497707053023172E-3</v>
      </c>
      <c r="BZ10" s="69">
        <f t="shared" si="3"/>
        <v>-7.7937089223483235E-3</v>
      </c>
      <c r="CA10" s="69">
        <f t="shared" si="4"/>
        <v>-1.2447404072343109E-2</v>
      </c>
      <c r="CB10" s="69">
        <f t="shared" si="5"/>
        <v>-1.1903121124617905E-2</v>
      </c>
      <c r="CC10" s="69">
        <f t="shared" si="6"/>
        <v>-1.2174151297560885E-2</v>
      </c>
      <c r="CD10" s="69">
        <f t="shared" si="7"/>
        <v>-5.344283926123107E-4</v>
      </c>
      <c r="CE10" s="69">
        <f t="shared" si="8"/>
        <v>8.8587459899703517E-3</v>
      </c>
      <c r="CF10" s="69">
        <f t="shared" si="9"/>
        <v>-1.0272210786766612E-2</v>
      </c>
      <c r="CG10" s="69">
        <f t="shared" si="10"/>
        <v>8.5091960504783092E-3</v>
      </c>
      <c r="CH10" s="69">
        <f t="shared" si="11"/>
        <v>-1.2584760724938431E-2</v>
      </c>
      <c r="CI10" s="69">
        <f t="shared" si="12"/>
        <v>-1.65117061252592E-2</v>
      </c>
      <c r="CJ10" s="69">
        <f t="shared" si="13"/>
        <v>8.8754289622620403E-3</v>
      </c>
      <c r="CK10" s="69">
        <f t="shared" si="14"/>
        <v>4.5365697462420264E-3</v>
      </c>
    </row>
    <row r="11" spans="1:89">
      <c r="A11" s="94" t="s">
        <v>175</v>
      </c>
      <c r="B11" s="76">
        <v>913216.85556088295</v>
      </c>
      <c r="C11" s="76">
        <v>143.56495751308762</v>
      </c>
      <c r="D11" s="76">
        <v>61217.887865096687</v>
      </c>
      <c r="E11" s="76">
        <v>6282.6002648759259</v>
      </c>
      <c r="F11" s="76">
        <v>5936.6886757142165</v>
      </c>
      <c r="G11" s="76">
        <v>123.7406286126777</v>
      </c>
      <c r="H11" s="76">
        <v>89204.673302012146</v>
      </c>
      <c r="I11" s="76">
        <v>626.49822342454809</v>
      </c>
      <c r="J11" s="76">
        <v>2361.0039875492498</v>
      </c>
      <c r="K11" s="76">
        <v>1511.5356697788143</v>
      </c>
      <c r="L11" s="76">
        <v>104.55541160225741</v>
      </c>
      <c r="M11" s="76">
        <v>343.76085821230123</v>
      </c>
      <c r="N11" s="76">
        <v>125.6226370284477</v>
      </c>
      <c r="O11" s="76"/>
      <c r="P11" s="94" t="s">
        <v>175</v>
      </c>
      <c r="Q11" s="76">
        <v>92.937383591437225</v>
      </c>
      <c r="R11" s="76">
        <v>103.58334380066177</v>
      </c>
      <c r="S11" s="76">
        <v>624.28498005767665</v>
      </c>
      <c r="T11" s="76">
        <v>624.28498005767665</v>
      </c>
      <c r="U11" s="76">
        <v>298.28653501116082</v>
      </c>
      <c r="V11" s="76">
        <v>2391.1350526806755</v>
      </c>
      <c r="W11" s="76">
        <v>346.97866839147758</v>
      </c>
      <c r="X11" s="76">
        <v>4794.1368398615505</v>
      </c>
      <c r="Y11" s="76">
        <v>912163.50261170533</v>
      </c>
      <c r="Z11" s="76">
        <v>3582.4353933700977</v>
      </c>
      <c r="AA11" s="76">
        <v>352.41539361186273</v>
      </c>
      <c r="AB11" s="76">
        <v>3863.3849999515865</v>
      </c>
      <c r="AC11" s="76">
        <v>8078.4425529437203</v>
      </c>
      <c r="AD11" s="76">
        <v>1500.9147890110335</v>
      </c>
      <c r="AE11" s="76">
        <v>1500.9147890110335</v>
      </c>
      <c r="AF11" s="76">
        <v>487.51695102696772</v>
      </c>
      <c r="AG11" s="76">
        <v>3506.796187711604</v>
      </c>
      <c r="AH11" s="76">
        <v>139.46414471444803</v>
      </c>
      <c r="AI11" s="76">
        <v>398.15738770870411</v>
      </c>
      <c r="AJ11" s="76">
        <v>14.257668240343479</v>
      </c>
      <c r="AK11" s="76">
        <v>132.10007382267545</v>
      </c>
      <c r="AL11" s="76">
        <v>126.87659763466199</v>
      </c>
      <c r="AM11" s="76">
        <v>142.59563055495852</v>
      </c>
      <c r="AN11" s="76">
        <v>0</v>
      </c>
      <c r="AO11" s="76">
        <v>90978.585407607068</v>
      </c>
      <c r="AP11" s="76">
        <v>54845.638842176617</v>
      </c>
      <c r="AQ11" s="76">
        <v>5606.4423043238166</v>
      </c>
      <c r="AR11" s="76">
        <v>60939.598097527392</v>
      </c>
      <c r="AS11" s="76">
        <v>2408.6190539914696</v>
      </c>
      <c r="AT11" s="76">
        <v>0.50370866350303423</v>
      </c>
      <c r="AU11" s="76">
        <v>39592.5153353594</v>
      </c>
      <c r="AV11" s="76">
        <v>2.6937837556837914</v>
      </c>
      <c r="AW11" s="76">
        <v>0.59471338624426096</v>
      </c>
      <c r="AX11" s="76">
        <v>2608.3159236759861</v>
      </c>
      <c r="AY11" s="76">
        <v>1.2100767293330461</v>
      </c>
      <c r="AZ11" s="76">
        <v>0.1114776296014595</v>
      </c>
      <c r="BA11" s="76">
        <v>6208.1197581961405</v>
      </c>
      <c r="BB11" s="76">
        <v>5865.3476156232364</v>
      </c>
      <c r="BC11" s="76">
        <v>342.77214257290404</v>
      </c>
      <c r="BD11" s="76">
        <v>4.2605987180123137E-3</v>
      </c>
      <c r="BE11" s="76">
        <v>855.73166784062778</v>
      </c>
      <c r="BF11" s="76">
        <v>3.062822964444958E-2</v>
      </c>
      <c r="BG11" s="76">
        <v>477.22641951751859</v>
      </c>
      <c r="BH11" s="76">
        <v>5.3410099870478476</v>
      </c>
      <c r="BI11" s="76">
        <v>1897.6013424714911</v>
      </c>
      <c r="BJ11" s="76">
        <v>251.02767232536166</v>
      </c>
      <c r="BK11" s="76">
        <v>3.7546630378588719</v>
      </c>
      <c r="BL11" s="76">
        <v>12.215850764066863</v>
      </c>
      <c r="BM11" s="76">
        <v>1.2089335909434132E-2</v>
      </c>
      <c r="BN11" s="76">
        <v>123.79424982555931</v>
      </c>
      <c r="BO11" s="76">
        <v>3090.0294012165009</v>
      </c>
      <c r="BP11" s="76">
        <v>0</v>
      </c>
      <c r="BQ11" s="76">
        <v>10385.801865017858</v>
      </c>
      <c r="BR11" s="76">
        <v>2273.0876761155446</v>
      </c>
      <c r="BS11" s="76">
        <v>90553.42028494741</v>
      </c>
      <c r="BT11" s="76">
        <v>12392.250242001535</v>
      </c>
      <c r="BU11" s="94"/>
      <c r="BV11" s="76">
        <f t="shared" si="0"/>
        <v>89381.530527436757</v>
      </c>
      <c r="BW11" s="29">
        <f t="shared" si="1"/>
        <v>8.0000027280578423E-3</v>
      </c>
      <c r="BX11" s="94"/>
      <c r="BY11" s="69">
        <f t="shared" si="2"/>
        <v>-1.1534532490978403E-3</v>
      </c>
      <c r="BZ11" s="69">
        <f t="shared" si="3"/>
        <v>-6.7518353706943878E-3</v>
      </c>
      <c r="CA11" s="69">
        <f t="shared" si="4"/>
        <v>-4.5458897272403513E-3</v>
      </c>
      <c r="CB11" s="69">
        <f t="shared" si="5"/>
        <v>-1.1855044653434788E-2</v>
      </c>
      <c r="CC11" s="69">
        <f t="shared" si="6"/>
        <v>-1.2016978485468149E-2</v>
      </c>
      <c r="CD11" s="69">
        <f t="shared" si="7"/>
        <v>4.3333554615638365E-4</v>
      </c>
      <c r="CE11" s="69">
        <f t="shared" si="8"/>
        <v>1.5119689731601091E-2</v>
      </c>
      <c r="CF11" s="69">
        <f t="shared" si="9"/>
        <v>-3.5327208986698569E-3</v>
      </c>
      <c r="CG11" s="69">
        <f t="shared" si="10"/>
        <v>1.2761971301328492E-2</v>
      </c>
      <c r="CH11" s="69">
        <f t="shared" si="11"/>
        <v>-7.0265498725114381E-3</v>
      </c>
      <c r="CI11" s="69">
        <f t="shared" si="12"/>
        <v>-9.297154367231766E-3</v>
      </c>
      <c r="CJ11" s="69">
        <f t="shared" si="13"/>
        <v>9.3606066610093398E-3</v>
      </c>
      <c r="CK11" s="69">
        <f t="shared" si="14"/>
        <v>9.981963727845709E-3</v>
      </c>
    </row>
    <row r="12" spans="1:89">
      <c r="A12" s="94" t="s">
        <v>176</v>
      </c>
      <c r="B12" s="76">
        <v>353289.27078392275</v>
      </c>
      <c r="C12" s="76">
        <v>55.549708278966186</v>
      </c>
      <c r="D12" s="76">
        <v>23722.340856074537</v>
      </c>
      <c r="E12" s="76">
        <v>2656.0794197163495</v>
      </c>
      <c r="F12" s="76">
        <v>2511.2320987408543</v>
      </c>
      <c r="G12" s="76">
        <v>47.504600356852372</v>
      </c>
      <c r="H12" s="76">
        <v>30534.922108522627</v>
      </c>
      <c r="I12" s="76">
        <v>248.11619284079376</v>
      </c>
      <c r="J12" s="76">
        <v>821.32286259049079</v>
      </c>
      <c r="K12" s="76">
        <v>617.28863087384798</v>
      </c>
      <c r="L12" s="76">
        <v>43.052338193552828</v>
      </c>
      <c r="M12" s="76">
        <v>125.57230534399784</v>
      </c>
      <c r="N12" s="76">
        <v>46.037301263092402</v>
      </c>
      <c r="O12" s="76"/>
      <c r="P12" s="94" t="s">
        <v>176</v>
      </c>
      <c r="Q12" s="76">
        <v>34.912085956565157</v>
      </c>
      <c r="R12" s="76">
        <v>42.525017100236518</v>
      </c>
      <c r="S12" s="76">
        <v>246.21385043503969</v>
      </c>
      <c r="T12" s="76">
        <v>246.21385043503969</v>
      </c>
      <c r="U12" s="76">
        <v>119.82016130504792</v>
      </c>
      <c r="V12" s="76">
        <v>826.00386911564647</v>
      </c>
      <c r="W12" s="76">
        <v>126.05260378598761</v>
      </c>
      <c r="X12" s="76">
        <v>1870.5709938136097</v>
      </c>
      <c r="Y12" s="76">
        <v>351924.69109828782</v>
      </c>
      <c r="Z12" s="76">
        <v>1341.2013923837876</v>
      </c>
      <c r="AA12" s="76">
        <v>139.915471843218</v>
      </c>
      <c r="AB12" s="76">
        <v>1405.2362733573509</v>
      </c>
      <c r="AC12" s="76">
        <v>2504.0648201205186</v>
      </c>
      <c r="AD12" s="76">
        <v>610.87038887611743</v>
      </c>
      <c r="AE12" s="76">
        <v>610.87038887611743</v>
      </c>
      <c r="AF12" s="76">
        <v>188.00665788631866</v>
      </c>
      <c r="AG12" s="76">
        <v>1068.9344451464162</v>
      </c>
      <c r="AH12" s="76">
        <v>45.709531275112731</v>
      </c>
      <c r="AI12" s="76">
        <v>144.29753906240239</v>
      </c>
      <c r="AJ12" s="76">
        <v>5.8117862136314002</v>
      </c>
      <c r="AK12" s="76">
        <v>39.254540631271709</v>
      </c>
      <c r="AL12" s="76">
        <v>46.216223480679581</v>
      </c>
      <c r="AM12" s="76">
        <v>55.010894048512768</v>
      </c>
      <c r="AN12" s="76">
        <v>0</v>
      </c>
      <c r="AO12" s="76">
        <v>30935.839600412262</v>
      </c>
      <c r="AP12" s="76">
        <v>21150.757999104939</v>
      </c>
      <c r="AQ12" s="76">
        <v>2162.0764020913048</v>
      </c>
      <c r="AR12" s="76">
        <v>23500.841059082548</v>
      </c>
      <c r="AS12" s="76">
        <v>835.91022230100771</v>
      </c>
      <c r="AT12" s="76">
        <v>0.43274991307175481</v>
      </c>
      <c r="AU12" s="76">
        <v>13188.603962478219</v>
      </c>
      <c r="AV12" s="76">
        <v>1.1793965056741462</v>
      </c>
      <c r="AW12" s="76">
        <v>0.24898345378285566</v>
      </c>
      <c r="AX12" s="76">
        <v>1101.1149430380792</v>
      </c>
      <c r="AY12" s="76">
        <v>0.56838887425387308</v>
      </c>
      <c r="AZ12" s="76">
        <v>4.664478277749301E-2</v>
      </c>
      <c r="BA12" s="76">
        <v>2622.2237318335056</v>
      </c>
      <c r="BB12" s="76">
        <v>2478.8675927659492</v>
      </c>
      <c r="BC12" s="76">
        <v>143.35613906755518</v>
      </c>
      <c r="BD12" s="76">
        <v>1.6921795138808518E-3</v>
      </c>
      <c r="BE12" s="76">
        <v>368.72292315679817</v>
      </c>
      <c r="BF12" s="76">
        <v>1.2164625382915293E-2</v>
      </c>
      <c r="BG12" s="76">
        <v>201.43831438350472</v>
      </c>
      <c r="BH12" s="76">
        <v>2.2350097817975403</v>
      </c>
      <c r="BI12" s="76">
        <v>795.94336082496955</v>
      </c>
      <c r="BJ12" s="76">
        <v>152.98503665878428</v>
      </c>
      <c r="BK12" s="76">
        <v>1.6844959351179751</v>
      </c>
      <c r="BL12" s="76">
        <v>5.2334744164641176</v>
      </c>
      <c r="BM12" s="76">
        <v>5.0508947611567654E-3</v>
      </c>
      <c r="BN12" s="76">
        <v>47.299022014693769</v>
      </c>
      <c r="BO12" s="76">
        <v>1035.7620207994773</v>
      </c>
      <c r="BP12" s="76">
        <v>0</v>
      </c>
      <c r="BQ12" s="76">
        <v>3508.3375247640979</v>
      </c>
      <c r="BR12" s="76">
        <v>774.52734462924968</v>
      </c>
      <c r="BS12" s="76">
        <v>30768.861919674593</v>
      </c>
      <c r="BT12" s="76">
        <v>4379.0119139403314</v>
      </c>
      <c r="BU12" s="94"/>
      <c r="BV12" s="76">
        <f t="shared" si="0"/>
        <v>30359.098028439625</v>
      </c>
      <c r="BW12" s="29">
        <f t="shared" si="1"/>
        <v>7.9999969964333756E-3</v>
      </c>
      <c r="BX12" s="94"/>
      <c r="BY12" s="69">
        <f t="shared" si="2"/>
        <v>-3.8624996525001513E-3</v>
      </c>
      <c r="BZ12" s="69">
        <f t="shared" si="3"/>
        <v>-9.699677048663093E-3</v>
      </c>
      <c r="CA12" s="69">
        <f t="shared" si="4"/>
        <v>-9.3371812813856647E-3</v>
      </c>
      <c r="CB12" s="69">
        <f t="shared" si="5"/>
        <v>-1.2746489292274078E-2</v>
      </c>
      <c r="CC12" s="69">
        <f t="shared" si="6"/>
        <v>-1.2887899127736085E-2</v>
      </c>
      <c r="CD12" s="69">
        <f t="shared" si="7"/>
        <v>-4.3275459769013484E-3</v>
      </c>
      <c r="CE12" s="69">
        <f t="shared" si="8"/>
        <v>7.661385554563793E-3</v>
      </c>
      <c r="CF12" s="69">
        <f t="shared" si="9"/>
        <v>-7.6671433007789482E-3</v>
      </c>
      <c r="CG12" s="69">
        <f t="shared" si="10"/>
        <v>5.6993500830983404E-3</v>
      </c>
      <c r="CH12" s="69">
        <f t="shared" si="11"/>
        <v>-1.0397473202519113E-2</v>
      </c>
      <c r="CI12" s="69">
        <f t="shared" si="12"/>
        <v>-1.224837292101541E-2</v>
      </c>
      <c r="CJ12" s="69">
        <f t="shared" si="13"/>
        <v>3.8248755621235518E-3</v>
      </c>
      <c r="CK12" s="69">
        <f t="shared" si="14"/>
        <v>3.8864619054162172E-3</v>
      </c>
    </row>
    <row r="13" spans="1:89">
      <c r="A13" s="94" t="s">
        <v>177</v>
      </c>
      <c r="B13" s="76">
        <v>78538.750339134131</v>
      </c>
      <c r="C13" s="76">
        <v>14.527083932800444</v>
      </c>
      <c r="D13" s="76">
        <v>7061.0669636394678</v>
      </c>
      <c r="E13" s="76">
        <v>773.58366645258684</v>
      </c>
      <c r="F13" s="76">
        <v>733.03783006089577</v>
      </c>
      <c r="G13" s="76">
        <v>9.0547394101325214</v>
      </c>
      <c r="H13" s="76">
        <v>10110.750480383731</v>
      </c>
      <c r="I13" s="76">
        <v>76.029390701759581</v>
      </c>
      <c r="J13" s="76">
        <v>226.80930144363981</v>
      </c>
      <c r="K13" s="76">
        <v>178.3398019746146</v>
      </c>
      <c r="L13" s="76">
        <v>13.290250434869233</v>
      </c>
      <c r="M13" s="76">
        <v>38.880529639440844</v>
      </c>
      <c r="N13" s="76">
        <v>17.954024856698883</v>
      </c>
      <c r="O13" s="76"/>
      <c r="P13" s="94" t="s">
        <v>177</v>
      </c>
      <c r="Q13" s="76">
        <v>10.369959620481046</v>
      </c>
      <c r="R13" s="76">
        <v>13.238119371717564</v>
      </c>
      <c r="S13" s="76">
        <v>76.100084767083544</v>
      </c>
      <c r="T13" s="76">
        <v>76.100084767083544</v>
      </c>
      <c r="U13" s="76">
        <v>35.537230347393326</v>
      </c>
      <c r="V13" s="76">
        <v>229.24409415217403</v>
      </c>
      <c r="W13" s="76">
        <v>39.343228939792276</v>
      </c>
      <c r="X13" s="76">
        <v>495.91925073980707</v>
      </c>
      <c r="Y13" s="76">
        <v>78668.314488886012</v>
      </c>
      <c r="Z13" s="76">
        <v>392.02661261370753</v>
      </c>
      <c r="AA13" s="76">
        <v>39.886398812035267</v>
      </c>
      <c r="AB13" s="76">
        <v>420.99603752560063</v>
      </c>
      <c r="AC13" s="76">
        <v>786.01102915339879</v>
      </c>
      <c r="AD13" s="76">
        <v>177.82051487353658</v>
      </c>
      <c r="AE13" s="76">
        <v>177.82051487353658</v>
      </c>
      <c r="AF13" s="76">
        <v>56.255640270507129</v>
      </c>
      <c r="AG13" s="76">
        <v>322.59001446557215</v>
      </c>
      <c r="AH13" s="76">
        <v>14.856215372638339</v>
      </c>
      <c r="AI13" s="76">
        <v>55.36240783676336</v>
      </c>
      <c r="AJ13" s="76">
        <v>1.7171921759173709</v>
      </c>
      <c r="AK13" s="76">
        <v>12.499154568024386</v>
      </c>
      <c r="AL13" s="76">
        <v>18.221238024774735</v>
      </c>
      <c r="AM13" s="76">
        <v>14.496614811973295</v>
      </c>
      <c r="AN13" s="76">
        <v>0</v>
      </c>
      <c r="AO13" s="76">
        <v>10309.783843758436</v>
      </c>
      <c r="AP13" s="76">
        <v>6328.7555265353813</v>
      </c>
      <c r="AQ13" s="76">
        <v>646.93883748959638</v>
      </c>
      <c r="AR13" s="76">
        <v>7031.9500042954814</v>
      </c>
      <c r="AS13" s="76">
        <v>258.35455098348723</v>
      </c>
      <c r="AT13" s="76">
        <v>5.9287069627474022E-2</v>
      </c>
      <c r="AU13" s="76">
        <v>4591.1002150419199</v>
      </c>
      <c r="AV13" s="76">
        <v>0.34475886395828864</v>
      </c>
      <c r="AW13" s="76">
        <v>8.1794840071209268E-2</v>
      </c>
      <c r="AX13" s="76">
        <v>349.37424049118988</v>
      </c>
      <c r="AY13" s="76">
        <v>0.15495566758709636</v>
      </c>
      <c r="AZ13" s="76">
        <v>1.5254719963403269E-2</v>
      </c>
      <c r="BA13" s="76">
        <v>770.56710391659942</v>
      </c>
      <c r="BB13" s="76">
        <v>730.00706763733979</v>
      </c>
      <c r="BC13" s="76">
        <v>40.560036279259478</v>
      </c>
      <c r="BD13" s="76">
        <v>3.1914698556523752E-4</v>
      </c>
      <c r="BE13" s="76">
        <v>95.888309726241047</v>
      </c>
      <c r="BF13" s="76">
        <v>2.2942862536307392E-3</v>
      </c>
      <c r="BG13" s="76">
        <v>56.560369617002031</v>
      </c>
      <c r="BH13" s="76">
        <v>0.68196920440703923</v>
      </c>
      <c r="BI13" s="76">
        <v>224.90182411525757</v>
      </c>
      <c r="BJ13" s="76">
        <v>24.461447960978198</v>
      </c>
      <c r="BK13" s="76">
        <v>0.42024300401792292</v>
      </c>
      <c r="BL13" s="76">
        <v>1.5198145390410986</v>
      </c>
      <c r="BM13" s="76">
        <v>1.6323457365366493E-3</v>
      </c>
      <c r="BN13" s="76">
        <v>9.0666712522804076</v>
      </c>
      <c r="BO13" s="76">
        <v>405.80738455219029</v>
      </c>
      <c r="BP13" s="76">
        <v>0</v>
      </c>
      <c r="BQ13" s="76">
        <v>1124.8221644601979</v>
      </c>
      <c r="BR13" s="76">
        <v>310.34973258799243</v>
      </c>
      <c r="BS13" s="76">
        <v>10263.455013696212</v>
      </c>
      <c r="BT13" s="76">
        <v>1600.9428302179938</v>
      </c>
      <c r="BU13" s="94"/>
      <c r="BV13" s="76">
        <f t="shared" si="0"/>
        <v>10097.670586324879</v>
      </c>
      <c r="BW13" s="29">
        <f t="shared" si="1"/>
        <v>8.0000057219040566E-3</v>
      </c>
      <c r="BX13" s="94"/>
      <c r="BY13" s="69">
        <f t="shared" si="2"/>
        <v>1.6496843811802024E-3</v>
      </c>
      <c r="BZ13" s="69">
        <f t="shared" si="3"/>
        <v>-2.0974010316243555E-3</v>
      </c>
      <c r="CA13" s="69">
        <f t="shared" si="4"/>
        <v>-4.1235920143403697E-3</v>
      </c>
      <c r="CB13" s="69">
        <f t="shared" si="5"/>
        <v>-3.8994651345476724E-3</v>
      </c>
      <c r="CC13" s="69">
        <f t="shared" si="6"/>
        <v>-4.1345238939499334E-3</v>
      </c>
      <c r="CD13" s="69">
        <f t="shared" si="7"/>
        <v>1.3177455040323022E-3</v>
      </c>
      <c r="CE13" s="69">
        <f t="shared" si="8"/>
        <v>1.5103184833682601E-2</v>
      </c>
      <c r="CF13" s="69">
        <f t="shared" si="9"/>
        <v>9.2982548816252202E-4</v>
      </c>
      <c r="CG13" s="69">
        <f t="shared" si="10"/>
        <v>1.0734977326929615E-2</v>
      </c>
      <c r="CH13" s="69">
        <f t="shared" si="11"/>
        <v>-2.9117846679673769E-3</v>
      </c>
      <c r="CI13" s="69">
        <f t="shared" si="12"/>
        <v>-3.9225042001385718E-3</v>
      </c>
      <c r="CJ13" s="69">
        <f t="shared" si="13"/>
        <v>1.1900540055453981E-2</v>
      </c>
      <c r="CK13" s="69">
        <f t="shared" si="14"/>
        <v>1.4883190271185967E-2</v>
      </c>
    </row>
    <row r="14" spans="1:89">
      <c r="A14" s="94" t="s">
        <v>178</v>
      </c>
      <c r="B14" s="76">
        <v>436785.77244508616</v>
      </c>
      <c r="C14" s="76">
        <v>82.386916373708829</v>
      </c>
      <c r="D14" s="76">
        <v>44289.312870944043</v>
      </c>
      <c r="E14" s="76">
        <v>4241.0616215052214</v>
      </c>
      <c r="F14" s="76">
        <v>4043.3767497666822</v>
      </c>
      <c r="G14" s="76">
        <v>43.649589737847379</v>
      </c>
      <c r="H14" s="76">
        <v>34890.999602860858</v>
      </c>
      <c r="I14" s="76">
        <v>420.70323352505267</v>
      </c>
      <c r="J14" s="76">
        <v>929.4783804383228</v>
      </c>
      <c r="K14" s="76">
        <v>1098.577508083983</v>
      </c>
      <c r="L14" s="76">
        <v>80.517728813592356</v>
      </c>
      <c r="M14" s="76">
        <v>153.03426546805963</v>
      </c>
      <c r="N14" s="76">
        <v>61.534697785233341</v>
      </c>
      <c r="O14" s="76"/>
      <c r="P14" s="94" t="s">
        <v>178</v>
      </c>
      <c r="Q14" s="76">
        <v>51.596242961308469</v>
      </c>
      <c r="R14" s="76">
        <v>79.763595706601365</v>
      </c>
      <c r="S14" s="76">
        <v>417.5094744219499</v>
      </c>
      <c r="T14" s="76">
        <v>417.5094744219499</v>
      </c>
      <c r="U14" s="76">
        <v>228.14982881482817</v>
      </c>
      <c r="V14" s="76">
        <v>929.16873693533194</v>
      </c>
      <c r="W14" s="76">
        <v>152.92188961318149</v>
      </c>
      <c r="X14" s="76">
        <v>2448.8147019611065</v>
      </c>
      <c r="Y14" s="76">
        <v>434199.31810424547</v>
      </c>
      <c r="Z14" s="76">
        <v>1848.669754913594</v>
      </c>
      <c r="AA14" s="76">
        <v>185.25746736736906</v>
      </c>
      <c r="AB14" s="76">
        <v>1700.3260756545335</v>
      </c>
      <c r="AC14" s="76">
        <v>2480.9592095834851</v>
      </c>
      <c r="AD14" s="76">
        <v>1088.5976658459294</v>
      </c>
      <c r="AE14" s="76">
        <v>1088.5976658459294</v>
      </c>
      <c r="AF14" s="76">
        <v>351.20300150553658</v>
      </c>
      <c r="AG14" s="76">
        <v>1069.5990763210073</v>
      </c>
      <c r="AH14" s="76">
        <v>52.830291704836746</v>
      </c>
      <c r="AI14" s="76">
        <v>199.38928541221384</v>
      </c>
      <c r="AJ14" s="76">
        <v>11.117818848453176</v>
      </c>
      <c r="AK14" s="76">
        <v>41.40635568535815</v>
      </c>
      <c r="AL14" s="76">
        <v>61.599991306288565</v>
      </c>
      <c r="AM14" s="76">
        <v>81.700379844353705</v>
      </c>
      <c r="AN14" s="76">
        <v>0</v>
      </c>
      <c r="AO14" s="76">
        <v>35192.503179836523</v>
      </c>
      <c r="AP14" s="76">
        <v>39510.306787407208</v>
      </c>
      <c r="AQ14" s="76">
        <v>4038.8327865096994</v>
      </c>
      <c r="AR14" s="76">
        <v>43900.342575422437</v>
      </c>
      <c r="AS14" s="76">
        <v>995.74631757811756</v>
      </c>
      <c r="AT14" s="76">
        <v>0.76494903074896459</v>
      </c>
      <c r="AU14" s="76">
        <v>14424.009357548557</v>
      </c>
      <c r="AV14" s="76">
        <v>2.0936559852731254</v>
      </c>
      <c r="AW14" s="76">
        <v>0.52971132070084925</v>
      </c>
      <c r="AX14" s="76">
        <v>2184.7947586655428</v>
      </c>
      <c r="AY14" s="76">
        <v>1.0353069980213514</v>
      </c>
      <c r="AZ14" s="76">
        <v>9.8887483202433957E-2</v>
      </c>
      <c r="BA14" s="76">
        <v>4200.4476280342178</v>
      </c>
      <c r="BB14" s="76">
        <v>4004.3736949687441</v>
      </c>
      <c r="BC14" s="76">
        <v>196.07393306547195</v>
      </c>
      <c r="BD14" s="76">
        <v>2.3988714147610449E-3</v>
      </c>
      <c r="BE14" s="76">
        <v>424.27772110980686</v>
      </c>
      <c r="BF14" s="76">
        <v>1.7244816012169512E-2</v>
      </c>
      <c r="BG14" s="76">
        <v>278.47248222688876</v>
      </c>
      <c r="BH14" s="76">
        <v>3.8799272053660494</v>
      </c>
      <c r="BI14" s="76">
        <v>1096.5194900709339</v>
      </c>
      <c r="BJ14" s="76">
        <v>245.04525370768522</v>
      </c>
      <c r="BK14" s="76">
        <v>1.9996038510336933</v>
      </c>
      <c r="BL14" s="76">
        <v>9.8769483537536455</v>
      </c>
      <c r="BM14" s="76">
        <v>1.0608980046517525E-2</v>
      </c>
      <c r="BN14" s="76">
        <v>43.343698072609222</v>
      </c>
      <c r="BO14" s="76">
        <v>1238.7279337245711</v>
      </c>
      <c r="BP14" s="76">
        <v>0</v>
      </c>
      <c r="BQ14" s="76">
        <v>3765.6518619135577</v>
      </c>
      <c r="BR14" s="76">
        <v>892.05075034680431</v>
      </c>
      <c r="BS14" s="76">
        <v>34984.980934539271</v>
      </c>
      <c r="BT14" s="76">
        <v>5066.8940765271782</v>
      </c>
      <c r="BU14" s="94"/>
      <c r="BV14" s="76">
        <f t="shared" si="0"/>
        <v>34478.877390271999</v>
      </c>
      <c r="BW14" s="29">
        <f t="shared" si="1"/>
        <v>8.0000059430551506E-3</v>
      </c>
      <c r="BX14" s="94"/>
      <c r="BY14" s="69">
        <f t="shared" si="2"/>
        <v>-5.9215627065001657E-3</v>
      </c>
      <c r="BZ14" s="69">
        <f t="shared" si="3"/>
        <v>-8.3330771386196691E-3</v>
      </c>
      <c r="CA14" s="69">
        <f t="shared" si="4"/>
        <v>-8.7824865708582452E-3</v>
      </c>
      <c r="CB14" s="69">
        <f t="shared" si="5"/>
        <v>-9.5763742891783379E-3</v>
      </c>
      <c r="CC14" s="69">
        <f t="shared" si="6"/>
        <v>-9.6461589438057611E-3</v>
      </c>
      <c r="CD14" s="69">
        <f t="shared" si="7"/>
        <v>-7.0078932488322225E-3</v>
      </c>
      <c r="CE14" s="69">
        <f t="shared" si="8"/>
        <v>2.6935694806149105E-3</v>
      </c>
      <c r="CF14" s="69">
        <f t="shared" si="9"/>
        <v>-7.5914774325417135E-3</v>
      </c>
      <c r="CG14" s="69">
        <f t="shared" si="10"/>
        <v>-3.3313685343046355E-4</v>
      </c>
      <c r="CH14" s="69">
        <f t="shared" si="11"/>
        <v>-9.0843314783126596E-3</v>
      </c>
      <c r="CI14" s="69">
        <f t="shared" si="12"/>
        <v>-9.3660504103002581E-3</v>
      </c>
      <c r="CJ14" s="69">
        <f t="shared" si="13"/>
        <v>-7.3431825568236913E-4</v>
      </c>
      <c r="CK14" s="69">
        <f t="shared" si="14"/>
        <v>1.0610846141328254E-3</v>
      </c>
    </row>
    <row r="15" spans="1:89">
      <c r="A15" s="94" t="s">
        <v>179</v>
      </c>
      <c r="B15" s="76">
        <v>238023.63331547676</v>
      </c>
      <c r="C15" s="76">
        <v>60.075434134168731</v>
      </c>
      <c r="D15" s="76">
        <v>33029.073606374601</v>
      </c>
      <c r="E15" s="76">
        <v>2980.4614303765461</v>
      </c>
      <c r="F15" s="76">
        <v>2852.1007247765242</v>
      </c>
      <c r="G15" s="76">
        <v>33.528326112700228</v>
      </c>
      <c r="H15" s="76">
        <v>18867.242791850942</v>
      </c>
      <c r="I15" s="76">
        <v>284.3361917544446</v>
      </c>
      <c r="J15" s="76">
        <v>519.66897737002114</v>
      </c>
      <c r="K15" s="76">
        <v>765.345130422426</v>
      </c>
      <c r="L15" s="76">
        <v>54.702808406182214</v>
      </c>
      <c r="M15" s="76">
        <v>80.177436584977087</v>
      </c>
      <c r="N15" s="76">
        <v>34.011301516330747</v>
      </c>
      <c r="O15" s="76"/>
      <c r="P15" s="94" t="s">
        <v>179</v>
      </c>
      <c r="Q15" s="76">
        <v>29.74352315326113</v>
      </c>
      <c r="R15" s="76">
        <v>54.063549994425152</v>
      </c>
      <c r="S15" s="76">
        <v>281.40798320420043</v>
      </c>
      <c r="T15" s="76">
        <v>281.40798320420043</v>
      </c>
      <c r="U15" s="76">
        <v>163.52206013667555</v>
      </c>
      <c r="V15" s="76">
        <v>518.3326393700379</v>
      </c>
      <c r="W15" s="76">
        <v>79.979124423763409</v>
      </c>
      <c r="X15" s="76">
        <v>1405.2074033299357</v>
      </c>
      <c r="Y15" s="76">
        <v>236463.18454956813</v>
      </c>
      <c r="Z15" s="76">
        <v>1093.1645955514048</v>
      </c>
      <c r="AA15" s="76">
        <v>107.56765411438604</v>
      </c>
      <c r="AB15" s="76">
        <v>891.58358431289219</v>
      </c>
      <c r="AC15" s="76">
        <v>1284.8729197881059</v>
      </c>
      <c r="AD15" s="76">
        <v>756.65074400437595</v>
      </c>
      <c r="AE15" s="76">
        <v>756.65074400437595</v>
      </c>
      <c r="AF15" s="76">
        <v>261.16671073441489</v>
      </c>
      <c r="AG15" s="76">
        <v>560.27148321044103</v>
      </c>
      <c r="AH15" s="76">
        <v>27.605918551569083</v>
      </c>
      <c r="AI15" s="76">
        <v>114.19219419855112</v>
      </c>
      <c r="AJ15" s="76">
        <v>8.0265171829840636</v>
      </c>
      <c r="AK15" s="76">
        <v>20.603738351232881</v>
      </c>
      <c r="AL15" s="76">
        <v>33.925688957069426</v>
      </c>
      <c r="AM15" s="76">
        <v>59.377891307836876</v>
      </c>
      <c r="AN15" s="76">
        <v>0</v>
      </c>
      <c r="AO15" s="76">
        <v>18979.542764595979</v>
      </c>
      <c r="AP15" s="76">
        <v>29381.238354095338</v>
      </c>
      <c r="AQ15" s="76">
        <v>3003.4149334744288</v>
      </c>
      <c r="AR15" s="76">
        <v>32645.8199983042</v>
      </c>
      <c r="AS15" s="76">
        <v>539.73035767085003</v>
      </c>
      <c r="AT15" s="76">
        <v>0.63459873761140195</v>
      </c>
      <c r="AU15" s="76">
        <v>7566.336655905031</v>
      </c>
      <c r="AV15" s="76">
        <v>1.5440480699085632</v>
      </c>
      <c r="AW15" s="76">
        <v>0.40947895420448965</v>
      </c>
      <c r="AX15" s="76">
        <v>1656.2623610729902</v>
      </c>
      <c r="AY15" s="76">
        <v>0.7844107337533136</v>
      </c>
      <c r="AZ15" s="76">
        <v>7.6454773249116745E-2</v>
      </c>
      <c r="BA15" s="76">
        <v>2944.9392709159215</v>
      </c>
      <c r="BB15" s="76">
        <v>2817.9256777359201</v>
      </c>
      <c r="BC15" s="76">
        <v>127.01359318000179</v>
      </c>
      <c r="BD15" s="76">
        <v>1.8971328266009686E-3</v>
      </c>
      <c r="BE15" s="76">
        <v>250.64707360681672</v>
      </c>
      <c r="BF15" s="76">
        <v>1.3637988876579757E-2</v>
      </c>
      <c r="BG15" s="76">
        <v>182.07695308343955</v>
      </c>
      <c r="BH15" s="76">
        <v>2.8015327841619948</v>
      </c>
      <c r="BI15" s="76">
        <v>713.89223846293771</v>
      </c>
      <c r="BJ15" s="76">
        <v>185.44325697912203</v>
      </c>
      <c r="BK15" s="76">
        <v>1.2292569860612776</v>
      </c>
      <c r="BL15" s="76">
        <v>7.5435294676389049</v>
      </c>
      <c r="BM15" s="76">
        <v>8.2058814442478624E-3</v>
      </c>
      <c r="BN15" s="76">
        <v>33.189075688861685</v>
      </c>
      <c r="BO15" s="76">
        <v>656.01661375694039</v>
      </c>
      <c r="BP15" s="76">
        <v>0</v>
      </c>
      <c r="BQ15" s="76">
        <v>1999.7870021714286</v>
      </c>
      <c r="BR15" s="76">
        <v>456.19695999674587</v>
      </c>
      <c r="BS15" s="76">
        <v>18862.244896355216</v>
      </c>
      <c r="BT15" s="76">
        <v>2627.4118492062466</v>
      </c>
      <c r="BU15" s="94"/>
      <c r="BV15" s="76">
        <f t="shared" si="0"/>
        <v>18588.420517706931</v>
      </c>
      <c r="BW15" s="29">
        <f t="shared" si="1"/>
        <v>8.00000461768096E-3</v>
      </c>
      <c r="BX15" s="94"/>
      <c r="BY15" s="69">
        <f t="shared" si="2"/>
        <v>-6.5558564255693442E-3</v>
      </c>
      <c r="BZ15" s="69">
        <f t="shared" si="3"/>
        <v>-1.1611115864331603E-2</v>
      </c>
      <c r="CA15" s="69">
        <f t="shared" si="4"/>
        <v>-1.1603522782317256E-2</v>
      </c>
      <c r="CB15" s="69">
        <f t="shared" si="5"/>
        <v>-1.1918342273644789E-2</v>
      </c>
      <c r="CC15" s="69">
        <f t="shared" si="6"/>
        <v>-1.1982412382466574E-2</v>
      </c>
      <c r="CD15" s="69">
        <f t="shared" si="7"/>
        <v>-1.0118322719070599E-2</v>
      </c>
      <c r="CE15" s="69">
        <f t="shared" si="8"/>
        <v>-2.6489803257763976E-4</v>
      </c>
      <c r="CF15" s="69">
        <f t="shared" si="9"/>
        <v>-1.0298402507876989E-2</v>
      </c>
      <c r="CG15" s="69">
        <f t="shared" si="10"/>
        <v>-2.5715177510619944E-3</v>
      </c>
      <c r="CH15" s="69">
        <f t="shared" si="11"/>
        <v>-1.1360085891251766E-2</v>
      </c>
      <c r="CI15" s="69">
        <f t="shared" si="12"/>
        <v>-1.1686025459797354E-2</v>
      </c>
      <c r="CJ15" s="69">
        <f t="shared" si="13"/>
        <v>-2.4734160838815887E-3</v>
      </c>
      <c r="CK15" s="69">
        <f t="shared" si="14"/>
        <v>-2.5171797445097369E-3</v>
      </c>
    </row>
    <row r="16" spans="1:89">
      <c r="A16" s="94" t="s">
        <v>180</v>
      </c>
      <c r="B16" s="76">
        <v>138452.79273405278</v>
      </c>
      <c r="C16" s="76">
        <v>45.276314539414479</v>
      </c>
      <c r="D16" s="76">
        <v>27223.442455768909</v>
      </c>
      <c r="E16" s="76">
        <v>2448.6457988104962</v>
      </c>
      <c r="F16" s="76">
        <v>2354.1156000026085</v>
      </c>
      <c r="G16" s="76">
        <v>26.101068273631519</v>
      </c>
      <c r="H16" s="76">
        <v>13642.965985630382</v>
      </c>
      <c r="I16" s="76">
        <v>226.25164948528248</v>
      </c>
      <c r="J16" s="76">
        <v>352.19728200147915</v>
      </c>
      <c r="K16" s="76">
        <v>605.36272941806806</v>
      </c>
      <c r="L16" s="76">
        <v>48.78712691849821</v>
      </c>
      <c r="M16" s="76">
        <v>54.121768099435833</v>
      </c>
      <c r="N16" s="76">
        <v>26.218966603454991</v>
      </c>
      <c r="O16" s="76"/>
      <c r="P16" s="94" t="s">
        <v>180</v>
      </c>
      <c r="Q16" s="76">
        <v>25.696627460635046</v>
      </c>
      <c r="R16" s="76">
        <v>48.431064951049471</v>
      </c>
      <c r="S16" s="76">
        <v>224.99929727943413</v>
      </c>
      <c r="T16" s="76">
        <v>224.99929727943413</v>
      </c>
      <c r="U16" s="76">
        <v>132.92819092038559</v>
      </c>
      <c r="V16" s="76">
        <v>353.58017207623516</v>
      </c>
      <c r="W16" s="76">
        <v>54.404522193905798</v>
      </c>
      <c r="X16" s="76">
        <v>889.22136786538147</v>
      </c>
      <c r="Y16" s="76">
        <v>138148.59309490345</v>
      </c>
      <c r="Z16" s="76">
        <v>792.60617069662158</v>
      </c>
      <c r="AA16" s="76">
        <v>67.476940771995601</v>
      </c>
      <c r="AB16" s="76">
        <v>598.20134042141888</v>
      </c>
      <c r="AC16" s="76">
        <v>932.75345356174137</v>
      </c>
      <c r="AD16" s="76">
        <v>601.12678253687193</v>
      </c>
      <c r="AE16" s="76">
        <v>601.12678253687193</v>
      </c>
      <c r="AF16" s="76">
        <v>216.21335173597444</v>
      </c>
      <c r="AG16" s="76">
        <v>415.74195645260892</v>
      </c>
      <c r="AH16" s="76">
        <v>19.848119160277882</v>
      </c>
      <c r="AI16" s="76">
        <v>90.889605992003396</v>
      </c>
      <c r="AJ16" s="76">
        <v>6.5356630782413729</v>
      </c>
      <c r="AK16" s="76">
        <v>15.435835633290237</v>
      </c>
      <c r="AL16" s="76">
        <v>26.373013708918137</v>
      </c>
      <c r="AM16" s="76">
        <v>44.954312006481594</v>
      </c>
      <c r="AN16" s="76">
        <v>0</v>
      </c>
      <c r="AO16" s="76">
        <v>13829.657458511769</v>
      </c>
      <c r="AP16" s="76">
        <v>24323.984424059043</v>
      </c>
      <c r="AQ16" s="76">
        <v>2486.4527449373618</v>
      </c>
      <c r="AR16" s="76">
        <v>27026.650520732372</v>
      </c>
      <c r="AS16" s="76">
        <v>379.2432248784981</v>
      </c>
      <c r="AT16" s="76">
        <v>0.28828568472803234</v>
      </c>
      <c r="AU16" s="76">
        <v>5598.6709974420864</v>
      </c>
      <c r="AV16" s="76">
        <v>1.2999652163560902</v>
      </c>
      <c r="AW16" s="76">
        <v>0.38933961515016241</v>
      </c>
      <c r="AX16" s="76">
        <v>1524.8449177841346</v>
      </c>
      <c r="AY16" s="76">
        <v>0.62408128297976706</v>
      </c>
      <c r="AZ16" s="76">
        <v>7.2519449911539552E-2</v>
      </c>
      <c r="BA16" s="76">
        <v>2430.6193855180718</v>
      </c>
      <c r="BB16" s="76">
        <v>2336.6039058849219</v>
      </c>
      <c r="BC16" s="76">
        <v>94.015479633150903</v>
      </c>
      <c r="BD16" s="76">
        <v>1.2019258485314454E-3</v>
      </c>
      <c r="BE16" s="76">
        <v>136.1868637587703</v>
      </c>
      <c r="BF16" s="76">
        <v>8.6403313227180843E-3</v>
      </c>
      <c r="BG16" s="76">
        <v>133.95889245523244</v>
      </c>
      <c r="BH16" s="76">
        <v>2.449260530542281</v>
      </c>
      <c r="BI16" s="76">
        <v>529.3036804510657</v>
      </c>
      <c r="BJ16" s="76">
        <v>88.095322009311815</v>
      </c>
      <c r="BK16" s="76">
        <v>0.63645566813825183</v>
      </c>
      <c r="BL16" s="76">
        <v>6.5320680049824444</v>
      </c>
      <c r="BM16" s="76">
        <v>7.7337257593544919E-3</v>
      </c>
      <c r="BN16" s="76">
        <v>25.975158823834178</v>
      </c>
      <c r="BO16" s="76">
        <v>536.30296081267841</v>
      </c>
      <c r="BP16" s="76">
        <v>0</v>
      </c>
      <c r="BQ16" s="76">
        <v>1412.9942679464434</v>
      </c>
      <c r="BR16" s="76">
        <v>351.15381576312433</v>
      </c>
      <c r="BS16" s="76">
        <v>13754.489881887375</v>
      </c>
      <c r="BT16" s="76">
        <v>1916.7818378205989</v>
      </c>
      <c r="BU16" s="94"/>
      <c r="BV16" s="76">
        <f t="shared" si="0"/>
        <v>13541.61227308362</v>
      </c>
      <c r="BW16" s="29">
        <f t="shared" si="1"/>
        <v>8.0000054601703351E-3</v>
      </c>
      <c r="BX16" s="94"/>
      <c r="BY16" s="69">
        <f t="shared" si="2"/>
        <v>-2.1971361728589513E-3</v>
      </c>
      <c r="BZ16" s="69">
        <f t="shared" si="3"/>
        <v>-7.1119422198679914E-3</v>
      </c>
      <c r="CA16" s="69">
        <f t="shared" si="4"/>
        <v>-7.2287674623175814E-3</v>
      </c>
      <c r="CB16" s="69">
        <f t="shared" si="5"/>
        <v>-7.3617888308636957E-3</v>
      </c>
      <c r="CC16" s="69">
        <f t="shared" si="6"/>
        <v>-7.4387570931806401E-3</v>
      </c>
      <c r="CD16" s="69">
        <f t="shared" si="7"/>
        <v>-4.8239194073347634E-3</v>
      </c>
      <c r="CE16" s="69">
        <f t="shared" si="8"/>
        <v>8.1744612113272708E-3</v>
      </c>
      <c r="CF16" s="69">
        <f t="shared" si="9"/>
        <v>-5.5352180136473139E-3</v>
      </c>
      <c r="CG16" s="69">
        <f t="shared" si="10"/>
        <v>3.9264643579793373E-3</v>
      </c>
      <c r="CH16" s="69">
        <f t="shared" si="11"/>
        <v>-6.9973698005295452E-3</v>
      </c>
      <c r="CI16" s="69">
        <f t="shared" si="12"/>
        <v>-7.2982770238460863E-3</v>
      </c>
      <c r="CJ16" s="69">
        <f t="shared" si="13"/>
        <v>5.2244060827885694E-3</v>
      </c>
      <c r="CK16" s="69">
        <f t="shared" si="14"/>
        <v>5.8754072116193384E-3</v>
      </c>
    </row>
    <row r="17" spans="1:89">
      <c r="A17" s="94" t="s">
        <v>181</v>
      </c>
      <c r="B17" s="76">
        <v>109140.92610852455</v>
      </c>
      <c r="C17" s="76">
        <v>32.723739498507214</v>
      </c>
      <c r="D17" s="76">
        <v>22239.423454335898</v>
      </c>
      <c r="E17" s="76">
        <v>1934.3074285319994</v>
      </c>
      <c r="F17" s="76">
        <v>1860.9770966417877</v>
      </c>
      <c r="G17" s="76">
        <v>18.586695951938804</v>
      </c>
      <c r="H17" s="76">
        <v>8470.2857134974274</v>
      </c>
      <c r="I17" s="76">
        <v>186.87231791769378</v>
      </c>
      <c r="J17" s="76">
        <v>252.85880695846399</v>
      </c>
      <c r="K17" s="76">
        <v>510.39784853549162</v>
      </c>
      <c r="L17" s="76">
        <v>40.857467083802106</v>
      </c>
      <c r="M17" s="76">
        <v>35.891726406561226</v>
      </c>
      <c r="N17" s="76">
        <v>16.272265216479489</v>
      </c>
      <c r="O17" s="76"/>
      <c r="P17" s="94" t="s">
        <v>181</v>
      </c>
      <c r="Q17" s="76">
        <v>20.260382919293633</v>
      </c>
      <c r="R17" s="76">
        <v>40.364961227817844</v>
      </c>
      <c r="S17" s="76">
        <v>184.80103628012216</v>
      </c>
      <c r="T17" s="76">
        <v>184.80103628012216</v>
      </c>
      <c r="U17" s="76">
        <v>114.79475686215051</v>
      </c>
      <c r="V17" s="76">
        <v>251.96868494250563</v>
      </c>
      <c r="W17" s="76">
        <v>35.785200945182233</v>
      </c>
      <c r="X17" s="76">
        <v>627.79216729617383</v>
      </c>
      <c r="Y17" s="76">
        <v>108416.21035533</v>
      </c>
      <c r="Z17" s="76">
        <v>608.72233037956642</v>
      </c>
      <c r="AA17" s="76">
        <v>43.915891834678114</v>
      </c>
      <c r="AB17" s="76">
        <v>405.61990014121938</v>
      </c>
      <c r="AC17" s="76">
        <v>526.21125295919944</v>
      </c>
      <c r="AD17" s="76">
        <v>504.43029389502044</v>
      </c>
      <c r="AE17" s="76">
        <v>504.43029389502044</v>
      </c>
      <c r="AF17" s="76">
        <v>175.8658032846663</v>
      </c>
      <c r="AG17" s="76">
        <v>247.76138337719726</v>
      </c>
      <c r="AH17" s="76">
        <v>12.179184745331987</v>
      </c>
      <c r="AI17" s="76">
        <v>60.347189016269333</v>
      </c>
      <c r="AJ17" s="76">
        <v>5.6413312964654407</v>
      </c>
      <c r="AK17" s="76">
        <v>8.4691068923551445</v>
      </c>
      <c r="AL17" s="76">
        <v>16.185274045400561</v>
      </c>
      <c r="AM17" s="76">
        <v>32.355227986022712</v>
      </c>
      <c r="AN17" s="76">
        <v>0</v>
      </c>
      <c r="AO17" s="76">
        <v>8503.5440939830332</v>
      </c>
      <c r="AP17" s="76">
        <v>19784.89514619398</v>
      </c>
      <c r="AQ17" s="76">
        <v>2022.4556652744475</v>
      </c>
      <c r="AR17" s="76">
        <v>21983.21661475311</v>
      </c>
      <c r="AS17" s="76">
        <v>253.50330429657672</v>
      </c>
      <c r="AT17" s="76">
        <v>0.17103325848641698</v>
      </c>
      <c r="AU17" s="76">
        <v>3179.3138111344424</v>
      </c>
      <c r="AV17" s="76">
        <v>1.0206119071633679</v>
      </c>
      <c r="AW17" s="76">
        <v>0.31358602688536508</v>
      </c>
      <c r="AX17" s="76">
        <v>1221.4108569145219</v>
      </c>
      <c r="AY17" s="76">
        <v>0.48040615662736913</v>
      </c>
      <c r="AZ17" s="76">
        <v>5.831455253338625E-2</v>
      </c>
      <c r="BA17" s="76">
        <v>1910.5139966682993</v>
      </c>
      <c r="BB17" s="76">
        <v>1838.0294688939202</v>
      </c>
      <c r="BC17" s="76">
        <v>72.484527774378961</v>
      </c>
      <c r="BD17" s="76">
        <v>6.4104737997211134E-4</v>
      </c>
      <c r="BE17" s="76">
        <v>96.181856764606962</v>
      </c>
      <c r="BF17" s="76">
        <v>4.6083194783864368E-3</v>
      </c>
      <c r="BG17" s="76">
        <v>102.96394525813368</v>
      </c>
      <c r="BH17" s="76">
        <v>1.9471105798706989</v>
      </c>
      <c r="BI17" s="76">
        <v>407.97690929633995</v>
      </c>
      <c r="BJ17" s="76">
        <v>57.426583621004291</v>
      </c>
      <c r="BK17" s="76">
        <v>0.43614498222523512</v>
      </c>
      <c r="BL17" s="76">
        <v>5.0572521125239067</v>
      </c>
      <c r="BM17" s="76">
        <v>6.1917171447940606E-3</v>
      </c>
      <c r="BN17" s="76">
        <v>18.408213991192536</v>
      </c>
      <c r="BO17" s="76">
        <v>301.30505074443391</v>
      </c>
      <c r="BP17" s="76">
        <v>0</v>
      </c>
      <c r="BQ17" s="76">
        <v>859.36663828113376</v>
      </c>
      <c r="BR17" s="76">
        <v>177.08673963398866</v>
      </c>
      <c r="BS17" s="76">
        <v>8452.9682240116399</v>
      </c>
      <c r="BT17" s="76">
        <v>1078.6935313714407</v>
      </c>
      <c r="BU17" s="94"/>
      <c r="BV17" s="76">
        <f t="shared" si="0"/>
        <v>8335.3487874404254</v>
      </c>
      <c r="BW17" s="29">
        <f t="shared" si="1"/>
        <v>8.0000032009256341E-3</v>
      </c>
      <c r="BX17" s="94"/>
      <c r="BY17" s="69">
        <f t="shared" si="2"/>
        <v>-6.6401832844439398E-3</v>
      </c>
      <c r="BZ17" s="69">
        <f t="shared" si="3"/>
        <v>-1.126128975880991E-2</v>
      </c>
      <c r="CA17" s="69">
        <f t="shared" si="4"/>
        <v>-1.1520390360337196E-2</v>
      </c>
      <c r="CB17" s="69">
        <f t="shared" si="5"/>
        <v>-1.2300749877054247E-2</v>
      </c>
      <c r="CC17" s="69">
        <f t="shared" si="6"/>
        <v>-1.2330956565385716E-2</v>
      </c>
      <c r="CD17" s="69">
        <f t="shared" si="7"/>
        <v>-9.6026728584673645E-3</v>
      </c>
      <c r="CE17" s="69">
        <f t="shared" si="8"/>
        <v>-2.0444988600788333E-3</v>
      </c>
      <c r="CF17" s="69">
        <f t="shared" si="9"/>
        <v>-1.1083940417991139E-2</v>
      </c>
      <c r="CG17" s="69">
        <f t="shared" si="10"/>
        <v>-3.5202333929566115E-3</v>
      </c>
      <c r="CH17" s="69">
        <f t="shared" si="11"/>
        <v>-1.1691966683625649E-2</v>
      </c>
      <c r="CI17" s="69">
        <f t="shared" si="12"/>
        <v>-1.2054243474616073E-2</v>
      </c>
      <c r="CJ17" s="69">
        <f t="shared" si="13"/>
        <v>-2.9679670510226477E-3</v>
      </c>
      <c r="CK17" s="69">
        <f t="shared" si="14"/>
        <v>-5.3459779521556217E-3</v>
      </c>
    </row>
    <row r="18" spans="1:89">
      <c r="A18" s="94" t="s">
        <v>182</v>
      </c>
      <c r="B18" s="76">
        <v>125770.5445026949</v>
      </c>
      <c r="C18" s="76">
        <v>21.755144512774795</v>
      </c>
      <c r="D18" s="76">
        <v>11095.778439229574</v>
      </c>
      <c r="E18" s="76">
        <v>1071.3842020588052</v>
      </c>
      <c r="F18" s="76">
        <v>1018.8943892723821</v>
      </c>
      <c r="G18" s="76">
        <v>13.616826307475154</v>
      </c>
      <c r="H18" s="76">
        <v>12706.078197903722</v>
      </c>
      <c r="I18" s="76">
        <v>113.57655395042066</v>
      </c>
      <c r="J18" s="76">
        <v>334.20585858282772</v>
      </c>
      <c r="K18" s="76">
        <v>285.17013834579734</v>
      </c>
      <c r="L18" s="76">
        <v>21.151794732783195</v>
      </c>
      <c r="M18" s="76">
        <v>52.587367178182149</v>
      </c>
      <c r="N18" s="76">
        <v>20.116247681805731</v>
      </c>
      <c r="O18" s="76"/>
      <c r="P18" s="94" t="s">
        <v>182</v>
      </c>
      <c r="Q18" s="76">
        <v>15.941271815711943</v>
      </c>
      <c r="R18" s="76">
        <v>20.976539674158296</v>
      </c>
      <c r="S18" s="76">
        <v>113.26933394693367</v>
      </c>
      <c r="T18" s="76">
        <v>113.26933394693367</v>
      </c>
      <c r="U18" s="76">
        <v>56.502001426511676</v>
      </c>
      <c r="V18" s="76">
        <v>338.19916423093997</v>
      </c>
      <c r="W18" s="76">
        <v>53.211628962093251</v>
      </c>
      <c r="X18" s="76">
        <v>789.11720852644623</v>
      </c>
      <c r="Y18" s="76">
        <v>126156.72522839323</v>
      </c>
      <c r="Z18" s="76">
        <v>580.83311399417926</v>
      </c>
      <c r="AA18" s="76">
        <v>59.904639687699898</v>
      </c>
      <c r="AB18" s="76">
        <v>590.99364129306593</v>
      </c>
      <c r="AC18" s="76">
        <v>1028.0716539837472</v>
      </c>
      <c r="AD18" s="76">
        <v>283.47224852453951</v>
      </c>
      <c r="AE18" s="76">
        <v>283.47224852453951</v>
      </c>
      <c r="AF18" s="76">
        <v>88.358879992945248</v>
      </c>
      <c r="AG18" s="76">
        <v>443.89518866383179</v>
      </c>
      <c r="AH18" s="76">
        <v>19.483678137490557</v>
      </c>
      <c r="AI18" s="76">
        <v>63.84989855180396</v>
      </c>
      <c r="AJ18" s="76">
        <v>2.7517804860102406</v>
      </c>
      <c r="AK18" s="76">
        <v>16.879683307180763</v>
      </c>
      <c r="AL18" s="76">
        <v>20.33875251131272</v>
      </c>
      <c r="AM18" s="76">
        <v>21.665931337599289</v>
      </c>
      <c r="AN18" s="76">
        <v>0</v>
      </c>
      <c r="AO18" s="76">
        <v>12955.071084067757</v>
      </c>
      <c r="AP18" s="76">
        <v>9940.372178241485</v>
      </c>
      <c r="AQ18" s="76">
        <v>1016.1271837378267</v>
      </c>
      <c r="AR18" s="76">
        <v>11044.858241972255</v>
      </c>
      <c r="AS18" s="76">
        <v>352.68024626242163</v>
      </c>
      <c r="AT18" s="76">
        <v>0.22874633327413943</v>
      </c>
      <c r="AU18" s="76">
        <v>5495.4244920944102</v>
      </c>
      <c r="AV18" s="76">
        <v>0.51966421633955584</v>
      </c>
      <c r="AW18" s="76">
        <v>0.12216299981811871</v>
      </c>
      <c r="AX18" s="76">
        <v>515.78598291417961</v>
      </c>
      <c r="AY18" s="76">
        <v>0.26192742093398824</v>
      </c>
      <c r="AZ18" s="76">
        <v>2.2832608678494452E-2</v>
      </c>
      <c r="BA18" s="76">
        <v>1062.374635850907</v>
      </c>
      <c r="BB18" s="76">
        <v>1010.1296803192346</v>
      </c>
      <c r="BC18" s="76">
        <v>52.244955531672147</v>
      </c>
      <c r="BD18" s="76">
        <v>6.4620005767291157E-4</v>
      </c>
      <c r="BE18" s="76">
        <v>123.1693511312466</v>
      </c>
      <c r="BF18" s="76">
        <v>4.6453813746920409E-3</v>
      </c>
      <c r="BG18" s="76">
        <v>74.255337162761762</v>
      </c>
      <c r="BH18" s="76">
        <v>0.95122277639070341</v>
      </c>
      <c r="BI18" s="76">
        <v>291.82344533143737</v>
      </c>
      <c r="BJ18" s="76">
        <v>73.750255439951985</v>
      </c>
      <c r="BK18" s="76">
        <v>0.58520887384601794</v>
      </c>
      <c r="BL18" s="76">
        <v>2.3960497069506204</v>
      </c>
      <c r="BM18" s="76">
        <v>2.4572619455789069E-3</v>
      </c>
      <c r="BN18" s="76">
        <v>13.615243535993208</v>
      </c>
      <c r="BO18" s="76">
        <v>451.97162574117363</v>
      </c>
      <c r="BP18" s="76">
        <v>0</v>
      </c>
      <c r="BQ18" s="76">
        <v>1436.8145993524813</v>
      </c>
      <c r="BR18" s="76">
        <v>330.527739224134</v>
      </c>
      <c r="BS18" s="76">
        <v>12883.646319769396</v>
      </c>
      <c r="BT18" s="76">
        <v>1837.7965191583521</v>
      </c>
      <c r="BU18" s="94"/>
      <c r="BV18" s="76">
        <f t="shared" si="0"/>
        <v>12707.097624629074</v>
      </c>
      <c r="BW18" s="29">
        <f t="shared" si="1"/>
        <v>8.000001272734052E-3</v>
      </c>
      <c r="BX18" s="94"/>
      <c r="BY18" s="69">
        <f t="shared" si="2"/>
        <v>3.0705180392222556E-3</v>
      </c>
      <c r="BZ18" s="69">
        <f t="shared" si="3"/>
        <v>-4.1007852245301566E-3</v>
      </c>
      <c r="CA18" s="69">
        <f t="shared" si="4"/>
        <v>-4.5891505076641349E-3</v>
      </c>
      <c r="CB18" s="69">
        <f t="shared" si="5"/>
        <v>-8.4092767007251917E-3</v>
      </c>
      <c r="CC18" s="69">
        <f t="shared" si="6"/>
        <v>-8.6021760895225174E-3</v>
      </c>
      <c r="CD18" s="69">
        <f t="shared" si="7"/>
        <v>-1.1623644498402462E-4</v>
      </c>
      <c r="CE18" s="69">
        <f t="shared" si="8"/>
        <v>1.3975053442923819E-2</v>
      </c>
      <c r="CF18" s="69">
        <f t="shared" si="9"/>
        <v>-2.7049597192489176E-3</v>
      </c>
      <c r="CG18" s="69">
        <f t="shared" si="10"/>
        <v>1.1948640472807798E-2</v>
      </c>
      <c r="CH18" s="69">
        <f t="shared" si="11"/>
        <v>-5.9539537733750026E-3</v>
      </c>
      <c r="CI18" s="69">
        <f t="shared" si="12"/>
        <v>-8.2855880949558678E-3</v>
      </c>
      <c r="CJ18" s="69">
        <f t="shared" si="13"/>
        <v>1.1870945769083882E-2</v>
      </c>
      <c r="CK18" s="69">
        <f t="shared" si="14"/>
        <v>1.1060950979850688E-2</v>
      </c>
    </row>
    <row r="19" spans="1:89">
      <c r="A19" s="94" t="s">
        <v>183</v>
      </c>
      <c r="B19" s="76">
        <v>143756.07434398792</v>
      </c>
      <c r="C19" s="76">
        <v>21.192707129575748</v>
      </c>
      <c r="D19" s="76">
        <v>10748.061387629292</v>
      </c>
      <c r="E19" s="76">
        <v>978.78839601169761</v>
      </c>
      <c r="F19" s="76">
        <v>926.68770095840944</v>
      </c>
      <c r="G19" s="76">
        <v>21.037370156972472</v>
      </c>
      <c r="H19" s="76">
        <v>17959.799975086484</v>
      </c>
      <c r="I19" s="76">
        <v>114.49227444662431</v>
      </c>
      <c r="J19" s="76">
        <v>460.09159051522255</v>
      </c>
      <c r="K19" s="76">
        <v>269.26372538307453</v>
      </c>
      <c r="L19" s="76">
        <v>18.921132031931673</v>
      </c>
      <c r="M19" s="76">
        <v>67.74843114401996</v>
      </c>
      <c r="N19" s="76">
        <v>25.405979310845844</v>
      </c>
      <c r="O19" s="76"/>
      <c r="P19" s="94" t="s">
        <v>183</v>
      </c>
      <c r="Q19" s="76">
        <v>17.657477006779548</v>
      </c>
      <c r="R19" s="76">
        <v>18.865263382844638</v>
      </c>
      <c r="S19" s="76">
        <v>115.03901752312105</v>
      </c>
      <c r="T19" s="76">
        <v>115.03901752312105</v>
      </c>
      <c r="U19" s="76">
        <v>51.801311637642797</v>
      </c>
      <c r="V19" s="76">
        <v>469.48417544348899</v>
      </c>
      <c r="W19" s="76">
        <v>69.030055372432315</v>
      </c>
      <c r="X19" s="76">
        <v>922.34142936167382</v>
      </c>
      <c r="Y19" s="76">
        <v>144964.37601503549</v>
      </c>
      <c r="Z19" s="76">
        <v>688.09298374416255</v>
      </c>
      <c r="AA19" s="76">
        <v>69.111347522359154</v>
      </c>
      <c r="AB19" s="76">
        <v>763.52230643845655</v>
      </c>
      <c r="AC19" s="76">
        <v>1673.6550905405948</v>
      </c>
      <c r="AD19" s="76">
        <v>269.37365598310441</v>
      </c>
      <c r="AE19" s="76">
        <v>269.37365598310441</v>
      </c>
      <c r="AF19" s="76">
        <v>86.306403128799559</v>
      </c>
      <c r="AG19" s="76">
        <v>725.47355509288718</v>
      </c>
      <c r="AH19" s="76">
        <v>28.742366951144472</v>
      </c>
      <c r="AI19" s="76">
        <v>79.627958731669224</v>
      </c>
      <c r="AJ19" s="76">
        <v>2.4903875164595974</v>
      </c>
      <c r="AK19" s="76">
        <v>28.269813459742391</v>
      </c>
      <c r="AL19" s="76">
        <v>25.886640424702637</v>
      </c>
      <c r="AM19" s="76">
        <v>21.276758356233852</v>
      </c>
      <c r="AN19" s="76">
        <v>0</v>
      </c>
      <c r="AO19" s="76">
        <v>18445.772057959526</v>
      </c>
      <c r="AP19" s="76">
        <v>9709.4735497831189</v>
      </c>
      <c r="AQ19" s="76">
        <v>992.52386184736304</v>
      </c>
      <c r="AR19" s="76">
        <v>10788.303814759287</v>
      </c>
      <c r="AS19" s="76">
        <v>480.98965638669637</v>
      </c>
      <c r="AT19" s="76">
        <v>0.12191668278245341</v>
      </c>
      <c r="AU19" s="76">
        <v>8118.145612889426</v>
      </c>
      <c r="AV19" s="76">
        <v>0.43786186444881714</v>
      </c>
      <c r="AW19" s="76">
        <v>9.8414109690967144E-2</v>
      </c>
      <c r="AX19" s="76">
        <v>427.19488029453743</v>
      </c>
      <c r="AY19" s="76">
        <v>0.20400370905603582</v>
      </c>
      <c r="AZ19" s="76">
        <v>1.8323053599872127E-2</v>
      </c>
      <c r="BA19" s="76">
        <v>974.12752119335471</v>
      </c>
      <c r="BB19" s="76">
        <v>922.02600859228642</v>
      </c>
      <c r="BC19" s="76">
        <v>52.10151260106813</v>
      </c>
      <c r="BD19" s="76">
        <v>2.7682616687886162E-4</v>
      </c>
      <c r="BE19" s="76">
        <v>128.54409214217614</v>
      </c>
      <c r="BF19" s="76">
        <v>1.9900556204081872E-3</v>
      </c>
      <c r="BG19" s="76">
        <v>72.982791491261466</v>
      </c>
      <c r="BH19" s="76">
        <v>0.84725703875174285</v>
      </c>
      <c r="BI19" s="76">
        <v>289.15731854031981</v>
      </c>
      <c r="BJ19" s="76">
        <v>53.108110756067603</v>
      </c>
      <c r="BK19" s="76">
        <v>0.57726146982148074</v>
      </c>
      <c r="BL19" s="76">
        <v>1.8376695201089077</v>
      </c>
      <c r="BM19" s="76">
        <v>1.9517939439033945E-3</v>
      </c>
      <c r="BN19" s="76">
        <v>21.270856011067199</v>
      </c>
      <c r="BO19" s="76">
        <v>644.142553092355</v>
      </c>
      <c r="BP19" s="76">
        <v>0</v>
      </c>
      <c r="BQ19" s="76">
        <v>2089.952217449556</v>
      </c>
      <c r="BR19" s="76">
        <v>473.59680789065953</v>
      </c>
      <c r="BS19" s="76">
        <v>18360.478791426223</v>
      </c>
      <c r="BT19" s="76">
        <v>2518.4889033124982</v>
      </c>
      <c r="BU19" s="94"/>
      <c r="BV19" s="76">
        <f t="shared" si="0"/>
        <v>18120.17328255653</v>
      </c>
      <c r="BW19" s="29">
        <f t="shared" si="1"/>
        <v>7.9999974612065834E-3</v>
      </c>
      <c r="BX19" s="94"/>
      <c r="BY19" s="69">
        <f t="shared" si="2"/>
        <v>8.4052216684512675E-3</v>
      </c>
      <c r="BZ19" s="69">
        <f t="shared" si="3"/>
        <v>3.9660448353389284E-3</v>
      </c>
      <c r="CA19" s="69">
        <f t="shared" si="4"/>
        <v>3.7441567998776964E-3</v>
      </c>
      <c r="CB19" s="69">
        <f t="shared" si="5"/>
        <v>-4.7618819729930697E-3</v>
      </c>
      <c r="CC19" s="69">
        <f t="shared" si="6"/>
        <v>-5.0304890863467292E-3</v>
      </c>
      <c r="CD19" s="69">
        <f t="shared" si="7"/>
        <v>1.1098623656500264E-2</v>
      </c>
      <c r="CE19" s="69">
        <f t="shared" si="8"/>
        <v>2.2309759401304811E-2</v>
      </c>
      <c r="CF19" s="69">
        <f t="shared" si="9"/>
        <v>4.7753709072451663E-3</v>
      </c>
      <c r="CG19" s="69">
        <f t="shared" si="10"/>
        <v>2.0414598140662349E-2</v>
      </c>
      <c r="CH19" s="69">
        <f t="shared" si="11"/>
        <v>4.0826368228207661E-4</v>
      </c>
      <c r="CI19" s="69">
        <f t="shared" si="12"/>
        <v>-2.9527117612598449E-3</v>
      </c>
      <c r="CJ19" s="69">
        <f t="shared" si="13"/>
        <v>1.8917400842653777E-2</v>
      </c>
      <c r="CK19" s="69">
        <f t="shared" si="14"/>
        <v>1.8919212204963065E-2</v>
      </c>
    </row>
    <row r="20" spans="1:89">
      <c r="A20" s="94" t="s">
        <v>184</v>
      </c>
      <c r="B20" s="76">
        <v>89789.772349473671</v>
      </c>
      <c r="C20" s="76">
        <v>14.65485805005676</v>
      </c>
      <c r="D20" s="76">
        <v>6097.4016700851398</v>
      </c>
      <c r="E20" s="76">
        <v>640.48569991927161</v>
      </c>
      <c r="F20" s="76">
        <v>599.31662076027192</v>
      </c>
      <c r="G20" s="76">
        <v>15.32659282713592</v>
      </c>
      <c r="H20" s="76">
        <v>15235.305463764897</v>
      </c>
      <c r="I20" s="76">
        <v>76.071191499580223</v>
      </c>
      <c r="J20" s="76">
        <v>306.29977755768078</v>
      </c>
      <c r="K20" s="76">
        <v>153.32023028611763</v>
      </c>
      <c r="L20" s="76">
        <v>10.452565743253386</v>
      </c>
      <c r="M20" s="76">
        <v>57.525716284419197</v>
      </c>
      <c r="N20" s="76">
        <v>27.522797421362142</v>
      </c>
      <c r="O20" s="76"/>
      <c r="P20" s="94" t="s">
        <v>184</v>
      </c>
      <c r="Q20" s="76">
        <v>11.820839545620794</v>
      </c>
      <c r="R20" s="76">
        <v>10.533718626823644</v>
      </c>
      <c r="S20" s="76">
        <v>77.040991454283343</v>
      </c>
      <c r="T20" s="76">
        <v>77.040991454283343</v>
      </c>
      <c r="U20" s="76">
        <v>27.456272938540657</v>
      </c>
      <c r="V20" s="76">
        <v>312.25839828126118</v>
      </c>
      <c r="W20" s="76">
        <v>58.663829790347947</v>
      </c>
      <c r="X20" s="76">
        <v>661.92916982544887</v>
      </c>
      <c r="Y20" s="76">
        <v>90793.962198228619</v>
      </c>
      <c r="Z20" s="76">
        <v>500.90598628552067</v>
      </c>
      <c r="AA20" s="76">
        <v>56.957718192086524</v>
      </c>
      <c r="AB20" s="76">
        <v>616.85707973911587</v>
      </c>
      <c r="AC20" s="76">
        <v>1248.0793458345754</v>
      </c>
      <c r="AD20" s="76">
        <v>154.56164179229157</v>
      </c>
      <c r="AE20" s="76">
        <v>154.56164179229157</v>
      </c>
      <c r="AF20" s="76">
        <v>49.194216553404168</v>
      </c>
      <c r="AG20" s="76">
        <v>509.78142673072176</v>
      </c>
      <c r="AH20" s="76">
        <v>23.761349216476802</v>
      </c>
      <c r="AI20" s="76">
        <v>81.785633551937167</v>
      </c>
      <c r="AJ20" s="76">
        <v>1.269423074870065</v>
      </c>
      <c r="AK20" s="76">
        <v>21.54519815170886</v>
      </c>
      <c r="AL20" s="76">
        <v>28.123933999872346</v>
      </c>
      <c r="AM20" s="76">
        <v>14.766244487067146</v>
      </c>
      <c r="AN20" s="76">
        <v>0</v>
      </c>
      <c r="AO20" s="76">
        <v>15633.297063884431</v>
      </c>
      <c r="AP20" s="76">
        <v>5534.3487639235664</v>
      </c>
      <c r="AQ20" s="76">
        <v>565.73339980268634</v>
      </c>
      <c r="AR20" s="76">
        <v>6149.2763802796571</v>
      </c>
      <c r="AS20" s="76">
        <v>382.90798130094737</v>
      </c>
      <c r="AT20" s="76">
        <v>6.6891049785876081E-2</v>
      </c>
      <c r="AU20" s="76">
        <v>7179.188090990262</v>
      </c>
      <c r="AV20" s="76">
        <v>0.24603473955146959</v>
      </c>
      <c r="AW20" s="76">
        <v>3.7139833551039746E-2</v>
      </c>
      <c r="AX20" s="76">
        <v>192.67625511885674</v>
      </c>
      <c r="AY20" s="76">
        <v>0.10847722669576763</v>
      </c>
      <c r="AZ20" s="76">
        <v>6.9445705892403412E-3</v>
      </c>
      <c r="BA20" s="76">
        <v>643.86417156754885</v>
      </c>
      <c r="BB20" s="76">
        <v>602.28515175350867</v>
      </c>
      <c r="BC20" s="76">
        <v>41.579019814040159</v>
      </c>
      <c r="BD20" s="76">
        <v>2.0684934274706936E-4</v>
      </c>
      <c r="BE20" s="76">
        <v>120.46705688475886</v>
      </c>
      <c r="BF20" s="76">
        <v>1.4869700887911498E-3</v>
      </c>
      <c r="BG20" s="76">
        <v>57.657396010736484</v>
      </c>
      <c r="BH20" s="76">
        <v>0.49602328301283666</v>
      </c>
      <c r="BI20" s="76">
        <v>229.11058857895557</v>
      </c>
      <c r="BJ20" s="76">
        <v>27.656898770839437</v>
      </c>
      <c r="BK20" s="76">
        <v>0.53114140247027897</v>
      </c>
      <c r="BL20" s="76">
        <v>0.87876098700926497</v>
      </c>
      <c r="BM20" s="76">
        <v>7.4824810374951101E-4</v>
      </c>
      <c r="BN20" s="76">
        <v>15.541595517562573</v>
      </c>
      <c r="BO20" s="76">
        <v>648.58729666744011</v>
      </c>
      <c r="BP20" s="76">
        <v>0</v>
      </c>
      <c r="BQ20" s="76">
        <v>1685.6866352861873</v>
      </c>
      <c r="BR20" s="76">
        <v>508.22696527389678</v>
      </c>
      <c r="BS20" s="76">
        <v>15572.125843240356</v>
      </c>
      <c r="BT20" s="76">
        <v>2498.4521447187162</v>
      </c>
      <c r="BU20" s="94"/>
      <c r="BV20" s="76">
        <f t="shared" si="0"/>
        <v>15307.353638111812</v>
      </c>
      <c r="BW20" s="29">
        <f t="shared" si="1"/>
        <v>8.0000008962301545E-3</v>
      </c>
      <c r="BX20" s="94"/>
      <c r="BY20" s="69">
        <f t="shared" si="2"/>
        <v>1.1183788782162273E-2</v>
      </c>
      <c r="BZ20" s="69">
        <f t="shared" si="3"/>
        <v>7.600649329384335E-3</v>
      </c>
      <c r="CA20" s="69">
        <f t="shared" si="4"/>
        <v>8.5076747443133399E-3</v>
      </c>
      <c r="CB20" s="69">
        <f t="shared" si="5"/>
        <v>5.2748588277662899E-3</v>
      </c>
      <c r="CC20" s="69">
        <f t="shared" si="6"/>
        <v>4.9531931710336697E-3</v>
      </c>
      <c r="CD20" s="69">
        <f t="shared" si="7"/>
        <v>1.4028081312761698E-2</v>
      </c>
      <c r="CE20" s="69">
        <f t="shared" si="8"/>
        <v>2.2107884891218003E-2</v>
      </c>
      <c r="CF20" s="69">
        <f t="shared" si="9"/>
        <v>1.2748583735650725E-2</v>
      </c>
      <c r="CG20" s="69">
        <f t="shared" si="10"/>
        <v>1.9453558768772854E-2</v>
      </c>
      <c r="CH20" s="69">
        <f t="shared" si="11"/>
        <v>8.0968539106501449E-3</v>
      </c>
      <c r="CI20" s="69">
        <f t="shared" si="12"/>
        <v>7.7639199373262351E-3</v>
      </c>
      <c r="CJ20" s="69">
        <f t="shared" si="13"/>
        <v>1.9784429980874613E-2</v>
      </c>
      <c r="CK20" s="69">
        <f t="shared" si="14"/>
        <v>2.1841405483136841E-2</v>
      </c>
    </row>
    <row r="21" spans="1:89">
      <c r="A21" s="94" t="s">
        <v>185</v>
      </c>
      <c r="B21" s="76">
        <v>210963.88009362677</v>
      </c>
      <c r="C21" s="76">
        <v>23.346898450352317</v>
      </c>
      <c r="D21" s="76">
        <v>9808.1521573852169</v>
      </c>
      <c r="E21" s="76">
        <v>1246.7102036604726</v>
      </c>
      <c r="F21" s="76">
        <v>1171.322638747672</v>
      </c>
      <c r="G21" s="76">
        <v>24.160792153792364</v>
      </c>
      <c r="H21" s="76">
        <v>16558.58046842656</v>
      </c>
      <c r="I21" s="76">
        <v>115.88869392037056</v>
      </c>
      <c r="J21" s="76">
        <v>442.7741378867218</v>
      </c>
      <c r="K21" s="76">
        <v>272.56854772191593</v>
      </c>
      <c r="L21" s="76">
        <v>18.350879481222385</v>
      </c>
      <c r="M21" s="76">
        <v>76.472758528338375</v>
      </c>
      <c r="N21" s="76">
        <v>26.215083059863687</v>
      </c>
      <c r="O21" s="76"/>
      <c r="P21" s="94" t="s">
        <v>185</v>
      </c>
      <c r="Q21" s="76">
        <v>19.218470973244582</v>
      </c>
      <c r="R21" s="76">
        <v>18.172300916287142</v>
      </c>
      <c r="S21" s="76">
        <v>115.2315427566832</v>
      </c>
      <c r="T21" s="76">
        <v>115.2315427566832</v>
      </c>
      <c r="U21" s="76">
        <v>50.156348214719166</v>
      </c>
      <c r="V21" s="76">
        <v>443.53118716282802</v>
      </c>
      <c r="W21" s="76">
        <v>76.504720878600608</v>
      </c>
      <c r="X21" s="76">
        <v>1071.5392654453954</v>
      </c>
      <c r="Y21" s="76">
        <v>209808.83683614686</v>
      </c>
      <c r="Z21" s="76">
        <v>752.58751844365838</v>
      </c>
      <c r="AA21" s="76">
        <v>78.800997593680464</v>
      </c>
      <c r="AB21" s="76">
        <v>855.75081552697645</v>
      </c>
      <c r="AC21" s="76">
        <v>1294.0276572613311</v>
      </c>
      <c r="AD21" s="76">
        <v>270.41365396968888</v>
      </c>
      <c r="AE21" s="76">
        <v>270.41365396968888</v>
      </c>
      <c r="AF21" s="76">
        <v>78.089563897110267</v>
      </c>
      <c r="AG21" s="76">
        <v>548.50179426646162</v>
      </c>
      <c r="AH21" s="76">
        <v>26.385832611117912</v>
      </c>
      <c r="AI21" s="76">
        <v>78.99522413429645</v>
      </c>
      <c r="AJ21" s="76">
        <v>2.3716138447328823</v>
      </c>
      <c r="AK21" s="76">
        <v>22.138742424071808</v>
      </c>
      <c r="AL21" s="76">
        <v>26.246797304483547</v>
      </c>
      <c r="AM21" s="76">
        <v>23.205489271537804</v>
      </c>
      <c r="AN21" s="76">
        <v>0</v>
      </c>
      <c r="AO21" s="76">
        <v>16709.328838219335</v>
      </c>
      <c r="AP21" s="76">
        <v>8785.072987317908</v>
      </c>
      <c r="AQ21" s="76">
        <v>898.02952866284102</v>
      </c>
      <c r="AR21" s="76">
        <v>9761.1920798778592</v>
      </c>
      <c r="AS21" s="76">
        <v>476.38311368563149</v>
      </c>
      <c r="AT21" s="76">
        <v>0.17747644174010807</v>
      </c>
      <c r="AU21" s="76">
        <v>7071.4030923791706</v>
      </c>
      <c r="AV21" s="76">
        <v>0.50705795741772641</v>
      </c>
      <c r="AW21" s="76">
        <v>8.9015778589813452E-2</v>
      </c>
      <c r="AX21" s="76">
        <v>427.47529136835368</v>
      </c>
      <c r="AY21" s="76">
        <v>0.23568079675038719</v>
      </c>
      <c r="AZ21" s="76">
        <v>1.6623264053087301E-2</v>
      </c>
      <c r="BA21" s="76">
        <v>1231.7685220333435</v>
      </c>
      <c r="BB21" s="76">
        <v>1157.18581918883</v>
      </c>
      <c r="BC21" s="76">
        <v>74.582702844513562</v>
      </c>
      <c r="BD21" s="76">
        <v>4.2255195797990489E-4</v>
      </c>
      <c r="BE21" s="76">
        <v>208.4412560833787</v>
      </c>
      <c r="BF21" s="76">
        <v>3.037670949144883E-3</v>
      </c>
      <c r="BG21" s="76">
        <v>104.081830365361</v>
      </c>
      <c r="BH21" s="76">
        <v>0.98712574061520042</v>
      </c>
      <c r="BI21" s="76">
        <v>412.29059838952361</v>
      </c>
      <c r="BJ21" s="76">
        <v>67.835672193345346</v>
      </c>
      <c r="BK21" s="76">
        <v>0.93586068718067406</v>
      </c>
      <c r="BL21" s="76">
        <v>1.942757084828342</v>
      </c>
      <c r="BM21" s="76">
        <v>1.7850081306458984E-3</v>
      </c>
      <c r="BN21" s="76">
        <v>24.090850412209214</v>
      </c>
      <c r="BO21" s="76">
        <v>555.95978369165812</v>
      </c>
      <c r="BP21" s="76">
        <v>0</v>
      </c>
      <c r="BQ21" s="76">
        <v>1872.8561372677232</v>
      </c>
      <c r="BR21" s="76">
        <v>430.97054396368975</v>
      </c>
      <c r="BS21" s="76">
        <v>16612.077649652489</v>
      </c>
      <c r="BT21" s="76">
        <v>2476.4410858765309</v>
      </c>
      <c r="BU21" s="94"/>
      <c r="BV21" s="76">
        <f t="shared" si="0"/>
        <v>16391.481076162399</v>
      </c>
      <c r="BW21" s="29">
        <f t="shared" si="1"/>
        <v>8.0000027924957487E-3</v>
      </c>
      <c r="BX21" s="94"/>
      <c r="BY21" s="69">
        <f t="shared" si="2"/>
        <v>-5.4750759085739776E-3</v>
      </c>
      <c r="BZ21" s="69">
        <f t="shared" si="3"/>
        <v>-6.0568721415061848E-3</v>
      </c>
      <c r="CA21" s="69">
        <f t="shared" si="4"/>
        <v>-4.787861847350962E-3</v>
      </c>
      <c r="CB21" s="69">
        <f t="shared" si="5"/>
        <v>-1.1984887573117454E-2</v>
      </c>
      <c r="CC21" s="69">
        <f t="shared" si="6"/>
        <v>-1.2069108110090416E-2</v>
      </c>
      <c r="CD21" s="69">
        <f t="shared" si="7"/>
        <v>-2.8948447194092584E-3</v>
      </c>
      <c r="CE21" s="69">
        <f t="shared" si="8"/>
        <v>3.230783057034095E-3</v>
      </c>
      <c r="CF21" s="69">
        <f t="shared" si="9"/>
        <v>-5.6705373186697675E-3</v>
      </c>
      <c r="CG21" s="69">
        <f t="shared" si="10"/>
        <v>1.7097865736229994E-3</v>
      </c>
      <c r="CH21" s="69">
        <f t="shared" si="11"/>
        <v>-7.9058782469118641E-3</v>
      </c>
      <c r="CI21" s="69">
        <f t="shared" si="12"/>
        <v>-9.7313354990955416E-3</v>
      </c>
      <c r="CJ21" s="69">
        <f t="shared" si="13"/>
        <v>4.1795733379212745E-4</v>
      </c>
      <c r="CK21" s="69">
        <f t="shared" si="14"/>
        <v>1.2097708997312025E-3</v>
      </c>
    </row>
    <row r="22" spans="1:89">
      <c r="A22" s="94" t="s">
        <v>186</v>
      </c>
      <c r="B22" s="76">
        <v>227504.62438959384</v>
      </c>
      <c r="C22" s="76">
        <v>29.346543016891566</v>
      </c>
      <c r="D22" s="76">
        <v>13347.480781403854</v>
      </c>
      <c r="E22" s="76">
        <v>1469.7981413698647</v>
      </c>
      <c r="F22" s="76">
        <v>1389.2083346976085</v>
      </c>
      <c r="G22" s="76">
        <v>29.056896974116725</v>
      </c>
      <c r="H22" s="76">
        <v>17412.886674554353</v>
      </c>
      <c r="I22" s="76">
        <v>147.80428812398338</v>
      </c>
      <c r="J22" s="76">
        <v>461.83417865759253</v>
      </c>
      <c r="K22" s="76">
        <v>368.15554188228396</v>
      </c>
      <c r="L22" s="76">
        <v>23.780638249480997</v>
      </c>
      <c r="M22" s="76">
        <v>83.295663530134661</v>
      </c>
      <c r="N22" s="76">
        <v>29.40313326765056</v>
      </c>
      <c r="O22" s="76"/>
      <c r="P22" s="94" t="s">
        <v>330</v>
      </c>
      <c r="Q22" s="76">
        <v>21.762229078764079</v>
      </c>
      <c r="R22" s="76">
        <v>23.523362617594252</v>
      </c>
      <c r="S22" s="76">
        <v>146.79950461134811</v>
      </c>
      <c r="T22" s="76">
        <v>146.79950461134811</v>
      </c>
      <c r="U22" s="76">
        <v>70.886393441508716</v>
      </c>
      <c r="V22" s="76">
        <v>462.72911572267793</v>
      </c>
      <c r="W22" s="76">
        <v>83.469131113171457</v>
      </c>
      <c r="X22" s="76">
        <v>1287.1726857131241</v>
      </c>
      <c r="Y22" s="76">
        <v>226594.14120118806</v>
      </c>
      <c r="Z22" s="76">
        <v>863.56888732389791</v>
      </c>
      <c r="AA22" s="76">
        <v>97.715789374215888</v>
      </c>
      <c r="AB22" s="76">
        <v>933.49899001736139</v>
      </c>
      <c r="AC22" s="76">
        <v>1285.5546289196848</v>
      </c>
      <c r="AD22" s="76">
        <v>364.68119240558644</v>
      </c>
      <c r="AE22" s="76">
        <v>364.68119240558644</v>
      </c>
      <c r="AF22" s="76">
        <v>105.9819447213082</v>
      </c>
      <c r="AG22" s="76">
        <v>549.53452096364003</v>
      </c>
      <c r="AH22" s="76">
        <v>28.560063397883123</v>
      </c>
      <c r="AI22" s="76">
        <v>90.42998675734249</v>
      </c>
      <c r="AJ22" s="76">
        <v>3.3197053038817907</v>
      </c>
      <c r="AK22" s="76">
        <v>23.221521570881364</v>
      </c>
      <c r="AL22" s="76">
        <v>29.493118493791396</v>
      </c>
      <c r="AM22" s="76">
        <v>29.144866498233522</v>
      </c>
      <c r="AN22" s="76">
        <v>0</v>
      </c>
      <c r="AO22" s="76">
        <v>17597.675747835339</v>
      </c>
      <c r="AP22" s="76">
        <v>11922.963997641045</v>
      </c>
      <c r="AQ22" s="76">
        <v>1218.7920047619848</v>
      </c>
      <c r="AR22" s="76">
        <v>13247.73794712434</v>
      </c>
      <c r="AS22" s="76">
        <v>517.90958108599716</v>
      </c>
      <c r="AT22" s="76">
        <v>0.34499467120818789</v>
      </c>
      <c r="AU22" s="76">
        <v>7291.9238862282818</v>
      </c>
      <c r="AV22" s="76">
        <v>0.66580316462463585</v>
      </c>
      <c r="AW22" s="76">
        <v>0.13237818857234199</v>
      </c>
      <c r="AX22" s="76">
        <v>595.66086751875298</v>
      </c>
      <c r="AY22" s="76">
        <v>0.33717298357005437</v>
      </c>
      <c r="AZ22" s="76">
        <v>2.4695263468862475E-2</v>
      </c>
      <c r="BA22" s="76">
        <v>1452.6820113742285</v>
      </c>
      <c r="BB22" s="76">
        <v>1372.8297123062323</v>
      </c>
      <c r="BC22" s="76">
        <v>79.852299067996043</v>
      </c>
      <c r="BD22" s="76">
        <v>5.3976021010047545E-4</v>
      </c>
      <c r="BE22" s="76">
        <v>213.4572968027469</v>
      </c>
      <c r="BF22" s="76">
        <v>3.8802209009187768E-3</v>
      </c>
      <c r="BG22" s="76">
        <v>113.0214109911429</v>
      </c>
      <c r="BH22" s="76">
        <v>1.2180609963789089</v>
      </c>
      <c r="BI22" s="76">
        <v>444.22450271995291</v>
      </c>
      <c r="BJ22" s="76">
        <v>118.27831252324502</v>
      </c>
      <c r="BK22" s="76">
        <v>1.0049480942696363</v>
      </c>
      <c r="BL22" s="76">
        <v>2.7305164803209894</v>
      </c>
      <c r="BM22" s="76">
        <v>2.6444501121601445E-3</v>
      </c>
      <c r="BN22" s="76">
        <v>28.97189405909489</v>
      </c>
      <c r="BO22" s="76">
        <v>592.89060854574302</v>
      </c>
      <c r="BP22" s="76">
        <v>0</v>
      </c>
      <c r="BQ22" s="76">
        <v>1912.2032726179771</v>
      </c>
      <c r="BR22" s="76">
        <v>456.87849651350075</v>
      </c>
      <c r="BS22" s="76">
        <v>17486.610394792689</v>
      </c>
      <c r="BT22" s="76">
        <v>2618.4719460878991</v>
      </c>
      <c r="BU22" s="94"/>
      <c r="BV22" s="76">
        <f t="shared" si="0"/>
        <v>17242.396869794309</v>
      </c>
      <c r="BW22" s="29">
        <f t="shared" si="1"/>
        <v>8.000003105761426E-3</v>
      </c>
      <c r="BX22" s="94"/>
      <c r="BY22" s="69">
        <f t="shared" si="2"/>
        <v>-4.0020425556124405E-3</v>
      </c>
      <c r="BZ22" s="69">
        <f t="shared" si="3"/>
        <v>-6.8722410861804294E-3</v>
      </c>
      <c r="CA22" s="69">
        <f t="shared" si="4"/>
        <v>-7.4727835097150872E-3</v>
      </c>
      <c r="CB22" s="69">
        <f t="shared" si="5"/>
        <v>-1.1645224955641695E-2</v>
      </c>
      <c r="CC22" s="69">
        <f t="shared" si="6"/>
        <v>-1.1789896434030087E-2</v>
      </c>
      <c r="CD22" s="69">
        <f t="shared" si="7"/>
        <v>-2.9253954783111991E-3</v>
      </c>
      <c r="CE22" s="69">
        <f t="shared" si="8"/>
        <v>4.2338597623833374E-3</v>
      </c>
      <c r="CF22" s="69">
        <f t="shared" si="9"/>
        <v>-6.7980673997253957E-3</v>
      </c>
      <c r="CG22" s="69">
        <f t="shared" si="10"/>
        <v>1.9377887268688142E-3</v>
      </c>
      <c r="CH22" s="69">
        <f t="shared" si="11"/>
        <v>-9.4371782614871488E-3</v>
      </c>
      <c r="CI22" s="69">
        <f t="shared" si="12"/>
        <v>-1.0818701718081955E-2</v>
      </c>
      <c r="CJ22" s="69">
        <f t="shared" si="13"/>
        <v>2.0825523885050655E-3</v>
      </c>
      <c r="CK22" s="69">
        <f t="shared" si="14"/>
        <v>3.0603958197828649E-3</v>
      </c>
    </row>
    <row r="23" spans="1:89">
      <c r="A23" s="94" t="s">
        <v>187</v>
      </c>
      <c r="B23" s="76">
        <v>349057.50906492624</v>
      </c>
      <c r="C23" s="76">
        <v>54.764238752403401</v>
      </c>
      <c r="D23" s="76">
        <v>23319.822405001702</v>
      </c>
      <c r="E23" s="76">
        <v>2734.8065340075868</v>
      </c>
      <c r="F23" s="76">
        <v>2576.457947346365</v>
      </c>
      <c r="G23" s="76">
        <v>38.35342450055655</v>
      </c>
      <c r="H23" s="76">
        <v>46409.435062207573</v>
      </c>
      <c r="I23" s="76">
        <v>287.83967156889565</v>
      </c>
      <c r="J23" s="76">
        <v>977.0201250230092</v>
      </c>
      <c r="K23" s="76">
        <v>654.85560853942536</v>
      </c>
      <c r="L23" s="76">
        <v>46.709322645884697</v>
      </c>
      <c r="M23" s="76">
        <v>176.20301275060874</v>
      </c>
      <c r="N23" s="76">
        <v>83.444454232481561</v>
      </c>
      <c r="O23" s="76"/>
      <c r="P23" s="94" t="s">
        <v>187</v>
      </c>
      <c r="Q23" s="76">
        <v>41.761257676046341</v>
      </c>
      <c r="R23" s="76">
        <v>46.648114909541995</v>
      </c>
      <c r="S23" s="76">
        <v>289.03258804084459</v>
      </c>
      <c r="T23" s="76">
        <v>289.03258804084459</v>
      </c>
      <c r="U23" s="76">
        <v>121.893418507763</v>
      </c>
      <c r="V23" s="76">
        <v>989.18054977705606</v>
      </c>
      <c r="W23" s="76">
        <v>178.53737805843144</v>
      </c>
      <c r="X23" s="76">
        <v>2342.6297768842965</v>
      </c>
      <c r="Y23" s="76">
        <v>350170.33726086741</v>
      </c>
      <c r="Z23" s="76">
        <v>1648.3535562473421</v>
      </c>
      <c r="AA23" s="76">
        <v>201.16459392361617</v>
      </c>
      <c r="AB23" s="76">
        <v>1890.3911059900126</v>
      </c>
      <c r="AC23" s="76">
        <v>3627.7823261080457</v>
      </c>
      <c r="AD23" s="76">
        <v>654.33999774505935</v>
      </c>
      <c r="AE23" s="76">
        <v>654.33999774505935</v>
      </c>
      <c r="AF23" s="76">
        <v>185.97322545875437</v>
      </c>
      <c r="AG23" s="76">
        <v>1468.5223738781617</v>
      </c>
      <c r="AH23" s="76">
        <v>68.730548628448005</v>
      </c>
      <c r="AI23" s="76">
        <v>252.46946954474993</v>
      </c>
      <c r="AJ23" s="76">
        <v>5.7151422682451765</v>
      </c>
      <c r="AK23" s="76">
        <v>58.756537584352017</v>
      </c>
      <c r="AL23" s="76">
        <v>84.877507464487181</v>
      </c>
      <c r="AM23" s="76">
        <v>54.791899079129422</v>
      </c>
      <c r="AN23" s="76">
        <v>0</v>
      </c>
      <c r="AO23" s="76">
        <v>47412.937897121308</v>
      </c>
      <c r="AP23" s="76">
        <v>20921.962492766088</v>
      </c>
      <c r="AQ23" s="76">
        <v>2138.6896450580634</v>
      </c>
      <c r="AR23" s="76">
        <v>23246.625363282907</v>
      </c>
      <c r="AS23" s="76">
        <v>1163.9134899721112</v>
      </c>
      <c r="AT23" s="76">
        <v>0.6337681429587132</v>
      </c>
      <c r="AU23" s="76">
        <v>21411.125413727073</v>
      </c>
      <c r="AV23" s="76">
        <v>1.2003577781819577</v>
      </c>
      <c r="AW23" s="76">
        <v>0.21469034633509157</v>
      </c>
      <c r="AX23" s="76">
        <v>1010.1734309980868</v>
      </c>
      <c r="AY23" s="76">
        <v>0.60330797995998575</v>
      </c>
      <c r="AZ23" s="76">
        <v>4.016378630047894E-2</v>
      </c>
      <c r="BA23" s="76">
        <v>2733.8957337042289</v>
      </c>
      <c r="BB23" s="76">
        <v>2574.8074779791013</v>
      </c>
      <c r="BC23" s="76">
        <v>159.08825572512771</v>
      </c>
      <c r="BD23" s="76">
        <v>1.26455051681851E-3</v>
      </c>
      <c r="BE23" s="76">
        <v>445.59554427156536</v>
      </c>
      <c r="BF23" s="76">
        <v>9.0905739215264778E-3</v>
      </c>
      <c r="BG23" s="76">
        <v>224.32987764347959</v>
      </c>
      <c r="BH23" s="76">
        <v>2.2130455627022068</v>
      </c>
      <c r="BI23" s="76">
        <v>882.89194894095476</v>
      </c>
      <c r="BJ23" s="76">
        <v>206.06693075739645</v>
      </c>
      <c r="BK23" s="76">
        <v>2.0766636663966005</v>
      </c>
      <c r="BL23" s="76">
        <v>4.8199906591268578</v>
      </c>
      <c r="BM23" s="76">
        <v>4.3330786146155405E-3</v>
      </c>
      <c r="BN23" s="76">
        <v>38.470100065587502</v>
      </c>
      <c r="BO23" s="76">
        <v>1913.698317364127</v>
      </c>
      <c r="BP23" s="76">
        <v>0</v>
      </c>
      <c r="BQ23" s="76">
        <v>5136.6617896629914</v>
      </c>
      <c r="BR23" s="76">
        <v>1491.9379728945917</v>
      </c>
      <c r="BS23" s="76">
        <v>47193.056674989122</v>
      </c>
      <c r="BT23" s="76">
        <v>7529.4841424762135</v>
      </c>
      <c r="BU23" s="94"/>
      <c r="BV23" s="76">
        <f t="shared" si="0"/>
        <v>46396.588676511645</v>
      </c>
      <c r="BW23" s="29">
        <f t="shared" si="1"/>
        <v>8.0000095735397129E-3</v>
      </c>
      <c r="BX23" s="94"/>
      <c r="BY23" s="69">
        <f t="shared" si="2"/>
        <v>3.1880941307415845E-3</v>
      </c>
      <c r="BZ23" s="69">
        <f t="shared" si="3"/>
        <v>5.0508009161010121E-4</v>
      </c>
      <c r="CA23" s="69">
        <f t="shared" si="4"/>
        <v>-3.1388335831878129E-3</v>
      </c>
      <c r="CB23" s="69">
        <f t="shared" si="5"/>
        <v>-3.3304012259444409E-4</v>
      </c>
      <c r="CC23" s="69">
        <f t="shared" si="6"/>
        <v>-6.4059627635823686E-4</v>
      </c>
      <c r="CD23" s="69">
        <f t="shared" si="7"/>
        <v>3.0421159661833969E-3</v>
      </c>
      <c r="CE23" s="69">
        <f t="shared" si="8"/>
        <v>1.6884963407358376E-2</v>
      </c>
      <c r="CF23" s="69">
        <f t="shared" si="9"/>
        <v>4.1443782417025302E-3</v>
      </c>
      <c r="CG23" s="69">
        <f t="shared" si="10"/>
        <v>1.2446442445349296E-2</v>
      </c>
      <c r="CH23" s="69">
        <f t="shared" si="11"/>
        <v>-7.8736562326467364E-4</v>
      </c>
      <c r="CI23" s="69">
        <f t="shared" si="12"/>
        <v>-1.3103965734363868E-3</v>
      </c>
      <c r="CJ23" s="69">
        <f t="shared" si="13"/>
        <v>1.3248157743628837E-2</v>
      </c>
      <c r="CK23" s="69">
        <f t="shared" si="14"/>
        <v>1.71737384489692E-2</v>
      </c>
    </row>
    <row r="24" spans="1:89">
      <c r="A24" s="94" t="s">
        <v>188</v>
      </c>
      <c r="B24" s="76">
        <v>298526.32551679999</v>
      </c>
      <c r="C24" s="76">
        <v>75.265265979003772</v>
      </c>
      <c r="D24" s="76">
        <v>39482.593812549429</v>
      </c>
      <c r="E24" s="76">
        <v>3931.3255306817668</v>
      </c>
      <c r="F24" s="76">
        <v>3744.2177716457363</v>
      </c>
      <c r="G24" s="76">
        <v>43.161342453699469</v>
      </c>
      <c r="H24" s="76">
        <v>45521.770415113504</v>
      </c>
      <c r="I24" s="76">
        <v>407.92779757842078</v>
      </c>
      <c r="J24" s="76">
        <v>954.99024161655677</v>
      </c>
      <c r="K24" s="76">
        <v>991.24366743686505</v>
      </c>
      <c r="L24" s="76">
        <v>73.976241498550465</v>
      </c>
      <c r="M24" s="76">
        <v>164.09807883657504</v>
      </c>
      <c r="N24" s="76">
        <v>86.204106285301805</v>
      </c>
      <c r="O24" s="76"/>
      <c r="P24" s="94" t="s">
        <v>188</v>
      </c>
      <c r="Q24" s="76">
        <v>46.623996354791778</v>
      </c>
      <c r="R24" s="76">
        <v>73.593465349693005</v>
      </c>
      <c r="S24" s="76">
        <v>407.61178851871796</v>
      </c>
      <c r="T24" s="76">
        <v>407.61178851871796</v>
      </c>
      <c r="U24" s="76">
        <v>205.83223333583558</v>
      </c>
      <c r="V24" s="76">
        <v>967.11411767283266</v>
      </c>
      <c r="W24" s="76">
        <v>166.55877525850224</v>
      </c>
      <c r="X24" s="76">
        <v>2113.7623166541175</v>
      </c>
      <c r="Y24" s="76">
        <v>299741.9982614349</v>
      </c>
      <c r="Z24" s="76">
        <v>1774.9707544458513</v>
      </c>
      <c r="AA24" s="76">
        <v>178.36234061709331</v>
      </c>
      <c r="AB24" s="76">
        <v>1746.8445345439436</v>
      </c>
      <c r="AC24" s="76">
        <v>3481.5346005747951</v>
      </c>
      <c r="AD24" s="76">
        <v>986.40225908462469</v>
      </c>
      <c r="AE24" s="76">
        <v>986.40225908462469</v>
      </c>
      <c r="AF24" s="76">
        <v>313.74760874176707</v>
      </c>
      <c r="AG24" s="76">
        <v>1431.0708274376334</v>
      </c>
      <c r="AH24" s="76">
        <v>66.30485133879705</v>
      </c>
      <c r="AI24" s="76">
        <v>269.66849003657137</v>
      </c>
      <c r="AJ24" s="76">
        <v>10.085330307676172</v>
      </c>
      <c r="AK24" s="76">
        <v>56.358265674523949</v>
      </c>
      <c r="AL24" s="76">
        <v>87.66892101293142</v>
      </c>
      <c r="AM24" s="76">
        <v>75.018309832944823</v>
      </c>
      <c r="AN24" s="76">
        <v>0</v>
      </c>
      <c r="AO24" s="76">
        <v>46535.916526177134</v>
      </c>
      <c r="AP24" s="76">
        <v>35296.599221636156</v>
      </c>
      <c r="AQ24" s="76">
        <v>3608.0969007710682</v>
      </c>
      <c r="AR24" s="76">
        <v>39218.443731149004</v>
      </c>
      <c r="AS24" s="76">
        <v>1130.8374365808515</v>
      </c>
      <c r="AT24" s="76">
        <v>0.39701358727271741</v>
      </c>
      <c r="AU24" s="76">
        <v>20834.140081500347</v>
      </c>
      <c r="AV24" s="76">
        <v>1.8738001401037272</v>
      </c>
      <c r="AW24" s="76">
        <v>0.48617001256634534</v>
      </c>
      <c r="AX24" s="76">
        <v>2003.7723790075893</v>
      </c>
      <c r="AY24" s="76">
        <v>0.87030748733720242</v>
      </c>
      <c r="AZ24" s="76">
        <v>9.0556982917486512E-2</v>
      </c>
      <c r="BA24" s="76">
        <v>3915.3064222109424</v>
      </c>
      <c r="BB24" s="76">
        <v>3727.826130484339</v>
      </c>
      <c r="BC24" s="76">
        <v>187.4802917266048</v>
      </c>
      <c r="BD24" s="76">
        <v>1.5061669015691405E-3</v>
      </c>
      <c r="BE24" s="76">
        <v>398.67782073116302</v>
      </c>
      <c r="BF24" s="76">
        <v>1.0827442710141817E-2</v>
      </c>
      <c r="BG24" s="76">
        <v>263.32915249480527</v>
      </c>
      <c r="BH24" s="76">
        <v>3.6225618672045945</v>
      </c>
      <c r="BI24" s="76">
        <v>1044.3148694147278</v>
      </c>
      <c r="BJ24" s="76">
        <v>139.37389297479143</v>
      </c>
      <c r="BK24" s="76">
        <v>1.7810255891576701</v>
      </c>
      <c r="BL24" s="76">
        <v>8.5884818198052191</v>
      </c>
      <c r="BM24" s="76">
        <v>9.6577400767208464E-3</v>
      </c>
      <c r="BN24" s="76">
        <v>43.170967562294365</v>
      </c>
      <c r="BO24" s="76">
        <v>1945.0668202356296</v>
      </c>
      <c r="BP24" s="76">
        <v>0</v>
      </c>
      <c r="BQ24" s="76">
        <v>4927.9593709310757</v>
      </c>
      <c r="BR24" s="76">
        <v>1459.506248923652</v>
      </c>
      <c r="BS24" s="76">
        <v>46339.664141823356</v>
      </c>
      <c r="BT24" s="76">
        <v>7238.6613572435135</v>
      </c>
      <c r="BU24" s="94"/>
      <c r="BV24" s="76">
        <f t="shared" si="0"/>
        <v>45539.394619533545</v>
      </c>
      <c r="BW24" s="29">
        <f t="shared" si="1"/>
        <v>8.0000015016550765E-3</v>
      </c>
      <c r="BX24" s="94"/>
      <c r="BY24" s="69">
        <f t="shared" si="2"/>
        <v>4.072246367319109E-3</v>
      </c>
      <c r="BZ24" s="69">
        <f t="shared" si="3"/>
        <v>-3.281143603848295E-3</v>
      </c>
      <c r="CA24" s="69">
        <f t="shared" si="4"/>
        <v>-6.6902919968866255E-3</v>
      </c>
      <c r="CB24" s="69">
        <f t="shared" si="5"/>
        <v>-4.0747346781141343E-3</v>
      </c>
      <c r="CC24" s="69">
        <f t="shared" si="6"/>
        <v>-4.3778546444408544E-3</v>
      </c>
      <c r="CD24" s="69">
        <f t="shared" si="7"/>
        <v>2.2300299406167825E-4</v>
      </c>
      <c r="CE24" s="69">
        <f t="shared" si="8"/>
        <v>1.7967089576074704E-2</v>
      </c>
      <c r="CF24" s="69">
        <f t="shared" si="9"/>
        <v>-7.7466909972486342E-4</v>
      </c>
      <c r="CG24" s="69">
        <f t="shared" si="10"/>
        <v>1.2695287897134149E-2</v>
      </c>
      <c r="CH24" s="69">
        <f t="shared" si="11"/>
        <v>-4.8841758200172582E-3</v>
      </c>
      <c r="CI24" s="69">
        <f t="shared" si="12"/>
        <v>-5.1743119291206468E-3</v>
      </c>
      <c r="CJ24" s="69">
        <f t="shared" si="13"/>
        <v>1.4995278673419441E-2</v>
      </c>
      <c r="CK24" s="69">
        <f t="shared" si="14"/>
        <v>1.6992400835079167E-2</v>
      </c>
    </row>
    <row r="25" spans="1:89">
      <c r="A25" s="94" t="s">
        <v>189</v>
      </c>
      <c r="B25" s="76">
        <v>78573.009203246169</v>
      </c>
      <c r="C25" s="76">
        <v>15.875716762940691</v>
      </c>
      <c r="D25" s="76">
        <v>8392.7053798549368</v>
      </c>
      <c r="E25" s="76">
        <v>853.7341449015895</v>
      </c>
      <c r="F25" s="76">
        <v>814.74092458252642</v>
      </c>
      <c r="G25" s="76">
        <v>12.411340519905171</v>
      </c>
      <c r="H25" s="76">
        <v>8605.3038051848471</v>
      </c>
      <c r="I25" s="76">
        <v>83.526579327710365</v>
      </c>
      <c r="J25" s="76">
        <v>220.75647126505558</v>
      </c>
      <c r="K25" s="76">
        <v>214.70100211954605</v>
      </c>
      <c r="L25" s="76">
        <v>15.323433308676973</v>
      </c>
      <c r="M25" s="76">
        <v>31.593403275212143</v>
      </c>
      <c r="N25" s="76">
        <v>13.383546700441155</v>
      </c>
      <c r="O25" s="76"/>
      <c r="P25" s="94" t="s">
        <v>189</v>
      </c>
      <c r="Q25" s="76">
        <v>10.226946975654915</v>
      </c>
      <c r="R25" s="76">
        <v>15.167583215729312</v>
      </c>
      <c r="S25" s="76">
        <v>83.023517531382126</v>
      </c>
      <c r="T25" s="76">
        <v>83.023517531382126</v>
      </c>
      <c r="U25" s="76">
        <v>45.947227631723408</v>
      </c>
      <c r="V25" s="76">
        <v>223.11360138837804</v>
      </c>
      <c r="W25" s="76">
        <v>31.918338282052275</v>
      </c>
      <c r="X25" s="76">
        <v>482.66548149664277</v>
      </c>
      <c r="Y25" s="76">
        <v>78704.714414810718</v>
      </c>
      <c r="Z25" s="76">
        <v>374.63197573971479</v>
      </c>
      <c r="AA25" s="76">
        <v>37.776117936754567</v>
      </c>
      <c r="AB25" s="76">
        <v>351.60273746485552</v>
      </c>
      <c r="AC25" s="76">
        <v>713.75791449375174</v>
      </c>
      <c r="AD25" s="76">
        <v>212.75403851923022</v>
      </c>
      <c r="AE25" s="76">
        <v>212.75403851923022</v>
      </c>
      <c r="AF25" s="76">
        <v>66.53519190065974</v>
      </c>
      <c r="AG25" s="76">
        <v>302.84114628081471</v>
      </c>
      <c r="AH25" s="76">
        <v>12.563097378820641</v>
      </c>
      <c r="AI25" s="76">
        <v>44.592755931853425</v>
      </c>
      <c r="AJ25" s="76">
        <v>2.1842797421355069</v>
      </c>
      <c r="AK25" s="76">
        <v>10.84941281144088</v>
      </c>
      <c r="AL25" s="76">
        <v>13.518052432388934</v>
      </c>
      <c r="AM25" s="76">
        <v>15.759349037958083</v>
      </c>
      <c r="AN25" s="76">
        <v>0</v>
      </c>
      <c r="AO25" s="76">
        <v>8764.4576315745962</v>
      </c>
      <c r="AP25" s="76">
        <v>7485.2057164745929</v>
      </c>
      <c r="AQ25" s="76">
        <v>765.15450088350258</v>
      </c>
      <c r="AR25" s="76">
        <v>8316.8954092587537</v>
      </c>
      <c r="AS25" s="76">
        <v>225.86428768481602</v>
      </c>
      <c r="AT25" s="76">
        <v>0.14839821532542977</v>
      </c>
      <c r="AU25" s="76">
        <v>3770.5594078387544</v>
      </c>
      <c r="AV25" s="76">
        <v>0.42428021627341733</v>
      </c>
      <c r="AW25" s="76">
        <v>0.10952290719092571</v>
      </c>
      <c r="AX25" s="76">
        <v>448.95412470444302</v>
      </c>
      <c r="AY25" s="76">
        <v>0.20891203194497268</v>
      </c>
      <c r="AZ25" s="76">
        <v>2.0418851204550344E-2</v>
      </c>
      <c r="BA25" s="76">
        <v>845.45082777845596</v>
      </c>
      <c r="BB25" s="76">
        <v>806.66957397024692</v>
      </c>
      <c r="BC25" s="76">
        <v>38.781253808208902</v>
      </c>
      <c r="BD25" s="76">
        <v>4.0267996208050188E-4</v>
      </c>
      <c r="BE25" s="76">
        <v>81.547256083378826</v>
      </c>
      <c r="BF25" s="76">
        <v>2.8947782624271778E-3</v>
      </c>
      <c r="BG25" s="76">
        <v>55.093458238396835</v>
      </c>
      <c r="BH25" s="76">
        <v>0.78818686673611249</v>
      </c>
      <c r="BI25" s="76">
        <v>217.00074657319067</v>
      </c>
      <c r="BJ25" s="76">
        <v>49.788009959515669</v>
      </c>
      <c r="BK25" s="76">
        <v>0.38407015548096585</v>
      </c>
      <c r="BL25" s="76">
        <v>1.9847187826077377</v>
      </c>
      <c r="BM25" s="76">
        <v>2.1828858490826027E-3</v>
      </c>
      <c r="BN25" s="76">
        <v>12.389799468024712</v>
      </c>
      <c r="BO25" s="76">
        <v>307.43765844220826</v>
      </c>
      <c r="BP25" s="76">
        <v>0</v>
      </c>
      <c r="BQ25" s="76">
        <v>976.59820158135801</v>
      </c>
      <c r="BR25" s="76">
        <v>224.57882740979178</v>
      </c>
      <c r="BS25" s="76">
        <v>8721.6259351730932</v>
      </c>
      <c r="BT25" s="76">
        <v>1217.4215293928196</v>
      </c>
      <c r="BU25" s="94"/>
      <c r="BV25" s="76">
        <f t="shared" si="0"/>
        <v>8597.2453848475561</v>
      </c>
      <c r="BW25" s="29">
        <f t="shared" si="1"/>
        <v>8.0000034419802444E-3</v>
      </c>
      <c r="BX25" s="94"/>
      <c r="BY25" s="69">
        <f t="shared" si="2"/>
        <v>1.6762144265579173E-3</v>
      </c>
      <c r="BZ25" s="69">
        <f t="shared" si="3"/>
        <v>-7.329919443653049E-3</v>
      </c>
      <c r="CA25" s="69">
        <f t="shared" si="4"/>
        <v>-9.0328406830710705E-3</v>
      </c>
      <c r="CB25" s="69">
        <f t="shared" si="5"/>
        <v>-9.7024550003073449E-3</v>
      </c>
      <c r="CC25" s="69">
        <f t="shared" si="6"/>
        <v>-9.9066468477881676E-3</v>
      </c>
      <c r="CD25" s="69">
        <f t="shared" si="7"/>
        <v>-1.7355943015108547E-3</v>
      </c>
      <c r="CE25" s="69">
        <f t="shared" si="8"/>
        <v>1.3517492539677685E-2</v>
      </c>
      <c r="CF25" s="69">
        <f t="shared" si="9"/>
        <v>-6.0227750301435632E-3</v>
      </c>
      <c r="CG25" s="69">
        <f t="shared" si="10"/>
        <v>1.0677513142943514E-2</v>
      </c>
      <c r="CH25" s="69">
        <f t="shared" si="11"/>
        <v>-9.0682557654377018E-3</v>
      </c>
      <c r="CI25" s="69">
        <f t="shared" si="12"/>
        <v>-1.017070324960466E-2</v>
      </c>
      <c r="CJ25" s="69">
        <f t="shared" si="13"/>
        <v>1.028490042714305E-2</v>
      </c>
      <c r="CK25" s="69">
        <f t="shared" si="14"/>
        <v>1.0050081264583323E-2</v>
      </c>
    </row>
    <row r="26" spans="1:89">
      <c r="A26" s="94" t="s">
        <v>190</v>
      </c>
      <c r="B26" s="76">
        <v>234607.16929462238</v>
      </c>
      <c r="C26" s="76">
        <v>49.223244804745804</v>
      </c>
      <c r="D26" s="76">
        <v>32211.698931583753</v>
      </c>
      <c r="E26" s="76">
        <v>2735.5564169919294</v>
      </c>
      <c r="F26" s="76">
        <v>2616.6116252834986</v>
      </c>
      <c r="G26" s="76">
        <v>29.462962937755233</v>
      </c>
      <c r="H26" s="76">
        <v>21398.391843914069</v>
      </c>
      <c r="I26" s="76">
        <v>291.06685737764968</v>
      </c>
      <c r="J26" s="76">
        <v>590.4207871201462</v>
      </c>
      <c r="K26" s="76">
        <v>764.52129773944432</v>
      </c>
      <c r="L26" s="76">
        <v>54.87832188458448</v>
      </c>
      <c r="M26" s="76">
        <v>90.109999293952995</v>
      </c>
      <c r="N26" s="76">
        <v>36.841769848699585</v>
      </c>
      <c r="O26" s="76"/>
      <c r="P26" s="94" t="s">
        <v>190</v>
      </c>
      <c r="Q26" s="76">
        <v>31.809444873913655</v>
      </c>
      <c r="R26" s="76">
        <v>54.312773689428241</v>
      </c>
      <c r="S26" s="76">
        <v>288.7484453449602</v>
      </c>
      <c r="T26" s="76">
        <v>288.7484453449602</v>
      </c>
      <c r="U26" s="76">
        <v>165.37998661131962</v>
      </c>
      <c r="V26" s="76">
        <v>592.25840064004194</v>
      </c>
      <c r="W26" s="76">
        <v>90.34621489416287</v>
      </c>
      <c r="X26" s="76">
        <v>1392.8410783720321</v>
      </c>
      <c r="Y26" s="76">
        <v>233826.77372972426</v>
      </c>
      <c r="Z26" s="76">
        <v>1179.1218142131033</v>
      </c>
      <c r="AA26" s="76">
        <v>100.34017419352236</v>
      </c>
      <c r="AB26" s="76">
        <v>1009.028026200396</v>
      </c>
      <c r="AC26" s="76">
        <v>1591.8839233736244</v>
      </c>
      <c r="AD26" s="76">
        <v>757.34407604066575</v>
      </c>
      <c r="AE26" s="76">
        <v>757.34407604066575</v>
      </c>
      <c r="AF26" s="76">
        <v>255.41853610564553</v>
      </c>
      <c r="AG26" s="76">
        <v>702.36556733844384</v>
      </c>
      <c r="AH26" s="76">
        <v>32.799524583287784</v>
      </c>
      <c r="AI26" s="76">
        <v>123.04937321129668</v>
      </c>
      <c r="AJ26" s="76">
        <v>8.1249723116976167</v>
      </c>
      <c r="AK26" s="76">
        <v>26.638311814352964</v>
      </c>
      <c r="AL26" s="76">
        <v>36.887076763833392</v>
      </c>
      <c r="AM26" s="76">
        <v>48.84000735561105</v>
      </c>
      <c r="AN26" s="76">
        <v>0</v>
      </c>
      <c r="AO26" s="76">
        <v>21625.378305858241</v>
      </c>
      <c r="AP26" s="76">
        <v>28734.589692719768</v>
      </c>
      <c r="AQ26" s="76">
        <v>2937.3140287103524</v>
      </c>
      <c r="AR26" s="76">
        <v>31927.322257535798</v>
      </c>
      <c r="AS26" s="76">
        <v>614.39608684678376</v>
      </c>
      <c r="AT26" s="76">
        <v>0.284415174721804</v>
      </c>
      <c r="AU26" s="76">
        <v>8794.8043480837914</v>
      </c>
      <c r="AV26" s="76">
        <v>1.3635342325986428</v>
      </c>
      <c r="AW26" s="76">
        <v>0.38223374470477361</v>
      </c>
      <c r="AX26" s="76">
        <v>1533.3819073397376</v>
      </c>
      <c r="AY26" s="76">
        <v>0.64044984142154004</v>
      </c>
      <c r="AZ26" s="76">
        <v>7.1052339800591932E-2</v>
      </c>
      <c r="BA26" s="76">
        <v>2706.2395563182754</v>
      </c>
      <c r="BB26" s="76">
        <v>2588.3744478365429</v>
      </c>
      <c r="BC26" s="76">
        <v>117.86510848173194</v>
      </c>
      <c r="BD26" s="76">
        <v>6.8567985507917318E-4</v>
      </c>
      <c r="BE26" s="76">
        <v>216.48767827730856</v>
      </c>
      <c r="BF26" s="76">
        <v>4.9292195193924053E-3</v>
      </c>
      <c r="BG26" s="76">
        <v>166.45648758632464</v>
      </c>
      <c r="BH26" s="76">
        <v>2.6110725618258703</v>
      </c>
      <c r="BI26" s="76">
        <v>659.35706453479759</v>
      </c>
      <c r="BJ26" s="76">
        <v>105.63951099049659</v>
      </c>
      <c r="BK26" s="76">
        <v>0.97809985537679778</v>
      </c>
      <c r="BL26" s="76">
        <v>6.3473011472852843</v>
      </c>
      <c r="BM26" s="76">
        <v>7.5363012640200138E-3</v>
      </c>
      <c r="BN26" s="76">
        <v>29.326224832729846</v>
      </c>
      <c r="BO26" s="76">
        <v>747.55250414914042</v>
      </c>
      <c r="BP26" s="76">
        <v>0</v>
      </c>
      <c r="BQ26" s="76">
        <v>2317.061878465644</v>
      </c>
      <c r="BR26" s="76">
        <v>520.57928542793377</v>
      </c>
      <c r="BS26" s="76">
        <v>21506.552567778352</v>
      </c>
      <c r="BT26" s="76">
        <v>2955.4464246749581</v>
      </c>
      <c r="BU26" s="94"/>
      <c r="BV26" s="76">
        <f t="shared" si="0"/>
        <v>21209.737819171318</v>
      </c>
      <c r="BW26" s="29">
        <f t="shared" si="1"/>
        <v>7.9999986859329991E-3</v>
      </c>
      <c r="BX26" s="94"/>
      <c r="BY26" s="69">
        <f t="shared" si="2"/>
        <v>-3.3263926556229458E-3</v>
      </c>
      <c r="BZ26" s="69">
        <f t="shared" si="3"/>
        <v>-7.7857006512866917E-3</v>
      </c>
      <c r="CA26" s="69">
        <f t="shared" si="4"/>
        <v>-8.8283661986273583E-3</v>
      </c>
      <c r="CB26" s="69">
        <f t="shared" si="5"/>
        <v>-1.0716964377540193E-2</v>
      </c>
      <c r="CC26" s="69">
        <f t="shared" si="6"/>
        <v>-1.0791505003688237E-2</v>
      </c>
      <c r="CD26" s="69">
        <f t="shared" si="7"/>
        <v>-4.6410167678744962E-3</v>
      </c>
      <c r="CE26" s="69">
        <f t="shared" si="8"/>
        <v>5.0546192748145624E-3</v>
      </c>
      <c r="CF26" s="69">
        <f t="shared" si="9"/>
        <v>-7.9652216455596541E-3</v>
      </c>
      <c r="CG26" s="69">
        <f t="shared" si="10"/>
        <v>3.1123794418874335E-3</v>
      </c>
      <c r="CH26" s="69">
        <f t="shared" si="11"/>
        <v>-9.387863647488115E-3</v>
      </c>
      <c r="CI26" s="69">
        <f t="shared" si="12"/>
        <v>-1.0305493603569971E-2</v>
      </c>
      <c r="CJ26" s="69">
        <f t="shared" si="13"/>
        <v>2.621413850413003E-3</v>
      </c>
      <c r="CK26" s="69">
        <f t="shared" si="14"/>
        <v>1.229770321020727E-3</v>
      </c>
    </row>
    <row r="27" spans="1:89">
      <c r="A27" s="94" t="s">
        <v>191</v>
      </c>
      <c r="B27" s="76">
        <v>46332.206693523578</v>
      </c>
      <c r="C27" s="76">
        <v>13.771121173601937</v>
      </c>
      <c r="D27" s="76">
        <v>9887.6568715571593</v>
      </c>
      <c r="E27" s="76">
        <v>885.9891779696768</v>
      </c>
      <c r="F27" s="76">
        <v>851.30419646145504</v>
      </c>
      <c r="G27" s="76">
        <v>7.4818692354173884</v>
      </c>
      <c r="H27" s="76">
        <v>5364.155521188266</v>
      </c>
      <c r="I27" s="76">
        <v>90.403476272011204</v>
      </c>
      <c r="J27" s="76">
        <v>135.66029834737077</v>
      </c>
      <c r="K27" s="76">
        <v>237.80114512484553</v>
      </c>
      <c r="L27" s="76">
        <v>19.216583654101878</v>
      </c>
      <c r="M27" s="76">
        <v>20.762124780513439</v>
      </c>
      <c r="N27" s="76">
        <v>10.675082133979952</v>
      </c>
      <c r="O27" s="76"/>
      <c r="P27" s="94" t="s">
        <v>191</v>
      </c>
      <c r="Q27" s="76">
        <v>9.5319940146092588</v>
      </c>
      <c r="R27" s="76">
        <v>19.047907693620346</v>
      </c>
      <c r="S27" s="76">
        <v>89.81685088647879</v>
      </c>
      <c r="T27" s="76">
        <v>89.81685088647879</v>
      </c>
      <c r="U27" s="76">
        <v>52.287094755584619</v>
      </c>
      <c r="V27" s="76">
        <v>136.43113421392414</v>
      </c>
      <c r="W27" s="76">
        <v>20.9426219284768</v>
      </c>
      <c r="X27" s="76">
        <v>296.1049753797804</v>
      </c>
      <c r="Y27" s="76">
        <v>46333.475401379023</v>
      </c>
      <c r="Z27" s="76">
        <v>306.25531022199448</v>
      </c>
      <c r="AA27" s="76">
        <v>21.230366924104892</v>
      </c>
      <c r="AB27" s="76">
        <v>227.42037592800483</v>
      </c>
      <c r="AC27" s="76">
        <v>365.01892954360068</v>
      </c>
      <c r="AD27" s="76">
        <v>235.83846979632827</v>
      </c>
      <c r="AE27" s="76">
        <v>235.83846979632827</v>
      </c>
      <c r="AF27" s="76">
        <v>78.428966372239429</v>
      </c>
      <c r="AG27" s="76">
        <v>159.19278799418299</v>
      </c>
      <c r="AH27" s="76">
        <v>7.6385418444872926</v>
      </c>
      <c r="AI27" s="76">
        <v>36.179535258934287</v>
      </c>
      <c r="AJ27" s="76">
        <v>2.626578383802642</v>
      </c>
      <c r="AK27" s="76">
        <v>5.9398361846664125</v>
      </c>
      <c r="AL27" s="76">
        <v>10.761308079845737</v>
      </c>
      <c r="AM27" s="76">
        <v>13.678388267993848</v>
      </c>
      <c r="AN27" s="76">
        <v>0</v>
      </c>
      <c r="AO27" s="76">
        <v>5446.7011325143167</v>
      </c>
      <c r="AP27" s="76">
        <v>8823.2600116624562</v>
      </c>
      <c r="AQ27" s="76">
        <v>901.93245640084444</v>
      </c>
      <c r="AR27" s="76">
        <v>9803.6214344355321</v>
      </c>
      <c r="AS27" s="76">
        <v>145.00028383212901</v>
      </c>
      <c r="AT27" s="76">
        <v>2.7669416723160076E-2</v>
      </c>
      <c r="AU27" s="76">
        <v>2240.6158165674042</v>
      </c>
      <c r="AV27" s="76">
        <v>0.45430429184785903</v>
      </c>
      <c r="AW27" s="76">
        <v>0.14135821560100756</v>
      </c>
      <c r="AX27" s="76">
        <v>551.28766653990078</v>
      </c>
      <c r="AY27" s="76">
        <v>0.20404786410710049</v>
      </c>
      <c r="AZ27" s="76">
        <v>2.6234699603719189E-2</v>
      </c>
      <c r="BA27" s="76">
        <v>878.75753689193903</v>
      </c>
      <c r="BB27" s="76">
        <v>844.24277216368614</v>
      </c>
      <c r="BC27" s="76">
        <v>34.514764728252793</v>
      </c>
      <c r="BD27" s="76">
        <v>1.0908778895153684E-4</v>
      </c>
      <c r="BE27" s="76">
        <v>46.86791227919332</v>
      </c>
      <c r="BF27" s="76">
        <v>7.8421974768101352E-4</v>
      </c>
      <c r="BG27" s="76">
        <v>48.518158137535345</v>
      </c>
      <c r="BH27" s="76">
        <v>0.89278856264157802</v>
      </c>
      <c r="BI27" s="76">
        <v>193.44559846117389</v>
      </c>
      <c r="BJ27" s="76">
        <v>13.058430527481816</v>
      </c>
      <c r="BK27" s="76">
        <v>0.1963577367350651</v>
      </c>
      <c r="BL27" s="76">
        <v>2.1770120305119685</v>
      </c>
      <c r="BM27" s="76">
        <v>2.770620574634721E-3</v>
      </c>
      <c r="BN27" s="76">
        <v>7.4511252597871485</v>
      </c>
      <c r="BO27" s="76">
        <v>217.08418175297885</v>
      </c>
      <c r="BP27" s="76">
        <v>0</v>
      </c>
      <c r="BQ27" s="76">
        <v>556.9785340168346</v>
      </c>
      <c r="BR27" s="76">
        <v>143.78885225390627</v>
      </c>
      <c r="BS27" s="76">
        <v>5422.084323704642</v>
      </c>
      <c r="BT27" s="76">
        <v>772.51520834353209</v>
      </c>
      <c r="BU27" s="94"/>
      <c r="BV27" s="76">
        <f t="shared" si="0"/>
        <v>5336.9274851348919</v>
      </c>
      <c r="BW27" s="29">
        <f t="shared" si="1"/>
        <v>7.9999994794530856E-3</v>
      </c>
      <c r="BX27" s="94"/>
      <c r="BY27" s="69">
        <f t="shared" si="2"/>
        <v>2.7382849770931823E-5</v>
      </c>
      <c r="BZ27" s="69">
        <f t="shared" si="3"/>
        <v>-6.7338675216837623E-3</v>
      </c>
      <c r="CA27" s="69">
        <f t="shared" si="4"/>
        <v>-8.4990244112701334E-3</v>
      </c>
      <c r="CB27" s="69">
        <f t="shared" si="5"/>
        <v>-8.1622228098877318E-3</v>
      </c>
      <c r="CC27" s="69">
        <f t="shared" si="6"/>
        <v>-8.2948308338200681E-3</v>
      </c>
      <c r="CD27" s="69">
        <f t="shared" si="7"/>
        <v>-4.1091303072640232E-3</v>
      </c>
      <c r="CE27" s="69">
        <f t="shared" si="8"/>
        <v>1.0799239933957696E-2</v>
      </c>
      <c r="CF27" s="69">
        <f t="shared" si="9"/>
        <v>-6.4889693374991717E-3</v>
      </c>
      <c r="CG27" s="69">
        <f t="shared" si="10"/>
        <v>5.6821035774193328E-3</v>
      </c>
      <c r="CH27" s="69">
        <f t="shared" si="11"/>
        <v>-8.2534309390598602E-3</v>
      </c>
      <c r="CI27" s="69">
        <f t="shared" si="12"/>
        <v>-8.777624759827074E-3</v>
      </c>
      <c r="CJ27" s="69">
        <f t="shared" si="13"/>
        <v>8.6935778428983059E-3</v>
      </c>
      <c r="CK27" s="69">
        <f t="shared" si="14"/>
        <v>8.0773098308366161E-3</v>
      </c>
    </row>
    <row r="28" spans="1:89">
      <c r="A28" s="94" t="s">
        <v>192</v>
      </c>
      <c r="B28" s="76">
        <v>83811.175500458412</v>
      </c>
      <c r="C28" s="76">
        <v>28.164485525694236</v>
      </c>
      <c r="D28" s="76">
        <v>20516.985305803231</v>
      </c>
      <c r="E28" s="76">
        <v>1640.5653088914212</v>
      </c>
      <c r="F28" s="76">
        <v>1580.6108307350767</v>
      </c>
      <c r="G28" s="76">
        <v>15.632853231492595</v>
      </c>
      <c r="H28" s="76">
        <v>7192.9219622402879</v>
      </c>
      <c r="I28" s="76">
        <v>167.09381848134993</v>
      </c>
      <c r="J28" s="76">
        <v>212.04041616526189</v>
      </c>
      <c r="K28" s="76">
        <v>456.41765412876896</v>
      </c>
      <c r="L28" s="76">
        <v>36.09763012195863</v>
      </c>
      <c r="M28" s="76">
        <v>30.412010735839576</v>
      </c>
      <c r="N28" s="76">
        <v>14.201093013900914</v>
      </c>
      <c r="O28" s="76"/>
      <c r="P28" s="94" t="s">
        <v>192</v>
      </c>
      <c r="Q28" s="76">
        <v>18.101848146813289</v>
      </c>
      <c r="R28" s="76">
        <v>35.680905053182379</v>
      </c>
      <c r="S28" s="76">
        <v>165.39644810367827</v>
      </c>
      <c r="T28" s="76">
        <v>165.39644810367827</v>
      </c>
      <c r="U28" s="76">
        <v>106.10134681019856</v>
      </c>
      <c r="V28" s="76">
        <v>212.10528522741342</v>
      </c>
      <c r="W28" s="76">
        <v>30.483732419153053</v>
      </c>
      <c r="X28" s="76">
        <v>521.55126442176186</v>
      </c>
      <c r="Y28" s="76">
        <v>83488.528981409472</v>
      </c>
      <c r="Z28" s="76">
        <v>536.0944950559533</v>
      </c>
      <c r="AA28" s="76">
        <v>36.174379596974816</v>
      </c>
      <c r="AB28" s="76">
        <v>346.27316763666119</v>
      </c>
      <c r="AC28" s="76">
        <v>442.92908426362027</v>
      </c>
      <c r="AD28" s="76">
        <v>451.37504339146528</v>
      </c>
      <c r="AE28" s="76">
        <v>451.37504339146528</v>
      </c>
      <c r="AF28" s="76">
        <v>162.39127156048653</v>
      </c>
      <c r="AG28" s="76">
        <v>212.57997811547821</v>
      </c>
      <c r="AH28" s="76">
        <v>10.868418180876247</v>
      </c>
      <c r="AI28" s="76">
        <v>54.809410379386001</v>
      </c>
      <c r="AJ28" s="76">
        <v>5.1169253072945438</v>
      </c>
      <c r="AK28" s="76">
        <v>7.4757986300750172</v>
      </c>
      <c r="AL28" s="76">
        <v>14.184961010220542</v>
      </c>
      <c r="AM28" s="76">
        <v>27.888371311694979</v>
      </c>
      <c r="AN28" s="76">
        <v>0</v>
      </c>
      <c r="AO28" s="76">
        <v>7255.4707658305633</v>
      </c>
      <c r="AP28" s="76">
        <v>18269.021350330975</v>
      </c>
      <c r="AQ28" s="76">
        <v>1867.4996252958329</v>
      </c>
      <c r="AR28" s="76">
        <v>20298.912247187291</v>
      </c>
      <c r="AS28" s="76">
        <v>221.2680233310515</v>
      </c>
      <c r="AT28" s="76">
        <v>0.1022488310432822</v>
      </c>
      <c r="AU28" s="76">
        <v>2693.1115897575373</v>
      </c>
      <c r="AV28" s="76">
        <v>0.8723499332550686</v>
      </c>
      <c r="AW28" s="76">
        <v>0.27639563595077088</v>
      </c>
      <c r="AX28" s="76">
        <v>1068.209915717302</v>
      </c>
      <c r="AY28" s="76">
        <v>0.40442425778644941</v>
      </c>
      <c r="AZ28" s="76">
        <v>5.1387452823845194E-2</v>
      </c>
      <c r="BA28" s="76">
        <v>1621.685578906121</v>
      </c>
      <c r="BB28" s="76">
        <v>1562.3429574805014</v>
      </c>
      <c r="BC28" s="76">
        <v>59.342621425618823</v>
      </c>
      <c r="BD28" s="76">
        <v>5.2707916147202603E-4</v>
      </c>
      <c r="BE28" s="76">
        <v>67.672112014638657</v>
      </c>
      <c r="BF28" s="76">
        <v>3.789011747328274E-3</v>
      </c>
      <c r="BG28" s="76">
        <v>84.139933233023058</v>
      </c>
      <c r="BH28" s="76">
        <v>1.6796531862850455</v>
      </c>
      <c r="BI28" s="76">
        <v>334.24809472158375</v>
      </c>
      <c r="BJ28" s="76">
        <v>37.711766022508741</v>
      </c>
      <c r="BK28" s="76">
        <v>0.29660688758081322</v>
      </c>
      <c r="BL28" s="76">
        <v>4.380066418205768</v>
      </c>
      <c r="BM28" s="76">
        <v>5.4531001151914976E-3</v>
      </c>
      <c r="BN28" s="76">
        <v>15.518388629441635</v>
      </c>
      <c r="BO28" s="76">
        <v>261.04399997185743</v>
      </c>
      <c r="BP28" s="76">
        <v>0</v>
      </c>
      <c r="BQ28" s="76">
        <v>718.18604079921749</v>
      </c>
      <c r="BR28" s="76">
        <v>152.46201936678185</v>
      </c>
      <c r="BS28" s="76">
        <v>7213.2569683140755</v>
      </c>
      <c r="BT28" s="76">
        <v>910.8348095272961</v>
      </c>
      <c r="BU28" s="94"/>
      <c r="BV28" s="76">
        <f t="shared" si="0"/>
        <v>7109.7150293173581</v>
      </c>
      <c r="BW28" s="29">
        <f t="shared" si="1"/>
        <v>7.9999986985996342E-3</v>
      </c>
      <c r="BX28" s="94"/>
      <c r="BY28" s="69">
        <f t="shared" si="2"/>
        <v>-3.8496837339690466E-3</v>
      </c>
      <c r="BZ28" s="69">
        <f t="shared" si="3"/>
        <v>-9.8036306662644471E-3</v>
      </c>
      <c r="CA28" s="69">
        <f t="shared" si="4"/>
        <v>-1.0628903582353237E-2</v>
      </c>
      <c r="CB28" s="69">
        <f t="shared" si="5"/>
        <v>-1.1508063643048608E-2</v>
      </c>
      <c r="CC28" s="69">
        <f t="shared" si="6"/>
        <v>-1.1557476957234107E-2</v>
      </c>
      <c r="CD28" s="69">
        <f t="shared" si="7"/>
        <v>-7.3220544168079056E-3</v>
      </c>
      <c r="CE28" s="69">
        <f t="shared" si="8"/>
        <v>2.8270855961648814E-3</v>
      </c>
      <c r="CF28" s="69">
        <f t="shared" si="9"/>
        <v>-1.0158187736077809E-2</v>
      </c>
      <c r="CG28" s="69">
        <f t="shared" si="10"/>
        <v>3.0592781944443922E-4</v>
      </c>
      <c r="CH28" s="69">
        <f t="shared" si="11"/>
        <v>-1.1048237708791618E-2</v>
      </c>
      <c r="CI28" s="69">
        <f t="shared" si="12"/>
        <v>-1.1544388575325139E-2</v>
      </c>
      <c r="CJ28" s="69">
        <f t="shared" si="13"/>
        <v>2.3583341442450353E-3</v>
      </c>
      <c r="CK28" s="69">
        <f t="shared" si="14"/>
        <v>-1.1359691584712005E-3</v>
      </c>
    </row>
    <row r="29" spans="1:89">
      <c r="A29" s="94" t="s">
        <v>193</v>
      </c>
      <c r="B29" s="76">
        <v>122063.3966545861</v>
      </c>
      <c r="C29" s="76">
        <v>29.034367925581183</v>
      </c>
      <c r="D29" s="76">
        <v>13422.620611412058</v>
      </c>
      <c r="E29" s="76">
        <v>1526.3534366201322</v>
      </c>
      <c r="F29" s="76">
        <v>1454.4107773817134</v>
      </c>
      <c r="G29" s="76">
        <v>13.432962710995527</v>
      </c>
      <c r="H29" s="76">
        <v>9872.5451708976252</v>
      </c>
      <c r="I29" s="76">
        <v>132.3424265158061</v>
      </c>
      <c r="J29" s="76">
        <v>275.75355728575153</v>
      </c>
      <c r="K29" s="76">
        <v>342.48146798203635</v>
      </c>
      <c r="L29" s="76">
        <v>22.976222380976203</v>
      </c>
      <c r="M29" s="76">
        <v>40.433822179724586</v>
      </c>
      <c r="N29" s="76">
        <v>16.804417312221542</v>
      </c>
      <c r="O29" s="76"/>
      <c r="P29" s="94" t="s">
        <v>193</v>
      </c>
      <c r="Q29" s="76">
        <v>12.817898274315846</v>
      </c>
      <c r="R29" s="76">
        <v>22.57489816117133</v>
      </c>
      <c r="S29" s="76">
        <v>130.2927842150751</v>
      </c>
      <c r="T29" s="76">
        <v>130.2927842150751</v>
      </c>
      <c r="U29" s="76">
        <v>75.447752609368678</v>
      </c>
      <c r="V29" s="76">
        <v>274.70656165725296</v>
      </c>
      <c r="W29" s="76">
        <v>40.28026240727479</v>
      </c>
      <c r="X29" s="76">
        <v>567.38136901709333</v>
      </c>
      <c r="Y29" s="76">
        <v>121038.73065361522</v>
      </c>
      <c r="Z29" s="76">
        <v>528.10228702448057</v>
      </c>
      <c r="AA29" s="76">
        <v>39.927909902047617</v>
      </c>
      <c r="AB29" s="76">
        <v>448.82188006807536</v>
      </c>
      <c r="AC29" s="76">
        <v>719.48250470157643</v>
      </c>
      <c r="AD29" s="76">
        <v>336.72512244925514</v>
      </c>
      <c r="AE29" s="76">
        <v>336.72512244925514</v>
      </c>
      <c r="AF29" s="76">
        <v>105.56262664395923</v>
      </c>
      <c r="AG29" s="76">
        <v>308.69589568886278</v>
      </c>
      <c r="AH29" s="76">
        <v>14.272630240283416</v>
      </c>
      <c r="AI29" s="76">
        <v>55.763186046263797</v>
      </c>
      <c r="AJ29" s="76">
        <v>3.7168970587148134</v>
      </c>
      <c r="AK29" s="76">
        <v>10.792687160484373</v>
      </c>
      <c r="AL29" s="76">
        <v>16.698822421382271</v>
      </c>
      <c r="AM29" s="76">
        <v>28.564204938573713</v>
      </c>
      <c r="AN29" s="76">
        <v>0</v>
      </c>
      <c r="AO29" s="76">
        <v>9894.6662668584722</v>
      </c>
      <c r="AP29" s="76">
        <v>11875.789830153706</v>
      </c>
      <c r="AQ29" s="76">
        <v>1213.9667867621258</v>
      </c>
      <c r="AR29" s="76">
        <v>13195.319243559794</v>
      </c>
      <c r="AS29" s="76">
        <v>275.53041652659044</v>
      </c>
      <c r="AT29" s="76">
        <v>5.6896355947243495E-2</v>
      </c>
      <c r="AU29" s="76">
        <v>4060.7056749335766</v>
      </c>
      <c r="AV29" s="76">
        <v>0.70931248940403591</v>
      </c>
      <c r="AW29" s="76">
        <v>0.19359459984457372</v>
      </c>
      <c r="AX29" s="76">
        <v>788.22151669174502</v>
      </c>
      <c r="AY29" s="76">
        <v>0.31415324413432805</v>
      </c>
      <c r="AZ29" s="76">
        <v>3.6090393595573103E-2</v>
      </c>
      <c r="BA29" s="76">
        <v>1499.7769708989449</v>
      </c>
      <c r="BB29" s="76">
        <v>1428.9511162474689</v>
      </c>
      <c r="BC29" s="76">
        <v>70.825854651476746</v>
      </c>
      <c r="BD29" s="76">
        <v>7.041743884433708E-4</v>
      </c>
      <c r="BE29" s="76">
        <v>141.37179194761802</v>
      </c>
      <c r="BF29" s="76">
        <v>5.0620878681856525E-3</v>
      </c>
      <c r="BG29" s="76">
        <v>98.783620776357566</v>
      </c>
      <c r="BH29" s="76">
        <v>1.4115360439160693</v>
      </c>
      <c r="BI29" s="76">
        <v>393.86864490814986</v>
      </c>
      <c r="BJ29" s="76">
        <v>31.011216393237525</v>
      </c>
      <c r="BK29" s="76">
        <v>0.60411752542204789</v>
      </c>
      <c r="BL29" s="76">
        <v>3.3702173814602254</v>
      </c>
      <c r="BM29" s="76">
        <v>3.8576276174098947E-3</v>
      </c>
      <c r="BN29" s="76">
        <v>13.239148912559196</v>
      </c>
      <c r="BO29" s="76">
        <v>330.7456938688548</v>
      </c>
      <c r="BP29" s="76">
        <v>0</v>
      </c>
      <c r="BQ29" s="76">
        <v>1087.8049397793259</v>
      </c>
      <c r="BR29" s="76">
        <v>239.88624202125047</v>
      </c>
      <c r="BS29" s="76">
        <v>9849.2099448293338</v>
      </c>
      <c r="BT29" s="76">
        <v>1376.975089775432</v>
      </c>
      <c r="BU29" s="94"/>
      <c r="BV29" s="76">
        <f t="shared" si="0"/>
        <v>9712.6010609772893</v>
      </c>
      <c r="BW29" s="29">
        <f t="shared" si="1"/>
        <v>8.0000055091869748E-3</v>
      </c>
      <c r="BX29" s="94"/>
      <c r="BY29" s="69">
        <f t="shared" si="2"/>
        <v>-8.3945394692765858E-3</v>
      </c>
      <c r="BZ29" s="69">
        <f t="shared" si="3"/>
        <v>-1.619332606835313E-2</v>
      </c>
      <c r="CA29" s="69">
        <f t="shared" si="4"/>
        <v>-1.6934201929167975E-2</v>
      </c>
      <c r="CB29" s="69">
        <f t="shared" si="5"/>
        <v>-1.7411737729655003E-2</v>
      </c>
      <c r="CC29" s="69">
        <f t="shared" si="6"/>
        <v>-1.7505137840134778E-2</v>
      </c>
      <c r="CD29" s="69">
        <f t="shared" si="7"/>
        <v>-1.4428224257459221E-2</v>
      </c>
      <c r="CE29" s="69">
        <f t="shared" si="8"/>
        <v>-2.3636484477254317E-3</v>
      </c>
      <c r="CF29" s="69">
        <f t="shared" si="9"/>
        <v>-1.5487416656110644E-2</v>
      </c>
      <c r="CG29" s="69">
        <f t="shared" si="10"/>
        <v>-3.7968526636760944E-3</v>
      </c>
      <c r="CH29" s="69">
        <f t="shared" si="11"/>
        <v>-1.6807757706420307E-2</v>
      </c>
      <c r="CI29" s="69">
        <f t="shared" si="12"/>
        <v>-1.7466936607349392E-2</v>
      </c>
      <c r="CJ29" s="69">
        <f t="shared" si="13"/>
        <v>-3.7978050100541372E-3</v>
      </c>
      <c r="CK29" s="69">
        <f t="shared" si="14"/>
        <v>-6.2837579475292817E-3</v>
      </c>
    </row>
    <row r="30" spans="1:89">
      <c r="A30" s="94" t="s">
        <v>194</v>
      </c>
      <c r="B30" s="76">
        <v>66813.373548088101</v>
      </c>
      <c r="C30" s="76">
        <v>10.151870991877068</v>
      </c>
      <c r="D30" s="76">
        <v>4066.8539209426021</v>
      </c>
      <c r="E30" s="76">
        <v>484.08816047983595</v>
      </c>
      <c r="F30" s="76">
        <v>454.67949353553621</v>
      </c>
      <c r="G30" s="76">
        <v>9.9116708533853028</v>
      </c>
      <c r="H30" s="76">
        <v>8038.9630844217018</v>
      </c>
      <c r="I30" s="76">
        <v>49.017659506085472</v>
      </c>
      <c r="J30" s="76">
        <v>176.38536380309884</v>
      </c>
      <c r="K30" s="76">
        <v>109.23223205489455</v>
      </c>
      <c r="L30" s="76">
        <v>7.186805058527602</v>
      </c>
      <c r="M30" s="76">
        <v>32.178313033843118</v>
      </c>
      <c r="N30" s="76">
        <v>14.251406932406873</v>
      </c>
      <c r="O30" s="76"/>
      <c r="P30" s="94" t="s">
        <v>194</v>
      </c>
      <c r="Q30" s="76">
        <v>7.196582843403168</v>
      </c>
      <c r="R30" s="76">
        <v>7.1693255253242958</v>
      </c>
      <c r="S30" s="76">
        <v>49.111765958796234</v>
      </c>
      <c r="T30" s="76">
        <v>49.111765958796234</v>
      </c>
      <c r="U30" s="76">
        <v>20.576235225450141</v>
      </c>
      <c r="V30" s="76">
        <v>178.10906914443396</v>
      </c>
      <c r="W30" s="76">
        <v>32.50624044403645</v>
      </c>
      <c r="X30" s="76">
        <v>413.98697287719705</v>
      </c>
      <c r="Y30" s="76">
        <v>66834.781035400723</v>
      </c>
      <c r="Z30" s="76">
        <v>299.44071752363629</v>
      </c>
      <c r="AA30" s="76">
        <v>34.301693559665338</v>
      </c>
      <c r="AB30" s="76">
        <v>348.31256930574233</v>
      </c>
      <c r="AC30" s="76">
        <v>628.92934339419685</v>
      </c>
      <c r="AD30" s="76">
        <v>108.95601115516682</v>
      </c>
      <c r="AE30" s="76">
        <v>108.95601115516682</v>
      </c>
      <c r="AF30" s="76">
        <v>32.418955760952848</v>
      </c>
      <c r="AG30" s="76">
        <v>256.8299503551425</v>
      </c>
      <c r="AH30" s="76">
        <v>12.321534599750219</v>
      </c>
      <c r="AI30" s="76">
        <v>42.881927564773903</v>
      </c>
      <c r="AJ30" s="76">
        <v>0.95405081699542904</v>
      </c>
      <c r="AK30" s="76">
        <v>10.525333474713534</v>
      </c>
      <c r="AL30" s="76">
        <v>14.449389538606447</v>
      </c>
      <c r="AM30" s="76">
        <v>10.12585566890986</v>
      </c>
      <c r="AN30" s="76">
        <v>0</v>
      </c>
      <c r="AO30" s="76">
        <v>8188.8393200945738</v>
      </c>
      <c r="AP30" s="76">
        <v>3647.1334402575012</v>
      </c>
      <c r="AQ30" s="76">
        <v>372.81834338089828</v>
      </c>
      <c r="AR30" s="76">
        <v>4052.3707393993518</v>
      </c>
      <c r="AS30" s="76">
        <v>209.07004647949424</v>
      </c>
      <c r="AT30" s="76">
        <v>8.2569771105121967E-2</v>
      </c>
      <c r="AU30" s="76">
        <v>3661.5344388035546</v>
      </c>
      <c r="AV30" s="76">
        <v>0.19943389077200324</v>
      </c>
      <c r="AW30" s="76">
        <v>3.3540183975705094E-2</v>
      </c>
      <c r="AX30" s="76">
        <v>163.42799638441991</v>
      </c>
      <c r="AY30" s="76">
        <v>9.5078946962306468E-2</v>
      </c>
      <c r="AZ30" s="76">
        <v>6.2908487684430357E-3</v>
      </c>
      <c r="BA30" s="76">
        <v>481.92308619122798</v>
      </c>
      <c r="BB30" s="76">
        <v>452.53372741655687</v>
      </c>
      <c r="BC30" s="76">
        <v>29.389358774671098</v>
      </c>
      <c r="BD30" s="76">
        <v>2.5337494006183952E-4</v>
      </c>
      <c r="BE30" s="76">
        <v>83.481605626195361</v>
      </c>
      <c r="BF30" s="76">
        <v>1.8214324972304467E-3</v>
      </c>
      <c r="BG30" s="76">
        <v>41.105514751676935</v>
      </c>
      <c r="BH30" s="76">
        <v>0.38216777504037169</v>
      </c>
      <c r="BI30" s="76">
        <v>162.54684557174127</v>
      </c>
      <c r="BJ30" s="76">
        <v>29.331028175148358</v>
      </c>
      <c r="BK30" s="76">
        <v>0.37855119738531823</v>
      </c>
      <c r="BL30" s="76">
        <v>0.79137437016705481</v>
      </c>
      <c r="BM30" s="76">
        <v>6.8329090979238024E-4</v>
      </c>
      <c r="BN30" s="76">
        <v>9.9460795775944284</v>
      </c>
      <c r="BO30" s="76">
        <v>320.01633980880098</v>
      </c>
      <c r="BP30" s="76">
        <v>0</v>
      </c>
      <c r="BQ30" s="76">
        <v>890.49038929122582</v>
      </c>
      <c r="BR30" s="76">
        <v>251.63559720696435</v>
      </c>
      <c r="BS30" s="76">
        <v>8150.5296326548578</v>
      </c>
      <c r="BT30" s="76">
        <v>1291.7474535591971</v>
      </c>
      <c r="BU30" s="94"/>
      <c r="BV30" s="76">
        <f t="shared" si="0"/>
        <v>8017.8859096446549</v>
      </c>
      <c r="BW30" s="29">
        <f t="shared" si="1"/>
        <v>7.9999974942465482E-3</v>
      </c>
      <c r="BX30" s="94"/>
      <c r="BY30" s="69">
        <f t="shared" si="2"/>
        <v>3.2040722052771456E-4</v>
      </c>
      <c r="BZ30" s="69">
        <f t="shared" si="3"/>
        <v>-2.562613629352038E-3</v>
      </c>
      <c r="CA30" s="69">
        <f t="shared" si="4"/>
        <v>-3.561274101503374E-3</v>
      </c>
      <c r="CB30" s="69">
        <f t="shared" si="5"/>
        <v>-4.4724793237287857E-3</v>
      </c>
      <c r="CC30" s="69">
        <f t="shared" si="6"/>
        <v>-4.7192938091271813E-3</v>
      </c>
      <c r="CD30" s="69">
        <f t="shared" si="7"/>
        <v>3.4715362039462144E-3</v>
      </c>
      <c r="CE30" s="69">
        <f t="shared" si="8"/>
        <v>1.38782262166815E-2</v>
      </c>
      <c r="CF30" s="69">
        <f t="shared" si="9"/>
        <v>1.9198479417214557E-3</v>
      </c>
      <c r="CG30" s="69">
        <f t="shared" si="10"/>
        <v>9.7723830604182823E-3</v>
      </c>
      <c r="CH30" s="69">
        <f t="shared" si="11"/>
        <v>-2.528749019693364E-3</v>
      </c>
      <c r="CI30" s="69">
        <f t="shared" si="12"/>
        <v>-2.4321702148530685E-3</v>
      </c>
      <c r="CJ30" s="69">
        <f t="shared" si="13"/>
        <v>1.0190944747427846E-2</v>
      </c>
      <c r="CK30" s="69">
        <f t="shared" si="14"/>
        <v>1.3892144623936939E-2</v>
      </c>
    </row>
    <row r="31" spans="1:89">
      <c r="A31" s="94" t="s">
        <v>195</v>
      </c>
      <c r="B31" s="76">
        <v>296437.93669762887</v>
      </c>
      <c r="C31" s="76">
        <v>46.644891645166624</v>
      </c>
      <c r="D31" s="76">
        <v>19198.850454442585</v>
      </c>
      <c r="E31" s="76">
        <v>1999.8592052369622</v>
      </c>
      <c r="F31" s="76">
        <v>1890.0661644092631</v>
      </c>
      <c r="G31" s="76">
        <v>39.91866170379452</v>
      </c>
      <c r="H31" s="76">
        <v>22435.296846476125</v>
      </c>
      <c r="I31" s="76">
        <v>189.25999918181151</v>
      </c>
      <c r="J31" s="76">
        <v>606.38989450475208</v>
      </c>
      <c r="K31" s="76">
        <v>472.52486815987623</v>
      </c>
      <c r="L31" s="76">
        <v>30.279547364504406</v>
      </c>
      <c r="M31" s="76">
        <v>106.10668314561131</v>
      </c>
      <c r="N31" s="76">
        <v>37.073804700288363</v>
      </c>
      <c r="O31" s="76"/>
      <c r="P31" s="94" t="s">
        <v>195</v>
      </c>
      <c r="Q31" s="76">
        <v>26.62581420634918</v>
      </c>
      <c r="R31" s="76">
        <v>29.938759543643215</v>
      </c>
      <c r="S31" s="76">
        <v>187.83740433530252</v>
      </c>
      <c r="T31" s="76">
        <v>187.83740433530252</v>
      </c>
      <c r="U31" s="76">
        <v>86.385805545561283</v>
      </c>
      <c r="V31" s="76">
        <v>607.30069055765148</v>
      </c>
      <c r="W31" s="76">
        <v>106.2402508455709</v>
      </c>
      <c r="X31" s="76">
        <v>1658.3657165819534</v>
      </c>
      <c r="Y31" s="76">
        <v>294935.34647773067</v>
      </c>
      <c r="Z31" s="76">
        <v>1098.1221659252969</v>
      </c>
      <c r="AA31" s="76">
        <v>123.78885157367681</v>
      </c>
      <c r="AB31" s="76">
        <v>1188.3098421830721</v>
      </c>
      <c r="AC31" s="76">
        <v>1692.125701165412</v>
      </c>
      <c r="AD31" s="76">
        <v>467.81127792959524</v>
      </c>
      <c r="AE31" s="76">
        <v>467.81127792959524</v>
      </c>
      <c r="AF31" s="76">
        <v>152.18361647734471</v>
      </c>
      <c r="AG31" s="76">
        <v>723.98260553657758</v>
      </c>
      <c r="AH31" s="76">
        <v>36.186198207448285</v>
      </c>
      <c r="AI31" s="76">
        <v>111.33729348094981</v>
      </c>
      <c r="AJ31" s="76">
        <v>4.2267127162706597</v>
      </c>
      <c r="AK31" s="76">
        <v>30.095913976730209</v>
      </c>
      <c r="AL31" s="76">
        <v>37.130557311464976</v>
      </c>
      <c r="AM31" s="76">
        <v>46.16634753771288</v>
      </c>
      <c r="AN31" s="76">
        <v>0</v>
      </c>
      <c r="AO31" s="76">
        <v>22656.214561528253</v>
      </c>
      <c r="AP31" s="76">
        <v>17120.659556981205</v>
      </c>
      <c r="AQ31" s="76">
        <v>1750.1119901453394</v>
      </c>
      <c r="AR31" s="76">
        <v>19022.955163603885</v>
      </c>
      <c r="AS31" s="76">
        <v>659.92954627887343</v>
      </c>
      <c r="AT31" s="76">
        <v>0.41700525163004232</v>
      </c>
      <c r="AU31" s="76">
        <v>9401.5389636468935</v>
      </c>
      <c r="AV31" s="76">
        <v>0.89894528106174532</v>
      </c>
      <c r="AW31" s="76">
        <v>0.18151911517496422</v>
      </c>
      <c r="AX31" s="76">
        <v>812.22130645899074</v>
      </c>
      <c r="AY31" s="76">
        <v>0.44942317024642148</v>
      </c>
      <c r="AZ31" s="76">
        <v>3.413663795146523E-2</v>
      </c>
      <c r="BA31" s="76">
        <v>1973.7537927290352</v>
      </c>
      <c r="BB31" s="76">
        <v>1865.171325194849</v>
      </c>
      <c r="BC31" s="76">
        <v>108.58246753418557</v>
      </c>
      <c r="BD31" s="76">
        <v>1.6834725111195623E-3</v>
      </c>
      <c r="BE31" s="76">
        <v>287.00686927142772</v>
      </c>
      <c r="BF31" s="76">
        <v>1.2102038062798661E-2</v>
      </c>
      <c r="BG31" s="76">
        <v>153.25812353599315</v>
      </c>
      <c r="BH31" s="76">
        <v>1.6615326036034557</v>
      </c>
      <c r="BI31" s="76">
        <v>603.5818618032705</v>
      </c>
      <c r="BJ31" s="76">
        <v>144.242182440953</v>
      </c>
      <c r="BK31" s="76">
        <v>1.3369374692041867</v>
      </c>
      <c r="BL31" s="76">
        <v>4.1061455304044943</v>
      </c>
      <c r="BM31" s="76">
        <v>3.733555316721507E-3</v>
      </c>
      <c r="BN31" s="76">
        <v>39.711818000518086</v>
      </c>
      <c r="BO31" s="76">
        <v>754.25660881872807</v>
      </c>
      <c r="BP31" s="76">
        <v>0</v>
      </c>
      <c r="BQ31" s="76">
        <v>2485.9165857323032</v>
      </c>
      <c r="BR31" s="76">
        <v>577.23236782684887</v>
      </c>
      <c r="BS31" s="76">
        <v>22512.574202395339</v>
      </c>
      <c r="BT31" s="76">
        <v>3329.9537891622454</v>
      </c>
      <c r="BU31" s="94"/>
      <c r="BV31" s="76">
        <f t="shared" si="0"/>
        <v>22207.721756858002</v>
      </c>
      <c r="BW31" s="29">
        <f t="shared" si="1"/>
        <v>7.9999986946567361E-3</v>
      </c>
      <c r="BX31" s="94"/>
      <c r="BY31" s="69">
        <f t="shared" si="2"/>
        <v>-5.068818912441939E-3</v>
      </c>
      <c r="BZ31" s="69">
        <f t="shared" si="3"/>
        <v>-1.0259303657388389E-2</v>
      </c>
      <c r="CA31" s="69">
        <f t="shared" si="4"/>
        <v>-9.1617615990127223E-3</v>
      </c>
      <c r="CB31" s="69">
        <f t="shared" si="5"/>
        <v>-1.3053625194996549E-2</v>
      </c>
      <c r="CC31" s="69">
        <f t="shared" si="6"/>
        <v>-1.3171411500398423E-2</v>
      </c>
      <c r="CD31" s="69">
        <f t="shared" si="7"/>
        <v>-5.1816292041867692E-3</v>
      </c>
      <c r="CE31" s="69">
        <f t="shared" si="8"/>
        <v>3.4444543545833028E-3</v>
      </c>
      <c r="CF31" s="69">
        <f t="shared" si="9"/>
        <v>-7.5166165732801164E-3</v>
      </c>
      <c r="CG31" s="69">
        <f t="shared" si="10"/>
        <v>1.5019974131383917E-3</v>
      </c>
      <c r="CH31" s="69">
        <f t="shared" si="11"/>
        <v>-9.9753273275051887E-3</v>
      </c>
      <c r="CI31" s="69">
        <f t="shared" si="12"/>
        <v>-1.1254719786884403E-2</v>
      </c>
      <c r="CJ31" s="69">
        <f t="shared" si="13"/>
        <v>1.2588057226922114E-3</v>
      </c>
      <c r="CK31" s="69">
        <f t="shared" si="14"/>
        <v>1.5308008345895872E-3</v>
      </c>
    </row>
    <row r="32" spans="1:89">
      <c r="A32" s="94" t="s">
        <v>196</v>
      </c>
      <c r="B32" s="76">
        <v>58504.28980228115</v>
      </c>
      <c r="C32" s="76">
        <v>11.27027357714846</v>
      </c>
      <c r="D32" s="76">
        <v>5130.6066240134942</v>
      </c>
      <c r="E32" s="76">
        <v>565.40070737793576</v>
      </c>
      <c r="F32" s="76">
        <v>537.84114355976965</v>
      </c>
      <c r="G32" s="76">
        <v>7.1725329731193659</v>
      </c>
      <c r="H32" s="76">
        <v>4966.6987853506971</v>
      </c>
      <c r="I32" s="76">
        <v>49.694590956812846</v>
      </c>
      <c r="J32" s="76">
        <v>137.04283716602311</v>
      </c>
      <c r="K32" s="76">
        <v>125.22377026980692</v>
      </c>
      <c r="L32" s="76">
        <v>8.3793031577108934</v>
      </c>
      <c r="M32" s="76">
        <v>20.958039368814074</v>
      </c>
      <c r="N32" s="76">
        <v>7.9875564014844853</v>
      </c>
      <c r="O32" s="76"/>
      <c r="P32" s="94" t="s">
        <v>196</v>
      </c>
      <c r="Q32" s="76">
        <v>5.6246061881986567</v>
      </c>
      <c r="R32" s="76">
        <v>8.2676819777553341</v>
      </c>
      <c r="S32" s="76">
        <v>49.187586927992292</v>
      </c>
      <c r="T32" s="76">
        <v>49.187586927992292</v>
      </c>
      <c r="U32" s="76">
        <v>24.816459334231716</v>
      </c>
      <c r="V32" s="76">
        <v>137.34104733863148</v>
      </c>
      <c r="W32" s="76">
        <v>20.993647727523978</v>
      </c>
      <c r="X32" s="76">
        <v>302.99212167041128</v>
      </c>
      <c r="Y32" s="76">
        <v>58255.448434442871</v>
      </c>
      <c r="Z32" s="76">
        <v>237.70172314416573</v>
      </c>
      <c r="AA32" s="76">
        <v>21.564131803226893</v>
      </c>
      <c r="AB32" s="76">
        <v>233.49029847247189</v>
      </c>
      <c r="AC32" s="76">
        <v>381.88868440630171</v>
      </c>
      <c r="AD32" s="76">
        <v>123.68182617518163</v>
      </c>
      <c r="AE32" s="76">
        <v>123.68182617518163</v>
      </c>
      <c r="AF32" s="76">
        <v>40.522897042830309</v>
      </c>
      <c r="AG32" s="76">
        <v>163.71859020076377</v>
      </c>
      <c r="AH32" s="76">
        <v>7.2330413348523752</v>
      </c>
      <c r="AI32" s="76">
        <v>24.745657471580351</v>
      </c>
      <c r="AJ32" s="76">
        <v>1.2592242817919153</v>
      </c>
      <c r="AK32" s="76">
        <v>5.8199289233318456</v>
      </c>
      <c r="AL32" s="76">
        <v>7.9931630794054307</v>
      </c>
      <c r="AM32" s="76">
        <v>11.131043252037898</v>
      </c>
      <c r="AN32" s="76">
        <v>0</v>
      </c>
      <c r="AO32" s="76">
        <v>5013.2347984148801</v>
      </c>
      <c r="AP32" s="76">
        <v>4558.829256899091</v>
      </c>
      <c r="AQ32" s="76">
        <v>466.01360925500296</v>
      </c>
      <c r="AR32" s="76">
        <v>5065.3657631969236</v>
      </c>
      <c r="AS32" s="76">
        <v>137.7184311433555</v>
      </c>
      <c r="AT32" s="76">
        <v>3.9949138804102793E-2</v>
      </c>
      <c r="AU32" s="76">
        <v>2103.3097717325682</v>
      </c>
      <c r="AV32" s="76">
        <v>0.26109616979998573</v>
      </c>
      <c r="AW32" s="76">
        <v>6.7610335664721036E-2</v>
      </c>
      <c r="AX32" s="76">
        <v>279.65146434299515</v>
      </c>
      <c r="AY32" s="76">
        <v>0.11818421743084385</v>
      </c>
      <c r="AZ32" s="76">
        <v>1.2599560184526867E-2</v>
      </c>
      <c r="BA32" s="76">
        <v>557.4777992875363</v>
      </c>
      <c r="BB32" s="76">
        <v>530.22832757889921</v>
      </c>
      <c r="BC32" s="76">
        <v>27.249471708637135</v>
      </c>
      <c r="BD32" s="76">
        <v>2.3048901486466384E-4</v>
      </c>
      <c r="BE32" s="76">
        <v>58.499878858226374</v>
      </c>
      <c r="BF32" s="76">
        <v>1.6569251499969687E-3</v>
      </c>
      <c r="BG32" s="76">
        <v>38.101534111564909</v>
      </c>
      <c r="BH32" s="76">
        <v>0.51322471215904142</v>
      </c>
      <c r="BI32" s="76">
        <v>151.50424968777043</v>
      </c>
      <c r="BJ32" s="76">
        <v>17.041288193715694</v>
      </c>
      <c r="BK32" s="76">
        <v>0.25604903995326267</v>
      </c>
      <c r="BL32" s="76">
        <v>1.1992545133572536</v>
      </c>
      <c r="BM32" s="76">
        <v>1.3454768236908685E-3</v>
      </c>
      <c r="BN32" s="76">
        <v>7.1159366368712096</v>
      </c>
      <c r="BO32" s="76">
        <v>168.45364103507333</v>
      </c>
      <c r="BP32" s="76">
        <v>0</v>
      </c>
      <c r="BQ32" s="76">
        <v>564.91300496843508</v>
      </c>
      <c r="BR32" s="76">
        <v>125.43242775965882</v>
      </c>
      <c r="BS32" s="76">
        <v>4987.2397196823131</v>
      </c>
      <c r="BT32" s="76">
        <v>717.13118657870223</v>
      </c>
      <c r="BU32" s="94"/>
      <c r="BV32" s="76">
        <f t="shared" si="0"/>
        <v>4919.8698624240969</v>
      </c>
      <c r="BW32" s="29">
        <f t="shared" si="1"/>
        <v>7.9999942624587352E-3</v>
      </c>
      <c r="BX32" s="94"/>
      <c r="BY32" s="69">
        <f t="shared" si="2"/>
        <v>-4.2533866948774738E-3</v>
      </c>
      <c r="BZ32" s="69">
        <f t="shared" si="3"/>
        <v>-1.2353766229141463E-2</v>
      </c>
      <c r="CA32" s="69">
        <f t="shared" si="4"/>
        <v>-1.2716013056080873E-2</v>
      </c>
      <c r="CB32" s="69">
        <f t="shared" si="5"/>
        <v>-1.4012907990763232E-2</v>
      </c>
      <c r="CC32" s="69">
        <f t="shared" si="6"/>
        <v>-1.4154394977081989E-2</v>
      </c>
      <c r="CD32" s="69">
        <f t="shared" si="7"/>
        <v>-7.8907042268419585E-3</v>
      </c>
      <c r="CE32" s="69">
        <f t="shared" si="8"/>
        <v>4.1357318451043495E-3</v>
      </c>
      <c r="CF32" s="69">
        <f t="shared" si="9"/>
        <v>-1.0202398672748225E-2</v>
      </c>
      <c r="CG32" s="69">
        <f t="shared" si="10"/>
        <v>2.1760361852922387E-3</v>
      </c>
      <c r="CH32" s="69">
        <f t="shared" si="11"/>
        <v>-1.2313509578117823E-2</v>
      </c>
      <c r="CI32" s="69">
        <f t="shared" si="12"/>
        <v>-1.3321057593296652E-2</v>
      </c>
      <c r="CJ32" s="69">
        <f t="shared" si="13"/>
        <v>1.6990310058721506E-3</v>
      </c>
      <c r="CK32" s="69">
        <f t="shared" si="14"/>
        <v>7.0192655164267508E-4</v>
      </c>
    </row>
    <row r="33" spans="1:89">
      <c r="A33" s="94" t="s">
        <v>197</v>
      </c>
      <c r="B33" s="76">
        <v>567595.67840474762</v>
      </c>
      <c r="C33" s="76">
        <v>79.50219367630055</v>
      </c>
      <c r="D33" s="76">
        <v>35055.078937547216</v>
      </c>
      <c r="E33" s="76">
        <v>3578.0308312431189</v>
      </c>
      <c r="F33" s="76">
        <v>3380.8152311011427</v>
      </c>
      <c r="G33" s="76">
        <v>78.267253171145498</v>
      </c>
      <c r="H33" s="76">
        <v>48410.993472812057</v>
      </c>
      <c r="I33" s="76">
        <v>371.22742585729969</v>
      </c>
      <c r="J33" s="76">
        <v>1225.9658811430679</v>
      </c>
      <c r="K33" s="76">
        <v>917.95502396156587</v>
      </c>
      <c r="L33" s="76">
        <v>60.234723613804334</v>
      </c>
      <c r="M33" s="76">
        <v>216.99104425632493</v>
      </c>
      <c r="N33" s="76">
        <v>82.118476140653328</v>
      </c>
      <c r="O33" s="76"/>
      <c r="P33" s="94" t="s">
        <v>197</v>
      </c>
      <c r="Q33" s="76">
        <v>52.651923923293701</v>
      </c>
      <c r="R33" s="76">
        <v>59.841639230357799</v>
      </c>
      <c r="S33" s="76">
        <v>370.45762004310308</v>
      </c>
      <c r="T33" s="76">
        <v>370.45762004310308</v>
      </c>
      <c r="U33" s="76">
        <v>159.95636005985543</v>
      </c>
      <c r="V33" s="76">
        <v>1233.2063749985812</v>
      </c>
      <c r="W33" s="76">
        <v>218.30401276408347</v>
      </c>
      <c r="X33" s="76">
        <v>3418.52539036801</v>
      </c>
      <c r="Y33" s="76">
        <v>566794.02562520339</v>
      </c>
      <c r="Z33" s="76">
        <v>2176.7497417152381</v>
      </c>
      <c r="AA33" s="76">
        <v>265.64853293852076</v>
      </c>
      <c r="AB33" s="76">
        <v>2406.7807048250465</v>
      </c>
      <c r="AC33" s="76">
        <v>3665.3409290706086</v>
      </c>
      <c r="AD33" s="76">
        <v>912.91935380674499</v>
      </c>
      <c r="AE33" s="76">
        <v>912.91935380674499</v>
      </c>
      <c r="AF33" s="76">
        <v>279.05285264637331</v>
      </c>
      <c r="AG33" s="76">
        <v>1542.5150535965638</v>
      </c>
      <c r="AH33" s="76">
        <v>75.486876505849693</v>
      </c>
      <c r="AI33" s="76">
        <v>244.00294748924267</v>
      </c>
      <c r="AJ33" s="76">
        <v>7.9098671375232188</v>
      </c>
      <c r="AK33" s="76">
        <v>63.028851901566519</v>
      </c>
      <c r="AL33" s="76">
        <v>82.852540409039207</v>
      </c>
      <c r="AM33" s="76">
        <v>79.183303978791528</v>
      </c>
      <c r="AN33" s="76">
        <v>0</v>
      </c>
      <c r="AO33" s="76">
        <v>49158.391673693899</v>
      </c>
      <c r="AP33" s="76">
        <v>31393.445892293195</v>
      </c>
      <c r="AQ33" s="76">
        <v>3209.106462121837</v>
      </c>
      <c r="AR33" s="76">
        <v>34881.60520706141</v>
      </c>
      <c r="AS33" s="76">
        <v>1361.9445602170449</v>
      </c>
      <c r="AT33" s="76">
        <v>1.1533511663001477</v>
      </c>
      <c r="AU33" s="76">
        <v>20894.452254197324</v>
      </c>
      <c r="AV33" s="76">
        <v>1.6714386186940924</v>
      </c>
      <c r="AW33" s="76">
        <v>0.30828946984352718</v>
      </c>
      <c r="AX33" s="76">
        <v>1415.8205930433146</v>
      </c>
      <c r="AY33" s="76">
        <v>0.89869816663635282</v>
      </c>
      <c r="AZ33" s="76">
        <v>5.7725105430535127E-2</v>
      </c>
      <c r="BA33" s="76">
        <v>3554.1965557594785</v>
      </c>
      <c r="BB33" s="76">
        <v>3357.6579203874226</v>
      </c>
      <c r="BC33" s="76">
        <v>196.53863537205743</v>
      </c>
      <c r="BD33" s="76">
        <v>1.9916248632858803E-3</v>
      </c>
      <c r="BE33" s="76">
        <v>548.61476721947577</v>
      </c>
      <c r="BF33" s="76">
        <v>1.4317433765990402E-2</v>
      </c>
      <c r="BG33" s="76">
        <v>280.56107499572863</v>
      </c>
      <c r="BH33" s="76">
        <v>2.9207587266103396</v>
      </c>
      <c r="BI33" s="76">
        <v>1095.9723619768847</v>
      </c>
      <c r="BJ33" s="76">
        <v>340.72715879045796</v>
      </c>
      <c r="BK33" s="76">
        <v>2.667540386580467</v>
      </c>
      <c r="BL33" s="76">
        <v>6.988770257444731</v>
      </c>
      <c r="BM33" s="76">
        <v>6.2421958497991051E-3</v>
      </c>
      <c r="BN33" s="76">
        <v>78.232985690019049</v>
      </c>
      <c r="BO33" s="76">
        <v>1741.9499443778327</v>
      </c>
      <c r="BP33" s="76">
        <v>0</v>
      </c>
      <c r="BQ33" s="76">
        <v>5377.7152962694036</v>
      </c>
      <c r="BR33" s="76">
        <v>1341.530617967162</v>
      </c>
      <c r="BS33" s="76">
        <v>48866.938259010007</v>
      </c>
      <c r="BT33" s="76">
        <v>7426.9222985626411</v>
      </c>
      <c r="BU33" s="94"/>
      <c r="BV33" s="76">
        <f t="shared" si="0"/>
        <v>48151.617766029885</v>
      </c>
      <c r="BW33" s="29">
        <f t="shared" si="1"/>
        <v>8.000000315062393E-3</v>
      </c>
      <c r="BX33" s="94"/>
      <c r="BY33" s="69">
        <f t="shared" si="2"/>
        <v>-1.4123658971423427E-3</v>
      </c>
      <c r="BZ33" s="69">
        <f t="shared" si="3"/>
        <v>-4.0110804842367767E-3</v>
      </c>
      <c r="CA33" s="69">
        <f t="shared" si="4"/>
        <v>-4.9486047598084277E-3</v>
      </c>
      <c r="CB33" s="69">
        <f t="shared" si="5"/>
        <v>-6.6612828697620733E-3</v>
      </c>
      <c r="CC33" s="69">
        <f t="shared" si="6"/>
        <v>-6.8496232804114805E-3</v>
      </c>
      <c r="CD33" s="69">
        <f t="shared" si="7"/>
        <v>-4.3782654607178669E-4</v>
      </c>
      <c r="CE33" s="69">
        <f t="shared" si="8"/>
        <v>9.4182075906789932E-3</v>
      </c>
      <c r="CF33" s="69">
        <f t="shared" si="9"/>
        <v>-2.0736771062074763E-3</v>
      </c>
      <c r="CG33" s="69">
        <f t="shared" si="10"/>
        <v>5.9059505381686053E-3</v>
      </c>
      <c r="CH33" s="69">
        <f t="shared" si="11"/>
        <v>-5.4857482375211854E-3</v>
      </c>
      <c r="CI33" s="69">
        <f t="shared" si="12"/>
        <v>-6.5258767678058969E-3</v>
      </c>
      <c r="CJ33" s="69">
        <f t="shared" si="13"/>
        <v>6.0507958393322949E-3</v>
      </c>
      <c r="CK33" s="69">
        <f t="shared" si="14"/>
        <v>8.9390878019773093E-3</v>
      </c>
    </row>
    <row r="34" spans="1:89">
      <c r="A34" s="94" t="s">
        <v>198</v>
      </c>
      <c r="B34" s="76">
        <v>358111.58061354479</v>
      </c>
      <c r="C34" s="76">
        <v>54.798443332393731</v>
      </c>
      <c r="D34" s="76">
        <v>24225.118476915213</v>
      </c>
      <c r="E34" s="76">
        <v>2558.3256402867446</v>
      </c>
      <c r="F34" s="76">
        <v>2420.3822291584297</v>
      </c>
      <c r="G34" s="76">
        <v>50.502920998618634</v>
      </c>
      <c r="H34" s="76">
        <v>31450.512015574968</v>
      </c>
      <c r="I34" s="76">
        <v>239.26803567907365</v>
      </c>
      <c r="J34" s="76">
        <v>834.26888800969414</v>
      </c>
      <c r="K34" s="76">
        <v>594.07499321243677</v>
      </c>
      <c r="L34" s="76">
        <v>41.453126204196856</v>
      </c>
      <c r="M34" s="76">
        <v>132.70912333097249</v>
      </c>
      <c r="N34" s="76">
        <v>48.039681357893414</v>
      </c>
      <c r="O34" s="76"/>
      <c r="P34" s="94" t="s">
        <v>198</v>
      </c>
      <c r="Q34" s="76">
        <v>35.193975485688689</v>
      </c>
      <c r="R34" s="76">
        <v>41.068601185732405</v>
      </c>
      <c r="S34" s="76">
        <v>238.28155596144703</v>
      </c>
      <c r="T34" s="76">
        <v>238.28155596144703</v>
      </c>
      <c r="U34" s="76">
        <v>107.54070213555116</v>
      </c>
      <c r="V34" s="76">
        <v>840.29573496641285</v>
      </c>
      <c r="W34" s="76">
        <v>133.4628390240357</v>
      </c>
      <c r="X34" s="76">
        <v>2054.9369912938178</v>
      </c>
      <c r="Y34" s="76">
        <v>357206.5845206877</v>
      </c>
      <c r="Z34" s="76">
        <v>1372.7705168642899</v>
      </c>
      <c r="AA34" s="76">
        <v>156.99305239393874</v>
      </c>
      <c r="AB34" s="76">
        <v>1485.0641185614115</v>
      </c>
      <c r="AC34" s="76">
        <v>2589.7099098451313</v>
      </c>
      <c r="AD34" s="76">
        <v>589.85597347239627</v>
      </c>
      <c r="AE34" s="76">
        <v>589.85597347239627</v>
      </c>
      <c r="AF34" s="76">
        <v>192.74221779747231</v>
      </c>
      <c r="AG34" s="76">
        <v>1110.8586124969665</v>
      </c>
      <c r="AH34" s="76">
        <v>48.425729327966714</v>
      </c>
      <c r="AI34" s="76">
        <v>146.39851219379941</v>
      </c>
      <c r="AJ34" s="76">
        <v>5.2988633525796782</v>
      </c>
      <c r="AK34" s="76">
        <v>42.864923673775884</v>
      </c>
      <c r="AL34" s="76">
        <v>48.345553400190497</v>
      </c>
      <c r="AM34" s="76">
        <v>54.431332499986219</v>
      </c>
      <c r="AN34" s="76">
        <v>0</v>
      </c>
      <c r="AO34" s="76">
        <v>31925.402134845717</v>
      </c>
      <c r="AP34" s="76">
        <v>21683.514948814176</v>
      </c>
      <c r="AQ34" s="76">
        <v>2216.538293053788</v>
      </c>
      <c r="AR34" s="76">
        <v>24092.795459665434</v>
      </c>
      <c r="AS34" s="76">
        <v>870.55806524204002</v>
      </c>
      <c r="AT34" s="76">
        <v>0.71354587805133418</v>
      </c>
      <c r="AU34" s="76">
        <v>13599.127233106037</v>
      </c>
      <c r="AV34" s="76">
        <v>1.1924896434575083</v>
      </c>
      <c r="AW34" s="76">
        <v>0.23601606966605487</v>
      </c>
      <c r="AX34" s="76">
        <v>1057.5360850873865</v>
      </c>
      <c r="AY34" s="76">
        <v>0.62502516410654974</v>
      </c>
      <c r="AZ34" s="76">
        <v>4.4220078197942013E-2</v>
      </c>
      <c r="BA34" s="76">
        <v>2530.2535562209414</v>
      </c>
      <c r="BB34" s="76">
        <v>2393.521376533226</v>
      </c>
      <c r="BC34" s="76">
        <v>136.73217968771533</v>
      </c>
      <c r="BD34" s="76">
        <v>1.6197584589692292E-3</v>
      </c>
      <c r="BE34" s="76">
        <v>367.21075346263473</v>
      </c>
      <c r="BF34" s="76">
        <v>1.1643907749797459E-2</v>
      </c>
      <c r="BG34" s="76">
        <v>194.61962486152206</v>
      </c>
      <c r="BH34" s="76">
        <v>2.1253661766894303</v>
      </c>
      <c r="BI34" s="76">
        <v>762.24436418150663</v>
      </c>
      <c r="BJ34" s="76">
        <v>211.5224772177705</v>
      </c>
      <c r="BK34" s="76">
        <v>1.7651768185100063</v>
      </c>
      <c r="BL34" s="76">
        <v>5.1906558133126053</v>
      </c>
      <c r="BM34" s="76">
        <v>4.7896319758373449E-3</v>
      </c>
      <c r="BN34" s="76">
        <v>50.387583441966108</v>
      </c>
      <c r="BO34" s="76">
        <v>1084.9088965156261</v>
      </c>
      <c r="BP34" s="76">
        <v>0</v>
      </c>
      <c r="BQ34" s="76">
        <v>3580.3749351572551</v>
      </c>
      <c r="BR34" s="76">
        <v>810.47610128924089</v>
      </c>
      <c r="BS34" s="76">
        <v>31744.303871095755</v>
      </c>
      <c r="BT34" s="76">
        <v>4542.647979407112</v>
      </c>
      <c r="BU34" s="94"/>
      <c r="BV34" s="76">
        <f t="shared" si="0"/>
        <v>31318.736859674023</v>
      </c>
      <c r="BW34" s="29">
        <f t="shared" si="1"/>
        <v>7.9999939450840635E-3</v>
      </c>
      <c r="BX34" s="94"/>
      <c r="BY34" s="69">
        <f t="shared" si="2"/>
        <v>-2.5271343956723888E-3</v>
      </c>
      <c r="BZ34" s="69">
        <f t="shared" si="3"/>
        <v>-6.6992930835773753E-3</v>
      </c>
      <c r="CA34" s="69">
        <f t="shared" si="4"/>
        <v>-5.4622237400354951E-3</v>
      </c>
      <c r="CB34" s="69">
        <f t="shared" si="5"/>
        <v>-1.0972834585145622E-2</v>
      </c>
      <c r="CC34" s="69">
        <f t="shared" si="6"/>
        <v>-1.1097773030065292E-2</v>
      </c>
      <c r="CD34" s="69">
        <f t="shared" si="7"/>
        <v>-2.2837799155356127E-3</v>
      </c>
      <c r="CE34" s="69">
        <f t="shared" si="8"/>
        <v>9.3414013538251784E-3</v>
      </c>
      <c r="CF34" s="69">
        <f t="shared" si="9"/>
        <v>-4.1229064084003742E-3</v>
      </c>
      <c r="CG34" s="69">
        <f t="shared" si="10"/>
        <v>7.2241060925775317E-3</v>
      </c>
      <c r="CH34" s="69">
        <f t="shared" si="11"/>
        <v>-7.1018302205018147E-3</v>
      </c>
      <c r="CI34" s="69">
        <f t="shared" si="12"/>
        <v>-9.276140394581885E-3</v>
      </c>
      <c r="CJ34" s="69">
        <f t="shared" si="13"/>
        <v>5.6794564996369527E-3</v>
      </c>
      <c r="CK34" s="69">
        <f t="shared" si="14"/>
        <v>6.3670705893810907E-3</v>
      </c>
    </row>
    <row r="35" spans="1:89">
      <c r="A35" s="94" t="s">
        <v>199</v>
      </c>
      <c r="B35" s="76">
        <v>69443.730756682664</v>
      </c>
      <c r="C35" s="76">
        <v>39.504130851214924</v>
      </c>
      <c r="D35" s="76">
        <v>26162.441428641832</v>
      </c>
      <c r="E35" s="76">
        <v>2081.4986694945014</v>
      </c>
      <c r="F35" s="76">
        <v>2010.3548630021382</v>
      </c>
      <c r="G35" s="76">
        <v>18.278191594141443</v>
      </c>
      <c r="H35" s="76">
        <v>6709.3157419106283</v>
      </c>
      <c r="I35" s="76">
        <v>204.75413807456306</v>
      </c>
      <c r="J35" s="76">
        <v>197.69854487499978</v>
      </c>
      <c r="K35" s="76">
        <v>561.77949793625783</v>
      </c>
      <c r="L35" s="76">
        <v>43.124977536485339</v>
      </c>
      <c r="M35" s="76">
        <v>26.291771210786781</v>
      </c>
      <c r="N35" s="76">
        <v>15.659921100842713</v>
      </c>
      <c r="O35" s="76"/>
      <c r="P35" s="94" t="s">
        <v>199</v>
      </c>
      <c r="Q35" s="76">
        <v>16.835350936699133</v>
      </c>
      <c r="R35" s="76">
        <v>42.679790526666324</v>
      </c>
      <c r="S35" s="76">
        <v>202.79168202519151</v>
      </c>
      <c r="T35" s="76">
        <v>202.79168202519151</v>
      </c>
      <c r="U35" s="76">
        <v>127.22410189950229</v>
      </c>
      <c r="V35" s="76">
        <v>197.34031842262348</v>
      </c>
      <c r="W35" s="76">
        <v>26.341955510435202</v>
      </c>
      <c r="X35" s="76">
        <v>460.34629735586242</v>
      </c>
      <c r="Y35" s="76">
        <v>69059.398571184443</v>
      </c>
      <c r="Z35" s="76">
        <v>562.5531827210101</v>
      </c>
      <c r="AA35" s="76">
        <v>29.190073947069912</v>
      </c>
      <c r="AB35" s="76">
        <v>290.79887972168189</v>
      </c>
      <c r="AC35" s="76">
        <v>358.12041674819596</v>
      </c>
      <c r="AD35" s="76">
        <v>555.99119035598267</v>
      </c>
      <c r="AE35" s="76">
        <v>555.99119035598267</v>
      </c>
      <c r="AF35" s="76">
        <v>207.05330444617141</v>
      </c>
      <c r="AG35" s="76">
        <v>177.92476424287435</v>
      </c>
      <c r="AH35" s="76">
        <v>9.3463035693415275</v>
      </c>
      <c r="AI35" s="76">
        <v>57.762306719313848</v>
      </c>
      <c r="AJ35" s="76">
        <v>6.4596082322216528</v>
      </c>
      <c r="AK35" s="76">
        <v>6.1642643874841401</v>
      </c>
      <c r="AL35" s="76">
        <v>15.660486952480532</v>
      </c>
      <c r="AM35" s="76">
        <v>39.084230740146701</v>
      </c>
      <c r="AN35" s="76">
        <v>0</v>
      </c>
      <c r="AO35" s="76">
        <v>6766.8986153871565</v>
      </c>
      <c r="AP35" s="76">
        <v>23293.499694329163</v>
      </c>
      <c r="AQ35" s="76">
        <v>2381.1125200041879</v>
      </c>
      <c r="AR35" s="76">
        <v>25881.665518779515</v>
      </c>
      <c r="AS35" s="76">
        <v>199.70966753694125</v>
      </c>
      <c r="AT35" s="76">
        <v>4.3602661618082315E-2</v>
      </c>
      <c r="AU35" s="76">
        <v>2434.3097107825847</v>
      </c>
      <c r="AV35" s="76">
        <v>1.1238291986750228</v>
      </c>
      <c r="AW35" s="76">
        <v>0.37356714782541589</v>
      </c>
      <c r="AX35" s="76">
        <v>1426.0222383527068</v>
      </c>
      <c r="AY35" s="76">
        <v>0.50979168438631595</v>
      </c>
      <c r="AZ35" s="76">
        <v>6.9517360957246865E-2</v>
      </c>
      <c r="BA35" s="76">
        <v>2059.9307602149211</v>
      </c>
      <c r="BB35" s="76">
        <v>1989.4160480779253</v>
      </c>
      <c r="BC35" s="76">
        <v>70.514712136995158</v>
      </c>
      <c r="BD35" s="76">
        <v>9.3228299519943533E-4</v>
      </c>
      <c r="BE35" s="76">
        <v>55.442848647188825</v>
      </c>
      <c r="BF35" s="76">
        <v>6.7019702640585951E-3</v>
      </c>
      <c r="BG35" s="76">
        <v>99.692866614858048</v>
      </c>
      <c r="BH35" s="76">
        <v>2.1918318474181135</v>
      </c>
      <c r="BI35" s="76">
        <v>397.82136907025586</v>
      </c>
      <c r="BJ35" s="76">
        <v>19.204379556215766</v>
      </c>
      <c r="BK35" s="76">
        <v>0.21837926409717986</v>
      </c>
      <c r="BL35" s="76">
        <v>5.8911767191917868</v>
      </c>
      <c r="BM35" s="76">
        <v>7.3952554881308672E-3</v>
      </c>
      <c r="BN35" s="76">
        <v>18.106350883667613</v>
      </c>
      <c r="BO35" s="76">
        <v>270.17455137267092</v>
      </c>
      <c r="BP35" s="76">
        <v>0</v>
      </c>
      <c r="BQ35" s="76">
        <v>621.8998185073699</v>
      </c>
      <c r="BR35" s="76">
        <v>146.03609417628593</v>
      </c>
      <c r="BS35" s="76">
        <v>6733.4818199154552</v>
      </c>
      <c r="BT35" s="76">
        <v>826.12387593248866</v>
      </c>
      <c r="BU35" s="94"/>
      <c r="BV35" s="76">
        <f t="shared" ref="BV35:BV51" si="15">Q35+S35+U35+V35+Z35+AB35+AC35+AD35+AG35+AH35+AJ35+AK35+AL35+AS35+AU35+BJ35+BQ35+BT35</f>
        <v>6628.4580025308906</v>
      </c>
      <c r="BW35" s="29">
        <f t="shared" ref="BW35:BW51" si="16">AF35/(AF35+AP35+AQ35+1E-50)</f>
        <v>7.99999923868637E-3</v>
      </c>
      <c r="BX35" s="94"/>
      <c r="BY35" s="69">
        <f t="shared" ref="BY35:BY51" si="17">+(Y35-B35)/B35</f>
        <v>-5.5344403491921507E-3</v>
      </c>
      <c r="BZ35" s="69">
        <f t="shared" ref="BZ35:BZ51" si="18">+(AM35-C35)/C35</f>
        <v>-1.0629270965350436E-2</v>
      </c>
      <c r="CA35" s="69">
        <f t="shared" ref="CA35:CA51" si="19">+(AR35-D35)/D35</f>
        <v>-1.0732022492172024E-2</v>
      </c>
      <c r="CB35" s="69">
        <f t="shared" ref="CB35:CB51" si="20">+(BA35-E35)/E35</f>
        <v>-1.0361721386455748E-2</v>
      </c>
      <c r="CC35" s="69">
        <f t="shared" ref="CC35:CC51" si="21">+(BB35-F35)/F35</f>
        <v>-1.04154820174107E-2</v>
      </c>
      <c r="CD35" s="69">
        <f t="shared" ref="CD35:CD51" si="22">+(BN35-G35)/G35</f>
        <v>-9.40140656633171E-3</v>
      </c>
      <c r="CE35" s="69">
        <f t="shared" ref="CE35:CE51" si="23">+(BS35-H35)/H35</f>
        <v>3.6018692418766764E-3</v>
      </c>
      <c r="CF35" s="69">
        <f t="shared" ref="CF35:CF51" si="24">+(T35-I35)/I35</f>
        <v>-9.5844512244089904E-3</v>
      </c>
      <c r="CG35" s="69">
        <f t="shared" ref="CG35:CG51" si="25">+(V35-J35)/J35</f>
        <v>-1.8119832525970206E-3</v>
      </c>
      <c r="CH35" s="69">
        <f t="shared" ref="CH35:CH51" si="26">+(AD35-K35)/K35</f>
        <v>-1.0303522292178645E-2</v>
      </c>
      <c r="CI35" s="69">
        <f t="shared" ref="CI35:CI51" si="27">+(R35-L35)/L35</f>
        <v>-1.0323182416555946E-2</v>
      </c>
      <c r="CJ35" s="69">
        <f t="shared" ref="CJ35:CJ51" si="28">+(W35-M35)/M35</f>
        <v>1.9087454871747932E-3</v>
      </c>
      <c r="CK35" s="69">
        <f t="shared" ref="CK35:CK51" si="29">+(AL35-N35)/N35</f>
        <v>3.6133747684673663E-5</v>
      </c>
    </row>
    <row r="36" spans="1:89">
      <c r="A36" s="94" t="s">
        <v>200</v>
      </c>
      <c r="B36" s="76">
        <v>401111.51185298304</v>
      </c>
      <c r="C36" s="76">
        <v>72.279092568603602</v>
      </c>
      <c r="D36" s="76">
        <v>36484.38109862827</v>
      </c>
      <c r="E36" s="76">
        <v>3466.5727855794535</v>
      </c>
      <c r="F36" s="76">
        <v>3295.8856627100527</v>
      </c>
      <c r="G36" s="76">
        <v>45.231786515547732</v>
      </c>
      <c r="H36" s="76">
        <v>34377.93287090605</v>
      </c>
      <c r="I36" s="76">
        <v>347.62526671487461</v>
      </c>
      <c r="J36" s="76">
        <v>920.15681844250071</v>
      </c>
      <c r="K36" s="76">
        <v>884.98548562523058</v>
      </c>
      <c r="L36" s="76">
        <v>61.835408585841783</v>
      </c>
      <c r="M36" s="76">
        <v>152.77657439787134</v>
      </c>
      <c r="N36" s="76">
        <v>57.844742754221514</v>
      </c>
      <c r="O36" s="76"/>
      <c r="P36" s="94" t="s">
        <v>200</v>
      </c>
      <c r="Q36" s="76">
        <v>44.680807369514781</v>
      </c>
      <c r="R36" s="76">
        <v>61.226576810141957</v>
      </c>
      <c r="S36" s="76">
        <v>345.34157873407048</v>
      </c>
      <c r="T36" s="76">
        <v>345.34157873407048</v>
      </c>
      <c r="U36" s="76">
        <v>177.62398887982621</v>
      </c>
      <c r="V36" s="76">
        <v>923.04338696114473</v>
      </c>
      <c r="W36" s="76">
        <v>153.23060781727762</v>
      </c>
      <c r="X36" s="76">
        <v>2343.8531479721996</v>
      </c>
      <c r="Y36" s="76">
        <v>399834.92377409223</v>
      </c>
      <c r="Z36" s="76">
        <v>1718.4346173517133</v>
      </c>
      <c r="AA36" s="76">
        <v>176.42971114653358</v>
      </c>
      <c r="AB36" s="76">
        <v>1707.112951077617</v>
      </c>
      <c r="AC36" s="76">
        <v>2566.6759355190216</v>
      </c>
      <c r="AD36" s="76">
        <v>877.36448164232229</v>
      </c>
      <c r="AE36" s="76">
        <v>877.36448164232229</v>
      </c>
      <c r="AF36" s="76">
        <v>289.5253877707413</v>
      </c>
      <c r="AG36" s="76">
        <v>1109.176927356106</v>
      </c>
      <c r="AH36" s="76">
        <v>53.286909753387242</v>
      </c>
      <c r="AI36" s="76">
        <v>182.05205374075618</v>
      </c>
      <c r="AJ36" s="76">
        <v>8.6667504206495973</v>
      </c>
      <c r="AK36" s="76">
        <v>43.324003744441526</v>
      </c>
      <c r="AL36" s="76">
        <v>58.011310001145056</v>
      </c>
      <c r="AM36" s="76">
        <v>71.70317229220062</v>
      </c>
      <c r="AN36" s="76">
        <v>0</v>
      </c>
      <c r="AO36" s="76">
        <v>34758.659466150784</v>
      </c>
      <c r="AP36" s="76">
        <v>32571.606899761355</v>
      </c>
      <c r="AQ36" s="76">
        <v>3329.5405488560755</v>
      </c>
      <c r="AR36" s="76">
        <v>36190.672836388141</v>
      </c>
      <c r="AS36" s="76">
        <v>987.63838170803103</v>
      </c>
      <c r="AT36" s="76">
        <v>0.69694742384408892</v>
      </c>
      <c r="AU36" s="76">
        <v>14412.768763972292</v>
      </c>
      <c r="AV36" s="76">
        <v>1.6684314493736125</v>
      </c>
      <c r="AW36" s="76">
        <v>0.39377021453176597</v>
      </c>
      <c r="AX36" s="76">
        <v>1661.9983955753228</v>
      </c>
      <c r="AY36" s="76">
        <v>0.83398179412137496</v>
      </c>
      <c r="AZ36" s="76">
        <v>7.360359052563703E-2</v>
      </c>
      <c r="BA36" s="76">
        <v>3430.1811132142188</v>
      </c>
      <c r="BB36" s="76">
        <v>3260.9498786876356</v>
      </c>
      <c r="BC36" s="76">
        <v>169.23123452658498</v>
      </c>
      <c r="BD36" s="76">
        <v>2.1061521968506994E-3</v>
      </c>
      <c r="BE36" s="76">
        <v>397.70541320678791</v>
      </c>
      <c r="BF36" s="76">
        <v>1.5140546612873887E-2</v>
      </c>
      <c r="BG36" s="76">
        <v>240.14521525377958</v>
      </c>
      <c r="BH36" s="76">
        <v>3.0727307377216322</v>
      </c>
      <c r="BI36" s="76">
        <v>944.7503472500099</v>
      </c>
      <c r="BJ36" s="76">
        <v>222.77090701993163</v>
      </c>
      <c r="BK36" s="76">
        <v>1.8769006286479601</v>
      </c>
      <c r="BL36" s="76">
        <v>7.7089716790952227</v>
      </c>
      <c r="BM36" s="76">
        <v>7.9231850642371704E-3</v>
      </c>
      <c r="BN36" s="76">
        <v>45.00018707011251</v>
      </c>
      <c r="BO36" s="76">
        <v>1197.1484625152771</v>
      </c>
      <c r="BP36" s="76">
        <v>0</v>
      </c>
      <c r="BQ36" s="76">
        <v>3791.3975558742495</v>
      </c>
      <c r="BR36" s="76">
        <v>885.4279678763869</v>
      </c>
      <c r="BS36" s="76">
        <v>34552.810735186293</v>
      </c>
      <c r="BT36" s="76">
        <v>5023.4603076403655</v>
      </c>
      <c r="BU36" s="94"/>
      <c r="BV36" s="76">
        <f t="shared" si="15"/>
        <v>34070.779565025827</v>
      </c>
      <c r="BW36" s="29">
        <f t="shared" si="16"/>
        <v>8.000000140357599E-3</v>
      </c>
      <c r="BX36" s="94"/>
      <c r="BY36" s="69">
        <f t="shared" si="17"/>
        <v>-3.182626379864936E-3</v>
      </c>
      <c r="BZ36" s="69">
        <f t="shared" si="18"/>
        <v>-7.9680064585253112E-3</v>
      </c>
      <c r="CA36" s="69">
        <f t="shared" si="19"/>
        <v>-8.0502465273056614E-3</v>
      </c>
      <c r="CB36" s="69">
        <f t="shared" si="20"/>
        <v>-1.0497882091678509E-2</v>
      </c>
      <c r="CC36" s="69">
        <f t="shared" si="21"/>
        <v>-1.0599816740514885E-2</v>
      </c>
      <c r="CD36" s="69">
        <f t="shared" si="22"/>
        <v>-5.1202807422964245E-3</v>
      </c>
      <c r="CE36" s="69">
        <f t="shared" si="23"/>
        <v>5.0869220362065835E-3</v>
      </c>
      <c r="CF36" s="69">
        <f t="shared" si="24"/>
        <v>-6.5693958393341799E-3</v>
      </c>
      <c r="CG36" s="69">
        <f t="shared" si="25"/>
        <v>3.137039753212896E-3</v>
      </c>
      <c r="CH36" s="69">
        <f t="shared" si="26"/>
        <v>-8.6114451668370048E-3</v>
      </c>
      <c r="CI36" s="69">
        <f t="shared" si="27"/>
        <v>-9.8460055431610488E-3</v>
      </c>
      <c r="CJ36" s="69">
        <f t="shared" si="28"/>
        <v>2.9718785173428945E-3</v>
      </c>
      <c r="CK36" s="69">
        <f t="shared" si="29"/>
        <v>2.8795572249543052E-3</v>
      </c>
    </row>
    <row r="37" spans="1:89">
      <c r="A37" s="94" t="s">
        <v>201</v>
      </c>
      <c r="B37" s="76">
        <v>166487.18609547734</v>
      </c>
      <c r="C37" s="76">
        <v>24.310820284526159</v>
      </c>
      <c r="D37" s="76">
        <v>12197.137639111123</v>
      </c>
      <c r="E37" s="76">
        <v>1262.9604837671734</v>
      </c>
      <c r="F37" s="76">
        <v>1197.2521515023825</v>
      </c>
      <c r="G37" s="76">
        <v>18.339429810735307</v>
      </c>
      <c r="H37" s="76">
        <v>14430.994135623978</v>
      </c>
      <c r="I37" s="76">
        <v>120.92193942234604</v>
      </c>
      <c r="J37" s="76">
        <v>391.94924369952219</v>
      </c>
      <c r="K37" s="76">
        <v>301.34831702842416</v>
      </c>
      <c r="L37" s="76">
        <v>22.363877821320514</v>
      </c>
      <c r="M37" s="76">
        <v>60.557997233015627</v>
      </c>
      <c r="N37" s="76">
        <v>21.740425929574808</v>
      </c>
      <c r="O37" s="76"/>
      <c r="P37" s="94" t="s">
        <v>201</v>
      </c>
      <c r="Q37" s="76">
        <v>18.34740288861444</v>
      </c>
      <c r="R37" s="76">
        <v>22.157694915786003</v>
      </c>
      <c r="S37" s="76">
        <v>120.32157470041439</v>
      </c>
      <c r="T37" s="76">
        <v>120.32157470041439</v>
      </c>
      <c r="U37" s="76">
        <v>59.727837489095428</v>
      </c>
      <c r="V37" s="76">
        <v>394.57913016571661</v>
      </c>
      <c r="W37" s="76">
        <v>60.881693658501021</v>
      </c>
      <c r="X37" s="76">
        <v>895.63821965968896</v>
      </c>
      <c r="Y37" s="76">
        <v>165907.32813968477</v>
      </c>
      <c r="Z37" s="76">
        <v>654.27149463171645</v>
      </c>
      <c r="AA37" s="76">
        <v>66.067935499511222</v>
      </c>
      <c r="AB37" s="76">
        <v>681.76998128119135</v>
      </c>
      <c r="AC37" s="76">
        <v>1180.6011999509519</v>
      </c>
      <c r="AD37" s="76">
        <v>299.06298733031764</v>
      </c>
      <c r="AE37" s="76">
        <v>299.06298733031764</v>
      </c>
      <c r="AF37" s="76">
        <v>96.99037491294493</v>
      </c>
      <c r="AG37" s="76">
        <v>513.75608922074673</v>
      </c>
      <c r="AH37" s="76">
        <v>21.999870394712314</v>
      </c>
      <c r="AI37" s="76">
        <v>69.429270810672008</v>
      </c>
      <c r="AJ37" s="76">
        <v>2.8592129307539258</v>
      </c>
      <c r="AK37" s="76">
        <v>18.874310736511077</v>
      </c>
      <c r="AL37" s="76">
        <v>21.872995659934109</v>
      </c>
      <c r="AM37" s="76">
        <v>24.15201388801621</v>
      </c>
      <c r="AN37" s="76">
        <v>0</v>
      </c>
      <c r="AO37" s="76">
        <v>14640.272542976354</v>
      </c>
      <c r="AP37" s="76">
        <v>10911.409464706756</v>
      </c>
      <c r="AQ37" s="76">
        <v>1115.388840064596</v>
      </c>
      <c r="AR37" s="76">
        <v>12123.788679684296</v>
      </c>
      <c r="AS37" s="76">
        <v>403.54045066749342</v>
      </c>
      <c r="AT37" s="76">
        <v>0.18715274448982289</v>
      </c>
      <c r="AU37" s="76">
        <v>6198.1633469802746</v>
      </c>
      <c r="AV37" s="76">
        <v>0.57667894453722213</v>
      </c>
      <c r="AW37" s="76">
        <v>0.13190061508953507</v>
      </c>
      <c r="AX37" s="76">
        <v>566.72031092886255</v>
      </c>
      <c r="AY37" s="76">
        <v>0.2755031033361442</v>
      </c>
      <c r="AZ37" s="76">
        <v>2.461718822511394E-2</v>
      </c>
      <c r="BA37" s="76">
        <v>1249.1388884923679</v>
      </c>
      <c r="BB37" s="76">
        <v>1184.0299877179953</v>
      </c>
      <c r="BC37" s="76">
        <v>65.108900774373438</v>
      </c>
      <c r="BD37" s="76">
        <v>5.7590470730887349E-4</v>
      </c>
      <c r="BE37" s="76">
        <v>158.1838103154262</v>
      </c>
      <c r="BF37" s="76">
        <v>4.1399766265976619E-3</v>
      </c>
      <c r="BG37" s="76">
        <v>91.56269880785068</v>
      </c>
      <c r="BH37" s="76">
        <v>1.0972490525085838</v>
      </c>
      <c r="BI37" s="76">
        <v>362.00038837723298</v>
      </c>
      <c r="BJ37" s="76">
        <v>65.412891357969073</v>
      </c>
      <c r="BK37" s="76">
        <v>0.72092163979783619</v>
      </c>
      <c r="BL37" s="76">
        <v>2.5414008688415248</v>
      </c>
      <c r="BM37" s="76">
        <v>2.6392504626950399E-3</v>
      </c>
      <c r="BN37" s="76">
        <v>18.287412508804703</v>
      </c>
      <c r="BO37" s="76">
        <v>494.29337944097546</v>
      </c>
      <c r="BP37" s="76">
        <v>0</v>
      </c>
      <c r="BQ37" s="76">
        <v>1654.7981876357683</v>
      </c>
      <c r="BR37" s="76">
        <v>362.57886008490192</v>
      </c>
      <c r="BS37" s="76">
        <v>14560.790578988855</v>
      </c>
      <c r="BT37" s="76">
        <v>2058.5809161688744</v>
      </c>
      <c r="BU37" s="94"/>
      <c r="BV37" s="76">
        <f t="shared" si="15"/>
        <v>14368.539880191056</v>
      </c>
      <c r="BW37" s="29">
        <f t="shared" si="16"/>
        <v>8.0000054005783423E-3</v>
      </c>
      <c r="BX37" s="94"/>
      <c r="BY37" s="69">
        <f t="shared" si="17"/>
        <v>-3.482898410331902E-3</v>
      </c>
      <c r="BZ37" s="69">
        <f t="shared" si="18"/>
        <v>-6.532333942307531E-3</v>
      </c>
      <c r="CA37" s="69">
        <f t="shared" si="19"/>
        <v>-6.0136207032400156E-3</v>
      </c>
      <c r="CB37" s="69">
        <f t="shared" si="20"/>
        <v>-1.0943806597636621E-2</v>
      </c>
      <c r="CC37" s="69">
        <f t="shared" si="21"/>
        <v>-1.1043758633296503E-2</v>
      </c>
      <c r="CD37" s="69">
        <f t="shared" si="22"/>
        <v>-2.8363641872963265E-3</v>
      </c>
      <c r="CE37" s="69">
        <f t="shared" si="23"/>
        <v>8.9942828709538101E-3</v>
      </c>
      <c r="CF37" s="69">
        <f t="shared" si="24"/>
        <v>-4.9648949131947933E-3</v>
      </c>
      <c r="CG37" s="69">
        <f t="shared" si="25"/>
        <v>6.7097628289099487E-3</v>
      </c>
      <c r="CH37" s="69">
        <f t="shared" si="26"/>
        <v>-7.5836816367252612E-3</v>
      </c>
      <c r="CI37" s="69">
        <f t="shared" si="27"/>
        <v>-9.2194612750901277E-3</v>
      </c>
      <c r="CJ37" s="69">
        <f t="shared" si="28"/>
        <v>5.3452300319621259E-3</v>
      </c>
      <c r="CK37" s="69">
        <f t="shared" si="29"/>
        <v>6.0978442091586503E-3</v>
      </c>
    </row>
    <row r="38" spans="1:89">
      <c r="A38" s="94" t="s">
        <v>202</v>
      </c>
      <c r="B38" s="76">
        <v>188287.04850254644</v>
      </c>
      <c r="C38" s="76">
        <v>30.363624565525221</v>
      </c>
      <c r="D38" s="76">
        <v>13118.685153452387</v>
      </c>
      <c r="E38" s="76">
        <v>1400.8776370830672</v>
      </c>
      <c r="F38" s="76">
        <v>1327.0495321505405</v>
      </c>
      <c r="G38" s="76">
        <v>19.43923059419836</v>
      </c>
      <c r="H38" s="76">
        <v>15105.594199183795</v>
      </c>
      <c r="I38" s="76">
        <v>132.89700570624322</v>
      </c>
      <c r="J38" s="76">
        <v>400.68850226252584</v>
      </c>
      <c r="K38" s="76">
        <v>333.11270294684255</v>
      </c>
      <c r="L38" s="76">
        <v>21.690948296456988</v>
      </c>
      <c r="M38" s="76">
        <v>68.589450094978957</v>
      </c>
      <c r="N38" s="76">
        <v>25.361837017687694</v>
      </c>
      <c r="O38" s="76"/>
      <c r="P38" s="94" t="s">
        <v>202</v>
      </c>
      <c r="Q38" s="76">
        <v>17.632632938833638</v>
      </c>
      <c r="R38" s="76">
        <v>21.468517254224036</v>
      </c>
      <c r="S38" s="76">
        <v>131.95200175887231</v>
      </c>
      <c r="T38" s="76">
        <v>131.95200175887231</v>
      </c>
      <c r="U38" s="76">
        <v>63.234023285603229</v>
      </c>
      <c r="V38" s="76">
        <v>401.24650686496619</v>
      </c>
      <c r="W38" s="76">
        <v>68.674942107589402</v>
      </c>
      <c r="X38" s="76">
        <v>1058.6952270093529</v>
      </c>
      <c r="Y38" s="76">
        <v>187229.80994086101</v>
      </c>
      <c r="Z38" s="76">
        <v>723.67806103551311</v>
      </c>
      <c r="AA38" s="76">
        <v>79.971046491835125</v>
      </c>
      <c r="AB38" s="76">
        <v>763.34817497991355</v>
      </c>
      <c r="AC38" s="76">
        <v>1113.8539707105547</v>
      </c>
      <c r="AD38" s="76">
        <v>329.93016461567174</v>
      </c>
      <c r="AE38" s="76">
        <v>329.93016461567174</v>
      </c>
      <c r="AF38" s="76">
        <v>103.97262300015986</v>
      </c>
      <c r="AG38" s="76">
        <v>472.35038979916095</v>
      </c>
      <c r="AH38" s="76">
        <v>23.193273274229174</v>
      </c>
      <c r="AI38" s="76">
        <v>77.420526508445462</v>
      </c>
      <c r="AJ38" s="76">
        <v>3.086147631857227</v>
      </c>
      <c r="AK38" s="76">
        <v>18.414013406447427</v>
      </c>
      <c r="AL38" s="76">
        <v>25.438758403769803</v>
      </c>
      <c r="AM38" s="76">
        <v>30.079418074593402</v>
      </c>
      <c r="AN38" s="76">
        <v>0</v>
      </c>
      <c r="AO38" s="76">
        <v>15257.52855470493</v>
      </c>
      <c r="AP38" s="76">
        <v>11696.903425299142</v>
      </c>
      <c r="AQ38" s="76">
        <v>1195.683851964043</v>
      </c>
      <c r="AR38" s="76">
        <v>12996.559900263346</v>
      </c>
      <c r="AS38" s="76">
        <v>431.99880586120264</v>
      </c>
      <c r="AT38" s="76">
        <v>0.28538741937972967</v>
      </c>
      <c r="AU38" s="76">
        <v>6383.9220949847077</v>
      </c>
      <c r="AV38" s="76">
        <v>0.64651696456621333</v>
      </c>
      <c r="AW38" s="76">
        <v>0.13968799076263388</v>
      </c>
      <c r="AX38" s="76">
        <v>609.45798042295689</v>
      </c>
      <c r="AY38" s="76">
        <v>0.32217487403341116</v>
      </c>
      <c r="AZ38" s="76">
        <v>2.6145220677149639E-2</v>
      </c>
      <c r="BA38" s="76">
        <v>1385.3813007279371</v>
      </c>
      <c r="BB38" s="76">
        <v>1312.2010367872851</v>
      </c>
      <c r="BC38" s="76">
        <v>73.180263940651585</v>
      </c>
      <c r="BD38" s="76">
        <v>8.6661210150079735E-4</v>
      </c>
      <c r="BE38" s="76">
        <v>185.510927489983</v>
      </c>
      <c r="BF38" s="76">
        <v>6.2298420421413462E-3</v>
      </c>
      <c r="BG38" s="76">
        <v>103.4664071936815</v>
      </c>
      <c r="BH38" s="76">
        <v>1.1956891953680888</v>
      </c>
      <c r="BI38" s="76">
        <v>407.38384262305914</v>
      </c>
      <c r="BJ38" s="76">
        <v>92.546950143946333</v>
      </c>
      <c r="BK38" s="76">
        <v>0.86701661623593829</v>
      </c>
      <c r="BL38" s="76">
        <v>2.889340001212541</v>
      </c>
      <c r="BM38" s="76">
        <v>2.8243212255493664E-3</v>
      </c>
      <c r="BN38" s="76">
        <v>19.31047750216328</v>
      </c>
      <c r="BO38" s="76">
        <v>520.74685237416645</v>
      </c>
      <c r="BP38" s="76">
        <v>0</v>
      </c>
      <c r="BQ38" s="76">
        <v>1683.6985988934375</v>
      </c>
      <c r="BR38" s="76">
        <v>399.59794651205203</v>
      </c>
      <c r="BS38" s="76">
        <v>15169.5817566428</v>
      </c>
      <c r="BT38" s="76">
        <v>2273.9553671421058</v>
      </c>
      <c r="BU38" s="94"/>
      <c r="BV38" s="76">
        <f t="shared" si="15"/>
        <v>14953.479935730793</v>
      </c>
      <c r="BW38" s="29">
        <f t="shared" si="16"/>
        <v>8.0000110643165742E-3</v>
      </c>
      <c r="BX38" s="94"/>
      <c r="BY38" s="69">
        <f t="shared" si="17"/>
        <v>-5.6150360319187406E-3</v>
      </c>
      <c r="BZ38" s="69">
        <f t="shared" si="18"/>
        <v>-9.3600976496892342E-3</v>
      </c>
      <c r="CA38" s="69">
        <f t="shared" si="19"/>
        <v>-9.3092601705515657E-3</v>
      </c>
      <c r="CB38" s="69">
        <f t="shared" si="20"/>
        <v>-1.1061877172510833E-2</v>
      </c>
      <c r="CC38" s="69">
        <f t="shared" si="21"/>
        <v>-1.1189104101632668E-2</v>
      </c>
      <c r="CD38" s="69">
        <f t="shared" si="22"/>
        <v>-6.6233635848481597E-3</v>
      </c>
      <c r="CE38" s="69">
        <f t="shared" si="23"/>
        <v>4.2360172407161327E-3</v>
      </c>
      <c r="CF38" s="69">
        <f t="shared" si="24"/>
        <v>-7.1107993919724E-3</v>
      </c>
      <c r="CG38" s="69">
        <f t="shared" si="25"/>
        <v>1.3926144605835267E-3</v>
      </c>
      <c r="CH38" s="69">
        <f t="shared" si="26"/>
        <v>-9.553938661050301E-3</v>
      </c>
      <c r="CI38" s="69">
        <f t="shared" si="27"/>
        <v>-1.025455591857566E-2</v>
      </c>
      <c r="CJ38" s="69">
        <f t="shared" si="28"/>
        <v>1.2464309378783455E-3</v>
      </c>
      <c r="CK38" s="69">
        <f t="shared" si="29"/>
        <v>3.0329579844103143E-3</v>
      </c>
    </row>
    <row r="39" spans="1:89">
      <c r="A39" s="94" t="s">
        <v>203</v>
      </c>
      <c r="B39" s="76">
        <v>406002.10165231157</v>
      </c>
      <c r="C39" s="76">
        <v>64.458913012202672</v>
      </c>
      <c r="D39" s="76">
        <v>28162.559877089516</v>
      </c>
      <c r="E39" s="76">
        <v>3189.4622979915202</v>
      </c>
      <c r="F39" s="76">
        <v>3020.4005782350805</v>
      </c>
      <c r="G39" s="76">
        <v>51.530846272095395</v>
      </c>
      <c r="H39" s="76">
        <v>32830.397242600608</v>
      </c>
      <c r="I39" s="76">
        <v>293.376142318853</v>
      </c>
      <c r="J39" s="76">
        <v>867.02619728350908</v>
      </c>
      <c r="K39" s="76">
        <v>732.98863578293071</v>
      </c>
      <c r="L39" s="76">
        <v>48.61511943200486</v>
      </c>
      <c r="M39" s="76">
        <v>147.59898842392258</v>
      </c>
      <c r="N39" s="76">
        <v>55.604635043412543</v>
      </c>
      <c r="O39" s="76"/>
      <c r="P39" s="94" t="s">
        <v>331</v>
      </c>
      <c r="Q39" s="76">
        <v>37.398145869951428</v>
      </c>
      <c r="R39" s="76">
        <v>48.087980192093482</v>
      </c>
      <c r="S39" s="76">
        <v>291.14373014542133</v>
      </c>
      <c r="T39" s="76">
        <v>291.14373014542133</v>
      </c>
      <c r="U39" s="76">
        <v>136.64517062317498</v>
      </c>
      <c r="V39" s="76">
        <v>867.62470744031623</v>
      </c>
      <c r="W39" s="76">
        <v>147.72275131026728</v>
      </c>
      <c r="X39" s="76">
        <v>2244.802287446309</v>
      </c>
      <c r="Y39" s="76">
        <v>404024.59650457185</v>
      </c>
      <c r="Z39" s="76">
        <v>1561.3927074233034</v>
      </c>
      <c r="AA39" s="76">
        <v>169.30383797244727</v>
      </c>
      <c r="AB39" s="76">
        <v>1636.6928899143468</v>
      </c>
      <c r="AC39" s="76">
        <v>2419.5058745943111</v>
      </c>
      <c r="AD39" s="76">
        <v>725.73411927527923</v>
      </c>
      <c r="AE39" s="76">
        <v>725.73411927527923</v>
      </c>
      <c r="AF39" s="76">
        <v>222.98676328642992</v>
      </c>
      <c r="AG39" s="76">
        <v>1014.2670434857938</v>
      </c>
      <c r="AH39" s="76">
        <v>49.738465103206934</v>
      </c>
      <c r="AI39" s="76">
        <v>167.07320426847676</v>
      </c>
      <c r="AJ39" s="76">
        <v>6.8464670961623026</v>
      </c>
      <c r="AK39" s="76">
        <v>39.92242694939511</v>
      </c>
      <c r="AL39" s="76">
        <v>55.712204926028178</v>
      </c>
      <c r="AM39" s="76">
        <v>63.8419076609512</v>
      </c>
      <c r="AN39" s="76">
        <v>0</v>
      </c>
      <c r="AO39" s="76">
        <v>33128.661854087099</v>
      </c>
      <c r="AP39" s="76">
        <v>25086.009437523753</v>
      </c>
      <c r="AQ39" s="76">
        <v>2564.3467513461983</v>
      </c>
      <c r="AR39" s="76">
        <v>27873.342952156363</v>
      </c>
      <c r="AS39" s="76">
        <v>924.81996808390829</v>
      </c>
      <c r="AT39" s="76">
        <v>0.62819720376769939</v>
      </c>
      <c r="AU39" s="76">
        <v>13901.227844299996</v>
      </c>
      <c r="AV39" s="76">
        <v>1.4621051702794909</v>
      </c>
      <c r="AW39" s="76">
        <v>0.31482612018496786</v>
      </c>
      <c r="AX39" s="76">
        <v>1376.7381818372207</v>
      </c>
      <c r="AY39" s="76">
        <v>0.72425193483137429</v>
      </c>
      <c r="AZ39" s="76">
        <v>5.888217434150695E-2</v>
      </c>
      <c r="BA39" s="76">
        <v>3153.0118471054902</v>
      </c>
      <c r="BB39" s="76">
        <v>2985.4989759535229</v>
      </c>
      <c r="BC39" s="76">
        <v>167.51287115197013</v>
      </c>
      <c r="BD39" s="76">
        <v>1.8036979159708323E-3</v>
      </c>
      <c r="BE39" s="76">
        <v>425.70861739336544</v>
      </c>
      <c r="BF39" s="76">
        <v>1.2966356744214249E-2</v>
      </c>
      <c r="BG39" s="76">
        <v>236.59335986595897</v>
      </c>
      <c r="BH39" s="76">
        <v>2.7158146626101582</v>
      </c>
      <c r="BI39" s="76">
        <v>932.10033014214309</v>
      </c>
      <c r="BJ39" s="76">
        <v>204.61560954081023</v>
      </c>
      <c r="BK39" s="76">
        <v>1.9818472299475847</v>
      </c>
      <c r="BL39" s="76">
        <v>6.4514438158699754</v>
      </c>
      <c r="BM39" s="76">
        <v>6.3483483401952211E-3</v>
      </c>
      <c r="BN39" s="76">
        <v>51.219303641925272</v>
      </c>
      <c r="BO39" s="76">
        <v>1135.956622828282</v>
      </c>
      <c r="BP39" s="76">
        <v>0</v>
      </c>
      <c r="BQ39" s="76">
        <v>3649.4121481234101</v>
      </c>
      <c r="BR39" s="76">
        <v>870.11637914026346</v>
      </c>
      <c r="BS39" s="76">
        <v>32934.451642057589</v>
      </c>
      <c r="BT39" s="76">
        <v>4946.0916800743653</v>
      </c>
      <c r="BU39" s="94"/>
      <c r="BV39" s="76">
        <f t="shared" si="15"/>
        <v>32468.791202969183</v>
      </c>
      <c r="BW39" s="29">
        <f t="shared" si="16"/>
        <v>8.0000007056627159E-3</v>
      </c>
      <c r="BX39" s="94"/>
      <c r="BY39" s="69">
        <f t="shared" si="17"/>
        <v>-4.8706771213544086E-3</v>
      </c>
      <c r="BZ39" s="69">
        <f t="shared" si="18"/>
        <v>-9.5720719202116618E-3</v>
      </c>
      <c r="CA39" s="69">
        <f t="shared" si="19"/>
        <v>-1.0269553840112142E-2</v>
      </c>
      <c r="CB39" s="69">
        <f t="shared" si="20"/>
        <v>-1.1428399987353267E-2</v>
      </c>
      <c r="CC39" s="69">
        <f t="shared" si="21"/>
        <v>-1.1555289233175753E-2</v>
      </c>
      <c r="CD39" s="69">
        <f t="shared" si="22"/>
        <v>-6.0457503167152078E-3</v>
      </c>
      <c r="CE39" s="69">
        <f t="shared" si="23"/>
        <v>3.1694529520331543E-3</v>
      </c>
      <c r="CF39" s="69">
        <f t="shared" si="24"/>
        <v>-7.6093855341699658E-3</v>
      </c>
      <c r="CG39" s="69">
        <f t="shared" si="25"/>
        <v>6.9030227538954554E-4</v>
      </c>
      <c r="CH39" s="69">
        <f t="shared" si="26"/>
        <v>-9.8971745993069668E-3</v>
      </c>
      <c r="CI39" s="69">
        <f t="shared" si="27"/>
        <v>-1.0843113131680297E-2</v>
      </c>
      <c r="CJ39" s="69">
        <f t="shared" si="28"/>
        <v>8.385076867142529E-4</v>
      </c>
      <c r="CK39" s="69">
        <f t="shared" si="29"/>
        <v>1.9345488470817551E-3</v>
      </c>
    </row>
    <row r="40" spans="1:89">
      <c r="A40" s="94" t="s">
        <v>204</v>
      </c>
      <c r="B40" s="76">
        <v>28730.551040356302</v>
      </c>
      <c r="C40" s="76">
        <v>4.4130173525738643</v>
      </c>
      <c r="D40" s="76">
        <v>2042.8533926770037</v>
      </c>
      <c r="E40" s="76">
        <v>199.3576674983363</v>
      </c>
      <c r="F40" s="76">
        <v>189.11418301411027</v>
      </c>
      <c r="G40" s="76">
        <v>4.0041321811674351</v>
      </c>
      <c r="H40" s="76">
        <v>2190.2208048431994</v>
      </c>
      <c r="I40" s="76">
        <v>20.922685369283997</v>
      </c>
      <c r="J40" s="76">
        <v>59.845297595170251</v>
      </c>
      <c r="K40" s="76">
        <v>53.654684360637802</v>
      </c>
      <c r="L40" s="76">
        <v>3.4643884535155376</v>
      </c>
      <c r="M40" s="76">
        <v>10.465450689671462</v>
      </c>
      <c r="N40" s="76">
        <v>3.6946560936377466</v>
      </c>
      <c r="O40" s="76"/>
      <c r="P40" s="94" t="s">
        <v>204</v>
      </c>
      <c r="Q40" s="76">
        <v>2.6882288185557521</v>
      </c>
      <c r="R40" s="76">
        <v>3.4250084311038012</v>
      </c>
      <c r="S40" s="76">
        <v>20.77748045192612</v>
      </c>
      <c r="T40" s="76">
        <v>20.77748045192612</v>
      </c>
      <c r="U40" s="76">
        <v>9.8562842800145507</v>
      </c>
      <c r="V40" s="76">
        <v>60.118892018968388</v>
      </c>
      <c r="W40" s="76">
        <v>10.520881071274324</v>
      </c>
      <c r="X40" s="76">
        <v>172.39887546376985</v>
      </c>
      <c r="Y40" s="76">
        <v>28688.532591257554</v>
      </c>
      <c r="Z40" s="76">
        <v>113.02436795105741</v>
      </c>
      <c r="AA40" s="76">
        <v>13.002419489178058</v>
      </c>
      <c r="AB40" s="76">
        <v>117.72568395618315</v>
      </c>
      <c r="AC40" s="76">
        <v>163.07339850003692</v>
      </c>
      <c r="AD40" s="76">
        <v>53.129242728195443</v>
      </c>
      <c r="AE40" s="76">
        <v>53.129242728195443</v>
      </c>
      <c r="AF40" s="76">
        <v>16.219130307489667</v>
      </c>
      <c r="AG40" s="76">
        <v>70.648480546636108</v>
      </c>
      <c r="AH40" s="76">
        <v>3.5743288398702608</v>
      </c>
      <c r="AI40" s="76">
        <v>11.119711180099259</v>
      </c>
      <c r="AJ40" s="76">
        <v>0.49219683837144462</v>
      </c>
      <c r="AK40" s="76">
        <v>2.9895283483886979</v>
      </c>
      <c r="AL40" s="76">
        <v>3.7125986824492809</v>
      </c>
      <c r="AM40" s="76">
        <v>4.3788193957131121</v>
      </c>
      <c r="AN40" s="76">
        <v>0</v>
      </c>
      <c r="AO40" s="76">
        <v>2220.0788892012088</v>
      </c>
      <c r="AP40" s="76">
        <v>1824.6528289158196</v>
      </c>
      <c r="AQ40" s="76">
        <v>186.51996344736742</v>
      </c>
      <c r="AR40" s="76">
        <v>2027.3919226706764</v>
      </c>
      <c r="AS40" s="76">
        <v>65.502745000192888</v>
      </c>
      <c r="AT40" s="76">
        <v>5.6391156379349307E-2</v>
      </c>
      <c r="AU40" s="76">
        <v>907.93459153755759</v>
      </c>
      <c r="AV40" s="76">
        <v>9.5745022459586618E-2</v>
      </c>
      <c r="AW40" s="76">
        <v>2.0294212867276274E-2</v>
      </c>
      <c r="AX40" s="76">
        <v>88.509928294669791</v>
      </c>
      <c r="AY40" s="76">
        <v>5.0370677645684134E-2</v>
      </c>
      <c r="AZ40" s="76">
        <v>3.7930316638833338E-3</v>
      </c>
      <c r="BA40" s="76">
        <v>196.94695085224171</v>
      </c>
      <c r="BB40" s="76">
        <v>186.79621582024717</v>
      </c>
      <c r="BC40" s="76">
        <v>10.150735031994561</v>
      </c>
      <c r="BD40" s="76">
        <v>1.0730608089860411E-4</v>
      </c>
      <c r="BE40" s="76">
        <v>26.130931177213</v>
      </c>
      <c r="BF40" s="76">
        <v>7.714203497632767E-4</v>
      </c>
      <c r="BG40" s="76">
        <v>14.498985785699697</v>
      </c>
      <c r="BH40" s="76">
        <v>0.16986691567872048</v>
      </c>
      <c r="BI40" s="76">
        <v>56.711882251139464</v>
      </c>
      <c r="BJ40" s="76">
        <v>18.577035723650649</v>
      </c>
      <c r="BK40" s="76">
        <v>0.12703048385941124</v>
      </c>
      <c r="BL40" s="76">
        <v>0.41970987505304752</v>
      </c>
      <c r="BM40" s="76">
        <v>4.0820948759073399E-4</v>
      </c>
      <c r="BN40" s="76">
        <v>3.9945979706454544</v>
      </c>
      <c r="BO40" s="76">
        <v>74.101906400253313</v>
      </c>
      <c r="BP40" s="76">
        <v>0</v>
      </c>
      <c r="BQ40" s="76">
        <v>239.90110564235553</v>
      </c>
      <c r="BR40" s="76">
        <v>55.654408055688748</v>
      </c>
      <c r="BS40" s="76">
        <v>2205.2922470058475</v>
      </c>
      <c r="BT40" s="76">
        <v>321.73653013988354</v>
      </c>
      <c r="BU40" s="94"/>
      <c r="BV40" s="76">
        <f t="shared" si="15"/>
        <v>2175.4627200042937</v>
      </c>
      <c r="BW40" s="29">
        <f t="shared" si="16"/>
        <v>7.9999974973384829E-3</v>
      </c>
      <c r="BX40" s="94"/>
      <c r="BY40" s="69">
        <f t="shared" si="17"/>
        <v>-1.4625006335495416E-3</v>
      </c>
      <c r="BZ40" s="69">
        <f t="shared" si="18"/>
        <v>-7.7493365941120719E-3</v>
      </c>
      <c r="CA40" s="69">
        <f t="shared" si="19"/>
        <v>-7.5685656453624598E-3</v>
      </c>
      <c r="CB40" s="69">
        <f t="shared" si="20"/>
        <v>-1.2092420002429568E-2</v>
      </c>
      <c r="CC40" s="69">
        <f t="shared" si="21"/>
        <v>-1.2256971724273839E-2</v>
      </c>
      <c r="CD40" s="69">
        <f t="shared" si="22"/>
        <v>-2.3810928537331393E-3</v>
      </c>
      <c r="CE40" s="69">
        <f t="shared" si="23"/>
        <v>6.8812432652090695E-3</v>
      </c>
      <c r="CF40" s="69">
        <f t="shared" si="24"/>
        <v>-6.9400707793965911E-3</v>
      </c>
      <c r="CG40" s="69">
        <f t="shared" si="25"/>
        <v>4.5716945991127848E-3</v>
      </c>
      <c r="CH40" s="69">
        <f t="shared" si="26"/>
        <v>-9.7930243874071454E-3</v>
      </c>
      <c r="CI40" s="69">
        <f t="shared" si="27"/>
        <v>-1.1367092039512774E-2</v>
      </c>
      <c r="CJ40" s="69">
        <f t="shared" si="28"/>
        <v>5.2965116597957634E-3</v>
      </c>
      <c r="CK40" s="69">
        <f t="shared" si="29"/>
        <v>4.8563623668334728E-3</v>
      </c>
    </row>
    <row r="41" spans="1:89">
      <c r="A41" s="94" t="s">
        <v>205</v>
      </c>
      <c r="B41" s="76">
        <v>201348.28241839277</v>
      </c>
      <c r="C41" s="76">
        <v>26.963292494572809</v>
      </c>
      <c r="D41" s="76">
        <v>13136.555682047794</v>
      </c>
      <c r="E41" s="76">
        <v>1303.1796646061068</v>
      </c>
      <c r="F41" s="76">
        <v>1230.9618756771033</v>
      </c>
      <c r="G41" s="76">
        <v>27.954538368250034</v>
      </c>
      <c r="H41" s="76">
        <v>20926.886420013652</v>
      </c>
      <c r="I41" s="76">
        <v>140.13402983229088</v>
      </c>
      <c r="J41" s="76">
        <v>550.46710337398235</v>
      </c>
      <c r="K41" s="76">
        <v>334.70606575264179</v>
      </c>
      <c r="L41" s="76">
        <v>22.702714962940302</v>
      </c>
      <c r="M41" s="76">
        <v>84.255536812850053</v>
      </c>
      <c r="N41" s="76">
        <v>30.178220945341927</v>
      </c>
      <c r="O41" s="76"/>
      <c r="P41" s="94" t="s">
        <v>205</v>
      </c>
      <c r="Q41" s="76">
        <v>21.778538004605103</v>
      </c>
      <c r="R41" s="76">
        <v>22.563606210336001</v>
      </c>
      <c r="S41" s="76">
        <v>140.27138187886715</v>
      </c>
      <c r="T41" s="76">
        <v>140.27138187886715</v>
      </c>
      <c r="U41" s="76">
        <v>63.921057882901501</v>
      </c>
      <c r="V41" s="76">
        <v>559.22324002421465</v>
      </c>
      <c r="W41" s="76">
        <v>85.444089396314197</v>
      </c>
      <c r="X41" s="76">
        <v>1197.806628780811</v>
      </c>
      <c r="Y41" s="76">
        <v>201996.75027916042</v>
      </c>
      <c r="Z41" s="76">
        <v>857.97453906781845</v>
      </c>
      <c r="AA41" s="76">
        <v>89.981049816773378</v>
      </c>
      <c r="AB41" s="76">
        <v>951.52638985436874</v>
      </c>
      <c r="AC41" s="76">
        <v>1857.0578692267118</v>
      </c>
      <c r="AD41" s="76">
        <v>333.67041798162677</v>
      </c>
      <c r="AE41" s="76">
        <v>333.67041798162677</v>
      </c>
      <c r="AF41" s="76">
        <v>105.24484879578037</v>
      </c>
      <c r="AG41" s="76">
        <v>810.24012769107674</v>
      </c>
      <c r="AH41" s="76">
        <v>33.372907788060431</v>
      </c>
      <c r="AI41" s="76">
        <v>94.326683253776338</v>
      </c>
      <c r="AJ41" s="76">
        <v>3.0376752208513147</v>
      </c>
      <c r="AK41" s="76">
        <v>31.111604133275577</v>
      </c>
      <c r="AL41" s="76">
        <v>30.608478406734736</v>
      </c>
      <c r="AM41" s="76">
        <v>26.986990064650556</v>
      </c>
      <c r="AN41" s="76">
        <v>0</v>
      </c>
      <c r="AO41" s="76">
        <v>21407.693143846071</v>
      </c>
      <c r="AP41" s="76">
        <v>11840.046638403415</v>
      </c>
      <c r="AQ41" s="76">
        <v>1210.3153464398115</v>
      </c>
      <c r="AR41" s="76">
        <v>13155.606833639002</v>
      </c>
      <c r="AS41" s="76">
        <v>578.79813373314141</v>
      </c>
      <c r="AT41" s="76">
        <v>0.26821882427509286</v>
      </c>
      <c r="AU41" s="76">
        <v>9262.1696878946459</v>
      </c>
      <c r="AV41" s="76">
        <v>0.58119996174980815</v>
      </c>
      <c r="AW41" s="76">
        <v>0.11582233546630509</v>
      </c>
      <c r="AX41" s="76">
        <v>522.52591189228201</v>
      </c>
      <c r="AY41" s="76">
        <v>0.28762921443806949</v>
      </c>
      <c r="AZ41" s="76">
        <v>2.1595310912327699E-2</v>
      </c>
      <c r="BA41" s="76">
        <v>1291.5080016264189</v>
      </c>
      <c r="BB41" s="76">
        <v>1219.7013462694624</v>
      </c>
      <c r="BC41" s="76">
        <v>71.806655356955844</v>
      </c>
      <c r="BD41" s="76">
        <v>4.3281291467561707E-4</v>
      </c>
      <c r="BE41" s="76">
        <v>191.38273919873015</v>
      </c>
      <c r="BF41" s="76">
        <v>3.1113202334694672E-3</v>
      </c>
      <c r="BG41" s="76">
        <v>101.25889595837671</v>
      </c>
      <c r="BH41" s="76">
        <v>1.0814074372922824</v>
      </c>
      <c r="BI41" s="76">
        <v>398.92445992823923</v>
      </c>
      <c r="BJ41" s="76">
        <v>90.716432608521501</v>
      </c>
      <c r="BK41" s="76">
        <v>0.88864723512844757</v>
      </c>
      <c r="BL41" s="76">
        <v>2.3589656107629637</v>
      </c>
      <c r="BM41" s="76">
        <v>2.309228661188181E-3</v>
      </c>
      <c r="BN41" s="76">
        <v>28.132147878106458</v>
      </c>
      <c r="BO41" s="76">
        <v>731.76556443020081</v>
      </c>
      <c r="BP41" s="76">
        <v>0</v>
      </c>
      <c r="BQ41" s="76">
        <v>2426.6436664023904</v>
      </c>
      <c r="BR41" s="76">
        <v>543.76727594239344</v>
      </c>
      <c r="BS41" s="76">
        <v>21299.422233612768</v>
      </c>
      <c r="BT41" s="76">
        <v>2968.2631289960536</v>
      </c>
      <c r="BU41" s="94"/>
      <c r="BV41" s="76">
        <f t="shared" si="15"/>
        <v>21020.385276795867</v>
      </c>
      <c r="BW41" s="29">
        <f t="shared" si="16"/>
        <v>7.9999995535491621E-3</v>
      </c>
      <c r="BX41" s="94"/>
      <c r="BY41" s="69">
        <f t="shared" si="17"/>
        <v>3.2206277251482065E-3</v>
      </c>
      <c r="BZ41" s="69">
        <f t="shared" si="18"/>
        <v>8.7888265435376452E-4</v>
      </c>
      <c r="CA41" s="69">
        <f t="shared" si="19"/>
        <v>1.4502394731400253E-3</v>
      </c>
      <c r="CB41" s="69">
        <f t="shared" si="20"/>
        <v>-8.956296124537598E-3</v>
      </c>
      <c r="CC41" s="69">
        <f t="shared" si="21"/>
        <v>-9.1477483016660591E-3</v>
      </c>
      <c r="CD41" s="69">
        <f t="shared" si="22"/>
        <v>6.3535125322673148E-3</v>
      </c>
      <c r="CE41" s="69">
        <f t="shared" si="23"/>
        <v>1.7801779305441103E-2</v>
      </c>
      <c r="CF41" s="69">
        <f t="shared" si="24"/>
        <v>9.8014769674894674E-4</v>
      </c>
      <c r="CG41" s="69">
        <f t="shared" si="25"/>
        <v>1.5906739197607333E-2</v>
      </c>
      <c r="CH41" s="69">
        <f t="shared" si="26"/>
        <v>-3.0942007838614958E-3</v>
      </c>
      <c r="CI41" s="69">
        <f t="shared" si="27"/>
        <v>-6.1274060318944543E-3</v>
      </c>
      <c r="CJ41" s="69">
        <f t="shared" si="28"/>
        <v>1.4106521997529717E-2</v>
      </c>
      <c r="CK41" s="69">
        <f t="shared" si="29"/>
        <v>1.4257217553416466E-2</v>
      </c>
    </row>
    <row r="42" spans="1:89">
      <c r="A42" s="94" t="s">
        <v>206</v>
      </c>
      <c r="B42" s="76">
        <v>43242.949887891999</v>
      </c>
      <c r="C42" s="76">
        <v>20.194937008916874</v>
      </c>
      <c r="D42" s="76">
        <v>13682.129450907745</v>
      </c>
      <c r="E42" s="76">
        <v>1140.7957738582636</v>
      </c>
      <c r="F42" s="76">
        <v>1100.4408612868506</v>
      </c>
      <c r="G42" s="76">
        <v>9.7989193062809044</v>
      </c>
      <c r="H42" s="76">
        <v>4889.4837709588701</v>
      </c>
      <c r="I42" s="76">
        <v>112.97713568917236</v>
      </c>
      <c r="J42" s="76">
        <v>130.98846893060798</v>
      </c>
      <c r="K42" s="76">
        <v>305.96139093996578</v>
      </c>
      <c r="L42" s="76">
        <v>24.784075245405699</v>
      </c>
      <c r="M42" s="76">
        <v>18.344704046315702</v>
      </c>
      <c r="N42" s="76">
        <v>10.400179359689041</v>
      </c>
      <c r="O42" s="76"/>
      <c r="P42" s="94" t="s">
        <v>206</v>
      </c>
      <c r="Q42" s="76">
        <v>10.906591372874439</v>
      </c>
      <c r="R42" s="76">
        <v>24.55243225083629</v>
      </c>
      <c r="S42" s="76">
        <v>112.09126504944723</v>
      </c>
      <c r="T42" s="76">
        <v>112.09126504944723</v>
      </c>
      <c r="U42" s="76">
        <v>68.42799187587427</v>
      </c>
      <c r="V42" s="76">
        <v>131.47103262357109</v>
      </c>
      <c r="W42" s="76">
        <v>18.477346429610019</v>
      </c>
      <c r="X42" s="76">
        <v>298.58890218957993</v>
      </c>
      <c r="Y42" s="76">
        <v>43197.191279397273</v>
      </c>
      <c r="Z42" s="76">
        <v>334.04656237474813</v>
      </c>
      <c r="AA42" s="76">
        <v>20.657796667788819</v>
      </c>
      <c r="AB42" s="76">
        <v>201.83588373923175</v>
      </c>
      <c r="AC42" s="76">
        <v>307.75268413705152</v>
      </c>
      <c r="AD42" s="76">
        <v>303.19593449204297</v>
      </c>
      <c r="AE42" s="76">
        <v>303.19593449204297</v>
      </c>
      <c r="AF42" s="76">
        <v>108.42986791999427</v>
      </c>
      <c r="AG42" s="76">
        <v>142.79467254210775</v>
      </c>
      <c r="AH42" s="76">
        <v>6.8242605484904413</v>
      </c>
      <c r="AI42" s="76">
        <v>37.244213139213691</v>
      </c>
      <c r="AJ42" s="76">
        <v>3.4513874970838372</v>
      </c>
      <c r="AK42" s="76">
        <v>5.1141999854554481</v>
      </c>
      <c r="AL42" s="76">
        <v>10.451711215261</v>
      </c>
      <c r="AM42" s="76">
        <v>20.023428518218441</v>
      </c>
      <c r="AN42" s="76">
        <v>0</v>
      </c>
      <c r="AO42" s="76">
        <v>4957.1600960112892</v>
      </c>
      <c r="AP42" s="76">
        <v>12198.360856782243</v>
      </c>
      <c r="AQ42" s="76">
        <v>1246.9435343088787</v>
      </c>
      <c r="AR42" s="76">
        <v>13553.734259011113</v>
      </c>
      <c r="AS42" s="76">
        <v>136.08641789508198</v>
      </c>
      <c r="AT42" s="76">
        <v>5.1919581970601272E-2</v>
      </c>
      <c r="AU42" s="76">
        <v>1932.1814011273334</v>
      </c>
      <c r="AV42" s="76">
        <v>0.61284003130563214</v>
      </c>
      <c r="AW42" s="76">
        <v>0.19848069103876284</v>
      </c>
      <c r="AX42" s="76">
        <v>762.56942277484768</v>
      </c>
      <c r="AY42" s="76">
        <v>0.28179791398667314</v>
      </c>
      <c r="AZ42" s="76">
        <v>3.6924682550968112E-2</v>
      </c>
      <c r="BA42" s="76">
        <v>1130.482516756445</v>
      </c>
      <c r="BB42" s="76">
        <v>1090.3960683583784</v>
      </c>
      <c r="BC42" s="76">
        <v>40.086448398066544</v>
      </c>
      <c r="BD42" s="76">
        <v>4.5826857179075939E-4</v>
      </c>
      <c r="BE42" s="76">
        <v>39.356889945270233</v>
      </c>
      <c r="BF42" s="76">
        <v>3.2943766982478752E-3</v>
      </c>
      <c r="BG42" s="76">
        <v>56.788354833909267</v>
      </c>
      <c r="BH42" s="76">
        <v>1.1856999598758793</v>
      </c>
      <c r="BI42" s="76">
        <v>225.98922039054878</v>
      </c>
      <c r="BJ42" s="76">
        <v>17.865462404109419</v>
      </c>
      <c r="BK42" s="76">
        <v>0.16703912630830536</v>
      </c>
      <c r="BL42" s="76">
        <v>3.1498008033642519</v>
      </c>
      <c r="BM42" s="76">
        <v>3.9249781312521714E-3</v>
      </c>
      <c r="BN42" s="76">
        <v>9.7326786311502058</v>
      </c>
      <c r="BO42" s="76">
        <v>202.07691469706356</v>
      </c>
      <c r="BP42" s="76">
        <v>0</v>
      </c>
      <c r="BQ42" s="76">
        <v>481.85006937479551</v>
      </c>
      <c r="BR42" s="76">
        <v>119.71779569174096</v>
      </c>
      <c r="BS42" s="76">
        <v>4933.3502970176978</v>
      </c>
      <c r="BT42" s="76">
        <v>649.4437608746066</v>
      </c>
      <c r="BU42" s="94"/>
      <c r="BV42" s="76">
        <f t="shared" si="15"/>
        <v>4855.7912891291671</v>
      </c>
      <c r="BW42" s="29">
        <f t="shared" si="16"/>
        <v>7.999999546095966E-3</v>
      </c>
      <c r="BX42" s="94"/>
      <c r="BY42" s="69">
        <f t="shared" si="17"/>
        <v>-1.0581749999330546E-3</v>
      </c>
      <c r="BZ42" s="69">
        <f t="shared" si="18"/>
        <v>-8.4926479653144975E-3</v>
      </c>
      <c r="CA42" s="69">
        <f t="shared" si="19"/>
        <v>-9.3841526903631085E-3</v>
      </c>
      <c r="CB42" s="69">
        <f t="shared" si="20"/>
        <v>-9.0404061253999621E-3</v>
      </c>
      <c r="CC42" s="69">
        <f t="shared" si="21"/>
        <v>-9.1279715992423245E-3</v>
      </c>
      <c r="CD42" s="69">
        <f t="shared" si="22"/>
        <v>-6.7599980222553353E-3</v>
      </c>
      <c r="CE42" s="69">
        <f t="shared" si="23"/>
        <v>8.9716068431136501E-3</v>
      </c>
      <c r="CF42" s="69">
        <f t="shared" si="24"/>
        <v>-7.841149754073894E-3</v>
      </c>
      <c r="CG42" s="69">
        <f t="shared" si="25"/>
        <v>3.6840165924738994E-3</v>
      </c>
      <c r="CH42" s="69">
        <f t="shared" si="26"/>
        <v>-9.0385798006305963E-3</v>
      </c>
      <c r="CI42" s="69">
        <f t="shared" si="27"/>
        <v>-9.3464449359412487E-3</v>
      </c>
      <c r="CJ42" s="69">
        <f t="shared" si="28"/>
        <v>7.2305545491183482E-3</v>
      </c>
      <c r="CK42" s="69">
        <f t="shared" si="29"/>
        <v>4.9549006598574282E-3</v>
      </c>
    </row>
    <row r="43" spans="1:89">
      <c r="A43" s="94" t="s">
        <v>207</v>
      </c>
      <c r="B43" s="76">
        <v>216004.94087679652</v>
      </c>
      <c r="C43" s="76">
        <v>36.378666421153895</v>
      </c>
      <c r="D43" s="76">
        <v>17657.370256201677</v>
      </c>
      <c r="E43" s="76">
        <v>1706.7302664292572</v>
      </c>
      <c r="F43" s="76">
        <v>1619.9987558605017</v>
      </c>
      <c r="G43" s="76">
        <v>27.387860165869846</v>
      </c>
      <c r="H43" s="76">
        <v>20679.346832447056</v>
      </c>
      <c r="I43" s="76">
        <v>178.65450365543413</v>
      </c>
      <c r="J43" s="76">
        <v>549.38350700585988</v>
      </c>
      <c r="K43" s="76">
        <v>450.51865457510996</v>
      </c>
      <c r="L43" s="76">
        <v>31.76761934712933</v>
      </c>
      <c r="M43" s="76">
        <v>84.867808551822364</v>
      </c>
      <c r="N43" s="76">
        <v>31.965196228089944</v>
      </c>
      <c r="O43" s="76"/>
      <c r="P43" s="94" t="s">
        <v>207</v>
      </c>
      <c r="Q43" s="76">
        <v>24.198797096357325</v>
      </c>
      <c r="R43" s="76">
        <v>31.453440435937498</v>
      </c>
      <c r="S43" s="76">
        <v>177.81795968925866</v>
      </c>
      <c r="T43" s="76">
        <v>177.81795968925866</v>
      </c>
      <c r="U43" s="76">
        <v>87.672230928173406</v>
      </c>
      <c r="V43" s="76">
        <v>555.01412673691334</v>
      </c>
      <c r="W43" s="76">
        <v>85.700737407700771</v>
      </c>
      <c r="X43" s="76">
        <v>1305.9678828469748</v>
      </c>
      <c r="Y43" s="76">
        <v>216097.28196299562</v>
      </c>
      <c r="Z43" s="76">
        <v>928.54998238884912</v>
      </c>
      <c r="AA43" s="76">
        <v>99.505179076041983</v>
      </c>
      <c r="AB43" s="76">
        <v>952.70038878052833</v>
      </c>
      <c r="AC43" s="76">
        <v>1692.2696919249295</v>
      </c>
      <c r="AD43" s="76">
        <v>446.9174162547418</v>
      </c>
      <c r="AE43" s="76">
        <v>446.9174162547418</v>
      </c>
      <c r="AF43" s="76">
        <v>140.35709199931659</v>
      </c>
      <c r="AG43" s="76">
        <v>729.75313846631309</v>
      </c>
      <c r="AH43" s="76">
        <v>31.44981103035887</v>
      </c>
      <c r="AI43" s="76">
        <v>100.66707276570045</v>
      </c>
      <c r="AJ43" s="76">
        <v>4.2855628786130726</v>
      </c>
      <c r="AK43" s="76">
        <v>27.332640460215526</v>
      </c>
      <c r="AL43" s="76">
        <v>32.267573965482555</v>
      </c>
      <c r="AM43" s="76">
        <v>36.150137773331792</v>
      </c>
      <c r="AN43" s="76">
        <v>0</v>
      </c>
      <c r="AO43" s="76">
        <v>21055.651016716543</v>
      </c>
      <c r="AP43" s="76">
        <v>15790.167725480471</v>
      </c>
      <c r="AQ43" s="76">
        <v>1614.1065276520221</v>
      </c>
      <c r="AR43" s="76">
        <v>17544.631345131816</v>
      </c>
      <c r="AS43" s="76">
        <v>571.1263025439963</v>
      </c>
      <c r="AT43" s="76">
        <v>0.40736263860182875</v>
      </c>
      <c r="AU43" s="76">
        <v>8941.33392142925</v>
      </c>
      <c r="AV43" s="76">
        <v>0.81525918726610347</v>
      </c>
      <c r="AW43" s="76">
        <v>0.18048148724901758</v>
      </c>
      <c r="AX43" s="76">
        <v>777.3585501303487</v>
      </c>
      <c r="AY43" s="76">
        <v>0.41713588804929547</v>
      </c>
      <c r="AZ43" s="76">
        <v>3.3758324233756049E-2</v>
      </c>
      <c r="BA43" s="76">
        <v>1689.2996575899599</v>
      </c>
      <c r="BB43" s="76">
        <v>1603.1526043273939</v>
      </c>
      <c r="BC43" s="76">
        <v>86.147053262564981</v>
      </c>
      <c r="BD43" s="76">
        <v>1.0435281588650602E-3</v>
      </c>
      <c r="BE43" s="76">
        <v>214.39487083670909</v>
      </c>
      <c r="BF43" s="76">
        <v>7.5016290822709835E-3</v>
      </c>
      <c r="BG43" s="76">
        <v>122.52277570616786</v>
      </c>
      <c r="BH43" s="76">
        <v>1.4773287301928502</v>
      </c>
      <c r="BI43" s="76">
        <v>480.82902576651981</v>
      </c>
      <c r="BJ43" s="76">
        <v>130.13476957411774</v>
      </c>
      <c r="BK43" s="76">
        <v>1.0241682160750021</v>
      </c>
      <c r="BL43" s="76">
        <v>3.6797018460402193</v>
      </c>
      <c r="BM43" s="76">
        <v>3.6404126997249728E-3</v>
      </c>
      <c r="BN43" s="76">
        <v>27.365085727828394</v>
      </c>
      <c r="BO43" s="76">
        <v>721.73414396260216</v>
      </c>
      <c r="BP43" s="76">
        <v>0</v>
      </c>
      <c r="BQ43" s="76">
        <v>2354.5127644560644</v>
      </c>
      <c r="BR43" s="76">
        <v>532.31216979743033</v>
      </c>
      <c r="BS43" s="76">
        <v>20939.893972783942</v>
      </c>
      <c r="BT43" s="76">
        <v>2968.0047881358396</v>
      </c>
      <c r="BU43" s="94"/>
      <c r="BV43" s="76">
        <f t="shared" si="15"/>
        <v>20655.34186674</v>
      </c>
      <c r="BW43" s="29">
        <f t="shared" si="16"/>
        <v>8.0000023504775506E-3</v>
      </c>
      <c r="BX43" s="94"/>
      <c r="BY43" s="69">
        <f t="shared" si="17"/>
        <v>4.2749524998952947E-4</v>
      </c>
      <c r="BZ43" s="69">
        <f t="shared" si="18"/>
        <v>-6.2819413217746469E-3</v>
      </c>
      <c r="CA43" s="69">
        <f t="shared" si="19"/>
        <v>-6.3848075582072575E-3</v>
      </c>
      <c r="CB43" s="69">
        <f t="shared" si="20"/>
        <v>-1.0212866779332867E-2</v>
      </c>
      <c r="CC43" s="69">
        <f t="shared" si="21"/>
        <v>-1.0398866957252411E-2</v>
      </c>
      <c r="CD43" s="69">
        <f t="shared" si="22"/>
        <v>-8.3155229738733226E-4</v>
      </c>
      <c r="CE43" s="69">
        <f t="shared" si="23"/>
        <v>1.2599389257695191E-2</v>
      </c>
      <c r="CF43" s="69">
        <f t="shared" si="24"/>
        <v>-4.6824678306956529E-3</v>
      </c>
      <c r="CG43" s="69">
        <f t="shared" si="25"/>
        <v>1.0248978462677801E-2</v>
      </c>
      <c r="CH43" s="69">
        <f t="shared" si="26"/>
        <v>-7.9935387442825051E-3</v>
      </c>
      <c r="CI43" s="69">
        <f t="shared" si="27"/>
        <v>-9.8899104701159184E-3</v>
      </c>
      <c r="CJ43" s="69">
        <f t="shared" si="28"/>
        <v>9.8144263424664764E-3</v>
      </c>
      <c r="CK43" s="69">
        <f t="shared" si="29"/>
        <v>9.459592715620229E-3</v>
      </c>
    </row>
    <row r="44" spans="1:89">
      <c r="A44" s="94" t="s">
        <v>208</v>
      </c>
      <c r="B44" s="76">
        <v>623287.99771547818</v>
      </c>
      <c r="C44" s="76">
        <v>208.42213683376769</v>
      </c>
      <c r="D44" s="76">
        <v>85281.135886729331</v>
      </c>
      <c r="E44" s="76">
        <v>7450.1073300481039</v>
      </c>
      <c r="F44" s="76">
        <v>7124.0870830659196</v>
      </c>
      <c r="G44" s="76">
        <v>116.10875346206849</v>
      </c>
      <c r="H44" s="76">
        <v>56387.392941723934</v>
      </c>
      <c r="I44" s="76">
        <v>669.76211819552873</v>
      </c>
      <c r="J44" s="76">
        <v>1548.7778617857207</v>
      </c>
      <c r="K44" s="76">
        <v>1766.4504748158718</v>
      </c>
      <c r="L44" s="76">
        <v>120.52918781660695</v>
      </c>
      <c r="M44" s="76">
        <v>216.40907700472141</v>
      </c>
      <c r="N44" s="76">
        <v>90.4604889210934</v>
      </c>
      <c r="O44" s="76"/>
      <c r="P44" s="94" t="s">
        <v>208</v>
      </c>
      <c r="Q44" s="76">
        <v>62.131527348884063</v>
      </c>
      <c r="R44" s="76">
        <v>119.14236825878976</v>
      </c>
      <c r="S44" s="76">
        <v>664.27569442996617</v>
      </c>
      <c r="T44" s="76">
        <v>664.27569442996617</v>
      </c>
      <c r="U44" s="76">
        <v>344.13632145720015</v>
      </c>
      <c r="V44" s="76">
        <v>1559.9027037924166</v>
      </c>
      <c r="W44" s="76">
        <v>218.13433523642868</v>
      </c>
      <c r="X44" s="76">
        <v>3678.5852463229548</v>
      </c>
      <c r="Y44" s="76">
        <v>623549.81317724567</v>
      </c>
      <c r="Z44" s="76">
        <v>2742.9147812198853</v>
      </c>
      <c r="AA44" s="76">
        <v>287.55209537439498</v>
      </c>
      <c r="AB44" s="76">
        <v>2406.9259466178801</v>
      </c>
      <c r="AC44" s="76">
        <v>4475.3180570798431</v>
      </c>
      <c r="AD44" s="76">
        <v>1748.0884997089859</v>
      </c>
      <c r="AE44" s="76">
        <v>1748.0884997089859</v>
      </c>
      <c r="AF44" s="76">
        <v>674.05746172412478</v>
      </c>
      <c r="AG44" s="76">
        <v>1912.9463345822744</v>
      </c>
      <c r="AH44" s="76">
        <v>79.196434150587862</v>
      </c>
      <c r="AI44" s="76">
        <v>281.1188824846912</v>
      </c>
      <c r="AJ44" s="76">
        <v>18.052008498784691</v>
      </c>
      <c r="AK44" s="76">
        <v>68.46592864062103</v>
      </c>
      <c r="AL44" s="76">
        <v>90.910836529827279</v>
      </c>
      <c r="AM44" s="76">
        <v>206.08209241863568</v>
      </c>
      <c r="AN44" s="76">
        <v>0</v>
      </c>
      <c r="AO44" s="76">
        <v>57231.501144529531</v>
      </c>
      <c r="AP44" s="76">
        <v>75831.446590210398</v>
      </c>
      <c r="AQ44" s="76">
        <v>7751.6572718177658</v>
      </c>
      <c r="AR44" s="76">
        <v>84257.161323752327</v>
      </c>
      <c r="AS44" s="76">
        <v>1503.5466192985944</v>
      </c>
      <c r="AT44" s="76">
        <v>1.604663300221014</v>
      </c>
      <c r="AU44" s="76">
        <v>23801.845973638392</v>
      </c>
      <c r="AV44" s="76">
        <v>3.8543927197870347</v>
      </c>
      <c r="AW44" s="76">
        <v>1.0024534291241591</v>
      </c>
      <c r="AX44" s="76">
        <v>4066.7012663018027</v>
      </c>
      <c r="AY44" s="76">
        <v>1.9804778146684534</v>
      </c>
      <c r="AZ44" s="76">
        <v>0.18938756327540701</v>
      </c>
      <c r="BA44" s="76">
        <v>7368.1611340193776</v>
      </c>
      <c r="BB44" s="76">
        <v>7044.6699166866219</v>
      </c>
      <c r="BC44" s="76">
        <v>323.4912173327379</v>
      </c>
      <c r="BD44" s="76">
        <v>1.2274505322508638E-2</v>
      </c>
      <c r="BE44" s="76">
        <v>656.96120667449259</v>
      </c>
      <c r="BF44" s="76">
        <v>8.8238048766238322E-2</v>
      </c>
      <c r="BG44" s="76">
        <v>463.25945641296966</v>
      </c>
      <c r="BH44" s="76">
        <v>6.9485631017929093</v>
      </c>
      <c r="BI44" s="76">
        <v>1816.9609579413241</v>
      </c>
      <c r="BJ44" s="76">
        <v>617.34879980647372</v>
      </c>
      <c r="BK44" s="76">
        <v>3.212956364809826</v>
      </c>
      <c r="BL44" s="76">
        <v>21.872664664980103</v>
      </c>
      <c r="BM44" s="76">
        <v>2.095784329436666E-2</v>
      </c>
      <c r="BN44" s="76">
        <v>115.12206535690073</v>
      </c>
      <c r="BO44" s="76">
        <v>1937.4991543463641</v>
      </c>
      <c r="BP44" s="76">
        <v>0</v>
      </c>
      <c r="BQ44" s="76">
        <v>6313.4310758279171</v>
      </c>
      <c r="BR44" s="76">
        <v>1376.8977967294502</v>
      </c>
      <c r="BS44" s="76">
        <v>56915.341056785539</v>
      </c>
      <c r="BT44" s="76">
        <v>7738.5021673939618</v>
      </c>
      <c r="BU44" s="94"/>
      <c r="BV44" s="76">
        <f t="shared" si="15"/>
        <v>56147.939710022496</v>
      </c>
      <c r="BW44" s="29">
        <f t="shared" si="16"/>
        <v>8.0000020310927143E-3</v>
      </c>
      <c r="BX44" s="94"/>
      <c r="BY44" s="69">
        <f t="shared" si="17"/>
        <v>4.2005535599452223E-4</v>
      </c>
      <c r="BZ44" s="69">
        <f t="shared" si="18"/>
        <v>-1.1227427425323703E-2</v>
      </c>
      <c r="CA44" s="69">
        <f t="shared" si="19"/>
        <v>-1.2007046486072257E-2</v>
      </c>
      <c r="CB44" s="69">
        <f t="shared" si="20"/>
        <v>-1.0999330935571521E-2</v>
      </c>
      <c r="CC44" s="69">
        <f t="shared" si="21"/>
        <v>-1.1147697305395617E-2</v>
      </c>
      <c r="CD44" s="69">
        <f t="shared" si="22"/>
        <v>-8.4979648454334561E-3</v>
      </c>
      <c r="CE44" s="69">
        <f t="shared" si="23"/>
        <v>9.362875059807008E-3</v>
      </c>
      <c r="CF44" s="69">
        <f t="shared" si="24"/>
        <v>-8.1916005944678849E-3</v>
      </c>
      <c r="CG44" s="69">
        <f t="shared" si="25"/>
        <v>7.1829810337481672E-3</v>
      </c>
      <c r="CH44" s="69">
        <f t="shared" si="26"/>
        <v>-1.0394842860680754E-2</v>
      </c>
      <c r="CI44" s="69">
        <f t="shared" si="27"/>
        <v>-1.1506088964337231E-2</v>
      </c>
      <c r="CJ44" s="69">
        <f t="shared" si="28"/>
        <v>7.9722082621776179E-3</v>
      </c>
      <c r="CK44" s="69">
        <f t="shared" si="29"/>
        <v>4.9783901690682447E-3</v>
      </c>
    </row>
    <row r="45" spans="1:89">
      <c r="A45" s="94" t="s">
        <v>209</v>
      </c>
      <c r="B45" s="76">
        <v>90017.463189053175</v>
      </c>
      <c r="C45" s="76">
        <v>15.20435607748469</v>
      </c>
      <c r="D45" s="76">
        <v>6519.5015366936286</v>
      </c>
      <c r="E45" s="76">
        <v>678.05008412216341</v>
      </c>
      <c r="F45" s="76">
        <v>641.70263223453696</v>
      </c>
      <c r="G45" s="76">
        <v>9.5943821363224728</v>
      </c>
      <c r="H45" s="76">
        <v>8027.0001512949402</v>
      </c>
      <c r="I45" s="76">
        <v>68.081847474854627</v>
      </c>
      <c r="J45" s="76">
        <v>205.36519246757504</v>
      </c>
      <c r="K45" s="76">
        <v>168.84307611179148</v>
      </c>
      <c r="L45" s="76">
        <v>12.015096617938033</v>
      </c>
      <c r="M45" s="76">
        <v>34.286140175951125</v>
      </c>
      <c r="N45" s="76">
        <v>13.452099546235246</v>
      </c>
      <c r="O45" s="76"/>
      <c r="P45" s="94" t="s">
        <v>209</v>
      </c>
      <c r="Q45" s="76">
        <v>9.2041705327219852</v>
      </c>
      <c r="R45" s="76">
        <v>11.891123696321747</v>
      </c>
      <c r="S45" s="76">
        <v>67.674633138156253</v>
      </c>
      <c r="T45" s="76">
        <v>67.674633138156253</v>
      </c>
      <c r="U45" s="76">
        <v>31.252803204368426</v>
      </c>
      <c r="V45" s="76">
        <v>206.27014250571776</v>
      </c>
      <c r="W45" s="76">
        <v>34.436441001326969</v>
      </c>
      <c r="X45" s="76">
        <v>514.50845339311786</v>
      </c>
      <c r="Y45" s="76">
        <v>89660.44392532944</v>
      </c>
      <c r="Z45" s="76">
        <v>359.75293567372131</v>
      </c>
      <c r="AA45" s="76">
        <v>39.400954151513083</v>
      </c>
      <c r="AB45" s="76">
        <v>379.12396571697604</v>
      </c>
      <c r="AC45" s="76">
        <v>614.39980462401763</v>
      </c>
      <c r="AD45" s="76">
        <v>167.32115849480962</v>
      </c>
      <c r="AE45" s="76">
        <v>167.32115849480962</v>
      </c>
      <c r="AF45" s="76">
        <v>51.69000559709437</v>
      </c>
      <c r="AG45" s="76">
        <v>260.25885272669939</v>
      </c>
      <c r="AH45" s="76">
        <v>12.036843953808214</v>
      </c>
      <c r="AI45" s="76">
        <v>40.7956159731011</v>
      </c>
      <c r="AJ45" s="76">
        <v>1.56456575897463</v>
      </c>
      <c r="AK45" s="76">
        <v>10.021633135816838</v>
      </c>
      <c r="AL45" s="76">
        <v>13.541370241798482</v>
      </c>
      <c r="AM45" s="76">
        <v>15.065379190021867</v>
      </c>
      <c r="AN45" s="76">
        <v>0</v>
      </c>
      <c r="AO45" s="76">
        <v>8135.8422681151014</v>
      </c>
      <c r="AP45" s="76">
        <v>5815.1269332054635</v>
      </c>
      <c r="AQ45" s="76">
        <v>594.43586761024505</v>
      </c>
      <c r="AR45" s="76">
        <v>6461.2528064128037</v>
      </c>
      <c r="AS45" s="76">
        <v>220.35251705945325</v>
      </c>
      <c r="AT45" s="76">
        <v>0.14834535701946158</v>
      </c>
      <c r="AU45" s="76">
        <v>3468.9293832361627</v>
      </c>
      <c r="AV45" s="76">
        <v>0.31142609170125118</v>
      </c>
      <c r="AW45" s="76">
        <v>6.478649739579033E-2</v>
      </c>
      <c r="AX45" s="76">
        <v>286.14266643518152</v>
      </c>
      <c r="AY45" s="76">
        <v>0.15708822963342667</v>
      </c>
      <c r="AZ45" s="76">
        <v>1.2176954411724179E-2</v>
      </c>
      <c r="BA45" s="76">
        <v>670.92637165976896</v>
      </c>
      <c r="BB45" s="76">
        <v>634.8509612991478</v>
      </c>
      <c r="BC45" s="76">
        <v>36.075410360621007</v>
      </c>
      <c r="BD45" s="76">
        <v>5.7713511435925405E-4</v>
      </c>
      <c r="BE45" s="76">
        <v>93.741770323583424</v>
      </c>
      <c r="BF45" s="76">
        <v>4.1489045974084666E-3</v>
      </c>
      <c r="BG45" s="76">
        <v>51.035749784222652</v>
      </c>
      <c r="BH45" s="76">
        <v>0.57148975501138166</v>
      </c>
      <c r="BI45" s="76">
        <v>200.77994555685993</v>
      </c>
      <c r="BJ45" s="76">
        <v>45.812778971320725</v>
      </c>
      <c r="BK45" s="76">
        <v>0.43993346594134669</v>
      </c>
      <c r="BL45" s="76">
        <v>1.4395269736602778</v>
      </c>
      <c r="BM45" s="76">
        <v>1.3298348139574622E-3</v>
      </c>
      <c r="BN45" s="76">
        <v>9.5395681365983709</v>
      </c>
      <c r="BO45" s="76">
        <v>291.03821013402609</v>
      </c>
      <c r="BP45" s="76">
        <v>0</v>
      </c>
      <c r="BQ45" s="76">
        <v>897.61565217029033</v>
      </c>
      <c r="BR45" s="76">
        <v>218.93753950456164</v>
      </c>
      <c r="BS45" s="76">
        <v>8091.3326961975763</v>
      </c>
      <c r="BT45" s="76">
        <v>1208.9644098229237</v>
      </c>
      <c r="BU45" s="94"/>
      <c r="BV45" s="76">
        <f t="shared" si="15"/>
        <v>7974.0976209677383</v>
      </c>
      <c r="BW45" s="29">
        <f t="shared" si="16"/>
        <v>7.9999973914953396E-3</v>
      </c>
      <c r="BX45" s="94"/>
      <c r="BY45" s="69">
        <f t="shared" si="17"/>
        <v>-3.9661111419450725E-3</v>
      </c>
      <c r="BZ45" s="69">
        <f t="shared" si="18"/>
        <v>-9.1405967312634933E-3</v>
      </c>
      <c r="CA45" s="69">
        <f t="shared" si="19"/>
        <v>-8.9345373956865159E-3</v>
      </c>
      <c r="CB45" s="69">
        <f t="shared" si="20"/>
        <v>-1.0506174439336815E-2</v>
      </c>
      <c r="CC45" s="69">
        <f t="shared" si="21"/>
        <v>-1.067733026359932E-2</v>
      </c>
      <c r="CD45" s="69">
        <f t="shared" si="22"/>
        <v>-5.7131349309703598E-3</v>
      </c>
      <c r="CE45" s="69">
        <f t="shared" si="23"/>
        <v>8.0145189597707611E-3</v>
      </c>
      <c r="CF45" s="69">
        <f t="shared" si="24"/>
        <v>-5.9812468639129472E-3</v>
      </c>
      <c r="CG45" s="69">
        <f t="shared" si="25"/>
        <v>4.4065405011883742E-3</v>
      </c>
      <c r="CH45" s="69">
        <f t="shared" si="26"/>
        <v>-9.0137993930777868E-3</v>
      </c>
      <c r="CI45" s="69">
        <f t="shared" si="27"/>
        <v>-1.0318096105128223E-2</v>
      </c>
      <c r="CJ45" s="69">
        <f t="shared" si="28"/>
        <v>4.3837196197799863E-3</v>
      </c>
      <c r="CK45" s="69">
        <f t="shared" si="29"/>
        <v>6.636190525977778E-3</v>
      </c>
    </row>
    <row r="46" spans="1:89">
      <c r="A46" s="94" t="s">
        <v>210</v>
      </c>
      <c r="B46" s="76">
        <v>32911.499656273161</v>
      </c>
      <c r="C46" s="76">
        <v>11.050412033645134</v>
      </c>
      <c r="D46" s="76">
        <v>4625.2162827527927</v>
      </c>
      <c r="E46" s="76">
        <v>470.001657231097</v>
      </c>
      <c r="F46" s="76">
        <v>447.58907293429701</v>
      </c>
      <c r="G46" s="76">
        <v>7.205610568909294</v>
      </c>
      <c r="H46" s="76">
        <v>4366.6768928011907</v>
      </c>
      <c r="I46" s="76">
        <v>44.330191021998544</v>
      </c>
      <c r="J46" s="76">
        <v>94.283617901433686</v>
      </c>
      <c r="K46" s="76">
        <v>109.70067125781341</v>
      </c>
      <c r="L46" s="76">
        <v>7.339103726382751</v>
      </c>
      <c r="M46" s="76">
        <v>16.11284908194558</v>
      </c>
      <c r="N46" s="76">
        <v>8.5511029555748905</v>
      </c>
      <c r="O46" s="76"/>
      <c r="P46" s="94" t="s">
        <v>210</v>
      </c>
      <c r="Q46" s="76">
        <v>3.8177338979842013</v>
      </c>
      <c r="R46" s="76">
        <v>7.2626128208589105</v>
      </c>
      <c r="S46" s="76">
        <v>44.007024714573951</v>
      </c>
      <c r="T46" s="76">
        <v>44.007024714573951</v>
      </c>
      <c r="U46" s="76">
        <v>21.834361660394528</v>
      </c>
      <c r="V46" s="76">
        <v>94.931173125898951</v>
      </c>
      <c r="W46" s="76">
        <v>16.275684698815517</v>
      </c>
      <c r="X46" s="76">
        <v>215.63057096195379</v>
      </c>
      <c r="Y46" s="76">
        <v>32893.558733003716</v>
      </c>
      <c r="Z46" s="76">
        <v>180.52392203802978</v>
      </c>
      <c r="AA46" s="76">
        <v>17.784695555736686</v>
      </c>
      <c r="AB46" s="76">
        <v>170.22048924410126</v>
      </c>
      <c r="AC46" s="76">
        <v>322.38720554859742</v>
      </c>
      <c r="AD46" s="76">
        <v>108.48785597455867</v>
      </c>
      <c r="AE46" s="76">
        <v>108.48785597455867</v>
      </c>
      <c r="AF46" s="76">
        <v>36.481142153144056</v>
      </c>
      <c r="AG46" s="76">
        <v>130.2373718604585</v>
      </c>
      <c r="AH46" s="76">
        <v>6.2687654354937488</v>
      </c>
      <c r="AI46" s="76">
        <v>25.786523614846637</v>
      </c>
      <c r="AJ46" s="76">
        <v>1.131926290167937</v>
      </c>
      <c r="AK46" s="76">
        <v>5.2668841869971388</v>
      </c>
      <c r="AL46" s="76">
        <v>8.6501962663347634</v>
      </c>
      <c r="AM46" s="76">
        <v>10.916427940717718</v>
      </c>
      <c r="AN46" s="76">
        <v>0</v>
      </c>
      <c r="AO46" s="76">
        <v>4443.7028925742843</v>
      </c>
      <c r="AP46" s="76">
        <v>4104.1303897220541</v>
      </c>
      <c r="AQ46" s="76">
        <v>419.53293923510694</v>
      </c>
      <c r="AR46" s="76">
        <v>4560.144471110304</v>
      </c>
      <c r="AS46" s="76">
        <v>108.64498881088196</v>
      </c>
      <c r="AT46" s="76">
        <v>4.9592629342416344E-2</v>
      </c>
      <c r="AU46" s="76">
        <v>1967.0784551199581</v>
      </c>
      <c r="AV46" s="76">
        <v>0.22347117732325841</v>
      </c>
      <c r="AW46" s="76">
        <v>5.7576829092191806E-2</v>
      </c>
      <c r="AX46" s="76">
        <v>237.31189415609839</v>
      </c>
      <c r="AY46" s="76">
        <v>0.10489828359154982</v>
      </c>
      <c r="AZ46" s="76">
        <v>1.0794410831307824E-2</v>
      </c>
      <c r="BA46" s="76">
        <v>465.11955871278747</v>
      </c>
      <c r="BB46" s="76">
        <v>442.81498547800084</v>
      </c>
      <c r="BC46" s="76">
        <v>22.30457323478673</v>
      </c>
      <c r="BD46" s="76">
        <v>4.186541829946481E-4</v>
      </c>
      <c r="BE46" s="76">
        <v>47.677445835193502</v>
      </c>
      <c r="BF46" s="76">
        <v>3.009627099213502E-3</v>
      </c>
      <c r="BG46" s="76">
        <v>31.344199617498099</v>
      </c>
      <c r="BH46" s="76">
        <v>0.42949087540027719</v>
      </c>
      <c r="BI46" s="76">
        <v>124.26386767858811</v>
      </c>
      <c r="BJ46" s="76">
        <v>16.76718712524038</v>
      </c>
      <c r="BK46" s="76">
        <v>0.21378315084574837</v>
      </c>
      <c r="BL46" s="76">
        <v>1.1233714298627067</v>
      </c>
      <c r="BM46" s="76">
        <v>1.1711230509763723E-3</v>
      </c>
      <c r="BN46" s="76">
        <v>7.1753377297904981</v>
      </c>
      <c r="BO46" s="76">
        <v>182.46591001505001</v>
      </c>
      <c r="BP46" s="76">
        <v>0</v>
      </c>
      <c r="BQ46" s="76">
        <v>466.48003567027723</v>
      </c>
      <c r="BR46" s="76">
        <v>138.12863401663387</v>
      </c>
      <c r="BS46" s="76">
        <v>4424.1972617492565</v>
      </c>
      <c r="BT46" s="76">
        <v>691.63002434707334</v>
      </c>
      <c r="BU46" s="94"/>
      <c r="BV46" s="76">
        <f t="shared" si="15"/>
        <v>4348.3656013170221</v>
      </c>
      <c r="BW46" s="29">
        <f t="shared" si="16"/>
        <v>7.9999970141870578E-3</v>
      </c>
      <c r="BX46" s="94"/>
      <c r="BY46" s="69">
        <f t="shared" si="17"/>
        <v>-5.4512627673669459E-4</v>
      </c>
      <c r="BZ46" s="69">
        <f t="shared" si="18"/>
        <v>-1.2124805167397926E-2</v>
      </c>
      <c r="CA46" s="69">
        <f t="shared" si="19"/>
        <v>-1.4068922978831999E-2</v>
      </c>
      <c r="CB46" s="69">
        <f t="shared" si="20"/>
        <v>-1.038740702973529E-2</v>
      </c>
      <c r="CC46" s="69">
        <f t="shared" si="21"/>
        <v>-1.0666228791061161E-2</v>
      </c>
      <c r="CD46" s="69">
        <f t="shared" si="22"/>
        <v>-4.2012871538488136E-3</v>
      </c>
      <c r="CE46" s="69">
        <f t="shared" si="23"/>
        <v>1.3172572727534002E-2</v>
      </c>
      <c r="CF46" s="69">
        <f t="shared" si="24"/>
        <v>-7.2899822891406884E-3</v>
      </c>
      <c r="CG46" s="69">
        <f t="shared" si="25"/>
        <v>6.8681626657796924E-3</v>
      </c>
      <c r="CH46" s="69">
        <f t="shared" si="26"/>
        <v>-1.1055677867316229E-2</v>
      </c>
      <c r="CI46" s="69">
        <f t="shared" si="27"/>
        <v>-1.0422376951680018E-2</v>
      </c>
      <c r="CJ46" s="69">
        <f t="shared" si="28"/>
        <v>1.0105948118908074E-2</v>
      </c>
      <c r="CK46" s="69">
        <f t="shared" si="29"/>
        <v>1.1588366000817351E-2</v>
      </c>
    </row>
    <row r="47" spans="1:89">
      <c r="A47" s="94" t="s">
        <v>211</v>
      </c>
      <c r="B47" s="76">
        <v>296080.46899267955</v>
      </c>
      <c r="C47" s="76">
        <v>40.890471584256204</v>
      </c>
      <c r="D47" s="76">
        <v>19169.429692777965</v>
      </c>
      <c r="E47" s="76">
        <v>2222.1984100362283</v>
      </c>
      <c r="F47" s="76">
        <v>2100.7996492182983</v>
      </c>
      <c r="G47" s="76">
        <v>37.753448428925772</v>
      </c>
      <c r="H47" s="76">
        <v>24310.957682656321</v>
      </c>
      <c r="I47" s="76">
        <v>213.51044305295579</v>
      </c>
      <c r="J47" s="76">
        <v>653.64132593698048</v>
      </c>
      <c r="K47" s="76">
        <v>528.11693575436755</v>
      </c>
      <c r="L47" s="76">
        <v>36.556230805615378</v>
      </c>
      <c r="M47" s="76">
        <v>107.5084577625384</v>
      </c>
      <c r="N47" s="76">
        <v>39.057670433948964</v>
      </c>
      <c r="O47" s="76"/>
      <c r="P47" s="94" t="s">
        <v>211</v>
      </c>
      <c r="Q47" s="76">
        <v>29.78074133217039</v>
      </c>
      <c r="R47" s="76">
        <v>36.095767064606157</v>
      </c>
      <c r="S47" s="76">
        <v>211.62591092730736</v>
      </c>
      <c r="T47" s="76">
        <v>211.62591092730736</v>
      </c>
      <c r="U47" s="76">
        <v>104.89130303098597</v>
      </c>
      <c r="V47" s="76">
        <v>654.96110344068029</v>
      </c>
      <c r="W47" s="76">
        <v>107.61933962673142</v>
      </c>
      <c r="X47" s="76">
        <v>1551.9446485295632</v>
      </c>
      <c r="Y47" s="76">
        <v>294555.13916036981</v>
      </c>
      <c r="Z47" s="76">
        <v>1152.126013318137</v>
      </c>
      <c r="AA47" s="76">
        <v>115.07363637906516</v>
      </c>
      <c r="AB47" s="76">
        <v>1202.0172788180294</v>
      </c>
      <c r="AC47" s="76">
        <v>1889.1825845517549</v>
      </c>
      <c r="AD47" s="76">
        <v>522.28114359274161</v>
      </c>
      <c r="AE47" s="76">
        <v>522.28114359274161</v>
      </c>
      <c r="AF47" s="76">
        <v>152.00126001069233</v>
      </c>
      <c r="AG47" s="76">
        <v>806.45296041044935</v>
      </c>
      <c r="AH47" s="76">
        <v>37.896489373378436</v>
      </c>
      <c r="AI47" s="76">
        <v>121.61078494712523</v>
      </c>
      <c r="AJ47" s="76">
        <v>5.0559095520441826</v>
      </c>
      <c r="AK47" s="76">
        <v>31.635338686005372</v>
      </c>
      <c r="AL47" s="76">
        <v>39.082974807367506</v>
      </c>
      <c r="AM47" s="76">
        <v>40.540135131202632</v>
      </c>
      <c r="AN47" s="76">
        <v>0</v>
      </c>
      <c r="AO47" s="76">
        <v>24540.070136300754</v>
      </c>
      <c r="AP47" s="76">
        <v>17100.133566317792</v>
      </c>
      <c r="AQ47" s="76">
        <v>1748.0141255091289</v>
      </c>
      <c r="AR47" s="76">
        <v>19000.148951837593</v>
      </c>
      <c r="AS47" s="76">
        <v>691.19806279788531</v>
      </c>
      <c r="AT47" s="76">
        <v>0.34884306380727215</v>
      </c>
      <c r="AU47" s="76">
        <v>10302.792265003058</v>
      </c>
      <c r="AV47" s="76">
        <v>0.9815401995182903</v>
      </c>
      <c r="AW47" s="76">
        <v>0.20796698282048318</v>
      </c>
      <c r="AX47" s="76">
        <v>920.15208894547413</v>
      </c>
      <c r="AY47" s="76">
        <v>0.46907921923312251</v>
      </c>
      <c r="AZ47" s="76">
        <v>3.8789382428060425E-2</v>
      </c>
      <c r="BA47" s="76">
        <v>2192.3266270678241</v>
      </c>
      <c r="BB47" s="76">
        <v>2072.3314550378636</v>
      </c>
      <c r="BC47" s="76">
        <v>119.99517202996074</v>
      </c>
      <c r="BD47" s="76">
        <v>8.2365416910552998E-4</v>
      </c>
      <c r="BE47" s="76">
        <v>308.16620355715764</v>
      </c>
      <c r="BF47" s="76">
        <v>5.9209917635322448E-3</v>
      </c>
      <c r="BG47" s="76">
        <v>168.50177049995318</v>
      </c>
      <c r="BH47" s="76">
        <v>1.8697222322899951</v>
      </c>
      <c r="BI47" s="76">
        <v>666.07193340939239</v>
      </c>
      <c r="BJ47" s="76">
        <v>122.42710799418947</v>
      </c>
      <c r="BK47" s="76">
        <v>1.4036846390758222</v>
      </c>
      <c r="BL47" s="76">
        <v>4.1089365730253489</v>
      </c>
      <c r="BM47" s="76">
        <v>4.1516877560806202E-3</v>
      </c>
      <c r="BN47" s="76">
        <v>37.593966581017106</v>
      </c>
      <c r="BO47" s="76">
        <v>824.14682116212543</v>
      </c>
      <c r="BP47" s="76">
        <v>0</v>
      </c>
      <c r="BQ47" s="76">
        <v>2723.9061974941028</v>
      </c>
      <c r="BR47" s="76">
        <v>620.67867421801259</v>
      </c>
      <c r="BS47" s="76">
        <v>24399.316130227024</v>
      </c>
      <c r="BT47" s="76">
        <v>3544.5249785554056</v>
      </c>
      <c r="BU47" s="94"/>
      <c r="BV47" s="76">
        <f t="shared" si="15"/>
        <v>24071.838363685692</v>
      </c>
      <c r="BW47" s="29">
        <f t="shared" si="16"/>
        <v>8.0000035997608021E-3</v>
      </c>
      <c r="BX47" s="94"/>
      <c r="BY47" s="69">
        <f t="shared" si="17"/>
        <v>-5.1517408003952251E-3</v>
      </c>
      <c r="BZ47" s="69">
        <f t="shared" si="18"/>
        <v>-8.5676794490298757E-3</v>
      </c>
      <c r="CA47" s="69">
        <f t="shared" si="19"/>
        <v>-8.8307656332701594E-3</v>
      </c>
      <c r="CB47" s="69">
        <f t="shared" si="20"/>
        <v>-1.3442446378096908E-2</v>
      </c>
      <c r="CC47" s="69">
        <f t="shared" si="21"/>
        <v>-1.3551122874105405E-2</v>
      </c>
      <c r="CD47" s="69">
        <f t="shared" si="22"/>
        <v>-4.2242988268715179E-3</v>
      </c>
      <c r="CE47" s="69">
        <f t="shared" si="23"/>
        <v>3.6345111831500897E-3</v>
      </c>
      <c r="CF47" s="69">
        <f t="shared" si="24"/>
        <v>-8.8264166319069644E-3</v>
      </c>
      <c r="CG47" s="69">
        <f t="shared" si="25"/>
        <v>2.0191157617030085E-3</v>
      </c>
      <c r="CH47" s="69">
        <f t="shared" si="26"/>
        <v>-1.1050189392790495E-2</v>
      </c>
      <c r="CI47" s="69">
        <f t="shared" si="27"/>
        <v>-1.2596039877789846E-2</v>
      </c>
      <c r="CJ47" s="69">
        <f t="shared" si="28"/>
        <v>1.0313780562077374E-3</v>
      </c>
      <c r="CK47" s="69">
        <f t="shared" si="29"/>
        <v>6.4787206040194199E-4</v>
      </c>
    </row>
    <row r="48" spans="1:89">
      <c r="A48" s="94" t="s">
        <v>212</v>
      </c>
      <c r="B48" s="76">
        <v>252440.07888874633</v>
      </c>
      <c r="C48" s="76">
        <v>40.956230930017938</v>
      </c>
      <c r="D48" s="76">
        <v>21863.023145876137</v>
      </c>
      <c r="E48" s="76">
        <v>2199.6058347681283</v>
      </c>
      <c r="F48" s="76">
        <v>2089.7233484185549</v>
      </c>
      <c r="G48" s="76">
        <v>27.125957958299601</v>
      </c>
      <c r="H48" s="76">
        <v>23157.204516574064</v>
      </c>
      <c r="I48" s="76">
        <v>230.4893793032949</v>
      </c>
      <c r="J48" s="76">
        <v>598.00304019270277</v>
      </c>
      <c r="K48" s="76">
        <v>580.18994783407516</v>
      </c>
      <c r="L48" s="76">
        <v>39.861604951087948</v>
      </c>
      <c r="M48" s="76">
        <v>100.18982701635412</v>
      </c>
      <c r="N48" s="76">
        <v>40.354252090179031</v>
      </c>
      <c r="O48" s="76"/>
      <c r="P48" s="94" t="s">
        <v>212</v>
      </c>
      <c r="Q48" s="76">
        <v>27.272495684450487</v>
      </c>
      <c r="R48" s="76">
        <v>39.48504102138061</v>
      </c>
      <c r="S48" s="76">
        <v>229.15323244365692</v>
      </c>
      <c r="T48" s="76">
        <v>229.15323244365692</v>
      </c>
      <c r="U48" s="76">
        <v>114.26832008333467</v>
      </c>
      <c r="V48" s="76">
        <v>600.94116185738449</v>
      </c>
      <c r="W48" s="76">
        <v>100.76464087681452</v>
      </c>
      <c r="X48" s="76">
        <v>1482.4583589995241</v>
      </c>
      <c r="Y48" s="76">
        <v>251885.55781764461</v>
      </c>
      <c r="Z48" s="76">
        <v>1113.4148194034988</v>
      </c>
      <c r="AA48" s="76">
        <v>111.27496165932367</v>
      </c>
      <c r="AB48" s="76">
        <v>1109.4711241270845</v>
      </c>
      <c r="AC48" s="76">
        <v>1721.7534394871775</v>
      </c>
      <c r="AD48" s="76">
        <v>575.27681257098379</v>
      </c>
      <c r="AE48" s="76">
        <v>575.27681257098379</v>
      </c>
      <c r="AF48" s="76">
        <v>173.66500630808483</v>
      </c>
      <c r="AG48" s="76">
        <v>730.38951691049874</v>
      </c>
      <c r="AH48" s="76">
        <v>35.224215879641186</v>
      </c>
      <c r="AI48" s="76">
        <v>124.24782498736474</v>
      </c>
      <c r="AJ48" s="76">
        <v>5.7234754158093448</v>
      </c>
      <c r="AK48" s="76">
        <v>28.714297758963596</v>
      </c>
      <c r="AL48" s="76">
        <v>40.636798868100641</v>
      </c>
      <c r="AM48" s="76">
        <v>40.713687487226984</v>
      </c>
      <c r="AN48" s="76">
        <v>0</v>
      </c>
      <c r="AO48" s="76">
        <v>23477.239504180521</v>
      </c>
      <c r="AP48" s="76">
        <v>19537.285628598362</v>
      </c>
      <c r="AQ48" s="76">
        <v>1997.1444879313474</v>
      </c>
      <c r="AR48" s="76">
        <v>21708.095122837789</v>
      </c>
      <c r="AS48" s="76">
        <v>646.81352707358451</v>
      </c>
      <c r="AT48" s="76">
        <v>0.36258592763328251</v>
      </c>
      <c r="AU48" s="76">
        <v>9890.6947557135518</v>
      </c>
      <c r="AV48" s="76">
        <v>1.0357840171519577</v>
      </c>
      <c r="AW48" s="76">
        <v>0.24619300352188367</v>
      </c>
      <c r="AX48" s="76">
        <v>1041.4191610200789</v>
      </c>
      <c r="AY48" s="76">
        <v>0.50202247887696594</v>
      </c>
      <c r="AZ48" s="76">
        <v>4.5827918947072568E-2</v>
      </c>
      <c r="BA48" s="76">
        <v>2178.5942530899902</v>
      </c>
      <c r="BB48" s="76">
        <v>2069.4376344488087</v>
      </c>
      <c r="BC48" s="76">
        <v>109.15661864118125</v>
      </c>
      <c r="BD48" s="76">
        <v>6.6100756218411872E-4</v>
      </c>
      <c r="BE48" s="76">
        <v>255.86322158104466</v>
      </c>
      <c r="BF48" s="76">
        <v>4.7518952954469082E-3</v>
      </c>
      <c r="BG48" s="76">
        <v>154.11524921598141</v>
      </c>
      <c r="BH48" s="76">
        <v>1.9490384541190611</v>
      </c>
      <c r="BI48" s="76">
        <v>608.2036352893839</v>
      </c>
      <c r="BJ48" s="76">
        <v>117.17635586744329</v>
      </c>
      <c r="BK48" s="76">
        <v>1.1815392470113584</v>
      </c>
      <c r="BL48" s="76">
        <v>4.5030843498294191</v>
      </c>
      <c r="BM48" s="76">
        <v>4.8790423715118752E-3</v>
      </c>
      <c r="BN48" s="76">
        <v>27.038796523311127</v>
      </c>
      <c r="BO48" s="76">
        <v>838.85485809608213</v>
      </c>
      <c r="BP48" s="76">
        <v>0</v>
      </c>
      <c r="BQ48" s="76">
        <v>2551.912400289285</v>
      </c>
      <c r="BR48" s="76">
        <v>627.72645422721905</v>
      </c>
      <c r="BS48" s="76">
        <v>23353.661226982378</v>
      </c>
      <c r="BT48" s="76">
        <v>3473.4246153379645</v>
      </c>
      <c r="BU48" s="94"/>
      <c r="BV48" s="76">
        <f t="shared" si="15"/>
        <v>23012.261364772414</v>
      </c>
      <c r="BW48" s="29">
        <f t="shared" si="16"/>
        <v>8.0000113011013223E-3</v>
      </c>
      <c r="BX48" s="94"/>
      <c r="BY48" s="69">
        <f t="shared" si="17"/>
        <v>-2.1966443424623482E-3</v>
      </c>
      <c r="BZ48" s="69">
        <f t="shared" si="18"/>
        <v>-5.9220157051411417E-3</v>
      </c>
      <c r="CA48" s="69">
        <f t="shared" si="19"/>
        <v>-7.0863037561011448E-3</v>
      </c>
      <c r="CB48" s="69">
        <f t="shared" si="20"/>
        <v>-9.5524304154944381E-3</v>
      </c>
      <c r="CC48" s="69">
        <f t="shared" si="21"/>
        <v>-9.707368195458926E-3</v>
      </c>
      <c r="CD48" s="69">
        <f t="shared" si="22"/>
        <v>-3.2132113130332917E-3</v>
      </c>
      <c r="CE48" s="69">
        <f t="shared" si="23"/>
        <v>8.4836108031825039E-3</v>
      </c>
      <c r="CF48" s="69">
        <f t="shared" si="24"/>
        <v>-5.7969996868262527E-3</v>
      </c>
      <c r="CG48" s="69">
        <f t="shared" si="25"/>
        <v>4.9132219524083438E-3</v>
      </c>
      <c r="CH48" s="69">
        <f t="shared" si="26"/>
        <v>-8.4681495800345008E-3</v>
      </c>
      <c r="CI48" s="69">
        <f t="shared" si="27"/>
        <v>-9.4467829423677072E-3</v>
      </c>
      <c r="CJ48" s="69">
        <f t="shared" si="28"/>
        <v>5.737247758363549E-3</v>
      </c>
      <c r="CK48" s="69">
        <f t="shared" si="29"/>
        <v>7.0016606252596824E-3</v>
      </c>
    </row>
    <row r="49" spans="1:89">
      <c r="A49" s="94" t="s">
        <v>213</v>
      </c>
      <c r="B49" s="76">
        <v>52100.694637067318</v>
      </c>
      <c r="C49" s="76">
        <v>7.3199911471830603</v>
      </c>
      <c r="D49" s="76">
        <v>3265.2149762623358</v>
      </c>
      <c r="E49" s="76">
        <v>393.58234984420739</v>
      </c>
      <c r="F49" s="76">
        <v>371.99749447762412</v>
      </c>
      <c r="G49" s="76">
        <v>5.5176912047231754</v>
      </c>
      <c r="H49" s="76">
        <v>5120.6210886805293</v>
      </c>
      <c r="I49" s="76">
        <v>41.593753089431608</v>
      </c>
      <c r="J49" s="76">
        <v>134.61617189278789</v>
      </c>
      <c r="K49" s="76">
        <v>101.14313141741714</v>
      </c>
      <c r="L49" s="76">
        <v>6.9796775032578875</v>
      </c>
      <c r="M49" s="76">
        <v>21.82663345622645</v>
      </c>
      <c r="N49" s="76">
        <v>8.2740653585706028</v>
      </c>
      <c r="O49" s="76"/>
      <c r="P49" s="94" t="s">
        <v>213</v>
      </c>
      <c r="Q49" s="76">
        <v>5.6001097485337574</v>
      </c>
      <c r="R49" s="76">
        <v>6.9164779133421304</v>
      </c>
      <c r="S49" s="76">
        <v>41.40825727947459</v>
      </c>
      <c r="T49" s="76">
        <v>41.40825727947459</v>
      </c>
      <c r="U49" s="76">
        <v>19.040455821458686</v>
      </c>
      <c r="V49" s="76">
        <v>135.49519957948993</v>
      </c>
      <c r="W49" s="76">
        <v>21.967979920971349</v>
      </c>
      <c r="X49" s="76">
        <v>309.28931393943896</v>
      </c>
      <c r="Y49" s="76">
        <v>52110.903708504899</v>
      </c>
      <c r="Z49" s="76">
        <v>227.87297525548712</v>
      </c>
      <c r="AA49" s="76">
        <v>23.055743801482834</v>
      </c>
      <c r="AB49" s="76">
        <v>242.98389231823273</v>
      </c>
      <c r="AC49" s="76">
        <v>397.23817452792088</v>
      </c>
      <c r="AD49" s="76">
        <v>100.41340001117193</v>
      </c>
      <c r="AE49" s="76">
        <v>100.41340001117193</v>
      </c>
      <c r="AF49" s="76">
        <v>25.932100502764047</v>
      </c>
      <c r="AG49" s="76">
        <v>164.82163238252292</v>
      </c>
      <c r="AH49" s="76">
        <v>7.5735312773286614</v>
      </c>
      <c r="AI49" s="76">
        <v>25.047207937269526</v>
      </c>
      <c r="AJ49" s="76">
        <v>0.95399142082706423</v>
      </c>
      <c r="AK49" s="76">
        <v>6.2262794050080226</v>
      </c>
      <c r="AL49" s="76">
        <v>8.321743559263215</v>
      </c>
      <c r="AM49" s="76">
        <v>7.2810901412611617</v>
      </c>
      <c r="AN49" s="76">
        <v>0</v>
      </c>
      <c r="AO49" s="76">
        <v>5188.8250314985353</v>
      </c>
      <c r="AP49" s="76">
        <v>2917.3617792071095</v>
      </c>
      <c r="AQ49" s="76">
        <v>298.21946137094437</v>
      </c>
      <c r="AR49" s="76">
        <v>3241.5133410808162</v>
      </c>
      <c r="AS49" s="76">
        <v>139.77130041538933</v>
      </c>
      <c r="AT49" s="76">
        <v>6.8643927523052109E-2</v>
      </c>
      <c r="AU49" s="76">
        <v>2216.3498952148675</v>
      </c>
      <c r="AV49" s="76">
        <v>0.17521572490726819</v>
      </c>
      <c r="AW49" s="76">
        <v>3.635928659534713E-2</v>
      </c>
      <c r="AX49" s="76">
        <v>161.85912396038296</v>
      </c>
      <c r="AY49" s="76">
        <v>8.4865316225466766E-2</v>
      </c>
      <c r="AZ49" s="76">
        <v>6.7907351389187437E-3</v>
      </c>
      <c r="BA49" s="76">
        <v>390.38870100175035</v>
      </c>
      <c r="BB49" s="76">
        <v>368.90914298105997</v>
      </c>
      <c r="BC49" s="76">
        <v>21.479558020690362</v>
      </c>
      <c r="BD49" s="76">
        <v>1.7546791393155764E-4</v>
      </c>
      <c r="BE49" s="76">
        <v>55.875589830078795</v>
      </c>
      <c r="BF49" s="76">
        <v>1.2613860237988943E-3</v>
      </c>
      <c r="BG49" s="76">
        <v>30.206724172026647</v>
      </c>
      <c r="BH49" s="76">
        <v>0.33087148497825697</v>
      </c>
      <c r="BI49" s="76">
        <v>119.26615239449494</v>
      </c>
      <c r="BJ49" s="76">
        <v>23.659878690523318</v>
      </c>
      <c r="BK49" s="76">
        <v>0.25628907400364859</v>
      </c>
      <c r="BL49" s="76">
        <v>0.74035077905829572</v>
      </c>
      <c r="BM49" s="76">
        <v>7.2944170858204227E-4</v>
      </c>
      <c r="BN49" s="76">
        <v>5.5114952914785844</v>
      </c>
      <c r="BO49" s="76">
        <v>177.05179420609582</v>
      </c>
      <c r="BP49" s="76">
        <v>0</v>
      </c>
      <c r="BQ49" s="76">
        <v>583.22392547635604</v>
      </c>
      <c r="BR49" s="76">
        <v>135.86240552372885</v>
      </c>
      <c r="BS49" s="76">
        <v>5160.9088540926077</v>
      </c>
      <c r="BT49" s="76">
        <v>768.74906302262468</v>
      </c>
      <c r="BU49" s="94"/>
      <c r="BV49" s="76">
        <f t="shared" si="15"/>
        <v>5089.7037054064804</v>
      </c>
      <c r="BW49" s="29">
        <f t="shared" si="16"/>
        <v>7.9999980793284374E-3</v>
      </c>
      <c r="BX49" s="94"/>
      <c r="BY49" s="69">
        <f t="shared" si="17"/>
        <v>1.9594885459199929E-4</v>
      </c>
      <c r="BZ49" s="69">
        <f t="shared" si="18"/>
        <v>-5.3143514984808158E-3</v>
      </c>
      <c r="CA49" s="69">
        <f t="shared" si="19"/>
        <v>-7.2588283937894465E-3</v>
      </c>
      <c r="CB49" s="69">
        <f t="shared" si="20"/>
        <v>-8.1143090987723064E-3</v>
      </c>
      <c r="CC49" s="69">
        <f t="shared" si="21"/>
        <v>-8.3020760688212389E-3</v>
      </c>
      <c r="CD49" s="69">
        <f t="shared" si="22"/>
        <v>-1.1229177231388509E-3</v>
      </c>
      <c r="CE49" s="69">
        <f t="shared" si="23"/>
        <v>7.8677497737798269E-3</v>
      </c>
      <c r="CF49" s="69">
        <f t="shared" si="24"/>
        <v>-4.4597035895794215E-3</v>
      </c>
      <c r="CG49" s="69">
        <f t="shared" si="25"/>
        <v>6.5298817693473536E-3</v>
      </c>
      <c r="CH49" s="69">
        <f t="shared" si="26"/>
        <v>-7.2148389714533356E-3</v>
      </c>
      <c r="CI49" s="69">
        <f t="shared" si="27"/>
        <v>-9.0548008681285933E-3</v>
      </c>
      <c r="CJ49" s="69">
        <f t="shared" si="28"/>
        <v>6.4758710970416414E-3</v>
      </c>
      <c r="CK49" s="69">
        <f t="shared" si="29"/>
        <v>5.7623669413277281E-3</v>
      </c>
    </row>
    <row r="50" spans="1:89">
      <c r="A50" s="94" t="s">
        <v>214</v>
      </c>
      <c r="B50" s="76">
        <v>251899.78076853542</v>
      </c>
      <c r="C50" s="76">
        <v>46.28702574533169</v>
      </c>
      <c r="D50" s="76">
        <v>21214.60124458361</v>
      </c>
      <c r="E50" s="76">
        <v>2212.8402552323632</v>
      </c>
      <c r="F50" s="76">
        <v>2089.7593360066089</v>
      </c>
      <c r="G50" s="76">
        <v>28.135248916069774</v>
      </c>
      <c r="H50" s="76">
        <v>35495.916442941452</v>
      </c>
      <c r="I50" s="76">
        <v>231.38046379881484</v>
      </c>
      <c r="J50" s="76">
        <v>739.38086314672285</v>
      </c>
      <c r="K50" s="76">
        <v>529.61461502612838</v>
      </c>
      <c r="L50" s="76">
        <v>38.827388532832245</v>
      </c>
      <c r="M50" s="76">
        <v>132.7735535810551</v>
      </c>
      <c r="N50" s="76">
        <v>63.885854279264407</v>
      </c>
      <c r="O50" s="76"/>
      <c r="P50" s="94" t="s">
        <v>214</v>
      </c>
      <c r="Q50" s="76">
        <v>34.35177645763001</v>
      </c>
      <c r="R50" s="76">
        <v>38.693069055803505</v>
      </c>
      <c r="S50" s="76">
        <v>231.9306606723087</v>
      </c>
      <c r="T50" s="76">
        <v>231.9306606723087</v>
      </c>
      <c r="U50" s="76">
        <v>107.69350409968746</v>
      </c>
      <c r="V50" s="76">
        <v>749.19051991773438</v>
      </c>
      <c r="W50" s="76">
        <v>134.62864692263594</v>
      </c>
      <c r="X50" s="76">
        <v>1710.6809601662508</v>
      </c>
      <c r="Y50" s="76">
        <v>252802.17273874665</v>
      </c>
      <c r="Z50" s="76">
        <v>1274.2057497729536</v>
      </c>
      <c r="AA50" s="76">
        <v>148.54474622729106</v>
      </c>
      <c r="AB50" s="76">
        <v>1426.4787207604031</v>
      </c>
      <c r="AC50" s="76">
        <v>2797.0421964272532</v>
      </c>
      <c r="AD50" s="76">
        <v>528.17204891221741</v>
      </c>
      <c r="AE50" s="76">
        <v>528.17204891221741</v>
      </c>
      <c r="AF50" s="76">
        <v>168.79986918081752</v>
      </c>
      <c r="AG50" s="76">
        <v>1143.3832284602263</v>
      </c>
      <c r="AH50" s="76">
        <v>53.419666748027474</v>
      </c>
      <c r="AI50" s="76">
        <v>198.80306020609675</v>
      </c>
      <c r="AJ50" s="76">
        <v>4.8457990760539467</v>
      </c>
      <c r="AK50" s="76">
        <v>45.813252410546887</v>
      </c>
      <c r="AL50" s="76">
        <v>64.9984605987121</v>
      </c>
      <c r="AM50" s="76">
        <v>46.189500640663141</v>
      </c>
      <c r="AN50" s="76">
        <v>0</v>
      </c>
      <c r="AO50" s="76">
        <v>36284.606269503995</v>
      </c>
      <c r="AP50" s="76">
        <v>18989.981104515617</v>
      </c>
      <c r="AQ50" s="76">
        <v>1941.1978441199969</v>
      </c>
      <c r="AR50" s="76">
        <v>21099.978817816424</v>
      </c>
      <c r="AS50" s="76">
        <v>895.26290355561378</v>
      </c>
      <c r="AT50" s="76">
        <v>0.44334961733273792</v>
      </c>
      <c r="AU50" s="76">
        <v>16385.483556398092</v>
      </c>
      <c r="AV50" s="76">
        <v>0.98835480348550753</v>
      </c>
      <c r="AW50" s="76">
        <v>0.19553453587746719</v>
      </c>
      <c r="AX50" s="76">
        <v>884.23979563154126</v>
      </c>
      <c r="AY50" s="76">
        <v>0.48820335080496269</v>
      </c>
      <c r="AZ50" s="76">
        <v>3.6648027094804261E-2</v>
      </c>
      <c r="BA50" s="76">
        <v>2207.0639612561172</v>
      </c>
      <c r="BB50" s="76">
        <v>2083.5895703545912</v>
      </c>
      <c r="BC50" s="76">
        <v>123.47439090152503</v>
      </c>
      <c r="BD50" s="76">
        <v>1.3853034000782638E-3</v>
      </c>
      <c r="BE50" s="76">
        <v>329.92547872815368</v>
      </c>
      <c r="BF50" s="76">
        <v>9.9585932152758249E-3</v>
      </c>
      <c r="BG50" s="76">
        <v>173.93674699206883</v>
      </c>
      <c r="BH50" s="76">
        <v>1.8428241532873675</v>
      </c>
      <c r="BI50" s="76">
        <v>685.67917857989289</v>
      </c>
      <c r="BJ50" s="76">
        <v>140.63018701590687</v>
      </c>
      <c r="BK50" s="76">
        <v>1.5267230865810169</v>
      </c>
      <c r="BL50" s="76">
        <v>4.2714159065681203</v>
      </c>
      <c r="BM50" s="76">
        <v>3.9730452873449184E-3</v>
      </c>
      <c r="BN50" s="76">
        <v>28.18206749009299</v>
      </c>
      <c r="BO50" s="76">
        <v>1476.168539310099</v>
      </c>
      <c r="BP50" s="76">
        <v>0</v>
      </c>
      <c r="BQ50" s="76">
        <v>3909.1306589356341</v>
      </c>
      <c r="BR50" s="76">
        <v>1141.7119685209072</v>
      </c>
      <c r="BS50" s="76">
        <v>36119.681993419203</v>
      </c>
      <c r="BT50" s="76">
        <v>5714.5952758920794</v>
      </c>
      <c r="BU50" s="94"/>
      <c r="BV50" s="76">
        <f t="shared" si="15"/>
        <v>35506.628166111084</v>
      </c>
      <c r="BW50" s="29">
        <f t="shared" si="16"/>
        <v>8.0000018312002298E-3</v>
      </c>
      <c r="BX50" s="94"/>
      <c r="BY50" s="69">
        <f t="shared" si="17"/>
        <v>3.5823451987853001E-3</v>
      </c>
      <c r="BZ50" s="69">
        <f t="shared" si="18"/>
        <v>-2.1069641675644829E-3</v>
      </c>
      <c r="CA50" s="69">
        <f t="shared" si="19"/>
        <v>-5.4029969946501211E-3</v>
      </c>
      <c r="CB50" s="69">
        <f t="shared" si="20"/>
        <v>-2.6103528994412214E-3</v>
      </c>
      <c r="CC50" s="69">
        <f t="shared" si="21"/>
        <v>-2.9523809491899533E-3</v>
      </c>
      <c r="CD50" s="69">
        <f t="shared" si="22"/>
        <v>1.6640540186042417E-3</v>
      </c>
      <c r="CE50" s="69">
        <f t="shared" si="23"/>
        <v>1.7572881981521269E-2</v>
      </c>
      <c r="CF50" s="69">
        <f t="shared" si="24"/>
        <v>2.377888195315642E-3</v>
      </c>
      <c r="CG50" s="69">
        <f t="shared" si="25"/>
        <v>1.3267393382704986E-2</v>
      </c>
      <c r="CH50" s="69">
        <f t="shared" si="26"/>
        <v>-2.7238034468512582E-3</v>
      </c>
      <c r="CI50" s="69">
        <f t="shared" si="27"/>
        <v>-3.4594002353560251E-3</v>
      </c>
      <c r="CJ50" s="69">
        <f t="shared" si="28"/>
        <v>1.3971858789245629E-2</v>
      </c>
      <c r="CK50" s="69">
        <f t="shared" si="29"/>
        <v>1.7415534815957125E-2</v>
      </c>
    </row>
    <row r="51" spans="1:89">
      <c r="A51" s="94" t="s">
        <v>215</v>
      </c>
      <c r="B51" s="76">
        <v>25357.131249142873</v>
      </c>
      <c r="C51" s="76">
        <v>4.5862530229833887</v>
      </c>
      <c r="D51" s="76">
        <v>2037.3346460673538</v>
      </c>
      <c r="E51" s="76">
        <v>238.5748983569346</v>
      </c>
      <c r="F51" s="76">
        <v>225.44749443579042</v>
      </c>
      <c r="G51" s="76">
        <v>2.8785223676998033</v>
      </c>
      <c r="H51" s="76">
        <v>3705.4966367461943</v>
      </c>
      <c r="I51" s="76">
        <v>24.358467568984086</v>
      </c>
      <c r="J51" s="76">
        <v>77.509034615189435</v>
      </c>
      <c r="K51" s="76">
        <v>55.013053551545021</v>
      </c>
      <c r="L51" s="76">
        <v>4.293032828970583</v>
      </c>
      <c r="M51" s="76">
        <v>13.724104844248313</v>
      </c>
      <c r="N51" s="76">
        <v>6.7012888041288132</v>
      </c>
      <c r="O51" s="76"/>
      <c r="P51" s="94" t="s">
        <v>215</v>
      </c>
      <c r="Q51" s="76">
        <v>3.6352650111218776</v>
      </c>
      <c r="R51" s="76">
        <v>4.2799837706628647</v>
      </c>
      <c r="S51" s="76">
        <v>24.429327677947054</v>
      </c>
      <c r="T51" s="76">
        <v>24.429327677947054</v>
      </c>
      <c r="U51" s="76">
        <v>10.962979884852595</v>
      </c>
      <c r="V51" s="76">
        <v>78.540792991669221</v>
      </c>
      <c r="W51" s="76">
        <v>13.919139725385063</v>
      </c>
      <c r="X51" s="76">
        <v>167.3651605823664</v>
      </c>
      <c r="Y51" s="76">
        <v>25463.012030842663</v>
      </c>
      <c r="Z51" s="76">
        <v>131.28302776257212</v>
      </c>
      <c r="AA51" s="76">
        <v>14.153036087473994</v>
      </c>
      <c r="AB51" s="76">
        <v>146.98010203625728</v>
      </c>
      <c r="AC51" s="76">
        <v>289.66899962648841</v>
      </c>
      <c r="AD51" s="76">
        <v>54.908537875855551</v>
      </c>
      <c r="AE51" s="76">
        <v>54.908537875855551</v>
      </c>
      <c r="AF51" s="76">
        <v>16.218392429328098</v>
      </c>
      <c r="AG51" s="76">
        <v>117.10919457948495</v>
      </c>
      <c r="AH51" s="76">
        <v>5.4026609472507818</v>
      </c>
      <c r="AI51" s="76">
        <v>20.675967614694944</v>
      </c>
      <c r="AJ51" s="76">
        <v>0.51111076215325413</v>
      </c>
      <c r="AK51" s="76">
        <v>4.5702100258337648</v>
      </c>
      <c r="AL51" s="76">
        <v>6.8196483118163345</v>
      </c>
      <c r="AM51" s="76">
        <v>4.581525914559875</v>
      </c>
      <c r="AN51" s="76">
        <v>0</v>
      </c>
      <c r="AO51" s="76">
        <v>3786.8991291743127</v>
      </c>
      <c r="AP51" s="76">
        <v>1824.5693739424712</v>
      </c>
      <c r="AQ51" s="76">
        <v>186.51130083279605</v>
      </c>
      <c r="AR51" s="76">
        <v>2027.2990672045955</v>
      </c>
      <c r="AS51" s="76">
        <v>91.732159390918056</v>
      </c>
      <c r="AT51" s="76">
        <v>1.5397805927126236E-2</v>
      </c>
      <c r="AU51" s="76">
        <v>1719.0901533679453</v>
      </c>
      <c r="AV51" s="76">
        <v>0.10242956883105429</v>
      </c>
      <c r="AW51" s="76">
        <v>2.2824979006487108E-2</v>
      </c>
      <c r="AX51" s="76">
        <v>100.05038188462107</v>
      </c>
      <c r="AY51" s="76">
        <v>4.5134647728963757E-2</v>
      </c>
      <c r="AZ51" s="76">
        <v>4.2614115422984289E-3</v>
      </c>
      <c r="BA51" s="76">
        <v>238.28301100256118</v>
      </c>
      <c r="BB51" s="76">
        <v>225.0931924164955</v>
      </c>
      <c r="BC51" s="76">
        <v>13.189818586065687</v>
      </c>
      <c r="BD51" s="76">
        <v>1.0469982693717373E-4</v>
      </c>
      <c r="BE51" s="76">
        <v>32.757822263375154</v>
      </c>
      <c r="BF51" s="76">
        <v>7.5265718017824342E-4</v>
      </c>
      <c r="BG51" s="76">
        <v>18.330352078131803</v>
      </c>
      <c r="BH51" s="76">
        <v>0.20534734315492434</v>
      </c>
      <c r="BI51" s="76">
        <v>72.974618440560647</v>
      </c>
      <c r="BJ51" s="76">
        <v>7.5754767347766983</v>
      </c>
      <c r="BK51" s="76">
        <v>0.14251129130221513</v>
      </c>
      <c r="BL51" s="76">
        <v>0.44079605978934833</v>
      </c>
      <c r="BM51" s="76">
        <v>4.5728551728699209E-4</v>
      </c>
      <c r="BN51" s="76">
        <v>2.8872396540948095</v>
      </c>
      <c r="BO51" s="76">
        <v>154.93719680804665</v>
      </c>
      <c r="BP51" s="76">
        <v>0</v>
      </c>
      <c r="BQ51" s="76">
        <v>411.63028807895375</v>
      </c>
      <c r="BR51" s="76">
        <v>119.67005035239337</v>
      </c>
      <c r="BS51" s="76">
        <v>3771.3856500052361</v>
      </c>
      <c r="BT51" s="76">
        <v>602.45320093163468</v>
      </c>
      <c r="BU51" s="94"/>
      <c r="BV51" s="76">
        <f t="shared" si="15"/>
        <v>3707.3031359975312</v>
      </c>
      <c r="BW51" s="29">
        <f t="shared" si="16"/>
        <v>7.9999999465748955E-3</v>
      </c>
      <c r="BX51" s="94"/>
      <c r="BY51" s="69">
        <f t="shared" si="17"/>
        <v>4.1755820348711387E-3</v>
      </c>
      <c r="BZ51" s="69">
        <f t="shared" si="18"/>
        <v>-1.0307125227989782E-3</v>
      </c>
      <c r="CA51" s="69">
        <f t="shared" si="19"/>
        <v>-4.9258372364745437E-3</v>
      </c>
      <c r="CB51" s="69">
        <f t="shared" si="20"/>
        <v>-1.2234621344644528E-3</v>
      </c>
      <c r="CC51" s="69">
        <f t="shared" si="21"/>
        <v>-1.5715500417585195E-3</v>
      </c>
      <c r="CD51" s="69">
        <f t="shared" si="22"/>
        <v>3.0283893197509291E-3</v>
      </c>
      <c r="CE51" s="69">
        <f t="shared" si="23"/>
        <v>1.7781425735390523E-2</v>
      </c>
      <c r="CF51" s="69">
        <f t="shared" si="24"/>
        <v>2.9090544699616125E-3</v>
      </c>
      <c r="CG51" s="69">
        <f t="shared" si="25"/>
        <v>1.3311459516973424E-2</v>
      </c>
      <c r="CH51" s="69">
        <f t="shared" si="26"/>
        <v>-1.899834111035899E-3</v>
      </c>
      <c r="CI51" s="69">
        <f t="shared" si="27"/>
        <v>-3.039589685794996E-3</v>
      </c>
      <c r="CJ51" s="69">
        <f t="shared" si="28"/>
        <v>1.4211118564755699E-2</v>
      </c>
      <c r="CK51" s="69">
        <f t="shared" si="29"/>
        <v>1.7662200682143008E-2</v>
      </c>
    </row>
    <row r="52" spans="1:89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94"/>
      <c r="P52" s="94"/>
      <c r="Q52" s="94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J52" s="76"/>
      <c r="AK52" s="76"/>
      <c r="AL52" s="76"/>
      <c r="AM52" s="76"/>
      <c r="AN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</row>
    <row r="53" spans="1:89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94"/>
      <c r="P53" s="94"/>
      <c r="Q53" s="94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J53" s="76"/>
      <c r="AK53" s="76"/>
      <c r="AL53" s="76"/>
      <c r="AM53" s="76"/>
      <c r="AN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</row>
    <row r="54" spans="1:89" s="22" customFormat="1">
      <c r="A54" s="94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29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</row>
    <row r="55" spans="1:89" s="22" customFormat="1">
      <c r="A55" s="94" t="s">
        <v>334</v>
      </c>
      <c r="B55" s="76">
        <v>41922.683815849268</v>
      </c>
      <c r="C55" s="76">
        <v>6.36539841077993</v>
      </c>
      <c r="D55" s="76">
        <v>2076.1309481709654</v>
      </c>
      <c r="E55" s="76">
        <v>337.80879228684603</v>
      </c>
      <c r="F55" s="76">
        <v>316.34446695008961</v>
      </c>
      <c r="G55" s="76">
        <v>2.1022136538472349</v>
      </c>
      <c r="H55" s="76">
        <v>7288.6009900489107</v>
      </c>
      <c r="I55" s="76">
        <v>21.73893087245246</v>
      </c>
      <c r="J55" s="76">
        <v>159.01695130581439</v>
      </c>
      <c r="K55" s="76">
        <v>72.435795063602527</v>
      </c>
      <c r="L55" s="76">
        <v>4.791669278151188</v>
      </c>
      <c r="M55" s="76">
        <v>22.225653115124757</v>
      </c>
      <c r="N55" s="76">
        <v>13.960968084978198</v>
      </c>
      <c r="O55" s="76"/>
      <c r="P55" s="76" t="s">
        <v>334</v>
      </c>
      <c r="Q55" s="76">
        <v>0.56740798533375214</v>
      </c>
      <c r="R55" s="76">
        <v>0.41988621775476842</v>
      </c>
      <c r="S55" s="76">
        <v>1.8860749609177416</v>
      </c>
      <c r="T55" s="76">
        <v>1.8860749609177416</v>
      </c>
      <c r="U55" s="76">
        <v>1.2662687813290567</v>
      </c>
      <c r="V55" s="76">
        <v>19.023792246856566</v>
      </c>
      <c r="W55" s="76">
        <v>2.6553945690760763</v>
      </c>
      <c r="X55" s="76">
        <v>33.181029053765222</v>
      </c>
      <c r="Y55" s="76">
        <v>4805.9541332804283</v>
      </c>
      <c r="Z55" s="76">
        <v>22.488638707415838</v>
      </c>
      <c r="AA55" s="76">
        <v>2.6623076822794669</v>
      </c>
      <c r="AB55" s="76">
        <v>34.173667588240562</v>
      </c>
      <c r="AC55" s="76">
        <v>0.55151969657500965</v>
      </c>
      <c r="AD55" s="76">
        <v>6.6580897248499511</v>
      </c>
      <c r="AE55" s="76">
        <v>6.6580897248499511</v>
      </c>
      <c r="AF55" s="76">
        <v>1.3182085301234037</v>
      </c>
      <c r="AG55" s="76">
        <v>23.013516886566698</v>
      </c>
      <c r="AH55" s="76">
        <v>0.91140252413278389</v>
      </c>
      <c r="AI55" s="76">
        <v>4.7439318500209922</v>
      </c>
      <c r="AJ55" s="76">
        <v>5.7187827309313891E-2</v>
      </c>
      <c r="AK55" s="76">
        <v>0.66941786769225742</v>
      </c>
      <c r="AL55" s="76">
        <v>1.6262168942131969</v>
      </c>
      <c r="AM55" s="76">
        <v>0.61760950059800435</v>
      </c>
      <c r="AN55" s="76">
        <v>0</v>
      </c>
      <c r="AO55" s="76">
        <v>869.59068558232366</v>
      </c>
      <c r="AP55" s="76">
        <v>148.29825598968227</v>
      </c>
      <c r="AQ55" s="76">
        <v>15.159387785291861</v>
      </c>
      <c r="AR55" s="76">
        <v>164.77585230509752</v>
      </c>
      <c r="AS55" s="76">
        <v>17.620071210613052</v>
      </c>
      <c r="AT55" s="76">
        <v>9.3509129890816253E-4</v>
      </c>
      <c r="AU55" s="76">
        <v>448.03932591775691</v>
      </c>
      <c r="AV55" s="76">
        <v>1.1283716331288567E-2</v>
      </c>
      <c r="AW55" s="76">
        <v>1.3289684463477685E-3</v>
      </c>
      <c r="AX55" s="76">
        <v>7.9821312301239757</v>
      </c>
      <c r="AY55" s="76">
        <v>4.4107390444065924E-3</v>
      </c>
      <c r="AZ55" s="76">
        <v>2.4827091938248527E-4</v>
      </c>
      <c r="BA55" s="76">
        <v>33.114739941324544</v>
      </c>
      <c r="BB55" s="76">
        <v>30.807841291104356</v>
      </c>
      <c r="BC55" s="76">
        <v>2.3068986502201851</v>
      </c>
      <c r="BD55" s="76">
        <v>6.6203494215623092E-6</v>
      </c>
      <c r="BE55" s="76">
        <v>6.8893701174512261</v>
      </c>
      <c r="BF55" s="76">
        <v>4.7592222534543623E-5</v>
      </c>
      <c r="BG55" s="76">
        <v>3.1700915237796004</v>
      </c>
      <c r="BH55" s="76">
        <v>2.43439435175846E-2</v>
      </c>
      <c r="BI55" s="76">
        <v>12.659293110005136</v>
      </c>
      <c r="BJ55" s="76">
        <v>1.0183401337755811</v>
      </c>
      <c r="BK55" s="76">
        <v>2.9555119738531775E-2</v>
      </c>
      <c r="BL55" s="76">
        <v>3.4768562751809166E-2</v>
      </c>
      <c r="BM55" s="76">
        <v>2.6685124202891373E-5</v>
      </c>
      <c r="BN55" s="76">
        <v>0.19542471976498751</v>
      </c>
      <c r="BO55" s="76">
        <v>42.966355543805285</v>
      </c>
      <c r="BP55" s="76">
        <v>0</v>
      </c>
      <c r="BQ55" s="76">
        <v>107.79316013022689</v>
      </c>
      <c r="BR55" s="76">
        <v>23.716508373947995</v>
      </c>
      <c r="BS55" s="76">
        <v>866.16939069759746</v>
      </c>
      <c r="BT55" s="76">
        <v>166.33235258316654</v>
      </c>
      <c r="BU55" s="76"/>
      <c r="BV55" s="76">
        <f>Q55+S55+U55+V55+Z55+AB55+AC55+AD55+AG55+AH55+AJ55+AK55+AL55+AS55+AU55+BJ55+BQ55+BT55</f>
        <v>853.69645166697171</v>
      </c>
      <c r="BW55" s="29">
        <f>AF55/(AF55+AP55+AQ55+1E-50)</f>
        <v>8.0000103879458023E-3</v>
      </c>
      <c r="BX55" s="94"/>
      <c r="BY55" s="69">
        <f>+(Y55-B55)/B55</f>
        <v>-0.88536148700805528</v>
      </c>
      <c r="BZ55" s="69">
        <f>+(AM55-C55)/C55</f>
        <v>-0.90297394432498201</v>
      </c>
      <c r="CA55" s="69">
        <f>+(AR55-D55)/D55</f>
        <v>-0.92063320839648288</v>
      </c>
      <c r="CB55" s="69">
        <f>+(BA55-E55)/E55</f>
        <v>-0.90197194182795104</v>
      </c>
      <c r="CC55" s="69">
        <f>+(BB55-F55)/F55</f>
        <v>-0.90261299150218743</v>
      </c>
      <c r="CD55" s="69">
        <f>+(BN55-G55)/G55</f>
        <v>-0.90703860218615595</v>
      </c>
      <c r="CE55" s="69">
        <f>+(BS55-H55)/H55</f>
        <v>-0.88116109087598926</v>
      </c>
      <c r="CF55" s="69">
        <f>+(T55-I55)/I55</f>
        <v>-0.91323975535026092</v>
      </c>
      <c r="CG55" s="69">
        <f>+(V55-J55)/J55</f>
        <v>-0.88036626227180736</v>
      </c>
      <c r="CH55" s="69">
        <f>+(AD55-K55)/K55</f>
        <v>-0.90808287920352382</v>
      </c>
      <c r="CI55" s="69">
        <f>+(R55-L55)/L55</f>
        <v>-0.91237161970477698</v>
      </c>
      <c r="CJ55" s="69">
        <f>+(W55-M55)/M55</f>
        <v>-0.8805256900518682</v>
      </c>
      <c r="CK55" s="69">
        <f>+(AL55-N55)/N55</f>
        <v>-0.88351689622706153</v>
      </c>
    </row>
    <row r="56" spans="1:89" s="22" customFormat="1">
      <c r="A56" s="94" t="s">
        <v>335</v>
      </c>
      <c r="B56" s="76">
        <v>47531.693466000281</v>
      </c>
      <c r="C56" s="76">
        <v>7.3828308388292649</v>
      </c>
      <c r="D56" s="76">
        <v>3127.4671447104583</v>
      </c>
      <c r="E56" s="76">
        <v>308.61334497969881</v>
      </c>
      <c r="F56" s="76">
        <v>291.48575321543547</v>
      </c>
      <c r="G56" s="76">
        <v>3.7434006855385142</v>
      </c>
      <c r="H56" s="76">
        <v>3931.1485669893441</v>
      </c>
      <c r="I56" s="76">
        <v>31.704011804991502</v>
      </c>
      <c r="J56" s="76">
        <v>106.15506764052951</v>
      </c>
      <c r="K56" s="76">
        <v>77.35177410158289</v>
      </c>
      <c r="L56" s="76">
        <v>5.0176862174903523</v>
      </c>
      <c r="M56" s="76">
        <v>16.829355960666888</v>
      </c>
      <c r="N56" s="76">
        <v>5.9884491297393581</v>
      </c>
      <c r="O56" s="76"/>
      <c r="P56" s="76"/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/>
      <c r="BV56" s="76">
        <f>Q56+S56+U56+V56+Z56+AB56+AC56+AD56+AG56+AH56+AJ56+AK56+AL56+AS56+AU56+BJ56+BQ56+BT56</f>
        <v>0</v>
      </c>
      <c r="BW56" s="29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</row>
    <row r="57" spans="1:89" s="22" customFormat="1">
      <c r="A57" s="94" t="s">
        <v>336</v>
      </c>
      <c r="B57" s="76">
        <v>124595.41531148249</v>
      </c>
      <c r="C57" s="76">
        <v>15.346502141602294</v>
      </c>
      <c r="D57" s="76">
        <v>5825.5010010487213</v>
      </c>
      <c r="E57" s="76">
        <v>756.05099716916368</v>
      </c>
      <c r="F57" s="76">
        <v>710.25995144454248</v>
      </c>
      <c r="G57" s="76">
        <v>14.561713436031013</v>
      </c>
      <c r="H57" s="76">
        <v>10191.414721763451</v>
      </c>
      <c r="I57" s="76">
        <v>65.39386763899698</v>
      </c>
      <c r="J57" s="76">
        <v>277.9331660499144</v>
      </c>
      <c r="K57" s="76">
        <v>155.61713895886788</v>
      </c>
      <c r="L57" s="76">
        <v>10.174701778604286</v>
      </c>
      <c r="M57" s="76">
        <v>40.86973921863418</v>
      </c>
      <c r="N57" s="76">
        <v>14.041394294481544</v>
      </c>
      <c r="O57" s="76"/>
      <c r="P57" s="76" t="s">
        <v>336</v>
      </c>
      <c r="Q57" s="76">
        <v>0.24402420808501049</v>
      </c>
      <c r="R57" s="76">
        <v>0.29395924018789926</v>
      </c>
      <c r="S57" s="76">
        <v>1.7061831264333063</v>
      </c>
      <c r="T57" s="76">
        <v>1.7061831264333063</v>
      </c>
      <c r="U57" s="76">
        <v>0.84952094462540417</v>
      </c>
      <c r="V57" s="76">
        <v>5.9286767082881751</v>
      </c>
      <c r="W57" s="76">
        <v>0.86885125379718686</v>
      </c>
      <c r="X57" s="76">
        <v>15.05174431682625</v>
      </c>
      <c r="Y57" s="76">
        <v>3174.6745005704483</v>
      </c>
      <c r="Z57" s="76">
        <v>9.5127357024752364</v>
      </c>
      <c r="AA57" s="76">
        <v>1.1559053130739609</v>
      </c>
      <c r="AB57" s="76">
        <v>9.8397843561566685</v>
      </c>
      <c r="AC57" s="76">
        <v>15.763208104221313</v>
      </c>
      <c r="AD57" s="76">
        <v>4.4523075152477105</v>
      </c>
      <c r="AE57" s="76">
        <v>4.4523075152477105</v>
      </c>
      <c r="AF57" s="76">
        <v>1.3245437810369447</v>
      </c>
      <c r="AG57" s="76">
        <v>6.6553046477840754</v>
      </c>
      <c r="AH57" s="76">
        <v>0.28182683887387916</v>
      </c>
      <c r="AI57" s="76">
        <v>0.90925278978125901</v>
      </c>
      <c r="AJ57" s="76">
        <v>4.0668894657649689E-2</v>
      </c>
      <c r="AK57" s="76">
        <v>0.2129164189061771</v>
      </c>
      <c r="AL57" s="76">
        <v>0.28556722525058331</v>
      </c>
      <c r="AM57" s="76">
        <v>0.43392402321466811</v>
      </c>
      <c r="AN57" s="76">
        <v>0</v>
      </c>
      <c r="AO57" s="76">
        <v>205.21391535353857</v>
      </c>
      <c r="AP57" s="76">
        <v>149.01100106372965</v>
      </c>
      <c r="AQ57" s="76">
        <v>15.232176281574249</v>
      </c>
      <c r="AR57" s="76">
        <v>165.56772112634084</v>
      </c>
      <c r="AS57" s="76">
        <v>5.6593451324702215</v>
      </c>
      <c r="AT57" s="76">
        <v>6.787761592177987E-3</v>
      </c>
      <c r="AU57" s="76">
        <v>84.940232116933188</v>
      </c>
      <c r="AV57" s="76">
        <v>9.9397778843344966E-3</v>
      </c>
      <c r="AW57" s="76">
        <v>1.7992531843008877E-3</v>
      </c>
      <c r="AX57" s="76">
        <v>8.3250863936242219</v>
      </c>
      <c r="AY57" s="76">
        <v>5.3342510072366608E-3</v>
      </c>
      <c r="AZ57" s="76">
        <v>3.383316523090652E-4</v>
      </c>
      <c r="BA57" s="76">
        <v>21.323480223658876</v>
      </c>
      <c r="BB57" s="76">
        <v>20.130322929391447</v>
      </c>
      <c r="BC57" s="76">
        <v>1.1931572942674302</v>
      </c>
      <c r="BD57" s="76">
        <v>1.6562608508738588E-5</v>
      </c>
      <c r="BE57" s="76">
        <v>3.3540228288607103</v>
      </c>
      <c r="BF57" s="76">
        <v>1.1906435842744312E-4</v>
      </c>
      <c r="BG57" s="76">
        <v>1.7008669675975654</v>
      </c>
      <c r="BH57" s="76">
        <v>1.7410473056763534E-2</v>
      </c>
      <c r="BI57" s="76">
        <v>6.6490996874948198</v>
      </c>
      <c r="BJ57" s="76">
        <v>2.1203560275445459</v>
      </c>
      <c r="BK57" s="76">
        <v>1.6236649635961744E-2</v>
      </c>
      <c r="BL57" s="76">
        <v>4.3227933662924288E-2</v>
      </c>
      <c r="BM57" s="76">
        <v>3.6993171183385944E-5</v>
      </c>
      <c r="BN57" s="76">
        <v>0.3880039462733621</v>
      </c>
      <c r="BO57" s="76">
        <v>6.1467033936632527</v>
      </c>
      <c r="BP57" s="76">
        <v>0</v>
      </c>
      <c r="BQ57" s="76">
        <v>23.9769455407442</v>
      </c>
      <c r="BR57" s="76">
        <v>4.7093796259858811</v>
      </c>
      <c r="BS57" s="76">
        <v>203.90305946416717</v>
      </c>
      <c r="BT57" s="76">
        <v>28.85228914868518</v>
      </c>
      <c r="BU57" s="76"/>
      <c r="BV57" s="76">
        <f>Q57+S57+U57+V57+Z57+AB57+AC57+AD57+AG57+AH57+AJ57+AK57+AL57+AS57+AU57+BJ57+BQ57+BT57</f>
        <v>201.32189265738251</v>
      </c>
      <c r="BW57" s="29">
        <f>AF57/(AF57+AP57+AQ57+1E-50)</f>
        <v>8.0000121522855079E-3</v>
      </c>
      <c r="BX57" s="94"/>
      <c r="BY57" s="69">
        <f>+(Y57-B57)/B57</f>
        <v>-0.97452013388587444</v>
      </c>
      <c r="BZ57" s="69">
        <f>+(AM57-C57)/C57</f>
        <v>-0.97172489084412539</v>
      </c>
      <c r="CA57" s="69">
        <f>+(AR57-D57)/D57</f>
        <v>-0.97157880136034047</v>
      </c>
      <c r="CB57" s="69">
        <f>+(BA57-E57)/E57</f>
        <v>-0.9717962408574301</v>
      </c>
      <c r="CC57" s="69">
        <f>+(BB57-F57)/F57</f>
        <v>-0.97165780938591573</v>
      </c>
      <c r="CD57" s="69">
        <f>+(BN57-G57)/G57</f>
        <v>-0.97335451298517539</v>
      </c>
      <c r="CE57" s="69">
        <f>+(BS57-H57)/H57</f>
        <v>-0.97999266392047246</v>
      </c>
      <c r="CF57" s="69">
        <f>+(T57-I57)/I57</f>
        <v>-0.97390912652770145</v>
      </c>
      <c r="CG57" s="69">
        <f>+(V57-J57)/J57</f>
        <v>-0.97866869653395949</v>
      </c>
      <c r="CH57" s="69">
        <f>+(AD57-K57)/K57</f>
        <v>-0.97138934988115599</v>
      </c>
      <c r="CI57" s="69">
        <f>+(R57-L57)/L57</f>
        <v>-0.97110881020551909</v>
      </c>
      <c r="CJ57" s="69">
        <f>+(W57-M57)/M57</f>
        <v>-0.97874096408716393</v>
      </c>
      <c r="CK57" s="69">
        <f>+(AL57-N57)/N57</f>
        <v>-0.97966247373575899</v>
      </c>
    </row>
    <row r="58" spans="1:89" s="22" customFormat="1">
      <c r="A58" s="94" t="s">
        <v>366</v>
      </c>
      <c r="B58" s="76">
        <v>4352.0033025926996</v>
      </c>
      <c r="C58" s="76">
        <v>0.71901437977968718</v>
      </c>
      <c r="D58" s="76">
        <v>297.42239689572898</v>
      </c>
      <c r="E58" s="76">
        <v>31.507850728869617</v>
      </c>
      <c r="F58" s="76">
        <v>29.772128943830207</v>
      </c>
      <c r="G58" s="76">
        <v>0.58767575613540202</v>
      </c>
      <c r="H58" s="76">
        <v>415.68892908480012</v>
      </c>
      <c r="I58" s="76">
        <v>3.0915323115013091</v>
      </c>
      <c r="J58" s="76">
        <v>10.817483534195903</v>
      </c>
      <c r="K58" s="76">
        <v>7.3322878965938987</v>
      </c>
      <c r="L58" s="76">
        <v>0.51971486975235481</v>
      </c>
      <c r="M58" s="76">
        <v>1.6412861434609001</v>
      </c>
      <c r="N58" s="76">
        <v>0.60900944360210474</v>
      </c>
      <c r="O58" s="76"/>
      <c r="P58" s="76"/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v>0</v>
      </c>
      <c r="BJ58" s="76">
        <v>0</v>
      </c>
      <c r="BK58" s="76">
        <v>0</v>
      </c>
      <c r="BL58" s="76">
        <v>0</v>
      </c>
      <c r="BM58" s="76">
        <v>0</v>
      </c>
      <c r="BN58" s="76">
        <v>0</v>
      </c>
      <c r="BO58" s="76">
        <v>0</v>
      </c>
      <c r="BP58" s="76">
        <v>0</v>
      </c>
      <c r="BQ58" s="76">
        <v>0</v>
      </c>
      <c r="BR58" s="76">
        <v>0</v>
      </c>
      <c r="BS58" s="76">
        <v>0</v>
      </c>
      <c r="BT58" s="76">
        <v>0</v>
      </c>
      <c r="BU58" s="76"/>
      <c r="BV58" s="76">
        <f>Q58+S58+U58+V58+Z58+AB58+AC58+AD58+AG58+AH58+AJ58+AK58+AL58+AS58+AU58+BJ58+BQ58+BT58</f>
        <v>0</v>
      </c>
      <c r="BW58" s="29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</row>
    <row r="59" spans="1:89" s="22" customFormat="1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29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</row>
    <row r="60" spans="1:89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J60" s="76"/>
      <c r="AK60" s="76"/>
      <c r="AL60" s="76"/>
      <c r="AM60" s="76"/>
      <c r="AN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</row>
    <row r="61" spans="1:89">
      <c r="A61" s="2" t="s">
        <v>339</v>
      </c>
      <c r="B61" s="1">
        <f t="shared" ref="B61:K61" si="30">SUM(B3:B58)</f>
        <v>10691448.327369493</v>
      </c>
      <c r="C61" s="1">
        <f t="shared" si="30"/>
        <v>1954.3713879117615</v>
      </c>
      <c r="D61" s="1">
        <f t="shared" si="30"/>
        <v>999404.19452570181</v>
      </c>
      <c r="E61" s="1">
        <f t="shared" si="30"/>
        <v>97615.730767006273</v>
      </c>
      <c r="F61" s="1">
        <f t="shared" si="30"/>
        <v>92061.419874646861</v>
      </c>
      <c r="G61" s="1">
        <f t="shared" si="30"/>
        <v>1392.5491275664219</v>
      </c>
      <c r="H61" s="1">
        <f t="shared" si="30"/>
        <v>1037883.354935647</v>
      </c>
      <c r="I61" s="1">
        <f t="shared" si="30"/>
        <v>9934.9413200246472</v>
      </c>
      <c r="J61" s="1">
        <f t="shared" si="30"/>
        <v>26991.097157239848</v>
      </c>
      <c r="K61" s="1">
        <f t="shared" si="30"/>
        <v>25053.02846943578</v>
      </c>
      <c r="L61" s="1">
        <f>SUM(L3:L58)</f>
        <v>1781.7814236315473</v>
      </c>
      <c r="M61" s="1">
        <f>SUM(M3:M58)</f>
        <v>4297.0499460434075</v>
      </c>
      <c r="N61" s="1">
        <f>SUM(N3:N58)</f>
        <v>1713.1622999398073</v>
      </c>
      <c r="O61" s="94"/>
      <c r="P61" s="94"/>
      <c r="Q61" s="1">
        <f t="shared" ref="Q61:BT61" si="31">SUM(Q3:Q58)</f>
        <v>1243.6605870290055</v>
      </c>
      <c r="R61" s="1">
        <f t="shared" si="31"/>
        <v>1744.873984203783</v>
      </c>
      <c r="S61" s="1">
        <f t="shared" si="31"/>
        <v>9759.4952460865788</v>
      </c>
      <c r="T61" s="1">
        <f t="shared" si="31"/>
        <v>9759.4952460865788</v>
      </c>
      <c r="U61" s="1">
        <f t="shared" si="31"/>
        <v>5011.1565321343587</v>
      </c>
      <c r="V61" s="1">
        <f t="shared" si="31"/>
        <v>26644.131009151472</v>
      </c>
      <c r="W61" s="1">
        <f t="shared" si="31"/>
        <v>4246.7338885673607</v>
      </c>
      <c r="X61" s="1">
        <f t="shared" si="31"/>
        <v>62277.396897944418</v>
      </c>
      <c r="Y61" s="1">
        <f t="shared" si="31"/>
        <v>10460615.325586639</v>
      </c>
      <c r="Z61" s="1">
        <f t="shared" si="31"/>
        <v>47449.238397650697</v>
      </c>
      <c r="AA61" s="1">
        <f t="shared" si="31"/>
        <v>4702.2394776779338</v>
      </c>
      <c r="AB61" s="1">
        <f t="shared" si="31"/>
        <v>46961.772090604922</v>
      </c>
      <c r="AC61" s="1">
        <f t="shared" si="31"/>
        <v>79739.755820683029</v>
      </c>
      <c r="AD61" s="1">
        <f t="shared" si="31"/>
        <v>24541.167765042355</v>
      </c>
      <c r="AE61" s="1">
        <f t="shared" si="31"/>
        <v>24541.167765042355</v>
      </c>
      <c r="AF61" s="1">
        <f t="shared" si="31"/>
        <v>7841.8262281638254</v>
      </c>
      <c r="AG61" s="1">
        <f t="shared" si="31"/>
        <v>34230.159816693958</v>
      </c>
      <c r="AH61" s="1">
        <f t="shared" si="31"/>
        <v>1551.0471268670285</v>
      </c>
      <c r="AI61" s="1"/>
      <c r="AJ61" s="1">
        <f t="shared" si="31"/>
        <v>245.42670130661429</v>
      </c>
      <c r="AK61" s="1">
        <f t="shared" si="31"/>
        <v>1313.680885998308</v>
      </c>
      <c r="AL61" s="1">
        <f t="shared" si="31"/>
        <v>1692.4396394151941</v>
      </c>
      <c r="AM61" s="1">
        <f t="shared" si="31"/>
        <v>1911.1472267816384</v>
      </c>
      <c r="AN61" s="1">
        <f t="shared" si="31"/>
        <v>0</v>
      </c>
      <c r="AO61" s="1">
        <f>SUM(AO3:AO58)</f>
        <v>1032549.5148573885</v>
      </c>
      <c r="AP61" s="1">
        <f t="shared" si="31"/>
        <v>882205.13379225205</v>
      </c>
      <c r="AQ61" s="1">
        <f t="shared" si="31"/>
        <v>90180.972525091769</v>
      </c>
      <c r="AR61" s="1">
        <f t="shared" si="31"/>
        <v>980227.93254550768</v>
      </c>
      <c r="AS61" s="1">
        <f t="shared" si="31"/>
        <v>28128.29916138175</v>
      </c>
      <c r="AT61" s="1">
        <f t="shared" si="31"/>
        <v>15.334680187790058</v>
      </c>
      <c r="AU61" s="1">
        <f t="shared" si="31"/>
        <v>437350.70483179367</v>
      </c>
      <c r="AV61" s="1">
        <f t="shared" si="31"/>
        <v>45.228147671202677</v>
      </c>
      <c r="AW61" s="1">
        <f t="shared" si="31"/>
        <v>10.87003237614158</v>
      </c>
      <c r="AX61" s="1">
        <f t="shared" si="31"/>
        <v>45757.000102625163</v>
      </c>
      <c r="AY61" s="1">
        <f t="shared" si="31"/>
        <v>21.952192237812575</v>
      </c>
      <c r="AZ61" s="1">
        <f t="shared" si="31"/>
        <v>2.0314854834438401</v>
      </c>
      <c r="BA61" s="1">
        <f t="shared" si="31"/>
        <v>95345.240885490741</v>
      </c>
      <c r="BB61" s="1">
        <f t="shared" si="31"/>
        <v>89898.217358271839</v>
      </c>
      <c r="BC61" s="1">
        <f t="shared" si="31"/>
        <v>5447.0235272188129</v>
      </c>
      <c r="BD61" s="1">
        <f t="shared" si="31"/>
        <v>5.6960325965189011E-2</v>
      </c>
      <c r="BE61" s="1">
        <f t="shared" si="31"/>
        <v>10875.439815627464</v>
      </c>
      <c r="BF61" s="1">
        <f t="shared" si="31"/>
        <v>0.40947281846745687</v>
      </c>
      <c r="BG61" s="1">
        <f t="shared" si="31"/>
        <v>6634.5167450652298</v>
      </c>
      <c r="BH61" s="1">
        <f t="shared" si="31"/>
        <v>85.047014788714563</v>
      </c>
      <c r="BI61" s="1">
        <f t="shared" si="31"/>
        <v>26190.290243541283</v>
      </c>
      <c r="BJ61" s="1">
        <f t="shared" si="31"/>
        <v>5134.0481654889154</v>
      </c>
      <c r="BK61" s="1">
        <f t="shared" si="31"/>
        <v>50.174662512552565</v>
      </c>
      <c r="BL61" s="1">
        <f t="shared" si="31"/>
        <v>209.64721850736063</v>
      </c>
      <c r="BM61" s="1">
        <f t="shared" si="31"/>
        <v>0.21858450330759446</v>
      </c>
      <c r="BN61" s="1">
        <f t="shared" si="31"/>
        <v>1367.5199286464394</v>
      </c>
      <c r="BO61" s="1">
        <f t="shared" si="31"/>
        <v>36494.435148605211</v>
      </c>
      <c r="BP61" s="1">
        <f t="shared" si="31"/>
        <v>0</v>
      </c>
      <c r="BQ61" s="1">
        <f t="shared" si="31"/>
        <v>113387.06584050933</v>
      </c>
      <c r="BR61" s="1">
        <f t="shared" si="31"/>
        <v>26850.650666801361</v>
      </c>
      <c r="BS61" s="1">
        <f t="shared" si="31"/>
        <v>1027115.4429920028</v>
      </c>
      <c r="BT61" s="1">
        <f t="shared" si="31"/>
        <v>148187.14065285964</v>
      </c>
      <c r="BU61" s="1"/>
      <c r="BV61" s="1"/>
      <c r="BW61" s="29">
        <f>AF61/(AF61+AP61+AQ61+1E-50)</f>
        <v>8.0000028236287424E-3</v>
      </c>
      <c r="BX61" s="94"/>
      <c r="BY61" s="69">
        <f>+(Y61-B61)/B61</f>
        <v>-2.1590433280394197E-2</v>
      </c>
      <c r="BZ61" s="69">
        <f>+(AM61-C61)/C61</f>
        <v>-2.2116656740614662E-2</v>
      </c>
      <c r="CA61" s="69">
        <f>+(AR61-D61)/D61</f>
        <v>-1.9187694113386049E-2</v>
      </c>
      <c r="CB61" s="69">
        <f>+(BA61-E61)/E61</f>
        <v>-2.325946713378443E-2</v>
      </c>
      <c r="CC61" s="69">
        <f>+(BB61-F61)/F61</f>
        <v>-2.3497383804426362E-2</v>
      </c>
      <c r="CD61" s="69">
        <f>+(BN61-G61)/G61</f>
        <v>-1.7973655955479853E-2</v>
      </c>
      <c r="CE61" s="69">
        <f>+(BS61-H61)/H61</f>
        <v>-1.0374876803291468E-2</v>
      </c>
      <c r="CF61" s="69">
        <f>+(T61-I61)/I61</f>
        <v>-1.7659497755104316E-2</v>
      </c>
      <c r="CG61" s="69">
        <f>+(V61-J61)/J61</f>
        <v>-1.2854836765881889E-2</v>
      </c>
      <c r="CH61" s="69">
        <f>+(AD61-K61)/K61</f>
        <v>-2.0431090996359372E-2</v>
      </c>
      <c r="CI61" s="69">
        <f>+(R61-L61)/L61</f>
        <v>-2.0713786179531048E-2</v>
      </c>
      <c r="CJ61" s="69">
        <f>+(W61-M61)/M61</f>
        <v>-1.1709442084185291E-2</v>
      </c>
      <c r="CK61" s="69">
        <f>+(AL61-N61)/N61</f>
        <v>-1.2096145546362638E-2</v>
      </c>
    </row>
    <row r="62" spans="1:89">
      <c r="A62" s="94" t="s">
        <v>217</v>
      </c>
      <c r="B62" s="76">
        <f>SUM(B2:B51)</f>
        <v>10473046.531473568</v>
      </c>
      <c r="C62" s="76">
        <f t="shared" ref="C62:N62" si="32">SUM(C2:C51)</f>
        <v>1924.5576421407702</v>
      </c>
      <c r="D62" s="76">
        <f t="shared" si="32"/>
        <v>988077.67303487589</v>
      </c>
      <c r="E62" s="76">
        <f t="shared" si="32"/>
        <v>96181.749781841689</v>
      </c>
      <c r="F62" s="76">
        <f t="shared" si="32"/>
        <v>90713.557574092949</v>
      </c>
      <c r="G62" s="76">
        <f t="shared" si="32"/>
        <v>1371.5541240348698</v>
      </c>
      <c r="H62" s="76">
        <f t="shared" si="32"/>
        <v>1016056.5017277604</v>
      </c>
      <c r="I62" s="76">
        <f t="shared" si="32"/>
        <v>9813.0129773967055</v>
      </c>
      <c r="J62" s="76">
        <f t="shared" si="32"/>
        <v>26437.174488709396</v>
      </c>
      <c r="K62" s="76">
        <f t="shared" si="32"/>
        <v>24740.291473415131</v>
      </c>
      <c r="L62" s="76">
        <f t="shared" si="32"/>
        <v>1761.2776514875493</v>
      </c>
      <c r="M62" s="76">
        <f t="shared" si="32"/>
        <v>4215.48391160552</v>
      </c>
      <c r="N62" s="76">
        <f t="shared" si="32"/>
        <v>1678.562478987006</v>
      </c>
      <c r="O62" s="94"/>
      <c r="P62" s="94"/>
      <c r="Q62" s="76">
        <f>SUM(Q2:Q51)</f>
        <v>1242.8491548355867</v>
      </c>
      <c r="R62" s="76">
        <f t="shared" ref="R62:BT62" si="33">SUM(R2:R51)</f>
        <v>1744.1601387458404</v>
      </c>
      <c r="S62" s="76">
        <f t="shared" si="33"/>
        <v>9755.9029879992286</v>
      </c>
      <c r="T62" s="76">
        <f t="shared" si="33"/>
        <v>9755.9029879992286</v>
      </c>
      <c r="U62" s="76">
        <f t="shared" si="33"/>
        <v>5009.0407424084042</v>
      </c>
      <c r="V62" s="76">
        <f t="shared" si="33"/>
        <v>26619.178540196328</v>
      </c>
      <c r="W62" s="76">
        <f t="shared" si="33"/>
        <v>4243.2096427444876</v>
      </c>
      <c r="X62" s="76">
        <f t="shared" si="33"/>
        <v>62229.164124573821</v>
      </c>
      <c r="Y62" s="76">
        <f t="shared" si="33"/>
        <v>10452634.69695279</v>
      </c>
      <c r="Z62" s="76">
        <f t="shared" si="33"/>
        <v>47417.237023240807</v>
      </c>
      <c r="AA62" s="76">
        <f t="shared" si="33"/>
        <v>4698.4212646825799</v>
      </c>
      <c r="AB62" s="76">
        <f t="shared" si="33"/>
        <v>46917.758638660525</v>
      </c>
      <c r="AC62" s="76">
        <f t="shared" si="33"/>
        <v>79723.441092882233</v>
      </c>
      <c r="AD62" s="76">
        <f t="shared" si="33"/>
        <v>24530.057367802259</v>
      </c>
      <c r="AE62" s="76">
        <f t="shared" si="33"/>
        <v>24530.057367802259</v>
      </c>
      <c r="AF62" s="76">
        <f t="shared" si="33"/>
        <v>7839.1834758526647</v>
      </c>
      <c r="AG62" s="76">
        <f t="shared" si="33"/>
        <v>34200.490995159606</v>
      </c>
      <c r="AH62" s="76">
        <f t="shared" si="33"/>
        <v>1549.8538975040217</v>
      </c>
      <c r="AJ62" s="76">
        <f t="shared" si="33"/>
        <v>245.32884458464733</v>
      </c>
      <c r="AK62" s="76">
        <f t="shared" si="33"/>
        <v>1312.7985517117095</v>
      </c>
      <c r="AL62" s="76">
        <f t="shared" si="33"/>
        <v>1690.5278552957302</v>
      </c>
      <c r="AM62" s="76">
        <f t="shared" si="33"/>
        <v>1910.0956932578258</v>
      </c>
      <c r="AN62" s="76">
        <f t="shared" si="33"/>
        <v>0</v>
      </c>
      <c r="AO62" s="76">
        <f>SUM(AO2:AO51)</f>
        <v>1031474.7102564526</v>
      </c>
      <c r="AP62" s="76">
        <f t="shared" si="33"/>
        <v>881907.82453519863</v>
      </c>
      <c r="AQ62" s="76">
        <f t="shared" si="33"/>
        <v>90150.580961024913</v>
      </c>
      <c r="AR62" s="76">
        <f t="shared" si="33"/>
        <v>979897.58897207619</v>
      </c>
      <c r="AS62" s="76">
        <f t="shared" si="33"/>
        <v>28105.019745038666</v>
      </c>
      <c r="AT62" s="76">
        <f t="shared" si="33"/>
        <v>15.326957334898971</v>
      </c>
      <c r="AU62" s="76">
        <f t="shared" si="33"/>
        <v>436817.72527375893</v>
      </c>
      <c r="AV62" s="76">
        <f t="shared" si="33"/>
        <v>45.206924176987052</v>
      </c>
      <c r="AW62" s="76">
        <f t="shared" si="33"/>
        <v>10.866904154510932</v>
      </c>
      <c r="AX62" s="76">
        <f t="shared" si="33"/>
        <v>45740.692885001416</v>
      </c>
      <c r="AY62" s="76">
        <f t="shared" si="33"/>
        <v>21.942447247760931</v>
      </c>
      <c r="AZ62" s="76">
        <f t="shared" si="33"/>
        <v>2.0308988808721486</v>
      </c>
      <c r="BA62" s="76">
        <f t="shared" si="33"/>
        <v>95290.802665325755</v>
      </c>
      <c r="BB62" s="76">
        <f t="shared" si="33"/>
        <v>89847.279194051356</v>
      </c>
      <c r="BC62" s="76">
        <f t="shared" si="33"/>
        <v>5443.5234712743249</v>
      </c>
      <c r="BD62" s="76">
        <f t="shared" si="33"/>
        <v>5.693714300725871E-2</v>
      </c>
      <c r="BE62" s="76">
        <f t="shared" si="33"/>
        <v>10865.196422681152</v>
      </c>
      <c r="BF62" s="76">
        <f t="shared" si="33"/>
        <v>0.40930616188649488</v>
      </c>
      <c r="BG62" s="76">
        <f t="shared" si="33"/>
        <v>6629.6457865738521</v>
      </c>
      <c r="BH62" s="76">
        <f t="shared" si="33"/>
        <v>85.005260372140214</v>
      </c>
      <c r="BI62" s="76">
        <f t="shared" si="33"/>
        <v>26170.981850743781</v>
      </c>
      <c r="BJ62" s="76">
        <f t="shared" si="33"/>
        <v>5130.9094693275956</v>
      </c>
      <c r="BK62" s="76">
        <f t="shared" si="33"/>
        <v>50.128870743178069</v>
      </c>
      <c r="BL62" s="76">
        <f t="shared" si="33"/>
        <v>209.56922201094588</v>
      </c>
      <c r="BM62" s="76">
        <f t="shared" si="33"/>
        <v>0.21852082501220818</v>
      </c>
      <c r="BN62" s="76">
        <f t="shared" si="33"/>
        <v>1366.9364999804011</v>
      </c>
      <c r="BO62" s="76">
        <f t="shared" si="33"/>
        <v>36445.322089667745</v>
      </c>
      <c r="BP62" s="76">
        <f t="shared" si="33"/>
        <v>0</v>
      </c>
      <c r="BQ62" s="76">
        <f t="shared" si="33"/>
        <v>113255.29573483835</v>
      </c>
      <c r="BR62" s="76">
        <f t="shared" si="33"/>
        <v>26822.224778801425</v>
      </c>
      <c r="BS62" s="76">
        <f t="shared" si="33"/>
        <v>1026045.370541841</v>
      </c>
      <c r="BT62" s="76">
        <f t="shared" si="33"/>
        <v>147991.95601112777</v>
      </c>
      <c r="BU62" s="76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</row>
    <row r="63" spans="1:89">
      <c r="A63" s="94" t="s">
        <v>340</v>
      </c>
      <c r="B63" s="76">
        <f>+B3+B5+B8+B9+B11+B12+B14+B15+B16+B17+B18+B19+B20+B21+B22+B23+B24+B25+B26+B28+B30+B31+B33+B34+B35+B36+B37+B39+B40+B41+B42+B43+B44+B46+B47+B49+B50+B10</f>
        <v>8580467.8111699801</v>
      </c>
      <c r="C63" s="76">
        <f t="shared" ref="C63:N63" si="34">+C3+C5+C8+C9+C11+C12+C14+C15+C16+C17+C18+C19+C20+C21+C22+C23+C24+C25+C26+C28+C30+C31+C33+C34+C35+C36+C37+C39+C40+C41+C42+C43+C44+C46+C47+C49+C50+C10</f>
        <v>1626.1240548228243</v>
      </c>
      <c r="D63" s="76">
        <f t="shared" si="34"/>
        <v>796848.50193391764</v>
      </c>
      <c r="E63" s="76">
        <f t="shared" si="34"/>
        <v>77653.900523273915</v>
      </c>
      <c r="F63" s="76">
        <f t="shared" si="34"/>
        <v>73829.15792417292</v>
      </c>
      <c r="G63" s="76">
        <f t="shared" si="34"/>
        <v>1179.1216938519622</v>
      </c>
      <c r="H63" s="76">
        <f t="shared" si="34"/>
        <v>824136.40959682968</v>
      </c>
      <c r="I63" s="76">
        <f t="shared" si="34"/>
        <v>7694.1964727626219</v>
      </c>
      <c r="J63" s="76">
        <f t="shared" si="34"/>
        <v>21111.342951194238</v>
      </c>
      <c r="K63" s="76">
        <f t="shared" si="34"/>
        <v>19373.583834119665</v>
      </c>
      <c r="L63" s="76">
        <f t="shared" si="34"/>
        <v>1373.4606267564341</v>
      </c>
      <c r="M63" s="76">
        <f t="shared" si="34"/>
        <v>3382.5919669756377</v>
      </c>
      <c r="N63" s="76">
        <f t="shared" si="34"/>
        <v>1364.1043992904404</v>
      </c>
      <c r="O63" s="94"/>
      <c r="P63" s="94"/>
      <c r="Q63" s="94"/>
      <c r="R63" s="94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J63" s="76"/>
      <c r="AK63" s="76"/>
      <c r="AL63" s="76"/>
      <c r="AM63" s="76"/>
      <c r="AN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</row>
    <row r="65" spans="2:8">
      <c r="B65" s="76"/>
      <c r="C65" s="76"/>
      <c r="D65" s="76"/>
      <c r="E65" s="76"/>
      <c r="F65" s="76"/>
      <c r="G65" s="76"/>
      <c r="H65" s="76"/>
    </row>
    <row r="66" spans="2:8">
      <c r="B66" s="76"/>
      <c r="C66" s="76"/>
      <c r="D66" s="76"/>
      <c r="E66" s="76"/>
      <c r="F66" s="76"/>
      <c r="G66" s="76"/>
      <c r="H66" s="76"/>
    </row>
    <row r="67" spans="2:8">
      <c r="B67" s="94"/>
      <c r="C67" s="76"/>
      <c r="D67" s="94"/>
      <c r="E67" s="94"/>
      <c r="F67" s="94"/>
      <c r="G67" s="94"/>
      <c r="H67" s="94"/>
    </row>
    <row r="68" spans="2:8">
      <c r="B68" s="94"/>
      <c r="C68" s="76"/>
      <c r="D68" s="94"/>
      <c r="E68" s="94"/>
      <c r="F68" s="94"/>
      <c r="G68" s="94"/>
      <c r="H68" s="94"/>
    </row>
    <row r="69" spans="2:8">
      <c r="B69" s="94"/>
      <c r="C69" s="76"/>
      <c r="D69" s="94"/>
      <c r="E69" s="94"/>
      <c r="F69" s="94"/>
      <c r="G69" s="94"/>
      <c r="H69" s="94"/>
    </row>
    <row r="70" spans="2:8">
      <c r="B70" s="94"/>
      <c r="C70" s="76"/>
      <c r="D70" s="94"/>
      <c r="E70" s="94"/>
      <c r="F70" s="94"/>
      <c r="G70" s="94"/>
      <c r="H70" s="94"/>
    </row>
    <row r="71" spans="2:8">
      <c r="B71" s="94"/>
      <c r="C71" s="76"/>
      <c r="D71" s="94"/>
      <c r="E71" s="94"/>
      <c r="F71" s="94"/>
      <c r="G71" s="94"/>
      <c r="H71" s="94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K68"/>
  <sheetViews>
    <sheetView zoomScale="85" zoomScaleNormal="85" workbookViewId="0">
      <pane xSplit="1" ySplit="2" topLeftCell="B39" activePane="bottomRight" state="frozen"/>
      <selection pane="bottomRight" activeCell="B66" sqref="B66"/>
      <selection pane="bottomLeft" activeCell="A3" sqref="A3"/>
      <selection pane="topRight" activeCell="B1" sqref="B1"/>
    </sheetView>
  </sheetViews>
  <sheetFormatPr defaultRowHeight="15"/>
  <cols>
    <col min="1" max="1" width="19.5703125" bestFit="1" customWidth="1"/>
    <col min="2" max="2" width="5.7109375" style="20" bestFit="1" customWidth="1"/>
    <col min="3" max="3" width="8.85546875" customWidth="1"/>
    <col min="4" max="4" width="8.42578125" customWidth="1"/>
    <col min="5" max="5" width="9.85546875" customWidth="1"/>
    <col min="6" max="6" width="6.7109375" customWidth="1"/>
    <col min="7" max="7" width="14.5703125" bestFit="1" customWidth="1"/>
    <col min="8" max="8" width="5.7109375" bestFit="1" customWidth="1"/>
    <col min="9" max="9" width="5.7109375" style="75" customWidth="1"/>
    <col min="10" max="10" width="6.7109375" bestFit="1" customWidth="1"/>
    <col min="11" max="11" width="13.42578125" bestFit="1" customWidth="1"/>
    <col min="12" max="12" width="11.5703125" customWidth="1"/>
    <col min="13" max="13" width="8.85546875" customWidth="1"/>
    <col min="14" max="14" width="13.42578125" customWidth="1"/>
    <col min="15" max="15" width="6.7109375" customWidth="1"/>
    <col min="16" max="16" width="8.7109375" customWidth="1"/>
    <col min="17" max="17" width="10.28515625" customWidth="1"/>
    <col min="18" max="18" width="12.7109375" customWidth="1"/>
    <col min="19" max="19" width="10.28515625" customWidth="1"/>
    <col min="20" max="20" width="12.28515625" style="22" bestFit="1" customWidth="1"/>
    <col min="21" max="21" width="7.7109375" customWidth="1"/>
    <col min="22" max="22" width="6.7109375" customWidth="1"/>
    <col min="23" max="23" width="9.28515625" customWidth="1"/>
    <col min="24" max="24" width="6.7109375" style="22" bestFit="1" customWidth="1"/>
    <col min="25" max="25" width="10.85546875" style="22" bestFit="1" customWidth="1"/>
    <col min="26" max="26" width="7.7109375" customWidth="1"/>
    <col min="27" max="28" width="11.85546875" style="22" bestFit="1" customWidth="1"/>
    <col min="29" max="29" width="6.7109375" customWidth="1"/>
    <col min="30" max="30" width="9.7109375" customWidth="1"/>
    <col min="31" max="31" width="15.42578125" bestFit="1" customWidth="1"/>
    <col min="32" max="32" width="8.140625" style="22" bestFit="1" customWidth="1"/>
    <col min="33" max="33" width="6.7109375" customWidth="1"/>
    <col min="34" max="34" width="10.85546875" customWidth="1"/>
    <col min="35" max="35" width="6.7109375" customWidth="1"/>
    <col min="36" max="36" width="5.7109375" customWidth="1"/>
    <col min="37" max="37" width="5.7109375" style="75" customWidth="1"/>
    <col min="38" max="38" width="5.7109375" style="22" customWidth="1"/>
    <col min="39" max="39" width="6.5703125" customWidth="1"/>
    <col min="40" max="40" width="6" style="22" bestFit="1" customWidth="1"/>
    <col min="41" max="41" width="9.140625" customWidth="1"/>
    <col min="42" max="42" width="5.7109375" bestFit="1" customWidth="1"/>
    <col min="43" max="43" width="8.140625" bestFit="1" customWidth="1"/>
    <col min="44" max="44" width="6.7109375" bestFit="1" customWidth="1"/>
    <col min="45" max="45" width="9" customWidth="1"/>
    <col min="46" max="46" width="9.28515625" customWidth="1"/>
    <col min="47" max="47" width="7.7109375" customWidth="1"/>
    <col min="48" max="48" width="9.140625" customWidth="1"/>
    <col min="49" max="49" width="12.7109375" bestFit="1" customWidth="1"/>
    <col min="50" max="51" width="9.28515625" customWidth="1"/>
    <col min="52" max="52" width="6.7109375" bestFit="1" customWidth="1"/>
    <col min="53" max="53" width="4.28515625" customWidth="1"/>
    <col min="54" max="54" width="7.7109375" bestFit="1" customWidth="1"/>
    <col min="55" max="55" width="4.5703125" bestFit="1" customWidth="1"/>
    <col min="56" max="56" width="4.140625" customWidth="1"/>
    <col min="57" max="57" width="6.7109375" customWidth="1"/>
    <col min="58" max="58" width="5.7109375" customWidth="1"/>
    <col min="59" max="59" width="5.85546875" customWidth="1"/>
    <col min="60" max="60" width="3.28515625" bestFit="1" customWidth="1"/>
    <col min="61" max="61" width="7.7109375" customWidth="1"/>
    <col min="62" max="62" width="11.5703125" customWidth="1"/>
    <col min="63" max="63" width="9.7109375" customWidth="1"/>
    <col min="64" max="65" width="7.7109375" customWidth="1"/>
    <col min="66" max="66" width="5.7109375" customWidth="1"/>
    <col min="67" max="67" width="5.28515625" customWidth="1"/>
    <col min="68" max="68" width="8.7109375" customWidth="1"/>
    <col min="69" max="69" width="4.85546875" customWidth="1"/>
    <col min="70" max="70" width="7.85546875" customWidth="1"/>
    <col min="71" max="71" width="5.85546875" customWidth="1"/>
    <col min="72" max="72" width="6" customWidth="1"/>
    <col min="73" max="73" width="6.7109375" customWidth="1"/>
    <col min="74" max="74" width="11.42578125" style="22" bestFit="1" customWidth="1"/>
    <col min="75" max="75" width="5.7109375" style="22" bestFit="1" customWidth="1"/>
    <col min="76" max="77" width="5.7109375" customWidth="1"/>
    <col min="78" max="78" width="3.85546875" bestFit="1" customWidth="1"/>
    <col min="79" max="79" width="11.5703125" style="22" bestFit="1" customWidth="1"/>
    <col min="80" max="80" width="6.7109375" customWidth="1"/>
    <col min="81" max="81" width="8.7109375" customWidth="1"/>
    <col min="82" max="82" width="7.5703125" style="75" bestFit="1" customWidth="1"/>
    <col min="83" max="83" width="8.7109375" style="22" customWidth="1"/>
    <col min="84" max="84" width="5.28515625" bestFit="1" customWidth="1"/>
    <col min="85" max="85" width="9.7109375" customWidth="1"/>
    <col min="86" max="86" width="9.28515625" style="22" bestFit="1" customWidth="1"/>
    <col min="87" max="87" width="7.7109375" customWidth="1"/>
    <col min="88" max="88" width="9" style="22" bestFit="1" customWidth="1"/>
    <col min="89" max="89" width="11.42578125" style="22" bestFit="1" customWidth="1"/>
    <col min="90" max="90" width="4.85546875" bestFit="1" customWidth="1"/>
    <col min="91" max="91" width="6.7109375" bestFit="1" customWidth="1"/>
    <col min="92" max="92" width="9.28515625" customWidth="1"/>
    <col min="93" max="93" width="7.7109375" customWidth="1"/>
    <col min="94" max="94" width="7.7109375" style="22" bestFit="1" customWidth="1"/>
    <col min="95" max="98" width="7.7109375" style="22" customWidth="1"/>
    <col min="99" max="99" width="6.7109375" bestFit="1" customWidth="1"/>
    <col min="100" max="100" width="9" customWidth="1"/>
    <col min="101" max="101" width="9" style="22" customWidth="1"/>
    <col min="102" max="118" width="9" customWidth="1"/>
  </cols>
  <sheetData>
    <row r="1" spans="1:115">
      <c r="A1" s="94"/>
      <c r="B1" s="76"/>
      <c r="C1" s="94" t="s">
        <v>403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</row>
    <row r="2" spans="1:115">
      <c r="A2" s="94" t="s">
        <v>351</v>
      </c>
      <c r="B2" s="76" t="s">
        <v>35</v>
      </c>
      <c r="C2" s="76" t="s">
        <v>317</v>
      </c>
      <c r="D2" s="76" t="s">
        <v>321</v>
      </c>
      <c r="E2" s="76" t="s">
        <v>37</v>
      </c>
      <c r="F2" s="76" t="s">
        <v>39</v>
      </c>
      <c r="G2" s="76" t="s">
        <v>41</v>
      </c>
      <c r="H2" s="76" t="s">
        <v>43</v>
      </c>
      <c r="I2" s="76" t="s">
        <v>326</v>
      </c>
      <c r="J2" s="76" t="s">
        <v>45</v>
      </c>
      <c r="K2" s="76" t="s">
        <v>404</v>
      </c>
      <c r="L2" s="76" t="s">
        <v>405</v>
      </c>
      <c r="M2" s="76" t="s">
        <v>322</v>
      </c>
      <c r="N2" s="76" t="s">
        <v>47</v>
      </c>
      <c r="O2" s="76" t="s">
        <v>49</v>
      </c>
      <c r="P2" s="76" t="s">
        <v>406</v>
      </c>
      <c r="Q2" s="76" t="s">
        <v>53</v>
      </c>
      <c r="R2" s="76" t="s">
        <v>407</v>
      </c>
      <c r="S2" s="76" t="s">
        <v>408</v>
      </c>
      <c r="T2" s="76" t="s">
        <v>409</v>
      </c>
      <c r="U2" s="76" t="s">
        <v>55</v>
      </c>
      <c r="V2" s="76" t="s">
        <v>57</v>
      </c>
      <c r="W2" s="76" t="s">
        <v>410</v>
      </c>
      <c r="X2" s="76" t="s">
        <v>59</v>
      </c>
      <c r="Y2" s="76" t="s">
        <v>411</v>
      </c>
      <c r="Z2" s="76" t="s">
        <v>61</v>
      </c>
      <c r="AA2" s="76" t="s">
        <v>412</v>
      </c>
      <c r="AB2" s="76" t="s">
        <v>413</v>
      </c>
      <c r="AC2" s="76" t="s">
        <v>63</v>
      </c>
      <c r="AD2" s="76" t="s">
        <v>319</v>
      </c>
      <c r="AE2" s="76" t="s">
        <v>65</v>
      </c>
      <c r="AF2" s="76" t="s">
        <v>414</v>
      </c>
      <c r="AG2" s="76" t="s">
        <v>69</v>
      </c>
      <c r="AH2" s="76" t="s">
        <v>415</v>
      </c>
      <c r="AI2" s="76" t="s">
        <v>71</v>
      </c>
      <c r="AJ2" s="76" t="s">
        <v>73</v>
      </c>
      <c r="AK2" s="76" t="s">
        <v>328</v>
      </c>
      <c r="AL2" s="76" t="s">
        <v>75</v>
      </c>
      <c r="AM2" s="76" t="s">
        <v>77</v>
      </c>
      <c r="AN2" s="76" t="s">
        <v>416</v>
      </c>
      <c r="AO2" s="76" t="s">
        <v>417</v>
      </c>
      <c r="AP2" s="76" t="s">
        <v>79</v>
      </c>
      <c r="AQ2" s="76" t="s">
        <v>323</v>
      </c>
      <c r="AR2" s="76" t="s">
        <v>81</v>
      </c>
      <c r="AS2" s="76" t="s">
        <v>418</v>
      </c>
      <c r="AT2" s="76" t="s">
        <v>85</v>
      </c>
      <c r="AU2" s="76" t="s">
        <v>87</v>
      </c>
      <c r="AV2" s="76" t="s">
        <v>419</v>
      </c>
      <c r="AW2" s="76" t="s">
        <v>420</v>
      </c>
      <c r="AX2" s="76" t="s">
        <v>161</v>
      </c>
      <c r="AY2" s="76" t="s">
        <v>421</v>
      </c>
      <c r="AZ2" s="76" t="s">
        <v>93</v>
      </c>
      <c r="BA2" s="76" t="s">
        <v>95</v>
      </c>
      <c r="BB2" s="76" t="s">
        <v>97</v>
      </c>
      <c r="BC2" s="76" t="s">
        <v>99</v>
      </c>
      <c r="BD2" s="76" t="s">
        <v>101</v>
      </c>
      <c r="BE2" s="76" t="s">
        <v>103</v>
      </c>
      <c r="BF2" s="76" t="s">
        <v>105</v>
      </c>
      <c r="BG2" s="76" t="s">
        <v>107</v>
      </c>
      <c r="BH2" s="76" t="s">
        <v>109</v>
      </c>
      <c r="BI2" s="76" t="s">
        <v>162</v>
      </c>
      <c r="BJ2" s="76" t="s">
        <v>422</v>
      </c>
      <c r="BK2" s="76" t="s">
        <v>423</v>
      </c>
      <c r="BL2" s="76" t="s">
        <v>163</v>
      </c>
      <c r="BM2" s="76" t="s">
        <v>111</v>
      </c>
      <c r="BN2" s="76" t="s">
        <v>113</v>
      </c>
      <c r="BO2" s="76" t="s">
        <v>115</v>
      </c>
      <c r="BP2" s="76" t="s">
        <v>117</v>
      </c>
      <c r="BQ2" s="76" t="s">
        <v>119</v>
      </c>
      <c r="BR2" s="76" t="s">
        <v>121</v>
      </c>
      <c r="BS2" s="76" t="s">
        <v>123</v>
      </c>
      <c r="BT2" s="76" t="s">
        <v>125</v>
      </c>
      <c r="BU2" s="76" t="s">
        <v>127</v>
      </c>
      <c r="BV2" s="76" t="s">
        <v>424</v>
      </c>
      <c r="BW2" s="76" t="s">
        <v>129</v>
      </c>
      <c r="BX2" s="76" t="s">
        <v>131</v>
      </c>
      <c r="BY2" s="76" t="s">
        <v>133</v>
      </c>
      <c r="BZ2" s="76" t="s">
        <v>135</v>
      </c>
      <c r="CA2" s="76" t="s">
        <v>425</v>
      </c>
      <c r="CB2" s="76" t="s">
        <v>139</v>
      </c>
      <c r="CC2" s="76" t="s">
        <v>426</v>
      </c>
      <c r="CD2" s="76" t="s">
        <v>141</v>
      </c>
      <c r="CE2" s="76" t="s">
        <v>427</v>
      </c>
      <c r="CF2" s="76" t="s">
        <v>145</v>
      </c>
      <c r="CG2" s="76" t="s">
        <v>428</v>
      </c>
      <c r="CH2" s="76" t="s">
        <v>429</v>
      </c>
      <c r="CI2" s="76" t="s">
        <v>147</v>
      </c>
      <c r="CJ2" s="76" t="s">
        <v>430</v>
      </c>
      <c r="CK2" s="76" t="s">
        <v>431</v>
      </c>
      <c r="CL2" s="76" t="s">
        <v>149</v>
      </c>
      <c r="CM2" s="76" t="s">
        <v>151</v>
      </c>
      <c r="CN2" s="76" t="s">
        <v>153</v>
      </c>
      <c r="CO2" s="76" t="s">
        <v>155</v>
      </c>
      <c r="CP2" s="76" t="s">
        <v>432</v>
      </c>
      <c r="CQ2" s="76"/>
      <c r="CR2" s="76"/>
      <c r="CS2" s="94"/>
      <c r="CT2" s="76"/>
      <c r="CU2" s="94"/>
      <c r="CV2" s="94" t="s">
        <v>69</v>
      </c>
      <c r="CW2" s="94" t="s">
        <v>161</v>
      </c>
      <c r="CX2" s="94" t="s">
        <v>162</v>
      </c>
      <c r="CY2" s="94" t="s">
        <v>163</v>
      </c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</row>
    <row r="3" spans="1:115">
      <c r="A3" s="94" t="s">
        <v>166</v>
      </c>
      <c r="B3" s="76">
        <v>33.770959320000003</v>
      </c>
      <c r="C3" s="76">
        <v>287.92683419999997</v>
      </c>
      <c r="D3" s="76">
        <v>27.451839799999998</v>
      </c>
      <c r="E3" s="76">
        <v>27.451880119999998</v>
      </c>
      <c r="F3" s="76">
        <v>287.92710039999997</v>
      </c>
      <c r="G3" s="76">
        <v>287.92541510000001</v>
      </c>
      <c r="H3" s="76">
        <v>103.231205199999</v>
      </c>
      <c r="I3" s="76">
        <v>2.0678434750000001</v>
      </c>
      <c r="J3" s="76">
        <v>682.12254619999999</v>
      </c>
      <c r="K3" s="76">
        <v>682.12093995999999</v>
      </c>
      <c r="L3" s="76">
        <v>2200.7190000000001</v>
      </c>
      <c r="M3" s="76">
        <v>82.531233974000003</v>
      </c>
      <c r="N3" s="76">
        <v>82.533064919999902</v>
      </c>
      <c r="O3" s="76">
        <v>3293.8359610000002</v>
      </c>
      <c r="P3" s="76">
        <v>3293.9387750000001</v>
      </c>
      <c r="Q3" s="76">
        <v>531927.43889999995</v>
      </c>
      <c r="R3" s="76">
        <v>42693478.972999997</v>
      </c>
      <c r="S3" s="76">
        <v>532140.44686999999</v>
      </c>
      <c r="T3" s="76">
        <v>1625.1461999999999</v>
      </c>
      <c r="U3" s="76">
        <v>1789.38062042</v>
      </c>
      <c r="V3" s="76">
        <v>511.21683081999998</v>
      </c>
      <c r="W3" s="76">
        <v>514.89880000000005</v>
      </c>
      <c r="X3" s="76">
        <v>638.26666520000003</v>
      </c>
      <c r="Y3" s="76">
        <v>528.98244474000001</v>
      </c>
      <c r="Z3" s="76">
        <v>2785.3185619999999</v>
      </c>
      <c r="AA3" s="76">
        <v>6226.4708000000001</v>
      </c>
      <c r="AB3" s="76">
        <v>12566.726119999999</v>
      </c>
      <c r="AC3" s="76">
        <v>382.297686</v>
      </c>
      <c r="AD3" s="76">
        <v>382.29754469999898</v>
      </c>
      <c r="AE3" s="76">
        <v>382.29237499999999</v>
      </c>
      <c r="AF3" s="76">
        <v>846.86140383600002</v>
      </c>
      <c r="AG3" s="76">
        <v>614.61468869999999</v>
      </c>
      <c r="AH3" s="76">
        <v>625.53891220000003</v>
      </c>
      <c r="AI3" s="76">
        <v>1084.7135983999999</v>
      </c>
      <c r="AJ3" s="76">
        <v>16.946744432999999</v>
      </c>
      <c r="AK3" s="76">
        <v>154.55294072000001</v>
      </c>
      <c r="AL3" s="76">
        <v>30.989846499999999</v>
      </c>
      <c r="AM3" s="76">
        <v>43.02838242</v>
      </c>
      <c r="AN3" s="76">
        <v>0</v>
      </c>
      <c r="AO3" s="76">
        <v>702.88709599999902</v>
      </c>
      <c r="AP3" s="76">
        <v>50.836487899999902</v>
      </c>
      <c r="AQ3" s="76">
        <v>50.867018330000001</v>
      </c>
      <c r="AR3" s="76">
        <v>2457.3320239999998</v>
      </c>
      <c r="AS3" s="76">
        <v>2457.3108837999998</v>
      </c>
      <c r="AT3" s="76">
        <v>64787.676959999997</v>
      </c>
      <c r="AU3" s="76">
        <v>11424.548419999999</v>
      </c>
      <c r="AV3" s="76">
        <v>11613.971239999901</v>
      </c>
      <c r="AW3" s="76">
        <v>23119.696619999999</v>
      </c>
      <c r="AX3" s="76">
        <v>76823.76122</v>
      </c>
      <c r="AY3" s="76">
        <v>65953.005480000007</v>
      </c>
      <c r="AZ3" s="76">
        <v>1089.6037858</v>
      </c>
      <c r="BA3" s="76">
        <v>2.4760818262000002</v>
      </c>
      <c r="BB3" s="76">
        <v>16134.4640059999</v>
      </c>
      <c r="BC3" s="76">
        <v>12.512732120000001</v>
      </c>
      <c r="BD3" s="76">
        <v>2.83581915399999</v>
      </c>
      <c r="BE3" s="76">
        <v>882.4193894</v>
      </c>
      <c r="BF3" s="76">
        <v>68.105450989999994</v>
      </c>
      <c r="BG3" s="76">
        <v>0</v>
      </c>
      <c r="BH3" s="76">
        <v>0.91012260300000003</v>
      </c>
      <c r="BI3" s="76">
        <v>4813.6313550000004</v>
      </c>
      <c r="BJ3" s="76">
        <v>275.08949999999999</v>
      </c>
      <c r="BK3" s="76">
        <v>118.008835</v>
      </c>
      <c r="BL3" s="76">
        <v>2055.6699800000001</v>
      </c>
      <c r="BM3" s="76">
        <v>2757.9682720000001</v>
      </c>
      <c r="BN3" s="76">
        <v>1.6454854999999999</v>
      </c>
      <c r="BO3" s="76">
        <v>0.48697217999999998</v>
      </c>
      <c r="BP3" s="76">
        <v>240.47047613000001</v>
      </c>
      <c r="BQ3" s="76">
        <v>2.3163761360000001</v>
      </c>
      <c r="BR3" s="76">
        <v>139.05624180000001</v>
      </c>
      <c r="BS3" s="76">
        <v>16.511157449999999</v>
      </c>
      <c r="BT3" s="76">
        <v>4.7383308599999996</v>
      </c>
      <c r="BU3" s="76">
        <v>605.97437000000002</v>
      </c>
      <c r="BV3" s="76">
        <v>22.151401880000002</v>
      </c>
      <c r="BW3" s="76">
        <v>144.03386850000001</v>
      </c>
      <c r="BX3" s="76">
        <v>5.2653680355999999</v>
      </c>
      <c r="BY3" s="76">
        <v>69.509667899999997</v>
      </c>
      <c r="BZ3" s="76">
        <v>0.54530159476999995</v>
      </c>
      <c r="CA3" s="76">
        <v>2701.357</v>
      </c>
      <c r="CB3" s="76">
        <v>668.57416158999899</v>
      </c>
      <c r="CC3" s="76">
        <v>668.57474002999902</v>
      </c>
      <c r="CD3" s="76">
        <v>10425.2999869999</v>
      </c>
      <c r="CE3" s="76">
        <v>15.956577635</v>
      </c>
      <c r="CF3" s="76">
        <v>0.73890363999999997</v>
      </c>
      <c r="CG3" s="76">
        <v>786.73059999999998</v>
      </c>
      <c r="CH3" s="76">
        <v>38473.807825000004</v>
      </c>
      <c r="CI3" s="76">
        <v>4310.8781160999997</v>
      </c>
      <c r="CJ3" s="76">
        <v>3582.2886133500001</v>
      </c>
      <c r="CK3" s="76">
        <v>801.03100133999999</v>
      </c>
      <c r="CL3" s="76">
        <v>0</v>
      </c>
      <c r="CM3" s="76">
        <v>466.14832289999998</v>
      </c>
      <c r="CN3" s="76">
        <v>34674.404933999998</v>
      </c>
      <c r="CO3" s="76">
        <v>4698.3839762999996</v>
      </c>
      <c r="CP3" s="76">
        <v>1979.5658131</v>
      </c>
      <c r="CQ3" s="76"/>
      <c r="CR3" s="76"/>
      <c r="CS3" s="94"/>
      <c r="CT3" s="76"/>
      <c r="CU3" s="76"/>
      <c r="CV3" s="29">
        <f>AG3/AX3</f>
        <v>8.0003201996310686E-3</v>
      </c>
      <c r="CW3" s="41">
        <f>(AX3-AG3-AT3-AU3)/(AX3)</f>
        <v>-4.0076776391952722E-5</v>
      </c>
      <c r="CX3" s="41">
        <f>(BI3-BL3-BM3)/(BI3)</f>
        <v>-1.4328060233755604E-6</v>
      </c>
      <c r="CY3" s="41">
        <f t="shared" ref="CY3:CY34" si="0">(BL3-BE3-BT3-BU3-BY3-BA3-BC3-BD3-BG3-BF3-BH3-BN3-BO3-BP3-BQ3-BR3-BS3-BX3-BZ3)/BL3</f>
        <v>-5.3200990739696587E-5</v>
      </c>
      <c r="CZ3" s="41"/>
      <c r="DA3" s="29"/>
      <c r="DB3" s="29"/>
      <c r="DC3" s="76"/>
      <c r="DD3" s="76"/>
      <c r="DE3" s="76"/>
      <c r="DF3" s="76"/>
      <c r="DG3" s="76"/>
      <c r="DH3" s="76"/>
      <c r="DI3" s="76"/>
      <c r="DJ3" s="76"/>
      <c r="DK3" s="76"/>
    </row>
    <row r="4" spans="1:115">
      <c r="A4" s="94" t="s">
        <v>168</v>
      </c>
      <c r="B4" s="76">
        <v>26.992711870000001</v>
      </c>
      <c r="C4" s="76">
        <v>230.247905</v>
      </c>
      <c r="D4" s="76">
        <v>22.53258125</v>
      </c>
      <c r="E4" s="76">
        <v>22.532605879999998</v>
      </c>
      <c r="F4" s="76">
        <v>230.2472301</v>
      </c>
      <c r="G4" s="76">
        <v>230.2458637</v>
      </c>
      <c r="H4" s="76">
        <v>83.952347000000003</v>
      </c>
      <c r="I4" s="76">
        <v>1.7757219390000001</v>
      </c>
      <c r="J4" s="76">
        <v>516.51656749999995</v>
      </c>
      <c r="K4" s="76">
        <v>516.51654689999998</v>
      </c>
      <c r="L4" s="76">
        <v>1632.9781</v>
      </c>
      <c r="M4" s="76">
        <v>62.457228890000003</v>
      </c>
      <c r="N4" s="76">
        <v>62.458554100000001</v>
      </c>
      <c r="O4" s="76">
        <v>2450.830989</v>
      </c>
      <c r="P4" s="76">
        <v>2450.9071949999998</v>
      </c>
      <c r="Q4" s="76">
        <v>433511.90735999902</v>
      </c>
      <c r="R4" s="76">
        <v>36276701.729999997</v>
      </c>
      <c r="S4" s="76">
        <v>433685.34106000001</v>
      </c>
      <c r="T4" s="76">
        <v>2263.8892940000001</v>
      </c>
      <c r="U4" s="76">
        <v>1446.6492582400001</v>
      </c>
      <c r="V4" s="76">
        <v>405.16896908000001</v>
      </c>
      <c r="W4" s="76">
        <v>734.40355999999997</v>
      </c>
      <c r="X4" s="76">
        <v>502.52912250000003</v>
      </c>
      <c r="Y4" s="76">
        <v>463.46478316999998</v>
      </c>
      <c r="Z4" s="76">
        <v>2995.8543079999999</v>
      </c>
      <c r="AA4" s="76">
        <v>6891.3305</v>
      </c>
      <c r="AB4" s="76">
        <v>9890.3938760000001</v>
      </c>
      <c r="AC4" s="76">
        <v>307.17926899999998</v>
      </c>
      <c r="AD4" s="76">
        <v>307.1794605</v>
      </c>
      <c r="AE4" s="76">
        <v>307.17477250000002</v>
      </c>
      <c r="AF4" s="76">
        <v>858.42242636999902</v>
      </c>
      <c r="AG4" s="76">
        <v>509.25627229999998</v>
      </c>
      <c r="AH4" s="76">
        <v>469.14432099999999</v>
      </c>
      <c r="AI4" s="76">
        <v>1041.5169561</v>
      </c>
      <c r="AJ4" s="76">
        <v>17.978053129999999</v>
      </c>
      <c r="AK4" s="76">
        <v>117.28304883</v>
      </c>
      <c r="AL4" s="76">
        <v>26.315762629999998</v>
      </c>
      <c r="AM4" s="76">
        <v>43.533582809999999</v>
      </c>
      <c r="AN4" s="76">
        <v>0</v>
      </c>
      <c r="AO4" s="76">
        <v>699.251577</v>
      </c>
      <c r="AP4" s="76">
        <v>40.819312199999999</v>
      </c>
      <c r="AQ4" s="76">
        <v>40.8465615</v>
      </c>
      <c r="AR4" s="76">
        <v>2156.7494683</v>
      </c>
      <c r="AS4" s="76">
        <v>2156.7363932999901</v>
      </c>
      <c r="AT4" s="76">
        <v>54192.178630000002</v>
      </c>
      <c r="AU4" s="76">
        <v>8955.6036000000004</v>
      </c>
      <c r="AV4" s="76">
        <v>8247.7787100000005</v>
      </c>
      <c r="AW4" s="76">
        <v>20829.555176000002</v>
      </c>
      <c r="AX4" s="76">
        <v>63654.508600000001</v>
      </c>
      <c r="AY4" s="76">
        <v>49926.241959999999</v>
      </c>
      <c r="AZ4" s="76">
        <v>893.27657369999997</v>
      </c>
      <c r="BA4" s="76">
        <v>2.0102090021999999</v>
      </c>
      <c r="BB4" s="76">
        <v>15132.92957</v>
      </c>
      <c r="BC4" s="76">
        <v>10.20227422</v>
      </c>
      <c r="BD4" s="76">
        <v>2.25697233</v>
      </c>
      <c r="BE4" s="76">
        <v>729.90697769999997</v>
      </c>
      <c r="BF4" s="76">
        <v>51.4326861199999</v>
      </c>
      <c r="BG4" s="76">
        <v>0</v>
      </c>
      <c r="BH4" s="76">
        <v>0.73970982870000002</v>
      </c>
      <c r="BI4" s="76">
        <v>3783.036998</v>
      </c>
      <c r="BJ4" s="76">
        <v>204.12244999999999</v>
      </c>
      <c r="BK4" s="76">
        <v>97.335160000000002</v>
      </c>
      <c r="BL4" s="76">
        <v>1666.7694240000001</v>
      </c>
      <c r="BM4" s="76">
        <v>2116.2671297000002</v>
      </c>
      <c r="BN4" s="76">
        <v>1.2954703270000001</v>
      </c>
      <c r="BO4" s="76">
        <v>0.37811545000000002</v>
      </c>
      <c r="BP4" s="76">
        <v>182.71110519999999</v>
      </c>
      <c r="BQ4" s="76">
        <v>1.738476028</v>
      </c>
      <c r="BR4" s="76">
        <v>114.3562089</v>
      </c>
      <c r="BS4" s="76">
        <v>13.83383955</v>
      </c>
      <c r="BT4" s="76">
        <v>3.8978529100000001</v>
      </c>
      <c r="BU4" s="76">
        <v>499.264378999999</v>
      </c>
      <c r="BV4" s="76">
        <v>17.913627139999999</v>
      </c>
      <c r="BW4" s="76">
        <v>131.794209</v>
      </c>
      <c r="BX4" s="76">
        <v>4.1951401270000002</v>
      </c>
      <c r="BY4" s="76">
        <v>48.228021399999903</v>
      </c>
      <c r="BZ4" s="76">
        <v>0.42392369689999998</v>
      </c>
      <c r="CA4" s="76">
        <v>1783.9405999999999</v>
      </c>
      <c r="CB4" s="76">
        <v>170.00870094999999</v>
      </c>
      <c r="CC4" s="76">
        <v>170.00862617999999</v>
      </c>
      <c r="CD4" s="76">
        <v>9674.2615700000006</v>
      </c>
      <c r="CE4" s="76">
        <v>12.584723278</v>
      </c>
      <c r="CF4" s="76">
        <v>0.63452160999999996</v>
      </c>
      <c r="CG4" s="76">
        <v>648.9162</v>
      </c>
      <c r="CH4" s="76">
        <v>34699.6882799999</v>
      </c>
      <c r="CI4" s="76">
        <v>4019.8673931999901</v>
      </c>
      <c r="CJ4" s="76">
        <v>3392.6873667</v>
      </c>
      <c r="CK4" s="76">
        <v>764.37186735</v>
      </c>
      <c r="CL4" s="76">
        <v>0</v>
      </c>
      <c r="CM4" s="76">
        <v>404.34419380000003</v>
      </c>
      <c r="CN4" s="76">
        <v>31868.431869999898</v>
      </c>
      <c r="CO4" s="76">
        <v>4103.4710809999997</v>
      </c>
      <c r="CP4" s="76">
        <v>1744.8293814000001</v>
      </c>
      <c r="CQ4" s="76"/>
      <c r="CR4" s="76"/>
      <c r="CS4" s="76"/>
      <c r="CT4" s="76"/>
      <c r="CU4" s="76"/>
      <c r="CV4" s="29">
        <f t="shared" ref="CV4:CV51" si="1">AG4/AX4</f>
        <v>8.0003173930715092E-3</v>
      </c>
      <c r="CW4" s="41">
        <f t="shared" ref="CW4:CW51" si="2">(AX4-AG4-AT4-AU4)/(AX4)</f>
        <v>-3.9744275081914689E-5</v>
      </c>
      <c r="CX4" s="41">
        <f t="shared" ref="CX4:CX51" si="3">(BI4-BL4-BM4)/(BI4)</f>
        <v>1.1744532237829139E-7</v>
      </c>
      <c r="CY4" s="41">
        <f t="shared" si="0"/>
        <v>-6.1158903163705309E-5</v>
      </c>
      <c r="CZ4" s="41"/>
      <c r="DA4" s="29"/>
      <c r="DB4" s="29"/>
      <c r="DC4" s="76"/>
      <c r="DD4" s="76"/>
      <c r="DE4" s="76"/>
      <c r="DF4" s="76"/>
      <c r="DG4" s="76"/>
      <c r="DH4" s="76"/>
      <c r="DI4" s="76"/>
      <c r="DJ4" s="76"/>
      <c r="DK4" s="76"/>
    </row>
    <row r="5" spans="1:115">
      <c r="A5" s="94" t="s">
        <v>169</v>
      </c>
      <c r="B5" s="76">
        <v>17.851024129999999</v>
      </c>
      <c r="C5" s="76">
        <v>145.60716579999999</v>
      </c>
      <c r="D5" s="76">
        <v>15.99462362</v>
      </c>
      <c r="E5" s="76">
        <v>15.9946453</v>
      </c>
      <c r="F5" s="76">
        <v>145.60708249999999</v>
      </c>
      <c r="G5" s="76">
        <v>145.60625429999999</v>
      </c>
      <c r="H5" s="76">
        <v>56.3728798</v>
      </c>
      <c r="I5" s="76">
        <v>1.4061187340000001</v>
      </c>
      <c r="J5" s="76">
        <v>265.96727532</v>
      </c>
      <c r="K5" s="76">
        <v>265.96777850000001</v>
      </c>
      <c r="L5" s="76">
        <v>983.47640000000001</v>
      </c>
      <c r="M5" s="76">
        <v>37.782652740000003</v>
      </c>
      <c r="N5" s="76">
        <v>37.783496149999998</v>
      </c>
      <c r="O5" s="76">
        <v>1459.197692</v>
      </c>
      <c r="P5" s="76">
        <v>1459.2429749999999</v>
      </c>
      <c r="Q5" s="76">
        <v>228122.36204999901</v>
      </c>
      <c r="R5" s="76">
        <v>24444077.809999999</v>
      </c>
      <c r="S5" s="76">
        <v>228213.67645999999</v>
      </c>
      <c r="T5" s="76">
        <v>570.50914</v>
      </c>
      <c r="U5" s="76">
        <v>906.59813370999996</v>
      </c>
      <c r="V5" s="76">
        <v>234.77389872999899</v>
      </c>
      <c r="W5" s="76">
        <v>194.42644999999999</v>
      </c>
      <c r="X5" s="76">
        <v>285.15996749999999</v>
      </c>
      <c r="Y5" s="76">
        <v>205.87474854999999</v>
      </c>
      <c r="Z5" s="76">
        <v>1067.5511925999999</v>
      </c>
      <c r="AA5" s="76">
        <v>2305.9024199999999</v>
      </c>
      <c r="AB5" s="76">
        <v>5610.7166450000004</v>
      </c>
      <c r="AC5" s="76">
        <v>202.45645829999901</v>
      </c>
      <c r="AD5" s="76">
        <v>202.4562225</v>
      </c>
      <c r="AE5" s="76">
        <v>202.4535003</v>
      </c>
      <c r="AF5" s="76">
        <v>330.90679731</v>
      </c>
      <c r="AG5" s="76">
        <v>361.02637549999997</v>
      </c>
      <c r="AH5" s="76">
        <v>360.57239900000002</v>
      </c>
      <c r="AI5" s="76">
        <v>427.40326670000002</v>
      </c>
      <c r="AJ5" s="76">
        <v>8.4765690659999997</v>
      </c>
      <c r="AK5" s="76">
        <v>69.178697619999994</v>
      </c>
      <c r="AL5" s="76">
        <v>20.27311246</v>
      </c>
      <c r="AM5" s="76">
        <v>22.026289309999999</v>
      </c>
      <c r="AN5" s="76">
        <v>0</v>
      </c>
      <c r="AO5" s="76">
        <v>314.66640699999999</v>
      </c>
      <c r="AP5" s="76">
        <v>25.766265000000001</v>
      </c>
      <c r="AQ5" s="76">
        <v>25.779568940000001</v>
      </c>
      <c r="AR5" s="76">
        <v>1234.4815880000001</v>
      </c>
      <c r="AS5" s="76">
        <v>1234.4713119999999</v>
      </c>
      <c r="AT5" s="76">
        <v>37146.259879999998</v>
      </c>
      <c r="AU5" s="76">
        <v>7621.0093799999904</v>
      </c>
      <c r="AV5" s="76">
        <v>7607.2286800000002</v>
      </c>
      <c r="AW5" s="76">
        <v>9676.3935449999899</v>
      </c>
      <c r="AX5" s="76">
        <v>45126.495329999998</v>
      </c>
      <c r="AY5" s="76">
        <v>37103.702949999999</v>
      </c>
      <c r="AZ5" s="76">
        <v>501.77114999999998</v>
      </c>
      <c r="BA5" s="76">
        <v>1.3491486597</v>
      </c>
      <c r="BB5" s="76">
        <v>6453.1972169999899</v>
      </c>
      <c r="BC5" s="76">
        <v>7.14106211</v>
      </c>
      <c r="BD5" s="76">
        <v>1.88415501899999</v>
      </c>
      <c r="BE5" s="76">
        <v>611.00278370000001</v>
      </c>
      <c r="BF5" s="76">
        <v>30.925218919999999</v>
      </c>
      <c r="BG5" s="76">
        <v>0</v>
      </c>
      <c r="BH5" s="76">
        <v>0.52004954599999997</v>
      </c>
      <c r="BI5" s="76">
        <v>2579.2625869999902</v>
      </c>
      <c r="BJ5" s="76">
        <v>122.93468</v>
      </c>
      <c r="BK5" s="76">
        <v>63.591396000000003</v>
      </c>
      <c r="BL5" s="76">
        <v>1256.7990159999999</v>
      </c>
      <c r="BM5" s="76">
        <v>1322.4581694999999</v>
      </c>
      <c r="BN5" s="76">
        <v>0.80912605999999998</v>
      </c>
      <c r="BO5" s="76">
        <v>0.22549512999999999</v>
      </c>
      <c r="BP5" s="76">
        <v>113.27698770999901</v>
      </c>
      <c r="BQ5" s="76">
        <v>1.4283911629999999</v>
      </c>
      <c r="BR5" s="76">
        <v>78.929725399999995</v>
      </c>
      <c r="BS5" s="76">
        <v>8.7869344300000005</v>
      </c>
      <c r="BT5" s="76">
        <v>3.05396227</v>
      </c>
      <c r="BU5" s="76">
        <v>347.796851</v>
      </c>
      <c r="BV5" s="76">
        <v>11.67820423</v>
      </c>
      <c r="BW5" s="76">
        <v>74.3330796999999</v>
      </c>
      <c r="BX5" s="76">
        <v>3.347344519</v>
      </c>
      <c r="BY5" s="76">
        <v>46.098596000000001</v>
      </c>
      <c r="BZ5" s="76">
        <v>0.28213877007999999</v>
      </c>
      <c r="CA5" s="76">
        <v>1189.2716</v>
      </c>
      <c r="CB5" s="76">
        <v>262.25852004999899</v>
      </c>
      <c r="CC5" s="76">
        <v>262.25846174999998</v>
      </c>
      <c r="CD5" s="76">
        <v>4030.4725999999901</v>
      </c>
      <c r="CE5" s="76">
        <v>6.9317200539999897</v>
      </c>
      <c r="CF5" s="76">
        <v>0.50245044699999997</v>
      </c>
      <c r="CG5" s="76">
        <v>423.9434</v>
      </c>
      <c r="CH5" s="76">
        <v>15877.467919999999</v>
      </c>
      <c r="CI5" s="76">
        <v>1668.9555737999999</v>
      </c>
      <c r="CJ5" s="76">
        <v>1361.8455726</v>
      </c>
      <c r="CK5" s="76">
        <v>302.03321441999998</v>
      </c>
      <c r="CL5" s="76">
        <v>0</v>
      </c>
      <c r="CM5" s="76">
        <v>219.46089574999999</v>
      </c>
      <c r="CN5" s="76">
        <v>14205.9591</v>
      </c>
      <c r="CO5" s="76">
        <v>1852.359647</v>
      </c>
      <c r="CP5" s="76">
        <v>774.90096249999999</v>
      </c>
      <c r="CQ5" s="76"/>
      <c r="CR5" s="76"/>
      <c r="CS5" s="76"/>
      <c r="CT5" s="76"/>
      <c r="CU5" s="76"/>
      <c r="CV5" s="29">
        <f t="shared" si="1"/>
        <v>8.000319387975836E-3</v>
      </c>
      <c r="CW5" s="41">
        <f t="shared" si="2"/>
        <v>-3.9894644749672361E-5</v>
      </c>
      <c r="CX5" s="41">
        <f t="shared" si="3"/>
        <v>2.0942032104483589E-6</v>
      </c>
      <c r="CY5" s="41">
        <f t="shared" si="0"/>
        <v>-4.6908380758260572E-5</v>
      </c>
      <c r="CZ5" s="41"/>
      <c r="DA5" s="29"/>
      <c r="DB5" s="29"/>
      <c r="DC5" s="76"/>
      <c r="DD5" s="76"/>
      <c r="DE5" s="76"/>
      <c r="DF5" s="76"/>
      <c r="DG5" s="76"/>
      <c r="DH5" s="76"/>
      <c r="DI5" s="76"/>
      <c r="DJ5" s="76"/>
      <c r="DK5" s="76"/>
    </row>
    <row r="6" spans="1:115">
      <c r="A6" s="94" t="s">
        <v>170</v>
      </c>
      <c r="B6" s="76">
        <v>78.710640299999994</v>
      </c>
      <c r="C6" s="76">
        <v>669.25965499999995</v>
      </c>
      <c r="D6" s="76">
        <v>61.067380200000002</v>
      </c>
      <c r="E6" s="76">
        <v>61.067457500000003</v>
      </c>
      <c r="F6" s="76">
        <v>669.25986999999998</v>
      </c>
      <c r="G6" s="76">
        <v>669.25591199999997</v>
      </c>
      <c r="H6" s="76">
        <v>234.6274635</v>
      </c>
      <c r="I6" s="76">
        <v>4.5269194580000001</v>
      </c>
      <c r="J6" s="76">
        <v>1529.8766462999999</v>
      </c>
      <c r="K6" s="76">
        <v>1529.8756516999999</v>
      </c>
      <c r="L6" s="76">
        <v>13614.813</v>
      </c>
      <c r="M6" s="76">
        <v>133.1670273</v>
      </c>
      <c r="N6" s="76">
        <v>133.16937196999999</v>
      </c>
      <c r="O6" s="76">
        <v>9070.8986499999992</v>
      </c>
      <c r="P6" s="76">
        <v>9071.1797819999992</v>
      </c>
      <c r="Q6" s="76">
        <v>677428.69689999905</v>
      </c>
      <c r="R6" s="76">
        <v>188721935.59999999</v>
      </c>
      <c r="S6" s="76">
        <v>677699.63910000003</v>
      </c>
      <c r="T6" s="76">
        <v>2231538.54711999</v>
      </c>
      <c r="U6" s="76">
        <v>4131.8571493999998</v>
      </c>
      <c r="V6" s="76">
        <v>1259.60298474</v>
      </c>
      <c r="W6" s="76">
        <v>1363.4392</v>
      </c>
      <c r="X6" s="76">
        <v>1500.5121219999901</v>
      </c>
      <c r="Y6" s="76">
        <v>1290.8367949999999</v>
      </c>
      <c r="Z6" s="76">
        <v>7077.3768709999904</v>
      </c>
      <c r="AA6" s="76">
        <v>21044.468099999998</v>
      </c>
      <c r="AB6" s="76">
        <v>29689.41303</v>
      </c>
      <c r="AC6" s="76">
        <v>921.58695399999999</v>
      </c>
      <c r="AD6" s="76">
        <v>921.58619599999997</v>
      </c>
      <c r="AE6" s="76">
        <v>921.57378900000003</v>
      </c>
      <c r="AF6" s="76">
        <v>2110.2004347299999</v>
      </c>
      <c r="AG6" s="76">
        <v>1485.8405359999999</v>
      </c>
      <c r="AH6" s="76">
        <v>1397.430607</v>
      </c>
      <c r="AI6" s="76">
        <v>2257.537061</v>
      </c>
      <c r="AJ6" s="76">
        <v>36.584819490000001</v>
      </c>
      <c r="AK6" s="76">
        <v>350.30786649999902</v>
      </c>
      <c r="AL6" s="76">
        <v>68.439705099999998</v>
      </c>
      <c r="AM6" s="76">
        <v>96.224924860000002</v>
      </c>
      <c r="AN6" s="76">
        <v>0</v>
      </c>
      <c r="AO6" s="76">
        <v>3241.323308</v>
      </c>
      <c r="AP6" s="76">
        <v>114.163680599999</v>
      </c>
      <c r="AQ6" s="76">
        <v>114.2991562</v>
      </c>
      <c r="AR6" s="76">
        <v>11322.625610999999</v>
      </c>
      <c r="AS6" s="76">
        <v>11322.52743</v>
      </c>
      <c r="AT6" s="76">
        <v>152970.34019999899</v>
      </c>
      <c r="AU6" s="76">
        <v>31273.856759999999</v>
      </c>
      <c r="AV6" s="76">
        <v>29362.9535599999</v>
      </c>
      <c r="AW6" s="76">
        <v>55710.127029999901</v>
      </c>
      <c r="AX6" s="76">
        <v>185722.67009999999</v>
      </c>
      <c r="AY6" s="76">
        <v>143918.1263</v>
      </c>
      <c r="AZ6" s="76">
        <v>2469.2049859999902</v>
      </c>
      <c r="BA6" s="76">
        <v>8.0058195607429994</v>
      </c>
      <c r="BB6" s="76">
        <v>39613.155124999997</v>
      </c>
      <c r="BC6" s="76">
        <v>28.436622255</v>
      </c>
      <c r="BD6" s="76">
        <v>4.6225361629999897</v>
      </c>
      <c r="BE6" s="76">
        <v>1703.6058691999999</v>
      </c>
      <c r="BF6" s="76">
        <v>1111.61136966</v>
      </c>
      <c r="BG6" s="76">
        <v>0</v>
      </c>
      <c r="BH6" s="76">
        <v>4.8089837618759903</v>
      </c>
      <c r="BI6" s="76">
        <v>21962.80213</v>
      </c>
      <c r="BJ6" s="76">
        <v>5122.2114000000001</v>
      </c>
      <c r="BK6" s="76">
        <v>2346.3879999999999</v>
      </c>
      <c r="BL6" s="76">
        <v>10405.0547265</v>
      </c>
      <c r="BM6" s="76">
        <v>11557.722551000001</v>
      </c>
      <c r="BN6" s="76">
        <v>16.637731475500001</v>
      </c>
      <c r="BO6" s="76">
        <v>7.3631640000000003</v>
      </c>
      <c r="BP6" s="76">
        <v>3845.34122259999</v>
      </c>
      <c r="BQ6" s="76">
        <v>17.412737815</v>
      </c>
      <c r="BR6" s="76">
        <v>869.010357</v>
      </c>
      <c r="BS6" s="76">
        <v>26.695357259999899</v>
      </c>
      <c r="BT6" s="76">
        <v>7.4479025700000001</v>
      </c>
      <c r="BU6" s="76">
        <v>2586.8388206999998</v>
      </c>
      <c r="BV6" s="76">
        <v>49.996541800000003</v>
      </c>
      <c r="BW6" s="76">
        <v>387.05575599999997</v>
      </c>
      <c r="BX6" s="76">
        <v>8.7207037297600003</v>
      </c>
      <c r="BY6" s="76">
        <v>153.57428517</v>
      </c>
      <c r="BZ6" s="76">
        <v>5.2756609310962999</v>
      </c>
      <c r="CA6" s="76">
        <v>1249.6815999999999</v>
      </c>
      <c r="CB6" s="76">
        <v>1547.1158375</v>
      </c>
      <c r="CC6" s="76">
        <v>1547.1162193999901</v>
      </c>
      <c r="CD6" s="76">
        <v>25261.920910000001</v>
      </c>
      <c r="CE6" s="76">
        <v>36.582801279999998</v>
      </c>
      <c r="CF6" s="76">
        <v>1.6176101983</v>
      </c>
      <c r="CG6" s="76">
        <v>5232.2690000000002</v>
      </c>
      <c r="CH6" s="76">
        <v>94348.799899999998</v>
      </c>
      <c r="CI6" s="76">
        <v>10524.16669</v>
      </c>
      <c r="CJ6" s="76">
        <v>8816.6609506999994</v>
      </c>
      <c r="CK6" s="76">
        <v>1964.18129519999</v>
      </c>
      <c r="CL6" s="76">
        <v>0</v>
      </c>
      <c r="CM6" s="76">
        <v>944.26722919999997</v>
      </c>
      <c r="CN6" s="76">
        <v>84085.470809999999</v>
      </c>
      <c r="CO6" s="76">
        <v>11636.441537000001</v>
      </c>
      <c r="CP6" s="76">
        <v>4850.153335</v>
      </c>
      <c r="CQ6" s="76"/>
      <c r="CR6" s="76"/>
      <c r="CS6" s="76"/>
      <c r="CT6" s="76"/>
      <c r="CU6" s="76"/>
      <c r="CV6" s="29">
        <f t="shared" si="1"/>
        <v>8.0003186213076088E-3</v>
      </c>
      <c r="CW6" s="41">
        <f t="shared" si="2"/>
        <v>-3.9668802925534823E-5</v>
      </c>
      <c r="CX6" s="41">
        <f t="shared" si="3"/>
        <v>1.1315723673013344E-6</v>
      </c>
      <c r="CY6" s="41">
        <f t="shared" si="0"/>
        <v>-3.406203631619071E-5</v>
      </c>
      <c r="CZ6" s="41"/>
      <c r="DA6" s="29"/>
      <c r="DB6" s="29"/>
      <c r="DC6" s="76"/>
      <c r="DD6" s="76"/>
      <c r="DE6" s="76"/>
      <c r="DF6" s="76"/>
      <c r="DG6" s="76"/>
      <c r="DH6" s="76"/>
      <c r="DI6" s="76"/>
      <c r="DJ6" s="76"/>
      <c r="DK6" s="76"/>
    </row>
    <row r="7" spans="1:115">
      <c r="A7" s="94" t="s">
        <v>171</v>
      </c>
      <c r="B7" s="76">
        <v>32.549155560000003</v>
      </c>
      <c r="C7" s="76">
        <v>233.0448418</v>
      </c>
      <c r="D7" s="76">
        <v>22.420775020000001</v>
      </c>
      <c r="E7" s="76">
        <v>22.420790100000001</v>
      </c>
      <c r="F7" s="76">
        <v>233.04457909999999</v>
      </c>
      <c r="G7" s="76">
        <v>233.04312440000001</v>
      </c>
      <c r="H7" s="76">
        <v>78.405341399999998</v>
      </c>
      <c r="I7" s="76">
        <v>1.692062025</v>
      </c>
      <c r="J7" s="76">
        <v>553.53991945999996</v>
      </c>
      <c r="K7" s="76">
        <v>553.53978659999996</v>
      </c>
      <c r="L7" s="76">
        <v>1641.7754</v>
      </c>
      <c r="M7" s="76">
        <v>73.317837190000006</v>
      </c>
      <c r="N7" s="76">
        <v>73.319582353999905</v>
      </c>
      <c r="O7" s="76">
        <v>2209.0097390000001</v>
      </c>
      <c r="P7" s="76">
        <v>2209.0783985999901</v>
      </c>
      <c r="Q7" s="76">
        <v>324690.49132999999</v>
      </c>
      <c r="R7" s="76">
        <v>30473529.579999998</v>
      </c>
      <c r="S7" s="76">
        <v>324820.36040000001</v>
      </c>
      <c r="T7" s="76">
        <v>840.51679200000001</v>
      </c>
      <c r="U7" s="76">
        <v>1510.1582313599999</v>
      </c>
      <c r="V7" s="76">
        <v>406.40034707000001</v>
      </c>
      <c r="W7" s="76">
        <v>371.71730000000002</v>
      </c>
      <c r="X7" s="76">
        <v>462.9015642</v>
      </c>
      <c r="Y7" s="76">
        <v>375.60294783000001</v>
      </c>
      <c r="Z7" s="76">
        <v>1877.5373520000001</v>
      </c>
      <c r="AA7" s="76">
        <v>4509.3543</v>
      </c>
      <c r="AB7" s="76">
        <v>9710.3797730000006</v>
      </c>
      <c r="AC7" s="76">
        <v>284.75344819999998</v>
      </c>
      <c r="AD7" s="76">
        <v>284.75345729999998</v>
      </c>
      <c r="AE7" s="76">
        <v>284.7495614</v>
      </c>
      <c r="AF7" s="76">
        <v>589.28582812399998</v>
      </c>
      <c r="AG7" s="76">
        <v>407.065744</v>
      </c>
      <c r="AH7" s="76">
        <v>368.98674979999998</v>
      </c>
      <c r="AI7" s="76">
        <v>704.49375280000004</v>
      </c>
      <c r="AJ7" s="76">
        <v>13.825626213</v>
      </c>
      <c r="AK7" s="76">
        <v>106.17061226</v>
      </c>
      <c r="AL7" s="76">
        <v>24.913348800000001</v>
      </c>
      <c r="AM7" s="76">
        <v>43.216642540000002</v>
      </c>
      <c r="AN7" s="76">
        <v>0</v>
      </c>
      <c r="AO7" s="76">
        <v>586.31821000000002</v>
      </c>
      <c r="AP7" s="76">
        <v>39.951209169999998</v>
      </c>
      <c r="AQ7" s="76">
        <v>39.97659694</v>
      </c>
      <c r="AR7" s="76">
        <v>1821.5450209999999</v>
      </c>
      <c r="AS7" s="76">
        <v>1821.5300182999999</v>
      </c>
      <c r="AT7" s="76">
        <v>43232.878339999901</v>
      </c>
      <c r="AU7" s="76">
        <v>7243.2625900000003</v>
      </c>
      <c r="AV7" s="76">
        <v>6549.3202000000001</v>
      </c>
      <c r="AW7" s="76">
        <v>16411.5820729999</v>
      </c>
      <c r="AX7" s="76">
        <v>50881.165699999998</v>
      </c>
      <c r="AY7" s="76">
        <v>39205.078300000001</v>
      </c>
      <c r="AZ7" s="76">
        <v>829.46683199999995</v>
      </c>
      <c r="BA7" s="76">
        <v>1.5814540375999999</v>
      </c>
      <c r="BB7" s="76">
        <v>11100.139838999999</v>
      </c>
      <c r="BC7" s="76">
        <v>8.2602624299999992</v>
      </c>
      <c r="BD7" s="76">
        <v>1.81107404499999</v>
      </c>
      <c r="BE7" s="76">
        <v>650.20395299999996</v>
      </c>
      <c r="BF7" s="76">
        <v>49.998687830000001</v>
      </c>
      <c r="BG7" s="76">
        <v>0</v>
      </c>
      <c r="BH7" s="76">
        <v>0.60698987999999998</v>
      </c>
      <c r="BI7" s="76">
        <v>3516.8808389999999</v>
      </c>
      <c r="BJ7" s="76">
        <v>205.22118</v>
      </c>
      <c r="BK7" s="76">
        <v>85.894400000000005</v>
      </c>
      <c r="BL7" s="76">
        <v>1474.2487229999899</v>
      </c>
      <c r="BM7" s="76">
        <v>2042.6289847999999</v>
      </c>
      <c r="BN7" s="76">
        <v>1.1469883540000001</v>
      </c>
      <c r="BO7" s="76">
        <v>0.36627011999999998</v>
      </c>
      <c r="BP7" s="76">
        <v>176.46576464999899</v>
      </c>
      <c r="BQ7" s="76">
        <v>1.4912071819999899</v>
      </c>
      <c r="BR7" s="76">
        <v>98.448100999999994</v>
      </c>
      <c r="BS7" s="76">
        <v>10.896116040000001</v>
      </c>
      <c r="BT7" s="76">
        <v>3.2662171499999899</v>
      </c>
      <c r="BU7" s="76">
        <v>426.98618370000003</v>
      </c>
      <c r="BV7" s="76">
        <v>17.027985599999901</v>
      </c>
      <c r="BW7" s="76">
        <v>109.379713199999</v>
      </c>
      <c r="BX7" s="76">
        <v>3.3098453989999999</v>
      </c>
      <c r="BY7" s="76">
        <v>39.125811900000002</v>
      </c>
      <c r="BZ7" s="76">
        <v>0.37252028855999902</v>
      </c>
      <c r="CA7" s="76">
        <v>1351.3333</v>
      </c>
      <c r="CB7" s="76">
        <v>312.86140265</v>
      </c>
      <c r="CC7" s="76">
        <v>312.86218379000002</v>
      </c>
      <c r="CD7" s="76">
        <v>6981.7019780000001</v>
      </c>
      <c r="CE7" s="76">
        <v>12.272779135</v>
      </c>
      <c r="CF7" s="76">
        <v>0.604627213</v>
      </c>
      <c r="CG7" s="76">
        <v>572.63040000000001</v>
      </c>
      <c r="CH7" s="76">
        <v>27071.962520000001</v>
      </c>
      <c r="CI7" s="76">
        <v>2984.4155795000001</v>
      </c>
      <c r="CJ7" s="76">
        <v>2444.0518729400001</v>
      </c>
      <c r="CK7" s="76">
        <v>537.43109378999998</v>
      </c>
      <c r="CL7" s="76">
        <v>0</v>
      </c>
      <c r="CM7" s="76">
        <v>301.39312732000002</v>
      </c>
      <c r="CN7" s="76">
        <v>24474.996171999999</v>
      </c>
      <c r="CO7" s="76">
        <v>3340.2349905000001</v>
      </c>
      <c r="CP7" s="76">
        <v>1398.8579651</v>
      </c>
      <c r="CQ7" s="76"/>
      <c r="CR7" s="76"/>
      <c r="CS7" s="76"/>
      <c r="CT7" s="76"/>
      <c r="CU7" s="76"/>
      <c r="CV7" s="29">
        <f t="shared" si="1"/>
        <v>8.0003226812863683E-3</v>
      </c>
      <c r="CW7" s="41">
        <f t="shared" si="2"/>
        <v>-4.0112563692760375E-5</v>
      </c>
      <c r="CX7" s="41">
        <f t="shared" si="3"/>
        <v>8.9033440524325796E-7</v>
      </c>
      <c r="CY7" s="41">
        <f t="shared" si="0"/>
        <v>-6.0182521975305332E-5</v>
      </c>
      <c r="CZ7" s="41"/>
      <c r="DA7" s="29"/>
      <c r="DB7" s="29"/>
      <c r="DC7" s="76"/>
      <c r="DD7" s="76"/>
      <c r="DE7" s="76"/>
      <c r="DF7" s="76"/>
      <c r="DG7" s="76"/>
      <c r="DH7" s="76"/>
      <c r="DI7" s="76"/>
      <c r="DJ7" s="76"/>
      <c r="DK7" s="76"/>
    </row>
    <row r="8" spans="1:115">
      <c r="A8" s="94" t="s">
        <v>172</v>
      </c>
      <c r="B8" s="76">
        <v>15.827079810000001</v>
      </c>
      <c r="C8" s="76">
        <v>91.843385519999998</v>
      </c>
      <c r="D8" s="76">
        <v>6.6319708649999898</v>
      </c>
      <c r="E8" s="76">
        <v>6.6319676399999903</v>
      </c>
      <c r="F8" s="76">
        <v>91.843011599999997</v>
      </c>
      <c r="G8" s="76">
        <v>91.842467769999999</v>
      </c>
      <c r="H8" s="76">
        <v>20.726648900000001</v>
      </c>
      <c r="I8" s="76">
        <v>0.305653592999999</v>
      </c>
      <c r="J8" s="76">
        <v>211.51073149999999</v>
      </c>
      <c r="K8" s="76">
        <v>211.50973397999999</v>
      </c>
      <c r="L8" s="76">
        <v>793.43615999999997</v>
      </c>
      <c r="M8" s="76">
        <v>36.692336894999997</v>
      </c>
      <c r="N8" s="76">
        <v>36.693296062999998</v>
      </c>
      <c r="O8" s="76">
        <v>932.74008379999998</v>
      </c>
      <c r="P8" s="76">
        <v>932.76903119999997</v>
      </c>
      <c r="Q8" s="76">
        <v>133320.83622</v>
      </c>
      <c r="R8" s="76">
        <v>14705603.168</v>
      </c>
      <c r="S8" s="76">
        <v>133374.27916000001</v>
      </c>
      <c r="T8" s="76">
        <v>399.47303399999998</v>
      </c>
      <c r="U8" s="76">
        <v>580.03363550999995</v>
      </c>
      <c r="V8" s="76">
        <v>167.023269365</v>
      </c>
      <c r="W8" s="76">
        <v>139.47466</v>
      </c>
      <c r="X8" s="76">
        <v>153.49984974</v>
      </c>
      <c r="Y8" s="76">
        <v>145.10171409999899</v>
      </c>
      <c r="Z8" s="76">
        <v>780.33986859999902</v>
      </c>
      <c r="AA8" s="76">
        <v>1888.2412300000001</v>
      </c>
      <c r="AB8" s="76">
        <v>3742.49499099999</v>
      </c>
      <c r="AC8" s="76">
        <v>82.3118458</v>
      </c>
      <c r="AD8" s="76">
        <v>82.311842999999996</v>
      </c>
      <c r="AE8" s="76">
        <v>82.310657399999997</v>
      </c>
      <c r="AF8" s="76">
        <v>247.134112886</v>
      </c>
      <c r="AG8" s="76">
        <v>109.78561379999999</v>
      </c>
      <c r="AH8" s="76">
        <v>104.34591930000001</v>
      </c>
      <c r="AI8" s="76">
        <v>266.89557954999998</v>
      </c>
      <c r="AJ8" s="76">
        <v>6.0331109034999999</v>
      </c>
      <c r="AK8" s="76">
        <v>37.927475579999999</v>
      </c>
      <c r="AL8" s="76">
        <v>4.82058988</v>
      </c>
      <c r="AM8" s="76">
        <v>23.02954845</v>
      </c>
      <c r="AN8" s="76">
        <v>0</v>
      </c>
      <c r="AO8" s="76">
        <v>278.03235799999999</v>
      </c>
      <c r="AP8" s="76">
        <v>12.904758579999999</v>
      </c>
      <c r="AQ8" s="76">
        <v>12.916011959999899</v>
      </c>
      <c r="AR8" s="76">
        <v>902.59612179999999</v>
      </c>
      <c r="AS8" s="76">
        <v>902.59385740000005</v>
      </c>
      <c r="AT8" s="76">
        <v>11570.77032</v>
      </c>
      <c r="AU8" s="76">
        <v>2042.639803</v>
      </c>
      <c r="AV8" s="76">
        <v>1935.0062800000001</v>
      </c>
      <c r="AW8" s="76">
        <v>6185.3967510000002</v>
      </c>
      <c r="AX8" s="76">
        <v>13722.646365999901</v>
      </c>
      <c r="AY8" s="76">
        <v>11003.8878799999</v>
      </c>
      <c r="AZ8" s="76">
        <v>309.6517624</v>
      </c>
      <c r="BA8" s="76">
        <v>0.47704615989999999</v>
      </c>
      <c r="BB8" s="76">
        <v>4198.4410556999901</v>
      </c>
      <c r="BC8" s="76">
        <v>2.3839362019999899</v>
      </c>
      <c r="BD8" s="76">
        <v>0.36065670999999999</v>
      </c>
      <c r="BE8" s="76">
        <v>155.61662154999999</v>
      </c>
      <c r="BF8" s="76">
        <v>23.306902469000001</v>
      </c>
      <c r="BG8" s="76">
        <v>0</v>
      </c>
      <c r="BH8" s="76">
        <v>0.1925796692</v>
      </c>
      <c r="BI8" s="76">
        <v>1437.4765827000001</v>
      </c>
      <c r="BJ8" s="76">
        <v>99.177030000000002</v>
      </c>
      <c r="BK8" s="76">
        <v>44.320087000000001</v>
      </c>
      <c r="BL8" s="76">
        <v>457.200489</v>
      </c>
      <c r="BM8" s="76">
        <v>980.2721252</v>
      </c>
      <c r="BN8" s="76">
        <v>0.46967418599999999</v>
      </c>
      <c r="BO8" s="76">
        <v>0.18041003</v>
      </c>
      <c r="BP8" s="76">
        <v>80.602127199999998</v>
      </c>
      <c r="BQ8" s="76">
        <v>0.47975314149999998</v>
      </c>
      <c r="BR8" s="76">
        <v>34.961256120000002</v>
      </c>
      <c r="BS8" s="76">
        <v>3.3988579159999999</v>
      </c>
      <c r="BT8" s="76">
        <v>0.81425444300000005</v>
      </c>
      <c r="BU8" s="76">
        <v>141.47379669999901</v>
      </c>
      <c r="BV8" s="76">
        <v>4.9726464029999997</v>
      </c>
      <c r="BW8" s="76">
        <v>34.912288939999897</v>
      </c>
      <c r="BX8" s="76">
        <v>0.70383512619999999</v>
      </c>
      <c r="BY8" s="76">
        <v>11.686733609999999</v>
      </c>
      <c r="BZ8" s="76">
        <v>0.139805683914</v>
      </c>
      <c r="CA8" s="76">
        <v>155.18281999999999</v>
      </c>
      <c r="CB8" s="76">
        <v>265.96293562599999</v>
      </c>
      <c r="CC8" s="76">
        <v>265.96444313000001</v>
      </c>
      <c r="CD8" s="76">
        <v>2579.7642454000002</v>
      </c>
      <c r="CE8" s="76">
        <v>4.5766638950000003</v>
      </c>
      <c r="CF8" s="76">
        <v>0.10921905429999899</v>
      </c>
      <c r="CG8" s="76">
        <v>295.4708</v>
      </c>
      <c r="CH8" s="76">
        <v>10427.732663999999</v>
      </c>
      <c r="CI8" s="76">
        <v>1156.9722082000001</v>
      </c>
      <c r="CJ8" s="76">
        <v>941.70447018000004</v>
      </c>
      <c r="CK8" s="76">
        <v>203.239626214</v>
      </c>
      <c r="CL8" s="76">
        <v>0</v>
      </c>
      <c r="CM8" s="76">
        <v>100.7573646</v>
      </c>
      <c r="CN8" s="76">
        <v>9323.5734889999894</v>
      </c>
      <c r="CO8" s="76">
        <v>1306.76670099999</v>
      </c>
      <c r="CP8" s="76">
        <v>542.89188177000005</v>
      </c>
      <c r="CQ8" s="76"/>
      <c r="CR8" s="76"/>
      <c r="CS8" s="76"/>
      <c r="CT8" s="76"/>
      <c r="CU8" s="76"/>
      <c r="CV8" s="29">
        <f t="shared" si="1"/>
        <v>8.0003237620413937E-3</v>
      </c>
      <c r="CW8" s="41">
        <f t="shared" si="2"/>
        <v>-4.0033881617808909E-5</v>
      </c>
      <c r="CX8" s="41">
        <f t="shared" si="3"/>
        <v>2.7607406254839895E-6</v>
      </c>
      <c r="CY8" s="41">
        <f t="shared" si="0"/>
        <v>-1.0445727391378272E-4</v>
      </c>
      <c r="CZ8" s="41"/>
      <c r="DA8" s="29"/>
      <c r="DB8" s="29"/>
      <c r="DC8" s="76"/>
      <c r="DD8" s="76"/>
      <c r="DE8" s="76"/>
      <c r="DF8" s="76"/>
      <c r="DG8" s="76"/>
      <c r="DH8" s="76"/>
      <c r="DI8" s="76"/>
      <c r="DJ8" s="76"/>
      <c r="DK8" s="76"/>
    </row>
    <row r="9" spans="1:115">
      <c r="A9" s="94" t="s">
        <v>173</v>
      </c>
      <c r="B9" s="76">
        <v>4.3289786479999997</v>
      </c>
      <c r="C9" s="76">
        <v>28.952403933999999</v>
      </c>
      <c r="D9" s="76">
        <v>2.7075766950000002</v>
      </c>
      <c r="E9" s="76">
        <v>2.7075749280000001</v>
      </c>
      <c r="F9" s="76">
        <v>28.952413409999998</v>
      </c>
      <c r="G9" s="76">
        <v>28.952238919999999</v>
      </c>
      <c r="H9" s="76">
        <v>8.9765532700000001</v>
      </c>
      <c r="I9" s="76">
        <v>0.20217854029999999</v>
      </c>
      <c r="J9" s="76">
        <v>56.345352921999996</v>
      </c>
      <c r="K9" s="76">
        <v>56.345028048000003</v>
      </c>
      <c r="L9" s="76">
        <v>228.80257</v>
      </c>
      <c r="M9" s="76">
        <v>9.2803460070000003</v>
      </c>
      <c r="N9" s="76">
        <v>9.2805580360000004</v>
      </c>
      <c r="O9" s="76">
        <v>274.55367686</v>
      </c>
      <c r="P9" s="76">
        <v>274.562256329999</v>
      </c>
      <c r="Q9" s="76">
        <v>42967.504474000001</v>
      </c>
      <c r="R9" s="76">
        <v>5508824.6875999998</v>
      </c>
      <c r="S9" s="76">
        <v>42984.702157</v>
      </c>
      <c r="T9" s="76">
        <v>120.72979479999999</v>
      </c>
      <c r="U9" s="76">
        <v>180.979239073</v>
      </c>
      <c r="V9" s="76">
        <v>47.774540920999897</v>
      </c>
      <c r="W9" s="76">
        <v>41.105015000000002</v>
      </c>
      <c r="X9" s="76">
        <v>50.455975619999997</v>
      </c>
      <c r="Y9" s="76">
        <v>39.725563172999998</v>
      </c>
      <c r="Z9" s="76">
        <v>219.02974867999899</v>
      </c>
      <c r="AA9" s="76">
        <v>505.75936000000002</v>
      </c>
      <c r="AB9" s="76">
        <v>1107.4945791999901</v>
      </c>
      <c r="AC9" s="76">
        <v>34.738963659999897</v>
      </c>
      <c r="AD9" s="76">
        <v>34.738807850000001</v>
      </c>
      <c r="AE9" s="76">
        <v>34.738465399999903</v>
      </c>
      <c r="AF9" s="76">
        <v>69.093898459999906</v>
      </c>
      <c r="AG9" s="76">
        <v>56.895508469999903</v>
      </c>
      <c r="AH9" s="76">
        <v>55.327474419999902</v>
      </c>
      <c r="AI9" s="76">
        <v>77.844254823</v>
      </c>
      <c r="AJ9" s="76">
        <v>1.8332813640000001</v>
      </c>
      <c r="AK9" s="76">
        <v>11.849205414</v>
      </c>
      <c r="AL9" s="76">
        <v>2.9566671659999999</v>
      </c>
      <c r="AM9" s="76">
        <v>5.9677614349999999</v>
      </c>
      <c r="AN9" s="76">
        <v>0</v>
      </c>
      <c r="AO9" s="76">
        <v>75.034158000000005</v>
      </c>
      <c r="AP9" s="76">
        <v>4.6535518829999996</v>
      </c>
      <c r="AQ9" s="76">
        <v>4.6564871710000002</v>
      </c>
      <c r="AR9" s="76">
        <v>305.23626951</v>
      </c>
      <c r="AS9" s="76">
        <v>305.23299942</v>
      </c>
      <c r="AT9" s="76">
        <v>5864.4699249999903</v>
      </c>
      <c r="AU9" s="76">
        <v>1190.5725226</v>
      </c>
      <c r="AV9" s="76">
        <v>1156.7273279999999</v>
      </c>
      <c r="AW9" s="76">
        <v>1817.6673492</v>
      </c>
      <c r="AX9" s="76">
        <v>7111.6544749999903</v>
      </c>
      <c r="AY9" s="76">
        <v>5703.8556439999902</v>
      </c>
      <c r="AZ9" s="76">
        <v>95.094899069999997</v>
      </c>
      <c r="BA9" s="76">
        <v>0.23038270524999999</v>
      </c>
      <c r="BB9" s="76">
        <v>1211.7820806</v>
      </c>
      <c r="BC9" s="76">
        <v>1.1962582787</v>
      </c>
      <c r="BD9" s="76">
        <v>0.28514781919999999</v>
      </c>
      <c r="BE9" s="76">
        <v>95.183057809999994</v>
      </c>
      <c r="BF9" s="76">
        <v>6.9413737582000001</v>
      </c>
      <c r="BG9" s="76">
        <v>0</v>
      </c>
      <c r="BH9" s="76">
        <v>8.5871837600000001E-2</v>
      </c>
      <c r="BI9" s="76">
        <v>520.76520224000001</v>
      </c>
      <c r="BJ9" s="76">
        <v>28.600843000000001</v>
      </c>
      <c r="BK9" s="76">
        <v>15.399020999999999</v>
      </c>
      <c r="BL9" s="76">
        <v>216.33868104999999</v>
      </c>
      <c r="BM9" s="76">
        <v>304.42971745800003</v>
      </c>
      <c r="BN9" s="76">
        <v>0.1594127038</v>
      </c>
      <c r="BO9" s="76">
        <v>5.462053E-2</v>
      </c>
      <c r="BP9" s="76">
        <v>25.029785692000001</v>
      </c>
      <c r="BQ9" s="76">
        <v>0.24035024469999999</v>
      </c>
      <c r="BR9" s="76">
        <v>14.700845891999901</v>
      </c>
      <c r="BS9" s="76">
        <v>1.4893286509999999</v>
      </c>
      <c r="BT9" s="76">
        <v>0.4723081683</v>
      </c>
      <c r="BU9" s="76">
        <v>62.217644879999902</v>
      </c>
      <c r="BV9" s="76">
        <v>1.9448979499999901</v>
      </c>
      <c r="BW9" s="76">
        <v>12.833627205999999</v>
      </c>
      <c r="BX9" s="76">
        <v>0.51942158969999996</v>
      </c>
      <c r="BY9" s="76">
        <v>7.4923799999999998</v>
      </c>
      <c r="BZ9" s="76">
        <v>5.38651065149999E-2</v>
      </c>
      <c r="CA9" s="76">
        <v>83.683539999999994</v>
      </c>
      <c r="CB9" s="76">
        <v>86.178945017999993</v>
      </c>
      <c r="CC9" s="76">
        <v>86.178766197999906</v>
      </c>
      <c r="CD9" s="76">
        <v>742.23999894999997</v>
      </c>
      <c r="CE9" s="76">
        <v>1.34888330489999</v>
      </c>
      <c r="CF9" s="76">
        <v>7.2244255100000002E-2</v>
      </c>
      <c r="CG9" s="76">
        <v>102.65855000000001</v>
      </c>
      <c r="CH9" s="76">
        <v>3024.5262794</v>
      </c>
      <c r="CI9" s="76">
        <v>320.58057328299998</v>
      </c>
      <c r="CJ9" s="76">
        <v>260.459201834</v>
      </c>
      <c r="CK9" s="76">
        <v>56.509401814999997</v>
      </c>
      <c r="CL9" s="76">
        <v>0</v>
      </c>
      <c r="CM9" s="76">
        <v>32.277269916000002</v>
      </c>
      <c r="CN9" s="76">
        <v>2703.3644949999998</v>
      </c>
      <c r="CO9" s="76">
        <v>360.40132104999998</v>
      </c>
      <c r="CP9" s="76">
        <v>149.15122873999999</v>
      </c>
      <c r="CQ9" s="76"/>
      <c r="CR9" s="76"/>
      <c r="CS9" s="76"/>
      <c r="CT9" s="76"/>
      <c r="CU9" s="76"/>
      <c r="CV9" s="29">
        <f t="shared" si="1"/>
        <v>8.000319569800244E-3</v>
      </c>
      <c r="CW9" s="41">
        <f t="shared" si="2"/>
        <v>-3.9861479631307249E-5</v>
      </c>
      <c r="CX9" s="41">
        <f t="shared" si="3"/>
        <v>-6.1376374348022812E-6</v>
      </c>
      <c r="CY9" s="41">
        <f t="shared" si="0"/>
        <v>-6.1822587157781141E-5</v>
      </c>
      <c r="CZ9" s="41"/>
      <c r="DA9" s="29"/>
      <c r="DB9" s="29"/>
      <c r="DC9" s="76"/>
      <c r="DD9" s="76"/>
      <c r="DE9" s="76"/>
      <c r="DF9" s="76"/>
      <c r="DG9" s="76"/>
      <c r="DH9" s="76"/>
      <c r="DI9" s="76"/>
      <c r="DJ9" s="76"/>
      <c r="DK9" s="76"/>
    </row>
    <row r="10" spans="1:115">
      <c r="A10" s="94" t="s">
        <v>174</v>
      </c>
      <c r="B10" s="76">
        <v>1.7907756320499999</v>
      </c>
      <c r="C10" s="76">
        <v>11.5574423959999</v>
      </c>
      <c r="D10" s="76">
        <v>0.96462818099999903</v>
      </c>
      <c r="E10" s="76">
        <v>0.96462719669999997</v>
      </c>
      <c r="F10" s="76">
        <v>11.5574624986</v>
      </c>
      <c r="G10" s="76">
        <v>11.557365764</v>
      </c>
      <c r="H10" s="76">
        <v>3.28359668749999</v>
      </c>
      <c r="I10" s="76">
        <v>5.9481135230000003E-2</v>
      </c>
      <c r="J10" s="76">
        <v>25.85463833555</v>
      </c>
      <c r="K10" s="76">
        <v>25.854389811200001</v>
      </c>
      <c r="L10" s="76">
        <v>310.70056</v>
      </c>
      <c r="M10" s="76">
        <v>3.6537160909799899</v>
      </c>
      <c r="N10" s="76">
        <v>3.65376203802</v>
      </c>
      <c r="O10" s="76">
        <v>255.76949307800001</v>
      </c>
      <c r="P10" s="76">
        <v>255.77747939699901</v>
      </c>
      <c r="Q10" s="76">
        <v>20159.470359700001</v>
      </c>
      <c r="R10" s="76">
        <v>2403472.83573499</v>
      </c>
      <c r="S10" s="76">
        <v>20167.5538973</v>
      </c>
      <c r="T10" s="76">
        <v>44.6791488</v>
      </c>
      <c r="U10" s="76">
        <v>74.303957382999997</v>
      </c>
      <c r="V10" s="76">
        <v>25.1080963894</v>
      </c>
      <c r="W10" s="76">
        <v>12.871366500000001</v>
      </c>
      <c r="X10" s="76">
        <v>21.434682504999898</v>
      </c>
      <c r="Y10" s="76">
        <v>18.408913730799998</v>
      </c>
      <c r="Z10" s="76">
        <v>95.916076609999905</v>
      </c>
      <c r="AA10" s="76">
        <v>253.95287299999899</v>
      </c>
      <c r="AB10" s="76">
        <v>486.84551504000001</v>
      </c>
      <c r="AC10" s="76">
        <v>16.742883190000001</v>
      </c>
      <c r="AD10" s="76">
        <v>16.743099357599998</v>
      </c>
      <c r="AE10" s="76">
        <v>16.742662469300001</v>
      </c>
      <c r="AF10" s="76">
        <v>30.932494438699901</v>
      </c>
      <c r="AG10" s="76">
        <v>14.849444875</v>
      </c>
      <c r="AH10" s="76">
        <v>14.420408052799999</v>
      </c>
      <c r="AI10" s="76">
        <v>32.5071642025</v>
      </c>
      <c r="AJ10" s="76">
        <v>0.71029232778999996</v>
      </c>
      <c r="AK10" s="76">
        <v>4.8888944054000003</v>
      </c>
      <c r="AL10" s="76">
        <v>0.8986858338</v>
      </c>
      <c r="AM10" s="76">
        <v>2.5273833639999999</v>
      </c>
      <c r="AN10" s="76">
        <v>0</v>
      </c>
      <c r="AO10" s="76">
        <v>38.970903899999897</v>
      </c>
      <c r="AP10" s="76">
        <v>1.8110474238500001</v>
      </c>
      <c r="AQ10" s="76">
        <v>1.8122923657999901</v>
      </c>
      <c r="AR10" s="76">
        <v>130.414977185</v>
      </c>
      <c r="AS10" s="76">
        <v>130.41441162000001</v>
      </c>
      <c r="AT10" s="76">
        <v>1570.4750406999999</v>
      </c>
      <c r="AU10" s="76">
        <v>270.85507407</v>
      </c>
      <c r="AV10" s="76">
        <v>262.62239855000001</v>
      </c>
      <c r="AW10" s="76">
        <v>805.74169503999997</v>
      </c>
      <c r="AX10" s="76">
        <v>1856.1053970999999</v>
      </c>
      <c r="AY10" s="76">
        <v>1525.4965554999901</v>
      </c>
      <c r="AZ10" s="76">
        <v>40.001936881500001</v>
      </c>
      <c r="BA10" s="76">
        <v>0.108050345193</v>
      </c>
      <c r="BB10" s="76">
        <v>544.69775623600003</v>
      </c>
      <c r="BC10" s="76">
        <v>0.46851885947999999</v>
      </c>
      <c r="BD10" s="76">
        <v>8.71114682E-2</v>
      </c>
      <c r="BE10" s="76">
        <v>24.5000119965</v>
      </c>
      <c r="BF10" s="76">
        <v>8.63420329707</v>
      </c>
      <c r="BG10" s="76">
        <v>0</v>
      </c>
      <c r="BH10" s="76">
        <v>4.9442155304999999E-2</v>
      </c>
      <c r="BI10" s="76">
        <v>416.881125134</v>
      </c>
      <c r="BJ10" s="76">
        <v>38.837257000000001</v>
      </c>
      <c r="BK10" s="76">
        <v>7.6267322999999996</v>
      </c>
      <c r="BL10" s="76">
        <v>96.585755861999999</v>
      </c>
      <c r="BM10" s="76">
        <v>320.296789485999</v>
      </c>
      <c r="BN10" s="76">
        <v>0.142439356588</v>
      </c>
      <c r="BO10" s="76">
        <v>5.8748870000000002E-2</v>
      </c>
      <c r="BP10" s="76">
        <v>29.0292653399</v>
      </c>
      <c r="BQ10" s="76">
        <v>0.14451566976999899</v>
      </c>
      <c r="BR10" s="76">
        <v>6.2651087089999997</v>
      </c>
      <c r="BS10" s="76">
        <v>0.57259671980000004</v>
      </c>
      <c r="BT10" s="76">
        <v>0.15169231831999999</v>
      </c>
      <c r="BU10" s="76">
        <v>24.494340997999998</v>
      </c>
      <c r="BV10" s="76">
        <v>0.80583083625999996</v>
      </c>
      <c r="BW10" s="76">
        <v>5.9212900878000001</v>
      </c>
      <c r="BX10" s="76">
        <v>0.16651358984</v>
      </c>
      <c r="BY10" s="76">
        <v>1.6725751580999999</v>
      </c>
      <c r="BZ10" s="76">
        <v>4.5659497516099899E-2</v>
      </c>
      <c r="CA10" s="76">
        <v>20.263339999999999</v>
      </c>
      <c r="CB10" s="76">
        <v>44.498631568619999</v>
      </c>
      <c r="CC10" s="76">
        <v>44.498456056350001</v>
      </c>
      <c r="CD10" s="76">
        <v>337.61319110800002</v>
      </c>
      <c r="CE10" s="76">
        <v>0.58933774166999997</v>
      </c>
      <c r="CF10" s="76">
        <v>2.1254492266999998E-2</v>
      </c>
      <c r="CG10" s="76">
        <v>50.845097000000003</v>
      </c>
      <c r="CH10" s="76">
        <v>1483.3788501700001</v>
      </c>
      <c r="CI10" s="76">
        <v>146.9028935067</v>
      </c>
      <c r="CJ10" s="76">
        <v>120.208883762</v>
      </c>
      <c r="CK10" s="76">
        <v>26.02782124686</v>
      </c>
      <c r="CL10" s="76">
        <v>0</v>
      </c>
      <c r="CM10" s="76">
        <v>12.575814159699901</v>
      </c>
      <c r="CN10" s="76">
        <v>1203.38626383</v>
      </c>
      <c r="CO10" s="76">
        <v>166.37401745069999</v>
      </c>
      <c r="CP10" s="76">
        <v>68.490503857700006</v>
      </c>
      <c r="CQ10" s="76"/>
      <c r="CR10" s="76"/>
      <c r="CS10" s="76"/>
      <c r="CT10" s="76"/>
      <c r="CU10" s="76"/>
      <c r="CV10" s="29">
        <f t="shared" si="1"/>
        <v>8.0003241724316623E-3</v>
      </c>
      <c r="CW10" s="41">
        <f t="shared" si="2"/>
        <v>-3.9955998789674339E-5</v>
      </c>
      <c r="CX10" s="41">
        <f t="shared" si="3"/>
        <v>-3.4067601370220193E-6</v>
      </c>
      <c r="CY10" s="41">
        <f t="shared" si="0"/>
        <v>-5.2165938311842368E-5</v>
      </c>
      <c r="CZ10" s="41"/>
      <c r="DA10" s="29"/>
      <c r="DB10" s="29"/>
      <c r="DC10" s="76"/>
      <c r="DD10" s="76"/>
      <c r="DE10" s="76"/>
      <c r="DF10" s="76"/>
      <c r="DG10" s="76"/>
      <c r="DH10" s="76"/>
      <c r="DI10" s="76"/>
      <c r="DJ10" s="76"/>
      <c r="DK10" s="76"/>
    </row>
    <row r="11" spans="1:115">
      <c r="A11" s="94" t="s">
        <v>175</v>
      </c>
      <c r="B11" s="76">
        <v>80.301899759999998</v>
      </c>
      <c r="C11" s="76">
        <v>597.41549099999997</v>
      </c>
      <c r="D11" s="76">
        <v>64.715509080000004</v>
      </c>
      <c r="E11" s="76">
        <v>64.715656899999999</v>
      </c>
      <c r="F11" s="76">
        <v>597.41594999999995</v>
      </c>
      <c r="G11" s="76">
        <v>597.412437799999</v>
      </c>
      <c r="H11" s="76">
        <v>224.00516970000001</v>
      </c>
      <c r="I11" s="76">
        <v>5.5486738349999998</v>
      </c>
      <c r="J11" s="76">
        <v>1272.4889761300001</v>
      </c>
      <c r="K11" s="76">
        <v>1272.4890861199999</v>
      </c>
      <c r="L11" s="76">
        <v>7063.0712999999996</v>
      </c>
      <c r="M11" s="76">
        <v>144.17278608999999</v>
      </c>
      <c r="N11" s="76">
        <v>144.17641151500001</v>
      </c>
      <c r="O11" s="76">
        <v>6940.50130299999</v>
      </c>
      <c r="P11" s="76">
        <v>6940.7171799999996</v>
      </c>
      <c r="Q11" s="76">
        <v>1183747.78201999</v>
      </c>
      <c r="R11" s="76">
        <v>121081851.964</v>
      </c>
      <c r="S11" s="76">
        <v>1184221.61989999</v>
      </c>
      <c r="T11" s="76">
        <v>3994.3117499999998</v>
      </c>
      <c r="U11" s="76">
        <v>3821.7795692499999</v>
      </c>
      <c r="V11" s="76">
        <v>998.49582190000001</v>
      </c>
      <c r="W11" s="76">
        <v>1452.8064999999999</v>
      </c>
      <c r="X11" s="76">
        <v>1146.6904158</v>
      </c>
      <c r="Y11" s="76">
        <v>1012.9292355699999</v>
      </c>
      <c r="Z11" s="76">
        <v>6431.5017669999997</v>
      </c>
      <c r="AA11" s="76">
        <v>13991.610199999999</v>
      </c>
      <c r="AB11" s="76">
        <v>23316.18734</v>
      </c>
      <c r="AC11" s="76">
        <v>830.84730139999897</v>
      </c>
      <c r="AD11" s="76">
        <v>830.846225</v>
      </c>
      <c r="AE11" s="76">
        <v>830.835781</v>
      </c>
      <c r="AF11" s="76">
        <v>1846.3751270939999</v>
      </c>
      <c r="AG11" s="76">
        <v>1359.9169964999901</v>
      </c>
      <c r="AH11" s="76">
        <v>1447.1722875999999</v>
      </c>
      <c r="AI11" s="76">
        <v>2237.7646577999999</v>
      </c>
      <c r="AJ11" s="76">
        <v>43.962560859999897</v>
      </c>
      <c r="AK11" s="76">
        <v>281.464071899999</v>
      </c>
      <c r="AL11" s="76">
        <v>80.03778174</v>
      </c>
      <c r="AM11" s="76">
        <v>115.9140191</v>
      </c>
      <c r="AN11" s="76">
        <v>0</v>
      </c>
      <c r="AO11" s="76">
        <v>1699.7804599999999</v>
      </c>
      <c r="AP11" s="76">
        <v>105.39084915999899</v>
      </c>
      <c r="AQ11" s="76">
        <v>105.44333186</v>
      </c>
      <c r="AR11" s="76">
        <v>6158.4673430000003</v>
      </c>
      <c r="AS11" s="76">
        <v>6158.4285520000003</v>
      </c>
      <c r="AT11" s="76">
        <v>138522.08109999899</v>
      </c>
      <c r="AU11" s="76">
        <v>30107.608830000001</v>
      </c>
      <c r="AV11" s="76">
        <v>32030.649089999999</v>
      </c>
      <c r="AW11" s="76">
        <v>47029.719939999901</v>
      </c>
      <c r="AX11" s="76">
        <v>169982.85203000001</v>
      </c>
      <c r="AY11" s="76">
        <v>147419.28565999999</v>
      </c>
      <c r="AZ11" s="76">
        <v>2169.0039652999999</v>
      </c>
      <c r="BA11" s="76">
        <v>5.9204338331999997</v>
      </c>
      <c r="BB11" s="76">
        <v>33138.387465</v>
      </c>
      <c r="BC11" s="76">
        <v>29.962332885999999</v>
      </c>
      <c r="BD11" s="76">
        <v>7.6259691749999998</v>
      </c>
      <c r="BE11" s="76">
        <v>2379.5750441</v>
      </c>
      <c r="BF11" s="76">
        <v>208.028308729999</v>
      </c>
      <c r="BG11" s="76">
        <v>0</v>
      </c>
      <c r="BH11" s="76">
        <v>2.29958742299999</v>
      </c>
      <c r="BI11" s="76">
        <v>13947.139346</v>
      </c>
      <c r="BJ11" s="76">
        <v>882.88030000000003</v>
      </c>
      <c r="BK11" s="76">
        <v>337.98608000000002</v>
      </c>
      <c r="BL11" s="76">
        <v>5449.3461459999999</v>
      </c>
      <c r="BM11" s="76">
        <v>8497.7820582999993</v>
      </c>
      <c r="BN11" s="76">
        <v>4.39725331</v>
      </c>
      <c r="BO11" s="76">
        <v>1.5149360000000001</v>
      </c>
      <c r="BP11" s="76">
        <v>734.32928891999995</v>
      </c>
      <c r="BQ11" s="76">
        <v>6.6614432359999904</v>
      </c>
      <c r="BR11" s="76">
        <v>346.93916530000001</v>
      </c>
      <c r="BS11" s="76">
        <v>35.944398759999999</v>
      </c>
      <c r="BT11" s="76">
        <v>11.947521969999899</v>
      </c>
      <c r="BU11" s="76">
        <v>1474.1355394</v>
      </c>
      <c r="BV11" s="76">
        <v>46.777479999999997</v>
      </c>
      <c r="BW11" s="76">
        <v>337.88319660000002</v>
      </c>
      <c r="BX11" s="76">
        <v>13.783225025999901</v>
      </c>
      <c r="BY11" s="76">
        <v>185.0736895</v>
      </c>
      <c r="BZ11" s="76">
        <v>1.5188445778999999</v>
      </c>
      <c r="CA11" s="76">
        <v>5727.6103999999996</v>
      </c>
      <c r="CB11" s="76">
        <v>1881.5762325000001</v>
      </c>
      <c r="CC11" s="76">
        <v>1881.5766600499901</v>
      </c>
      <c r="CD11" s="76">
        <v>20680.076735999999</v>
      </c>
      <c r="CE11" s="76">
        <v>28.5367247299999</v>
      </c>
      <c r="CF11" s="76">
        <v>1.98271563899999</v>
      </c>
      <c r="CG11" s="76">
        <v>2253.2449999999999</v>
      </c>
      <c r="CH11" s="76">
        <v>79036.745263999997</v>
      </c>
      <c r="CI11" s="76">
        <v>8732.3323906999995</v>
      </c>
      <c r="CJ11" s="76">
        <v>7277.5001895999903</v>
      </c>
      <c r="CK11" s="76">
        <v>1626.6634812299999</v>
      </c>
      <c r="CL11" s="76">
        <v>0</v>
      </c>
      <c r="CM11" s="76">
        <v>1034.2568137399901</v>
      </c>
      <c r="CN11" s="76">
        <v>71134.221986999997</v>
      </c>
      <c r="CO11" s="76">
        <v>8955.4453570000005</v>
      </c>
      <c r="CP11" s="76">
        <v>3827.4463522000001</v>
      </c>
      <c r="CQ11" s="76"/>
      <c r="CR11" s="76"/>
      <c r="CS11" s="76"/>
      <c r="CT11" s="76"/>
      <c r="CU11" s="76"/>
      <c r="CV11" s="29">
        <f t="shared" si="1"/>
        <v>8.0003187395630976E-3</v>
      </c>
      <c r="CW11" s="41">
        <f t="shared" si="2"/>
        <v>-3.9738693746476564E-5</v>
      </c>
      <c r="CX11" s="41">
        <f t="shared" si="3"/>
        <v>7.9885198852124522E-7</v>
      </c>
      <c r="CY11" s="41">
        <f t="shared" si="0"/>
        <v>-5.7040998822742718E-5</v>
      </c>
      <c r="CZ11" s="41"/>
      <c r="DA11" s="29"/>
      <c r="DB11" s="29"/>
      <c r="DC11" s="76"/>
      <c r="DD11" s="76"/>
      <c r="DE11" s="76"/>
      <c r="DF11" s="76"/>
      <c r="DG11" s="76"/>
      <c r="DH11" s="76"/>
      <c r="DI11" s="76"/>
      <c r="DJ11" s="76"/>
      <c r="DK11" s="76"/>
    </row>
    <row r="12" spans="1:115">
      <c r="A12" s="94" t="s">
        <v>176</v>
      </c>
      <c r="B12" s="76">
        <v>58.584786200000003</v>
      </c>
      <c r="C12" s="76">
        <v>484.36742559999999</v>
      </c>
      <c r="D12" s="76">
        <v>47.2917484399999</v>
      </c>
      <c r="E12" s="76">
        <v>47.291777999999901</v>
      </c>
      <c r="F12" s="76">
        <v>484.367496299999</v>
      </c>
      <c r="G12" s="76">
        <v>484.36470669999898</v>
      </c>
      <c r="H12" s="76">
        <v>173.61792349999999</v>
      </c>
      <c r="I12" s="76">
        <v>3.67489203099999</v>
      </c>
      <c r="J12" s="76">
        <v>1097.9219390999999</v>
      </c>
      <c r="K12" s="76">
        <v>1097.9231282999999</v>
      </c>
      <c r="L12" s="76">
        <v>4391.4224000000004</v>
      </c>
      <c r="M12" s="76">
        <v>136.04178163</v>
      </c>
      <c r="N12" s="76">
        <v>136.04513811999999</v>
      </c>
      <c r="O12" s="76">
        <v>5527.0093619999998</v>
      </c>
      <c r="P12" s="76">
        <v>5527.1806969999998</v>
      </c>
      <c r="Q12" s="76">
        <v>825366.89913999895</v>
      </c>
      <c r="R12" s="76">
        <v>74660867.260000005</v>
      </c>
      <c r="S12" s="76">
        <v>825697.19045999995</v>
      </c>
      <c r="T12" s="76">
        <v>2554.3986299999901</v>
      </c>
      <c r="U12" s="76">
        <v>2999.5358495599999</v>
      </c>
      <c r="V12" s="76">
        <v>852.34844139999996</v>
      </c>
      <c r="W12" s="76">
        <v>773.78545999999994</v>
      </c>
      <c r="X12" s="76">
        <v>1023.64241199999</v>
      </c>
      <c r="Y12" s="76">
        <v>831.98397290000003</v>
      </c>
      <c r="Z12" s="76">
        <v>4423.6200870000002</v>
      </c>
      <c r="AA12" s="76">
        <v>9738.3541999999998</v>
      </c>
      <c r="AB12" s="76">
        <v>20370.1531699999</v>
      </c>
      <c r="AC12" s="76">
        <v>647.12393099999997</v>
      </c>
      <c r="AD12" s="76">
        <v>647.12331199999903</v>
      </c>
      <c r="AE12" s="76">
        <v>647.11475499999995</v>
      </c>
      <c r="AF12" s="76">
        <v>1346.2186711300001</v>
      </c>
      <c r="AG12" s="76">
        <v>1028.425066</v>
      </c>
      <c r="AH12" s="76">
        <v>1033.928934</v>
      </c>
      <c r="AI12" s="76">
        <v>1713.9975476</v>
      </c>
      <c r="AJ12" s="76">
        <v>28.751161186000001</v>
      </c>
      <c r="AK12" s="76">
        <v>247.74833559999999</v>
      </c>
      <c r="AL12" s="76">
        <v>54.448696299999902</v>
      </c>
      <c r="AM12" s="76">
        <v>75.040008669999906</v>
      </c>
      <c r="AN12" s="76">
        <v>0</v>
      </c>
      <c r="AO12" s="76">
        <v>1246.39966</v>
      </c>
      <c r="AP12" s="76">
        <v>83.948992269999906</v>
      </c>
      <c r="AQ12" s="76">
        <v>83.998533899999899</v>
      </c>
      <c r="AR12" s="76">
        <v>4204.5403690000003</v>
      </c>
      <c r="AS12" s="76">
        <v>4204.5088519999999</v>
      </c>
      <c r="AT12" s="76">
        <v>106931.4182</v>
      </c>
      <c r="AU12" s="76">
        <v>20593.29234</v>
      </c>
      <c r="AV12" s="76">
        <v>20675.542819999999</v>
      </c>
      <c r="AW12" s="76">
        <v>36928.428370000001</v>
      </c>
      <c r="AX12" s="76">
        <v>128548.0048</v>
      </c>
      <c r="AY12" s="76">
        <v>107531.64629999999</v>
      </c>
      <c r="AZ12" s="76">
        <v>1780.5532840000001</v>
      </c>
      <c r="BA12" s="76">
        <v>4.1733140554999997</v>
      </c>
      <c r="BB12" s="76">
        <v>25521.114299999899</v>
      </c>
      <c r="BC12" s="76">
        <v>21.092996200000002</v>
      </c>
      <c r="BD12" s="76">
        <v>4.9182192139999996</v>
      </c>
      <c r="BE12" s="76">
        <v>1556.583572</v>
      </c>
      <c r="BF12" s="76">
        <v>132.43676597999999</v>
      </c>
      <c r="BG12" s="76">
        <v>0</v>
      </c>
      <c r="BH12" s="76">
        <v>1.6075173699999901</v>
      </c>
      <c r="BI12" s="76">
        <v>8954.1320959999994</v>
      </c>
      <c r="BJ12" s="76">
        <v>548.92975000000001</v>
      </c>
      <c r="BK12" s="76">
        <v>210.85274999999999</v>
      </c>
      <c r="BL12" s="76">
        <v>3635.2685759999999</v>
      </c>
      <c r="BM12" s="76">
        <v>5318.8684835000004</v>
      </c>
      <c r="BN12" s="76">
        <v>2.99511158099999</v>
      </c>
      <c r="BO12" s="76">
        <v>0.94049406000000002</v>
      </c>
      <c r="BP12" s="76">
        <v>465.66055024000002</v>
      </c>
      <c r="BQ12" s="76">
        <v>4.2312453640000003</v>
      </c>
      <c r="BR12" s="76">
        <v>239.83548829999901</v>
      </c>
      <c r="BS12" s="76">
        <v>27.200364369999999</v>
      </c>
      <c r="BT12" s="76">
        <v>8.2492026500000009</v>
      </c>
      <c r="BU12" s="76">
        <v>1036.719664</v>
      </c>
      <c r="BV12" s="76">
        <v>37.401446999999997</v>
      </c>
      <c r="BW12" s="76">
        <v>243.9287832</v>
      </c>
      <c r="BX12" s="76">
        <v>8.9997386509999995</v>
      </c>
      <c r="BY12" s="76">
        <v>118.818556</v>
      </c>
      <c r="BZ12" s="76">
        <v>0.99359471180000003</v>
      </c>
      <c r="CA12" s="76">
        <v>4265.5176000000001</v>
      </c>
      <c r="CB12" s="76">
        <v>1156.6215781599999</v>
      </c>
      <c r="CC12" s="76">
        <v>1156.62180066</v>
      </c>
      <c r="CD12" s="76">
        <v>16338.7119</v>
      </c>
      <c r="CE12" s="76">
        <v>25.619516990000001</v>
      </c>
      <c r="CF12" s="76">
        <v>1.3131554649999999</v>
      </c>
      <c r="CG12" s="76">
        <v>1405.6918000000001</v>
      </c>
      <c r="CH12" s="76">
        <v>61578.196799999998</v>
      </c>
      <c r="CI12" s="76">
        <v>6784.3647942999896</v>
      </c>
      <c r="CJ12" s="76">
        <v>5616.7659854999902</v>
      </c>
      <c r="CK12" s="76">
        <v>1252.57239506</v>
      </c>
      <c r="CL12" s="76">
        <v>0</v>
      </c>
      <c r="CM12" s="76">
        <v>755.82379179999998</v>
      </c>
      <c r="CN12" s="76">
        <v>55229.113499999999</v>
      </c>
      <c r="CO12" s="76">
        <v>7411.6898510000001</v>
      </c>
      <c r="CP12" s="76">
        <v>3119.878944</v>
      </c>
      <c r="CQ12" s="76"/>
      <c r="CR12" s="76"/>
      <c r="CS12" s="76"/>
      <c r="CT12" s="76"/>
      <c r="CU12" s="76"/>
      <c r="CV12" s="29">
        <f t="shared" si="1"/>
        <v>8.0003191617019943E-3</v>
      </c>
      <c r="CW12" s="41">
        <f t="shared" si="2"/>
        <v>-3.9913540532844039E-5</v>
      </c>
      <c r="CX12" s="41">
        <f t="shared" si="3"/>
        <v>-5.5432508122281388E-7</v>
      </c>
      <c r="CY12" s="41">
        <f t="shared" si="0"/>
        <v>-5.1665714203041665E-5</v>
      </c>
      <c r="CZ12" s="41"/>
      <c r="DA12" s="29"/>
      <c r="DB12" s="29"/>
      <c r="DC12" s="76"/>
      <c r="DD12" s="76"/>
      <c r="DE12" s="76"/>
      <c r="DF12" s="76"/>
      <c r="DG12" s="76"/>
      <c r="DH12" s="76"/>
      <c r="DI12" s="76"/>
      <c r="DJ12" s="76"/>
      <c r="DK12" s="76"/>
    </row>
    <row r="13" spans="1:115">
      <c r="A13" s="94" t="s">
        <v>177</v>
      </c>
      <c r="B13" s="76">
        <v>12.752153160000001</v>
      </c>
      <c r="C13" s="76">
        <v>122.51780309999999</v>
      </c>
      <c r="D13" s="76">
        <v>13.18857985</v>
      </c>
      <c r="E13" s="76">
        <v>13.1885805099999</v>
      </c>
      <c r="F13" s="76">
        <v>122.517981699999</v>
      </c>
      <c r="G13" s="76">
        <v>122.51727459999999</v>
      </c>
      <c r="H13" s="76">
        <v>49.139341899999998</v>
      </c>
      <c r="I13" s="76">
        <v>1.214210453</v>
      </c>
      <c r="J13" s="76">
        <v>238.57935745999899</v>
      </c>
      <c r="K13" s="76">
        <v>238.57979376999899</v>
      </c>
      <c r="L13" s="76">
        <v>604.23846000000003</v>
      </c>
      <c r="M13" s="76">
        <v>33.100530679999999</v>
      </c>
      <c r="N13" s="76">
        <v>33.10138061</v>
      </c>
      <c r="O13" s="76">
        <v>1079.138874</v>
      </c>
      <c r="P13" s="76">
        <v>1079.1723995</v>
      </c>
      <c r="Q13" s="76">
        <v>129984.14747</v>
      </c>
      <c r="R13" s="76">
        <v>12040676.993000001</v>
      </c>
      <c r="S13" s="76">
        <v>130036.20819999999</v>
      </c>
      <c r="T13" s="76">
        <v>393.488743</v>
      </c>
      <c r="U13" s="76">
        <v>741.74879424000005</v>
      </c>
      <c r="V13" s="76">
        <v>194.03373295</v>
      </c>
      <c r="W13" s="76">
        <v>146.80806000000001</v>
      </c>
      <c r="X13" s="76">
        <v>253.54412099999999</v>
      </c>
      <c r="Y13" s="76">
        <v>168.56362304000001</v>
      </c>
      <c r="Z13" s="76">
        <v>800.2220284</v>
      </c>
      <c r="AA13" s="76">
        <v>1958.8141900000001</v>
      </c>
      <c r="AB13" s="76">
        <v>4771.21569</v>
      </c>
      <c r="AC13" s="76">
        <v>173.81314599999999</v>
      </c>
      <c r="AD13" s="76">
        <v>173.81319349999899</v>
      </c>
      <c r="AE13" s="76">
        <v>173.81062299999999</v>
      </c>
      <c r="AF13" s="76">
        <v>250.87758998000001</v>
      </c>
      <c r="AG13" s="76">
        <v>241.20898729999999</v>
      </c>
      <c r="AH13" s="76">
        <v>217.7526052</v>
      </c>
      <c r="AI13" s="76">
        <v>326.46974342999999</v>
      </c>
      <c r="AJ13" s="76">
        <v>6.0867631800000002</v>
      </c>
      <c r="AK13" s="76">
        <v>55.192982460000003</v>
      </c>
      <c r="AL13" s="76">
        <v>17.538669599999999</v>
      </c>
      <c r="AM13" s="76">
        <v>14.38200582</v>
      </c>
      <c r="AN13" s="76">
        <v>0</v>
      </c>
      <c r="AO13" s="76">
        <v>258.40789799999999</v>
      </c>
      <c r="AP13" s="76">
        <v>22.258093800000001</v>
      </c>
      <c r="AQ13" s="76">
        <v>22.268867950000001</v>
      </c>
      <c r="AR13" s="76">
        <v>687.82493339999996</v>
      </c>
      <c r="AS13" s="76">
        <v>687.82169199999998</v>
      </c>
      <c r="AT13" s="76">
        <v>25435.55501</v>
      </c>
      <c r="AU13" s="76">
        <v>4474.3547500000004</v>
      </c>
      <c r="AV13" s="76">
        <v>4039.0564800000002</v>
      </c>
      <c r="AW13" s="76">
        <v>7742.5650399999904</v>
      </c>
      <c r="AX13" s="76">
        <v>30149.912799999998</v>
      </c>
      <c r="AY13" s="76">
        <v>22962.3181999999</v>
      </c>
      <c r="AZ13" s="76">
        <v>412.10890849999998</v>
      </c>
      <c r="BA13" s="76">
        <v>0.87793621489999996</v>
      </c>
      <c r="BB13" s="76">
        <v>5116.9180189999997</v>
      </c>
      <c r="BC13" s="76">
        <v>4.7616547880000004</v>
      </c>
      <c r="BD13" s="76">
        <v>1.2406418370000001</v>
      </c>
      <c r="BE13" s="76">
        <v>417.4748955</v>
      </c>
      <c r="BF13" s="76">
        <v>19.233818427999999</v>
      </c>
      <c r="BG13" s="76">
        <v>0</v>
      </c>
      <c r="BH13" s="76">
        <v>0.33174669099999998</v>
      </c>
      <c r="BI13" s="76">
        <v>1613.2541827</v>
      </c>
      <c r="BJ13" s="76">
        <v>75.53049</v>
      </c>
      <c r="BK13" s="76">
        <v>31.769895999999999</v>
      </c>
      <c r="BL13" s="76">
        <v>834.56256339999902</v>
      </c>
      <c r="BM13" s="76">
        <v>778.69602250000003</v>
      </c>
      <c r="BN13" s="76">
        <v>0.50934828099999996</v>
      </c>
      <c r="BO13" s="76">
        <v>0.13354568</v>
      </c>
      <c r="BP13" s="76">
        <v>70.499756314999999</v>
      </c>
      <c r="BQ13" s="76">
        <v>0.84230012499999996</v>
      </c>
      <c r="BR13" s="76">
        <v>51.310285999999998</v>
      </c>
      <c r="BS13" s="76">
        <v>5.8919949999999996</v>
      </c>
      <c r="BT13" s="76">
        <v>2.0738542999999998</v>
      </c>
      <c r="BU13" s="76">
        <v>232.4344844</v>
      </c>
      <c r="BV13" s="76">
        <v>10.30309119</v>
      </c>
      <c r="BW13" s="76">
        <v>62.551936150000003</v>
      </c>
      <c r="BX13" s="76">
        <v>2.1972026264000002</v>
      </c>
      <c r="BY13" s="76">
        <v>24.6002887</v>
      </c>
      <c r="BZ13" s="76">
        <v>0.17928885343999901</v>
      </c>
      <c r="CA13" s="76">
        <v>619.04780000000005</v>
      </c>
      <c r="CB13" s="76">
        <v>105.02701021</v>
      </c>
      <c r="CC13" s="76">
        <v>105.02772693999999</v>
      </c>
      <c r="CD13" s="76">
        <v>3246.9761994999999</v>
      </c>
      <c r="CE13" s="76">
        <v>6.1362746540000002</v>
      </c>
      <c r="CF13" s="76">
        <v>0.433874763</v>
      </c>
      <c r="CG13" s="76">
        <v>211.80029999999999</v>
      </c>
      <c r="CH13" s="76">
        <v>12605.15675</v>
      </c>
      <c r="CI13" s="76">
        <v>1322.0565257999999</v>
      </c>
      <c r="CJ13" s="76">
        <v>1080.75857907</v>
      </c>
      <c r="CK13" s="76">
        <v>240.44001728500001</v>
      </c>
      <c r="CL13" s="76">
        <v>0</v>
      </c>
      <c r="CM13" s="76">
        <v>146.67146317999999</v>
      </c>
      <c r="CN13" s="76">
        <v>11355.00332</v>
      </c>
      <c r="CO13" s="76">
        <v>1517.0122375000001</v>
      </c>
      <c r="CP13" s="76">
        <v>628.69796810000003</v>
      </c>
      <c r="CQ13" s="76"/>
      <c r="CR13" s="76"/>
      <c r="CS13" s="76"/>
      <c r="CT13" s="76"/>
      <c r="CU13" s="76"/>
      <c r="CV13" s="29">
        <f t="shared" si="1"/>
        <v>8.0003212248096461E-3</v>
      </c>
      <c r="CW13" s="41">
        <f t="shared" si="2"/>
        <v>-3.9998367756561564E-5</v>
      </c>
      <c r="CX13" s="41">
        <f t="shared" si="3"/>
        <v>-2.729390102480465E-6</v>
      </c>
      <c r="CY13" s="41">
        <f t="shared" si="0"/>
        <v>-3.6522534172604906E-5</v>
      </c>
      <c r="CZ13" s="41"/>
      <c r="DA13" s="29"/>
      <c r="DB13" s="29"/>
      <c r="DC13" s="76"/>
      <c r="DD13" s="76"/>
      <c r="DE13" s="76"/>
      <c r="DF13" s="76"/>
      <c r="DG13" s="76"/>
      <c r="DH13" s="76"/>
      <c r="DI13" s="76"/>
      <c r="DJ13" s="76"/>
      <c r="DK13" s="76"/>
    </row>
    <row r="14" spans="1:115">
      <c r="A14" s="94" t="s">
        <v>178</v>
      </c>
      <c r="B14" s="76">
        <v>62.846283640000003</v>
      </c>
      <c r="C14" s="76">
        <v>431.57358979999998</v>
      </c>
      <c r="D14" s="76">
        <v>38.532891399999997</v>
      </c>
      <c r="E14" s="76">
        <v>38.532908749999997</v>
      </c>
      <c r="F14" s="76">
        <v>431.57387039999998</v>
      </c>
      <c r="G14" s="76">
        <v>431.57135549999998</v>
      </c>
      <c r="H14" s="76">
        <v>128.70323550000001</v>
      </c>
      <c r="I14" s="76">
        <v>2.7163072499999998</v>
      </c>
      <c r="J14" s="76">
        <v>827.67250664000005</v>
      </c>
      <c r="K14" s="76">
        <v>827.67199679999999</v>
      </c>
      <c r="L14" s="76">
        <v>3917.9429</v>
      </c>
      <c r="M14" s="76">
        <v>116.68057776000001</v>
      </c>
      <c r="N14" s="76">
        <v>116.683262079999</v>
      </c>
      <c r="O14" s="76">
        <v>4163.3681500000002</v>
      </c>
      <c r="P14" s="76">
        <v>4163.497926</v>
      </c>
      <c r="Q14" s="76">
        <v>592201.09479999996</v>
      </c>
      <c r="R14" s="76">
        <v>61977366.935999997</v>
      </c>
      <c r="S14" s="76">
        <v>592438.19654000003</v>
      </c>
      <c r="T14" s="76">
        <v>1463.085552</v>
      </c>
      <c r="U14" s="76">
        <v>2617.2031951499998</v>
      </c>
      <c r="V14" s="76">
        <v>725.67054516999997</v>
      </c>
      <c r="W14" s="76">
        <v>533.63964999999996</v>
      </c>
      <c r="X14" s="76">
        <v>753.93800499999998</v>
      </c>
      <c r="Y14" s="76">
        <v>593.93939173000001</v>
      </c>
      <c r="Z14" s="76">
        <v>3020.864482</v>
      </c>
      <c r="AA14" s="76">
        <v>6980.3094999999903</v>
      </c>
      <c r="AB14" s="76">
        <v>16544.804244999999</v>
      </c>
      <c r="AC14" s="76">
        <v>488.68669629999999</v>
      </c>
      <c r="AD14" s="76">
        <v>488.68668500000001</v>
      </c>
      <c r="AE14" s="76">
        <v>488.679721999999</v>
      </c>
      <c r="AF14" s="76">
        <v>964.34092265000004</v>
      </c>
      <c r="AG14" s="76">
        <v>689.589689999999</v>
      </c>
      <c r="AH14" s="76">
        <v>659.398191</v>
      </c>
      <c r="AI14" s="76">
        <v>1105.6361644999999</v>
      </c>
      <c r="AJ14" s="76">
        <v>24.60957526</v>
      </c>
      <c r="AK14" s="76">
        <v>182.62865876999999</v>
      </c>
      <c r="AL14" s="76">
        <v>40.154427800000001</v>
      </c>
      <c r="AM14" s="76">
        <v>81.541331549999995</v>
      </c>
      <c r="AN14" s="76">
        <v>0</v>
      </c>
      <c r="AO14" s="76">
        <v>1031.1506730000001</v>
      </c>
      <c r="AP14" s="76">
        <v>66.930073849999999</v>
      </c>
      <c r="AQ14" s="76">
        <v>66.973558499999996</v>
      </c>
      <c r="AR14" s="76">
        <v>3327.0740860000001</v>
      </c>
      <c r="AS14" s="76">
        <v>3327.0439339999998</v>
      </c>
      <c r="AT14" s="76">
        <v>70501.949739999996</v>
      </c>
      <c r="AU14" s="76">
        <v>15007.153120000001</v>
      </c>
      <c r="AV14" s="76">
        <v>14316.682119999999</v>
      </c>
      <c r="AW14" s="76">
        <v>26589.006144999901</v>
      </c>
      <c r="AX14" s="76">
        <v>86195.268599999996</v>
      </c>
      <c r="AY14" s="76">
        <v>67448.752540000001</v>
      </c>
      <c r="AZ14" s="76">
        <v>1405.5800299999901</v>
      </c>
      <c r="BA14" s="76">
        <v>2.9782430039999999</v>
      </c>
      <c r="BB14" s="76">
        <v>17601.400302999999</v>
      </c>
      <c r="BC14" s="76">
        <v>15.48641261</v>
      </c>
      <c r="BD14" s="76">
        <v>3.5579378799999999</v>
      </c>
      <c r="BE14" s="76">
        <v>1201.0416637999999</v>
      </c>
      <c r="BF14" s="76">
        <v>115.448885094</v>
      </c>
      <c r="BG14" s="76">
        <v>0</v>
      </c>
      <c r="BH14" s="76">
        <v>1.200018407</v>
      </c>
      <c r="BI14" s="76">
        <v>7544.2855300000001</v>
      </c>
      <c r="BJ14" s="76">
        <v>489.74187999999998</v>
      </c>
      <c r="BK14" s="76">
        <v>179.14929000000001</v>
      </c>
      <c r="BL14" s="76">
        <v>2879.7380669999998</v>
      </c>
      <c r="BM14" s="76">
        <v>4664.5317101000001</v>
      </c>
      <c r="BN14" s="76">
        <v>2.42852215799999</v>
      </c>
      <c r="BO14" s="76">
        <v>0.82991060000000005</v>
      </c>
      <c r="BP14" s="76">
        <v>404.58096964999999</v>
      </c>
      <c r="BQ14" s="76">
        <v>3.4132837859999898</v>
      </c>
      <c r="BR14" s="76">
        <v>190.5434142</v>
      </c>
      <c r="BS14" s="76">
        <v>19.25441992</v>
      </c>
      <c r="BT14" s="76">
        <v>6.2308447899999901</v>
      </c>
      <c r="BU14" s="76">
        <v>813.511348</v>
      </c>
      <c r="BV14" s="76">
        <v>28.35651884</v>
      </c>
      <c r="BW14" s="76">
        <v>184.4131558</v>
      </c>
      <c r="BX14" s="76">
        <v>6.4050827330000004</v>
      </c>
      <c r="BY14" s="76">
        <v>92.191953699999999</v>
      </c>
      <c r="BZ14" s="76">
        <v>0.79482306283999904</v>
      </c>
      <c r="CA14" s="76">
        <v>1600.8025</v>
      </c>
      <c r="CB14" s="76">
        <v>497.41747898</v>
      </c>
      <c r="CC14" s="76">
        <v>497.4171604</v>
      </c>
      <c r="CD14" s="76">
        <v>10884.982162</v>
      </c>
      <c r="CE14" s="76">
        <v>20.223850249999899</v>
      </c>
      <c r="CF14" s="76">
        <v>0.97062208299999997</v>
      </c>
      <c r="CG14" s="76">
        <v>1194.3385000000001</v>
      </c>
      <c r="CH14" s="76">
        <v>44182.677620000002</v>
      </c>
      <c r="CI14" s="76">
        <v>4688.9287965000003</v>
      </c>
      <c r="CJ14" s="76">
        <v>3799.1222773</v>
      </c>
      <c r="CK14" s="76">
        <v>825.91693699999996</v>
      </c>
      <c r="CL14" s="76">
        <v>0</v>
      </c>
      <c r="CM14" s="76">
        <v>482.85422829999999</v>
      </c>
      <c r="CN14" s="76">
        <v>39331.800949999997</v>
      </c>
      <c r="CO14" s="76">
        <v>5380.758589</v>
      </c>
      <c r="CP14" s="76">
        <v>2228.0308209999998</v>
      </c>
      <c r="CQ14" s="76"/>
      <c r="CR14" s="76"/>
      <c r="CS14" s="76"/>
      <c r="CT14" s="76"/>
      <c r="CU14" s="76"/>
      <c r="CV14" s="29">
        <f t="shared" si="1"/>
        <v>8.0003195210183384E-3</v>
      </c>
      <c r="CW14" s="41">
        <f t="shared" si="2"/>
        <v>-3.9723178030619597E-5</v>
      </c>
      <c r="CX14" s="41">
        <f t="shared" si="3"/>
        <v>2.0880572372417048E-6</v>
      </c>
      <c r="CY14" s="41">
        <f t="shared" si="0"/>
        <v>-5.5444763074047322E-5</v>
      </c>
      <c r="CZ14" s="41"/>
      <c r="DA14" s="29"/>
      <c r="DB14" s="29"/>
      <c r="DC14" s="76"/>
      <c r="DD14" s="76"/>
      <c r="DE14" s="76"/>
      <c r="DF14" s="76"/>
      <c r="DG14" s="76"/>
      <c r="DH14" s="76"/>
      <c r="DI14" s="76"/>
      <c r="DJ14" s="76"/>
      <c r="DK14" s="76"/>
    </row>
    <row r="15" spans="1:115">
      <c r="A15" s="94" t="s">
        <v>179</v>
      </c>
      <c r="B15" s="76">
        <v>43.970067110000002</v>
      </c>
      <c r="C15" s="76">
        <v>334.5421235</v>
      </c>
      <c r="D15" s="76">
        <v>32.537286299999998</v>
      </c>
      <c r="E15" s="76">
        <v>32.53730564</v>
      </c>
      <c r="F15" s="76">
        <v>334.54202529999998</v>
      </c>
      <c r="G15" s="76">
        <v>334.54010469999997</v>
      </c>
      <c r="H15" s="76">
        <v>113.8850147</v>
      </c>
      <c r="I15" s="76">
        <v>2.4742464549999998</v>
      </c>
      <c r="J15" s="76">
        <v>665.91422599999999</v>
      </c>
      <c r="K15" s="76">
        <v>665.91408776999901</v>
      </c>
      <c r="L15" s="76">
        <v>2743.944</v>
      </c>
      <c r="M15" s="76">
        <v>89.278023660000002</v>
      </c>
      <c r="N15" s="76">
        <v>89.279971950000004</v>
      </c>
      <c r="O15" s="76">
        <v>3561.115843</v>
      </c>
      <c r="P15" s="76">
        <v>3561.2271190000001</v>
      </c>
      <c r="Q15" s="76">
        <v>515853.73733999999</v>
      </c>
      <c r="R15" s="76">
        <v>49713134.68</v>
      </c>
      <c r="S15" s="76">
        <v>516060.24429999897</v>
      </c>
      <c r="T15" s="76">
        <v>1101.1087379999999</v>
      </c>
      <c r="U15" s="76">
        <v>2070.3884200100001</v>
      </c>
      <c r="V15" s="76">
        <v>576.01341023999998</v>
      </c>
      <c r="W15" s="76">
        <v>393.96893</v>
      </c>
      <c r="X15" s="76">
        <v>654.66621569999995</v>
      </c>
      <c r="Y15" s="76">
        <v>498.48002336000002</v>
      </c>
      <c r="Z15" s="76">
        <v>2394.2631928000001</v>
      </c>
      <c r="AA15" s="76">
        <v>5449.2343999999903</v>
      </c>
      <c r="AB15" s="76">
        <v>13491.29701</v>
      </c>
      <c r="AC15" s="76">
        <v>420.02702060000001</v>
      </c>
      <c r="AD15" s="76">
        <v>420.026858</v>
      </c>
      <c r="AE15" s="76">
        <v>420.02099359999897</v>
      </c>
      <c r="AF15" s="76">
        <v>766.06587300000001</v>
      </c>
      <c r="AG15" s="76">
        <v>646.86151559999996</v>
      </c>
      <c r="AH15" s="76">
        <v>623.6082705</v>
      </c>
      <c r="AI15" s="76">
        <v>948.69403499999999</v>
      </c>
      <c r="AJ15" s="76">
        <v>18.152947415</v>
      </c>
      <c r="AK15" s="76">
        <v>157.54349854</v>
      </c>
      <c r="AL15" s="76">
        <v>36.433582199999996</v>
      </c>
      <c r="AM15" s="76">
        <v>54.007803780000003</v>
      </c>
      <c r="AN15" s="76">
        <v>0</v>
      </c>
      <c r="AO15" s="76">
        <v>750.65789800000005</v>
      </c>
      <c r="AP15" s="76">
        <v>55.789645630000003</v>
      </c>
      <c r="AQ15" s="76">
        <v>55.825259500000001</v>
      </c>
      <c r="AR15" s="76">
        <v>2753.9460294999999</v>
      </c>
      <c r="AS15" s="76">
        <v>2753.9195186000002</v>
      </c>
      <c r="AT15" s="76">
        <v>66598.260500000004</v>
      </c>
      <c r="AU15" s="76">
        <v>13612.579089999999</v>
      </c>
      <c r="AV15" s="76">
        <v>13109.62219</v>
      </c>
      <c r="AW15" s="76">
        <v>22248.135709999999</v>
      </c>
      <c r="AX15" s="76">
        <v>80854.486560000005</v>
      </c>
      <c r="AY15" s="76">
        <v>64217.758199999997</v>
      </c>
      <c r="AZ15" s="76">
        <v>1156.3907099999999</v>
      </c>
      <c r="BA15" s="76">
        <v>2.6285857145999998</v>
      </c>
      <c r="BB15" s="76">
        <v>14824.285346000001</v>
      </c>
      <c r="BC15" s="76">
        <v>13.57148011</v>
      </c>
      <c r="BD15" s="76">
        <v>3.1278616399999999</v>
      </c>
      <c r="BE15" s="76">
        <v>1033.0300033999999</v>
      </c>
      <c r="BF15" s="76">
        <v>83.044726179999998</v>
      </c>
      <c r="BG15" s="76">
        <v>0</v>
      </c>
      <c r="BH15" s="76">
        <v>1.0152471430000001</v>
      </c>
      <c r="BI15" s="76">
        <v>5776.8775699999997</v>
      </c>
      <c r="BJ15" s="76">
        <v>342.99349999999998</v>
      </c>
      <c r="BK15" s="76">
        <v>140.25522000000001</v>
      </c>
      <c r="BL15" s="76">
        <v>2392.3917200000001</v>
      </c>
      <c r="BM15" s="76">
        <v>3384.4794013000001</v>
      </c>
      <c r="BN15" s="76">
        <v>1.9033591399999901</v>
      </c>
      <c r="BO15" s="76">
        <v>0.59430223999999998</v>
      </c>
      <c r="BP15" s="76">
        <v>293.29148831999998</v>
      </c>
      <c r="BQ15" s="76">
        <v>2.7900638149999999</v>
      </c>
      <c r="BR15" s="76">
        <v>158.83588420000001</v>
      </c>
      <c r="BS15" s="76">
        <v>17.332342300000001</v>
      </c>
      <c r="BT15" s="76">
        <v>5.3738485199999904</v>
      </c>
      <c r="BU15" s="76">
        <v>687.22938260000001</v>
      </c>
      <c r="BV15" s="76">
        <v>24.506735679999998</v>
      </c>
      <c r="BW15" s="76">
        <v>154.8773822</v>
      </c>
      <c r="BX15" s="76">
        <v>5.6907116970000002</v>
      </c>
      <c r="BY15" s="76">
        <v>82.432527699999994</v>
      </c>
      <c r="BZ15" s="76">
        <v>0.62500609890000003</v>
      </c>
      <c r="CA15" s="76">
        <v>2206.4958000000001</v>
      </c>
      <c r="CB15" s="76">
        <v>457.60773952</v>
      </c>
      <c r="CC15" s="76">
        <v>457.60707243000002</v>
      </c>
      <c r="CD15" s="76">
        <v>9348.2880860000005</v>
      </c>
      <c r="CE15" s="76">
        <v>16.747143170000001</v>
      </c>
      <c r="CF15" s="76">
        <v>0.88412705700000005</v>
      </c>
      <c r="CG15" s="76">
        <v>935.04369999999994</v>
      </c>
      <c r="CH15" s="76">
        <v>36856.209510000001</v>
      </c>
      <c r="CI15" s="76">
        <v>3927.3712158999901</v>
      </c>
      <c r="CJ15" s="76">
        <v>3198.9589474999998</v>
      </c>
      <c r="CK15" s="76">
        <v>703.88615542000002</v>
      </c>
      <c r="CL15" s="76">
        <v>0</v>
      </c>
      <c r="CM15" s="76">
        <v>442.68083410000003</v>
      </c>
      <c r="CN15" s="76">
        <v>32753.355390000001</v>
      </c>
      <c r="CO15" s="76">
        <v>4484.5422419999904</v>
      </c>
      <c r="CP15" s="76">
        <v>1865.45756019999</v>
      </c>
      <c r="CQ15" s="76"/>
      <c r="CR15" s="76"/>
      <c r="CS15" s="76"/>
      <c r="CT15" s="76"/>
      <c r="CU15" s="76"/>
      <c r="CV15" s="29">
        <f t="shared" si="1"/>
        <v>8.0003169041210961E-3</v>
      </c>
      <c r="CW15" s="41">
        <f t="shared" si="2"/>
        <v>-3.9757170402837286E-5</v>
      </c>
      <c r="CX15" s="41">
        <f t="shared" si="3"/>
        <v>1.1162950783306456E-6</v>
      </c>
      <c r="CY15" s="41">
        <f t="shared" si="0"/>
        <v>-5.2291109960804877E-5</v>
      </c>
      <c r="CZ15" s="41"/>
      <c r="DA15" s="29"/>
      <c r="DB15" s="29"/>
      <c r="DC15" s="76"/>
      <c r="DD15" s="76"/>
      <c r="DE15" s="76"/>
      <c r="DF15" s="76"/>
      <c r="DG15" s="76"/>
      <c r="DH15" s="76"/>
      <c r="DI15" s="76"/>
      <c r="DJ15" s="76"/>
      <c r="DK15" s="76"/>
    </row>
    <row r="16" spans="1:115">
      <c r="A16" s="94" t="s">
        <v>180</v>
      </c>
      <c r="B16" s="76">
        <v>25.14187694</v>
      </c>
      <c r="C16" s="76">
        <v>176.27097599999999</v>
      </c>
      <c r="D16" s="76">
        <v>16.609894189999999</v>
      </c>
      <c r="E16" s="76">
        <v>16.609909630000001</v>
      </c>
      <c r="F16" s="76">
        <v>176.27108269999999</v>
      </c>
      <c r="G16" s="76">
        <v>176.27004650000001</v>
      </c>
      <c r="H16" s="76">
        <v>55.841168600000003</v>
      </c>
      <c r="I16" s="76">
        <v>1.1366640910000001</v>
      </c>
      <c r="J16" s="76">
        <v>371.61431965999998</v>
      </c>
      <c r="K16" s="76">
        <v>371.61494889999898</v>
      </c>
      <c r="L16" s="76">
        <v>866.01220000000001</v>
      </c>
      <c r="M16" s="76">
        <v>59.16948575</v>
      </c>
      <c r="N16" s="76">
        <v>59.170863243999896</v>
      </c>
      <c r="O16" s="76">
        <v>1653.9242643</v>
      </c>
      <c r="P16" s="76">
        <v>1653.9756354000001</v>
      </c>
      <c r="Q16" s="76">
        <v>226108.35923999999</v>
      </c>
      <c r="R16" s="76">
        <v>21050591.989999998</v>
      </c>
      <c r="S16" s="76">
        <v>226198.86589999899</v>
      </c>
      <c r="T16" s="76">
        <v>620.74964499999999</v>
      </c>
      <c r="U16" s="76">
        <v>1109.86761398</v>
      </c>
      <c r="V16" s="76">
        <v>306.13591291</v>
      </c>
      <c r="W16" s="76">
        <v>209.22687999999999</v>
      </c>
      <c r="X16" s="76">
        <v>336.53566489999997</v>
      </c>
      <c r="Y16" s="76">
        <v>256.92697238</v>
      </c>
      <c r="Z16" s="76">
        <v>1206.37901679999</v>
      </c>
      <c r="AA16" s="76">
        <v>2701.3670000000002</v>
      </c>
      <c r="AB16" s="76">
        <v>7203.6186200000002</v>
      </c>
      <c r="AC16" s="76">
        <v>201.63280349999999</v>
      </c>
      <c r="AD16" s="76">
        <v>201.632755</v>
      </c>
      <c r="AE16" s="76">
        <v>201.6299525</v>
      </c>
      <c r="AF16" s="76">
        <v>400.02308207999999</v>
      </c>
      <c r="AG16" s="76">
        <v>318.400216</v>
      </c>
      <c r="AH16" s="76">
        <v>303.65782849999999</v>
      </c>
      <c r="AI16" s="76">
        <v>491.18413980000003</v>
      </c>
      <c r="AJ16" s="76">
        <v>10.112681942</v>
      </c>
      <c r="AK16" s="76">
        <v>82.294987669999998</v>
      </c>
      <c r="AL16" s="76">
        <v>16.888473099999999</v>
      </c>
      <c r="AM16" s="76">
        <v>32.738995750000001</v>
      </c>
      <c r="AN16" s="76">
        <v>0</v>
      </c>
      <c r="AO16" s="76">
        <v>358.82284800000002</v>
      </c>
      <c r="AP16" s="76">
        <v>28.471934600000001</v>
      </c>
      <c r="AQ16" s="76">
        <v>28.491204079999999</v>
      </c>
      <c r="AR16" s="76">
        <v>1126.8762154000001</v>
      </c>
      <c r="AS16" s="76">
        <v>1126.8646779999999</v>
      </c>
      <c r="AT16" s="76">
        <v>33040.992250000003</v>
      </c>
      <c r="AU16" s="76">
        <v>6440.6273700000002</v>
      </c>
      <c r="AV16" s="76">
        <v>6136.2153399999997</v>
      </c>
      <c r="AW16" s="76">
        <v>11436.458419999901</v>
      </c>
      <c r="AX16" s="76">
        <v>39798.422200000001</v>
      </c>
      <c r="AY16" s="76">
        <v>31517.367099999999</v>
      </c>
      <c r="AZ16" s="76">
        <v>608.71763929999997</v>
      </c>
      <c r="BA16" s="76">
        <v>1.1151472528999899</v>
      </c>
      <c r="BB16" s="76">
        <v>7528.4395080000004</v>
      </c>
      <c r="BC16" s="76">
        <v>6.1228499000000003</v>
      </c>
      <c r="BD16" s="76">
        <v>1.4255027629999999</v>
      </c>
      <c r="BE16" s="76">
        <v>520.20469400000002</v>
      </c>
      <c r="BF16" s="76">
        <v>27.51322446</v>
      </c>
      <c r="BG16" s="76">
        <v>0</v>
      </c>
      <c r="BH16" s="76">
        <v>0.429104560999999</v>
      </c>
      <c r="BI16" s="76">
        <v>2273.7126029999999</v>
      </c>
      <c r="BJ16" s="76">
        <v>108.25159499999999</v>
      </c>
      <c r="BK16" s="76">
        <v>56.243810000000003</v>
      </c>
      <c r="BL16" s="76">
        <v>1103.1213769999999</v>
      </c>
      <c r="BM16" s="76">
        <v>1170.5943741999999</v>
      </c>
      <c r="BN16" s="76">
        <v>0.72192592300000002</v>
      </c>
      <c r="BO16" s="76">
        <v>0.19973329000000001</v>
      </c>
      <c r="BP16" s="76">
        <v>100.05084852</v>
      </c>
      <c r="BQ16" s="76">
        <v>1.133433288</v>
      </c>
      <c r="BR16" s="76">
        <v>72.599447100000006</v>
      </c>
      <c r="BS16" s="76">
        <v>7.8533624599999996</v>
      </c>
      <c r="BT16" s="76">
        <v>2.5917122199999998</v>
      </c>
      <c r="BU16" s="76">
        <v>321.58290349999999</v>
      </c>
      <c r="BV16" s="76">
        <v>12.185936399999999</v>
      </c>
      <c r="BW16" s="76">
        <v>74.571906999999996</v>
      </c>
      <c r="BX16" s="76">
        <v>2.5399972289999999</v>
      </c>
      <c r="BY16" s="76">
        <v>36.852374099999999</v>
      </c>
      <c r="BZ16" s="76">
        <v>0.23521143817000001</v>
      </c>
      <c r="CA16" s="76">
        <v>910.72644000000003</v>
      </c>
      <c r="CB16" s="76">
        <v>236.55347552000001</v>
      </c>
      <c r="CC16" s="76">
        <v>236.55414746</v>
      </c>
      <c r="CD16" s="76">
        <v>4700.4819909999997</v>
      </c>
      <c r="CE16" s="76">
        <v>8.9535937049999994</v>
      </c>
      <c r="CF16" s="76">
        <v>0.40616533699999902</v>
      </c>
      <c r="CG16" s="76">
        <v>374.96089999999998</v>
      </c>
      <c r="CH16" s="76">
        <v>18753.755840000002</v>
      </c>
      <c r="CI16" s="76">
        <v>2006.3181603999999</v>
      </c>
      <c r="CJ16" s="76">
        <v>1620.55143486</v>
      </c>
      <c r="CK16" s="76">
        <v>353.73998723</v>
      </c>
      <c r="CL16" s="76">
        <v>0</v>
      </c>
      <c r="CM16" s="76">
        <v>225.88932749999901</v>
      </c>
      <c r="CN16" s="76">
        <v>16811.073899999999</v>
      </c>
      <c r="CO16" s="76">
        <v>2328.56772</v>
      </c>
      <c r="CP16" s="76">
        <v>961.37430740000002</v>
      </c>
      <c r="CQ16" s="76"/>
      <c r="CR16" s="76"/>
      <c r="CS16" s="76"/>
      <c r="CT16" s="76"/>
      <c r="CU16" s="76"/>
      <c r="CV16" s="29">
        <f t="shared" si="1"/>
        <v>8.0003225856526538E-3</v>
      </c>
      <c r="CW16" s="41">
        <f t="shared" si="2"/>
        <v>-4.0143199445832766E-5</v>
      </c>
      <c r="CX16" s="41">
        <f t="shared" si="3"/>
        <v>-1.3846077097816155E-6</v>
      </c>
      <c r="CY16" s="41">
        <f t="shared" si="0"/>
        <v>-4.5412051760141439E-5</v>
      </c>
      <c r="CZ16" s="41"/>
      <c r="DA16" s="29"/>
      <c r="DB16" s="29"/>
      <c r="DC16" s="76"/>
      <c r="DD16" s="76"/>
      <c r="DE16" s="76"/>
      <c r="DF16" s="76"/>
      <c r="DG16" s="76"/>
      <c r="DH16" s="76"/>
      <c r="DI16" s="76"/>
      <c r="DJ16" s="76"/>
      <c r="DK16" s="76"/>
    </row>
    <row r="17" spans="1:115">
      <c r="A17" s="94" t="s">
        <v>181</v>
      </c>
      <c r="B17" s="76">
        <v>19.914047450000002</v>
      </c>
      <c r="C17" s="76">
        <v>152.98064009999999</v>
      </c>
      <c r="D17" s="76">
        <v>15.522789919999999</v>
      </c>
      <c r="E17" s="76">
        <v>15.522777549999899</v>
      </c>
      <c r="F17" s="76">
        <v>152.98039619999901</v>
      </c>
      <c r="G17" s="76">
        <v>152.97947209999899</v>
      </c>
      <c r="H17" s="76">
        <v>54.146181599999998</v>
      </c>
      <c r="I17" s="76">
        <v>1.21325628</v>
      </c>
      <c r="J17" s="76">
        <v>308.87632053999999</v>
      </c>
      <c r="K17" s="76">
        <v>308.87581739000001</v>
      </c>
      <c r="L17" s="76">
        <v>793.25189999999998</v>
      </c>
      <c r="M17" s="76">
        <v>46.413040589999902</v>
      </c>
      <c r="N17" s="76">
        <v>46.41408792</v>
      </c>
      <c r="O17" s="76">
        <v>1445.7154585999999</v>
      </c>
      <c r="P17" s="76">
        <v>1445.7604833</v>
      </c>
      <c r="Q17" s="76">
        <v>218768.82889</v>
      </c>
      <c r="R17" s="76">
        <v>20744765.640000001</v>
      </c>
      <c r="S17" s="76">
        <v>218856.38679999899</v>
      </c>
      <c r="T17" s="76">
        <v>616.48976700000003</v>
      </c>
      <c r="U17" s="76">
        <v>960.06262472000003</v>
      </c>
      <c r="V17" s="76">
        <v>257.35310597</v>
      </c>
      <c r="W17" s="76">
        <v>205.76776000000001</v>
      </c>
      <c r="X17" s="76">
        <v>303.88333949999998</v>
      </c>
      <c r="Y17" s="76">
        <v>226.28148467</v>
      </c>
      <c r="Z17" s="76">
        <v>1123.1531556</v>
      </c>
      <c r="AA17" s="76">
        <v>2496.6198299999901</v>
      </c>
      <c r="AB17" s="76">
        <v>6187.953716</v>
      </c>
      <c r="AC17" s="76">
        <v>194.72850339999999</v>
      </c>
      <c r="AD17" s="76">
        <v>194.72857529999999</v>
      </c>
      <c r="AE17" s="76">
        <v>194.72578540000001</v>
      </c>
      <c r="AF17" s="76">
        <v>359.21161758</v>
      </c>
      <c r="AG17" s="76">
        <v>333.77363339999903</v>
      </c>
      <c r="AH17" s="76">
        <v>323.1186735</v>
      </c>
      <c r="AI17" s="76">
        <v>451.42128939999998</v>
      </c>
      <c r="AJ17" s="76">
        <v>8.8711693389999997</v>
      </c>
      <c r="AK17" s="76">
        <v>73.546916479999993</v>
      </c>
      <c r="AL17" s="76">
        <v>17.774050639999999</v>
      </c>
      <c r="AM17" s="76">
        <v>25.463140930000002</v>
      </c>
      <c r="AN17" s="76">
        <v>0</v>
      </c>
      <c r="AO17" s="76">
        <v>321.510065</v>
      </c>
      <c r="AP17" s="76">
        <v>26.159734820000001</v>
      </c>
      <c r="AQ17" s="76">
        <v>26.174831599999901</v>
      </c>
      <c r="AR17" s="76">
        <v>1110.1521963999901</v>
      </c>
      <c r="AS17" s="76">
        <v>1110.1419155999999</v>
      </c>
      <c r="AT17" s="76">
        <v>34631.606220000001</v>
      </c>
      <c r="AU17" s="76">
        <v>6756.3272900000002</v>
      </c>
      <c r="AV17" s="76">
        <v>6535.5226499999999</v>
      </c>
      <c r="AW17" s="76">
        <v>10292.356816</v>
      </c>
      <c r="AX17" s="76">
        <v>41720.054539999997</v>
      </c>
      <c r="AY17" s="76">
        <v>33531.191500000001</v>
      </c>
      <c r="AZ17" s="76">
        <v>534.79864859999998</v>
      </c>
      <c r="BA17" s="76">
        <v>1.1723051386999901</v>
      </c>
      <c r="BB17" s="76">
        <v>6859.307229</v>
      </c>
      <c r="BC17" s="76">
        <v>6.2933566239999896</v>
      </c>
      <c r="BD17" s="76">
        <v>1.567891986</v>
      </c>
      <c r="BE17" s="76">
        <v>541.54599340000004</v>
      </c>
      <c r="BF17" s="76">
        <v>25.491975999999902</v>
      </c>
      <c r="BG17" s="76">
        <v>0</v>
      </c>
      <c r="BH17" s="76">
        <v>0.4343803504</v>
      </c>
      <c r="BI17" s="76">
        <v>2201.1386539999999</v>
      </c>
      <c r="BJ17" s="76">
        <v>99.156300000000002</v>
      </c>
      <c r="BK17" s="76">
        <v>54.022790000000001</v>
      </c>
      <c r="BL17" s="76">
        <v>1108.2259256</v>
      </c>
      <c r="BM17" s="76">
        <v>1092.9088211999999</v>
      </c>
      <c r="BN17" s="76">
        <v>0.69122381999999905</v>
      </c>
      <c r="BO17" s="76">
        <v>0.18622799000000001</v>
      </c>
      <c r="BP17" s="76">
        <v>93.660160845999997</v>
      </c>
      <c r="BQ17" s="76">
        <v>1.1660079999999999</v>
      </c>
      <c r="BR17" s="76">
        <v>70.578272899999902</v>
      </c>
      <c r="BS17" s="76">
        <v>7.8968275599999904</v>
      </c>
      <c r="BT17" s="76">
        <v>2.62720739599999</v>
      </c>
      <c r="BU17" s="76">
        <v>313.35482719999999</v>
      </c>
      <c r="BV17" s="76">
        <v>11.4821271999999</v>
      </c>
      <c r="BW17" s="76">
        <v>71.445699300000001</v>
      </c>
      <c r="BX17" s="76">
        <v>2.8123791399999898</v>
      </c>
      <c r="BY17" s="76">
        <v>38.561935259999998</v>
      </c>
      <c r="BZ17" s="76">
        <v>0.23695153812</v>
      </c>
      <c r="CA17" s="76">
        <v>991.29016000000001</v>
      </c>
      <c r="CB17" s="76">
        <v>225.79540202999999</v>
      </c>
      <c r="CC17" s="76">
        <v>225.79463096999999</v>
      </c>
      <c r="CD17" s="76">
        <v>4304.3422819999996</v>
      </c>
      <c r="CE17" s="76">
        <v>7.715270683</v>
      </c>
      <c r="CF17" s="76">
        <v>0.43353414899999998</v>
      </c>
      <c r="CG17" s="76">
        <v>360.15370000000001</v>
      </c>
      <c r="CH17" s="76">
        <v>16838.797490000001</v>
      </c>
      <c r="CI17" s="76">
        <v>1802.8564853600001</v>
      </c>
      <c r="CJ17" s="76">
        <v>1467.62723486</v>
      </c>
      <c r="CK17" s="76">
        <v>323.48304958</v>
      </c>
      <c r="CL17" s="76">
        <v>0</v>
      </c>
      <c r="CM17" s="76">
        <v>215.08050692999899</v>
      </c>
      <c r="CN17" s="76">
        <v>15154.2619499999</v>
      </c>
      <c r="CO17" s="76">
        <v>2044.0727351999999</v>
      </c>
      <c r="CP17" s="76">
        <v>848.35269489999996</v>
      </c>
      <c r="CQ17" s="76"/>
      <c r="CR17" s="76"/>
      <c r="CS17" s="76"/>
      <c r="CT17" s="76"/>
      <c r="CU17" s="76"/>
      <c r="CV17" s="29">
        <f t="shared" si="1"/>
        <v>8.0003163246104188E-3</v>
      </c>
      <c r="CW17" s="41">
        <f t="shared" si="2"/>
        <v>-3.9611726739713158E-5</v>
      </c>
      <c r="CX17" s="41">
        <f t="shared" si="3"/>
        <v>1.7750812711673052E-6</v>
      </c>
      <c r="CY17" s="41">
        <f t="shared" si="0"/>
        <v>-4.6921433634269694E-5</v>
      </c>
      <c r="CZ17" s="41"/>
      <c r="DA17" s="29"/>
      <c r="DB17" s="29"/>
      <c r="DC17" s="76"/>
      <c r="DD17" s="76"/>
      <c r="DE17" s="76"/>
      <c r="DF17" s="76"/>
      <c r="DG17" s="76"/>
      <c r="DH17" s="76"/>
      <c r="DI17" s="76"/>
      <c r="DJ17" s="76"/>
      <c r="DK17" s="76"/>
    </row>
    <row r="18" spans="1:115">
      <c r="A18" s="94" t="s">
        <v>182</v>
      </c>
      <c r="B18" s="76">
        <v>26.078100489999901</v>
      </c>
      <c r="C18" s="76">
        <v>219.23286909999999</v>
      </c>
      <c r="D18" s="76">
        <v>22.575554159999999</v>
      </c>
      <c r="E18" s="76">
        <v>22.575573760000001</v>
      </c>
      <c r="F18" s="76">
        <v>219.2328134</v>
      </c>
      <c r="G18" s="76">
        <v>219.2315002</v>
      </c>
      <c r="H18" s="76">
        <v>80.434097699999995</v>
      </c>
      <c r="I18" s="76">
        <v>1.8970202299999901</v>
      </c>
      <c r="J18" s="76">
        <v>401.36741322</v>
      </c>
      <c r="K18" s="76">
        <v>401.36697761999898</v>
      </c>
      <c r="L18" s="76">
        <v>1337.0271</v>
      </c>
      <c r="M18" s="76">
        <v>55.064011635999996</v>
      </c>
      <c r="N18" s="76">
        <v>55.06531133</v>
      </c>
      <c r="O18" s="76">
        <v>2157.0287726000001</v>
      </c>
      <c r="P18" s="76">
        <v>2157.0962196</v>
      </c>
      <c r="Q18" s="76">
        <v>337289.81889999902</v>
      </c>
      <c r="R18" s="76">
        <v>30971925.739999998</v>
      </c>
      <c r="S18" s="76">
        <v>337424.7353</v>
      </c>
      <c r="T18" s="76">
        <v>846.98995100000002</v>
      </c>
      <c r="U18" s="76">
        <v>1331.1697191400001</v>
      </c>
      <c r="V18" s="76">
        <v>353.53613704999998</v>
      </c>
      <c r="W18" s="76">
        <v>295.42509999999999</v>
      </c>
      <c r="X18" s="76">
        <v>431.12544860000003</v>
      </c>
      <c r="Y18" s="76">
        <v>312.83090449999997</v>
      </c>
      <c r="Z18" s="76">
        <v>1581.8059244999999</v>
      </c>
      <c r="AA18" s="76">
        <v>3625.4654399999999</v>
      </c>
      <c r="AB18" s="76">
        <v>8518.6939849999999</v>
      </c>
      <c r="AC18" s="76">
        <v>293.31509940000001</v>
      </c>
      <c r="AD18" s="76">
        <v>293.315001</v>
      </c>
      <c r="AE18" s="76">
        <v>293.31101080000002</v>
      </c>
      <c r="AF18" s="76">
        <v>493.996066909999</v>
      </c>
      <c r="AG18" s="76">
        <v>467.92753499999998</v>
      </c>
      <c r="AH18" s="76">
        <v>460.00673799999902</v>
      </c>
      <c r="AI18" s="76">
        <v>620.38485790000004</v>
      </c>
      <c r="AJ18" s="76">
        <v>12.09156187</v>
      </c>
      <c r="AK18" s="76">
        <v>100.027192</v>
      </c>
      <c r="AL18" s="76">
        <v>27.5924237699999</v>
      </c>
      <c r="AM18" s="76">
        <v>32.295945160000002</v>
      </c>
      <c r="AN18" s="76">
        <v>0</v>
      </c>
      <c r="AO18" s="76">
        <v>485.30614000000003</v>
      </c>
      <c r="AP18" s="76">
        <v>38.106567329999997</v>
      </c>
      <c r="AQ18" s="76">
        <v>38.127872029999999</v>
      </c>
      <c r="AR18" s="76">
        <v>1738.096677</v>
      </c>
      <c r="AS18" s="76">
        <v>1738.0835155999901</v>
      </c>
      <c r="AT18" s="76">
        <v>48992.996200000001</v>
      </c>
      <c r="AU18" s="76">
        <v>9030.0086699999993</v>
      </c>
      <c r="AV18" s="76">
        <v>8867.9056500000006</v>
      </c>
      <c r="AW18" s="76">
        <v>14325.280284999901</v>
      </c>
      <c r="AX18" s="76">
        <v>58488.611369999999</v>
      </c>
      <c r="AY18" s="76">
        <v>48172.907200000001</v>
      </c>
      <c r="AZ18" s="76">
        <v>740.79042400000003</v>
      </c>
      <c r="BA18" s="76">
        <v>1.8771125438</v>
      </c>
      <c r="BB18" s="76">
        <v>9586.1591709999993</v>
      </c>
      <c r="BC18" s="76">
        <v>9.9784451999999906</v>
      </c>
      <c r="BD18" s="76">
        <v>2.5520639140000001</v>
      </c>
      <c r="BE18" s="76">
        <v>800.60076759999902</v>
      </c>
      <c r="BF18" s="76">
        <v>42.354658143999998</v>
      </c>
      <c r="BG18" s="76">
        <v>0</v>
      </c>
      <c r="BH18" s="76">
        <v>0.69442284059999904</v>
      </c>
      <c r="BI18" s="76">
        <v>3452.9703960000002</v>
      </c>
      <c r="BJ18" s="76">
        <v>167.12818999999999</v>
      </c>
      <c r="BK18" s="76">
        <v>80.634829999999994</v>
      </c>
      <c r="BL18" s="76">
        <v>1687.46306</v>
      </c>
      <c r="BM18" s="76">
        <v>1765.4992600999999</v>
      </c>
      <c r="BN18" s="76">
        <v>1.104402892</v>
      </c>
      <c r="BO18" s="76">
        <v>0.30756645999999999</v>
      </c>
      <c r="BP18" s="76">
        <v>154.66772391000001</v>
      </c>
      <c r="BQ18" s="76">
        <v>1.8128013359999999</v>
      </c>
      <c r="BR18" s="76">
        <v>109.12392323</v>
      </c>
      <c r="BS18" s="76">
        <v>12.4206064</v>
      </c>
      <c r="BT18" s="76">
        <v>4.1714488999999997</v>
      </c>
      <c r="BU18" s="76">
        <v>485.64506799999998</v>
      </c>
      <c r="BV18" s="76">
        <v>16.903483609999999</v>
      </c>
      <c r="BW18" s="76">
        <v>106.215344399999</v>
      </c>
      <c r="BX18" s="76">
        <v>4.5787051743999996</v>
      </c>
      <c r="BY18" s="76">
        <v>55.267805799999898</v>
      </c>
      <c r="BZ18" s="76">
        <v>0.38719867004000003</v>
      </c>
      <c r="CA18" s="76">
        <v>1334.1228000000001</v>
      </c>
      <c r="CB18" s="76">
        <v>268.45322271999999</v>
      </c>
      <c r="CC18" s="76">
        <v>268.45471812</v>
      </c>
      <c r="CD18" s="76">
        <v>6044.716383</v>
      </c>
      <c r="CE18" s="76">
        <v>10.718825320000001</v>
      </c>
      <c r="CF18" s="76">
        <v>0.67786598199999903</v>
      </c>
      <c r="CG18" s="76">
        <v>537.56635000000006</v>
      </c>
      <c r="CH18" s="76">
        <v>23588.194922999999</v>
      </c>
      <c r="CI18" s="76">
        <v>2503.4113299999999</v>
      </c>
      <c r="CJ18" s="76">
        <v>2048.0430411399998</v>
      </c>
      <c r="CK18" s="76">
        <v>453.76855351999899</v>
      </c>
      <c r="CL18" s="76">
        <v>0</v>
      </c>
      <c r="CM18" s="76">
        <v>285.16583778</v>
      </c>
      <c r="CN18" s="76">
        <v>21106.195830000001</v>
      </c>
      <c r="CO18" s="76">
        <v>2813.5357421999902</v>
      </c>
      <c r="CP18" s="76">
        <v>1170.4626825999901</v>
      </c>
      <c r="CQ18" s="76"/>
      <c r="CR18" s="76"/>
      <c r="CS18" s="76"/>
      <c r="CT18" s="76"/>
      <c r="CU18" s="76"/>
      <c r="CV18" s="29">
        <f t="shared" si="1"/>
        <v>8.0003187635945411E-3</v>
      </c>
      <c r="CW18" s="41">
        <f t="shared" si="2"/>
        <v>-3.9683537455207759E-5</v>
      </c>
      <c r="CX18" s="41">
        <f t="shared" si="3"/>
        <v>2.3388268864329226E-6</v>
      </c>
      <c r="CY18" s="41">
        <f t="shared" si="0"/>
        <v>-4.8392771832772113E-5</v>
      </c>
      <c r="CZ18" s="41"/>
      <c r="DA18" s="29"/>
      <c r="DB18" s="29"/>
      <c r="DC18" s="76"/>
      <c r="DD18" s="76"/>
      <c r="DE18" s="76"/>
      <c r="DF18" s="76"/>
      <c r="DG18" s="76"/>
      <c r="DH18" s="76"/>
      <c r="DI18" s="76"/>
      <c r="DJ18" s="76"/>
      <c r="DK18" s="76"/>
    </row>
    <row r="19" spans="1:115">
      <c r="A19" s="94" t="s">
        <v>183</v>
      </c>
      <c r="B19" s="76">
        <v>22.633354669999999</v>
      </c>
      <c r="C19" s="76">
        <v>196.86132219999999</v>
      </c>
      <c r="D19" s="76">
        <v>22.342357499999999</v>
      </c>
      <c r="E19" s="76">
        <v>22.342338000000002</v>
      </c>
      <c r="F19" s="76">
        <v>196.86142319999999</v>
      </c>
      <c r="G19" s="76">
        <v>196.8602722</v>
      </c>
      <c r="H19" s="76">
        <v>79.336978899999906</v>
      </c>
      <c r="I19" s="76">
        <v>2.0588225929999999</v>
      </c>
      <c r="J19" s="76">
        <v>364.05581401999899</v>
      </c>
      <c r="K19" s="76">
        <v>364.05536266000001</v>
      </c>
      <c r="L19" s="76">
        <v>1664.3522</v>
      </c>
      <c r="M19" s="76">
        <v>44.281962609999901</v>
      </c>
      <c r="N19" s="76">
        <v>44.282958469999997</v>
      </c>
      <c r="O19" s="76">
        <v>2022.6871509999901</v>
      </c>
      <c r="P19" s="76">
        <v>2022.750342</v>
      </c>
      <c r="Q19" s="76">
        <v>305709.58426999999</v>
      </c>
      <c r="R19" s="76">
        <v>33650866.685999997</v>
      </c>
      <c r="S19" s="76">
        <v>305831.88030000002</v>
      </c>
      <c r="T19" s="76">
        <v>1026.496243</v>
      </c>
      <c r="U19" s="76">
        <v>1193.1770724</v>
      </c>
      <c r="V19" s="76">
        <v>304.79756400000002</v>
      </c>
      <c r="W19" s="76">
        <v>365.06889999999999</v>
      </c>
      <c r="X19" s="76">
        <v>380.4364655</v>
      </c>
      <c r="Y19" s="76">
        <v>281.129967429999</v>
      </c>
      <c r="Z19" s="76">
        <v>1644.4389724</v>
      </c>
      <c r="AA19" s="76">
        <v>3663.8881699999902</v>
      </c>
      <c r="AB19" s="76">
        <v>7284.3111669999998</v>
      </c>
      <c r="AC19" s="76">
        <v>290.698544999999</v>
      </c>
      <c r="AD19" s="76">
        <v>290.69813859999999</v>
      </c>
      <c r="AE19" s="76">
        <v>290.69446199999999</v>
      </c>
      <c r="AF19" s="76">
        <v>486.48642219999903</v>
      </c>
      <c r="AG19" s="76">
        <v>467.723379499999</v>
      </c>
      <c r="AH19" s="76">
        <v>484.67399939999899</v>
      </c>
      <c r="AI19" s="76">
        <v>613.56285579999997</v>
      </c>
      <c r="AJ19" s="76">
        <v>12.178858045</v>
      </c>
      <c r="AK19" s="76">
        <v>90.757507599999997</v>
      </c>
      <c r="AL19" s="76">
        <v>29.539126199999998</v>
      </c>
      <c r="AM19" s="76">
        <v>28.647245470000001</v>
      </c>
      <c r="AN19" s="76">
        <v>0</v>
      </c>
      <c r="AO19" s="76">
        <v>443.55624799999998</v>
      </c>
      <c r="AP19" s="76">
        <v>35.664940439999903</v>
      </c>
      <c r="AQ19" s="76">
        <v>35.680751899999997</v>
      </c>
      <c r="AR19" s="76">
        <v>1631.5688729999999</v>
      </c>
      <c r="AS19" s="76">
        <v>1631.5561345000001</v>
      </c>
      <c r="AT19" s="76">
        <v>47832.486599999997</v>
      </c>
      <c r="AU19" s="76">
        <v>10165.20846</v>
      </c>
      <c r="AV19" s="76">
        <v>10524.396269999999</v>
      </c>
      <c r="AW19" s="76">
        <v>13469.588367</v>
      </c>
      <c r="AX19" s="76">
        <v>58463.088699999898</v>
      </c>
      <c r="AY19" s="76">
        <v>49575.223399999901</v>
      </c>
      <c r="AZ19" s="76">
        <v>667.5822604</v>
      </c>
      <c r="BA19" s="76">
        <v>1.9281101934</v>
      </c>
      <c r="BB19" s="76">
        <v>9200.6576239999995</v>
      </c>
      <c r="BC19" s="76">
        <v>10.088449094</v>
      </c>
      <c r="BD19" s="76">
        <v>2.7315044669999899</v>
      </c>
      <c r="BE19" s="76">
        <v>833.89911640000003</v>
      </c>
      <c r="BF19" s="76">
        <v>50.757837840000001</v>
      </c>
      <c r="BG19" s="76">
        <v>0</v>
      </c>
      <c r="BH19" s="76">
        <v>0.74712788070000002</v>
      </c>
      <c r="BI19" s="76">
        <v>3865.0381000000002</v>
      </c>
      <c r="BJ19" s="76">
        <v>208.04405</v>
      </c>
      <c r="BK19" s="76">
        <v>87.934950000000001</v>
      </c>
      <c r="BL19" s="76">
        <v>1771.976594</v>
      </c>
      <c r="BM19" s="76">
        <v>2093.0634851</v>
      </c>
      <c r="BN19" s="76">
        <v>1.2242643979999901</v>
      </c>
      <c r="BO19" s="76">
        <v>0.36225116000000002</v>
      </c>
      <c r="BP19" s="76">
        <v>183.23914321999999</v>
      </c>
      <c r="BQ19" s="76">
        <v>2.1803645149999999</v>
      </c>
      <c r="BR19" s="76">
        <v>110.0830644</v>
      </c>
      <c r="BS19" s="76">
        <v>12.00356085</v>
      </c>
      <c r="BT19" s="76">
        <v>4.2854575099999996</v>
      </c>
      <c r="BU19" s="76">
        <v>483.71399259999998</v>
      </c>
      <c r="BV19" s="76">
        <v>16.278481450000001</v>
      </c>
      <c r="BW19" s="76">
        <v>108.6842195</v>
      </c>
      <c r="BX19" s="76">
        <v>4.851190613</v>
      </c>
      <c r="BY19" s="76">
        <v>69.524361940000006</v>
      </c>
      <c r="BZ19" s="76">
        <v>0.43245132134999997</v>
      </c>
      <c r="CA19" s="76">
        <v>1494.9025999999999</v>
      </c>
      <c r="CB19" s="76">
        <v>462.93146853000002</v>
      </c>
      <c r="CC19" s="76">
        <v>462.93098749999899</v>
      </c>
      <c r="CD19" s="76">
        <v>5745.8179149999996</v>
      </c>
      <c r="CE19" s="76">
        <v>9.0124123330000003</v>
      </c>
      <c r="CF19" s="76">
        <v>0.73568122800000002</v>
      </c>
      <c r="CG19" s="76">
        <v>586.23509999999999</v>
      </c>
      <c r="CH19" s="76">
        <v>22318.312189999899</v>
      </c>
      <c r="CI19" s="76">
        <v>2362.5953795</v>
      </c>
      <c r="CJ19" s="76">
        <v>1952.2915114999901</v>
      </c>
      <c r="CK19" s="76">
        <v>436.56344723999899</v>
      </c>
      <c r="CL19" s="76">
        <v>0</v>
      </c>
      <c r="CM19" s="76">
        <v>297.751252139999</v>
      </c>
      <c r="CN19" s="76">
        <v>20019.68878</v>
      </c>
      <c r="CO19" s="76">
        <v>2520.2577780000001</v>
      </c>
      <c r="CP19" s="76">
        <v>1061.747574</v>
      </c>
      <c r="CQ19" s="76"/>
      <c r="CR19" s="76"/>
      <c r="CS19" s="76"/>
      <c r="CT19" s="76"/>
      <c r="CU19" s="76"/>
      <c r="CV19" s="29">
        <f t="shared" si="1"/>
        <v>8.0003193450844789E-3</v>
      </c>
      <c r="CW19" s="41">
        <f t="shared" si="2"/>
        <v>-3.9849750533233108E-5</v>
      </c>
      <c r="CX19" s="41">
        <f t="shared" si="3"/>
        <v>-5.1205187342690551E-7</v>
      </c>
      <c r="CY19" s="41">
        <f t="shared" si="0"/>
        <v>-4.2694921990631209E-5</v>
      </c>
      <c r="CZ19" s="41"/>
      <c r="DA19" s="29"/>
      <c r="DB19" s="29"/>
      <c r="DC19" s="76"/>
      <c r="DD19" s="76"/>
      <c r="DE19" s="76"/>
      <c r="DF19" s="76"/>
      <c r="DG19" s="76"/>
      <c r="DH19" s="76"/>
      <c r="DI19" s="76"/>
      <c r="DJ19" s="76"/>
      <c r="DK19" s="76"/>
    </row>
    <row r="20" spans="1:115">
      <c r="A20" s="94" t="s">
        <v>184</v>
      </c>
      <c r="B20" s="76">
        <v>8.5697131459999998</v>
      </c>
      <c r="C20" s="76">
        <v>59.787202860000001</v>
      </c>
      <c r="D20" s="76">
        <v>5.7108200199999999</v>
      </c>
      <c r="E20" s="76">
        <v>5.7108369359999998</v>
      </c>
      <c r="F20" s="76">
        <v>59.787181570000001</v>
      </c>
      <c r="G20" s="76">
        <v>59.786824500000002</v>
      </c>
      <c r="H20" s="76">
        <v>18.863990300000001</v>
      </c>
      <c r="I20" s="76">
        <v>0.43007066799999999</v>
      </c>
      <c r="J20" s="76">
        <v>117.049763416</v>
      </c>
      <c r="K20" s="76">
        <v>117.04951049</v>
      </c>
      <c r="L20" s="76">
        <v>432.01508000000001</v>
      </c>
      <c r="M20" s="76">
        <v>18.819207765999899</v>
      </c>
      <c r="N20" s="76">
        <v>18.819733507999999</v>
      </c>
      <c r="O20" s="76">
        <v>539.30770269999903</v>
      </c>
      <c r="P20" s="76">
        <v>539.32444719999899</v>
      </c>
      <c r="Q20" s="76">
        <v>66885.722974999997</v>
      </c>
      <c r="R20" s="76">
        <v>8447245.1339999996</v>
      </c>
      <c r="S20" s="76">
        <v>66912.488089999999</v>
      </c>
      <c r="T20" s="76">
        <v>118.781961</v>
      </c>
      <c r="U20" s="76">
        <v>366.57240079500002</v>
      </c>
      <c r="V20" s="76">
        <v>98.055516627999907</v>
      </c>
      <c r="W20" s="76">
        <v>50.710819999999998</v>
      </c>
      <c r="X20" s="76">
        <v>103.65754579999999</v>
      </c>
      <c r="Y20" s="76">
        <v>72.370980750000001</v>
      </c>
      <c r="Z20" s="76">
        <v>329.15270199999998</v>
      </c>
      <c r="AA20" s="76">
        <v>729.00020999999902</v>
      </c>
      <c r="AB20" s="76">
        <v>2247.1697454999999</v>
      </c>
      <c r="AC20" s="76">
        <v>71.326899499999996</v>
      </c>
      <c r="AD20" s="76">
        <v>71.326949850000005</v>
      </c>
      <c r="AE20" s="76">
        <v>71.325863999999996</v>
      </c>
      <c r="AF20" s="76">
        <v>113.222137307</v>
      </c>
      <c r="AG20" s="76">
        <v>97.113245659999905</v>
      </c>
      <c r="AH20" s="76">
        <v>90.449759569999998</v>
      </c>
      <c r="AI20" s="76">
        <v>131.48890585000001</v>
      </c>
      <c r="AJ20" s="76">
        <v>3.1587580119999998</v>
      </c>
      <c r="AK20" s="76">
        <v>24.098137860000001</v>
      </c>
      <c r="AL20" s="76">
        <v>6.2688497399999896</v>
      </c>
      <c r="AM20" s="76">
        <v>10.70752182</v>
      </c>
      <c r="AN20" s="76">
        <v>0</v>
      </c>
      <c r="AO20" s="76">
        <v>124.442442</v>
      </c>
      <c r="AP20" s="76">
        <v>9.5890787599999996</v>
      </c>
      <c r="AQ20" s="76">
        <v>9.5949832549999901</v>
      </c>
      <c r="AR20" s="76">
        <v>449.94753470000001</v>
      </c>
      <c r="AS20" s="76">
        <v>449.94519680000002</v>
      </c>
      <c r="AT20" s="76">
        <v>10160.46768</v>
      </c>
      <c r="AU20" s="76">
        <v>1881.57313</v>
      </c>
      <c r="AV20" s="76">
        <v>1749.4048250000001</v>
      </c>
      <c r="AW20" s="76">
        <v>3306.0995855000001</v>
      </c>
      <c r="AX20" s="76">
        <v>12138.663140000001</v>
      </c>
      <c r="AY20" s="76">
        <v>9466.3791359999996</v>
      </c>
      <c r="AZ20" s="76">
        <v>189.5466275</v>
      </c>
      <c r="BA20" s="76">
        <v>0.43314928920000001</v>
      </c>
      <c r="BB20" s="76">
        <v>2099.1403019999998</v>
      </c>
      <c r="BC20" s="76">
        <v>2.3126002699999999</v>
      </c>
      <c r="BD20" s="76">
        <v>0.57217528699999998</v>
      </c>
      <c r="BE20" s="76">
        <v>185.76540643999999</v>
      </c>
      <c r="BF20" s="76">
        <v>13.0716833</v>
      </c>
      <c r="BG20" s="76">
        <v>0</v>
      </c>
      <c r="BH20" s="76">
        <v>0.16637721489999999</v>
      </c>
      <c r="BI20" s="76">
        <v>963.00555569999995</v>
      </c>
      <c r="BJ20" s="76">
        <v>54.001773999999997</v>
      </c>
      <c r="BK20" s="76">
        <v>24.268991</v>
      </c>
      <c r="BL20" s="76">
        <v>414.2740316</v>
      </c>
      <c r="BM20" s="76">
        <v>548.73271541999998</v>
      </c>
      <c r="BN20" s="76">
        <v>0.29711518399999998</v>
      </c>
      <c r="BO20" s="76">
        <v>9.7223009999999999E-2</v>
      </c>
      <c r="BP20" s="76">
        <v>47.101072488</v>
      </c>
      <c r="BQ20" s="76">
        <v>0.43216957839999998</v>
      </c>
      <c r="BR20" s="76">
        <v>27.5914039</v>
      </c>
      <c r="BS20" s="76">
        <v>2.85373085999999</v>
      </c>
      <c r="BT20" s="76">
        <v>0.97340899000000003</v>
      </c>
      <c r="BU20" s="76">
        <v>119.7200218</v>
      </c>
      <c r="BV20" s="76">
        <v>4.0808578300000002</v>
      </c>
      <c r="BW20" s="76">
        <v>24.796614479999999</v>
      </c>
      <c r="BX20" s="76">
        <v>1.0214167329999999</v>
      </c>
      <c r="BY20" s="76">
        <v>11.78477294</v>
      </c>
      <c r="BZ20" s="76">
        <v>0.10184345607</v>
      </c>
      <c r="CA20" s="76">
        <v>211.14345</v>
      </c>
      <c r="CB20" s="76">
        <v>134.98941260999999</v>
      </c>
      <c r="CC20" s="76">
        <v>134.989261422</v>
      </c>
      <c r="CD20" s="76">
        <v>1284.1991238000001</v>
      </c>
      <c r="CE20" s="76">
        <v>2.756377976</v>
      </c>
      <c r="CF20" s="76">
        <v>0.15367834480000001</v>
      </c>
      <c r="CG20" s="76">
        <v>161.79523</v>
      </c>
      <c r="CH20" s="76">
        <v>5450.2293289999998</v>
      </c>
      <c r="CI20" s="76">
        <v>551.93574325999998</v>
      </c>
      <c r="CJ20" s="76">
        <v>439.33133445999999</v>
      </c>
      <c r="CK20" s="76">
        <v>93.792069220000002</v>
      </c>
      <c r="CL20" s="76">
        <v>0</v>
      </c>
      <c r="CM20" s="76">
        <v>59.087087149999903</v>
      </c>
      <c r="CN20" s="76">
        <v>4818.7701569999999</v>
      </c>
      <c r="CO20" s="76">
        <v>661.11187319999999</v>
      </c>
      <c r="CP20" s="76">
        <v>269.94479876000003</v>
      </c>
      <c r="CQ20" s="76"/>
      <c r="CR20" s="76"/>
      <c r="CS20" s="76"/>
      <c r="CT20" s="76"/>
      <c r="CU20" s="76"/>
      <c r="CV20" s="29">
        <f t="shared" si="1"/>
        <v>8.0003246271813013E-3</v>
      </c>
      <c r="CW20" s="41">
        <f t="shared" si="2"/>
        <v>-4.044231678052216E-5</v>
      </c>
      <c r="CX20" s="41">
        <f t="shared" si="3"/>
        <v>-1.2370852826732406E-6</v>
      </c>
      <c r="CY20" s="41">
        <f t="shared" si="0"/>
        <v>-5.1992495128844445E-5</v>
      </c>
      <c r="CZ20" s="41"/>
      <c r="DA20" s="29"/>
      <c r="DB20" s="29"/>
      <c r="DC20" s="76"/>
      <c r="DD20" s="76"/>
      <c r="DE20" s="76"/>
      <c r="DF20" s="76"/>
      <c r="DG20" s="76"/>
      <c r="DH20" s="76"/>
      <c r="DI20" s="76"/>
      <c r="DJ20" s="76"/>
      <c r="DK20" s="76"/>
    </row>
    <row r="21" spans="1:115">
      <c r="A21" s="94" t="s">
        <v>185</v>
      </c>
      <c r="B21" s="76">
        <v>24.86800955</v>
      </c>
      <c r="C21" s="76">
        <v>161.70127779999899</v>
      </c>
      <c r="D21" s="76">
        <v>14.667389139999999</v>
      </c>
      <c r="E21" s="76">
        <v>14.66740253</v>
      </c>
      <c r="F21" s="76">
        <v>161.70199359999901</v>
      </c>
      <c r="G21" s="76">
        <v>161.701077</v>
      </c>
      <c r="H21" s="76">
        <v>48.605921500000001</v>
      </c>
      <c r="I21" s="76">
        <v>1.0475302399999999</v>
      </c>
      <c r="J21" s="76">
        <v>329.76878336999999</v>
      </c>
      <c r="K21" s="76">
        <v>329.76921831999999</v>
      </c>
      <c r="L21" s="76">
        <v>1883.8258000000001</v>
      </c>
      <c r="M21" s="76">
        <v>51.638088319999902</v>
      </c>
      <c r="N21" s="76">
        <v>51.639156116999999</v>
      </c>
      <c r="O21" s="76">
        <v>1714.452573</v>
      </c>
      <c r="P21" s="76">
        <v>1714.505913</v>
      </c>
      <c r="Q21" s="76">
        <v>242967.22414999999</v>
      </c>
      <c r="R21" s="76">
        <v>32136530.441999901</v>
      </c>
      <c r="S21" s="76">
        <v>243064.38423</v>
      </c>
      <c r="T21" s="76">
        <v>641.72664799999995</v>
      </c>
      <c r="U21" s="76">
        <v>1017.19271925999</v>
      </c>
      <c r="V21" s="76">
        <v>279.44405090999999</v>
      </c>
      <c r="W21" s="76">
        <v>217.07622000000001</v>
      </c>
      <c r="X21" s="76">
        <v>283.10406310000002</v>
      </c>
      <c r="Y21" s="76">
        <v>229.51323170000001</v>
      </c>
      <c r="Z21" s="76">
        <v>1241.546607</v>
      </c>
      <c r="AA21" s="76">
        <v>2852.5605999999998</v>
      </c>
      <c r="AB21" s="76">
        <v>6314.4214099999999</v>
      </c>
      <c r="AC21" s="76">
        <v>187.70136879999899</v>
      </c>
      <c r="AD21" s="76">
        <v>187.70174649999899</v>
      </c>
      <c r="AE21" s="76">
        <v>187.6986886</v>
      </c>
      <c r="AF21" s="76">
        <v>391.85505021999899</v>
      </c>
      <c r="AG21" s="76">
        <v>292.04884579999998</v>
      </c>
      <c r="AH21" s="76">
        <v>282.65136480000001</v>
      </c>
      <c r="AI21" s="76">
        <v>442.07302349999998</v>
      </c>
      <c r="AJ21" s="76">
        <v>10.114926323000001</v>
      </c>
      <c r="AK21" s="76">
        <v>67.725327379999996</v>
      </c>
      <c r="AL21" s="76">
        <v>15.41786106</v>
      </c>
      <c r="AM21" s="76">
        <v>33.766407809999997</v>
      </c>
      <c r="AN21" s="76">
        <v>0</v>
      </c>
      <c r="AO21" s="76">
        <v>449.81725699999998</v>
      </c>
      <c r="AP21" s="76">
        <v>25.390009890000002</v>
      </c>
      <c r="AQ21" s="76">
        <v>25.40676757</v>
      </c>
      <c r="AR21" s="76">
        <v>1761.1422104000001</v>
      </c>
      <c r="AS21" s="76">
        <v>1761.1235629999901</v>
      </c>
      <c r="AT21" s="76">
        <v>29836.2876</v>
      </c>
      <c r="AU21" s="76">
        <v>6377.7673859999904</v>
      </c>
      <c r="AV21" s="76">
        <v>6164.94308</v>
      </c>
      <c r="AW21" s="76">
        <v>10363.657310000001</v>
      </c>
      <c r="AX21" s="76">
        <v>36504.626680000001</v>
      </c>
      <c r="AY21" s="76">
        <v>28883.803220000002</v>
      </c>
      <c r="AZ21" s="76">
        <v>540.70469430000003</v>
      </c>
      <c r="BA21" s="76">
        <v>1.2519601667</v>
      </c>
      <c r="BB21" s="76">
        <v>6914.3153860000002</v>
      </c>
      <c r="BC21" s="76">
        <v>6.2434256599999998</v>
      </c>
      <c r="BD21" s="76">
        <v>1.37133824499999</v>
      </c>
      <c r="BE21" s="76">
        <v>477.543235699999</v>
      </c>
      <c r="BF21" s="76">
        <v>54.814822295999903</v>
      </c>
      <c r="BG21" s="76">
        <v>0</v>
      </c>
      <c r="BH21" s="76">
        <v>0.50680586900000002</v>
      </c>
      <c r="BI21" s="76">
        <v>3482.5794983999999</v>
      </c>
      <c r="BJ21" s="76">
        <v>235.47467</v>
      </c>
      <c r="BK21" s="76">
        <v>95.786150000000006</v>
      </c>
      <c r="BL21" s="76">
        <v>1204.0872276</v>
      </c>
      <c r="BM21" s="76">
        <v>2278.4930220400001</v>
      </c>
      <c r="BN21" s="76">
        <v>1.0994883479999999</v>
      </c>
      <c r="BO21" s="76">
        <v>0.41237014999999999</v>
      </c>
      <c r="BP21" s="76">
        <v>191.45897972399999</v>
      </c>
      <c r="BQ21" s="76">
        <v>1.456051883</v>
      </c>
      <c r="BR21" s="76">
        <v>81.5382771499999</v>
      </c>
      <c r="BS21" s="76">
        <v>7.85786242</v>
      </c>
      <c r="BT21" s="76">
        <v>2.3659135600000001</v>
      </c>
      <c r="BU21" s="76">
        <v>334.58892630000003</v>
      </c>
      <c r="BV21" s="76">
        <v>10.718366495</v>
      </c>
      <c r="BW21" s="76">
        <v>72.163202200000001</v>
      </c>
      <c r="BX21" s="76">
        <v>2.5165898360000001</v>
      </c>
      <c r="BY21" s="76">
        <v>38.792801499999896</v>
      </c>
      <c r="BZ21" s="76">
        <v>0.35670746250000002</v>
      </c>
      <c r="CA21" s="76">
        <v>554.94809999999995</v>
      </c>
      <c r="CB21" s="76">
        <v>526.48441362999995</v>
      </c>
      <c r="CC21" s="76">
        <v>526.48496054999998</v>
      </c>
      <c r="CD21" s="76">
        <v>4244.9119899999996</v>
      </c>
      <c r="CE21" s="76">
        <v>7.6464684900000002</v>
      </c>
      <c r="CF21" s="76">
        <v>0.37431668699999998</v>
      </c>
      <c r="CG21" s="76">
        <v>638.57989999999995</v>
      </c>
      <c r="CH21" s="76">
        <v>17405.245891999999</v>
      </c>
      <c r="CI21" s="76">
        <v>1841.4390421000001</v>
      </c>
      <c r="CJ21" s="76">
        <v>1496.16646425</v>
      </c>
      <c r="CK21" s="76">
        <v>324.56644281000001</v>
      </c>
      <c r="CL21" s="76">
        <v>0</v>
      </c>
      <c r="CM21" s="76">
        <v>184.97523638999999</v>
      </c>
      <c r="CN21" s="76">
        <v>15414.411494</v>
      </c>
      <c r="CO21" s="76">
        <v>2080.6714824000001</v>
      </c>
      <c r="CP21" s="76">
        <v>862.53382739999995</v>
      </c>
      <c r="CQ21" s="76"/>
      <c r="CR21" s="76"/>
      <c r="CS21" s="76"/>
      <c r="CT21" s="76"/>
      <c r="CU21" s="76"/>
      <c r="CV21" s="29">
        <f t="shared" si="1"/>
        <v>8.0003241331599879E-3</v>
      </c>
      <c r="CW21" s="41">
        <f t="shared" si="2"/>
        <v>-4.046478307917593E-5</v>
      </c>
      <c r="CX21" s="41">
        <f t="shared" si="3"/>
        <v>-2.1571366872518298E-7</v>
      </c>
      <c r="CY21" s="41">
        <f t="shared" si="0"/>
        <v>-7.3357368282016126E-5</v>
      </c>
      <c r="CZ21" s="41"/>
      <c r="DA21" s="29"/>
      <c r="DB21" s="29"/>
      <c r="DC21" s="76"/>
      <c r="DD21" s="76"/>
      <c r="DE21" s="76"/>
      <c r="DF21" s="76"/>
      <c r="DG21" s="76"/>
      <c r="DH21" s="76"/>
      <c r="DI21" s="76"/>
      <c r="DJ21" s="76"/>
      <c r="DK21" s="76"/>
    </row>
    <row r="22" spans="1:115">
      <c r="A22" s="94" t="s">
        <v>330</v>
      </c>
      <c r="B22" s="76">
        <v>29.720340879999998</v>
      </c>
      <c r="C22" s="76">
        <v>193.12860613999999</v>
      </c>
      <c r="D22" s="76">
        <v>16.847612059999999</v>
      </c>
      <c r="E22" s="76">
        <v>16.84766625</v>
      </c>
      <c r="F22" s="76">
        <v>193.12891826000001</v>
      </c>
      <c r="G22" s="76">
        <v>193.1276781</v>
      </c>
      <c r="H22" s="76">
        <v>55.595195420000003</v>
      </c>
      <c r="I22" s="76">
        <v>1.160246482</v>
      </c>
      <c r="J22" s="76">
        <v>404.46188361999998</v>
      </c>
      <c r="K22" s="76">
        <v>404.46113395999998</v>
      </c>
      <c r="L22" s="76">
        <v>2634.9965999999999</v>
      </c>
      <c r="M22" s="76">
        <v>66.458610469000007</v>
      </c>
      <c r="N22" s="76">
        <v>66.459661725000004</v>
      </c>
      <c r="O22" s="76">
        <v>1835.967363</v>
      </c>
      <c r="P22" s="76">
        <v>1836.0246447</v>
      </c>
      <c r="Q22" s="76">
        <v>251231.06239400001</v>
      </c>
      <c r="R22" s="76">
        <v>36446913.015999898</v>
      </c>
      <c r="S22" s="76">
        <v>251331.56578999999</v>
      </c>
      <c r="T22" s="76">
        <v>602.84736999999996</v>
      </c>
      <c r="U22" s="76">
        <v>1218.9633711639999</v>
      </c>
      <c r="V22" s="76">
        <v>329.75190228000002</v>
      </c>
      <c r="W22" s="76">
        <v>214.57572999999999</v>
      </c>
      <c r="X22" s="76">
        <v>338.2533497</v>
      </c>
      <c r="Y22" s="76">
        <v>264.97178122000003</v>
      </c>
      <c r="Z22" s="76">
        <v>1354.7606685999999</v>
      </c>
      <c r="AA22" s="76">
        <v>3244.3789000000002</v>
      </c>
      <c r="AB22" s="76">
        <v>7600.5251740000003</v>
      </c>
      <c r="AC22" s="76">
        <v>213.50528069999999</v>
      </c>
      <c r="AD22" s="76">
        <v>213.5046864</v>
      </c>
      <c r="AE22" s="76">
        <v>213.50208549999999</v>
      </c>
      <c r="AF22" s="76">
        <v>444.46081286999998</v>
      </c>
      <c r="AG22" s="76">
        <v>273.63012570000001</v>
      </c>
      <c r="AH22" s="76">
        <v>259.14701009999999</v>
      </c>
      <c r="AI22" s="76">
        <v>478.67494302</v>
      </c>
      <c r="AJ22" s="76">
        <v>11.4495412299999</v>
      </c>
      <c r="AK22" s="76">
        <v>77.452338089999998</v>
      </c>
      <c r="AL22" s="76">
        <v>17.163114159999999</v>
      </c>
      <c r="AM22" s="76">
        <v>40.572170790000001</v>
      </c>
      <c r="AN22" s="76">
        <v>0</v>
      </c>
      <c r="AO22" s="76">
        <v>532.95728999999994</v>
      </c>
      <c r="AP22" s="76">
        <v>30.258856286</v>
      </c>
      <c r="AQ22" s="76">
        <v>30.280422336000001</v>
      </c>
      <c r="AR22" s="76">
        <v>1980.6924097000001</v>
      </c>
      <c r="AS22" s="76">
        <v>1980.6773111</v>
      </c>
      <c r="AT22" s="76">
        <v>28310.098983999898</v>
      </c>
      <c r="AU22" s="76">
        <v>5620.0306099999998</v>
      </c>
      <c r="AV22" s="76">
        <v>5312.7481459999999</v>
      </c>
      <c r="AW22" s="76">
        <v>11798.308473999999</v>
      </c>
      <c r="AX22" s="76">
        <v>34202.402759999997</v>
      </c>
      <c r="AY22" s="76">
        <v>26821.339324</v>
      </c>
      <c r="AZ22" s="76">
        <v>633.00542419999999</v>
      </c>
      <c r="BA22" s="76">
        <v>1.5153024366000001</v>
      </c>
      <c r="BB22" s="76">
        <v>7761.778018</v>
      </c>
      <c r="BC22" s="76">
        <v>7.5101677209999904</v>
      </c>
      <c r="BD22" s="76">
        <v>1.5968219480000001</v>
      </c>
      <c r="BE22" s="76">
        <v>515.03393610000001</v>
      </c>
      <c r="BF22" s="76">
        <v>75.772002845999907</v>
      </c>
      <c r="BG22" s="76">
        <v>0</v>
      </c>
      <c r="BH22" s="76">
        <v>0.62020806750000002</v>
      </c>
      <c r="BI22" s="76">
        <v>4450.8337011999902</v>
      </c>
      <c r="BJ22" s="76">
        <v>329.37459999999999</v>
      </c>
      <c r="BK22" s="76">
        <v>109.970215</v>
      </c>
      <c r="BL22" s="76">
        <v>1421.7356150000001</v>
      </c>
      <c r="BM22" s="76">
        <v>3029.0995330400001</v>
      </c>
      <c r="BN22" s="76">
        <v>1.440504228</v>
      </c>
      <c r="BO22" s="76">
        <v>0.55212110000000003</v>
      </c>
      <c r="BP22" s="76">
        <v>261.581903732</v>
      </c>
      <c r="BQ22" s="76">
        <v>1.7379176809999901</v>
      </c>
      <c r="BR22" s="76">
        <v>97.798404129999994</v>
      </c>
      <c r="BS22" s="76">
        <v>9.4181685470000005</v>
      </c>
      <c r="BT22" s="76">
        <v>2.7929421250000002</v>
      </c>
      <c r="BU22" s="76">
        <v>402.09412909999998</v>
      </c>
      <c r="BV22" s="76">
        <v>12.195318047000001</v>
      </c>
      <c r="BW22" s="76">
        <v>79.852185559999995</v>
      </c>
      <c r="BX22" s="76">
        <v>2.9453309935999998</v>
      </c>
      <c r="BY22" s="76">
        <v>38.955493699999998</v>
      </c>
      <c r="BZ22" s="76">
        <v>0.46799932351000001</v>
      </c>
      <c r="CA22" s="76">
        <v>350.55200000000002</v>
      </c>
      <c r="CB22" s="76">
        <v>629.94948692000003</v>
      </c>
      <c r="CC22" s="76">
        <v>629.95116036000002</v>
      </c>
      <c r="CD22" s="76">
        <v>4753.4344402999996</v>
      </c>
      <c r="CE22" s="76">
        <v>9.3044208509999997</v>
      </c>
      <c r="CF22" s="76">
        <v>0.41459342199999999</v>
      </c>
      <c r="CG22" s="76">
        <v>733.14197000000001</v>
      </c>
      <c r="CH22" s="76">
        <v>19660.546233999899</v>
      </c>
      <c r="CI22" s="76">
        <v>2075.7178937200001</v>
      </c>
      <c r="CJ22" s="76">
        <v>1674.84533317</v>
      </c>
      <c r="CK22" s="76">
        <v>358.47713201200003</v>
      </c>
      <c r="CL22" s="76">
        <v>0</v>
      </c>
      <c r="CM22" s="76">
        <v>190.20230316999999</v>
      </c>
      <c r="CN22" s="76">
        <v>17501.298253000001</v>
      </c>
      <c r="CO22" s="76">
        <v>2411.8292477999998</v>
      </c>
      <c r="CP22" s="76">
        <v>988.31562893</v>
      </c>
      <c r="CQ22" s="76"/>
      <c r="CR22" s="76"/>
      <c r="CS22" s="76"/>
      <c r="CT22" s="76"/>
      <c r="CU22" s="76"/>
      <c r="CV22" s="29">
        <f t="shared" si="1"/>
        <v>8.0003187969008068E-3</v>
      </c>
      <c r="CW22" s="41">
        <f t="shared" si="2"/>
        <v>-3.9674396837676753E-5</v>
      </c>
      <c r="CX22" s="41">
        <f t="shared" si="3"/>
        <v>-3.2507168479149771E-7</v>
      </c>
      <c r="CY22" s="41">
        <f t="shared" si="0"/>
        <v>-6.874610031474205E-5</v>
      </c>
      <c r="CZ22" s="41"/>
      <c r="DA22" s="29"/>
      <c r="DB22" s="29"/>
      <c r="DC22" s="76"/>
      <c r="DD22" s="76"/>
      <c r="DE22" s="76"/>
      <c r="DF22" s="76"/>
      <c r="DG22" s="76"/>
      <c r="DH22" s="76"/>
      <c r="DI22" s="76"/>
      <c r="DJ22" s="76"/>
      <c r="DK22" s="76"/>
    </row>
    <row r="23" spans="1:115">
      <c r="A23" s="94" t="s">
        <v>187</v>
      </c>
      <c r="B23" s="76">
        <v>63.318934569999897</v>
      </c>
      <c r="C23" s="76">
        <v>408.3435776</v>
      </c>
      <c r="D23" s="76">
        <v>37.930397630000002</v>
      </c>
      <c r="E23" s="76">
        <v>37.930389149999897</v>
      </c>
      <c r="F23" s="76">
        <v>408.34382299999999</v>
      </c>
      <c r="G23" s="76">
        <v>408.34139919999899</v>
      </c>
      <c r="H23" s="76">
        <v>122.392276</v>
      </c>
      <c r="I23" s="76">
        <v>2.44661565</v>
      </c>
      <c r="J23" s="76">
        <v>874.59158213000001</v>
      </c>
      <c r="K23" s="76">
        <v>874.59115027999997</v>
      </c>
      <c r="L23" s="76">
        <v>2852.7262999999998</v>
      </c>
      <c r="M23" s="76">
        <v>122.15270726999999</v>
      </c>
      <c r="N23" s="76">
        <v>122.15549015000001</v>
      </c>
      <c r="O23" s="76">
        <v>3903.9551019999999</v>
      </c>
      <c r="P23" s="76">
        <v>3904.0762559999998</v>
      </c>
      <c r="Q23" s="76">
        <v>594626.25023999996</v>
      </c>
      <c r="R23" s="76">
        <v>55627640.905000001</v>
      </c>
      <c r="S23" s="76">
        <v>594864.10693999997</v>
      </c>
      <c r="T23" s="76">
        <v>1175.8668970000001</v>
      </c>
      <c r="U23" s="76">
        <v>2613.0120512399999</v>
      </c>
      <c r="V23" s="76">
        <v>719.76623700999903</v>
      </c>
      <c r="W23" s="76">
        <v>434.06207000000001</v>
      </c>
      <c r="X23" s="76">
        <v>744.51970099999903</v>
      </c>
      <c r="Y23" s="76">
        <v>589.11592737999899</v>
      </c>
      <c r="Z23" s="76">
        <v>2749.9702287</v>
      </c>
      <c r="AA23" s="76">
        <v>6010.2002000000002</v>
      </c>
      <c r="AB23" s="76">
        <v>16585.463250000001</v>
      </c>
      <c r="AC23" s="76">
        <v>456.87069750000001</v>
      </c>
      <c r="AD23" s="76">
        <v>456.8714253</v>
      </c>
      <c r="AE23" s="76">
        <v>456.86442149999999</v>
      </c>
      <c r="AF23" s="76">
        <v>920.844901249999</v>
      </c>
      <c r="AG23" s="76">
        <v>645.50390100000004</v>
      </c>
      <c r="AH23" s="76">
        <v>607.45410829999901</v>
      </c>
      <c r="AI23" s="76">
        <v>1084.5275463999999</v>
      </c>
      <c r="AJ23" s="76">
        <v>23.815203871000001</v>
      </c>
      <c r="AK23" s="76">
        <v>181.14356620000001</v>
      </c>
      <c r="AL23" s="76">
        <v>36.404229399999998</v>
      </c>
      <c r="AM23" s="76">
        <v>83.019902119999998</v>
      </c>
      <c r="AN23" s="76">
        <v>0</v>
      </c>
      <c r="AO23" s="76">
        <v>880.43567800000005</v>
      </c>
      <c r="AP23" s="76">
        <v>64.934064299999903</v>
      </c>
      <c r="AQ23" s="76">
        <v>64.979882099999998</v>
      </c>
      <c r="AR23" s="76">
        <v>3113.8187947000001</v>
      </c>
      <c r="AS23" s="76">
        <v>3113.7995545999902</v>
      </c>
      <c r="AT23" s="76">
        <v>67477.119900000005</v>
      </c>
      <c r="AU23" s="76">
        <v>12565.36486</v>
      </c>
      <c r="AV23" s="76">
        <v>11800.751249999999</v>
      </c>
      <c r="AW23" s="76">
        <v>25982.7473499999</v>
      </c>
      <c r="AX23" s="76">
        <v>80684.777799999996</v>
      </c>
      <c r="AY23" s="76">
        <v>63523.468349999901</v>
      </c>
      <c r="AZ23" s="76">
        <v>1400.277118</v>
      </c>
      <c r="BA23" s="76">
        <v>2.7152216334000001</v>
      </c>
      <c r="BB23" s="76">
        <v>17022.716480999999</v>
      </c>
      <c r="BC23" s="76">
        <v>14.29102432</v>
      </c>
      <c r="BD23" s="76">
        <v>3.1082667389999998</v>
      </c>
      <c r="BE23" s="76">
        <v>1097.6586067999999</v>
      </c>
      <c r="BF23" s="76">
        <v>86.825125459999995</v>
      </c>
      <c r="BG23" s="76">
        <v>0</v>
      </c>
      <c r="BH23" s="76">
        <v>1.0372675089999901</v>
      </c>
      <c r="BI23" s="76">
        <v>6151.9405550000001</v>
      </c>
      <c r="BJ23" s="76">
        <v>356.59102999999999</v>
      </c>
      <c r="BK23" s="76">
        <v>158.71912</v>
      </c>
      <c r="BL23" s="76">
        <v>2549.0135850000001</v>
      </c>
      <c r="BM23" s="76">
        <v>3602.9297663999901</v>
      </c>
      <c r="BN23" s="76">
        <v>1.988776195</v>
      </c>
      <c r="BO23" s="76">
        <v>0.64213710000000002</v>
      </c>
      <c r="BP23" s="76">
        <v>307.58763995999999</v>
      </c>
      <c r="BQ23" s="76">
        <v>2.6377741000000001</v>
      </c>
      <c r="BR23" s="76">
        <v>174.524613399999</v>
      </c>
      <c r="BS23" s="76">
        <v>18.695521599999999</v>
      </c>
      <c r="BT23" s="76">
        <v>5.6443026299999897</v>
      </c>
      <c r="BU23" s="76">
        <v>753.18210599999998</v>
      </c>
      <c r="BV23" s="76">
        <v>27.020746630000001</v>
      </c>
      <c r="BW23" s="76">
        <v>167.08343869999999</v>
      </c>
      <c r="BX23" s="76">
        <v>5.6775642905000003</v>
      </c>
      <c r="BY23" s="76">
        <v>72.308085899999995</v>
      </c>
      <c r="BZ23" s="76">
        <v>0.64366981670000001</v>
      </c>
      <c r="CA23" s="76">
        <v>2211.2224000000001</v>
      </c>
      <c r="CB23" s="76">
        <v>561.79025000000001</v>
      </c>
      <c r="CC23" s="76">
        <v>561.78976590000002</v>
      </c>
      <c r="CD23" s="76">
        <v>10568.547837</v>
      </c>
      <c r="CE23" s="76">
        <v>20.394557729999999</v>
      </c>
      <c r="CF23" s="76">
        <v>0.87425169699999905</v>
      </c>
      <c r="CG23" s="76">
        <v>1058.1238000000001</v>
      </c>
      <c r="CH23" s="76">
        <v>42828.979309999901</v>
      </c>
      <c r="CI23" s="76">
        <v>4580.5025145</v>
      </c>
      <c r="CJ23" s="76">
        <v>3688.4966445</v>
      </c>
      <c r="CK23" s="76">
        <v>798.42794813</v>
      </c>
      <c r="CL23" s="76">
        <v>0</v>
      </c>
      <c r="CM23" s="76">
        <v>485.92059286</v>
      </c>
      <c r="CN23" s="76">
        <v>38228.508329999997</v>
      </c>
      <c r="CO23" s="76">
        <v>5316.1295133999902</v>
      </c>
      <c r="CP23" s="76">
        <v>2199.2343997999901</v>
      </c>
      <c r="CQ23" s="76"/>
      <c r="CR23" s="76"/>
      <c r="CS23" s="76"/>
      <c r="CT23" s="76"/>
      <c r="CU23" s="76"/>
      <c r="CV23" s="29">
        <f t="shared" si="1"/>
        <v>8.0003182582972926E-3</v>
      </c>
      <c r="CW23" s="41">
        <f t="shared" si="2"/>
        <v>-3.9795127254007273E-5</v>
      </c>
      <c r="CX23" s="41">
        <f t="shared" si="3"/>
        <v>-4.545557560373501E-7</v>
      </c>
      <c r="CY23" s="41">
        <f t="shared" si="0"/>
        <v>-6.0461997733479273E-5</v>
      </c>
      <c r="CZ23" s="41"/>
      <c r="DA23" s="29"/>
      <c r="DB23" s="29"/>
      <c r="DC23" s="76"/>
      <c r="DD23" s="76"/>
      <c r="DE23" s="76"/>
      <c r="DF23" s="76"/>
      <c r="DG23" s="76"/>
      <c r="DH23" s="76"/>
      <c r="DI23" s="76"/>
      <c r="DJ23" s="76"/>
      <c r="DK23" s="76"/>
    </row>
    <row r="24" spans="1:115">
      <c r="A24" s="94" t="s">
        <v>188</v>
      </c>
      <c r="B24" s="76">
        <v>41.170159030000001</v>
      </c>
      <c r="C24" s="76">
        <v>263.07269869999999</v>
      </c>
      <c r="D24" s="76">
        <v>22.45457498</v>
      </c>
      <c r="E24" s="76">
        <v>22.454641939999998</v>
      </c>
      <c r="F24" s="76">
        <v>263.07266279999999</v>
      </c>
      <c r="G24" s="76">
        <v>263.07112510000002</v>
      </c>
      <c r="H24" s="76">
        <v>75.279468299999905</v>
      </c>
      <c r="I24" s="76">
        <v>1.496112914</v>
      </c>
      <c r="J24" s="76">
        <v>642.02963580000005</v>
      </c>
      <c r="K24" s="76">
        <v>642.02962098</v>
      </c>
      <c r="L24" s="76">
        <v>1272.5835999999999</v>
      </c>
      <c r="M24" s="76">
        <v>75.747678836000006</v>
      </c>
      <c r="N24" s="76">
        <v>75.749222824</v>
      </c>
      <c r="O24" s="76">
        <v>2401.0865012999998</v>
      </c>
      <c r="P24" s="76">
        <v>2401.161153</v>
      </c>
      <c r="Q24" s="76">
        <v>385773.88463999901</v>
      </c>
      <c r="R24" s="76">
        <v>32639309.373</v>
      </c>
      <c r="S24" s="76">
        <v>385928.40310999902</v>
      </c>
      <c r="T24" s="76">
        <v>664.14022599999998</v>
      </c>
      <c r="U24" s="76">
        <v>1687.6028186599999</v>
      </c>
      <c r="V24" s="76">
        <v>461.77166194999899</v>
      </c>
      <c r="W24" s="76">
        <v>250.93959000000001</v>
      </c>
      <c r="X24" s="76">
        <v>474.05616529999998</v>
      </c>
      <c r="Y24" s="76">
        <v>373.39316846999998</v>
      </c>
      <c r="Z24" s="76">
        <v>1709.88407849999</v>
      </c>
      <c r="AA24" s="76">
        <v>3569.3593999999998</v>
      </c>
      <c r="AB24" s="76">
        <v>10678.539086999999</v>
      </c>
      <c r="AC24" s="76">
        <v>275.12319989999997</v>
      </c>
      <c r="AD24" s="76">
        <v>275.12372260000001</v>
      </c>
      <c r="AE24" s="76">
        <v>275.119393599999</v>
      </c>
      <c r="AF24" s="76">
        <v>573.79406963999998</v>
      </c>
      <c r="AG24" s="76">
        <v>401.87591179999998</v>
      </c>
      <c r="AH24" s="76">
        <v>375.43155979999898</v>
      </c>
      <c r="AI24" s="76">
        <v>665.26336446000005</v>
      </c>
      <c r="AJ24" s="76">
        <v>15.1881177029999</v>
      </c>
      <c r="AK24" s="76">
        <v>113.51081252</v>
      </c>
      <c r="AL24" s="76">
        <v>22.306464769999899</v>
      </c>
      <c r="AM24" s="76">
        <v>54.801615839999997</v>
      </c>
      <c r="AN24" s="76">
        <v>0</v>
      </c>
      <c r="AO24" s="76">
        <v>525.35273299999994</v>
      </c>
      <c r="AP24" s="76">
        <v>41.404538349999903</v>
      </c>
      <c r="AQ24" s="76">
        <v>41.434991699999998</v>
      </c>
      <c r="AR24" s="76">
        <v>1954.59466119999</v>
      </c>
      <c r="AS24" s="76">
        <v>1954.5775317</v>
      </c>
      <c r="AT24" s="76">
        <v>42185.371500000001</v>
      </c>
      <c r="AU24" s="76">
        <v>7647.2396550000003</v>
      </c>
      <c r="AV24" s="76">
        <v>7124.9290799999999</v>
      </c>
      <c r="AW24" s="76">
        <v>16251.307187</v>
      </c>
      <c r="AX24" s="76">
        <v>50232.485679999903</v>
      </c>
      <c r="AY24" s="76">
        <v>39428.509299999998</v>
      </c>
      <c r="AZ24" s="76">
        <v>893.99338020000005</v>
      </c>
      <c r="BA24" s="76">
        <v>1.511018481</v>
      </c>
      <c r="BB24" s="76">
        <v>10541.581114999901</v>
      </c>
      <c r="BC24" s="76">
        <v>8.2761520399999995</v>
      </c>
      <c r="BD24" s="76">
        <v>1.7668827979999999</v>
      </c>
      <c r="BE24" s="76">
        <v>663.51303299999995</v>
      </c>
      <c r="BF24" s="76">
        <v>40.237731364999902</v>
      </c>
      <c r="BG24" s="76">
        <v>0</v>
      </c>
      <c r="BH24" s="76">
        <v>0.55890007799999997</v>
      </c>
      <c r="BI24" s="76">
        <v>3218.3471800000002</v>
      </c>
      <c r="BJ24" s="76">
        <v>159.07337999999999</v>
      </c>
      <c r="BK24" s="76">
        <v>88.584959999999995</v>
      </c>
      <c r="BL24" s="76">
        <v>1476.020751</v>
      </c>
      <c r="BM24" s="76">
        <v>1742.32772963</v>
      </c>
      <c r="BN24" s="76">
        <v>1.0145208640000001</v>
      </c>
      <c r="BO24" s="76">
        <v>0.31133768000000001</v>
      </c>
      <c r="BP24" s="76">
        <v>145.71929150999901</v>
      </c>
      <c r="BQ24" s="76">
        <v>1.3751210549999999</v>
      </c>
      <c r="BR24" s="76">
        <v>102.8533188</v>
      </c>
      <c r="BS24" s="76">
        <v>10.914942780000001</v>
      </c>
      <c r="BT24" s="76">
        <v>3.3463192300000002</v>
      </c>
      <c r="BU24" s="76">
        <v>449.61314199999998</v>
      </c>
      <c r="BV24" s="76">
        <v>17.044398390000001</v>
      </c>
      <c r="BW24" s="76">
        <v>101.6016369</v>
      </c>
      <c r="BX24" s="76">
        <v>3.21110773599999</v>
      </c>
      <c r="BY24" s="76">
        <v>41.5644273999999</v>
      </c>
      <c r="BZ24" s="76">
        <v>0.32510592241999903</v>
      </c>
      <c r="CA24" s="76">
        <v>1339.2739999999999</v>
      </c>
      <c r="CB24" s="76">
        <v>311.97856954999997</v>
      </c>
      <c r="CC24" s="76">
        <v>311.97828295999898</v>
      </c>
      <c r="CD24" s="76">
        <v>6530.9987086000001</v>
      </c>
      <c r="CE24" s="76">
        <v>13.320458670000001</v>
      </c>
      <c r="CF24" s="76">
        <v>0.53460803699999904</v>
      </c>
      <c r="CG24" s="76">
        <v>590.56979999999999</v>
      </c>
      <c r="CH24" s="76">
        <v>26827.236339999999</v>
      </c>
      <c r="CI24" s="76">
        <v>2862.6601013</v>
      </c>
      <c r="CJ24" s="76">
        <v>2293.3198662699901</v>
      </c>
      <c r="CK24" s="76">
        <v>493.53519556999998</v>
      </c>
      <c r="CL24" s="76">
        <v>0</v>
      </c>
      <c r="CM24" s="76">
        <v>297.57267744000001</v>
      </c>
      <c r="CN24" s="76">
        <v>23980.718107000001</v>
      </c>
      <c r="CO24" s="76">
        <v>3356.5700941999999</v>
      </c>
      <c r="CP24" s="76">
        <v>1389.9159500999999</v>
      </c>
      <c r="CQ24" s="76"/>
      <c r="CR24" s="76"/>
      <c r="CS24" s="76"/>
      <c r="CT24" s="76"/>
      <c r="CU24" s="76"/>
      <c r="CV24" s="29">
        <f t="shared" si="1"/>
        <v>8.0003190437380068E-3</v>
      </c>
      <c r="CW24" s="41">
        <f t="shared" si="2"/>
        <v>-3.9842479881431273E-5</v>
      </c>
      <c r="CX24" s="41">
        <f t="shared" si="3"/>
        <v>-4.041297992693197E-7</v>
      </c>
      <c r="CY24" s="41">
        <f t="shared" si="0"/>
        <v>-6.205992656716224E-5</v>
      </c>
      <c r="CZ24" s="41"/>
      <c r="DA24" s="29"/>
      <c r="DB24" s="29"/>
      <c r="DC24" s="76"/>
      <c r="DD24" s="76"/>
      <c r="DE24" s="76"/>
      <c r="DF24" s="76"/>
      <c r="DG24" s="76"/>
      <c r="DH24" s="76"/>
      <c r="DI24" s="76"/>
      <c r="DJ24" s="76"/>
      <c r="DK24" s="76"/>
    </row>
    <row r="25" spans="1:115">
      <c r="A25" s="94" t="s">
        <v>189</v>
      </c>
      <c r="B25" s="76">
        <v>17.043299465</v>
      </c>
      <c r="C25" s="76">
        <v>135.04434499999999</v>
      </c>
      <c r="D25" s="76">
        <v>14.378897</v>
      </c>
      <c r="E25" s="76">
        <v>14.378928999999999</v>
      </c>
      <c r="F25" s="76">
        <v>135.04438110000001</v>
      </c>
      <c r="G25" s="76">
        <v>135.04358859999999</v>
      </c>
      <c r="H25" s="76">
        <v>51.005876100000002</v>
      </c>
      <c r="I25" s="76">
        <v>1.2255773559999901</v>
      </c>
      <c r="J25" s="76">
        <v>281.89532775999999</v>
      </c>
      <c r="K25" s="76">
        <v>281.89510754999998</v>
      </c>
      <c r="L25" s="76">
        <v>973.3768</v>
      </c>
      <c r="M25" s="76">
        <v>33.815239085000002</v>
      </c>
      <c r="N25" s="76">
        <v>33.816018255000003</v>
      </c>
      <c r="O25" s="76">
        <v>1445.3382256</v>
      </c>
      <c r="P25" s="76">
        <v>1445.3833536</v>
      </c>
      <c r="Q25" s="76">
        <v>261114.14025999999</v>
      </c>
      <c r="R25" s="76">
        <v>24844785.872000001</v>
      </c>
      <c r="S25" s="76">
        <v>261218.59085000001</v>
      </c>
      <c r="T25" s="76">
        <v>617.33163000000002</v>
      </c>
      <c r="U25" s="76">
        <v>848.90666381000005</v>
      </c>
      <c r="V25" s="76">
        <v>221.88473984999999</v>
      </c>
      <c r="W25" s="76">
        <v>215.15779000000001</v>
      </c>
      <c r="X25" s="76">
        <v>268.73925379999997</v>
      </c>
      <c r="Y25" s="76">
        <v>215.22011423000001</v>
      </c>
      <c r="Z25" s="76">
        <v>1168.3633846999901</v>
      </c>
      <c r="AA25" s="76">
        <v>2474.7046</v>
      </c>
      <c r="AB25" s="76">
        <v>5345.3963320000003</v>
      </c>
      <c r="AC25" s="76">
        <v>189.22853850000001</v>
      </c>
      <c r="AD25" s="76">
        <v>189.22811369999999</v>
      </c>
      <c r="AE25" s="76">
        <v>189.22588820000001</v>
      </c>
      <c r="AF25" s="76">
        <v>350.67383082999902</v>
      </c>
      <c r="AG25" s="76">
        <v>335.74579299999903</v>
      </c>
      <c r="AH25" s="76">
        <v>343.46110279999903</v>
      </c>
      <c r="AI25" s="76">
        <v>452.04827160000002</v>
      </c>
      <c r="AJ25" s="76">
        <v>8.3324373400000002</v>
      </c>
      <c r="AK25" s="76">
        <v>65.659475240000006</v>
      </c>
      <c r="AL25" s="76">
        <v>17.77971436</v>
      </c>
      <c r="AM25" s="76">
        <v>21.854092299999898</v>
      </c>
      <c r="AN25" s="76">
        <v>0</v>
      </c>
      <c r="AO25" s="76">
        <v>321.66421300000002</v>
      </c>
      <c r="AP25" s="76">
        <v>24.119436570000001</v>
      </c>
      <c r="AQ25" s="76">
        <v>24.132931249999999</v>
      </c>
      <c r="AR25" s="76">
        <v>1394.9131672000001</v>
      </c>
      <c r="AS25" s="76">
        <v>1394.896653</v>
      </c>
      <c r="AT25" s="76">
        <v>34756.399219999999</v>
      </c>
      <c r="AU25" s="76">
        <v>6876.0816699999996</v>
      </c>
      <c r="AV25" s="76">
        <v>7029.0089699999999</v>
      </c>
      <c r="AW25" s="76">
        <v>9813.2248319999999</v>
      </c>
      <c r="AX25" s="76">
        <v>41966.557999999997</v>
      </c>
      <c r="AY25" s="76">
        <v>35560.19225</v>
      </c>
      <c r="AZ25" s="76">
        <v>482.36869389999998</v>
      </c>
      <c r="BA25" s="76">
        <v>1.2730127264</v>
      </c>
      <c r="BB25" s="76">
        <v>6721.1859669999903</v>
      </c>
      <c r="BC25" s="76">
        <v>6.5685350299999996</v>
      </c>
      <c r="BD25" s="76">
        <v>1.622598223</v>
      </c>
      <c r="BE25" s="76">
        <v>514.27836530000002</v>
      </c>
      <c r="BF25" s="76">
        <v>30.580706639999999</v>
      </c>
      <c r="BG25" s="76">
        <v>0</v>
      </c>
      <c r="BH25" s="76">
        <v>0.47347548119999999</v>
      </c>
      <c r="BI25" s="76">
        <v>2427.4052889999998</v>
      </c>
      <c r="BJ25" s="76">
        <v>121.67271</v>
      </c>
      <c r="BK25" s="76">
        <v>65.008369999999999</v>
      </c>
      <c r="BL25" s="76">
        <v>1117.8538080000001</v>
      </c>
      <c r="BM25" s="76">
        <v>1309.5492115</v>
      </c>
      <c r="BN25" s="76">
        <v>0.78497250499999904</v>
      </c>
      <c r="BO25" s="76">
        <v>0.22973727999999999</v>
      </c>
      <c r="BP25" s="76">
        <v>110.74793948</v>
      </c>
      <c r="BQ25" s="76">
        <v>1.2817750959999901</v>
      </c>
      <c r="BR25" s="76">
        <v>73.540870299999995</v>
      </c>
      <c r="BS25" s="76">
        <v>8.33870355</v>
      </c>
      <c r="BT25" s="76">
        <v>2.6320359899999999</v>
      </c>
      <c r="BU25" s="76">
        <v>320.00996179999902</v>
      </c>
      <c r="BV25" s="76">
        <v>10.71429936</v>
      </c>
      <c r="BW25" s="76">
        <v>69.46082706</v>
      </c>
      <c r="BX25" s="76">
        <v>2.94857738059999</v>
      </c>
      <c r="BY25" s="76">
        <v>42.338816199999997</v>
      </c>
      <c r="BZ25" s="76">
        <v>0.26768277577999999</v>
      </c>
      <c r="CA25" s="76">
        <v>1375.8001999999999</v>
      </c>
      <c r="CB25" s="76">
        <v>372.73016497999998</v>
      </c>
      <c r="CC25" s="76">
        <v>372.73043414999898</v>
      </c>
      <c r="CD25" s="76">
        <v>4246.498818</v>
      </c>
      <c r="CE25" s="76">
        <v>6.6640959419999897</v>
      </c>
      <c r="CF25" s="76">
        <v>0.43793715100000002</v>
      </c>
      <c r="CG25" s="76">
        <v>433.39019999999999</v>
      </c>
      <c r="CH25" s="76">
        <v>16274.7914379999</v>
      </c>
      <c r="CI25" s="76">
        <v>1772.84267587</v>
      </c>
      <c r="CJ25" s="76">
        <v>1461.9253097999999</v>
      </c>
      <c r="CK25" s="76">
        <v>326.00062586000001</v>
      </c>
      <c r="CL25" s="76">
        <v>0</v>
      </c>
      <c r="CM25" s="76">
        <v>217.49040796999901</v>
      </c>
      <c r="CN25" s="76">
        <v>14615.388010000001</v>
      </c>
      <c r="CO25" s="76">
        <v>1903.9584566999899</v>
      </c>
      <c r="CP25" s="76">
        <v>808.01188030000003</v>
      </c>
      <c r="CQ25" s="76"/>
      <c r="CR25" s="76"/>
      <c r="CS25" s="76"/>
      <c r="CT25" s="76"/>
      <c r="CU25" s="76"/>
      <c r="CV25" s="29">
        <f t="shared" si="1"/>
        <v>8.0003176100360441E-3</v>
      </c>
      <c r="CW25" s="41">
        <f t="shared" si="2"/>
        <v>-3.9762207803735336E-5</v>
      </c>
      <c r="CX25" s="41">
        <f t="shared" si="3"/>
        <v>9.3494893912784714E-7</v>
      </c>
      <c r="CY25" s="41">
        <f t="shared" si="0"/>
        <v>-5.7214778463149755E-5</v>
      </c>
      <c r="CZ25" s="41"/>
      <c r="DA25" s="29"/>
      <c r="DB25" s="29"/>
      <c r="DC25" s="76"/>
      <c r="DD25" s="76"/>
      <c r="DE25" s="76"/>
      <c r="DF25" s="76"/>
      <c r="DG25" s="76"/>
      <c r="DH25" s="76"/>
      <c r="DI25" s="76"/>
      <c r="DJ25" s="76"/>
      <c r="DK25" s="76"/>
    </row>
    <row r="26" spans="1:115">
      <c r="A26" s="94" t="s">
        <v>190</v>
      </c>
      <c r="B26" s="76">
        <v>41.070576009999897</v>
      </c>
      <c r="C26" s="76">
        <v>338.08401900000001</v>
      </c>
      <c r="D26" s="76">
        <v>33.84834</v>
      </c>
      <c r="E26" s="76">
        <v>33.8483868</v>
      </c>
      <c r="F26" s="76">
        <v>338.083844</v>
      </c>
      <c r="G26" s="76">
        <v>338.08185800000001</v>
      </c>
      <c r="H26" s="76">
        <v>121.28372880000001</v>
      </c>
      <c r="I26" s="76">
        <v>2.7994001000000002</v>
      </c>
      <c r="J26" s="76">
        <v>628.1581453</v>
      </c>
      <c r="K26" s="76">
        <v>628.15910179999901</v>
      </c>
      <c r="L26" s="76">
        <v>2110.3114999999998</v>
      </c>
      <c r="M26" s="76">
        <v>92.179102470000004</v>
      </c>
      <c r="N26" s="76">
        <v>92.181207689999994</v>
      </c>
      <c r="O26" s="76">
        <v>3530.2396090000002</v>
      </c>
      <c r="P26" s="76">
        <v>3530.3490240000001</v>
      </c>
      <c r="Q26" s="76">
        <v>481873.35159999999</v>
      </c>
      <c r="R26" s="76">
        <v>50598450.825000003</v>
      </c>
      <c r="S26" s="76">
        <v>482066.27840000001</v>
      </c>
      <c r="T26" s="76">
        <v>1332.7606969999999</v>
      </c>
      <c r="U26" s="76">
        <v>2043.5550155199901</v>
      </c>
      <c r="V26" s="76">
        <v>563.182378779999</v>
      </c>
      <c r="W26" s="76">
        <v>430.81400000000002</v>
      </c>
      <c r="X26" s="76">
        <v>663.29002100000002</v>
      </c>
      <c r="Y26" s="76">
        <v>472.077818699999</v>
      </c>
      <c r="Z26" s="76">
        <v>2352.9357129999999</v>
      </c>
      <c r="AA26" s="76">
        <v>5303.3881000000001</v>
      </c>
      <c r="AB26" s="76">
        <v>13244.1692799999</v>
      </c>
      <c r="AC26" s="76">
        <v>435.711512499999</v>
      </c>
      <c r="AD26" s="76">
        <v>435.71201300000001</v>
      </c>
      <c r="AE26" s="76">
        <v>435.70539050000002</v>
      </c>
      <c r="AF26" s="76">
        <v>747.76615528999901</v>
      </c>
      <c r="AG26" s="76">
        <v>772.37775199999999</v>
      </c>
      <c r="AH26" s="76">
        <v>751.77173500000004</v>
      </c>
      <c r="AI26" s="76">
        <v>940.83971159999896</v>
      </c>
      <c r="AJ26" s="76">
        <v>18.392164331</v>
      </c>
      <c r="AK26" s="76">
        <v>160.25056509999999</v>
      </c>
      <c r="AL26" s="76">
        <v>40.871505499999998</v>
      </c>
      <c r="AM26" s="76">
        <v>49.722137289999999</v>
      </c>
      <c r="AN26" s="76">
        <v>0</v>
      </c>
      <c r="AO26" s="76">
        <v>700.03345000000002</v>
      </c>
      <c r="AP26" s="76">
        <v>56.570736599999996</v>
      </c>
      <c r="AQ26" s="76">
        <v>56.603720159999902</v>
      </c>
      <c r="AR26" s="76">
        <v>2598.841394</v>
      </c>
      <c r="AS26" s="76">
        <v>2598.8187555</v>
      </c>
      <c r="AT26" s="76">
        <v>78467.104059999998</v>
      </c>
      <c r="AU26" s="76">
        <v>17307.718649999999</v>
      </c>
      <c r="AV26" s="76">
        <v>16831.70217</v>
      </c>
      <c r="AW26" s="76">
        <v>21800.105179999999</v>
      </c>
      <c r="AX26" s="76">
        <v>96543.359599999996</v>
      </c>
      <c r="AY26" s="76">
        <v>76387.8553599999</v>
      </c>
      <c r="AZ26" s="76">
        <v>1145.9158494999999</v>
      </c>
      <c r="BA26" s="76">
        <v>2.72573161249999</v>
      </c>
      <c r="BB26" s="76">
        <v>14446.034793999999</v>
      </c>
      <c r="BC26" s="76">
        <v>14.40614557</v>
      </c>
      <c r="BD26" s="76">
        <v>3.5654169329999998</v>
      </c>
      <c r="BE26" s="76">
        <v>1252.9675915</v>
      </c>
      <c r="BF26" s="76">
        <v>66.258764599999907</v>
      </c>
      <c r="BG26" s="76">
        <v>0</v>
      </c>
      <c r="BH26" s="76">
        <v>1.022675832</v>
      </c>
      <c r="BI26" s="76">
        <v>5407.2721419999898</v>
      </c>
      <c r="BJ26" s="76">
        <v>263.78964000000002</v>
      </c>
      <c r="BK26" s="76">
        <v>132.99996999999999</v>
      </c>
      <c r="BL26" s="76">
        <v>2594.8511950000002</v>
      </c>
      <c r="BM26" s="76">
        <v>2812.4168743999999</v>
      </c>
      <c r="BN26" s="76">
        <v>1.706507322</v>
      </c>
      <c r="BO26" s="76">
        <v>0.47970146000000002</v>
      </c>
      <c r="BP26" s="76">
        <v>240.44443677999999</v>
      </c>
      <c r="BQ26" s="76">
        <v>2.9074476890000001</v>
      </c>
      <c r="BR26" s="76">
        <v>163.02224709999999</v>
      </c>
      <c r="BS26" s="76">
        <v>17.94379249</v>
      </c>
      <c r="BT26" s="76">
        <v>5.9154868399999998</v>
      </c>
      <c r="BU26" s="76">
        <v>716.78607799999997</v>
      </c>
      <c r="BV26" s="76">
        <v>25.58042743</v>
      </c>
      <c r="BW26" s="76">
        <v>162.97899759999899</v>
      </c>
      <c r="BX26" s="76">
        <v>6.4158511049999998</v>
      </c>
      <c r="BY26" s="76">
        <v>97.826644199999905</v>
      </c>
      <c r="BZ26" s="76">
        <v>0.57813761239999995</v>
      </c>
      <c r="CA26" s="76">
        <v>1919.7864999999999</v>
      </c>
      <c r="CB26" s="76">
        <v>465.87235793000002</v>
      </c>
      <c r="CC26" s="76">
        <v>465.87140755000001</v>
      </c>
      <c r="CD26" s="76">
        <v>9060.2784269999993</v>
      </c>
      <c r="CE26" s="76">
        <v>16.346940709999998</v>
      </c>
      <c r="CF26" s="76">
        <v>1.0003132589999999</v>
      </c>
      <c r="CG26" s="76">
        <v>886.67049999999995</v>
      </c>
      <c r="CH26" s="76">
        <v>36002.431989999997</v>
      </c>
      <c r="CI26" s="76">
        <v>3750.3055234999902</v>
      </c>
      <c r="CJ26" s="76">
        <v>3051.92553549999</v>
      </c>
      <c r="CK26" s="76">
        <v>673.62079505999998</v>
      </c>
      <c r="CL26" s="76">
        <v>0</v>
      </c>
      <c r="CM26" s="76">
        <v>455.13364739999997</v>
      </c>
      <c r="CN26" s="76">
        <v>31964.8446</v>
      </c>
      <c r="CO26" s="76">
        <v>4299.6425885999997</v>
      </c>
      <c r="CP26" s="76">
        <v>1778.24928859999</v>
      </c>
      <c r="CQ26" s="76"/>
      <c r="CR26" s="76"/>
      <c r="CS26" s="76"/>
      <c r="CT26" s="76"/>
      <c r="CU26" s="76"/>
      <c r="CV26" s="29">
        <f t="shared" si="1"/>
        <v>8.0003198065628535E-3</v>
      </c>
      <c r="CW26" s="41">
        <f t="shared" si="2"/>
        <v>-3.9783803007420149E-5</v>
      </c>
      <c r="CX26" s="41">
        <f t="shared" si="3"/>
        <v>7.5317089334328871E-7</v>
      </c>
      <c r="CY26" s="41">
        <f t="shared" si="0"/>
        <v>-4.6808713398944468E-5</v>
      </c>
      <c r="CZ26" s="41"/>
      <c r="DA26" s="29"/>
      <c r="DB26" s="29"/>
      <c r="DC26" s="76"/>
      <c r="DD26" s="76"/>
      <c r="DE26" s="76"/>
      <c r="DF26" s="76"/>
      <c r="DG26" s="76"/>
      <c r="DH26" s="76"/>
      <c r="DI26" s="76"/>
      <c r="DJ26" s="76"/>
      <c r="DK26" s="76"/>
    </row>
    <row r="27" spans="1:115">
      <c r="A27" s="94" t="s">
        <v>191</v>
      </c>
      <c r="B27" s="76">
        <v>10.984695930000001</v>
      </c>
      <c r="C27" s="76">
        <v>101.265559459999</v>
      </c>
      <c r="D27" s="76">
        <v>9.8165977059999996</v>
      </c>
      <c r="E27" s="76">
        <v>9.8166156099999995</v>
      </c>
      <c r="F27" s="76">
        <v>101.265556699999</v>
      </c>
      <c r="G27" s="76">
        <v>101.26495989999999</v>
      </c>
      <c r="H27" s="76">
        <v>37.385564899999999</v>
      </c>
      <c r="I27" s="76">
        <v>0.80204525499999901</v>
      </c>
      <c r="J27" s="76">
        <v>225.96089422999901</v>
      </c>
      <c r="K27" s="76">
        <v>225.96108515</v>
      </c>
      <c r="L27" s="76">
        <v>311.06115999999997</v>
      </c>
      <c r="M27" s="76">
        <v>31.904637296000001</v>
      </c>
      <c r="N27" s="76">
        <v>31.905337939999999</v>
      </c>
      <c r="O27" s="76">
        <v>901.60756199999901</v>
      </c>
      <c r="P27" s="76">
        <v>901.63571460000003</v>
      </c>
      <c r="Q27" s="76">
        <v>118958.96004999999</v>
      </c>
      <c r="R27" s="76">
        <v>8096132.6430000002</v>
      </c>
      <c r="S27" s="76">
        <v>119006.56741</v>
      </c>
      <c r="T27" s="76">
        <v>319.80260870000001</v>
      </c>
      <c r="U27" s="76">
        <v>621.97767274299997</v>
      </c>
      <c r="V27" s="76">
        <v>171.01933229999901</v>
      </c>
      <c r="W27" s="76">
        <v>137.99161000000001</v>
      </c>
      <c r="X27" s="76">
        <v>221.8329018</v>
      </c>
      <c r="Y27" s="76">
        <v>155.20662787999899</v>
      </c>
      <c r="Z27" s="76">
        <v>692.007955699999</v>
      </c>
      <c r="AA27" s="76">
        <v>1736.2668699999999</v>
      </c>
      <c r="AB27" s="76">
        <v>4284.6719730000004</v>
      </c>
      <c r="AC27" s="76">
        <v>130.46767539999999</v>
      </c>
      <c r="AD27" s="76">
        <v>130.4679007</v>
      </c>
      <c r="AE27" s="76">
        <v>130.465858</v>
      </c>
      <c r="AF27" s="76">
        <v>222.57496896000001</v>
      </c>
      <c r="AG27" s="76">
        <v>180.92530149999999</v>
      </c>
      <c r="AH27" s="76">
        <v>162.94516759999999</v>
      </c>
      <c r="AI27" s="76">
        <v>283.77245601999999</v>
      </c>
      <c r="AJ27" s="76">
        <v>4.7777491759999897</v>
      </c>
      <c r="AK27" s="76">
        <v>48.972283969999999</v>
      </c>
      <c r="AL27" s="76">
        <v>11.857164859999999</v>
      </c>
      <c r="AM27" s="76">
        <v>12.541007049999999</v>
      </c>
      <c r="AN27" s="76">
        <v>0</v>
      </c>
      <c r="AO27" s="76">
        <v>201.39645899999999</v>
      </c>
      <c r="AP27" s="76">
        <v>17.99159023</v>
      </c>
      <c r="AQ27" s="76">
        <v>18.003269</v>
      </c>
      <c r="AR27" s="76">
        <v>497.88755479999998</v>
      </c>
      <c r="AS27" s="76">
        <v>497.884354199999</v>
      </c>
      <c r="AT27" s="76">
        <v>19629.259819999999</v>
      </c>
      <c r="AU27" s="76">
        <v>2805.4766930000001</v>
      </c>
      <c r="AV27" s="76">
        <v>2526.6186499999999</v>
      </c>
      <c r="AW27" s="76">
        <v>6779.234023</v>
      </c>
      <c r="AX27" s="76">
        <v>22614.75591</v>
      </c>
      <c r="AY27" s="76">
        <v>17678.597150000001</v>
      </c>
      <c r="AZ27" s="76">
        <v>355.49599890000002</v>
      </c>
      <c r="BA27" s="76">
        <v>0.61919637800000005</v>
      </c>
      <c r="BB27" s="76">
        <v>4507.2167149999996</v>
      </c>
      <c r="BC27" s="76">
        <v>3.4775872670000001</v>
      </c>
      <c r="BD27" s="76">
        <v>0.80717311899999999</v>
      </c>
      <c r="BE27" s="76">
        <v>300.82875150000001</v>
      </c>
      <c r="BF27" s="76">
        <v>10.822997343999999</v>
      </c>
      <c r="BG27" s="76">
        <v>0</v>
      </c>
      <c r="BH27" s="76">
        <v>0.22240742599999999</v>
      </c>
      <c r="BI27" s="76">
        <v>1040.2291720000001</v>
      </c>
      <c r="BJ27" s="76">
        <v>38.882862000000003</v>
      </c>
      <c r="BK27" s="76">
        <v>20.80274</v>
      </c>
      <c r="BL27" s="76">
        <v>596.25450469999998</v>
      </c>
      <c r="BM27" s="76">
        <v>443.97383069999898</v>
      </c>
      <c r="BN27" s="76">
        <v>0.33591703149999902</v>
      </c>
      <c r="BO27" s="76">
        <v>7.5368920000000006E-2</v>
      </c>
      <c r="BP27" s="76">
        <v>40.346547049999998</v>
      </c>
      <c r="BQ27" s="76">
        <v>0.494249507999999</v>
      </c>
      <c r="BR27" s="76">
        <v>38.492540300000002</v>
      </c>
      <c r="BS27" s="76">
        <v>4.5709945599999999</v>
      </c>
      <c r="BT27" s="76">
        <v>1.48085025</v>
      </c>
      <c r="BU27" s="76">
        <v>177.20294909999899</v>
      </c>
      <c r="BV27" s="76">
        <v>7.9999905059999996</v>
      </c>
      <c r="BW27" s="76">
        <v>47.286292039999999</v>
      </c>
      <c r="BX27" s="76">
        <v>1.4466340096999999</v>
      </c>
      <c r="BY27" s="76">
        <v>14.939505029999999</v>
      </c>
      <c r="BZ27" s="76">
        <v>0.11236571674</v>
      </c>
      <c r="CA27" s="76">
        <v>438.49392999999998</v>
      </c>
      <c r="CB27" s="76">
        <v>73.835345050000001</v>
      </c>
      <c r="CC27" s="76">
        <v>73.835386424999996</v>
      </c>
      <c r="CD27" s="76">
        <v>2899.40770319999</v>
      </c>
      <c r="CE27" s="76">
        <v>5.5701631259999997</v>
      </c>
      <c r="CF27" s="76">
        <v>0.28659620199999902</v>
      </c>
      <c r="CG27" s="76">
        <v>138.6858</v>
      </c>
      <c r="CH27" s="76">
        <v>11044.673929999901</v>
      </c>
      <c r="CI27" s="76">
        <v>1192.0327723299999</v>
      </c>
      <c r="CJ27" s="76">
        <v>974.40274168999997</v>
      </c>
      <c r="CK27" s="76">
        <v>215.90185549</v>
      </c>
      <c r="CL27" s="76">
        <v>0</v>
      </c>
      <c r="CM27" s="76">
        <v>119.3691032</v>
      </c>
      <c r="CN27" s="76">
        <v>9984.1886830000003</v>
      </c>
      <c r="CO27" s="76">
        <v>1398.2643968</v>
      </c>
      <c r="CP27" s="76">
        <v>576.027585399999</v>
      </c>
      <c r="CQ27" s="76"/>
      <c r="CR27" s="76"/>
      <c r="CS27" s="76"/>
      <c r="CT27" s="76"/>
      <c r="CU27" s="76"/>
      <c r="CV27" s="29">
        <f t="shared" si="1"/>
        <v>8.0003207737474082E-3</v>
      </c>
      <c r="CW27" s="41">
        <f t="shared" si="2"/>
        <v>-4.0058115312154012E-5</v>
      </c>
      <c r="CX27" s="41">
        <f t="shared" si="3"/>
        <v>8.0424585621384286E-7</v>
      </c>
      <c r="CY27" s="41">
        <f t="shared" si="0"/>
        <v>-3.6108423113462636E-5</v>
      </c>
      <c r="CZ27" s="41"/>
      <c r="DA27" s="29"/>
      <c r="DB27" s="29"/>
      <c r="DC27" s="76"/>
      <c r="DD27" s="76"/>
      <c r="DE27" s="76"/>
      <c r="DF27" s="76"/>
      <c r="DG27" s="76"/>
      <c r="DH27" s="76"/>
      <c r="DI27" s="76"/>
      <c r="DJ27" s="76"/>
      <c r="DK27" s="76"/>
    </row>
    <row r="28" spans="1:115">
      <c r="A28" s="94" t="s">
        <v>192</v>
      </c>
      <c r="B28" s="76">
        <v>15.074585965000001</v>
      </c>
      <c r="C28" s="76">
        <v>113.9076456</v>
      </c>
      <c r="D28" s="76">
        <v>10.735191969999899</v>
      </c>
      <c r="E28" s="76">
        <v>10.7352063</v>
      </c>
      <c r="F28" s="76">
        <v>113.907316299999</v>
      </c>
      <c r="G28" s="76">
        <v>113.9066943</v>
      </c>
      <c r="H28" s="76">
        <v>37.605236399999903</v>
      </c>
      <c r="I28" s="76">
        <v>0.75509161300000005</v>
      </c>
      <c r="J28" s="76">
        <v>244.51765</v>
      </c>
      <c r="K28" s="76">
        <v>244.51767362999999</v>
      </c>
      <c r="L28" s="76">
        <v>503.73433999999997</v>
      </c>
      <c r="M28" s="76">
        <v>38.478429089999999</v>
      </c>
      <c r="N28" s="76">
        <v>38.47935545</v>
      </c>
      <c r="O28" s="76">
        <v>1076.4435579999999</v>
      </c>
      <c r="P28" s="76">
        <v>1076.4769403</v>
      </c>
      <c r="Q28" s="76">
        <v>153154.04605</v>
      </c>
      <c r="R28" s="76">
        <v>12598338.194</v>
      </c>
      <c r="S28" s="76">
        <v>153215.35879999999</v>
      </c>
      <c r="T28" s="76">
        <v>435.88961899999998</v>
      </c>
      <c r="U28" s="76">
        <v>715.35304732500003</v>
      </c>
      <c r="V28" s="76">
        <v>198.458785489999</v>
      </c>
      <c r="W28" s="76">
        <v>147.1996</v>
      </c>
      <c r="X28" s="76">
        <v>230.94586639999901</v>
      </c>
      <c r="Y28" s="76">
        <v>174.90132982</v>
      </c>
      <c r="Z28" s="76">
        <v>823.67610579999996</v>
      </c>
      <c r="AA28" s="76">
        <v>1868.6917800000001</v>
      </c>
      <c r="AB28" s="76">
        <v>4784.7138949999999</v>
      </c>
      <c r="AC28" s="76">
        <v>134.46037419999999</v>
      </c>
      <c r="AD28" s="76">
        <v>134.4606642</v>
      </c>
      <c r="AE28" s="76">
        <v>134.45853009999999</v>
      </c>
      <c r="AF28" s="76">
        <v>268.994967725999</v>
      </c>
      <c r="AG28" s="76">
        <v>206.0744273</v>
      </c>
      <c r="AH28" s="76">
        <v>195.68541350000001</v>
      </c>
      <c r="AI28" s="76">
        <v>336.05077574999899</v>
      </c>
      <c r="AJ28" s="76">
        <v>6.3539218739999903</v>
      </c>
      <c r="AK28" s="76">
        <v>54.563802729999999</v>
      </c>
      <c r="AL28" s="76">
        <v>11.2610566</v>
      </c>
      <c r="AM28" s="76">
        <v>19.431069803</v>
      </c>
      <c r="AN28" s="76">
        <v>0</v>
      </c>
      <c r="AO28" s="76">
        <v>236.09751599999899</v>
      </c>
      <c r="AP28" s="76">
        <v>18.986134579999899</v>
      </c>
      <c r="AQ28" s="76">
        <v>18.999051699999999</v>
      </c>
      <c r="AR28" s="76">
        <v>728.20292899999902</v>
      </c>
      <c r="AS28" s="76">
        <v>728.19700239999997</v>
      </c>
      <c r="AT28" s="76">
        <v>21775.975020000002</v>
      </c>
      <c r="AU28" s="76">
        <v>3777.2542149999999</v>
      </c>
      <c r="AV28" s="76">
        <v>3584.75947</v>
      </c>
      <c r="AW28" s="76">
        <v>7703.3596949999901</v>
      </c>
      <c r="AX28" s="76">
        <v>25758.281129999999</v>
      </c>
      <c r="AY28" s="76">
        <v>20680.269059999999</v>
      </c>
      <c r="AZ28" s="76">
        <v>402.18656950000002</v>
      </c>
      <c r="BA28" s="76">
        <v>0.72267464029999995</v>
      </c>
      <c r="BB28" s="76">
        <v>5128.2413930000002</v>
      </c>
      <c r="BC28" s="76">
        <v>3.9378602069999999</v>
      </c>
      <c r="BD28" s="76">
        <v>0.88650374399999998</v>
      </c>
      <c r="BE28" s="76">
        <v>326.46875180000001</v>
      </c>
      <c r="BF28" s="76">
        <v>16.374755967999999</v>
      </c>
      <c r="BG28" s="76">
        <v>0</v>
      </c>
      <c r="BH28" s="76">
        <v>0.26913255650000001</v>
      </c>
      <c r="BI28" s="76">
        <v>1380.0345276</v>
      </c>
      <c r="BJ28" s="76">
        <v>62.966926999999998</v>
      </c>
      <c r="BK28" s="76">
        <v>33.747570000000003</v>
      </c>
      <c r="BL28" s="76">
        <v>688.33130899999901</v>
      </c>
      <c r="BM28" s="76">
        <v>691.70412620000002</v>
      </c>
      <c r="BN28" s="76">
        <v>0.44718098899999997</v>
      </c>
      <c r="BO28" s="76">
        <v>0.11952612999999999</v>
      </c>
      <c r="BP28" s="76">
        <v>59.55528846</v>
      </c>
      <c r="BQ28" s="76">
        <v>0.65487570699999997</v>
      </c>
      <c r="BR28" s="76">
        <v>45.744702459999999</v>
      </c>
      <c r="BS28" s="76">
        <v>5.1976811799999902</v>
      </c>
      <c r="BT28" s="76">
        <v>1.62549118</v>
      </c>
      <c r="BU28" s="76">
        <v>203.97387979999999</v>
      </c>
      <c r="BV28" s="76">
        <v>8.1652598199999993</v>
      </c>
      <c r="BW28" s="76">
        <v>49.438327100000002</v>
      </c>
      <c r="BX28" s="76">
        <v>1.6003689080000001</v>
      </c>
      <c r="BY28" s="76">
        <v>20.640316839999901</v>
      </c>
      <c r="BZ28" s="76">
        <v>0.14524773409</v>
      </c>
      <c r="CA28" s="76">
        <v>614.06389999999999</v>
      </c>
      <c r="CB28" s="76">
        <v>146.71555748500001</v>
      </c>
      <c r="CC28" s="76">
        <v>146.71584727999999</v>
      </c>
      <c r="CD28" s="76">
        <v>3248.3837629999998</v>
      </c>
      <c r="CE28" s="76">
        <v>6.0455244300000004</v>
      </c>
      <c r="CF28" s="76">
        <v>0.26981746400000001</v>
      </c>
      <c r="CG28" s="76">
        <v>224.98418000000001</v>
      </c>
      <c r="CH28" s="76">
        <v>12626.884747</v>
      </c>
      <c r="CI28" s="76">
        <v>1367.6821763999999</v>
      </c>
      <c r="CJ28" s="76">
        <v>1112.56634446</v>
      </c>
      <c r="CK28" s="76">
        <v>244.493870063999</v>
      </c>
      <c r="CL28" s="76">
        <v>0</v>
      </c>
      <c r="CM28" s="76">
        <v>145.68971493999999</v>
      </c>
      <c r="CN28" s="76">
        <v>11361.630493999901</v>
      </c>
      <c r="CO28" s="76">
        <v>1579.0789526999999</v>
      </c>
      <c r="CP28" s="76">
        <v>652.47613430000001</v>
      </c>
      <c r="CQ28" s="76"/>
      <c r="CR28" s="76"/>
      <c r="CS28" s="76"/>
      <c r="CT28" s="76"/>
      <c r="CU28" s="76"/>
      <c r="CV28" s="29">
        <f t="shared" si="1"/>
        <v>8.000317500222889E-3</v>
      </c>
      <c r="CW28" s="41">
        <f t="shared" si="2"/>
        <v>-3.9697225713151494E-5</v>
      </c>
      <c r="CX28" s="41">
        <f t="shared" si="3"/>
        <v>-6.5766470391158844E-7</v>
      </c>
      <c r="CY28" s="41">
        <f t="shared" si="0"/>
        <v>-4.7839323099690029E-5</v>
      </c>
      <c r="CZ28" s="41"/>
      <c r="DA28" s="29"/>
      <c r="DB28" s="29"/>
      <c r="DC28" s="76"/>
      <c r="DD28" s="76"/>
      <c r="DE28" s="76"/>
      <c r="DF28" s="76"/>
      <c r="DG28" s="76"/>
      <c r="DH28" s="76"/>
      <c r="DI28" s="76"/>
      <c r="DJ28" s="76"/>
      <c r="DK28" s="76"/>
    </row>
    <row r="29" spans="1:115">
      <c r="A29" s="94" t="s">
        <v>193</v>
      </c>
      <c r="B29" s="76">
        <v>13.346419859999999</v>
      </c>
      <c r="C29" s="76">
        <v>97.835875799999997</v>
      </c>
      <c r="D29" s="76">
        <v>9.66086168</v>
      </c>
      <c r="E29" s="76">
        <v>9.6608473900000007</v>
      </c>
      <c r="F29" s="76">
        <v>97.835583439999994</v>
      </c>
      <c r="G29" s="76">
        <v>97.835044999999994</v>
      </c>
      <c r="H29" s="76">
        <v>33.933307319999997</v>
      </c>
      <c r="I29" s="76">
        <v>0.71475314400000001</v>
      </c>
      <c r="J29" s="76">
        <v>217.30151653999999</v>
      </c>
      <c r="K29" s="76">
        <v>217.30129585999899</v>
      </c>
      <c r="L29" s="76">
        <v>797.03765999999996</v>
      </c>
      <c r="M29" s="76">
        <v>29.43234039</v>
      </c>
      <c r="N29" s="76">
        <v>29.433225354000001</v>
      </c>
      <c r="O29" s="76">
        <v>1259.3659818000001</v>
      </c>
      <c r="P29" s="76">
        <v>1259.4050488</v>
      </c>
      <c r="Q29" s="76">
        <v>158117.49442999999</v>
      </c>
      <c r="R29" s="76">
        <v>14898487.788000001</v>
      </c>
      <c r="S29" s="76">
        <v>158180.78779999999</v>
      </c>
      <c r="T29" s="76">
        <v>597.06452199999899</v>
      </c>
      <c r="U29" s="76">
        <v>638.649475886</v>
      </c>
      <c r="V29" s="76">
        <v>181.22039224999901</v>
      </c>
      <c r="W29" s="76">
        <v>233.80132</v>
      </c>
      <c r="X29" s="76">
        <v>203.07924650000001</v>
      </c>
      <c r="Y29" s="76">
        <v>166.72547908999999</v>
      </c>
      <c r="Z29" s="76">
        <v>933.4903448</v>
      </c>
      <c r="AA29" s="76">
        <v>2381.2050199999999</v>
      </c>
      <c r="AB29" s="76">
        <v>4203.8348500000002</v>
      </c>
      <c r="AC29" s="76">
        <v>125.41585240000001</v>
      </c>
      <c r="AD29" s="76">
        <v>125.4158961</v>
      </c>
      <c r="AE29" s="76">
        <v>125.41408699999999</v>
      </c>
      <c r="AF29" s="76">
        <v>286.62526448</v>
      </c>
      <c r="AG29" s="76">
        <v>188.7729866</v>
      </c>
      <c r="AH29" s="76">
        <v>168.53451749999999</v>
      </c>
      <c r="AI29" s="76">
        <v>326.96224532999997</v>
      </c>
      <c r="AJ29" s="76">
        <v>6.5765079210000001</v>
      </c>
      <c r="AK29" s="76">
        <v>45.886293070000001</v>
      </c>
      <c r="AL29" s="76">
        <v>10.57219166</v>
      </c>
      <c r="AM29" s="76">
        <v>19.18490633</v>
      </c>
      <c r="AN29" s="76">
        <v>0</v>
      </c>
      <c r="AO29" s="76">
        <v>257.657667</v>
      </c>
      <c r="AP29" s="76">
        <v>17.02919172</v>
      </c>
      <c r="AQ29" s="76">
        <v>17.040519799999998</v>
      </c>
      <c r="AR29" s="76">
        <v>878.49078029999998</v>
      </c>
      <c r="AS29" s="76">
        <v>878.48564710000005</v>
      </c>
      <c r="AT29" s="76">
        <v>20028.590539999899</v>
      </c>
      <c r="AU29" s="76">
        <v>3379.2570849999902</v>
      </c>
      <c r="AV29" s="76">
        <v>3015.0433029999999</v>
      </c>
      <c r="AW29" s="76">
        <v>7465.0468499999997</v>
      </c>
      <c r="AX29" s="76">
        <v>23595.67426</v>
      </c>
      <c r="AY29" s="76">
        <v>17883.26223</v>
      </c>
      <c r="AZ29" s="76">
        <v>358.37082809999902</v>
      </c>
      <c r="BA29" s="76">
        <v>0.74401072979999905</v>
      </c>
      <c r="BB29" s="76">
        <v>5164.0733826999904</v>
      </c>
      <c r="BC29" s="76">
        <v>3.801141635</v>
      </c>
      <c r="BD29" s="76">
        <v>0.81885050799999903</v>
      </c>
      <c r="BE29" s="76">
        <v>290.03002320000002</v>
      </c>
      <c r="BF29" s="76">
        <v>24.168789676999999</v>
      </c>
      <c r="BG29" s="76">
        <v>0</v>
      </c>
      <c r="BH29" s="76">
        <v>0.28373896980000002</v>
      </c>
      <c r="BI29" s="76">
        <v>1661.1317349999999</v>
      </c>
      <c r="BJ29" s="76">
        <v>99.630189999999999</v>
      </c>
      <c r="BK29" s="76">
        <v>41.949294999999999</v>
      </c>
      <c r="BL29" s="76">
        <v>672.43508799999995</v>
      </c>
      <c r="BM29" s="76">
        <v>988.69384975000003</v>
      </c>
      <c r="BN29" s="76">
        <v>0.54737216700000002</v>
      </c>
      <c r="BO29" s="76">
        <v>0.178255</v>
      </c>
      <c r="BP29" s="76">
        <v>85.000542449999998</v>
      </c>
      <c r="BQ29" s="76">
        <v>0.70208075700000006</v>
      </c>
      <c r="BR29" s="76">
        <v>45.320077980000001</v>
      </c>
      <c r="BS29" s="76">
        <v>5.0589167099999903</v>
      </c>
      <c r="BT29" s="76">
        <v>1.4593457999999999</v>
      </c>
      <c r="BU29" s="76">
        <v>194.76093879999999</v>
      </c>
      <c r="BV29" s="76">
        <v>7.3002998699999999</v>
      </c>
      <c r="BW29" s="76">
        <v>51.405260629999901</v>
      </c>
      <c r="BX29" s="76">
        <v>1.5133841785</v>
      </c>
      <c r="BY29" s="76">
        <v>17.913859309999999</v>
      </c>
      <c r="BZ29" s="76">
        <v>0.17707184870000001</v>
      </c>
      <c r="CA29" s="76">
        <v>282.94232</v>
      </c>
      <c r="CB29" s="76">
        <v>112.41417989999999</v>
      </c>
      <c r="CC29" s="76">
        <v>112.41323434</v>
      </c>
      <c r="CD29" s="76">
        <v>3241.62209999999</v>
      </c>
      <c r="CE29" s="76">
        <v>5.2679736630000003</v>
      </c>
      <c r="CF29" s="76">
        <v>0.255403881</v>
      </c>
      <c r="CG29" s="76">
        <v>279.66559999999998</v>
      </c>
      <c r="CH29" s="76">
        <v>12626.1798229999</v>
      </c>
      <c r="CI29" s="76">
        <v>1370.4763547</v>
      </c>
      <c r="CJ29" s="76">
        <v>1134.21426634</v>
      </c>
      <c r="CK29" s="76">
        <v>251.16383744999999</v>
      </c>
      <c r="CL29" s="76">
        <v>0</v>
      </c>
      <c r="CM29" s="76">
        <v>129.64302006</v>
      </c>
      <c r="CN29" s="76">
        <v>11196.48229</v>
      </c>
      <c r="CO29" s="76">
        <v>1502.7705464999999</v>
      </c>
      <c r="CP29" s="76">
        <v>624.13953809999998</v>
      </c>
      <c r="CQ29" s="76"/>
      <c r="CR29" s="76"/>
      <c r="CS29" s="76"/>
      <c r="CT29" s="76"/>
      <c r="CU29" s="76"/>
      <c r="CV29" s="29">
        <f t="shared" si="1"/>
        <v>8.0003217759287721E-3</v>
      </c>
      <c r="CW29" s="41">
        <f t="shared" si="2"/>
        <v>-4.0106995437496638E-5</v>
      </c>
      <c r="CX29" s="41">
        <f t="shared" si="3"/>
        <v>1.6839423033223701E-6</v>
      </c>
      <c r="CY29" s="41">
        <f t="shared" si="0"/>
        <v>-6.4410262898168826E-5</v>
      </c>
      <c r="CZ29" s="41"/>
      <c r="DA29" s="29"/>
      <c r="DB29" s="29"/>
      <c r="DC29" s="76"/>
      <c r="DD29" s="76"/>
      <c r="DE29" s="76"/>
      <c r="DF29" s="76"/>
      <c r="DG29" s="76"/>
      <c r="DH29" s="76"/>
      <c r="DI29" s="76"/>
      <c r="DJ29" s="76"/>
      <c r="DK29" s="76"/>
    </row>
    <row r="30" spans="1:115">
      <c r="A30" s="94" t="s">
        <v>194</v>
      </c>
      <c r="B30" s="76">
        <v>8.3630104843000002</v>
      </c>
      <c r="C30" s="76">
        <v>52.135651803999998</v>
      </c>
      <c r="D30" s="76">
        <v>4.5870863799999997</v>
      </c>
      <c r="E30" s="76">
        <v>4.5870827749999998</v>
      </c>
      <c r="F30" s="76">
        <v>52.135972690000003</v>
      </c>
      <c r="G30" s="76">
        <v>52.135686300000003</v>
      </c>
      <c r="H30" s="76">
        <v>14.611088408000001</v>
      </c>
      <c r="I30" s="76">
        <v>0.29141567149999997</v>
      </c>
      <c r="J30" s="76">
        <v>114.0202400405</v>
      </c>
      <c r="K30" s="76">
        <v>114.02019068600001</v>
      </c>
      <c r="L30" s="76">
        <v>343.79372999999998</v>
      </c>
      <c r="M30" s="76">
        <v>17.852866112999902</v>
      </c>
      <c r="N30" s="76">
        <v>17.853484809000001</v>
      </c>
      <c r="O30" s="76">
        <v>508.40136455999999</v>
      </c>
      <c r="P30" s="76">
        <v>508.41725689999998</v>
      </c>
      <c r="Q30" s="76">
        <v>66657.512541000004</v>
      </c>
      <c r="R30" s="76">
        <v>7231099.6119999997</v>
      </c>
      <c r="S30" s="76">
        <v>66684.189234999998</v>
      </c>
      <c r="T30" s="76">
        <v>148.133546</v>
      </c>
      <c r="U30" s="76">
        <v>331.034461794999</v>
      </c>
      <c r="V30" s="76">
        <v>91.545237537999895</v>
      </c>
      <c r="W30" s="76">
        <v>57.756058000000003</v>
      </c>
      <c r="X30" s="76">
        <v>89.980870379999999</v>
      </c>
      <c r="Y30" s="76">
        <v>69.899998522000004</v>
      </c>
      <c r="Z30" s="76">
        <v>340.65229540000001</v>
      </c>
      <c r="AA30" s="76">
        <v>770.16697999999997</v>
      </c>
      <c r="AB30" s="76">
        <v>2066.1308288</v>
      </c>
      <c r="AC30" s="76">
        <v>57.53743163</v>
      </c>
      <c r="AD30" s="76">
        <v>57.537440949999997</v>
      </c>
      <c r="AE30" s="76">
        <v>57.536604840000003</v>
      </c>
      <c r="AF30" s="76">
        <v>116.44299211539899</v>
      </c>
      <c r="AG30" s="76">
        <v>65.486269960000001</v>
      </c>
      <c r="AH30" s="76">
        <v>61.395201539999903</v>
      </c>
      <c r="AI30" s="76">
        <v>127.32228969000001</v>
      </c>
      <c r="AJ30" s="76">
        <v>3.0871786849</v>
      </c>
      <c r="AK30" s="76">
        <v>21.011949196</v>
      </c>
      <c r="AL30" s="76">
        <v>4.3358084940000001</v>
      </c>
      <c r="AM30" s="76">
        <v>11.275066579999899</v>
      </c>
      <c r="AN30" s="76">
        <v>0</v>
      </c>
      <c r="AO30" s="76">
        <v>116.647966</v>
      </c>
      <c r="AP30" s="76">
        <v>8.1155805030000003</v>
      </c>
      <c r="AQ30" s="76">
        <v>8.1209458649999995</v>
      </c>
      <c r="AR30" s="76">
        <v>407.91636894999999</v>
      </c>
      <c r="AS30" s="76">
        <v>407.91148548000001</v>
      </c>
      <c r="AT30" s="76">
        <v>6962.5575680000002</v>
      </c>
      <c r="AU30" s="76">
        <v>1157.7394523999999</v>
      </c>
      <c r="AV30" s="76">
        <v>1082.3036774</v>
      </c>
      <c r="AW30" s="76">
        <v>3112.8467188</v>
      </c>
      <c r="AX30" s="76">
        <v>8185.4512649999997</v>
      </c>
      <c r="AY30" s="76">
        <v>6530.678645</v>
      </c>
      <c r="AZ30" s="76">
        <v>171.964708849999</v>
      </c>
      <c r="BA30" s="76">
        <v>0.31683689617999999</v>
      </c>
      <c r="BB30" s="76">
        <v>2020.16024329999</v>
      </c>
      <c r="BC30" s="76">
        <v>1.6655473832999901</v>
      </c>
      <c r="BD30" s="76">
        <v>0.36351453149999902</v>
      </c>
      <c r="BE30" s="76">
        <v>118.62511105999999</v>
      </c>
      <c r="BF30" s="76">
        <v>10.401673174800001</v>
      </c>
      <c r="BG30" s="76">
        <v>0</v>
      </c>
      <c r="BH30" s="76">
        <v>0.11782798629999899</v>
      </c>
      <c r="BI30" s="76">
        <v>733.08089670000004</v>
      </c>
      <c r="BJ30" s="76">
        <v>42.974119999999999</v>
      </c>
      <c r="BK30" s="76">
        <v>20.730502999999999</v>
      </c>
      <c r="BL30" s="76">
        <v>291.28222603</v>
      </c>
      <c r="BM30" s="76">
        <v>441.79946894199998</v>
      </c>
      <c r="BN30" s="76">
        <v>0.23164206570000001</v>
      </c>
      <c r="BO30" s="76">
        <v>8.0522620000000003E-2</v>
      </c>
      <c r="BP30" s="76">
        <v>37.148487250999999</v>
      </c>
      <c r="BQ30" s="76">
        <v>0.29523362119999902</v>
      </c>
      <c r="BR30" s="76">
        <v>20.993243039999999</v>
      </c>
      <c r="BS30" s="76">
        <v>2.152577247</v>
      </c>
      <c r="BT30" s="76">
        <v>0.65249893299999995</v>
      </c>
      <c r="BU30" s="76">
        <v>89.547028979999993</v>
      </c>
      <c r="BV30" s="76">
        <v>3.2629326490000001</v>
      </c>
      <c r="BW30" s="76">
        <v>20.664492330000002</v>
      </c>
      <c r="BX30" s="76">
        <v>0.66701422569999902</v>
      </c>
      <c r="BY30" s="76">
        <v>7.9703722799999897</v>
      </c>
      <c r="BZ30" s="76">
        <v>7.6146151057999906E-2</v>
      </c>
      <c r="CA30" s="76">
        <v>128.41432</v>
      </c>
      <c r="CB30" s="76">
        <v>124.38947935100001</v>
      </c>
      <c r="CC30" s="76">
        <v>124.39033655599999</v>
      </c>
      <c r="CD30" s="76">
        <v>1236.8678247</v>
      </c>
      <c r="CE30" s="76">
        <v>2.5192871054000001</v>
      </c>
      <c r="CF30" s="76">
        <v>0.104131732939999</v>
      </c>
      <c r="CG30" s="76">
        <v>138.20401000000001</v>
      </c>
      <c r="CH30" s="76">
        <v>5194.5323675999998</v>
      </c>
      <c r="CI30" s="76">
        <v>541.66884669399997</v>
      </c>
      <c r="CJ30" s="76">
        <v>434.15155103500001</v>
      </c>
      <c r="CK30" s="76">
        <v>92.234293246999897</v>
      </c>
      <c r="CL30" s="76">
        <v>0</v>
      </c>
      <c r="CM30" s="76">
        <v>50.143111163</v>
      </c>
      <c r="CN30" s="76">
        <v>4595.7219386999996</v>
      </c>
      <c r="CO30" s="76">
        <v>637.59020450000003</v>
      </c>
      <c r="CP30" s="76">
        <v>260.400294075999</v>
      </c>
      <c r="CQ30" s="76"/>
      <c r="CR30" s="76"/>
      <c r="CS30" s="76"/>
      <c r="CT30" s="76"/>
      <c r="CU30" s="76"/>
      <c r="CV30" s="29">
        <f t="shared" si="1"/>
        <v>8.0003249472648356E-3</v>
      </c>
      <c r="CW30" s="41">
        <f t="shared" si="2"/>
        <v>-4.0562865656523591E-5</v>
      </c>
      <c r="CX30" s="41">
        <f t="shared" si="3"/>
        <v>-1.0889275706595087E-6</v>
      </c>
      <c r="CY30" s="41">
        <f t="shared" si="0"/>
        <v>-7.9137738859532528E-5</v>
      </c>
      <c r="CZ30" s="41"/>
      <c r="DA30" s="29"/>
      <c r="DB30" s="29"/>
      <c r="DC30" s="76"/>
      <c r="DD30" s="76"/>
      <c r="DE30" s="76"/>
      <c r="DF30" s="76"/>
      <c r="DG30" s="76"/>
      <c r="DH30" s="76"/>
      <c r="DI30" s="76"/>
      <c r="DJ30" s="76"/>
      <c r="DK30" s="76"/>
    </row>
    <row r="31" spans="1:115">
      <c r="A31" s="94" t="s">
        <v>195</v>
      </c>
      <c r="B31" s="76">
        <v>34.027205850000001</v>
      </c>
      <c r="C31" s="76">
        <v>218.72687500000001</v>
      </c>
      <c r="D31" s="76">
        <v>19.99749645</v>
      </c>
      <c r="E31" s="76">
        <v>19.997519870000001</v>
      </c>
      <c r="F31" s="76">
        <v>218.72676150000001</v>
      </c>
      <c r="G31" s="76">
        <v>218.72546449999999</v>
      </c>
      <c r="H31" s="76">
        <v>64.639877499999997</v>
      </c>
      <c r="I31" s="76">
        <v>1.4600740829999901</v>
      </c>
      <c r="J31" s="76">
        <v>426.34090192999997</v>
      </c>
      <c r="K31" s="76">
        <v>426.34132524</v>
      </c>
      <c r="L31" s="76">
        <v>1902.8359</v>
      </c>
      <c r="M31" s="76">
        <v>71.974686865999999</v>
      </c>
      <c r="N31" s="76">
        <v>71.976213864000002</v>
      </c>
      <c r="O31" s="76">
        <v>2153.6145040000001</v>
      </c>
      <c r="P31" s="76">
        <v>2153.6815619999902</v>
      </c>
      <c r="Q31" s="76">
        <v>300641.8027</v>
      </c>
      <c r="R31" s="76">
        <v>40065801.32</v>
      </c>
      <c r="S31" s="76">
        <v>300762.09636999998</v>
      </c>
      <c r="T31" s="76">
        <v>774.462264</v>
      </c>
      <c r="U31" s="76">
        <v>1367.27975952</v>
      </c>
      <c r="V31" s="76">
        <v>363.73742184999998</v>
      </c>
      <c r="W31" s="76">
        <v>270.4153</v>
      </c>
      <c r="X31" s="76">
        <v>362.505559599999</v>
      </c>
      <c r="Y31" s="76">
        <v>282.15772145</v>
      </c>
      <c r="Z31" s="76">
        <v>1532.829782</v>
      </c>
      <c r="AA31" s="76">
        <v>3477.8283999999999</v>
      </c>
      <c r="AB31" s="76">
        <v>8206.3135700000003</v>
      </c>
      <c r="AC31" s="76">
        <v>251.36004199999999</v>
      </c>
      <c r="AD31" s="76">
        <v>251.35997639999999</v>
      </c>
      <c r="AE31" s="76">
        <v>251.3565356</v>
      </c>
      <c r="AF31" s="76">
        <v>490.51437995999999</v>
      </c>
      <c r="AG31" s="76">
        <v>362.97869320000001</v>
      </c>
      <c r="AH31" s="76">
        <v>348.24327099999999</v>
      </c>
      <c r="AI31" s="76">
        <v>538.69006850000005</v>
      </c>
      <c r="AJ31" s="76">
        <v>13.692292732</v>
      </c>
      <c r="AK31" s="76">
        <v>83.723781839999901</v>
      </c>
      <c r="AL31" s="76">
        <v>21.303629900000001</v>
      </c>
      <c r="AM31" s="76">
        <v>47.072857499999998</v>
      </c>
      <c r="AN31" s="76">
        <v>0</v>
      </c>
      <c r="AO31" s="76">
        <v>575.78103699999997</v>
      </c>
      <c r="AP31" s="76">
        <v>34.226847379999903</v>
      </c>
      <c r="AQ31" s="76">
        <v>34.248973370000002</v>
      </c>
      <c r="AR31" s="76">
        <v>2238.2924669999902</v>
      </c>
      <c r="AS31" s="76">
        <v>2238.2738664999902</v>
      </c>
      <c r="AT31" s="76">
        <v>37669.09186</v>
      </c>
      <c r="AU31" s="76">
        <v>7340.2644799999998</v>
      </c>
      <c r="AV31" s="76">
        <v>7027.87086</v>
      </c>
      <c r="AW31" s="76">
        <v>12918.466570000001</v>
      </c>
      <c r="AX31" s="76">
        <v>45370.527199999997</v>
      </c>
      <c r="AY31" s="76">
        <v>36154.4041</v>
      </c>
      <c r="AZ31" s="76">
        <v>699.8707058</v>
      </c>
      <c r="BA31" s="76">
        <v>1.6255932581999999</v>
      </c>
      <c r="BB31" s="76">
        <v>8471.3898379999991</v>
      </c>
      <c r="BC31" s="76">
        <v>8.43616572</v>
      </c>
      <c r="BD31" s="76">
        <v>1.9867637929999999</v>
      </c>
      <c r="BE31" s="76">
        <v>643.22049939999999</v>
      </c>
      <c r="BF31" s="76">
        <v>56.692831179999999</v>
      </c>
      <c r="BG31" s="76">
        <v>0</v>
      </c>
      <c r="BH31" s="76">
        <v>0.64688711759999995</v>
      </c>
      <c r="BI31" s="76">
        <v>3978.091461</v>
      </c>
      <c r="BJ31" s="76">
        <v>237.85384999999999</v>
      </c>
      <c r="BK31" s="76">
        <v>115.53793</v>
      </c>
      <c r="BL31" s="76">
        <v>1539.879173</v>
      </c>
      <c r="BM31" s="76">
        <v>2438.2100292999999</v>
      </c>
      <c r="BN31" s="76">
        <v>1.23470545699999</v>
      </c>
      <c r="BO31" s="76">
        <v>0.44362652000000002</v>
      </c>
      <c r="BP31" s="76">
        <v>202.23331259</v>
      </c>
      <c r="BQ31" s="76">
        <v>1.7316359960000001</v>
      </c>
      <c r="BR31" s="76">
        <v>106.8945229</v>
      </c>
      <c r="BS31" s="76">
        <v>10.63042169</v>
      </c>
      <c r="BT31" s="76">
        <v>3.4301465599999998</v>
      </c>
      <c r="BU31" s="76">
        <v>448.619257</v>
      </c>
      <c r="BV31" s="76">
        <v>14.1912938999999</v>
      </c>
      <c r="BW31" s="76">
        <v>93.238298200000003</v>
      </c>
      <c r="BX31" s="76">
        <v>3.576752881</v>
      </c>
      <c r="BY31" s="76">
        <v>48.184849200000002</v>
      </c>
      <c r="BZ31" s="76">
        <v>0.40918043678999999</v>
      </c>
      <c r="CA31" s="76">
        <v>459.85645</v>
      </c>
      <c r="CB31" s="76">
        <v>663.83493959999998</v>
      </c>
      <c r="CC31" s="76">
        <v>663.83487801000001</v>
      </c>
      <c r="CD31" s="76">
        <v>5130.6328519999997</v>
      </c>
      <c r="CE31" s="76">
        <v>9.9657362250000006</v>
      </c>
      <c r="CF31" s="76">
        <v>0.52173062599999998</v>
      </c>
      <c r="CG31" s="76">
        <v>770.25800000000004</v>
      </c>
      <c r="CH31" s="76">
        <v>21675.854254999998</v>
      </c>
      <c r="CI31" s="76">
        <v>2249.0993326999901</v>
      </c>
      <c r="CJ31" s="76">
        <v>1813.1775431599999</v>
      </c>
      <c r="CK31" s="76">
        <v>389.38310315000001</v>
      </c>
      <c r="CL31" s="76">
        <v>0</v>
      </c>
      <c r="CM31" s="76">
        <v>217.26071478</v>
      </c>
      <c r="CN31" s="76">
        <v>19167.6551699999</v>
      </c>
      <c r="CO31" s="76">
        <v>2566.592099</v>
      </c>
      <c r="CP31" s="76">
        <v>1057.5360705999999</v>
      </c>
      <c r="CQ31" s="76"/>
      <c r="CR31" s="76"/>
      <c r="CS31" s="76"/>
      <c r="CT31" s="76"/>
      <c r="CU31" s="76"/>
      <c r="CV31" s="29">
        <f t="shared" si="1"/>
        <v>8.0003190529379618E-3</v>
      </c>
      <c r="CW31" s="41">
        <f t="shared" si="2"/>
        <v>-3.9845981776519412E-5</v>
      </c>
      <c r="CX31" s="41">
        <f t="shared" si="3"/>
        <v>5.6778483400902813E-7</v>
      </c>
      <c r="CY31" s="41">
        <f t="shared" si="0"/>
        <v>-7.6615556375218572E-5</v>
      </c>
      <c r="CZ31" s="41"/>
      <c r="DA31" s="29"/>
      <c r="DB31" s="29"/>
      <c r="DC31" s="76"/>
      <c r="DD31" s="76"/>
      <c r="DE31" s="76"/>
      <c r="DF31" s="76"/>
      <c r="DG31" s="76"/>
      <c r="DH31" s="76"/>
      <c r="DI31" s="76"/>
      <c r="DJ31" s="76"/>
      <c r="DK31" s="76"/>
    </row>
    <row r="32" spans="1:115">
      <c r="A32" s="94" t="s">
        <v>196</v>
      </c>
      <c r="B32" s="76">
        <v>14.25215231</v>
      </c>
      <c r="C32" s="76">
        <v>133.1690681</v>
      </c>
      <c r="D32" s="76">
        <v>14.742541449999999</v>
      </c>
      <c r="E32" s="76">
        <v>14.74257768</v>
      </c>
      <c r="F32" s="76">
        <v>133.1692812</v>
      </c>
      <c r="G32" s="76">
        <v>133.16851170000001</v>
      </c>
      <c r="H32" s="76">
        <v>54.260930599999902</v>
      </c>
      <c r="I32" s="76">
        <v>1.3156629259999999</v>
      </c>
      <c r="J32" s="76">
        <v>249.77261412999999</v>
      </c>
      <c r="K32" s="76">
        <v>249.77295912</v>
      </c>
      <c r="L32" s="76">
        <v>817.30133000000001</v>
      </c>
      <c r="M32" s="76">
        <v>34.909957480000003</v>
      </c>
      <c r="N32" s="76">
        <v>34.910694820000003</v>
      </c>
      <c r="O32" s="76">
        <v>1303.466887</v>
      </c>
      <c r="P32" s="76">
        <v>1303.5076386999999</v>
      </c>
      <c r="Q32" s="76">
        <v>189958.47214</v>
      </c>
      <c r="R32" s="76">
        <v>18587797.529999901</v>
      </c>
      <c r="S32" s="76">
        <v>190034.42504</v>
      </c>
      <c r="T32" s="76">
        <v>463.25421599999999</v>
      </c>
      <c r="U32" s="76">
        <v>820.66295590999903</v>
      </c>
      <c r="V32" s="76">
        <v>216.08894806999899</v>
      </c>
      <c r="W32" s="76">
        <v>206.6395</v>
      </c>
      <c r="X32" s="76">
        <v>283.48221760000001</v>
      </c>
      <c r="Y32" s="76">
        <v>200.83382664999999</v>
      </c>
      <c r="Z32" s="76">
        <v>983.49984799999902</v>
      </c>
      <c r="AA32" s="76">
        <v>2360.4253799999901</v>
      </c>
      <c r="AB32" s="76">
        <v>5338.6630649999997</v>
      </c>
      <c r="AC32" s="76">
        <v>196.8012784</v>
      </c>
      <c r="AD32" s="76">
        <v>196.80122899999901</v>
      </c>
      <c r="AE32" s="76">
        <v>196.79842970000001</v>
      </c>
      <c r="AF32" s="76">
        <v>305.33423727500002</v>
      </c>
      <c r="AG32" s="76">
        <v>332.24646799999903</v>
      </c>
      <c r="AH32" s="76">
        <v>304.01242200000002</v>
      </c>
      <c r="AI32" s="76">
        <v>397.69770899999997</v>
      </c>
      <c r="AJ32" s="76">
        <v>6.8578202299999997</v>
      </c>
      <c r="AK32" s="76">
        <v>65.044959649999996</v>
      </c>
      <c r="AL32" s="76">
        <v>19.072515039999999</v>
      </c>
      <c r="AM32" s="76">
        <v>15.946612395000001</v>
      </c>
      <c r="AN32" s="76">
        <v>0</v>
      </c>
      <c r="AO32" s="76">
        <v>268.77677999999997</v>
      </c>
      <c r="AP32" s="76">
        <v>24.712397169999999</v>
      </c>
      <c r="AQ32" s="76">
        <v>24.72512335</v>
      </c>
      <c r="AR32" s="76">
        <v>1018.5457467</v>
      </c>
      <c r="AS32" s="76">
        <v>1018.5350685</v>
      </c>
      <c r="AT32" s="76">
        <v>35057.713940000001</v>
      </c>
      <c r="AU32" s="76">
        <v>6140.8499999999904</v>
      </c>
      <c r="AV32" s="76">
        <v>5624.4297299999998</v>
      </c>
      <c r="AW32" s="76">
        <v>9176.4023649999999</v>
      </c>
      <c r="AX32" s="76">
        <v>41529.152759999903</v>
      </c>
      <c r="AY32" s="76">
        <v>32072.968730000001</v>
      </c>
      <c r="AZ32" s="76">
        <v>466.86137509999998</v>
      </c>
      <c r="BA32" s="76">
        <v>1.2267120724</v>
      </c>
      <c r="BB32" s="76">
        <v>6180.821594</v>
      </c>
      <c r="BC32" s="76">
        <v>6.4656572450000001</v>
      </c>
      <c r="BD32" s="76">
        <v>1.6804353839999999</v>
      </c>
      <c r="BE32" s="76">
        <v>535.61596399999996</v>
      </c>
      <c r="BF32" s="76">
        <v>26.135086489999999</v>
      </c>
      <c r="BG32" s="76">
        <v>0</v>
      </c>
      <c r="BH32" s="76">
        <v>0.46216247799999999</v>
      </c>
      <c r="BI32" s="76">
        <v>2182.010675</v>
      </c>
      <c r="BJ32" s="76">
        <v>102.162476</v>
      </c>
      <c r="BK32" s="76">
        <v>49.528652000000001</v>
      </c>
      <c r="BL32" s="76">
        <v>1096.121365</v>
      </c>
      <c r="BM32" s="76">
        <v>1085.8816377999999</v>
      </c>
      <c r="BN32" s="76">
        <v>0.70276414949999999</v>
      </c>
      <c r="BO32" s="76">
        <v>0.18743056</v>
      </c>
      <c r="BP32" s="76">
        <v>95.693792599999995</v>
      </c>
      <c r="BQ32" s="76">
        <v>1.15944746</v>
      </c>
      <c r="BR32" s="76">
        <v>69.122972899999994</v>
      </c>
      <c r="BS32" s="76">
        <v>8.1510518100000002</v>
      </c>
      <c r="BT32" s="76">
        <v>2.7417653</v>
      </c>
      <c r="BU32" s="76">
        <v>308.8012167</v>
      </c>
      <c r="BV32" s="76">
        <v>11.24089272</v>
      </c>
      <c r="BW32" s="76">
        <v>70.273322800000003</v>
      </c>
      <c r="BX32" s="76">
        <v>3.0049232753999999</v>
      </c>
      <c r="BY32" s="76">
        <v>34.771987459999998</v>
      </c>
      <c r="BZ32" s="76">
        <v>0.24673438549000001</v>
      </c>
      <c r="CA32" s="76">
        <v>1014.0567</v>
      </c>
      <c r="CB32" s="76">
        <v>205.52503682</v>
      </c>
      <c r="CC32" s="76">
        <v>205.52504105999901</v>
      </c>
      <c r="CD32" s="76">
        <v>3941.2996819999998</v>
      </c>
      <c r="CE32" s="76">
        <v>6.7603225450000002</v>
      </c>
      <c r="CF32" s="76">
        <v>0.47012762599999902</v>
      </c>
      <c r="CG32" s="76">
        <v>330.19529999999997</v>
      </c>
      <c r="CH32" s="76">
        <v>14996.2892999999</v>
      </c>
      <c r="CI32" s="76">
        <v>1603.5810824</v>
      </c>
      <c r="CJ32" s="76">
        <v>1318.66893456</v>
      </c>
      <c r="CK32" s="76">
        <v>293.94782858999997</v>
      </c>
      <c r="CL32" s="76">
        <v>0</v>
      </c>
      <c r="CM32" s="76">
        <v>189.16762175</v>
      </c>
      <c r="CN32" s="76">
        <v>13496.634888000001</v>
      </c>
      <c r="CO32" s="76">
        <v>1797.9781682999901</v>
      </c>
      <c r="CP32" s="76">
        <v>750.1232728</v>
      </c>
      <c r="CQ32" s="76"/>
      <c r="CR32" s="76"/>
      <c r="CS32" s="76"/>
      <c r="CT32" s="76"/>
      <c r="CU32" s="76"/>
      <c r="CV32" s="29">
        <f t="shared" si="1"/>
        <v>8.0003189547370821E-3</v>
      </c>
      <c r="CW32" s="41">
        <f t="shared" si="2"/>
        <v>-3.9915285767239468E-5</v>
      </c>
      <c r="CX32" s="41">
        <f t="shared" si="3"/>
        <v>3.5161147871632119E-6</v>
      </c>
      <c r="CY32" s="41">
        <f t="shared" si="0"/>
        <v>-4.4465212837047569E-5</v>
      </c>
      <c r="CZ32" s="41"/>
      <c r="DA32" s="29"/>
      <c r="DB32" s="29"/>
      <c r="DC32" s="76"/>
      <c r="DD32" s="76"/>
      <c r="DE32" s="76"/>
      <c r="DF32" s="76"/>
      <c r="DG32" s="76"/>
      <c r="DH32" s="76"/>
      <c r="DI32" s="76"/>
      <c r="DJ32" s="76"/>
      <c r="DK32" s="76"/>
    </row>
    <row r="33" spans="1:115">
      <c r="A33" s="94" t="s">
        <v>197</v>
      </c>
      <c r="B33" s="76">
        <v>55.741114159999903</v>
      </c>
      <c r="C33" s="76">
        <v>369.80139999999898</v>
      </c>
      <c r="D33" s="76">
        <v>34.347054630000002</v>
      </c>
      <c r="E33" s="76">
        <v>34.347078699999997</v>
      </c>
      <c r="F33" s="76">
        <v>369.80036849999999</v>
      </c>
      <c r="G33" s="76">
        <v>369.79816899999997</v>
      </c>
      <c r="H33" s="76">
        <v>110.10183149999899</v>
      </c>
      <c r="I33" s="76">
        <v>2.4129103000000001</v>
      </c>
      <c r="J33" s="76">
        <v>753.96184126000003</v>
      </c>
      <c r="K33" s="76">
        <v>753.96286394999902</v>
      </c>
      <c r="L33" s="76">
        <v>4880.8086000000003</v>
      </c>
      <c r="M33" s="76">
        <v>113.52255002</v>
      </c>
      <c r="N33" s="76">
        <v>113.52521194000001</v>
      </c>
      <c r="O33" s="76">
        <v>4665.7563250000003</v>
      </c>
      <c r="P33" s="76">
        <v>4665.9012769999999</v>
      </c>
      <c r="Q33" s="76">
        <v>438164.22779999999</v>
      </c>
      <c r="R33" s="76">
        <v>68951403.879999995</v>
      </c>
      <c r="S33" s="76">
        <v>438339.50955999998</v>
      </c>
      <c r="T33" s="76">
        <v>1307.980863</v>
      </c>
      <c r="U33" s="76">
        <v>2252.8025878999902</v>
      </c>
      <c r="V33" s="76">
        <v>645.30936733999999</v>
      </c>
      <c r="W33" s="76">
        <v>423.93365</v>
      </c>
      <c r="X33" s="76">
        <v>617.09331899999995</v>
      </c>
      <c r="Y33" s="76">
        <v>502.367121</v>
      </c>
      <c r="Z33" s="76">
        <v>2699.9952444999999</v>
      </c>
      <c r="AA33" s="76">
        <v>6222.3032000000003</v>
      </c>
      <c r="AB33" s="76">
        <v>13832.82476</v>
      </c>
      <c r="AC33" s="76">
        <v>442.68164429999899</v>
      </c>
      <c r="AD33" s="76">
        <v>442.68051159999999</v>
      </c>
      <c r="AE33" s="76">
        <v>442.67531459999998</v>
      </c>
      <c r="AF33" s="76">
        <v>861.96181657999898</v>
      </c>
      <c r="AG33" s="76">
        <v>562.46486470000002</v>
      </c>
      <c r="AH33" s="76">
        <v>534.81361330000004</v>
      </c>
      <c r="AI33" s="76">
        <v>966.53240800000003</v>
      </c>
      <c r="AJ33" s="76">
        <v>22.235975019999898</v>
      </c>
      <c r="AK33" s="76">
        <v>150.11465569999999</v>
      </c>
      <c r="AL33" s="76">
        <v>35.37838464</v>
      </c>
      <c r="AM33" s="76">
        <v>74.405810599999995</v>
      </c>
      <c r="AN33" s="76">
        <v>0</v>
      </c>
      <c r="AO33" s="76">
        <v>1039.01099</v>
      </c>
      <c r="AP33" s="76">
        <v>57.477319399999999</v>
      </c>
      <c r="AQ33" s="76">
        <v>57.519009029999999</v>
      </c>
      <c r="AR33" s="76">
        <v>3643.7677869999902</v>
      </c>
      <c r="AS33" s="76">
        <v>3643.7407749999902</v>
      </c>
      <c r="AT33" s="76">
        <v>57415.518199999999</v>
      </c>
      <c r="AU33" s="76">
        <v>12330.099700000001</v>
      </c>
      <c r="AV33" s="76">
        <v>11708.47934</v>
      </c>
      <c r="AW33" s="76">
        <v>22836.734560000001</v>
      </c>
      <c r="AX33" s="76">
        <v>70305.288</v>
      </c>
      <c r="AY33" s="76">
        <v>54608.414140000001</v>
      </c>
      <c r="AZ33" s="76">
        <v>1190.2019564</v>
      </c>
      <c r="BA33" s="76">
        <v>2.9470425664</v>
      </c>
      <c r="BB33" s="76">
        <v>15202.305462</v>
      </c>
      <c r="BC33" s="76">
        <v>14.7866499899999</v>
      </c>
      <c r="BD33" s="76">
        <v>3.2651396239999899</v>
      </c>
      <c r="BE33" s="76">
        <v>1053.7680356999999</v>
      </c>
      <c r="BF33" s="76">
        <v>140.76401530000001</v>
      </c>
      <c r="BG33" s="76">
        <v>0</v>
      </c>
      <c r="BH33" s="76">
        <v>1.2276522246999999</v>
      </c>
      <c r="BI33" s="76">
        <v>8456.8869139999897</v>
      </c>
      <c r="BJ33" s="76">
        <v>610.09990000000005</v>
      </c>
      <c r="BK33" s="76">
        <v>206.51618999999999</v>
      </c>
      <c r="BL33" s="76">
        <v>2813.2637879999902</v>
      </c>
      <c r="BM33" s="76">
        <v>5643.6163603000005</v>
      </c>
      <c r="BN33" s="76">
        <v>2.7344974130000002</v>
      </c>
      <c r="BO33" s="76">
        <v>1.0225862999999999</v>
      </c>
      <c r="BP33" s="76">
        <v>488.21946635</v>
      </c>
      <c r="BQ33" s="76">
        <v>3.537401816</v>
      </c>
      <c r="BR33" s="76">
        <v>191.07408390000001</v>
      </c>
      <c r="BS33" s="76">
        <v>18.330016449999999</v>
      </c>
      <c r="BT33" s="76">
        <v>5.7441239099999999</v>
      </c>
      <c r="BU33" s="76">
        <v>792.60876169999995</v>
      </c>
      <c r="BV33" s="76">
        <v>24.183231450000001</v>
      </c>
      <c r="BW33" s="76">
        <v>168.717769</v>
      </c>
      <c r="BX33" s="76">
        <v>5.9289073160000001</v>
      </c>
      <c r="BY33" s="76">
        <v>86.602925400000004</v>
      </c>
      <c r="BZ33" s="76">
        <v>0.88655937506999904</v>
      </c>
      <c r="CA33" s="76">
        <v>1473.6355000000001</v>
      </c>
      <c r="CB33" s="76">
        <v>1162.7864373299999</v>
      </c>
      <c r="CC33" s="76">
        <v>1162.78753818</v>
      </c>
      <c r="CD33" s="76">
        <v>9299.1693329999907</v>
      </c>
      <c r="CE33" s="76">
        <v>16.637912270000001</v>
      </c>
      <c r="CF33" s="76">
        <v>0.86220939699999999</v>
      </c>
      <c r="CG33" s="76">
        <v>1376.7760000000001</v>
      </c>
      <c r="CH33" s="76">
        <v>39240.13321</v>
      </c>
      <c r="CI33" s="76">
        <v>4038.969744</v>
      </c>
      <c r="CJ33" s="76">
        <v>3279.65339146</v>
      </c>
      <c r="CK33" s="76">
        <v>709.225419039999</v>
      </c>
      <c r="CL33" s="76">
        <v>0</v>
      </c>
      <c r="CM33" s="76">
        <v>418.38437193999999</v>
      </c>
      <c r="CN33" s="76">
        <v>33972.127</v>
      </c>
      <c r="CO33" s="76">
        <v>4542.1003473000001</v>
      </c>
      <c r="CP33" s="76">
        <v>1885.6346903000001</v>
      </c>
      <c r="CQ33" s="76"/>
      <c r="CR33" s="76"/>
      <c r="CS33" s="76"/>
      <c r="CT33" s="76"/>
      <c r="CU33" s="76"/>
      <c r="CV33" s="29">
        <f t="shared" si="1"/>
        <v>8.0003208962034274E-3</v>
      </c>
      <c r="CW33" s="41">
        <f t="shared" si="2"/>
        <v>-3.975184199513226E-5</v>
      </c>
      <c r="CX33" s="41">
        <f t="shared" si="3"/>
        <v>8.0002252221796945E-7</v>
      </c>
      <c r="CY33" s="41">
        <f t="shared" si="0"/>
        <v>-6.5431949881401038E-5</v>
      </c>
      <c r="CZ33" s="41"/>
      <c r="DA33" s="29"/>
      <c r="DB33" s="29"/>
      <c r="DC33" s="76"/>
      <c r="DD33" s="76"/>
      <c r="DE33" s="76"/>
      <c r="DF33" s="76"/>
      <c r="DG33" s="76"/>
      <c r="DH33" s="76"/>
      <c r="DI33" s="76"/>
      <c r="DJ33" s="76"/>
      <c r="DK33" s="76"/>
    </row>
    <row r="34" spans="1:115">
      <c r="A34" s="94" t="s">
        <v>198</v>
      </c>
      <c r="B34" s="76">
        <v>46.029470156000002</v>
      </c>
      <c r="C34" s="76">
        <v>347.00661500000001</v>
      </c>
      <c r="D34" s="76">
        <v>31.45159365</v>
      </c>
      <c r="E34" s="76">
        <v>31.451616699999999</v>
      </c>
      <c r="F34" s="76">
        <v>347.00726980000002</v>
      </c>
      <c r="G34" s="76">
        <v>347.0052326</v>
      </c>
      <c r="H34" s="76">
        <v>114.45561410000001</v>
      </c>
      <c r="I34" s="76">
        <v>2.1444022829999998</v>
      </c>
      <c r="J34" s="76">
        <v>874.03545938000002</v>
      </c>
      <c r="K34" s="76">
        <v>874.03521836000004</v>
      </c>
      <c r="L34" s="76">
        <v>3041.3796000000002</v>
      </c>
      <c r="M34" s="76">
        <v>106.93526339</v>
      </c>
      <c r="N34" s="76">
        <v>106.93776985</v>
      </c>
      <c r="O34" s="76">
        <v>4068.7573119999902</v>
      </c>
      <c r="P34" s="76">
        <v>4068.88396899999</v>
      </c>
      <c r="Q34" s="76">
        <v>689467.89037999895</v>
      </c>
      <c r="R34" s="76">
        <v>62356742.452</v>
      </c>
      <c r="S34" s="76">
        <v>689743.86534999998</v>
      </c>
      <c r="T34" s="76">
        <v>1812.3005350000001</v>
      </c>
      <c r="U34" s="76">
        <v>2223.4002724500001</v>
      </c>
      <c r="V34" s="76">
        <v>638.93581642000004</v>
      </c>
      <c r="W34" s="76">
        <v>579.32763999999997</v>
      </c>
      <c r="X34" s="76">
        <v>746.20535080000002</v>
      </c>
      <c r="Y34" s="76">
        <v>657.03822434999995</v>
      </c>
      <c r="Z34" s="76">
        <v>3463.2181169999999</v>
      </c>
      <c r="AA34" s="76">
        <v>7555.4827999999998</v>
      </c>
      <c r="AB34" s="76">
        <v>15393.015715</v>
      </c>
      <c r="AC34" s="76">
        <v>423.68999739999998</v>
      </c>
      <c r="AD34" s="76">
        <v>423.69004239999998</v>
      </c>
      <c r="AE34" s="76">
        <v>423.68404299999997</v>
      </c>
      <c r="AF34" s="76">
        <v>1054.9495623600001</v>
      </c>
      <c r="AG34" s="76">
        <v>708.8566677</v>
      </c>
      <c r="AH34" s="76">
        <v>705.72204669999996</v>
      </c>
      <c r="AI34" s="76">
        <v>1317.2766022999999</v>
      </c>
      <c r="AJ34" s="76">
        <v>21.371646004999999</v>
      </c>
      <c r="AK34" s="76">
        <v>180.11027469999999</v>
      </c>
      <c r="AL34" s="76">
        <v>32.45513622</v>
      </c>
      <c r="AM34" s="76">
        <v>61.79880086</v>
      </c>
      <c r="AN34" s="76">
        <v>0</v>
      </c>
      <c r="AO34" s="76">
        <v>1006.04259499999</v>
      </c>
      <c r="AP34" s="76">
        <v>59.008323669999903</v>
      </c>
      <c r="AQ34" s="76">
        <v>59.052378099999999</v>
      </c>
      <c r="AR34" s="76">
        <v>3890.8068684999998</v>
      </c>
      <c r="AS34" s="76">
        <v>3890.7787619999999</v>
      </c>
      <c r="AT34" s="76">
        <v>75281.544899999994</v>
      </c>
      <c r="AU34" s="76">
        <v>12616.6652299999</v>
      </c>
      <c r="AV34" s="76">
        <v>12552.46225</v>
      </c>
      <c r="AW34" s="76">
        <v>28200.386715000001</v>
      </c>
      <c r="AX34" s="76">
        <v>88603.533929999903</v>
      </c>
      <c r="AY34" s="76">
        <v>74956.953080000007</v>
      </c>
      <c r="AZ34" s="76">
        <v>1328.8794023999999</v>
      </c>
      <c r="BA34" s="76">
        <v>2.8426746412999999</v>
      </c>
      <c r="BB34" s="76">
        <v>19692.335202999999</v>
      </c>
      <c r="BC34" s="76">
        <v>14.051732699999899</v>
      </c>
      <c r="BD34" s="76">
        <v>2.7488520240000001</v>
      </c>
      <c r="BE34" s="76">
        <v>933.50396179999996</v>
      </c>
      <c r="BF34" s="76">
        <v>92.740493837000002</v>
      </c>
      <c r="BG34" s="76">
        <v>0</v>
      </c>
      <c r="BH34" s="76">
        <v>1.049002027</v>
      </c>
      <c r="BI34" s="76">
        <v>6228.4370999999901</v>
      </c>
      <c r="BJ34" s="76">
        <v>380.17230000000001</v>
      </c>
      <c r="BK34" s="76">
        <v>179.78218000000001</v>
      </c>
      <c r="BL34" s="76">
        <v>2363.4301719999999</v>
      </c>
      <c r="BM34" s="76">
        <v>3865.01519805</v>
      </c>
      <c r="BN34" s="76">
        <v>2.1098609979999998</v>
      </c>
      <c r="BO34" s="76">
        <v>0.70183384000000004</v>
      </c>
      <c r="BP34" s="76">
        <v>324.35529646999902</v>
      </c>
      <c r="BQ34" s="76">
        <v>2.4701042329999998</v>
      </c>
      <c r="BR34" s="76">
        <v>170.64738269999901</v>
      </c>
      <c r="BS34" s="76">
        <v>19.585101160000001</v>
      </c>
      <c r="BT34" s="76">
        <v>4.9506504839999996</v>
      </c>
      <c r="BU34" s="76">
        <v>719.13928979999901</v>
      </c>
      <c r="BV34" s="76">
        <v>25.01525972</v>
      </c>
      <c r="BW34" s="76">
        <v>165.85775179999999</v>
      </c>
      <c r="BX34" s="76">
        <v>5.2685693329999896</v>
      </c>
      <c r="BY34" s="76">
        <v>66.776410799999994</v>
      </c>
      <c r="BZ34" s="76">
        <v>0.66820162665000005</v>
      </c>
      <c r="CA34" s="76">
        <v>3439.5853999999999</v>
      </c>
      <c r="CB34" s="76">
        <v>1084.37648941</v>
      </c>
      <c r="CC34" s="76">
        <v>1084.3779946299901</v>
      </c>
      <c r="CD34" s="76">
        <v>12670.896230999901</v>
      </c>
      <c r="CE34" s="76">
        <v>19.428956379999999</v>
      </c>
      <c r="CF34" s="76">
        <v>0.76626309299999995</v>
      </c>
      <c r="CG34" s="76">
        <v>1198.5508</v>
      </c>
      <c r="CH34" s="76">
        <v>47181.717013000001</v>
      </c>
      <c r="CI34" s="76">
        <v>5336.4845877999996</v>
      </c>
      <c r="CJ34" s="76">
        <v>4426.1800095999997</v>
      </c>
      <c r="CK34" s="76">
        <v>983.748211209999</v>
      </c>
      <c r="CL34" s="76">
        <v>0</v>
      </c>
      <c r="CM34" s="76">
        <v>549.74542723000002</v>
      </c>
      <c r="CN34" s="76">
        <v>42465.53845</v>
      </c>
      <c r="CO34" s="76">
        <v>5805.1432190999903</v>
      </c>
      <c r="CP34" s="76">
        <v>2454.2989115</v>
      </c>
      <c r="CQ34" s="76"/>
      <c r="CR34" s="76"/>
      <c r="CS34" s="76"/>
      <c r="CT34" s="76"/>
      <c r="CU34" s="76"/>
      <c r="CV34" s="29">
        <f t="shared" si="1"/>
        <v>8.000320486765496E-3</v>
      </c>
      <c r="CW34" s="41">
        <f t="shared" si="2"/>
        <v>-3.9872762894392326E-5</v>
      </c>
      <c r="CX34" s="41">
        <f t="shared" si="3"/>
        <v>-1.3277889584437955E-6</v>
      </c>
      <c r="CY34" s="41">
        <f t="shared" si="0"/>
        <v>-7.5841662711657653E-5</v>
      </c>
      <c r="CZ34" s="41"/>
      <c r="DA34" s="29"/>
      <c r="DB34" s="29"/>
      <c r="DC34" s="76"/>
      <c r="DD34" s="76"/>
      <c r="DE34" s="76"/>
      <c r="DF34" s="76"/>
      <c r="DG34" s="76"/>
      <c r="DH34" s="76"/>
      <c r="DI34" s="76"/>
      <c r="DJ34" s="76"/>
      <c r="DK34" s="76"/>
    </row>
    <row r="35" spans="1:115">
      <c r="A35" s="94" t="s">
        <v>199</v>
      </c>
      <c r="B35" s="76">
        <v>7.4386795599999997</v>
      </c>
      <c r="C35" s="76">
        <v>61.1051973</v>
      </c>
      <c r="D35" s="76">
        <v>6.3494152399999999</v>
      </c>
      <c r="E35" s="76">
        <v>6.3494411299999998</v>
      </c>
      <c r="F35" s="76">
        <v>61.105182560000003</v>
      </c>
      <c r="G35" s="76">
        <v>61.104819499999998</v>
      </c>
      <c r="H35" s="76">
        <v>22.510420939999999</v>
      </c>
      <c r="I35" s="76">
        <v>0.56542031999999998</v>
      </c>
      <c r="J35" s="76">
        <v>115.959487334</v>
      </c>
      <c r="K35" s="76">
        <v>115.95983033</v>
      </c>
      <c r="L35" s="76">
        <v>270.47397000000001</v>
      </c>
      <c r="M35" s="76">
        <v>14.479229272</v>
      </c>
      <c r="N35" s="76">
        <v>14.479536945</v>
      </c>
      <c r="O35" s="76">
        <v>492.47378429999998</v>
      </c>
      <c r="P35" s="76">
        <v>492.48917779999999</v>
      </c>
      <c r="Q35" s="76">
        <v>66332.382539999904</v>
      </c>
      <c r="R35" s="76">
        <v>6504163.2919999901</v>
      </c>
      <c r="S35" s="76">
        <v>66358.932189999905</v>
      </c>
      <c r="T35" s="76">
        <v>122.9489366</v>
      </c>
      <c r="U35" s="76">
        <v>368.93111649000002</v>
      </c>
      <c r="V35" s="76">
        <v>94.132887850000003</v>
      </c>
      <c r="W35" s="76">
        <v>49.573630000000001</v>
      </c>
      <c r="X35" s="76">
        <v>113.4062107</v>
      </c>
      <c r="Y35" s="76">
        <v>70.508212740000005</v>
      </c>
      <c r="Z35" s="76">
        <v>307.99647049999999</v>
      </c>
      <c r="AA35" s="76">
        <v>674.32042000000001</v>
      </c>
      <c r="AB35" s="76">
        <v>2255.29082099999</v>
      </c>
      <c r="AC35" s="76">
        <v>79.948393799999906</v>
      </c>
      <c r="AD35" s="76">
        <v>79.948342100000005</v>
      </c>
      <c r="AE35" s="76">
        <v>79.947276599999995</v>
      </c>
      <c r="AF35" s="76">
        <v>103.566912156</v>
      </c>
      <c r="AG35" s="76">
        <v>114.87855500000001</v>
      </c>
      <c r="AH35" s="76">
        <v>105.9059012</v>
      </c>
      <c r="AI35" s="76">
        <v>130.16293629999899</v>
      </c>
      <c r="AJ35" s="76">
        <v>3.0069149789999998</v>
      </c>
      <c r="AK35" s="76">
        <v>25.65477989</v>
      </c>
      <c r="AL35" s="76">
        <v>8.1417594599999994</v>
      </c>
      <c r="AM35" s="76">
        <v>8.5285378249999901</v>
      </c>
      <c r="AN35" s="76">
        <v>0</v>
      </c>
      <c r="AO35" s="76">
        <v>95.601609999999994</v>
      </c>
      <c r="AP35" s="76">
        <v>10.60773601</v>
      </c>
      <c r="AQ35" s="76">
        <v>10.61370097</v>
      </c>
      <c r="AR35" s="76">
        <v>334.33382419999998</v>
      </c>
      <c r="AS35" s="76">
        <v>334.33163839999997</v>
      </c>
      <c r="AT35" s="76">
        <v>12033.65785</v>
      </c>
      <c r="AU35" s="76">
        <v>2211.2832330000001</v>
      </c>
      <c r="AV35" s="76">
        <v>2038.3685639999901</v>
      </c>
      <c r="AW35" s="76">
        <v>3321.1561609999999</v>
      </c>
      <c r="AX35" s="76">
        <v>14359.252500000001</v>
      </c>
      <c r="AY35" s="76">
        <v>11093.92569</v>
      </c>
      <c r="AZ35" s="76">
        <v>193.58633639999999</v>
      </c>
      <c r="BA35" s="76">
        <v>0.44115513639999998</v>
      </c>
      <c r="BB35" s="76">
        <v>2089.2461684</v>
      </c>
      <c r="BC35" s="76">
        <v>2.4897811600000002</v>
      </c>
      <c r="BD35" s="76">
        <v>0.66804428399999904</v>
      </c>
      <c r="BE35" s="76">
        <v>224.50616369999901</v>
      </c>
      <c r="BF35" s="76">
        <v>8.7651413969999901</v>
      </c>
      <c r="BG35" s="76">
        <v>0</v>
      </c>
      <c r="BH35" s="76">
        <v>0.16452396520000001</v>
      </c>
      <c r="BI35" s="76">
        <v>812.84423789999903</v>
      </c>
      <c r="BJ35" s="76">
        <v>33.809179999999998</v>
      </c>
      <c r="BK35" s="76">
        <v>16.874006000000001</v>
      </c>
      <c r="BL35" s="76">
        <v>442.62173949999999</v>
      </c>
      <c r="BM35" s="76">
        <v>370.22319149999998</v>
      </c>
      <c r="BN35" s="76">
        <v>0.242939409</v>
      </c>
      <c r="BO35" s="76">
        <v>6.2613849999999999E-2</v>
      </c>
      <c r="BP35" s="76">
        <v>33.01706695</v>
      </c>
      <c r="BQ35" s="76">
        <v>0.43853120169999998</v>
      </c>
      <c r="BR35" s="76">
        <v>27.553648580000001</v>
      </c>
      <c r="BS35" s="76">
        <v>2.9715373559999998</v>
      </c>
      <c r="BT35" s="76">
        <v>1.1189928199999899</v>
      </c>
      <c r="BU35" s="76">
        <v>125.2763784</v>
      </c>
      <c r="BV35" s="76">
        <v>4.7520186000000004</v>
      </c>
      <c r="BW35" s="76">
        <v>27.5849476</v>
      </c>
      <c r="BX35" s="76">
        <v>1.169647066</v>
      </c>
      <c r="BY35" s="76">
        <v>13.664485259999999</v>
      </c>
      <c r="BZ35" s="76">
        <v>8.7792339509999998E-2</v>
      </c>
      <c r="CA35" s="76">
        <v>268.59793000000002</v>
      </c>
      <c r="CB35" s="76">
        <v>52.493824318000001</v>
      </c>
      <c r="CC35" s="76">
        <v>52.493733974999998</v>
      </c>
      <c r="CD35" s="76">
        <v>1292.3378072</v>
      </c>
      <c r="CE35" s="76">
        <v>2.84464120899999</v>
      </c>
      <c r="CF35" s="76">
        <v>0.20204306080000001</v>
      </c>
      <c r="CG35" s="76">
        <v>112.493675</v>
      </c>
      <c r="CH35" s="76">
        <v>5371.3811349999996</v>
      </c>
      <c r="CI35" s="76">
        <v>535.65858027000002</v>
      </c>
      <c r="CJ35" s="76">
        <v>426.749661029999</v>
      </c>
      <c r="CK35" s="76">
        <v>92.838503732999996</v>
      </c>
      <c r="CL35" s="76">
        <v>0</v>
      </c>
      <c r="CM35" s="76">
        <v>64.987313979999996</v>
      </c>
      <c r="CN35" s="76">
        <v>4795.3354499999996</v>
      </c>
      <c r="CO35" s="76">
        <v>643.13254480000001</v>
      </c>
      <c r="CP35" s="76">
        <v>262.96402719999998</v>
      </c>
      <c r="CQ35" s="76"/>
      <c r="CR35" s="76"/>
      <c r="CS35" s="76"/>
      <c r="CT35" s="76"/>
      <c r="CU35" s="76"/>
      <c r="CV35" s="29">
        <f t="shared" si="1"/>
        <v>8.0003158242394588E-3</v>
      </c>
      <c r="CW35" s="41">
        <f t="shared" si="2"/>
        <v>-3.9496345648808806E-5</v>
      </c>
      <c r="CX35" s="41">
        <f t="shared" si="3"/>
        <v>-8.526848916775345E-7</v>
      </c>
      <c r="CY35" s="41">
        <f t="shared" ref="CY35:CY51" si="4">(BL35-BE35-BT35-BU35-BY35-BA35-BC35-BD35-BG35-BF35-BH35-BN35-BO35-BP35-BQ35-BR35-BS35-BX35-BZ35)/BL35</f>
        <v>-3.773735747340228E-5</v>
      </c>
      <c r="CZ35" s="41"/>
      <c r="DA35" s="29"/>
      <c r="DB35" s="29"/>
      <c r="DC35" s="76"/>
      <c r="DD35" s="76"/>
      <c r="DE35" s="76"/>
      <c r="DF35" s="76"/>
      <c r="DG35" s="76"/>
      <c r="DH35" s="76"/>
      <c r="DI35" s="76"/>
      <c r="DJ35" s="76"/>
      <c r="DK35" s="76"/>
    </row>
    <row r="36" spans="1:115">
      <c r="A36" s="94" t="s">
        <v>200</v>
      </c>
      <c r="B36" s="76">
        <v>64.080839519999998</v>
      </c>
      <c r="C36" s="76">
        <v>426.1443567</v>
      </c>
      <c r="D36" s="76">
        <v>40.279680370000001</v>
      </c>
      <c r="E36" s="76">
        <v>40.279746000000003</v>
      </c>
      <c r="F36" s="76">
        <v>426.14421979999997</v>
      </c>
      <c r="G36" s="76">
        <v>426.14168719999998</v>
      </c>
      <c r="H36" s="76">
        <v>131.49116530000001</v>
      </c>
      <c r="I36" s="76">
        <v>2.7714284999999999</v>
      </c>
      <c r="J36" s="76">
        <v>866.80744557000003</v>
      </c>
      <c r="K36" s="76">
        <v>866.80710095999996</v>
      </c>
      <c r="L36" s="76">
        <v>3680.2305000000001</v>
      </c>
      <c r="M36" s="76">
        <v>120.40590176000001</v>
      </c>
      <c r="N36" s="76">
        <v>120.40865737999999</v>
      </c>
      <c r="O36" s="76">
        <v>4227.4866149999998</v>
      </c>
      <c r="P36" s="76">
        <v>4227.6182659999904</v>
      </c>
      <c r="Q36" s="76">
        <v>626206.84444999998</v>
      </c>
      <c r="R36" s="76">
        <v>67839223.714000002</v>
      </c>
      <c r="S36" s="76">
        <v>626457.46144999994</v>
      </c>
      <c r="T36" s="76">
        <v>1488.367193</v>
      </c>
      <c r="U36" s="76">
        <v>2667.68565618</v>
      </c>
      <c r="V36" s="76">
        <v>738.46139502999995</v>
      </c>
      <c r="W36" s="76">
        <v>557.35810000000004</v>
      </c>
      <c r="X36" s="76">
        <v>764.15650200000005</v>
      </c>
      <c r="Y36" s="76">
        <v>608.79411334999998</v>
      </c>
      <c r="Z36" s="76">
        <v>3032.7103520000001</v>
      </c>
      <c r="AA36" s="76">
        <v>7006.9575999999997</v>
      </c>
      <c r="AB36" s="76">
        <v>16805.80689</v>
      </c>
      <c r="AC36" s="76">
        <v>490.45725060000001</v>
      </c>
      <c r="AD36" s="76">
        <v>490.45684319999998</v>
      </c>
      <c r="AE36" s="76">
        <v>490.45019439999999</v>
      </c>
      <c r="AF36" s="76">
        <v>983.83797394999999</v>
      </c>
      <c r="AG36" s="76">
        <v>840.88897129999998</v>
      </c>
      <c r="AH36" s="76">
        <v>808.69584629999997</v>
      </c>
      <c r="AI36" s="76">
        <v>1147.64174</v>
      </c>
      <c r="AJ36" s="76">
        <v>25.276816493999998</v>
      </c>
      <c r="AK36" s="76">
        <v>190.63442144000001</v>
      </c>
      <c r="AL36" s="76">
        <v>40.917304899999998</v>
      </c>
      <c r="AM36" s="76">
        <v>83.702643249999994</v>
      </c>
      <c r="AN36" s="76">
        <v>0</v>
      </c>
      <c r="AO36" s="76">
        <v>1000.981032</v>
      </c>
      <c r="AP36" s="76">
        <v>67.115770999999995</v>
      </c>
      <c r="AQ36" s="76">
        <v>67.160475000000005</v>
      </c>
      <c r="AR36" s="76">
        <v>3553.0332149999999</v>
      </c>
      <c r="AS36" s="76">
        <v>3553.0072329999998</v>
      </c>
      <c r="AT36" s="76">
        <v>85042.547199999899</v>
      </c>
      <c r="AU36" s="76">
        <v>19227.6769199999</v>
      </c>
      <c r="AV36" s="76">
        <v>18464.890810000001</v>
      </c>
      <c r="AW36" s="76">
        <v>27358.137989999999</v>
      </c>
      <c r="AX36" s="76">
        <v>105106.905699999</v>
      </c>
      <c r="AY36" s="76">
        <v>81813.179000000004</v>
      </c>
      <c r="AZ36" s="76">
        <v>1438.4188452999999</v>
      </c>
      <c r="BA36" s="76">
        <v>3.2129491273999902</v>
      </c>
      <c r="BB36" s="76">
        <v>18115.431596999999</v>
      </c>
      <c r="BC36" s="76">
        <v>16.786474070000001</v>
      </c>
      <c r="BD36" s="76">
        <v>3.9303205399999999</v>
      </c>
      <c r="BE36" s="76">
        <v>1399.9433953999901</v>
      </c>
      <c r="BF36" s="76">
        <v>109.984813629999</v>
      </c>
      <c r="BG36" s="76">
        <v>0</v>
      </c>
      <c r="BH36" s="76">
        <v>1.2578922369999901</v>
      </c>
      <c r="BI36" s="76">
        <v>7721.2105849999998</v>
      </c>
      <c r="BJ36" s="76">
        <v>460.03026999999997</v>
      </c>
      <c r="BK36" s="76">
        <v>193.09464</v>
      </c>
      <c r="BL36" s="76">
        <v>3159.0081449999898</v>
      </c>
      <c r="BM36" s="76">
        <v>4562.1970326999999</v>
      </c>
      <c r="BN36" s="76">
        <v>2.4361186749999999</v>
      </c>
      <c r="BO36" s="76">
        <v>0.80204134999999999</v>
      </c>
      <c r="BP36" s="76">
        <v>389.54017098000003</v>
      </c>
      <c r="BQ36" s="76">
        <v>3.6991907519999998</v>
      </c>
      <c r="BR36" s="76">
        <v>204.4587439</v>
      </c>
      <c r="BS36" s="76">
        <v>20.755207539999901</v>
      </c>
      <c r="BT36" s="76">
        <v>6.7406439599999999</v>
      </c>
      <c r="BU36" s="76">
        <v>875.66519819999996</v>
      </c>
      <c r="BV36" s="76">
        <v>28.754107300000001</v>
      </c>
      <c r="BW36" s="76">
        <v>187.3332015</v>
      </c>
      <c r="BX36" s="76">
        <v>7.0894659869999996</v>
      </c>
      <c r="BY36" s="76">
        <v>112.08018029999999</v>
      </c>
      <c r="BZ36" s="76">
        <v>0.80235202282999996</v>
      </c>
      <c r="CA36" s="76">
        <v>2057.0100000000002</v>
      </c>
      <c r="CB36" s="76">
        <v>637.29889257999901</v>
      </c>
      <c r="CC36" s="76">
        <v>637.30137666999997</v>
      </c>
      <c r="CD36" s="76">
        <v>11178.518040000001</v>
      </c>
      <c r="CE36" s="76">
        <v>20.397533490000001</v>
      </c>
      <c r="CF36" s="76">
        <v>0.99031930999999995</v>
      </c>
      <c r="CG36" s="76">
        <v>1287.298</v>
      </c>
      <c r="CH36" s="76">
        <v>45282.4387299999</v>
      </c>
      <c r="CI36" s="76">
        <v>4822.5385690000003</v>
      </c>
      <c r="CJ36" s="76">
        <v>3902.8427797999898</v>
      </c>
      <c r="CK36" s="76">
        <v>849.86369864999995</v>
      </c>
      <c r="CL36" s="76">
        <v>0</v>
      </c>
      <c r="CM36" s="76">
        <v>539.13363504999995</v>
      </c>
      <c r="CN36" s="76">
        <v>40361.00043</v>
      </c>
      <c r="CO36" s="76">
        <v>5514.9990594000001</v>
      </c>
      <c r="CP36" s="76">
        <v>2288.2551579999999</v>
      </c>
      <c r="CQ36" s="76"/>
      <c r="CR36" s="76"/>
      <c r="CS36" s="76"/>
      <c r="CT36" s="76"/>
      <c r="CU36" s="76"/>
      <c r="CV36" s="29">
        <f t="shared" si="1"/>
        <v>8.000320870448838E-3</v>
      </c>
      <c r="CW36" s="41">
        <f t="shared" si="2"/>
        <v>-4.0029637184869767E-5</v>
      </c>
      <c r="CX36" s="41">
        <f t="shared" si="3"/>
        <v>7.0031764457047218E-7</v>
      </c>
      <c r="CY36" s="41">
        <f t="shared" si="4"/>
        <v>-5.6034572595000486E-5</v>
      </c>
      <c r="CZ36" s="41"/>
      <c r="DA36" s="29"/>
      <c r="DB36" s="29"/>
      <c r="DC36" s="76"/>
      <c r="DD36" s="76"/>
      <c r="DE36" s="76"/>
      <c r="DF36" s="76"/>
      <c r="DG36" s="76"/>
      <c r="DH36" s="76"/>
      <c r="DI36" s="76"/>
      <c r="DJ36" s="76"/>
      <c r="DK36" s="76"/>
    </row>
    <row r="37" spans="1:115">
      <c r="A37" s="94" t="s">
        <v>201</v>
      </c>
      <c r="B37" s="76">
        <v>27.582141610000001</v>
      </c>
      <c r="C37" s="76">
        <v>228.21073999999999</v>
      </c>
      <c r="D37" s="76">
        <v>24.0829144</v>
      </c>
      <c r="E37" s="76">
        <v>24.082888799999999</v>
      </c>
      <c r="F37" s="76">
        <v>228.21007469999901</v>
      </c>
      <c r="G37" s="76">
        <v>228.20868129999999</v>
      </c>
      <c r="H37" s="76">
        <v>85.238066349999997</v>
      </c>
      <c r="I37" s="76">
        <v>1.986046846</v>
      </c>
      <c r="J37" s="76">
        <v>446.82726158999998</v>
      </c>
      <c r="K37" s="76">
        <v>446.82714879000002</v>
      </c>
      <c r="L37" s="76">
        <v>1315.6635000000001</v>
      </c>
      <c r="M37" s="76">
        <v>65.531630989999996</v>
      </c>
      <c r="N37" s="76">
        <v>65.533487219999998</v>
      </c>
      <c r="O37" s="76">
        <v>2288.3730064000001</v>
      </c>
      <c r="P37" s="76">
        <v>2288.444184</v>
      </c>
      <c r="Q37" s="76">
        <v>329987.92719999998</v>
      </c>
      <c r="R37" s="76">
        <v>31272754.170000002</v>
      </c>
      <c r="S37" s="76">
        <v>330120.04499999998</v>
      </c>
      <c r="T37" s="76">
        <v>1071.74873</v>
      </c>
      <c r="U37" s="76">
        <v>1415.0838007699999</v>
      </c>
      <c r="V37" s="76">
        <v>380.22351115999999</v>
      </c>
      <c r="W37" s="76">
        <v>347.92610000000002</v>
      </c>
      <c r="X37" s="76">
        <v>460.63014600000002</v>
      </c>
      <c r="Y37" s="76">
        <v>339.77126959999998</v>
      </c>
      <c r="Z37" s="76">
        <v>1800.09905999999</v>
      </c>
      <c r="AA37" s="76">
        <v>3902.5641000000001</v>
      </c>
      <c r="AB37" s="76">
        <v>9111.7979099999993</v>
      </c>
      <c r="AC37" s="76">
        <v>309.08067110000002</v>
      </c>
      <c r="AD37" s="76">
        <v>309.08075330000003</v>
      </c>
      <c r="AE37" s="76">
        <v>309.07632649999999</v>
      </c>
      <c r="AF37" s="76">
        <v>560.72390065000002</v>
      </c>
      <c r="AG37" s="76">
        <v>471.50388900000002</v>
      </c>
      <c r="AH37" s="76">
        <v>465.88193549999897</v>
      </c>
      <c r="AI37" s="76">
        <v>710.29491935999999</v>
      </c>
      <c r="AJ37" s="76">
        <v>13.525813376999899</v>
      </c>
      <c r="AK37" s="76">
        <v>107.972407899999</v>
      </c>
      <c r="AL37" s="76">
        <v>28.91902193</v>
      </c>
      <c r="AM37" s="76">
        <v>35.518508310000001</v>
      </c>
      <c r="AN37" s="76">
        <v>0</v>
      </c>
      <c r="AO37" s="76">
        <v>515.92940399999998</v>
      </c>
      <c r="AP37" s="76">
        <v>40.222588399999999</v>
      </c>
      <c r="AQ37" s="76">
        <v>40.243790400000002</v>
      </c>
      <c r="AR37" s="76">
        <v>1645.511624</v>
      </c>
      <c r="AS37" s="76">
        <v>1645.4980052999999</v>
      </c>
      <c r="AT37" s="76">
        <v>49457.961600000002</v>
      </c>
      <c r="AU37" s="76">
        <v>9008.5216799999998</v>
      </c>
      <c r="AV37" s="76">
        <v>8893.3089599999894</v>
      </c>
      <c r="AW37" s="76">
        <v>15683.80581</v>
      </c>
      <c r="AX37" s="76">
        <v>58935.64372</v>
      </c>
      <c r="AY37" s="76">
        <v>48875.9503999999</v>
      </c>
      <c r="AZ37" s="76">
        <v>799.8299763</v>
      </c>
      <c r="BA37" s="76">
        <v>1.8507648952</v>
      </c>
      <c r="BB37" s="76">
        <v>10578.977181</v>
      </c>
      <c r="BC37" s="76">
        <v>9.8049114399999908</v>
      </c>
      <c r="BD37" s="76">
        <v>2.4859117379999902</v>
      </c>
      <c r="BE37" s="76">
        <v>807.36432100000002</v>
      </c>
      <c r="BF37" s="76">
        <v>41.724362254999903</v>
      </c>
      <c r="BG37" s="76">
        <v>0</v>
      </c>
      <c r="BH37" s="76">
        <v>0.67952731999999905</v>
      </c>
      <c r="BI37" s="76">
        <v>3438.530996</v>
      </c>
      <c r="BJ37" s="76">
        <v>164.45847000000001</v>
      </c>
      <c r="BK37" s="76">
        <v>81.947879999999998</v>
      </c>
      <c r="BL37" s="76">
        <v>1684.1798409999999</v>
      </c>
      <c r="BM37" s="76">
        <v>1754.35547463999</v>
      </c>
      <c r="BN37" s="76">
        <v>1.090448767</v>
      </c>
      <c r="BO37" s="76">
        <v>0.30322992999999998</v>
      </c>
      <c r="BP37" s="76">
        <v>152.56736555000001</v>
      </c>
      <c r="BQ37" s="76">
        <v>1.796695699</v>
      </c>
      <c r="BR37" s="76">
        <v>107.95582515</v>
      </c>
      <c r="BS37" s="76">
        <v>12.218864179999899</v>
      </c>
      <c r="BT37" s="76">
        <v>4.0637167700000001</v>
      </c>
      <c r="BU37" s="76">
        <v>479.09931169999999</v>
      </c>
      <c r="BV37" s="76">
        <v>17.90692421</v>
      </c>
      <c r="BW37" s="76">
        <v>113.5380564</v>
      </c>
      <c r="BX37" s="76">
        <v>4.4734902400000003</v>
      </c>
      <c r="BY37" s="76">
        <v>56.397317899999997</v>
      </c>
      <c r="BZ37" s="76">
        <v>0.38067845344000001</v>
      </c>
      <c r="CA37" s="76">
        <v>1597.7001</v>
      </c>
      <c r="CB37" s="76">
        <v>349.04248354999999</v>
      </c>
      <c r="CC37" s="76">
        <v>349.04279461999897</v>
      </c>
      <c r="CD37" s="76">
        <v>6678.1946423999998</v>
      </c>
      <c r="CE37" s="76">
        <v>11.427283746000001</v>
      </c>
      <c r="CF37" s="76">
        <v>0.70967791499999999</v>
      </c>
      <c r="CG37" s="76">
        <v>546.32209999999998</v>
      </c>
      <c r="CH37" s="76">
        <v>25842.225195999999</v>
      </c>
      <c r="CI37" s="76">
        <v>2758.4423185999999</v>
      </c>
      <c r="CJ37" s="76">
        <v>2263.2556153999999</v>
      </c>
      <c r="CK37" s="76">
        <v>501.28747198999997</v>
      </c>
      <c r="CL37" s="76">
        <v>0</v>
      </c>
      <c r="CM37" s="76">
        <v>320.62114539999999</v>
      </c>
      <c r="CN37" s="76">
        <v>23202.98086</v>
      </c>
      <c r="CO37" s="76">
        <v>3061.0639799</v>
      </c>
      <c r="CP37" s="76">
        <v>1273.3146093</v>
      </c>
      <c r="CQ37" s="76"/>
      <c r="CR37" s="76"/>
      <c r="CS37" s="76"/>
      <c r="CT37" s="76"/>
      <c r="CU37" s="76"/>
      <c r="CV37" s="29">
        <f t="shared" si="1"/>
        <v>8.0003179610642593E-3</v>
      </c>
      <c r="CW37" s="41">
        <f t="shared" si="2"/>
        <v>-3.9762847270072762E-5</v>
      </c>
      <c r="CX37" s="41">
        <f t="shared" si="3"/>
        <v>-1.2562457616259146E-6</v>
      </c>
      <c r="CY37" s="41">
        <f t="shared" si="4"/>
        <v>-4.5661387084543504E-5</v>
      </c>
      <c r="CZ37" s="41"/>
      <c r="DA37" s="29"/>
      <c r="DB37" s="29"/>
      <c r="DC37" s="76"/>
      <c r="DD37" s="76"/>
      <c r="DE37" s="76"/>
      <c r="DF37" s="76"/>
      <c r="DG37" s="76"/>
      <c r="DH37" s="76"/>
      <c r="DI37" s="76"/>
      <c r="DJ37" s="76"/>
      <c r="DK37" s="76"/>
    </row>
    <row r="38" spans="1:115">
      <c r="A38" s="94" t="s">
        <v>202</v>
      </c>
      <c r="B38" s="76">
        <v>23.259316259999999</v>
      </c>
      <c r="C38" s="76">
        <v>226.12803460000001</v>
      </c>
      <c r="D38" s="76">
        <v>24.854603340000001</v>
      </c>
      <c r="E38" s="76">
        <v>24.854541599999902</v>
      </c>
      <c r="F38" s="76">
        <v>226.1278786</v>
      </c>
      <c r="G38" s="76">
        <v>226.12649469999999</v>
      </c>
      <c r="H38" s="76">
        <v>92.415867699999893</v>
      </c>
      <c r="I38" s="76">
        <v>2.29366827</v>
      </c>
      <c r="J38" s="76">
        <v>441.359990979999</v>
      </c>
      <c r="K38" s="76">
        <v>441.36097039999999</v>
      </c>
      <c r="L38" s="76">
        <v>1487.3278</v>
      </c>
      <c r="M38" s="76">
        <v>59.144370713999997</v>
      </c>
      <c r="N38" s="76">
        <v>59.145731873999999</v>
      </c>
      <c r="O38" s="76">
        <v>2014.88159899999</v>
      </c>
      <c r="P38" s="76">
        <v>2014.944434</v>
      </c>
      <c r="Q38" s="76">
        <v>247053.450879999</v>
      </c>
      <c r="R38" s="76">
        <v>24390077.029999901</v>
      </c>
      <c r="S38" s="76">
        <v>247152.30127</v>
      </c>
      <c r="T38" s="76">
        <v>827.52809400000001</v>
      </c>
      <c r="U38" s="76">
        <v>1365.1556106200001</v>
      </c>
      <c r="V38" s="76">
        <v>356.38177968000002</v>
      </c>
      <c r="W38" s="76">
        <v>325.31567000000001</v>
      </c>
      <c r="X38" s="76">
        <v>471.6283206</v>
      </c>
      <c r="Y38" s="76">
        <v>318.52671509999999</v>
      </c>
      <c r="Z38" s="76">
        <v>1576.8439960000001</v>
      </c>
      <c r="AA38" s="76">
        <v>4106.2111000000004</v>
      </c>
      <c r="AB38" s="76">
        <v>8803.4924250000004</v>
      </c>
      <c r="AC38" s="76">
        <v>327.97203999999999</v>
      </c>
      <c r="AD38" s="76">
        <v>327.97133100000002</v>
      </c>
      <c r="AE38" s="76">
        <v>327.96746899999903</v>
      </c>
      <c r="AF38" s="76">
        <v>486.99193417999902</v>
      </c>
      <c r="AG38" s="76">
        <v>442.65116749999999</v>
      </c>
      <c r="AH38" s="76">
        <v>408.188314399999</v>
      </c>
      <c r="AI38" s="76">
        <v>616.87718010000003</v>
      </c>
      <c r="AJ38" s="76">
        <v>11.431724779</v>
      </c>
      <c r="AK38" s="76">
        <v>102.0608525</v>
      </c>
      <c r="AL38" s="76">
        <v>33.127549799999997</v>
      </c>
      <c r="AM38" s="76">
        <v>25.956239309999901</v>
      </c>
      <c r="AN38" s="76">
        <v>0</v>
      </c>
      <c r="AO38" s="76">
        <v>511.55338499999999</v>
      </c>
      <c r="AP38" s="76">
        <v>41.714462949999998</v>
      </c>
      <c r="AQ38" s="76">
        <v>41.734490229999999</v>
      </c>
      <c r="AR38" s="76">
        <v>1373.745381</v>
      </c>
      <c r="AS38" s="76">
        <v>1373.7308849999999</v>
      </c>
      <c r="AT38" s="76">
        <v>46636.878269999899</v>
      </c>
      <c r="AU38" s="76">
        <v>8251.8687900000004</v>
      </c>
      <c r="AV38" s="76">
        <v>7612.7636899999998</v>
      </c>
      <c r="AW38" s="76">
        <v>14670.808625</v>
      </c>
      <c r="AX38" s="76">
        <v>55329.198349999999</v>
      </c>
      <c r="AY38" s="76">
        <v>43002.54853</v>
      </c>
      <c r="AZ38" s="76">
        <v>761.87348899999995</v>
      </c>
      <c r="BA38" s="76">
        <v>1.7966141307999901</v>
      </c>
      <c r="BB38" s="76">
        <v>9818.0758750000005</v>
      </c>
      <c r="BC38" s="76">
        <v>9.5446868699999996</v>
      </c>
      <c r="BD38" s="76">
        <v>2.4726240640000001</v>
      </c>
      <c r="BE38" s="76">
        <v>795.70903799999996</v>
      </c>
      <c r="BF38" s="76">
        <v>45.9324760599999</v>
      </c>
      <c r="BG38" s="76">
        <v>0</v>
      </c>
      <c r="BH38" s="76">
        <v>0.68526516100000001</v>
      </c>
      <c r="BI38" s="76">
        <v>3474.9739549999999</v>
      </c>
      <c r="BJ38" s="76">
        <v>185.91605999999999</v>
      </c>
      <c r="BK38" s="76">
        <v>67.568690000000004</v>
      </c>
      <c r="BL38" s="76">
        <v>1656.193299</v>
      </c>
      <c r="BM38" s="76">
        <v>1818.7859338000001</v>
      </c>
      <c r="BN38" s="76">
        <v>1.1208458749999901</v>
      </c>
      <c r="BO38" s="76">
        <v>0.31585281999999998</v>
      </c>
      <c r="BP38" s="76">
        <v>165.00371675</v>
      </c>
      <c r="BQ38" s="76">
        <v>1.7693334080000001</v>
      </c>
      <c r="BR38" s="76">
        <v>102.490426399999</v>
      </c>
      <c r="BS38" s="76">
        <v>11.780797969999901</v>
      </c>
      <c r="BT38" s="76">
        <v>4.0617767899999997</v>
      </c>
      <c r="BU38" s="76">
        <v>459.88833899999997</v>
      </c>
      <c r="BV38" s="76">
        <v>19.224271739999999</v>
      </c>
      <c r="BW38" s="76">
        <v>120.6709568</v>
      </c>
      <c r="BX38" s="76">
        <v>4.4049158579999999</v>
      </c>
      <c r="BY38" s="76">
        <v>48.8792306</v>
      </c>
      <c r="BZ38" s="76">
        <v>0.39281450849999999</v>
      </c>
      <c r="CA38" s="76">
        <v>933.57399999999996</v>
      </c>
      <c r="CB38" s="76">
        <v>217.26836319999899</v>
      </c>
      <c r="CC38" s="76">
        <v>217.26860857</v>
      </c>
      <c r="CD38" s="76">
        <v>6226.5364310000004</v>
      </c>
      <c r="CE38" s="76">
        <v>11.2964768239999</v>
      </c>
      <c r="CF38" s="76">
        <v>0.81960016499999999</v>
      </c>
      <c r="CG38" s="76">
        <v>450.46210000000002</v>
      </c>
      <c r="CH38" s="76">
        <v>23944.654109999999</v>
      </c>
      <c r="CI38" s="76">
        <v>2529.5291391000001</v>
      </c>
      <c r="CJ38" s="76">
        <v>2080.6415952399998</v>
      </c>
      <c r="CK38" s="76">
        <v>464.25138712999899</v>
      </c>
      <c r="CL38" s="76">
        <v>0</v>
      </c>
      <c r="CM38" s="76">
        <v>267.72825632000001</v>
      </c>
      <c r="CN38" s="76">
        <v>21612.917939999999</v>
      </c>
      <c r="CO38" s="76">
        <v>2869.3783936</v>
      </c>
      <c r="CP38" s="76">
        <v>1189.8355388</v>
      </c>
      <c r="CQ38" s="76"/>
      <c r="CR38" s="76"/>
      <c r="CS38" s="76"/>
      <c r="CT38" s="76"/>
      <c r="CU38" s="76"/>
      <c r="CV38" s="29">
        <f t="shared" si="1"/>
        <v>8.0003177472387863E-3</v>
      </c>
      <c r="CW38" s="41">
        <f t="shared" si="2"/>
        <v>-3.9759793481646372E-5</v>
      </c>
      <c r="CX38" s="41">
        <f t="shared" si="3"/>
        <v>-1.5188027503239503E-6</v>
      </c>
      <c r="CY38" s="41">
        <f t="shared" si="4"/>
        <v>-3.348357062676862E-5</v>
      </c>
      <c r="CZ38" s="41"/>
      <c r="DA38" s="29"/>
      <c r="DB38" s="29"/>
      <c r="DC38" s="76"/>
      <c r="DD38" s="76"/>
      <c r="DE38" s="76"/>
      <c r="DF38" s="76"/>
      <c r="DG38" s="76"/>
      <c r="DH38" s="76"/>
      <c r="DI38" s="76"/>
      <c r="DJ38" s="76"/>
      <c r="DK38" s="76"/>
    </row>
    <row r="39" spans="1:115">
      <c r="A39" s="94" t="s">
        <v>331</v>
      </c>
      <c r="B39" s="76">
        <v>56.001936619999903</v>
      </c>
      <c r="C39" s="76">
        <v>408.08860770000001</v>
      </c>
      <c r="D39" s="76">
        <v>39.318193199999897</v>
      </c>
      <c r="E39" s="76">
        <v>39.318210199999903</v>
      </c>
      <c r="F39" s="76">
        <v>408.088368</v>
      </c>
      <c r="G39" s="76">
        <v>408.085915</v>
      </c>
      <c r="H39" s="76">
        <v>133.61094700000001</v>
      </c>
      <c r="I39" s="76">
        <v>2.95895065499999</v>
      </c>
      <c r="J39" s="76">
        <v>829.54619073000003</v>
      </c>
      <c r="K39" s="76">
        <v>829.54532140000003</v>
      </c>
      <c r="L39" s="76">
        <v>3392.0073000000002</v>
      </c>
      <c r="M39" s="76">
        <v>120.40499858</v>
      </c>
      <c r="N39" s="76">
        <v>120.407881199999</v>
      </c>
      <c r="O39" s="76">
        <v>3829.5240719999902</v>
      </c>
      <c r="P39" s="76">
        <v>3829.6430570000002</v>
      </c>
      <c r="Q39" s="76">
        <v>516029.36369999999</v>
      </c>
      <c r="R39" s="76">
        <v>61752333.079999998</v>
      </c>
      <c r="S39" s="76">
        <v>516235.78090000001</v>
      </c>
      <c r="T39" s="76">
        <v>1492.642026</v>
      </c>
      <c r="U39" s="76">
        <v>2501.5820352199999</v>
      </c>
      <c r="V39" s="76">
        <v>680.29697601999999</v>
      </c>
      <c r="W39" s="76">
        <v>468.46105999999997</v>
      </c>
      <c r="X39" s="76">
        <v>751.98309870000003</v>
      </c>
      <c r="Y39" s="76">
        <v>570.42969330000005</v>
      </c>
      <c r="Z39" s="76">
        <v>2881.5712779999999</v>
      </c>
      <c r="AA39" s="76">
        <v>6682.1944999999996</v>
      </c>
      <c r="AB39" s="76">
        <v>15866.844856</v>
      </c>
      <c r="AC39" s="76">
        <v>490.04129949999998</v>
      </c>
      <c r="AD39" s="76">
        <v>490.04176999999999</v>
      </c>
      <c r="AE39" s="76">
        <v>490.034268</v>
      </c>
      <c r="AF39" s="76">
        <v>922.83578676000002</v>
      </c>
      <c r="AG39" s="76">
        <v>756.79318899999998</v>
      </c>
      <c r="AH39" s="76">
        <v>724.68549900000005</v>
      </c>
      <c r="AI39" s="76">
        <v>1097.6946115999999</v>
      </c>
      <c r="AJ39" s="76">
        <v>23.291729060000002</v>
      </c>
      <c r="AK39" s="76">
        <v>180.32664749999901</v>
      </c>
      <c r="AL39" s="76">
        <v>43.393181399999897</v>
      </c>
      <c r="AM39" s="76">
        <v>71.831390200000001</v>
      </c>
      <c r="AN39" s="76">
        <v>0</v>
      </c>
      <c r="AO39" s="76">
        <v>1021.399548</v>
      </c>
      <c r="AP39" s="76">
        <v>66.230603700000003</v>
      </c>
      <c r="AQ39" s="76">
        <v>66.274219000000002</v>
      </c>
      <c r="AR39" s="76">
        <v>3324.1686450000002</v>
      </c>
      <c r="AS39" s="76">
        <v>3324.134978</v>
      </c>
      <c r="AT39" s="76">
        <v>78091.172499999899</v>
      </c>
      <c r="AU39" s="76">
        <v>15751.165510000001</v>
      </c>
      <c r="AV39" s="76">
        <v>15070.862859999999</v>
      </c>
      <c r="AW39" s="76">
        <v>25852.849456</v>
      </c>
      <c r="AX39" s="76">
        <v>94595.375699999902</v>
      </c>
      <c r="AY39" s="76">
        <v>74790.126799999998</v>
      </c>
      <c r="AZ39" s="76">
        <v>1360.316163</v>
      </c>
      <c r="BA39" s="76">
        <v>3.1225710037000001</v>
      </c>
      <c r="BB39" s="76">
        <v>17151.124356</v>
      </c>
      <c r="BC39" s="76">
        <v>16.406062599999998</v>
      </c>
      <c r="BD39" s="76">
        <v>3.8853300000000002</v>
      </c>
      <c r="BE39" s="76">
        <v>1309.497079</v>
      </c>
      <c r="BF39" s="76">
        <v>101.9905751</v>
      </c>
      <c r="BG39" s="76">
        <v>0</v>
      </c>
      <c r="BH39" s="76">
        <v>1.2298815409999999</v>
      </c>
      <c r="BI39" s="76">
        <v>7175.5123919999996</v>
      </c>
      <c r="BJ39" s="76">
        <v>424.00168000000002</v>
      </c>
      <c r="BK39" s="76">
        <v>175.45525000000001</v>
      </c>
      <c r="BL39" s="76">
        <v>2977.641431</v>
      </c>
      <c r="BM39" s="76">
        <v>4197.8765029999904</v>
      </c>
      <c r="BN39" s="76">
        <v>2.2922851579999999</v>
      </c>
      <c r="BO39" s="76">
        <v>0.73822989999999999</v>
      </c>
      <c r="BP39" s="76">
        <v>361.82486717</v>
      </c>
      <c r="BQ39" s="76">
        <v>3.3440044630000001</v>
      </c>
      <c r="BR39" s="76">
        <v>196.0758113</v>
      </c>
      <c r="BS39" s="76">
        <v>20.610032259999901</v>
      </c>
      <c r="BT39" s="76">
        <v>6.7247973199999898</v>
      </c>
      <c r="BU39" s="76">
        <v>846.84292800000003</v>
      </c>
      <c r="BV39" s="76">
        <v>28.766191599999999</v>
      </c>
      <c r="BW39" s="76">
        <v>184.6635843</v>
      </c>
      <c r="BX39" s="76">
        <v>6.9773781639999903</v>
      </c>
      <c r="BY39" s="76">
        <v>95.475333000000006</v>
      </c>
      <c r="BZ39" s="76">
        <v>0.76000255979999998</v>
      </c>
      <c r="CA39" s="76">
        <v>1811.1587</v>
      </c>
      <c r="CB39" s="76">
        <v>851.35936609999999</v>
      </c>
      <c r="CC39" s="76">
        <v>851.360230319999</v>
      </c>
      <c r="CD39" s="76">
        <v>10647.975242</v>
      </c>
      <c r="CE39" s="76">
        <v>19.56481183</v>
      </c>
      <c r="CF39" s="76">
        <v>1.05732681</v>
      </c>
      <c r="CG39" s="76">
        <v>1169.7114999999999</v>
      </c>
      <c r="CH39" s="76">
        <v>42656.151059999997</v>
      </c>
      <c r="CI39" s="76">
        <v>4525.7784297999997</v>
      </c>
      <c r="CJ39" s="76">
        <v>3675.7344819</v>
      </c>
      <c r="CK39" s="76">
        <v>803.78741554999999</v>
      </c>
      <c r="CL39" s="76">
        <v>0</v>
      </c>
      <c r="CM39" s="76">
        <v>495.9601346</v>
      </c>
      <c r="CN39" s="76">
        <v>38187.322835999999</v>
      </c>
      <c r="CO39" s="76">
        <v>5170.5567089999904</v>
      </c>
      <c r="CP39" s="76">
        <v>2141.0027829999999</v>
      </c>
      <c r="CQ39" s="76"/>
      <c r="CR39" s="76"/>
      <c r="CS39" s="76"/>
      <c r="CT39" s="76"/>
      <c r="CU39" s="76"/>
      <c r="CV39" s="29">
        <f t="shared" si="1"/>
        <v>8.0003190790223881E-3</v>
      </c>
      <c r="CW39" s="41">
        <f t="shared" si="2"/>
        <v>-3.9700661604336606E-5</v>
      </c>
      <c r="CX39" s="41">
        <f t="shared" si="3"/>
        <v>-7.7234902373821204E-7</v>
      </c>
      <c r="CY39" s="41">
        <f t="shared" si="4"/>
        <v>-5.2302314804755853E-5</v>
      </c>
      <c r="CZ39" s="41"/>
      <c r="DA39" s="29"/>
      <c r="DB39" s="29"/>
      <c r="DC39" s="76"/>
      <c r="DD39" s="76"/>
      <c r="DE39" s="76"/>
      <c r="DF39" s="76"/>
      <c r="DG39" s="76"/>
      <c r="DH39" s="76"/>
      <c r="DI39" s="76"/>
      <c r="DJ39" s="76"/>
      <c r="DK39" s="76"/>
    </row>
    <row r="40" spans="1:115">
      <c r="A40" s="94" t="s">
        <v>204</v>
      </c>
      <c r="B40" s="76">
        <v>4.5553233854000004</v>
      </c>
      <c r="C40" s="76">
        <v>27.91935569</v>
      </c>
      <c r="D40" s="76">
        <v>2.2848899810000001</v>
      </c>
      <c r="E40" s="76">
        <v>2.2849069200000001</v>
      </c>
      <c r="F40" s="76">
        <v>27.919131440000001</v>
      </c>
      <c r="G40" s="76">
        <v>27.91895456</v>
      </c>
      <c r="H40" s="76">
        <v>7.2364694800000002</v>
      </c>
      <c r="I40" s="76">
        <v>0.14100833939999999</v>
      </c>
      <c r="J40" s="76">
        <v>58.725233009</v>
      </c>
      <c r="K40" s="76">
        <v>58.725055447999999</v>
      </c>
      <c r="L40" s="76">
        <v>274.13729999999998</v>
      </c>
      <c r="M40" s="76">
        <v>10.195047305999999</v>
      </c>
      <c r="N40" s="76">
        <v>10.1954458677</v>
      </c>
      <c r="O40" s="76">
        <v>281.98732625000002</v>
      </c>
      <c r="P40" s="76">
        <v>281.99607429999998</v>
      </c>
      <c r="Q40" s="76">
        <v>35240.595685</v>
      </c>
      <c r="R40" s="76">
        <v>4165288.2006999999</v>
      </c>
      <c r="S40" s="76">
        <v>35254.689310000002</v>
      </c>
      <c r="T40" s="76">
        <v>102.4047245</v>
      </c>
      <c r="U40" s="76">
        <v>174.27211286799999</v>
      </c>
      <c r="V40" s="76">
        <v>48.329671845</v>
      </c>
      <c r="W40" s="76">
        <v>40.613529999999997</v>
      </c>
      <c r="X40" s="76">
        <v>45.722017739999998</v>
      </c>
      <c r="Y40" s="76">
        <v>39.915700756999897</v>
      </c>
      <c r="Z40" s="76">
        <v>213.25679862999999</v>
      </c>
      <c r="AA40" s="76">
        <v>527.64093000000003</v>
      </c>
      <c r="AB40" s="76">
        <v>1078.1794970000001</v>
      </c>
      <c r="AC40" s="76">
        <v>28.318279310000001</v>
      </c>
      <c r="AD40" s="76">
        <v>28.318184499999902</v>
      </c>
      <c r="AE40" s="76">
        <v>28.31787027</v>
      </c>
      <c r="AF40" s="76">
        <v>67.676537806499994</v>
      </c>
      <c r="AG40" s="76">
        <v>38.637062149999899</v>
      </c>
      <c r="AH40" s="76">
        <v>36.814059970000002</v>
      </c>
      <c r="AI40" s="76">
        <v>73.142003204999995</v>
      </c>
      <c r="AJ40" s="76">
        <v>1.7612761874</v>
      </c>
      <c r="AK40" s="76">
        <v>10.926148884</v>
      </c>
      <c r="AL40" s="76">
        <v>2.1060313750000001</v>
      </c>
      <c r="AM40" s="76">
        <v>6.456567411</v>
      </c>
      <c r="AN40" s="76">
        <v>0</v>
      </c>
      <c r="AO40" s="76">
        <v>76.714100999999999</v>
      </c>
      <c r="AP40" s="76">
        <v>4.1119482989999998</v>
      </c>
      <c r="AQ40" s="76">
        <v>4.1148249830000001</v>
      </c>
      <c r="AR40" s="76">
        <v>233.90992524000001</v>
      </c>
      <c r="AS40" s="76">
        <v>233.90998185000001</v>
      </c>
      <c r="AT40" s="76">
        <v>3970.674512</v>
      </c>
      <c r="AU40" s="76">
        <v>820.32152499999995</v>
      </c>
      <c r="AV40" s="76">
        <v>779.62066500000003</v>
      </c>
      <c r="AW40" s="76">
        <v>1750.2456970000001</v>
      </c>
      <c r="AX40" s="76">
        <v>4829.4401019999996</v>
      </c>
      <c r="AY40" s="76">
        <v>3785.3146369999999</v>
      </c>
      <c r="AZ40" s="76">
        <v>90.451135929999893</v>
      </c>
      <c r="BA40" s="76">
        <v>0.17618345199999999</v>
      </c>
      <c r="BB40" s="76">
        <v>1170.2159830999999</v>
      </c>
      <c r="BC40" s="76">
        <v>0.89950809700000001</v>
      </c>
      <c r="BD40" s="76">
        <v>0.1898412823</v>
      </c>
      <c r="BE40" s="76">
        <v>66.326663550000006</v>
      </c>
      <c r="BF40" s="76">
        <v>7.9775039970000003</v>
      </c>
      <c r="BG40" s="76">
        <v>0</v>
      </c>
      <c r="BH40" s="76">
        <v>7.1051439629999893E-2</v>
      </c>
      <c r="BI40" s="76">
        <v>494.40572669999898</v>
      </c>
      <c r="BJ40" s="76">
        <v>34.26549</v>
      </c>
      <c r="BK40" s="76">
        <v>12.415229</v>
      </c>
      <c r="BL40" s="76">
        <v>171.3850937</v>
      </c>
      <c r="BM40" s="76">
        <v>323.01775455199999</v>
      </c>
      <c r="BN40" s="76">
        <v>0.158612136849999</v>
      </c>
      <c r="BO40" s="76">
        <v>5.8197550000000001E-2</v>
      </c>
      <c r="BP40" s="76">
        <v>27.737383369</v>
      </c>
      <c r="BQ40" s="76">
        <v>0.19996307869999999</v>
      </c>
      <c r="BR40" s="76">
        <v>11.7232784</v>
      </c>
      <c r="BS40" s="76">
        <v>1.1361818779999999</v>
      </c>
      <c r="BT40" s="76">
        <v>0.34377675099999999</v>
      </c>
      <c r="BU40" s="76">
        <v>48.952804409999899</v>
      </c>
      <c r="BV40" s="76">
        <v>1.6520459949999999</v>
      </c>
      <c r="BW40" s="76">
        <v>11.381574659999901</v>
      </c>
      <c r="BX40" s="76">
        <v>0.3477666237</v>
      </c>
      <c r="BY40" s="76">
        <v>5.0478741249999999</v>
      </c>
      <c r="BZ40" s="76">
        <v>5.1040042755000001E-2</v>
      </c>
      <c r="CA40" s="76">
        <v>42.016826999999999</v>
      </c>
      <c r="CB40" s="76">
        <v>69.438750601999999</v>
      </c>
      <c r="CC40" s="76">
        <v>69.438799642999996</v>
      </c>
      <c r="CD40" s="76">
        <v>712.24653890000002</v>
      </c>
      <c r="CE40" s="76">
        <v>1.3155932464</v>
      </c>
      <c r="CF40" s="76">
        <v>5.0386598339999998E-2</v>
      </c>
      <c r="CG40" s="76">
        <v>82.769394000000005</v>
      </c>
      <c r="CH40" s="76">
        <v>2948.9392542000001</v>
      </c>
      <c r="CI40" s="76">
        <v>317.631889285</v>
      </c>
      <c r="CJ40" s="76">
        <v>257.461363463</v>
      </c>
      <c r="CK40" s="76">
        <v>55.487468280999998</v>
      </c>
      <c r="CL40" s="76">
        <v>0</v>
      </c>
      <c r="CM40" s="76">
        <v>29.105412637000001</v>
      </c>
      <c r="CN40" s="76">
        <v>2619.4424490000001</v>
      </c>
      <c r="CO40" s="76">
        <v>360.06373690999999</v>
      </c>
      <c r="CP40" s="76">
        <v>149.38826033999999</v>
      </c>
      <c r="CQ40" s="76"/>
      <c r="CR40" s="76"/>
      <c r="CS40" s="76"/>
      <c r="CT40" s="76"/>
      <c r="CU40" s="76"/>
      <c r="CV40" s="29">
        <f t="shared" si="1"/>
        <v>8.000319153766762E-3</v>
      </c>
      <c r="CW40" s="41">
        <f t="shared" si="2"/>
        <v>-3.9962634575491683E-5</v>
      </c>
      <c r="CX40" s="41">
        <f t="shared" si="3"/>
        <v>5.8220361203731884E-6</v>
      </c>
      <c r="CY40" s="41">
        <f t="shared" si="4"/>
        <v>-7.3148035597766269E-5</v>
      </c>
      <c r="CZ40" s="41"/>
      <c r="DA40" s="29"/>
      <c r="DB40" s="29"/>
      <c r="DC40" s="76"/>
      <c r="DD40" s="76"/>
      <c r="DE40" s="76"/>
      <c r="DF40" s="76"/>
      <c r="DG40" s="76"/>
      <c r="DH40" s="76"/>
      <c r="DI40" s="76"/>
      <c r="DJ40" s="76"/>
      <c r="DK40" s="76"/>
    </row>
    <row r="41" spans="1:115">
      <c r="A41" s="94" t="s">
        <v>205</v>
      </c>
      <c r="B41" s="76">
        <v>27.599638079999998</v>
      </c>
      <c r="C41" s="76">
        <v>235.5438</v>
      </c>
      <c r="D41" s="76">
        <v>23.93469662</v>
      </c>
      <c r="E41" s="76">
        <v>23.93468112</v>
      </c>
      <c r="F41" s="76">
        <v>235.5438968</v>
      </c>
      <c r="G41" s="76">
        <v>235.54244599999899</v>
      </c>
      <c r="H41" s="76">
        <v>87.844564899999995</v>
      </c>
      <c r="I41" s="76">
        <v>1.9830526959999999</v>
      </c>
      <c r="J41" s="76">
        <v>514.97729951999997</v>
      </c>
      <c r="K41" s="76">
        <v>514.97771087000001</v>
      </c>
      <c r="L41" s="76">
        <v>1598.019</v>
      </c>
      <c r="M41" s="76">
        <v>64.057043199999995</v>
      </c>
      <c r="N41" s="76">
        <v>64.058360319999906</v>
      </c>
      <c r="O41" s="76">
        <v>2414.0306350000001</v>
      </c>
      <c r="P41" s="76">
        <v>2414.1058029999999</v>
      </c>
      <c r="Q41" s="76">
        <v>406427.86259999999</v>
      </c>
      <c r="R41" s="76">
        <v>34212533.649999999</v>
      </c>
      <c r="S41" s="76">
        <v>406590.63059999899</v>
      </c>
      <c r="T41" s="76">
        <v>1234.1903870000001</v>
      </c>
      <c r="U41" s="76">
        <v>1462.02300608</v>
      </c>
      <c r="V41" s="76">
        <v>394.67782438</v>
      </c>
      <c r="W41" s="76">
        <v>424.58530000000002</v>
      </c>
      <c r="X41" s="76">
        <v>494.9644614</v>
      </c>
      <c r="Y41" s="76">
        <v>395.81591559999998</v>
      </c>
      <c r="Z41" s="76">
        <v>2131.7387399999998</v>
      </c>
      <c r="AA41" s="76">
        <v>4783.3603000000003</v>
      </c>
      <c r="AB41" s="76">
        <v>9692.3208849999992</v>
      </c>
      <c r="AC41" s="76">
        <v>317.12778040000001</v>
      </c>
      <c r="AD41" s="76">
        <v>317.12764959999998</v>
      </c>
      <c r="AE41" s="76">
        <v>317.12330600000001</v>
      </c>
      <c r="AF41" s="76">
        <v>643.71266721999996</v>
      </c>
      <c r="AG41" s="76">
        <v>519.46903039999995</v>
      </c>
      <c r="AH41" s="76">
        <v>524.68252439999901</v>
      </c>
      <c r="AI41" s="76">
        <v>821.74605050000002</v>
      </c>
      <c r="AJ41" s="76">
        <v>14.15557501</v>
      </c>
      <c r="AK41" s="76">
        <v>116.71996256</v>
      </c>
      <c r="AL41" s="76">
        <v>29.06923875</v>
      </c>
      <c r="AM41" s="76">
        <v>35.75953646</v>
      </c>
      <c r="AN41" s="76">
        <v>0</v>
      </c>
      <c r="AO41" s="76">
        <v>560.61286600000005</v>
      </c>
      <c r="AP41" s="76">
        <v>41.72243787</v>
      </c>
      <c r="AQ41" s="76">
        <v>41.745775600000002</v>
      </c>
      <c r="AR41" s="76">
        <v>1983.5109824000001</v>
      </c>
      <c r="AS41" s="76">
        <v>1983.49311699999</v>
      </c>
      <c r="AT41" s="76">
        <v>54378.917329999997</v>
      </c>
      <c r="AU41" s="76">
        <v>10035.2391299999</v>
      </c>
      <c r="AV41" s="76">
        <v>10131.583619999999</v>
      </c>
      <c r="AW41" s="76">
        <v>17735.667184999998</v>
      </c>
      <c r="AX41" s="76">
        <v>64931.034659999998</v>
      </c>
      <c r="AY41" s="76">
        <v>54929.058040000004</v>
      </c>
      <c r="AZ41" s="76">
        <v>855.743875</v>
      </c>
      <c r="BA41" s="76">
        <v>2.0807327414999999</v>
      </c>
      <c r="BB41" s="76">
        <v>12265.630847</v>
      </c>
      <c r="BC41" s="76">
        <v>10.799547875999901</v>
      </c>
      <c r="BD41" s="76">
        <v>2.6607077769999998</v>
      </c>
      <c r="BE41" s="76">
        <v>801.91657399999997</v>
      </c>
      <c r="BF41" s="76">
        <v>50.211450319999997</v>
      </c>
      <c r="BG41" s="76">
        <v>0</v>
      </c>
      <c r="BH41" s="76">
        <v>0.77695998799999999</v>
      </c>
      <c r="BI41" s="76">
        <v>3830.3674000000001</v>
      </c>
      <c r="BJ41" s="76">
        <v>199.75182000000001</v>
      </c>
      <c r="BK41" s="76">
        <v>91.385056000000006</v>
      </c>
      <c r="BL41" s="76">
        <v>1770.907524</v>
      </c>
      <c r="BM41" s="76">
        <v>2059.4567267000002</v>
      </c>
      <c r="BN41" s="76">
        <v>1.2766314139999999</v>
      </c>
      <c r="BO41" s="76">
        <v>0.36185879999999998</v>
      </c>
      <c r="BP41" s="76">
        <v>180.50523464</v>
      </c>
      <c r="BQ41" s="76">
        <v>1.94559616799999</v>
      </c>
      <c r="BR41" s="76">
        <v>117.57277759999999</v>
      </c>
      <c r="BS41" s="76">
        <v>13.87580095</v>
      </c>
      <c r="BT41" s="76">
        <v>4.3812560600000001</v>
      </c>
      <c r="BU41" s="76">
        <v>519.37312299999996</v>
      </c>
      <c r="BV41" s="76">
        <v>18.531893969999999</v>
      </c>
      <c r="BW41" s="76">
        <v>120.5610551</v>
      </c>
      <c r="BX41" s="76">
        <v>4.8245077567000001</v>
      </c>
      <c r="BY41" s="76">
        <v>57.996767599999899</v>
      </c>
      <c r="BZ41" s="76">
        <v>0.43748248280000002</v>
      </c>
      <c r="CA41" s="76">
        <v>2025.7901999999999</v>
      </c>
      <c r="CB41" s="76">
        <v>520.03555746999996</v>
      </c>
      <c r="CC41" s="76">
        <v>520.03421431999902</v>
      </c>
      <c r="CD41" s="76">
        <v>7834.363832</v>
      </c>
      <c r="CE41" s="76">
        <v>12.267166917000001</v>
      </c>
      <c r="CF41" s="76">
        <v>0.70860823500000003</v>
      </c>
      <c r="CG41" s="76">
        <v>609.23773000000006</v>
      </c>
      <c r="CH41" s="76">
        <v>29308.4560099999</v>
      </c>
      <c r="CI41" s="76">
        <v>3244.58525159999</v>
      </c>
      <c r="CJ41" s="76">
        <v>2689.0182215999998</v>
      </c>
      <c r="CK41" s="76">
        <v>600.78951192</v>
      </c>
      <c r="CL41" s="76">
        <v>0</v>
      </c>
      <c r="CM41" s="76">
        <v>362.57601383999997</v>
      </c>
      <c r="CN41" s="76">
        <v>26515.152399999999</v>
      </c>
      <c r="CO41" s="76">
        <v>3516.3375995000001</v>
      </c>
      <c r="CP41" s="76">
        <v>1483.2984515999999</v>
      </c>
      <c r="CQ41" s="76"/>
      <c r="CR41" s="76"/>
      <c r="CS41" s="76"/>
      <c r="CT41" s="76"/>
      <c r="CU41" s="76"/>
      <c r="CV41" s="29">
        <f t="shared" si="1"/>
        <v>8.0003196178854794E-3</v>
      </c>
      <c r="CW41" s="41">
        <f t="shared" si="2"/>
        <v>-3.9901264679804017E-5</v>
      </c>
      <c r="CX41" s="41">
        <f t="shared" si="3"/>
        <v>8.2219266999744421E-7</v>
      </c>
      <c r="CY41" s="41">
        <f t="shared" si="4"/>
        <v>-5.0530687112151131E-5</v>
      </c>
      <c r="CZ41" s="41"/>
      <c r="DA41" s="29"/>
      <c r="DB41" s="29"/>
      <c r="DC41" s="76"/>
      <c r="DD41" s="76"/>
      <c r="DE41" s="76"/>
      <c r="DF41" s="76"/>
      <c r="DG41" s="76"/>
      <c r="DH41" s="76"/>
      <c r="DI41" s="76"/>
      <c r="DJ41" s="76"/>
      <c r="DK41" s="76"/>
    </row>
    <row r="42" spans="1:115">
      <c r="A42" s="94" t="s">
        <v>206</v>
      </c>
      <c r="B42" s="76">
        <v>7.4457780329999999</v>
      </c>
      <c r="C42" s="76">
        <v>60.629358699999997</v>
      </c>
      <c r="D42" s="76">
        <v>5.8873947799999904</v>
      </c>
      <c r="E42" s="76">
        <v>5.8874068099999999</v>
      </c>
      <c r="F42" s="76">
        <v>60.629415999999999</v>
      </c>
      <c r="G42" s="76">
        <v>60.629045699999999</v>
      </c>
      <c r="H42" s="76">
        <v>21.393293020000002</v>
      </c>
      <c r="I42" s="76">
        <v>0.48667904099999998</v>
      </c>
      <c r="J42" s="76">
        <v>131.327954444</v>
      </c>
      <c r="K42" s="76">
        <v>131.327926375</v>
      </c>
      <c r="L42" s="76">
        <v>220.51874000000001</v>
      </c>
      <c r="M42" s="76">
        <v>15.594132049999899</v>
      </c>
      <c r="N42" s="76">
        <v>15.59444607</v>
      </c>
      <c r="O42" s="76">
        <v>507.215147099999</v>
      </c>
      <c r="P42" s="76">
        <v>507.23094250000003</v>
      </c>
      <c r="Q42" s="76">
        <v>76842.174809999997</v>
      </c>
      <c r="R42" s="76">
        <v>6179061.2429999998</v>
      </c>
      <c r="S42" s="76">
        <v>76872.931599999996</v>
      </c>
      <c r="T42" s="76">
        <v>184.55362149999999</v>
      </c>
      <c r="U42" s="76">
        <v>373.52939710800001</v>
      </c>
      <c r="V42" s="76">
        <v>99.267900900000001</v>
      </c>
      <c r="W42" s="76">
        <v>74.409210000000002</v>
      </c>
      <c r="X42" s="76">
        <v>120.597650999999</v>
      </c>
      <c r="Y42" s="76">
        <v>85.706104179999997</v>
      </c>
      <c r="Z42" s="76">
        <v>401.02876552999999</v>
      </c>
      <c r="AA42" s="76">
        <v>936.38395000000003</v>
      </c>
      <c r="AB42" s="76">
        <v>2419.8943559999998</v>
      </c>
      <c r="AC42" s="76">
        <v>75.220885699999997</v>
      </c>
      <c r="AD42" s="76">
        <v>75.220888200000005</v>
      </c>
      <c r="AE42" s="76">
        <v>75.219832400000001</v>
      </c>
      <c r="AF42" s="76">
        <v>129.32747162999999</v>
      </c>
      <c r="AG42" s="76">
        <v>112.7102344</v>
      </c>
      <c r="AH42" s="76">
        <v>105.59658899999999</v>
      </c>
      <c r="AI42" s="76">
        <v>158.69828827999899</v>
      </c>
      <c r="AJ42" s="76">
        <v>3.1554598839999999</v>
      </c>
      <c r="AK42" s="76">
        <v>27.607124509999998</v>
      </c>
      <c r="AL42" s="76">
        <v>7.1190069299999896</v>
      </c>
      <c r="AM42" s="76">
        <v>9.0771760930000003</v>
      </c>
      <c r="AN42" s="76">
        <v>0</v>
      </c>
      <c r="AO42" s="76">
        <v>114.320313</v>
      </c>
      <c r="AP42" s="76">
        <v>10.42138254</v>
      </c>
      <c r="AQ42" s="76">
        <v>10.42784711</v>
      </c>
      <c r="AR42" s="76">
        <v>346.54775910000001</v>
      </c>
      <c r="AS42" s="76">
        <v>346.545483899999</v>
      </c>
      <c r="AT42" s="76">
        <v>11939.84693</v>
      </c>
      <c r="AU42" s="76">
        <v>2036.2204079999999</v>
      </c>
      <c r="AV42" s="76">
        <v>1906.938825</v>
      </c>
      <c r="AW42" s="76">
        <v>3841.9677259999999</v>
      </c>
      <c r="AX42" s="76">
        <v>14088.21603</v>
      </c>
      <c r="AY42" s="76">
        <v>11187.00548</v>
      </c>
      <c r="AZ42" s="76">
        <v>205.38906919999999</v>
      </c>
      <c r="BA42" s="76">
        <v>0.40702203714999902</v>
      </c>
      <c r="BB42" s="76">
        <v>2529.0126460000001</v>
      </c>
      <c r="BC42" s="76">
        <v>2.2803214189999998</v>
      </c>
      <c r="BD42" s="76">
        <v>0.56851380399999996</v>
      </c>
      <c r="BE42" s="76">
        <v>202.34115559999901</v>
      </c>
      <c r="BF42" s="76">
        <v>7.4386988839999999</v>
      </c>
      <c r="BG42" s="76">
        <v>0</v>
      </c>
      <c r="BH42" s="76">
        <v>0.15053367770000001</v>
      </c>
      <c r="BI42" s="76">
        <v>716.34344229999897</v>
      </c>
      <c r="BJ42" s="76">
        <v>27.564943</v>
      </c>
      <c r="BK42" s="76">
        <v>15.728599000000001</v>
      </c>
      <c r="BL42" s="76">
        <v>399.19386839999999</v>
      </c>
      <c r="BM42" s="76">
        <v>317.14875039999998</v>
      </c>
      <c r="BN42" s="76">
        <v>0.22216123800000001</v>
      </c>
      <c r="BO42" s="76">
        <v>5.3916574000000002E-2</v>
      </c>
      <c r="BP42" s="76">
        <v>27.963707923999898</v>
      </c>
      <c r="BQ42" s="76">
        <v>0.36595392649999903</v>
      </c>
      <c r="BR42" s="76">
        <v>25.40508672</v>
      </c>
      <c r="BS42" s="76">
        <v>2.8871737099999999</v>
      </c>
      <c r="BT42" s="76">
        <v>0.99714177099999901</v>
      </c>
      <c r="BU42" s="76">
        <v>115.5801032</v>
      </c>
      <c r="BV42" s="76">
        <v>4.5747374299999999</v>
      </c>
      <c r="BW42" s="76">
        <v>27.53835248</v>
      </c>
      <c r="BX42" s="76">
        <v>1.0065156779</v>
      </c>
      <c r="BY42" s="76">
        <v>11.46490116</v>
      </c>
      <c r="BZ42" s="76">
        <v>7.6646760113999998E-2</v>
      </c>
      <c r="CA42" s="76">
        <v>301.13529999999997</v>
      </c>
      <c r="CB42" s="76">
        <v>52.048577899999998</v>
      </c>
      <c r="CC42" s="76">
        <v>52.048524280000002</v>
      </c>
      <c r="CD42" s="76">
        <v>1594.0997179999999</v>
      </c>
      <c r="CE42" s="76">
        <v>3.07662868999999</v>
      </c>
      <c r="CF42" s="76">
        <v>0.17390591950000001</v>
      </c>
      <c r="CG42" s="76">
        <v>104.85807</v>
      </c>
      <c r="CH42" s="76">
        <v>6247.4115240000001</v>
      </c>
      <c r="CI42" s="76">
        <v>665.77459197999997</v>
      </c>
      <c r="CJ42" s="76">
        <v>540.28460298000005</v>
      </c>
      <c r="CK42" s="76">
        <v>118.65380983999999</v>
      </c>
      <c r="CL42" s="76">
        <v>0</v>
      </c>
      <c r="CM42" s="76">
        <v>73.155489639999999</v>
      </c>
      <c r="CN42" s="76">
        <v>5649.2507959999903</v>
      </c>
      <c r="CO42" s="76">
        <v>772.83452349999902</v>
      </c>
      <c r="CP42" s="76">
        <v>319.44987845999998</v>
      </c>
      <c r="CQ42" s="76"/>
      <c r="CR42" s="76"/>
      <c r="CS42" s="76"/>
      <c r="CT42" s="76"/>
      <c r="CU42" s="76"/>
      <c r="CV42" s="29">
        <f t="shared" si="1"/>
        <v>8.0003198531304748E-3</v>
      </c>
      <c r="CW42" s="41">
        <f t="shared" si="2"/>
        <v>-3.9859014001757381E-5</v>
      </c>
      <c r="CX42" s="41">
        <f t="shared" si="3"/>
        <v>1.1495882426965974E-6</v>
      </c>
      <c r="CY42" s="41">
        <f t="shared" si="4"/>
        <v>-3.9293397530849166E-5</v>
      </c>
      <c r="CZ42" s="41"/>
      <c r="DA42" s="29"/>
      <c r="DB42" s="29"/>
      <c r="DC42" s="76"/>
      <c r="DD42" s="76"/>
      <c r="DE42" s="76"/>
      <c r="DF42" s="76"/>
      <c r="DG42" s="76"/>
      <c r="DH42" s="76"/>
      <c r="DI42" s="76"/>
      <c r="DJ42" s="76"/>
      <c r="DK42" s="76"/>
    </row>
    <row r="43" spans="1:115">
      <c r="A43" s="94" t="s">
        <v>207</v>
      </c>
      <c r="B43" s="76">
        <v>37.83740229</v>
      </c>
      <c r="C43" s="76">
        <v>293.19231839999998</v>
      </c>
      <c r="D43" s="76">
        <v>28.13746896</v>
      </c>
      <c r="E43" s="76">
        <v>28.13749164</v>
      </c>
      <c r="F43" s="76">
        <v>293.19287650000001</v>
      </c>
      <c r="G43" s="76">
        <v>293.19113659999999</v>
      </c>
      <c r="H43" s="76">
        <v>101.1939407</v>
      </c>
      <c r="I43" s="76">
        <v>2.1304811400000001</v>
      </c>
      <c r="J43" s="76">
        <v>634.13226510000004</v>
      </c>
      <c r="K43" s="76">
        <v>634.13248844999998</v>
      </c>
      <c r="L43" s="76">
        <v>2525.7087000000001</v>
      </c>
      <c r="M43" s="76">
        <v>81.097717899999907</v>
      </c>
      <c r="N43" s="76">
        <v>81.099691530000001</v>
      </c>
      <c r="O43" s="76">
        <v>3053.7219730000002</v>
      </c>
      <c r="P43" s="76">
        <v>3053.8170890000001</v>
      </c>
      <c r="Q43" s="76">
        <v>513479.02240000002</v>
      </c>
      <c r="R43" s="76">
        <v>49090220.32</v>
      </c>
      <c r="S43" s="76">
        <v>513684.55459999898</v>
      </c>
      <c r="T43" s="76">
        <v>1337.090987</v>
      </c>
      <c r="U43" s="76">
        <v>1827.4435166999999</v>
      </c>
      <c r="V43" s="76">
        <v>511.83763088000001</v>
      </c>
      <c r="W43" s="76">
        <v>446.95089999999999</v>
      </c>
      <c r="X43" s="76">
        <v>600.14951399999995</v>
      </c>
      <c r="Y43" s="76">
        <v>486.25346124999999</v>
      </c>
      <c r="Z43" s="76">
        <v>2502.7168149999902</v>
      </c>
      <c r="AA43" s="76">
        <v>5720.6743999999999</v>
      </c>
      <c r="AB43" s="76">
        <v>12227.29147</v>
      </c>
      <c r="AC43" s="76">
        <v>365.35331300000001</v>
      </c>
      <c r="AD43" s="76">
        <v>365.35320400000001</v>
      </c>
      <c r="AE43" s="76">
        <v>365.34823499999999</v>
      </c>
      <c r="AF43" s="76">
        <v>772.41691419999995</v>
      </c>
      <c r="AG43" s="76">
        <v>649.07088899999997</v>
      </c>
      <c r="AH43" s="76">
        <v>642.53355199999896</v>
      </c>
      <c r="AI43" s="76">
        <v>964.15877460000002</v>
      </c>
      <c r="AJ43" s="76">
        <v>17.004543829999999</v>
      </c>
      <c r="AK43" s="76">
        <v>147.00960079999999</v>
      </c>
      <c r="AL43" s="76">
        <v>31.578437699999999</v>
      </c>
      <c r="AM43" s="76">
        <v>47.693854869999903</v>
      </c>
      <c r="AN43" s="76">
        <v>0</v>
      </c>
      <c r="AO43" s="76">
        <v>756.22414500000002</v>
      </c>
      <c r="AP43" s="76">
        <v>49.141553199999997</v>
      </c>
      <c r="AQ43" s="76">
        <v>49.173197940000001</v>
      </c>
      <c r="AR43" s="76">
        <v>2744.0052449999998</v>
      </c>
      <c r="AS43" s="76">
        <v>2743.9817969999999</v>
      </c>
      <c r="AT43" s="76">
        <v>66819.674450000006</v>
      </c>
      <c r="AU43" s="76">
        <v>13665.11441</v>
      </c>
      <c r="AV43" s="76">
        <v>13519.56151</v>
      </c>
      <c r="AW43" s="76">
        <v>21534.298869999999</v>
      </c>
      <c r="AX43" s="76">
        <v>81130.614100000006</v>
      </c>
      <c r="AY43" s="76">
        <v>66154.311099999904</v>
      </c>
      <c r="AZ43" s="76">
        <v>1060.414798</v>
      </c>
      <c r="BA43" s="76">
        <v>2.4303389929999999</v>
      </c>
      <c r="BB43" s="76">
        <v>14728.2110929999</v>
      </c>
      <c r="BC43" s="76">
        <v>12.400688749999899</v>
      </c>
      <c r="BD43" s="76">
        <v>2.8361575370000001</v>
      </c>
      <c r="BE43" s="76">
        <v>949.51673400000004</v>
      </c>
      <c r="BF43" s="76">
        <v>76.592047109999996</v>
      </c>
      <c r="BG43" s="76">
        <v>0</v>
      </c>
      <c r="BH43" s="76">
        <v>0.97026567549999998</v>
      </c>
      <c r="BI43" s="76">
        <v>5351.5363500000003</v>
      </c>
      <c r="BJ43" s="76">
        <v>315.71312999999998</v>
      </c>
      <c r="BK43" s="76">
        <v>136.97403</v>
      </c>
      <c r="BL43" s="76">
        <v>2193.8373980000001</v>
      </c>
      <c r="BM43" s="76">
        <v>3157.7014442</v>
      </c>
      <c r="BN43" s="76">
        <v>1.778625473</v>
      </c>
      <c r="BO43" s="76">
        <v>0.55470275999999996</v>
      </c>
      <c r="BP43" s="76">
        <v>269.93364788000002</v>
      </c>
      <c r="BQ43" s="76">
        <v>2.5762031300000001</v>
      </c>
      <c r="BR43" s="76">
        <v>145.81072040000001</v>
      </c>
      <c r="BS43" s="76">
        <v>16.2446783</v>
      </c>
      <c r="BT43" s="76">
        <v>4.9378044399999999</v>
      </c>
      <c r="BU43" s="76">
        <v>625.57434000000001</v>
      </c>
      <c r="BV43" s="76">
        <v>21.7577724</v>
      </c>
      <c r="BW43" s="76">
        <v>142.54752139999999</v>
      </c>
      <c r="BX43" s="76">
        <v>5.1501669679999997</v>
      </c>
      <c r="BY43" s="76">
        <v>76.074040499999995</v>
      </c>
      <c r="BZ43" s="76">
        <v>0.57512207087</v>
      </c>
      <c r="CA43" s="76">
        <v>2249.2377999999999</v>
      </c>
      <c r="CB43" s="76">
        <v>584.79820065000001</v>
      </c>
      <c r="CC43" s="76">
        <v>584.79570904000002</v>
      </c>
      <c r="CD43" s="76">
        <v>9355.8223109999999</v>
      </c>
      <c r="CE43" s="76">
        <v>15.18510524</v>
      </c>
      <c r="CF43" s="76">
        <v>0.76128748599999996</v>
      </c>
      <c r="CG43" s="76">
        <v>913.16643999999997</v>
      </c>
      <c r="CH43" s="76">
        <v>35583.889690000004</v>
      </c>
      <c r="CI43" s="76">
        <v>3917.8404694000001</v>
      </c>
      <c r="CJ43" s="76">
        <v>3225.6111986999999</v>
      </c>
      <c r="CK43" s="76">
        <v>715.96048257999996</v>
      </c>
      <c r="CL43" s="76">
        <v>0</v>
      </c>
      <c r="CM43" s="76">
        <v>438.82965730000001</v>
      </c>
      <c r="CN43" s="76">
        <v>32037.077949999999</v>
      </c>
      <c r="CO43" s="76">
        <v>4353.6390769999998</v>
      </c>
      <c r="CP43" s="76">
        <v>1826.6857829999999</v>
      </c>
      <c r="CQ43" s="76"/>
      <c r="CR43" s="76"/>
      <c r="CS43" s="76"/>
      <c r="CT43" s="76"/>
      <c r="CU43" s="76"/>
      <c r="CV43" s="29">
        <f t="shared" si="1"/>
        <v>8.00032017753456E-3</v>
      </c>
      <c r="CW43" s="41">
        <f t="shared" si="2"/>
        <v>-4.0005231514634314E-5</v>
      </c>
      <c r="CX43" s="41">
        <f t="shared" si="3"/>
        <v>-4.6569804197979089E-7</v>
      </c>
      <c r="CY43" s="41">
        <f t="shared" si="4"/>
        <v>-5.419088373558741E-5</v>
      </c>
      <c r="CZ43" s="41"/>
      <c r="DA43" s="29"/>
      <c r="DB43" s="29"/>
      <c r="DC43" s="76"/>
      <c r="DD43" s="76"/>
      <c r="DE43" s="76"/>
      <c r="DF43" s="76"/>
      <c r="DG43" s="76"/>
      <c r="DH43" s="76"/>
      <c r="DI43" s="76"/>
      <c r="DJ43" s="76"/>
      <c r="DK43" s="76"/>
    </row>
    <row r="44" spans="1:115">
      <c r="A44" s="94" t="s">
        <v>208</v>
      </c>
      <c r="B44" s="76">
        <v>114.5593344</v>
      </c>
      <c r="C44" s="76">
        <v>811.95138599999996</v>
      </c>
      <c r="D44" s="76">
        <v>84.398723999999902</v>
      </c>
      <c r="E44" s="76">
        <v>84.398904400000006</v>
      </c>
      <c r="F44" s="76">
        <v>811.95240999999999</v>
      </c>
      <c r="G44" s="76">
        <v>811.94772399999999</v>
      </c>
      <c r="H44" s="76">
        <v>286.09082999999998</v>
      </c>
      <c r="I44" s="76">
        <v>7.0175290800000001</v>
      </c>
      <c r="J44" s="76">
        <v>1481.6138679999999</v>
      </c>
      <c r="K44" s="76">
        <v>1481.6141640000001</v>
      </c>
      <c r="L44" s="76">
        <v>7673.5396000000001</v>
      </c>
      <c r="M44" s="76">
        <v>210.2999155</v>
      </c>
      <c r="N44" s="76">
        <v>210.30532219999901</v>
      </c>
      <c r="O44" s="76">
        <v>8444.8223999999991</v>
      </c>
      <c r="P44" s="76">
        <v>8445.0851199999997</v>
      </c>
      <c r="Q44" s="76">
        <v>1394507.1909999901</v>
      </c>
      <c r="R44" s="76">
        <v>174838380.19999999</v>
      </c>
      <c r="S44" s="76">
        <v>1395064.9369999999</v>
      </c>
      <c r="T44" s="76">
        <v>4421.4912999999997</v>
      </c>
      <c r="U44" s="76">
        <v>5031.8078728999999</v>
      </c>
      <c r="V44" s="76">
        <v>1342.35747959999</v>
      </c>
      <c r="W44" s="76">
        <v>1274.8479</v>
      </c>
      <c r="X44" s="76">
        <v>1448.17515</v>
      </c>
      <c r="Y44" s="76">
        <v>1121.4497405</v>
      </c>
      <c r="Z44" s="76">
        <v>6791.3513189999903</v>
      </c>
      <c r="AA44" s="76">
        <v>14173.356400000001</v>
      </c>
      <c r="AB44" s="76">
        <v>30398.5209</v>
      </c>
      <c r="AC44" s="76">
        <v>1068.312694</v>
      </c>
      <c r="AD44" s="76">
        <v>1068.314635</v>
      </c>
      <c r="AE44" s="76">
        <v>1068.297343</v>
      </c>
      <c r="AF44" s="76">
        <v>2025.4628109999901</v>
      </c>
      <c r="AG44" s="76">
        <v>1946.5154990000001</v>
      </c>
      <c r="AH44" s="76">
        <v>1959.643816</v>
      </c>
      <c r="AI44" s="76">
        <v>2426.4793089999998</v>
      </c>
      <c r="AJ44" s="76">
        <v>54.275870349999899</v>
      </c>
      <c r="AK44" s="76">
        <v>366.69968770000003</v>
      </c>
      <c r="AL44" s="76">
        <v>101.3452745</v>
      </c>
      <c r="AM44" s="76">
        <v>153.17916790000001</v>
      </c>
      <c r="AN44" s="76">
        <v>0</v>
      </c>
      <c r="AO44" s="76">
        <v>2185.6861100000001</v>
      </c>
      <c r="AP44" s="76">
        <v>133.78537499999999</v>
      </c>
      <c r="AQ44" s="76">
        <v>133.8566605</v>
      </c>
      <c r="AR44" s="76">
        <v>8656.7601259999992</v>
      </c>
      <c r="AS44" s="76">
        <v>8656.6892900000003</v>
      </c>
      <c r="AT44" s="76">
        <v>195203.63159999999</v>
      </c>
      <c r="AU44" s="76">
        <v>46164.2955</v>
      </c>
      <c r="AV44" s="76">
        <v>46417.489399999999</v>
      </c>
      <c r="AW44" s="76">
        <v>53803.388899999998</v>
      </c>
      <c r="AX44" s="76">
        <v>243304.76199999999</v>
      </c>
      <c r="AY44" s="76">
        <v>196578.40710000001</v>
      </c>
      <c r="AZ44" s="76">
        <v>2747.8259870000002</v>
      </c>
      <c r="BA44" s="76">
        <v>6.8743218600000002</v>
      </c>
      <c r="BB44" s="76">
        <v>36251.538439999997</v>
      </c>
      <c r="BC44" s="76">
        <v>35.210694099999998</v>
      </c>
      <c r="BD44" s="76">
        <v>8.8351627599999993</v>
      </c>
      <c r="BE44" s="76">
        <v>3040.9741199999999</v>
      </c>
      <c r="BF44" s="76">
        <v>229.16131590999899</v>
      </c>
      <c r="BG44" s="76">
        <v>0</v>
      </c>
      <c r="BH44" s="76">
        <v>3.0202836999999998</v>
      </c>
      <c r="BI44" s="76">
        <v>16660.964059999998</v>
      </c>
      <c r="BJ44" s="76">
        <v>959.19073000000003</v>
      </c>
      <c r="BK44" s="76">
        <v>470.1694</v>
      </c>
      <c r="BL44" s="76">
        <v>6770.5527300000003</v>
      </c>
      <c r="BM44" s="76">
        <v>9890.4079839999995</v>
      </c>
      <c r="BN44" s="76">
        <v>5.2833994200000003</v>
      </c>
      <c r="BO44" s="76">
        <v>1.7426360000000001</v>
      </c>
      <c r="BP44" s="76">
        <v>816.11937560000001</v>
      </c>
      <c r="BQ44" s="76">
        <v>8.8347364899999992</v>
      </c>
      <c r="BR44" s="76">
        <v>433.666347999999</v>
      </c>
      <c r="BS44" s="76">
        <v>44.3104662</v>
      </c>
      <c r="BT44" s="76">
        <v>15.193009999999999</v>
      </c>
      <c r="BU44" s="76">
        <v>1819.4002599999901</v>
      </c>
      <c r="BV44" s="76">
        <v>60.896529899999997</v>
      </c>
      <c r="BW44" s="76">
        <v>415.36435699999998</v>
      </c>
      <c r="BX44" s="76">
        <v>15.501255585999999</v>
      </c>
      <c r="BY44" s="76">
        <v>285.15115200000002</v>
      </c>
      <c r="BZ44" s="76">
        <v>1.7026215543000001</v>
      </c>
      <c r="CA44" s="76">
        <v>4810.0330000000004</v>
      </c>
      <c r="CB44" s="76">
        <v>2172.9831546</v>
      </c>
      <c r="CC44" s="76">
        <v>2172.9825276000001</v>
      </c>
      <c r="CD44" s="76">
        <v>22171.033439999999</v>
      </c>
      <c r="CE44" s="76">
        <v>36.277709039999998</v>
      </c>
      <c r="CF44" s="76">
        <v>2.5075841099999998</v>
      </c>
      <c r="CG44" s="76">
        <v>3134.4769999999999</v>
      </c>
      <c r="CH44" s="76">
        <v>89640.251300000004</v>
      </c>
      <c r="CI44" s="76">
        <v>9388.7346529999995</v>
      </c>
      <c r="CJ44" s="76">
        <v>7679.1558779999996</v>
      </c>
      <c r="CK44" s="76">
        <v>1695.91476649999</v>
      </c>
      <c r="CL44" s="76">
        <v>0</v>
      </c>
      <c r="CM44" s="76">
        <v>1175.7963299</v>
      </c>
      <c r="CN44" s="76">
        <v>79929.616699999999</v>
      </c>
      <c r="CO44" s="76">
        <v>10217.0435</v>
      </c>
      <c r="CP44" s="76">
        <v>4270.6409979999999</v>
      </c>
      <c r="CQ44" s="76"/>
      <c r="CR44" s="76"/>
      <c r="CS44" s="76"/>
      <c r="CT44" s="76"/>
      <c r="CU44" s="76"/>
      <c r="CV44" s="29">
        <f t="shared" si="1"/>
        <v>8.0003181318744603E-3</v>
      </c>
      <c r="CW44" s="41">
        <f t="shared" si="2"/>
        <v>-3.9787955321674398E-5</v>
      </c>
      <c r="CX44" s="41">
        <f t="shared" si="3"/>
        <v>2.008287148006873E-7</v>
      </c>
      <c r="CY44" s="41">
        <f t="shared" si="4"/>
        <v>-6.3278316759775947E-5</v>
      </c>
      <c r="CZ44" s="41"/>
      <c r="DA44" s="29"/>
      <c r="DB44" s="29"/>
      <c r="DC44" s="76"/>
      <c r="DD44" s="76"/>
      <c r="DE44" s="76"/>
      <c r="DF44" s="76"/>
      <c r="DG44" s="76"/>
      <c r="DH44" s="76"/>
      <c r="DI44" s="76"/>
      <c r="DJ44" s="76"/>
      <c r="DK44" s="76"/>
    </row>
    <row r="45" spans="1:115">
      <c r="A45" s="94" t="s">
        <v>209</v>
      </c>
      <c r="B45" s="76">
        <v>17.616003065000001</v>
      </c>
      <c r="C45" s="76">
        <v>148.73678709999999</v>
      </c>
      <c r="D45" s="76">
        <v>16.40216427</v>
      </c>
      <c r="E45" s="76">
        <v>16.402178320000001</v>
      </c>
      <c r="F45" s="76">
        <v>148.73677910000001</v>
      </c>
      <c r="G45" s="76">
        <v>148.73590389999899</v>
      </c>
      <c r="H45" s="76">
        <v>58.408656499999999</v>
      </c>
      <c r="I45" s="76">
        <v>1.498072136</v>
      </c>
      <c r="J45" s="76">
        <v>280.08887145</v>
      </c>
      <c r="K45" s="76">
        <v>280.08932229999999</v>
      </c>
      <c r="L45" s="76">
        <v>1162.7311</v>
      </c>
      <c r="M45" s="76">
        <v>37.719935030000002</v>
      </c>
      <c r="N45" s="76">
        <v>37.72097187</v>
      </c>
      <c r="O45" s="76">
        <v>1323.1893909999999</v>
      </c>
      <c r="P45" s="76">
        <v>1323.2303664000001</v>
      </c>
      <c r="Q45" s="76">
        <v>187702.68099999899</v>
      </c>
      <c r="R45" s="76">
        <v>20694263.938000001</v>
      </c>
      <c r="S45" s="76">
        <v>187777.78166000001</v>
      </c>
      <c r="T45" s="76">
        <v>458.921033999999</v>
      </c>
      <c r="U45" s="76">
        <v>910.32439260399997</v>
      </c>
      <c r="V45" s="76">
        <v>232.12346724</v>
      </c>
      <c r="W45" s="76">
        <v>168.25407000000001</v>
      </c>
      <c r="X45" s="76">
        <v>285.99581239999998</v>
      </c>
      <c r="Y45" s="76">
        <v>192.11989205</v>
      </c>
      <c r="Z45" s="76">
        <v>951.92779329999996</v>
      </c>
      <c r="AA45" s="76">
        <v>2173.4927399999901</v>
      </c>
      <c r="AB45" s="76">
        <v>5562.156747</v>
      </c>
      <c r="AC45" s="76">
        <v>209.371544</v>
      </c>
      <c r="AD45" s="76">
        <v>209.37101970000001</v>
      </c>
      <c r="AE45" s="76">
        <v>209.36851199999899</v>
      </c>
      <c r="AF45" s="76">
        <v>298.77010618999998</v>
      </c>
      <c r="AG45" s="76">
        <v>332.241419299999</v>
      </c>
      <c r="AH45" s="76">
        <v>297.87069029999998</v>
      </c>
      <c r="AI45" s="76">
        <v>381.19420839999998</v>
      </c>
      <c r="AJ45" s="76">
        <v>7.9764651739999897</v>
      </c>
      <c r="AK45" s="76">
        <v>65.565759099999994</v>
      </c>
      <c r="AL45" s="76">
        <v>21.51134557</v>
      </c>
      <c r="AM45" s="76">
        <v>20.540359989999999</v>
      </c>
      <c r="AN45" s="76">
        <v>0</v>
      </c>
      <c r="AO45" s="76">
        <v>307.34803499999998</v>
      </c>
      <c r="AP45" s="76">
        <v>26.622168969999901</v>
      </c>
      <c r="AQ45" s="76">
        <v>26.63544495</v>
      </c>
      <c r="AR45" s="76">
        <v>1099.8911707</v>
      </c>
      <c r="AS45" s="76">
        <v>1099.87999699999</v>
      </c>
      <c r="AT45" s="76">
        <v>34123.545480000001</v>
      </c>
      <c r="AU45" s="76">
        <v>7074.3875600000001</v>
      </c>
      <c r="AV45" s="76">
        <v>6344.9274100000002</v>
      </c>
      <c r="AW45" s="76">
        <v>9071.0604970000004</v>
      </c>
      <c r="AX45" s="76">
        <v>41528.519869999996</v>
      </c>
      <c r="AY45" s="76">
        <v>30591.134839999999</v>
      </c>
      <c r="AZ45" s="76">
        <v>491.04168139999899</v>
      </c>
      <c r="BA45" s="76">
        <v>1.238655517</v>
      </c>
      <c r="BB45" s="76">
        <v>5938.7655260000001</v>
      </c>
      <c r="BC45" s="76">
        <v>6.5232176099999899</v>
      </c>
      <c r="BD45" s="76">
        <v>1.6807203310000001</v>
      </c>
      <c r="BE45" s="76">
        <v>569.03006430000005</v>
      </c>
      <c r="BF45" s="76">
        <v>35.301842870000002</v>
      </c>
      <c r="BG45" s="76">
        <v>0</v>
      </c>
      <c r="BH45" s="76">
        <v>0.48346050099999999</v>
      </c>
      <c r="BI45" s="76">
        <v>2618.5102609999999</v>
      </c>
      <c r="BJ45" s="76">
        <v>145.34216000000001</v>
      </c>
      <c r="BK45" s="76">
        <v>56.184505000000001</v>
      </c>
      <c r="BL45" s="76">
        <v>1188.4267259999999</v>
      </c>
      <c r="BM45" s="76">
        <v>1430.0797086</v>
      </c>
      <c r="BN45" s="76">
        <v>0.82777961</v>
      </c>
      <c r="BO45" s="76">
        <v>0.25061845999999999</v>
      </c>
      <c r="BP45" s="76">
        <v>126.18644377</v>
      </c>
      <c r="BQ45" s="76">
        <v>1.336407299</v>
      </c>
      <c r="BR45" s="76">
        <v>72.627157299999993</v>
      </c>
      <c r="BS45" s="76">
        <v>7.9643993299999902</v>
      </c>
      <c r="BT45" s="76">
        <v>2.7542973599999998</v>
      </c>
      <c r="BU45" s="76">
        <v>319.89334700000001</v>
      </c>
      <c r="BV45" s="76">
        <v>12.16542379</v>
      </c>
      <c r="BW45" s="76">
        <v>75.516172800000007</v>
      </c>
      <c r="BX45" s="76">
        <v>2.9917429676</v>
      </c>
      <c r="BY45" s="76">
        <v>39.10382413</v>
      </c>
      <c r="BZ45" s="76">
        <v>0.28546374600000002</v>
      </c>
      <c r="CA45" s="76">
        <v>876.49054000000001</v>
      </c>
      <c r="CB45" s="76">
        <v>184.45418949999899</v>
      </c>
      <c r="CC45" s="76">
        <v>184.45508086999999</v>
      </c>
      <c r="CD45" s="76">
        <v>3695.1161499999998</v>
      </c>
      <c r="CE45" s="76">
        <v>6.9663375739999998</v>
      </c>
      <c r="CF45" s="76">
        <v>0.53530842099999998</v>
      </c>
      <c r="CG45" s="76">
        <v>374.56709999999998</v>
      </c>
      <c r="CH45" s="76">
        <v>14798.547682</v>
      </c>
      <c r="CI45" s="76">
        <v>1525.2351245</v>
      </c>
      <c r="CJ45" s="76">
        <v>1238.49748234</v>
      </c>
      <c r="CK45" s="76">
        <v>273.66920954</v>
      </c>
      <c r="CL45" s="76">
        <v>0</v>
      </c>
      <c r="CM45" s="76">
        <v>187.14930073999901</v>
      </c>
      <c r="CN45" s="76">
        <v>13268.841006000001</v>
      </c>
      <c r="CO45" s="76">
        <v>1734.1339217</v>
      </c>
      <c r="CP45" s="76">
        <v>720.60236399999997</v>
      </c>
      <c r="CQ45" s="76"/>
      <c r="CR45" s="76"/>
      <c r="CS45" s="76"/>
      <c r="CT45" s="76"/>
      <c r="CU45" s="76"/>
      <c r="CV45" s="29">
        <f t="shared" si="1"/>
        <v>8.0003193068291512E-3</v>
      </c>
      <c r="CW45" s="41">
        <f t="shared" si="2"/>
        <v>-3.9842241071539849E-5</v>
      </c>
      <c r="CX45" s="41">
        <f t="shared" si="3"/>
        <v>1.4612889080368255E-6</v>
      </c>
      <c r="CY45" s="41">
        <f t="shared" si="4"/>
        <v>-4.4357889676166033E-5</v>
      </c>
      <c r="CZ45" s="41"/>
      <c r="DA45" s="29"/>
      <c r="DB45" s="29"/>
      <c r="DC45" s="76"/>
      <c r="DD45" s="76"/>
      <c r="DE45" s="76"/>
      <c r="DF45" s="76"/>
      <c r="DG45" s="76"/>
      <c r="DH45" s="76"/>
      <c r="DI45" s="76"/>
      <c r="DJ45" s="76"/>
      <c r="DK45" s="76"/>
    </row>
    <row r="46" spans="1:115">
      <c r="A46" s="94" t="s">
        <v>210</v>
      </c>
      <c r="B46" s="76">
        <v>3.5978838629999998</v>
      </c>
      <c r="C46" s="76">
        <v>21.521199853999999</v>
      </c>
      <c r="D46" s="76">
        <v>1.8942244819999901</v>
      </c>
      <c r="E46" s="76">
        <v>1.8942247289999901</v>
      </c>
      <c r="F46" s="76">
        <v>21.521128059999999</v>
      </c>
      <c r="G46" s="76">
        <v>21.521006495000002</v>
      </c>
      <c r="H46" s="76">
        <v>5.8077110300000001</v>
      </c>
      <c r="I46" s="76">
        <v>0.1050232844</v>
      </c>
      <c r="J46" s="76">
        <v>52.309012896999903</v>
      </c>
      <c r="K46" s="76">
        <v>52.308900242999997</v>
      </c>
      <c r="L46" s="76">
        <v>180.89994999999999</v>
      </c>
      <c r="M46" s="76">
        <v>7.1931283449999999</v>
      </c>
      <c r="N46" s="76">
        <v>7.1933308989999896</v>
      </c>
      <c r="O46" s="76">
        <v>224.76729761999999</v>
      </c>
      <c r="P46" s="76">
        <v>224.77431084</v>
      </c>
      <c r="Q46" s="76">
        <v>26917.529878000001</v>
      </c>
      <c r="R46" s="76">
        <v>3694377.4397</v>
      </c>
      <c r="S46" s="76">
        <v>26928.297896</v>
      </c>
      <c r="T46" s="76">
        <v>54.915036399999998</v>
      </c>
      <c r="U46" s="76">
        <v>138.33117905699899</v>
      </c>
      <c r="V46" s="76">
        <v>39.588962359</v>
      </c>
      <c r="W46" s="76">
        <v>20.575583999999999</v>
      </c>
      <c r="X46" s="76">
        <v>37.4970304</v>
      </c>
      <c r="Y46" s="76">
        <v>29.128413061</v>
      </c>
      <c r="Z46" s="76">
        <v>132.05521984000001</v>
      </c>
      <c r="AA46" s="76">
        <v>314.73214000000002</v>
      </c>
      <c r="AB46" s="76">
        <v>877.858161</v>
      </c>
      <c r="AC46" s="76">
        <v>22.951308900000001</v>
      </c>
      <c r="AD46" s="76">
        <v>22.951309689999999</v>
      </c>
      <c r="AE46" s="76">
        <v>22.950976749999999</v>
      </c>
      <c r="AF46" s="76">
        <v>47.517309775800001</v>
      </c>
      <c r="AG46" s="76">
        <v>29.061301049999901</v>
      </c>
      <c r="AH46" s="76">
        <v>27.090443130000001</v>
      </c>
      <c r="AI46" s="76">
        <v>50.202490901999901</v>
      </c>
      <c r="AJ46" s="76">
        <v>1.2498372233999999</v>
      </c>
      <c r="AK46" s="76">
        <v>8.9566886689999894</v>
      </c>
      <c r="AL46" s="76">
        <v>1.58769523</v>
      </c>
      <c r="AM46" s="76">
        <v>4.7865304200000001</v>
      </c>
      <c r="AN46" s="76">
        <v>0</v>
      </c>
      <c r="AO46" s="76">
        <v>51.978198999999996</v>
      </c>
      <c r="AP46" s="76">
        <v>3.2756783619999998</v>
      </c>
      <c r="AQ46" s="76">
        <v>3.278365703</v>
      </c>
      <c r="AR46" s="76">
        <v>207.57953985</v>
      </c>
      <c r="AS46" s="76">
        <v>207.57746666999901</v>
      </c>
      <c r="AT46" s="76">
        <v>3041.0396660000001</v>
      </c>
      <c r="AU46" s="76">
        <v>562.56209260000003</v>
      </c>
      <c r="AV46" s="76">
        <v>522.987642399999</v>
      </c>
      <c r="AW46" s="76">
        <v>1281.6928109999999</v>
      </c>
      <c r="AX46" s="76">
        <v>3632.517053</v>
      </c>
      <c r="AY46" s="76">
        <v>2836.2238229999998</v>
      </c>
      <c r="AZ46" s="76">
        <v>71.787452849999994</v>
      </c>
      <c r="BA46" s="76">
        <v>0.13643717307</v>
      </c>
      <c r="BB46" s="76">
        <v>823.73131283999999</v>
      </c>
      <c r="BC46" s="76">
        <v>0.70115286729999904</v>
      </c>
      <c r="BD46" s="76">
        <v>0.13367904450000001</v>
      </c>
      <c r="BE46" s="76">
        <v>52.078173436</v>
      </c>
      <c r="BF46" s="76">
        <v>5.3899422903999996</v>
      </c>
      <c r="BG46" s="76">
        <v>0</v>
      </c>
      <c r="BH46" s="76">
        <v>5.2598765249999999E-2</v>
      </c>
      <c r="BI46" s="76">
        <v>363.64635325</v>
      </c>
      <c r="BJ46" s="76">
        <v>22.612528000000001</v>
      </c>
      <c r="BK46" s="76">
        <v>11.026118</v>
      </c>
      <c r="BL46" s="76">
        <v>132.39311466000001</v>
      </c>
      <c r="BM46" s="76">
        <v>231.253878888</v>
      </c>
      <c r="BN46" s="76">
        <v>0.11466746445999999</v>
      </c>
      <c r="BO46" s="76">
        <v>4.2079918000000001E-2</v>
      </c>
      <c r="BP46" s="76">
        <v>19.003351969000001</v>
      </c>
      <c r="BQ46" s="76">
        <v>0.13712736989999999</v>
      </c>
      <c r="BR46" s="76">
        <v>9.5873298600000005</v>
      </c>
      <c r="BS46" s="76">
        <v>0.93867456299999996</v>
      </c>
      <c r="BT46" s="76">
        <v>0.26012127539999902</v>
      </c>
      <c r="BU46" s="76">
        <v>39.747708260000003</v>
      </c>
      <c r="BV46" s="76">
        <v>1.3078889819999999</v>
      </c>
      <c r="BW46" s="76">
        <v>8.3289747500000004</v>
      </c>
      <c r="BX46" s="76">
        <v>0.25023134499999999</v>
      </c>
      <c r="BY46" s="76">
        <v>3.7952662699999999</v>
      </c>
      <c r="BZ46" s="76">
        <v>3.5761716397000001E-2</v>
      </c>
      <c r="CA46" s="76">
        <v>34.187893000000003</v>
      </c>
      <c r="CB46" s="76">
        <v>65.825224656000003</v>
      </c>
      <c r="CC46" s="76">
        <v>65.825262362999993</v>
      </c>
      <c r="CD46" s="76">
        <v>502.792328</v>
      </c>
      <c r="CE46" s="76">
        <v>1.0596351937999999</v>
      </c>
      <c r="CF46" s="76">
        <v>3.7528142959999997E-2</v>
      </c>
      <c r="CG46" s="76">
        <v>73.508049999999997</v>
      </c>
      <c r="CH46" s="76">
        <v>2149.1145744999999</v>
      </c>
      <c r="CI46" s="76">
        <v>222.06098877599999</v>
      </c>
      <c r="CJ46" s="76">
        <v>176.99361261000001</v>
      </c>
      <c r="CK46" s="76">
        <v>37.364810069299999</v>
      </c>
      <c r="CL46" s="76">
        <v>0</v>
      </c>
      <c r="CM46" s="76">
        <v>20.222380165000001</v>
      </c>
      <c r="CN46" s="76">
        <v>1885.948648</v>
      </c>
      <c r="CO46" s="76">
        <v>267.53851379000002</v>
      </c>
      <c r="CP46" s="76">
        <v>108.67225286999999</v>
      </c>
      <c r="CQ46" s="76"/>
      <c r="CR46" s="76"/>
      <c r="CS46" s="76"/>
      <c r="CT46" s="76"/>
      <c r="CU46" s="76"/>
      <c r="CV46" s="29">
        <f t="shared" si="1"/>
        <v>8.0003206112959444E-3</v>
      </c>
      <c r="CW46" s="41">
        <f t="shared" si="2"/>
        <v>-4.0194346749080846E-5</v>
      </c>
      <c r="CX46" s="41">
        <f t="shared" si="3"/>
        <v>-1.7607711291066909E-6</v>
      </c>
      <c r="CY46" s="41">
        <f t="shared" si="4"/>
        <v>-8.4512912213881194E-5</v>
      </c>
      <c r="CZ46" s="41"/>
      <c r="DA46" s="29"/>
      <c r="DB46" s="29"/>
      <c r="DC46" s="76"/>
      <c r="DD46" s="76"/>
      <c r="DE46" s="76"/>
      <c r="DF46" s="76"/>
      <c r="DG46" s="76"/>
      <c r="DH46" s="76"/>
      <c r="DI46" s="76"/>
      <c r="DJ46" s="76"/>
      <c r="DK46" s="76"/>
    </row>
    <row r="47" spans="1:115">
      <c r="A47" s="94" t="s">
        <v>211</v>
      </c>
      <c r="B47" s="76">
        <v>44.291789119999997</v>
      </c>
      <c r="C47" s="76">
        <v>318.02720870000002</v>
      </c>
      <c r="D47" s="76">
        <v>27.621882899999999</v>
      </c>
      <c r="E47" s="76">
        <v>27.6219099999999</v>
      </c>
      <c r="F47" s="76">
        <v>318.02687900000001</v>
      </c>
      <c r="G47" s="76">
        <v>318.02496330000002</v>
      </c>
      <c r="H47" s="76">
        <v>97.734231399999999</v>
      </c>
      <c r="I47" s="76">
        <v>1.874935915</v>
      </c>
      <c r="J47" s="76">
        <v>727.61904319999906</v>
      </c>
      <c r="K47" s="76">
        <v>727.61831721999999</v>
      </c>
      <c r="L47" s="76">
        <v>2030.2506000000001</v>
      </c>
      <c r="M47" s="76">
        <v>107.74596994999899</v>
      </c>
      <c r="N47" s="76">
        <v>107.74865252999901</v>
      </c>
      <c r="O47" s="76">
        <v>3406.3024620000001</v>
      </c>
      <c r="P47" s="76">
        <v>3406.4086649999999</v>
      </c>
      <c r="Q47" s="76">
        <v>531876.68064999999</v>
      </c>
      <c r="R47" s="76">
        <v>46952862.530000001</v>
      </c>
      <c r="S47" s="76">
        <v>532089.52020000003</v>
      </c>
      <c r="T47" s="76">
        <v>1559.8720479999999</v>
      </c>
      <c r="U47" s="76">
        <v>2012.1720567299999</v>
      </c>
      <c r="V47" s="76">
        <v>565.16226484000003</v>
      </c>
      <c r="W47" s="76">
        <v>525.40219999999999</v>
      </c>
      <c r="X47" s="76">
        <v>631.43393149999997</v>
      </c>
      <c r="Y47" s="76">
        <v>528.41246794999995</v>
      </c>
      <c r="Z47" s="76">
        <v>2768.98437899999</v>
      </c>
      <c r="AA47" s="76">
        <v>6371.9606999999996</v>
      </c>
      <c r="AB47" s="76">
        <v>13443.067944</v>
      </c>
      <c r="AC47" s="76">
        <v>363.065419499999</v>
      </c>
      <c r="AD47" s="76">
        <v>363.06540760000001</v>
      </c>
      <c r="AE47" s="76">
        <v>363.06031039999999</v>
      </c>
      <c r="AF47" s="76">
        <v>864.64367221999998</v>
      </c>
      <c r="AG47" s="76">
        <v>588.72013999999899</v>
      </c>
      <c r="AH47" s="76">
        <v>575.42354230000001</v>
      </c>
      <c r="AI47" s="76">
        <v>1032.5363881999999</v>
      </c>
      <c r="AJ47" s="76">
        <v>19.729479631</v>
      </c>
      <c r="AK47" s="76">
        <v>149.2115216</v>
      </c>
      <c r="AL47" s="76">
        <v>28.198358549999998</v>
      </c>
      <c r="AM47" s="76">
        <v>61.996614280000003</v>
      </c>
      <c r="AN47" s="76">
        <v>0</v>
      </c>
      <c r="AO47" s="76">
        <v>858.18434499999898</v>
      </c>
      <c r="AP47" s="76">
        <v>51.479611980000001</v>
      </c>
      <c r="AQ47" s="76">
        <v>51.514349199999998</v>
      </c>
      <c r="AR47" s="76">
        <v>2844.4694519999998</v>
      </c>
      <c r="AS47" s="76">
        <v>2844.450135</v>
      </c>
      <c r="AT47" s="76">
        <v>62531.096519999999</v>
      </c>
      <c r="AU47" s="76">
        <v>10470.1967699999</v>
      </c>
      <c r="AV47" s="76">
        <v>10219.618560000001</v>
      </c>
      <c r="AW47" s="76">
        <v>23043.715243999999</v>
      </c>
      <c r="AX47" s="76">
        <v>73587.07634</v>
      </c>
      <c r="AY47" s="76">
        <v>61132.87775</v>
      </c>
      <c r="AZ47" s="76">
        <v>1138.5193383999999</v>
      </c>
      <c r="BA47" s="76">
        <v>2.1346613768</v>
      </c>
      <c r="BB47" s="76">
        <v>15751.298413</v>
      </c>
      <c r="BC47" s="76">
        <v>10.95497031</v>
      </c>
      <c r="BD47" s="76">
        <v>2.2874475799999998</v>
      </c>
      <c r="BE47" s="76">
        <v>815.49705789999996</v>
      </c>
      <c r="BF47" s="76">
        <v>62.803681769999997</v>
      </c>
      <c r="BG47" s="76">
        <v>0</v>
      </c>
      <c r="BH47" s="76">
        <v>0.79499790949999904</v>
      </c>
      <c r="BI47" s="76">
        <v>4570.7281300000004</v>
      </c>
      <c r="BJ47" s="76">
        <v>253.78112999999999</v>
      </c>
      <c r="BK47" s="76">
        <v>130.38050000000001</v>
      </c>
      <c r="BL47" s="76">
        <v>1901.048311</v>
      </c>
      <c r="BM47" s="76">
        <v>2669.6817500000002</v>
      </c>
      <c r="BN47" s="76">
        <v>1.4964534700000001</v>
      </c>
      <c r="BO47" s="76">
        <v>0.48034057000000002</v>
      </c>
      <c r="BP47" s="76">
        <v>223.01052883</v>
      </c>
      <c r="BQ47" s="76">
        <v>1.8847772789999899</v>
      </c>
      <c r="BR47" s="76">
        <v>133.07794609999999</v>
      </c>
      <c r="BS47" s="76">
        <v>14.906877029999899</v>
      </c>
      <c r="BT47" s="76">
        <v>4.1488654499999997</v>
      </c>
      <c r="BU47" s="76">
        <v>569.243022</v>
      </c>
      <c r="BV47" s="76">
        <v>21.642567660000001</v>
      </c>
      <c r="BW47" s="76">
        <v>140.86344790000001</v>
      </c>
      <c r="BX47" s="76">
        <v>4.2635642730000001</v>
      </c>
      <c r="BY47" s="76">
        <v>53.714459400000003</v>
      </c>
      <c r="BZ47" s="76">
        <v>0.47933547144999999</v>
      </c>
      <c r="CA47" s="76">
        <v>1668.8063</v>
      </c>
      <c r="CB47" s="76">
        <v>778.63987611000005</v>
      </c>
      <c r="CC47" s="76">
        <v>778.63980142000003</v>
      </c>
      <c r="CD47" s="76">
        <v>9948.4447899999996</v>
      </c>
      <c r="CE47" s="76">
        <v>16.91506047</v>
      </c>
      <c r="CF47" s="76">
        <v>0.66997348099999898</v>
      </c>
      <c r="CG47" s="76">
        <v>869.20899999999995</v>
      </c>
      <c r="CH47" s="76">
        <v>38461.2644699999</v>
      </c>
      <c r="CI47" s="76">
        <v>4245.1723872999901</v>
      </c>
      <c r="CJ47" s="76">
        <v>3486.3637193999998</v>
      </c>
      <c r="CK47" s="76">
        <v>767.57752146999997</v>
      </c>
      <c r="CL47" s="76">
        <v>0</v>
      </c>
      <c r="CM47" s="76">
        <v>423.820177099999</v>
      </c>
      <c r="CN47" s="76">
        <v>34488.440226999999</v>
      </c>
      <c r="CO47" s="76">
        <v>4735.8678293000003</v>
      </c>
      <c r="CP47" s="76">
        <v>1974.0475730000001</v>
      </c>
      <c r="CQ47" s="76"/>
      <c r="CR47" s="76"/>
      <c r="CS47" s="76"/>
      <c r="CT47" s="76"/>
      <c r="CU47" s="76"/>
      <c r="CV47" s="29">
        <f t="shared" si="1"/>
        <v>8.0003197474498144E-3</v>
      </c>
      <c r="CW47" s="41">
        <f t="shared" si="2"/>
        <v>-3.9913122602322102E-5</v>
      </c>
      <c r="CX47" s="41">
        <f t="shared" si="3"/>
        <v>-4.2247098161706981E-7</v>
      </c>
      <c r="CY47" s="41">
        <f t="shared" si="4"/>
        <v>-6.8738768496202498E-5</v>
      </c>
      <c r="CZ47" s="41"/>
      <c r="DA47" s="29"/>
      <c r="DB47" s="29"/>
      <c r="DC47" s="76"/>
      <c r="DD47" s="76"/>
      <c r="DE47" s="76"/>
      <c r="DF47" s="76"/>
      <c r="DG47" s="76"/>
      <c r="DH47" s="76"/>
      <c r="DI47" s="76"/>
      <c r="DJ47" s="76"/>
      <c r="DK47" s="76"/>
    </row>
    <row r="48" spans="1:115">
      <c r="A48" s="94" t="s">
        <v>212</v>
      </c>
      <c r="B48" s="76">
        <v>40.720863569999999</v>
      </c>
      <c r="C48" s="76">
        <v>318.93648259999998</v>
      </c>
      <c r="D48" s="76">
        <v>29.710739099999898</v>
      </c>
      <c r="E48" s="76">
        <v>29.710834299999998</v>
      </c>
      <c r="F48" s="76">
        <v>318.93684519999999</v>
      </c>
      <c r="G48" s="76">
        <v>318.935082999999</v>
      </c>
      <c r="H48" s="76">
        <v>107.5885433</v>
      </c>
      <c r="I48" s="76">
        <v>2.176691683</v>
      </c>
      <c r="J48" s="76">
        <v>750.15984326</v>
      </c>
      <c r="K48" s="76">
        <v>750.16010566999898</v>
      </c>
      <c r="L48" s="76">
        <v>2065.3083000000001</v>
      </c>
      <c r="M48" s="76">
        <v>101.60053738000001</v>
      </c>
      <c r="N48" s="76">
        <v>101.60319388000001</v>
      </c>
      <c r="O48" s="76">
        <v>3204.8177964000001</v>
      </c>
      <c r="P48" s="76">
        <v>3204.9179845999902</v>
      </c>
      <c r="Q48" s="76">
        <v>409490.36059999902</v>
      </c>
      <c r="R48" s="76">
        <v>35926372.589999899</v>
      </c>
      <c r="S48" s="76">
        <v>409654.12665999902</v>
      </c>
      <c r="T48" s="76">
        <v>1493.00793</v>
      </c>
      <c r="U48" s="76">
        <v>1977.2998984000001</v>
      </c>
      <c r="V48" s="76">
        <v>561.34958356000004</v>
      </c>
      <c r="W48" s="76">
        <v>538.50440000000003</v>
      </c>
      <c r="X48" s="76">
        <v>656.50254900000004</v>
      </c>
      <c r="Y48" s="76">
        <v>528.34662630000003</v>
      </c>
      <c r="Z48" s="76">
        <v>2693.4656319999999</v>
      </c>
      <c r="AA48" s="76">
        <v>7023.7969999999896</v>
      </c>
      <c r="AB48" s="76">
        <v>13407.548945999901</v>
      </c>
      <c r="AC48" s="76">
        <v>390.46321</v>
      </c>
      <c r="AD48" s="76">
        <v>390.46428580000003</v>
      </c>
      <c r="AE48" s="76">
        <v>390.45753130000003</v>
      </c>
      <c r="AF48" s="76">
        <v>833.13029203999997</v>
      </c>
      <c r="AG48" s="76">
        <v>537.28910699999994</v>
      </c>
      <c r="AH48" s="76">
        <v>494.218089499999</v>
      </c>
      <c r="AI48" s="76">
        <v>995.30482170000005</v>
      </c>
      <c r="AJ48" s="76">
        <v>18.120847993999998</v>
      </c>
      <c r="AK48" s="76">
        <v>150.94514325</v>
      </c>
      <c r="AL48" s="76">
        <v>32.470956000000001</v>
      </c>
      <c r="AM48" s="76">
        <v>52.449982499999997</v>
      </c>
      <c r="AN48" s="76">
        <v>0</v>
      </c>
      <c r="AO48" s="76">
        <v>912.72047499999996</v>
      </c>
      <c r="AP48" s="76">
        <v>54.114895429999997</v>
      </c>
      <c r="AQ48" s="76">
        <v>54.149541820000003</v>
      </c>
      <c r="AR48" s="76">
        <v>2282.8556549999998</v>
      </c>
      <c r="AS48" s="76">
        <v>2282.8362299999999</v>
      </c>
      <c r="AT48" s="76">
        <v>57115.998149999999</v>
      </c>
      <c r="AU48" s="76">
        <v>9507.8357500000002</v>
      </c>
      <c r="AV48" s="76">
        <v>8730.5411899999999</v>
      </c>
      <c r="AW48" s="76">
        <v>23001.729746000001</v>
      </c>
      <c r="AX48" s="76">
        <v>67158.437559999904</v>
      </c>
      <c r="AY48" s="76">
        <v>52552.280919999997</v>
      </c>
      <c r="AZ48" s="76">
        <v>1128.5504053</v>
      </c>
      <c r="BA48" s="76">
        <v>2.02535175</v>
      </c>
      <c r="BB48" s="76">
        <v>15767.281832000001</v>
      </c>
      <c r="BC48" s="76">
        <v>10.610635019999901</v>
      </c>
      <c r="BD48" s="76">
        <v>2.2729853119999999</v>
      </c>
      <c r="BE48" s="76">
        <v>809.49664170000005</v>
      </c>
      <c r="BF48" s="76">
        <v>63.1890534099999</v>
      </c>
      <c r="BG48" s="76">
        <v>0</v>
      </c>
      <c r="BH48" s="76">
        <v>0.77039479799999999</v>
      </c>
      <c r="BI48" s="76">
        <v>4404.3854579999997</v>
      </c>
      <c r="BJ48" s="76">
        <v>258.16131999999999</v>
      </c>
      <c r="BK48" s="76">
        <v>102.529144</v>
      </c>
      <c r="BL48" s="76">
        <v>1863.539014</v>
      </c>
      <c r="BM48" s="76">
        <v>2540.8496421</v>
      </c>
      <c r="BN48" s="76">
        <v>1.4679877649999999</v>
      </c>
      <c r="BO48" s="76">
        <v>0.45216595999999998</v>
      </c>
      <c r="BP48" s="76">
        <v>222.450199789999</v>
      </c>
      <c r="BQ48" s="76">
        <v>1.9218412030000001</v>
      </c>
      <c r="BR48" s="76">
        <v>125.40069219999999</v>
      </c>
      <c r="BS48" s="76">
        <v>14.058501290000001</v>
      </c>
      <c r="BT48" s="76">
        <v>4.1630968999999904</v>
      </c>
      <c r="BU48" s="76">
        <v>548.44685200000004</v>
      </c>
      <c r="BV48" s="76">
        <v>23.604267650000001</v>
      </c>
      <c r="BW48" s="76">
        <v>155.4731002</v>
      </c>
      <c r="BX48" s="76">
        <v>4.1686510370000001</v>
      </c>
      <c r="BY48" s="76">
        <v>52.2689491</v>
      </c>
      <c r="BZ48" s="76">
        <v>0.47186694270000001</v>
      </c>
      <c r="CA48" s="76">
        <v>1077.3729000000001</v>
      </c>
      <c r="CB48" s="76">
        <v>359.34364368000001</v>
      </c>
      <c r="CC48" s="76">
        <v>359.34409097999998</v>
      </c>
      <c r="CD48" s="76">
        <v>10003.8411929999</v>
      </c>
      <c r="CE48" s="76">
        <v>17.078163615000001</v>
      </c>
      <c r="CF48" s="76">
        <v>0.77780200899999996</v>
      </c>
      <c r="CG48" s="76">
        <v>683.53625</v>
      </c>
      <c r="CH48" s="76">
        <v>38163.008619999899</v>
      </c>
      <c r="CI48" s="76">
        <v>4217.4263192999997</v>
      </c>
      <c r="CJ48" s="76">
        <v>3479.91238689999</v>
      </c>
      <c r="CK48" s="76">
        <v>772.01226790999999</v>
      </c>
      <c r="CL48" s="76">
        <v>0</v>
      </c>
      <c r="CM48" s="76">
        <v>397.24919219999998</v>
      </c>
      <c r="CN48" s="76">
        <v>34424.931530000002</v>
      </c>
      <c r="CO48" s="76">
        <v>4736.7755014999902</v>
      </c>
      <c r="CP48" s="76">
        <v>1974.0496533</v>
      </c>
      <c r="CQ48" s="76"/>
      <c r="CR48" s="76"/>
      <c r="CS48" s="76"/>
      <c r="CT48" s="76"/>
      <c r="CU48" s="76"/>
      <c r="CV48" s="29">
        <f t="shared" si="1"/>
        <v>8.0003217245782614E-3</v>
      </c>
      <c r="CW48" s="41">
        <f t="shared" si="2"/>
        <v>-3.9986740276687999E-5</v>
      </c>
      <c r="CX48" s="41">
        <f t="shared" si="3"/>
        <v>-7.2611719175978783E-7</v>
      </c>
      <c r="CY48" s="41">
        <f t="shared" si="4"/>
        <v>-5.1972176043175076E-5</v>
      </c>
      <c r="CZ48" s="41"/>
      <c r="DA48" s="29"/>
      <c r="DB48" s="29"/>
      <c r="DC48" s="76"/>
      <c r="DD48" s="76"/>
      <c r="DE48" s="76"/>
      <c r="DF48" s="76"/>
      <c r="DG48" s="76"/>
      <c r="DH48" s="76"/>
      <c r="DI48" s="76"/>
      <c r="DJ48" s="76"/>
      <c r="DK48" s="76"/>
    </row>
    <row r="49" spans="1:115">
      <c r="A49" s="94" t="s">
        <v>213</v>
      </c>
      <c r="B49" s="76">
        <v>11.01831619</v>
      </c>
      <c r="C49" s="76">
        <v>83.314613799999904</v>
      </c>
      <c r="D49" s="76">
        <v>7.6564088799999999</v>
      </c>
      <c r="E49" s="76">
        <v>7.6564230799999997</v>
      </c>
      <c r="F49" s="76">
        <v>83.314603039999994</v>
      </c>
      <c r="G49" s="76">
        <v>83.3140918</v>
      </c>
      <c r="H49" s="76">
        <v>26.927281479999898</v>
      </c>
      <c r="I49" s="76">
        <v>0.53417101199999995</v>
      </c>
      <c r="J49" s="76">
        <v>182.88567538999999</v>
      </c>
      <c r="K49" s="76">
        <v>182.88562567</v>
      </c>
      <c r="L49" s="76">
        <v>600.32119999999998</v>
      </c>
      <c r="M49" s="76">
        <v>24.226302893</v>
      </c>
      <c r="N49" s="76">
        <v>24.226865788000001</v>
      </c>
      <c r="O49" s="76">
        <v>1168.7795027</v>
      </c>
      <c r="P49" s="76">
        <v>1168.8168654000001</v>
      </c>
      <c r="Q49" s="76">
        <v>133574.855346</v>
      </c>
      <c r="R49" s="76">
        <v>11370313.798</v>
      </c>
      <c r="S49" s="76">
        <v>133628.31091999999</v>
      </c>
      <c r="T49" s="76">
        <v>311.77650799999998</v>
      </c>
      <c r="U49" s="76">
        <v>517.37924607000002</v>
      </c>
      <c r="V49" s="76">
        <v>155.739670835</v>
      </c>
      <c r="W49" s="76">
        <v>108.2475</v>
      </c>
      <c r="X49" s="76">
        <v>165.78032529999999</v>
      </c>
      <c r="Y49" s="76">
        <v>133.00275098</v>
      </c>
      <c r="Z49" s="76">
        <v>650.89761299999998</v>
      </c>
      <c r="AA49" s="76">
        <v>1449.03457</v>
      </c>
      <c r="AB49" s="76">
        <v>3469.2158589999999</v>
      </c>
      <c r="AC49" s="76">
        <v>107.35014536</v>
      </c>
      <c r="AD49" s="76">
        <v>107.35019874</v>
      </c>
      <c r="AE49" s="76">
        <v>107.34863319999999</v>
      </c>
      <c r="AF49" s="76">
        <v>207.44184813000001</v>
      </c>
      <c r="AG49" s="76">
        <v>147.43697990000001</v>
      </c>
      <c r="AH49" s="76">
        <v>143.16705719999999</v>
      </c>
      <c r="AI49" s="76">
        <v>255.41840533000001</v>
      </c>
      <c r="AJ49" s="76">
        <v>4.6621427420000003</v>
      </c>
      <c r="AK49" s="76">
        <v>39.056127199999999</v>
      </c>
      <c r="AL49" s="76">
        <v>7.9753690799999903</v>
      </c>
      <c r="AM49" s="76">
        <v>14.316120955999899</v>
      </c>
      <c r="AN49" s="76">
        <v>0</v>
      </c>
      <c r="AO49" s="76">
        <v>205.46717100000001</v>
      </c>
      <c r="AP49" s="76">
        <v>13.694561969999899</v>
      </c>
      <c r="AQ49" s="76">
        <v>13.703616239999899</v>
      </c>
      <c r="AR49" s="76">
        <v>671.62532639999995</v>
      </c>
      <c r="AS49" s="76">
        <v>671.6192413</v>
      </c>
      <c r="AT49" s="76">
        <v>15596.37737</v>
      </c>
      <c r="AU49" s="76">
        <v>2685.8076040000001</v>
      </c>
      <c r="AV49" s="76">
        <v>2605.5290099999902</v>
      </c>
      <c r="AW49" s="76">
        <v>5812.501139</v>
      </c>
      <c r="AX49" s="76">
        <v>18428.877840000001</v>
      </c>
      <c r="AY49" s="76">
        <v>15147.200209999901</v>
      </c>
      <c r="AZ49" s="76">
        <v>294.27586100000002</v>
      </c>
      <c r="BA49" s="76">
        <v>0.59202151045999996</v>
      </c>
      <c r="BB49" s="76">
        <v>3920.8843233999901</v>
      </c>
      <c r="BC49" s="76">
        <v>3.0321536500000001</v>
      </c>
      <c r="BD49" s="76">
        <v>0.65915252499999999</v>
      </c>
      <c r="BE49" s="76">
        <v>227.205643229999</v>
      </c>
      <c r="BF49" s="76">
        <v>18.313661604499998</v>
      </c>
      <c r="BG49" s="76">
        <v>0</v>
      </c>
      <c r="BH49" s="76">
        <v>0.22101771539999901</v>
      </c>
      <c r="BI49" s="76">
        <v>1273.533167</v>
      </c>
      <c r="BJ49" s="76">
        <v>75.040040000000005</v>
      </c>
      <c r="BK49" s="76">
        <v>31.380244999999999</v>
      </c>
      <c r="BL49" s="76">
        <v>527.90612940000005</v>
      </c>
      <c r="BM49" s="76">
        <v>745.62885906999998</v>
      </c>
      <c r="BN49" s="76">
        <v>0.42149014499999998</v>
      </c>
      <c r="BO49" s="76">
        <v>0.13385143999999999</v>
      </c>
      <c r="BP49" s="76">
        <v>64.730586499999902</v>
      </c>
      <c r="BQ49" s="76">
        <v>0.55157066970000002</v>
      </c>
      <c r="BR49" s="76">
        <v>35.719452320000002</v>
      </c>
      <c r="BS49" s="76">
        <v>4.0060143699999999</v>
      </c>
      <c r="BT49" s="76">
        <v>1.1675280139999999</v>
      </c>
      <c r="BU49" s="76">
        <v>154.75423339999901</v>
      </c>
      <c r="BV49" s="76">
        <v>6.0249187040000001</v>
      </c>
      <c r="BW49" s="76">
        <v>38.815135130000002</v>
      </c>
      <c r="BX49" s="76">
        <v>1.2189913429999999</v>
      </c>
      <c r="BY49" s="76">
        <v>15.07216245</v>
      </c>
      <c r="BZ49" s="76">
        <v>0.13718205293999999</v>
      </c>
      <c r="CA49" s="76">
        <v>582.47469999999998</v>
      </c>
      <c r="CB49" s="76">
        <v>140.96887682299999</v>
      </c>
      <c r="CC49" s="76">
        <v>140.96908288999899</v>
      </c>
      <c r="CD49" s="76">
        <v>2494.5411743</v>
      </c>
      <c r="CE49" s="76">
        <v>4.343060822</v>
      </c>
      <c r="CF49" s="76">
        <v>0.19087618470000001</v>
      </c>
      <c r="CG49" s="76">
        <v>209.20171999999999</v>
      </c>
      <c r="CH49" s="76">
        <v>9947.3464519999998</v>
      </c>
      <c r="CI49" s="76">
        <v>1053.24779145</v>
      </c>
      <c r="CJ49" s="76">
        <v>862.50835725000002</v>
      </c>
      <c r="CK49" s="76">
        <v>189.81873078999999</v>
      </c>
      <c r="CL49" s="76">
        <v>0</v>
      </c>
      <c r="CM49" s="76">
        <v>108.98957346399899</v>
      </c>
      <c r="CN49" s="76">
        <v>8632.1473900000001</v>
      </c>
      <c r="CO49" s="76">
        <v>1187.95272774</v>
      </c>
      <c r="CP49" s="76">
        <v>495.63486089999998</v>
      </c>
      <c r="CQ49" s="76"/>
      <c r="CR49" s="76"/>
      <c r="CS49" s="76"/>
      <c r="CT49" s="76"/>
      <c r="CU49" s="76"/>
      <c r="CV49" s="29">
        <f t="shared" si="1"/>
        <v>8.0003232524547465E-3</v>
      </c>
      <c r="CW49" s="41">
        <f t="shared" si="2"/>
        <v>-4.0377602285993787E-5</v>
      </c>
      <c r="CX49" s="41">
        <f t="shared" si="3"/>
        <v>-1.430249362309441E-6</v>
      </c>
      <c r="CY49" s="41">
        <f t="shared" si="4"/>
        <v>-5.79336709589729E-5</v>
      </c>
      <c r="CZ49" s="41"/>
      <c r="DA49" s="29"/>
      <c r="DB49" s="29"/>
      <c r="DC49" s="76"/>
      <c r="DD49" s="76"/>
      <c r="DE49" s="76"/>
      <c r="DF49" s="76"/>
      <c r="DG49" s="76"/>
      <c r="DH49" s="76"/>
      <c r="DI49" s="76"/>
      <c r="DJ49" s="76"/>
      <c r="DK49" s="76"/>
    </row>
    <row r="50" spans="1:115">
      <c r="A50" s="94" t="s">
        <v>214</v>
      </c>
      <c r="B50" s="76">
        <v>39.183225980000003</v>
      </c>
      <c r="C50" s="76">
        <v>261.5438327</v>
      </c>
      <c r="D50" s="76">
        <v>24.455328829999999</v>
      </c>
      <c r="E50" s="76">
        <v>24.455378750000001</v>
      </c>
      <c r="F50" s="76">
        <v>261.54396400000002</v>
      </c>
      <c r="G50" s="76">
        <v>261.54243530000002</v>
      </c>
      <c r="H50" s="76">
        <v>80.890377599999994</v>
      </c>
      <c r="I50" s="76">
        <v>1.8557252399999999</v>
      </c>
      <c r="J50" s="76">
        <v>544.21624162000001</v>
      </c>
      <c r="K50" s="76">
        <v>544.21687666000003</v>
      </c>
      <c r="L50" s="76">
        <v>1365.1196</v>
      </c>
      <c r="M50" s="76">
        <v>67.578266220000003</v>
      </c>
      <c r="N50" s="76">
        <v>67.579741810000002</v>
      </c>
      <c r="O50" s="76">
        <v>2315.3886519999901</v>
      </c>
      <c r="P50" s="76">
        <v>2315.4606349999999</v>
      </c>
      <c r="Q50" s="76">
        <v>344202.65039999998</v>
      </c>
      <c r="R50" s="76">
        <v>35124507.235999897</v>
      </c>
      <c r="S50" s="76">
        <v>344340.37800000003</v>
      </c>
      <c r="T50" s="76">
        <v>613.66744099999903</v>
      </c>
      <c r="U50" s="76">
        <v>1619.85597061</v>
      </c>
      <c r="V50" s="76">
        <v>430.10446919999998</v>
      </c>
      <c r="W50" s="76">
        <v>243.36392000000001</v>
      </c>
      <c r="X50" s="76">
        <v>443.73971749999998</v>
      </c>
      <c r="Y50" s="76">
        <v>324.84451860000001</v>
      </c>
      <c r="Z50" s="76">
        <v>1539.0956037999999</v>
      </c>
      <c r="AA50" s="76">
        <v>3284.4587000000001</v>
      </c>
      <c r="AB50" s="76">
        <v>9799.6449229999998</v>
      </c>
      <c r="AC50" s="76">
        <v>300.40097370000001</v>
      </c>
      <c r="AD50" s="76">
        <v>300.4004597</v>
      </c>
      <c r="AE50" s="76">
        <v>300.39671729999998</v>
      </c>
      <c r="AF50" s="76">
        <v>512.56949623000003</v>
      </c>
      <c r="AG50" s="76">
        <v>401.70857919999997</v>
      </c>
      <c r="AH50" s="76">
        <v>376.84803269999998</v>
      </c>
      <c r="AI50" s="76">
        <v>591.96838270000001</v>
      </c>
      <c r="AJ50" s="76">
        <v>14.690307819999999</v>
      </c>
      <c r="AK50" s="76">
        <v>105.20032067</v>
      </c>
      <c r="AL50" s="76">
        <v>27.031709199999899</v>
      </c>
      <c r="AM50" s="76">
        <v>50.048622350000002</v>
      </c>
      <c r="AN50" s="76">
        <v>0</v>
      </c>
      <c r="AO50" s="76">
        <v>517.952223</v>
      </c>
      <c r="AP50" s="76">
        <v>41.889416320000002</v>
      </c>
      <c r="AQ50" s="76">
        <v>41.915617939999997</v>
      </c>
      <c r="AR50" s="76">
        <v>1944.75198999999</v>
      </c>
      <c r="AS50" s="76">
        <v>1944.7437259999999</v>
      </c>
      <c r="AT50" s="76">
        <v>42066.394839999899</v>
      </c>
      <c r="AU50" s="76">
        <v>7745.4670599999999</v>
      </c>
      <c r="AV50" s="76">
        <v>7249.4886399999996</v>
      </c>
      <c r="AW50" s="76">
        <v>14787.505023</v>
      </c>
      <c r="AX50" s="76">
        <v>50211.574500000002</v>
      </c>
      <c r="AY50" s="76">
        <v>39479.622949999997</v>
      </c>
      <c r="AZ50" s="76">
        <v>836.95483000000002</v>
      </c>
      <c r="BA50" s="76">
        <v>1.7040799775</v>
      </c>
      <c r="BB50" s="76">
        <v>9462.0007189999997</v>
      </c>
      <c r="BC50" s="76">
        <v>9.3036139899999899</v>
      </c>
      <c r="BD50" s="76">
        <v>2.2610922179999999</v>
      </c>
      <c r="BE50" s="76">
        <v>760.82942300000002</v>
      </c>
      <c r="BF50" s="76">
        <v>42.832448393999996</v>
      </c>
      <c r="BG50" s="76">
        <v>0</v>
      </c>
      <c r="BH50" s="76">
        <v>0.64538645780000004</v>
      </c>
      <c r="BI50" s="76">
        <v>3525.23146</v>
      </c>
      <c r="BJ50" s="76">
        <v>170.63962000000001</v>
      </c>
      <c r="BK50" s="76">
        <v>96.373344000000003</v>
      </c>
      <c r="BL50" s="76">
        <v>1646.9612939999899</v>
      </c>
      <c r="BM50" s="76">
        <v>1878.2696367000001</v>
      </c>
      <c r="BN50" s="76">
        <v>1.0800412559999999</v>
      </c>
      <c r="BO50" s="76">
        <v>0.33404919999999999</v>
      </c>
      <c r="BP50" s="76">
        <v>157.21943436999999</v>
      </c>
      <c r="BQ50" s="76">
        <v>1.653772883</v>
      </c>
      <c r="BR50" s="76">
        <v>111.656962999999</v>
      </c>
      <c r="BS50" s="76">
        <v>11.70506563</v>
      </c>
      <c r="BT50" s="76">
        <v>3.9495942099999999</v>
      </c>
      <c r="BU50" s="76">
        <v>488.06863850000002</v>
      </c>
      <c r="BV50" s="76">
        <v>17.771863</v>
      </c>
      <c r="BW50" s="76">
        <v>108.61523699999999</v>
      </c>
      <c r="BX50" s="76">
        <v>4.0301640729999999</v>
      </c>
      <c r="BY50" s="76">
        <v>49.4210104</v>
      </c>
      <c r="BZ50" s="76">
        <v>0.36571937867999998</v>
      </c>
      <c r="CA50" s="76">
        <v>1089.7394999999999</v>
      </c>
      <c r="CB50" s="76">
        <v>304.930651729999</v>
      </c>
      <c r="CC50" s="76">
        <v>304.93028463000002</v>
      </c>
      <c r="CD50" s="76">
        <v>5775.668936</v>
      </c>
      <c r="CE50" s="76">
        <v>12.063232703000001</v>
      </c>
      <c r="CF50" s="76">
        <v>0.663109171</v>
      </c>
      <c r="CG50" s="76">
        <v>642.49490000000003</v>
      </c>
      <c r="CH50" s="76">
        <v>24386.219075000001</v>
      </c>
      <c r="CI50" s="76">
        <v>2507.8069534000001</v>
      </c>
      <c r="CJ50" s="76">
        <v>2001.5742712000001</v>
      </c>
      <c r="CK50" s="76">
        <v>429.99524375999999</v>
      </c>
      <c r="CL50" s="76">
        <v>0</v>
      </c>
      <c r="CM50" s="76">
        <v>272.06406967999999</v>
      </c>
      <c r="CN50" s="76">
        <v>21665.357360000002</v>
      </c>
      <c r="CO50" s="76">
        <v>2943.0637246000001</v>
      </c>
      <c r="CP50" s="76">
        <v>1213.9024697999901</v>
      </c>
      <c r="CQ50" s="76"/>
      <c r="CR50" s="76"/>
      <c r="CS50" s="76"/>
      <c r="CT50" s="76"/>
      <c r="CU50" s="76"/>
      <c r="CV50" s="29">
        <f t="shared" si="1"/>
        <v>8.0003183170446086E-3</v>
      </c>
      <c r="CW50" s="41">
        <f t="shared" si="2"/>
        <v>-3.9751376446008134E-5</v>
      </c>
      <c r="CX50" s="41">
        <f t="shared" si="3"/>
        <v>1.5014617222609593E-7</v>
      </c>
      <c r="CY50" s="41">
        <f t="shared" si="4"/>
        <v>-6.0233921920558535E-5</v>
      </c>
      <c r="CZ50" s="41"/>
      <c r="DA50" s="29"/>
      <c r="DB50" s="29"/>
      <c r="DC50" s="76"/>
      <c r="DD50" s="76"/>
      <c r="DE50" s="76"/>
      <c r="DF50" s="76"/>
      <c r="DG50" s="76"/>
      <c r="DH50" s="76"/>
      <c r="DI50" s="76"/>
      <c r="DJ50" s="76"/>
      <c r="DK50" s="76"/>
    </row>
    <row r="51" spans="1:115">
      <c r="A51" s="94" t="s">
        <v>215</v>
      </c>
      <c r="B51" s="76">
        <v>6.5812567360000003</v>
      </c>
      <c r="C51" s="76">
        <v>63.517110299999999</v>
      </c>
      <c r="D51" s="76">
        <v>7.1438698399999998</v>
      </c>
      <c r="E51" s="76">
        <v>7.1438840199999998</v>
      </c>
      <c r="F51" s="76">
        <v>63.5171311</v>
      </c>
      <c r="G51" s="76">
        <v>63.516756700000002</v>
      </c>
      <c r="H51" s="76">
        <v>26.276655899999898</v>
      </c>
      <c r="I51" s="76">
        <v>0.67981297399999996</v>
      </c>
      <c r="J51" s="76">
        <v>111.31155123000001</v>
      </c>
      <c r="K51" s="76">
        <v>111.31179836</v>
      </c>
      <c r="L51" s="76">
        <v>250.21652</v>
      </c>
      <c r="M51" s="76">
        <v>15.629111030000001</v>
      </c>
      <c r="N51" s="76">
        <v>15.629517459999899</v>
      </c>
      <c r="O51" s="76">
        <v>496.24356249999897</v>
      </c>
      <c r="P51" s="76">
        <v>496.258961</v>
      </c>
      <c r="Q51" s="76">
        <v>70748.238190000004</v>
      </c>
      <c r="R51" s="76">
        <v>7519620.4199999999</v>
      </c>
      <c r="S51" s="76">
        <v>70776.547260000007</v>
      </c>
      <c r="T51" s="76">
        <v>122.8567537</v>
      </c>
      <c r="U51" s="76">
        <v>379.07714187999898</v>
      </c>
      <c r="V51" s="76">
        <v>94.910025383999994</v>
      </c>
      <c r="W51" s="76">
        <v>57.379173000000002</v>
      </c>
      <c r="X51" s="76">
        <v>127.5839411</v>
      </c>
      <c r="Y51" s="76">
        <v>74.963890370000001</v>
      </c>
      <c r="Z51" s="76">
        <v>317.76477119999998</v>
      </c>
      <c r="AA51" s="76">
        <v>757.34685000000002</v>
      </c>
      <c r="AB51" s="76">
        <v>2368.7063899999998</v>
      </c>
      <c r="AC51" s="76">
        <v>92.586636299999995</v>
      </c>
      <c r="AD51" s="76">
        <v>92.586597999999995</v>
      </c>
      <c r="AE51" s="76">
        <v>92.585296099999994</v>
      </c>
      <c r="AF51" s="76">
        <v>104.537419054</v>
      </c>
      <c r="AG51" s="76">
        <v>151.67337099999901</v>
      </c>
      <c r="AH51" s="76">
        <v>136.8676547</v>
      </c>
      <c r="AI51" s="76">
        <v>140.4283781</v>
      </c>
      <c r="AJ51" s="76">
        <v>2.8193628582999999</v>
      </c>
      <c r="AK51" s="76">
        <v>28.994991289999898</v>
      </c>
      <c r="AL51" s="76">
        <v>9.7631533600000004</v>
      </c>
      <c r="AM51" s="76">
        <v>6.4341036239999996</v>
      </c>
      <c r="AN51" s="76">
        <v>0</v>
      </c>
      <c r="AO51" s="76">
        <v>99.804046</v>
      </c>
      <c r="AP51" s="76">
        <v>11.6426951199999</v>
      </c>
      <c r="AQ51" s="76">
        <v>11.648170029999999</v>
      </c>
      <c r="AR51" s="76">
        <v>375.03994169999999</v>
      </c>
      <c r="AS51" s="76">
        <v>375.036930699999</v>
      </c>
      <c r="AT51" s="76">
        <v>15775.5375799999</v>
      </c>
      <c r="AU51" s="76">
        <v>3031.9569139999999</v>
      </c>
      <c r="AV51" s="76">
        <v>2740.6719439999902</v>
      </c>
      <c r="AW51" s="76">
        <v>3574.15345999999</v>
      </c>
      <c r="AX51" s="76">
        <v>18958.411349999998</v>
      </c>
      <c r="AY51" s="76">
        <v>14230.90194</v>
      </c>
      <c r="AZ51" s="76">
        <v>204.6899842</v>
      </c>
      <c r="BA51" s="76">
        <v>0.49533296979999902</v>
      </c>
      <c r="BB51" s="76">
        <v>2265.0238239999999</v>
      </c>
      <c r="BC51" s="76">
        <v>2.7234126879999998</v>
      </c>
      <c r="BD51" s="76">
        <v>0.73834119399999998</v>
      </c>
      <c r="BE51" s="76">
        <v>262.84501130000001</v>
      </c>
      <c r="BF51" s="76">
        <v>8.4270746400000007</v>
      </c>
      <c r="BG51" s="76">
        <v>0</v>
      </c>
      <c r="BH51" s="76">
        <v>0.19164587399999999</v>
      </c>
      <c r="BI51" s="76">
        <v>860.59228399999995</v>
      </c>
      <c r="BJ51" s="76">
        <v>31.276917000000001</v>
      </c>
      <c r="BK51" s="76">
        <v>18.780268</v>
      </c>
      <c r="BL51" s="76">
        <v>493.273819</v>
      </c>
      <c r="BM51" s="76">
        <v>367.31888509999999</v>
      </c>
      <c r="BN51" s="76">
        <v>0.26202051329999998</v>
      </c>
      <c r="BO51" s="76">
        <v>6.0668180000000002E-2</v>
      </c>
      <c r="BP51" s="76">
        <v>32.00165878</v>
      </c>
      <c r="BQ51" s="76">
        <v>0.50979038160000001</v>
      </c>
      <c r="BR51" s="76">
        <v>29.223350999999901</v>
      </c>
      <c r="BS51" s="76">
        <v>3.3521266899999902</v>
      </c>
      <c r="BT51" s="76">
        <v>1.2260674300000001</v>
      </c>
      <c r="BU51" s="76">
        <v>132.5330893</v>
      </c>
      <c r="BV51" s="76">
        <v>5.4032439999999999</v>
      </c>
      <c r="BW51" s="76">
        <v>31.454127699999901</v>
      </c>
      <c r="BX51" s="76">
        <v>1.2925188461999999</v>
      </c>
      <c r="BY51" s="76">
        <v>17.317845299999998</v>
      </c>
      <c r="BZ51" s="76">
        <v>9.2660696299999998E-2</v>
      </c>
      <c r="CA51" s="76">
        <v>325.24669999999998</v>
      </c>
      <c r="CB51" s="76">
        <v>59.588686709999998</v>
      </c>
      <c r="CC51" s="76">
        <v>59.588659829999997</v>
      </c>
      <c r="CD51" s="76">
        <v>1419.220229</v>
      </c>
      <c r="CE51" s="76">
        <v>3.0004415959999999</v>
      </c>
      <c r="CF51" s="76">
        <v>0.24291866000000001</v>
      </c>
      <c r="CG51" s="76">
        <v>125.20283999999999</v>
      </c>
      <c r="CH51" s="76">
        <v>5711.7341299999998</v>
      </c>
      <c r="CI51" s="76">
        <v>569.99497385999996</v>
      </c>
      <c r="CJ51" s="76">
        <v>457.33664284999998</v>
      </c>
      <c r="CK51" s="76">
        <v>101.04559032</v>
      </c>
      <c r="CL51" s="76">
        <v>0</v>
      </c>
      <c r="CM51" s="76">
        <v>75.533148569999994</v>
      </c>
      <c r="CN51" s="76">
        <v>5133.5515449999903</v>
      </c>
      <c r="CO51" s="76">
        <v>685.48673529999996</v>
      </c>
      <c r="CP51" s="76">
        <v>280.44361700000002</v>
      </c>
      <c r="CQ51" s="76"/>
      <c r="CR51" s="76"/>
      <c r="CS51" s="76"/>
      <c r="CT51" s="76"/>
      <c r="CU51" s="76"/>
      <c r="CV51" s="29">
        <f t="shared" si="1"/>
        <v>8.0003207125263175E-3</v>
      </c>
      <c r="CW51" s="41">
        <f t="shared" si="2"/>
        <v>-3.9903923695709094E-5</v>
      </c>
      <c r="CX51" s="41">
        <f t="shared" si="3"/>
        <v>-4.8815218059997367E-7</v>
      </c>
      <c r="CY51" s="41">
        <f t="shared" si="4"/>
        <v>-3.810618458932827E-5</v>
      </c>
      <c r="CZ51" s="41"/>
      <c r="DA51" s="29"/>
      <c r="DB51" s="29"/>
      <c r="DC51" s="76"/>
      <c r="DD51" s="76"/>
      <c r="DE51" s="76"/>
      <c r="DF51" s="76"/>
      <c r="DG51" s="76"/>
      <c r="DH51" s="76"/>
      <c r="DI51" s="76"/>
      <c r="DJ51" s="76"/>
      <c r="DK51" s="76"/>
    </row>
    <row r="52" spans="1:115" s="22" customFormat="1">
      <c r="A52" s="94"/>
      <c r="B52" s="7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94"/>
      <c r="DK52" s="94"/>
    </row>
    <row r="53" spans="1:115" s="22" customFormat="1">
      <c r="A53" s="94"/>
      <c r="B53" s="7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94"/>
      <c r="DK53" s="94"/>
    </row>
    <row r="54" spans="1:115" s="22" customFormat="1">
      <c r="A54" s="94"/>
      <c r="B54" s="7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94"/>
      <c r="DK54" s="94"/>
    </row>
    <row r="55" spans="1:115" s="22" customFormat="1">
      <c r="A55" s="76" t="s">
        <v>334</v>
      </c>
      <c r="B55" s="76">
        <v>0.50010567500000003</v>
      </c>
      <c r="C55" s="76">
        <v>2.3889550000000002</v>
      </c>
      <c r="D55" s="76">
        <v>0.36812017000000002</v>
      </c>
      <c r="E55" s="76">
        <v>0.36811846799999998</v>
      </c>
      <c r="F55" s="76">
        <v>2.3889523800000001</v>
      </c>
      <c r="G55" s="76">
        <v>2.3889394899999998</v>
      </c>
      <c r="H55" s="76">
        <v>1.6293146000000001</v>
      </c>
      <c r="I55" s="76">
        <v>3.2322490699999998E-2</v>
      </c>
      <c r="J55" s="76">
        <v>12.83451136</v>
      </c>
      <c r="K55" s="76">
        <v>12.834559710000001</v>
      </c>
      <c r="L55" s="76">
        <v>24.419619000000001</v>
      </c>
      <c r="M55" s="76">
        <v>0.97081579299999998</v>
      </c>
      <c r="N55" s="76">
        <v>0.970828354</v>
      </c>
      <c r="O55" s="76">
        <v>37.6664727</v>
      </c>
      <c r="P55" s="76">
        <v>37.667658199999998</v>
      </c>
      <c r="Q55" s="76">
        <v>6156.03024</v>
      </c>
      <c r="R55" s="76">
        <v>243273.05300000001</v>
      </c>
      <c r="S55" s="76">
        <v>6158.50083</v>
      </c>
      <c r="T55" s="76">
        <v>7.15753649</v>
      </c>
      <c r="U55" s="76">
        <v>26.633121945599999</v>
      </c>
      <c r="V55" s="76">
        <v>7.1772857500000002</v>
      </c>
      <c r="W55" s="76">
        <v>0.34976656699999997</v>
      </c>
      <c r="X55" s="76">
        <v>9.4547184400000006</v>
      </c>
      <c r="Y55" s="76">
        <v>7.8373131699999998</v>
      </c>
      <c r="Z55" s="76">
        <v>0.34976769390000001</v>
      </c>
      <c r="AA55" s="76">
        <v>76.690470000000005</v>
      </c>
      <c r="AB55" s="76">
        <v>192.07064800000001</v>
      </c>
      <c r="AC55" s="76">
        <v>5.06960575</v>
      </c>
      <c r="AD55" s="76">
        <v>5.0695943000000003</v>
      </c>
      <c r="AE55" s="76">
        <v>5.0695311600000004</v>
      </c>
      <c r="AF55" s="76">
        <v>6.1068367600000002</v>
      </c>
      <c r="AG55" s="76">
        <v>4.9718102699999998</v>
      </c>
      <c r="AH55" s="76">
        <v>4.9716262999999996</v>
      </c>
      <c r="AI55" s="76">
        <v>12.8097286599999</v>
      </c>
      <c r="AJ55" s="76">
        <v>0.20340179789999999</v>
      </c>
      <c r="AK55" s="76">
        <v>2.2743130460000001</v>
      </c>
      <c r="AL55" s="76">
        <v>0.47954310999999999</v>
      </c>
      <c r="AM55" s="76">
        <v>1.103731792</v>
      </c>
      <c r="AN55" s="76">
        <v>0</v>
      </c>
      <c r="AO55" s="76">
        <v>10.699342999999899</v>
      </c>
      <c r="AP55" s="76">
        <v>0.78149113699999995</v>
      </c>
      <c r="AQ55" s="76">
        <v>0.78149514600000003</v>
      </c>
      <c r="AR55" s="76">
        <v>14.1974064</v>
      </c>
      <c r="AS55" s="76">
        <v>14.197286800000001</v>
      </c>
      <c r="AT55" s="76">
        <v>556.99504300000001</v>
      </c>
      <c r="AU55" s="76">
        <v>59.509362299999999</v>
      </c>
      <c r="AV55" s="76">
        <v>59.507134799999903</v>
      </c>
      <c r="AW55" s="76">
        <v>296.57014900000001</v>
      </c>
      <c r="AX55" s="76">
        <v>621.45111499999996</v>
      </c>
      <c r="AY55" s="76">
        <v>556.97524299999998</v>
      </c>
      <c r="AZ55" s="76">
        <v>14.54138013</v>
      </c>
      <c r="BA55" s="76">
        <v>2.8710397075999899E-2</v>
      </c>
      <c r="BB55" s="76">
        <v>191.68656999999999</v>
      </c>
      <c r="BC55" s="76">
        <v>0.175257885</v>
      </c>
      <c r="BD55" s="76">
        <v>4.8277848839999998E-2</v>
      </c>
      <c r="BE55" s="76">
        <v>11.817684099999999</v>
      </c>
      <c r="BF55" s="76">
        <v>0.44784320349999901</v>
      </c>
      <c r="BG55" s="76">
        <v>3.0174212999999998E-2</v>
      </c>
      <c r="BH55" s="76">
        <v>8.6315742499999994E-3</v>
      </c>
      <c r="BI55" s="76">
        <v>52.666809299999997</v>
      </c>
      <c r="BJ55" s="76">
        <v>3.0523834000000001</v>
      </c>
      <c r="BK55" s="76">
        <v>0.75736619999999999</v>
      </c>
      <c r="BL55" s="76">
        <v>24.922060999999999</v>
      </c>
      <c r="BM55" s="76">
        <v>27.744314899999999</v>
      </c>
      <c r="BN55" s="76">
        <v>0.34545846722999901</v>
      </c>
      <c r="BO55" s="76">
        <v>3.9608910000000002E-3</v>
      </c>
      <c r="BP55" s="76">
        <v>1.8987878</v>
      </c>
      <c r="BQ55" s="76">
        <v>1.4041393500000001E-2</v>
      </c>
      <c r="BR55" s="76">
        <v>1.6167621999999999</v>
      </c>
      <c r="BS55" s="76">
        <v>0.18324586700000001</v>
      </c>
      <c r="BT55" s="76">
        <v>7.0654541000000001E-2</v>
      </c>
      <c r="BU55" s="76">
        <v>7.4001018999999904</v>
      </c>
      <c r="BV55" s="76">
        <v>0.37725314199999999</v>
      </c>
      <c r="BW55" s="76">
        <v>1.63117698</v>
      </c>
      <c r="BX55" s="76">
        <v>0.33673194544000001</v>
      </c>
      <c r="BY55" s="76">
        <v>0.48193356699999901</v>
      </c>
      <c r="BZ55" s="76">
        <v>1.4514515291000001E-2</v>
      </c>
      <c r="CA55" s="76">
        <v>20.652480000000001</v>
      </c>
      <c r="CB55" s="76">
        <v>0.91546639899999904</v>
      </c>
      <c r="CC55" s="76">
        <v>0.91546850499999999</v>
      </c>
      <c r="CD55" s="76">
        <v>126.00457539999999</v>
      </c>
      <c r="CE55" s="76">
        <v>0.26890724099999902</v>
      </c>
      <c r="CF55" s="76">
        <v>1.1549907099999999E-2</v>
      </c>
      <c r="CG55" s="76">
        <v>5.0490870000000001</v>
      </c>
      <c r="CH55" s="76">
        <v>439.84220099999999</v>
      </c>
      <c r="CI55" s="76">
        <v>44.02663544</v>
      </c>
      <c r="CJ55" s="76">
        <v>33.574301739999903</v>
      </c>
      <c r="CK55" s="76">
        <v>7.7225478399999998</v>
      </c>
      <c r="CL55" s="76">
        <v>0</v>
      </c>
      <c r="CM55" s="76">
        <v>4.0371049140000004</v>
      </c>
      <c r="CN55" s="76">
        <v>395.21375999999998</v>
      </c>
      <c r="CO55" s="76">
        <v>65.030883000000003</v>
      </c>
      <c r="CP55" s="76">
        <v>26.96616933</v>
      </c>
      <c r="CQ55" s="76"/>
      <c r="CR55" s="76"/>
      <c r="CS55" s="76"/>
      <c r="CT55" s="76"/>
      <c r="CU55" s="76"/>
      <c r="CV55" s="29">
        <f>AG55/AX55</f>
        <v>8.000323999740511E-3</v>
      </c>
      <c r="CW55" s="41">
        <f>(AX55-AG55-AT55-AU55)/(AX55)</f>
        <v>-4.0390256601344995E-5</v>
      </c>
      <c r="CX55" s="41">
        <f>(BI55-BL55-BM55)/(BI55)</f>
        <v>8.2290916377686271E-6</v>
      </c>
      <c r="CY55" s="41">
        <f>(BL55-BE55-BT55-BU55-BY55-BA55-BC55-BD55-BG55-BF55-BH55-BN55-BO55-BP55-BQ55-BR55-BS55-BX55-BZ55)/BL55</f>
        <v>-2.8541344433176316E-5</v>
      </c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94"/>
      <c r="DK55" s="94"/>
    </row>
    <row r="56" spans="1:115" s="22" customFormat="1">
      <c r="A56" s="94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94"/>
      <c r="CR56" s="94"/>
      <c r="CS56" s="94"/>
      <c r="CT56" s="94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94"/>
      <c r="DK56" s="94"/>
    </row>
    <row r="57" spans="1:115" s="22" customFormat="1">
      <c r="A57" s="94" t="s">
        <v>336</v>
      </c>
      <c r="B57" s="76">
        <v>7.2547224699999996E-2</v>
      </c>
      <c r="C57" s="76">
        <v>0.43440310500000001</v>
      </c>
      <c r="D57" s="76">
        <v>3.0483791999999999E-2</v>
      </c>
      <c r="E57" s="76">
        <v>3.0483582499999998E-2</v>
      </c>
      <c r="F57" s="76">
        <v>0.43440594199999999</v>
      </c>
      <c r="G57" s="76">
        <v>0.43440394399999999</v>
      </c>
      <c r="H57" s="76">
        <v>8.5787712999999904E-2</v>
      </c>
      <c r="I57" s="76">
        <v>7.3813921999999995E-4</v>
      </c>
      <c r="J57" s="76">
        <v>1.377516688</v>
      </c>
      <c r="K57" s="76">
        <v>1.37748812</v>
      </c>
      <c r="L57" s="76">
        <v>0</v>
      </c>
      <c r="M57" s="76">
        <v>0.18801911839999999</v>
      </c>
      <c r="N57" s="76">
        <v>0.1880199524</v>
      </c>
      <c r="O57" s="76">
        <v>3.8139433999999999</v>
      </c>
      <c r="P57" s="76">
        <v>3.8140597999999999</v>
      </c>
      <c r="Q57" s="76">
        <v>349.151589</v>
      </c>
      <c r="R57" s="76">
        <v>11397.594999999999</v>
      </c>
      <c r="S57" s="76">
        <v>349.29013199999901</v>
      </c>
      <c r="T57" s="76">
        <v>11.743278999999999</v>
      </c>
      <c r="U57" s="76">
        <v>2.6674956697000001</v>
      </c>
      <c r="V57" s="76">
        <v>0.79661373699999904</v>
      </c>
      <c r="W57" s="76">
        <v>11.204736713999999</v>
      </c>
      <c r="X57" s="76">
        <v>0.73096799999999995</v>
      </c>
      <c r="Y57" s="76">
        <v>1.1701531570000001</v>
      </c>
      <c r="Z57" s="76">
        <v>11.204762778999999</v>
      </c>
      <c r="AA57" s="76">
        <v>24.637777</v>
      </c>
      <c r="AB57" s="76">
        <v>17.983870099999901</v>
      </c>
      <c r="AC57" s="76">
        <v>0.31579241000000002</v>
      </c>
      <c r="AD57" s="76">
        <v>0.31579566399999998</v>
      </c>
      <c r="AE57" s="76">
        <v>0.31578868999999998</v>
      </c>
      <c r="AF57" s="76">
        <v>3.0174414129999998</v>
      </c>
      <c r="AG57" s="76">
        <v>0.28585372999999997</v>
      </c>
      <c r="AH57" s="76">
        <v>0.28583697499999999</v>
      </c>
      <c r="AI57" s="76">
        <v>3.269427415</v>
      </c>
      <c r="AJ57" s="76">
        <v>6.8096239020000005E-2</v>
      </c>
      <c r="AK57" s="76">
        <v>0.19155947499999901</v>
      </c>
      <c r="AL57" s="76">
        <v>1.3277816E-2</v>
      </c>
      <c r="AM57" s="76">
        <v>0.18623272399999999</v>
      </c>
      <c r="AN57" s="76">
        <v>0</v>
      </c>
      <c r="AO57" s="76">
        <v>2.62216703</v>
      </c>
      <c r="AP57" s="76">
        <v>5.7712818999999999E-2</v>
      </c>
      <c r="AQ57" s="76">
        <v>5.7712486E-2</v>
      </c>
      <c r="AR57" s="76">
        <v>0.5418963</v>
      </c>
      <c r="AS57" s="76">
        <v>0.54189646000000002</v>
      </c>
      <c r="AT57" s="76">
        <v>32.180215699999998</v>
      </c>
      <c r="AU57" s="76">
        <v>3.2655783</v>
      </c>
      <c r="AV57" s="76">
        <v>3.2654744999999998</v>
      </c>
      <c r="AW57" s="76">
        <v>54.365148099999999</v>
      </c>
      <c r="AX57" s="76">
        <v>35.730995</v>
      </c>
      <c r="AY57" s="76">
        <v>32.178503399999997</v>
      </c>
      <c r="AZ57" s="76">
        <v>1.7858520200000001</v>
      </c>
      <c r="BA57" s="76">
        <v>6.8030372699999996E-4</v>
      </c>
      <c r="BB57" s="76">
        <v>43.1545690499999</v>
      </c>
      <c r="BC57" s="76">
        <v>5.0289710000000001E-3</v>
      </c>
      <c r="BD57" s="76">
        <v>1.3495662299999999E-3</v>
      </c>
      <c r="BE57" s="76">
        <v>0.32243116999999999</v>
      </c>
      <c r="BF57" s="76">
        <v>2.8417404999999999E-3</v>
      </c>
      <c r="BG57" s="76">
        <v>0</v>
      </c>
      <c r="BH57" s="76">
        <v>2.4658950300000002E-4</v>
      </c>
      <c r="BI57" s="76">
        <v>0.81023696000000001</v>
      </c>
      <c r="BJ57" s="76">
        <v>0</v>
      </c>
      <c r="BK57" s="76">
        <v>0</v>
      </c>
      <c r="BL57" s="76">
        <v>0.72931237999999998</v>
      </c>
      <c r="BM57" s="76">
        <v>8.0910339999999997E-2</v>
      </c>
      <c r="BN57" s="76">
        <v>2.4814649000000003E-4</v>
      </c>
      <c r="BO57" s="76">
        <v>0</v>
      </c>
      <c r="BP57" s="76">
        <v>1.8346288499999999E-2</v>
      </c>
      <c r="BQ57" s="76">
        <v>5.5576631000000003E-4</v>
      </c>
      <c r="BR57" s="76">
        <v>5.7962793999999998E-2</v>
      </c>
      <c r="BS57" s="76">
        <v>5.7196269999999997E-3</v>
      </c>
      <c r="BT57" s="76">
        <v>2.71197156E-3</v>
      </c>
      <c r="BU57" s="76">
        <v>0.28981502999999997</v>
      </c>
      <c r="BV57" s="76">
        <v>2.0787665E-2</v>
      </c>
      <c r="BW57" s="76">
        <v>0.265050334</v>
      </c>
      <c r="BX57" s="76">
        <v>2.2107596969999999E-3</v>
      </c>
      <c r="BY57" s="76">
        <v>1.90769735E-2</v>
      </c>
      <c r="BZ57" s="76">
        <v>9.6134487600000007E-5</v>
      </c>
      <c r="CA57" s="76">
        <v>0</v>
      </c>
      <c r="CB57" s="76">
        <v>0.21209875</v>
      </c>
      <c r="CC57" s="76">
        <v>0.21209411</v>
      </c>
      <c r="CD57" s="76">
        <v>26.762393249999999</v>
      </c>
      <c r="CE57" s="76">
        <v>2.2549711699999999E-2</v>
      </c>
      <c r="CF57" s="76">
        <v>2.63774906E-4</v>
      </c>
      <c r="CG57" s="76">
        <v>0</v>
      </c>
      <c r="CH57" s="76">
        <v>92.844599400000007</v>
      </c>
      <c r="CI57" s="76">
        <v>11.646737219999901</v>
      </c>
      <c r="CJ57" s="76">
        <v>10.063156169999999</v>
      </c>
      <c r="CK57" s="76">
        <v>2.2756342389999999</v>
      </c>
      <c r="CL57" s="76">
        <v>0</v>
      </c>
      <c r="CM57" s="76">
        <v>1.0011762629999901</v>
      </c>
      <c r="CN57" s="76">
        <v>88.265194999999906</v>
      </c>
      <c r="CO57" s="76">
        <v>10.392790120000001</v>
      </c>
      <c r="CP57" s="76">
        <v>4.4880901560000002</v>
      </c>
      <c r="CQ57" s="76"/>
      <c r="CR57" s="76"/>
      <c r="CS57" s="76"/>
      <c r="CT57" s="76"/>
      <c r="CU57" s="76"/>
      <c r="CV57" s="29">
        <f>AG57/AX57</f>
        <v>8.000161484447885E-3</v>
      </c>
      <c r="CW57" s="41">
        <f>(AX57-AG57-AT57-AU57)/(AX57)</f>
        <v>-1.8267893183423432E-5</v>
      </c>
      <c r="CX57" s="41">
        <f>(BI57-BL57-BM57)/(BI57)</f>
        <v>1.7575105435854783E-5</v>
      </c>
      <c r="CY57" s="41">
        <f>(BL57-BE57-BT57-BU57-BY57-BA57-BC57-BD57-BG57-BF57-BH57-BN57-BO57-BP57-BQ57-BR57-BS57-BX57-BZ57)/BL57</f>
        <v>-1.2960844843992328E-5</v>
      </c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94"/>
      <c r="DK57" s="94"/>
    </row>
    <row r="58" spans="1:115" s="22" customFormat="1">
      <c r="A58" s="94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94"/>
      <c r="DK58" s="94"/>
    </row>
    <row r="59" spans="1:115" s="22" customFormat="1">
      <c r="A59" s="94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94"/>
      <c r="DK59" s="94"/>
    </row>
    <row r="60" spans="1:115" s="22" customFormat="1">
      <c r="A60" s="94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94"/>
      <c r="DK60" s="94"/>
    </row>
    <row r="61" spans="1:115">
      <c r="A61" s="94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94"/>
      <c r="DK61" s="94"/>
    </row>
    <row r="62" spans="1:115">
      <c r="A62" s="2" t="s">
        <v>217</v>
      </c>
      <c r="B62" s="1">
        <f>SUM(B3:B51)</f>
        <v>1520.9933103387498</v>
      </c>
      <c r="C62" s="1">
        <f t="shared" ref="C62:BN62" si="5">SUM(C3:C51)</f>
        <v>11401.722682057998</v>
      </c>
      <c r="D62" s="1">
        <f t="shared" si="5"/>
        <v>1108.6770404099996</v>
      </c>
      <c r="E62" s="1">
        <f t="shared" si="5"/>
        <v>1108.6782268546992</v>
      </c>
      <c r="F62" s="1">
        <f t="shared" si="5"/>
        <v>11401.723487168592</v>
      </c>
      <c r="G62" s="1">
        <f t="shared" si="5"/>
        <v>11401.65627110899</v>
      </c>
      <c r="H62" s="1">
        <f t="shared" si="5"/>
        <v>3881.3640776054967</v>
      </c>
      <c r="I62" s="1">
        <f t="shared" si="5"/>
        <v>85.530677934829953</v>
      </c>
      <c r="J62" s="1">
        <f t="shared" si="5"/>
        <v>23943.958024538046</v>
      </c>
      <c r="K62" s="1">
        <f t="shared" si="5"/>
        <v>23943.957173351191</v>
      </c>
      <c r="L62" s="1">
        <f t="shared" si="5"/>
        <v>99638.22533000003</v>
      </c>
      <c r="M62" s="1">
        <f t="shared" si="5"/>
        <v>3191.809182473979</v>
      </c>
      <c r="N62" s="1">
        <f t="shared" si="5"/>
        <v>3191.8836900097158</v>
      </c>
      <c r="O62" s="1">
        <f t="shared" si="5"/>
        <v>119499.09125646796</v>
      </c>
      <c r="P62" s="1">
        <f t="shared" si="5"/>
        <v>119502.81002896697</v>
      </c>
      <c r="Q62" s="1">
        <f t="shared" si="5"/>
        <v>17043370.813342672</v>
      </c>
      <c r="R62" s="1">
        <f t="shared" si="5"/>
        <v>1866172704.1107342</v>
      </c>
      <c r="S62" s="1">
        <f t="shared" si="5"/>
        <v>17050191.170295283</v>
      </c>
      <c r="T62" s="1">
        <f t="shared" si="5"/>
        <v>2277930.9358959896</v>
      </c>
      <c r="U62" s="1">
        <f t="shared" si="5"/>
        <v>70973.812367810984</v>
      </c>
      <c r="V62" s="1">
        <f t="shared" si="5"/>
        <v>19530.570898134378</v>
      </c>
      <c r="W62" s="1">
        <f t="shared" si="5"/>
        <v>17291.00273650001</v>
      </c>
      <c r="X62" s="1">
        <f t="shared" si="5"/>
        <v>22149.913848384986</v>
      </c>
      <c r="Y62" s="1">
        <f t="shared" si="5"/>
        <v>17524.846322773796</v>
      </c>
      <c r="Z62" s="1">
        <f t="shared" si="5"/>
        <v>92594.660288489904</v>
      </c>
      <c r="AA62" s="1">
        <f t="shared" si="5"/>
        <v>214675.59135299985</v>
      </c>
      <c r="AB62" s="1">
        <f t="shared" si="5"/>
        <v>458206.19138753967</v>
      </c>
      <c r="AC62" s="1">
        <f t="shared" si="5"/>
        <v>14402.844193049994</v>
      </c>
      <c r="AD62" s="1">
        <f t="shared" si="5"/>
        <v>14402.842573437591</v>
      </c>
      <c r="AE62" s="1">
        <f t="shared" si="5"/>
        <v>14402.640101729296</v>
      </c>
      <c r="AF62" s="1">
        <f t="shared" si="5"/>
        <v>28711.610968834386</v>
      </c>
      <c r="AG62" s="1">
        <f t="shared" si="5"/>
        <v>22620.511841064981</v>
      </c>
      <c r="AH62" s="1">
        <f t="shared" si="5"/>
        <v>21974.916159582779</v>
      </c>
      <c r="AI62" s="1">
        <f t="shared" si="5"/>
        <v>34485.196134102487</v>
      </c>
      <c r="AJ62" s="1">
        <f t="shared" si="5"/>
        <v>678.74418387028936</v>
      </c>
      <c r="AK62" s="1">
        <f t="shared" si="5"/>
        <v>5286.1733010583976</v>
      </c>
      <c r="AL62" s="1">
        <f t="shared" si="5"/>
        <v>1256.7179698587991</v>
      </c>
      <c r="AM62" s="1">
        <f t="shared" si="5"/>
        <v>1983.9609462559997</v>
      </c>
      <c r="AN62" s="1">
        <f t="shared" si="5"/>
        <v>0</v>
      </c>
      <c r="AO62" s="1">
        <f t="shared" si="5"/>
        <v>29560.66698889999</v>
      </c>
      <c r="AP62" s="1">
        <f t="shared" si="5"/>
        <v>1911.2341371868474</v>
      </c>
      <c r="AQ62" s="1">
        <f t="shared" si="5"/>
        <v>1912.4709609287995</v>
      </c>
      <c r="AR62" s="1">
        <f t="shared" si="5"/>
        <v>103249.12828023496</v>
      </c>
      <c r="AS62" s="1">
        <f t="shared" si="5"/>
        <v>103248.29776113991</v>
      </c>
      <c r="AT62" s="1">
        <f t="shared" si="5"/>
        <v>2342660.4477556972</v>
      </c>
      <c r="AU62" s="1">
        <f t="shared" si="5"/>
        <v>462282.81174266955</v>
      </c>
      <c r="AV62" s="1">
        <f t="shared" si="5"/>
        <v>449355.80910834984</v>
      </c>
      <c r="AW62" s="1">
        <f t="shared" si="5"/>
        <v>788250.31108753907</v>
      </c>
      <c r="AX62" s="1">
        <f t="shared" si="5"/>
        <v>2827451.1042780988</v>
      </c>
      <c r="AY62" s="1">
        <f t="shared" si="5"/>
        <v>2275533.0084544993</v>
      </c>
      <c r="AZ62" s="1">
        <f t="shared" si="5"/>
        <v>39642.910356881497</v>
      </c>
      <c r="BA62" s="1">
        <f t="shared" si="5"/>
        <v>92.098711427945958</v>
      </c>
      <c r="BB62" s="1">
        <f t="shared" si="5"/>
        <v>534265.22164527548</v>
      </c>
      <c r="BC62" s="1">
        <f t="shared" si="5"/>
        <v>464.66186916277951</v>
      </c>
      <c r="BD62" s="1">
        <f t="shared" si="5"/>
        <v>107.61783047569993</v>
      </c>
      <c r="BE62" s="1">
        <f t="shared" si="5"/>
        <v>36140.292946972491</v>
      </c>
      <c r="BF62" s="1">
        <f t="shared" si="5"/>
        <v>3716.9636630199666</v>
      </c>
      <c r="BG62" s="1">
        <f t="shared" si="5"/>
        <v>0</v>
      </c>
      <c r="BH62" s="1">
        <f t="shared" si="5"/>
        <v>37.503109511860956</v>
      </c>
      <c r="BI62" s="1">
        <f t="shared" si="5"/>
        <v>207713.88795752393</v>
      </c>
      <c r="BJ62" s="1">
        <f t="shared" si="5"/>
        <v>15875.126311999993</v>
      </c>
      <c r="BK62" s="1">
        <f t="shared" si="5"/>
        <v>7009.6129873000018</v>
      </c>
      <c r="BL62" s="1">
        <f t="shared" si="5"/>
        <v>88308.664141001966</v>
      </c>
      <c r="BM62" s="1">
        <f t="shared" si="5"/>
        <v>119405.16386486597</v>
      </c>
      <c r="BN62" s="1">
        <f t="shared" si="5"/>
        <v>76.530072172197947</v>
      </c>
      <c r="BO62" s="1">
        <f t="shared" ref="BO62:CP62" si="6">SUM(BO3:BO51)</f>
        <v>26.463594721999993</v>
      </c>
      <c r="BP62" s="1">
        <f t="shared" si="6"/>
        <v>13098.915402179882</v>
      </c>
      <c r="BQ62" s="1">
        <f t="shared" si="6"/>
        <v>105.32153242766992</v>
      </c>
      <c r="BR62" s="1">
        <f t="shared" si="6"/>
        <v>6004.741009640994</v>
      </c>
      <c r="BS62" s="1">
        <f t="shared" si="6"/>
        <v>581.40394793779933</v>
      </c>
      <c r="BT62" s="1">
        <f t="shared" si="6"/>
        <v>183.38138804901979</v>
      </c>
      <c r="BU62" s="1">
        <f t="shared" si="6"/>
        <v>24742.360959927992</v>
      </c>
      <c r="BV62" s="1">
        <f t="shared" si="6"/>
        <v>834.13667895725985</v>
      </c>
      <c r="BW62" s="1">
        <f t="shared" si="6"/>
        <v>5499.9036759037981</v>
      </c>
      <c r="BX62" s="1">
        <f t="shared" si="6"/>
        <v>194.99037101999988</v>
      </c>
      <c r="BY62" s="1">
        <f t="shared" si="6"/>
        <v>2715.0076314930993</v>
      </c>
      <c r="BZ62" s="1">
        <f t="shared" si="6"/>
        <v>25.139442285265392</v>
      </c>
      <c r="CA62" s="1">
        <f t="shared" si="6"/>
        <v>65249.577460000022</v>
      </c>
      <c r="CB62" s="1">
        <f t="shared" si="6"/>
        <v>22627.63318386762</v>
      </c>
      <c r="CC62" s="1">
        <f t="shared" si="6"/>
        <v>22627.641112458314</v>
      </c>
      <c r="CD62" s="1">
        <f t="shared" si="6"/>
        <v>335215.56977135764</v>
      </c>
      <c r="CE62" s="1">
        <f t="shared" si="6"/>
        <v>568.21517647816961</v>
      </c>
      <c r="CF62" s="1">
        <f t="shared" si="6"/>
        <v>30.56280691200698</v>
      </c>
      <c r="CG62" s="1">
        <f t="shared" si="6"/>
        <v>36320.606356000004</v>
      </c>
      <c r="CH62" s="1">
        <f t="shared" si="6"/>
        <v>1310644.1688168687</v>
      </c>
      <c r="CI62" s="1">
        <f t="shared" si="6"/>
        <v>141445.83092794468</v>
      </c>
      <c r="CJ62" s="1">
        <f t="shared" si="6"/>
        <v>116024.49327431392</v>
      </c>
      <c r="CK62" s="1">
        <f t="shared" si="6"/>
        <v>25590.695861877142</v>
      </c>
      <c r="CL62" s="1">
        <f t="shared" si="6"/>
        <v>0</v>
      </c>
      <c r="CM62" s="1">
        <f t="shared" si="6"/>
        <v>15330.104541144688</v>
      </c>
      <c r="CN62" s="1">
        <f t="shared" si="6"/>
        <v>1172607.5361225293</v>
      </c>
      <c r="CO62" s="1">
        <f t="shared" si="6"/>
        <v>157549.6147912406</v>
      </c>
      <c r="CP62" s="1">
        <f t="shared" si="6"/>
        <v>65749.320525403644</v>
      </c>
      <c r="CQ62" s="1"/>
      <c r="CR62" s="1"/>
      <c r="CS62" s="1"/>
      <c r="CT62" s="1"/>
      <c r="CU62" s="1"/>
      <c r="CV62" s="29">
        <f>AG62/AX62</f>
        <v>8.0003193713372531E-3</v>
      </c>
      <c r="CW62" s="1"/>
      <c r="CX62" s="1"/>
      <c r="CY62" s="1"/>
      <c r="CZ62" s="1"/>
      <c r="DA62" s="29"/>
      <c r="DB62" s="29"/>
      <c r="DC62" s="1"/>
      <c r="DD62" s="1"/>
      <c r="DE62" s="1"/>
      <c r="DF62" s="1"/>
      <c r="DG62" s="1"/>
      <c r="DH62" s="1"/>
      <c r="DI62" s="1"/>
      <c r="DJ62" s="94"/>
      <c r="DK62" s="94"/>
    </row>
    <row r="63" spans="1:115">
      <c r="A63" s="94" t="s">
        <v>340</v>
      </c>
      <c r="B63" s="76">
        <f>+B3+B5+B8+B9+B11+B12+B14+B15+B16+B17+B18+B19+B20+B21+B22+B23+B24+B25+B26+B28+B30+B31+B33+B34+B35+B36+B37+B39+B40+B41+B42+B43+B44+B46+B47+B49+B50+B10</f>
        <v>1243.2279417177497</v>
      </c>
      <c r="C63" s="76">
        <f t="shared" ref="C63:BN63" si="7">+C3+C5+C8+C9+C11+C12+C14+C15+C16+C17+C18+C19+C20+C21+C22+C23+C24+C25+C26+C28+C30+C31+C33+C34+C35+C36+C37+C39+C40+C41+C42+C43+C44+C46+C47+C49+C50+C10</f>
        <v>9057.0635591979972</v>
      </c>
      <c r="D63" s="76">
        <f t="shared" si="7"/>
        <v>877.13634670399949</v>
      </c>
      <c r="E63" s="76">
        <f t="shared" si="7"/>
        <v>877.1373139446996</v>
      </c>
      <c r="F63" s="76">
        <f t="shared" si="7"/>
        <v>9057.0647709285968</v>
      </c>
      <c r="G63" s="76">
        <f t="shared" si="7"/>
        <v>9057.0113415089963</v>
      </c>
      <c r="H63" s="76">
        <f t="shared" si="7"/>
        <v>3024.9700575854972</v>
      </c>
      <c r="I63" s="76">
        <f t="shared" si="7"/>
        <v>66.841057671829944</v>
      </c>
      <c r="J63" s="76">
        <f t="shared" si="7"/>
        <v>18829.490251998046</v>
      </c>
      <c r="K63" s="76">
        <f t="shared" si="7"/>
        <v>18829.487857521195</v>
      </c>
      <c r="L63" s="76">
        <f t="shared" si="7"/>
        <v>75253.436500000011</v>
      </c>
      <c r="M63" s="76">
        <f t="shared" si="7"/>
        <v>2579.4256690939792</v>
      </c>
      <c r="N63" s="76">
        <f t="shared" si="7"/>
        <v>2579.4861277777163</v>
      </c>
      <c r="O63" s="76">
        <f t="shared" si="7"/>
        <v>94185.640224767936</v>
      </c>
      <c r="P63" s="76">
        <f t="shared" si="7"/>
        <v>94188.572105766973</v>
      </c>
      <c r="Q63" s="76">
        <f t="shared" si="7"/>
        <v>14095725.912992675</v>
      </c>
      <c r="R63" s="76">
        <f t="shared" si="7"/>
        <v>1468547108.2687347</v>
      </c>
      <c r="S63" s="76">
        <f t="shared" si="7"/>
        <v>14101367.084435282</v>
      </c>
      <c r="T63" s="76">
        <f t="shared" si="7"/>
        <v>38612.058788599999</v>
      </c>
      <c r="U63" s="76">
        <f t="shared" si="7"/>
        <v>56430.251786527981</v>
      </c>
      <c r="V63" s="76">
        <f t="shared" si="7"/>
        <v>15452.271335810387</v>
      </c>
      <c r="W63" s="76">
        <f t="shared" si="7"/>
        <v>13006.748873500001</v>
      </c>
      <c r="X63" s="76">
        <f t="shared" si="7"/>
        <v>17180.321929684989</v>
      </c>
      <c r="Y63" s="76">
        <f t="shared" si="7"/>
        <v>13589.655116293799</v>
      </c>
      <c r="Z63" s="76">
        <f t="shared" si="7"/>
        <v>71694.669388089926</v>
      </c>
      <c r="AA63" s="76">
        <f t="shared" si="7"/>
        <v>159732.87930299991</v>
      </c>
      <c r="AB63" s="76">
        <f t="shared" si="7"/>
        <v>360175.71462253976</v>
      </c>
      <c r="AC63" s="76">
        <f t="shared" si="7"/>
        <v>11242.433139349994</v>
      </c>
      <c r="AD63" s="76">
        <f t="shared" si="7"/>
        <v>11242.432005837594</v>
      </c>
      <c r="AE63" s="76">
        <f t="shared" si="7"/>
        <v>11242.274172729298</v>
      </c>
      <c r="AF63" s="76">
        <f t="shared" si="7"/>
        <v>22364.860467451384</v>
      </c>
      <c r="AG63" s="76">
        <f t="shared" si="7"/>
        <v>17811.340480564981</v>
      </c>
      <c r="AH63" s="76">
        <f t="shared" si="7"/>
        <v>17548.965020582793</v>
      </c>
      <c r="AI63" s="76">
        <f t="shared" si="7"/>
        <v>27012.9416221225</v>
      </c>
      <c r="AJ63" s="76">
        <f t="shared" si="7"/>
        <v>545.70844372498937</v>
      </c>
      <c r="AK63" s="76">
        <f t="shared" si="7"/>
        <v>4149.748508178398</v>
      </c>
      <c r="AL63" s="76">
        <f t="shared" si="7"/>
        <v>981.13560743879941</v>
      </c>
      <c r="AM63" s="76">
        <f t="shared" si="7"/>
        <v>1633.5505790269992</v>
      </c>
      <c r="AN63" s="76">
        <f t="shared" si="7"/>
        <v>0</v>
      </c>
      <c r="AO63" s="76">
        <f t="shared" si="7"/>
        <v>22216.109148899992</v>
      </c>
      <c r="AP63" s="76">
        <f t="shared" si="7"/>
        <v>1500.2144398268483</v>
      </c>
      <c r="AQ63" s="76">
        <f t="shared" si="7"/>
        <v>1501.1432191587994</v>
      </c>
      <c r="AR63" s="76">
        <f t="shared" si="7"/>
        <v>79733.927016334972</v>
      </c>
      <c r="AS63" s="76">
        <f t="shared" si="7"/>
        <v>79733.293115039953</v>
      </c>
      <c r="AT63" s="76">
        <f t="shared" si="7"/>
        <v>1838461.9717956991</v>
      </c>
      <c r="AU63" s="76">
        <f t="shared" si="7"/>
        <v>370144.10125066951</v>
      </c>
      <c r="AV63" s="76">
        <f t="shared" si="7"/>
        <v>364561.70424134994</v>
      </c>
      <c r="AW63" s="76">
        <f t="shared" si="7"/>
        <v>613818.04620253947</v>
      </c>
      <c r="AX63" s="76">
        <f t="shared" si="7"/>
        <v>2226328.697018099</v>
      </c>
      <c r="AY63" s="76">
        <f t="shared" si="7"/>
        <v>1811509.549354499</v>
      </c>
      <c r="AZ63" s="76">
        <f t="shared" si="7"/>
        <v>31271.96929468149</v>
      </c>
      <c r="BA63" s="76">
        <f t="shared" si="7"/>
        <v>71.477419064702957</v>
      </c>
      <c r="BB63" s="76">
        <f t="shared" si="7"/>
        <v>413660.82034357556</v>
      </c>
      <c r="BC63" s="76">
        <f t="shared" si="7"/>
        <v>369.85471713477961</v>
      </c>
      <c r="BD63" s="76">
        <f t="shared" si="7"/>
        <v>87.215476188699967</v>
      </c>
      <c r="BE63" s="76">
        <f t="shared" si="7"/>
        <v>29075.545757572487</v>
      </c>
      <c r="BF63" s="76">
        <f t="shared" si="7"/>
        <v>2270.7097804909663</v>
      </c>
      <c r="BG63" s="76">
        <f t="shared" si="7"/>
        <v>0</v>
      </c>
      <c r="BH63" s="76">
        <f t="shared" si="7"/>
        <v>27.916604142484957</v>
      </c>
      <c r="BI63" s="76">
        <f t="shared" si="7"/>
        <v>160596.08026782397</v>
      </c>
      <c r="BJ63" s="76">
        <f t="shared" si="7"/>
        <v>9406.668807</v>
      </c>
      <c r="BK63" s="76">
        <f t="shared" si="7"/>
        <v>4090.8822373000007</v>
      </c>
      <c r="BL63" s="76">
        <f t="shared" si="7"/>
        <v>66361.784888401991</v>
      </c>
      <c r="BM63" s="76">
        <f t="shared" si="7"/>
        <v>94234.265689015985</v>
      </c>
      <c r="BN63" s="76">
        <f t="shared" si="7"/>
        <v>51.675846623397945</v>
      </c>
      <c r="BO63" s="76">
        <f t="shared" ref="BO63:CP63" si="8">+BO3+BO5+BO8+BO9+BO11+BO12+BO14+BO15+BO16+BO17+BO18+BO19+BO20+BO21+BO22+BO23+BO24+BO25+BO26+BO28+BO30+BO31+BO33+BO34+BO35+BO36+BO37+BO39+BO40+BO41+BO42+BO43+BO44+BO46+BO47+BO49+BO50+BO10</f>
        <v>16.702139572000004</v>
      </c>
      <c r="BP63" s="76">
        <f t="shared" si="8"/>
        <v>8057.2146522248986</v>
      </c>
      <c r="BQ63" s="76">
        <f t="shared" si="8"/>
        <v>75.943661261069948</v>
      </c>
      <c r="BR63" s="76">
        <f t="shared" si="8"/>
        <v>4388.9388386609935</v>
      </c>
      <c r="BS63" s="76">
        <f t="shared" si="8"/>
        <v>469.14985172779961</v>
      </c>
      <c r="BT63" s="76">
        <f t="shared" si="8"/>
        <v>148.80836128901979</v>
      </c>
      <c r="BU63" s="76">
        <f t="shared" si="8"/>
        <v>18855.310360227984</v>
      </c>
      <c r="BV63" s="76">
        <f t="shared" si="8"/>
        <v>651.95704295125995</v>
      </c>
      <c r="BW63" s="76">
        <f t="shared" si="8"/>
        <v>4257.042828583797</v>
      </c>
      <c r="BX63" s="76">
        <f t="shared" si="8"/>
        <v>157.74470896543988</v>
      </c>
      <c r="BY63" s="76">
        <f t="shared" si="8"/>
        <v>2224.2840233930992</v>
      </c>
      <c r="BZ63" s="76">
        <f t="shared" si="8"/>
        <v>17.109070670839099</v>
      </c>
      <c r="CA63" s="76">
        <f t="shared" si="8"/>
        <v>55297.397070000014</v>
      </c>
      <c r="CB63" s="76">
        <f t="shared" si="8"/>
        <v>19280.190787697611</v>
      </c>
      <c r="CC63" s="76">
        <f t="shared" si="8"/>
        <v>19280.196254073322</v>
      </c>
      <c r="CD63" s="76">
        <f t="shared" si="8"/>
        <v>258623.66562565783</v>
      </c>
      <c r="CE63" s="76">
        <f t="shared" si="8"/>
        <v>444.69871918816972</v>
      </c>
      <c r="CF63" s="76">
        <f t="shared" si="8"/>
        <v>23.88441616370698</v>
      </c>
      <c r="CG63" s="76">
        <f t="shared" si="8"/>
        <v>27272.675466000001</v>
      </c>
      <c r="CH63" s="76">
        <f t="shared" si="8"/>
        <v>1020633.4737718692</v>
      </c>
      <c r="CI63" s="76">
        <f t="shared" si="8"/>
        <v>109587.04897325467</v>
      </c>
      <c r="CJ63" s="76">
        <f t="shared" si="8"/>
        <v>89606.660454983939</v>
      </c>
      <c r="CK63" s="76">
        <f t="shared" si="8"/>
        <v>19712.279611822145</v>
      </c>
      <c r="CL63" s="76">
        <f t="shared" si="8"/>
        <v>0</v>
      </c>
      <c r="CM63" s="76">
        <f t="shared" si="8"/>
        <v>12167.588884804687</v>
      </c>
      <c r="CN63" s="76">
        <f t="shared" si="8"/>
        <v>911706.08606852987</v>
      </c>
      <c r="CO63" s="76">
        <f t="shared" si="8"/>
        <v>122227.66728154063</v>
      </c>
      <c r="CP63" s="76">
        <f t="shared" si="8"/>
        <v>51011.560306403648</v>
      </c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</row>
    <row r="64" spans="1:115">
      <c r="A64" s="94" t="s">
        <v>433</v>
      </c>
      <c r="B64" s="76">
        <f>B62+B55+B57</f>
        <v>1521.5659632384497</v>
      </c>
      <c r="C64" s="76">
        <f t="shared" ref="C64:BN64" si="9">C62+C55+C57</f>
        <v>11404.546040162999</v>
      </c>
      <c r="D64" s="76">
        <f t="shared" si="9"/>
        <v>1109.0756443719997</v>
      </c>
      <c r="E64" s="76">
        <f t="shared" si="9"/>
        <v>1109.0768289051991</v>
      </c>
      <c r="F64" s="76">
        <f t="shared" si="9"/>
        <v>11404.546845490593</v>
      </c>
      <c r="G64" s="76">
        <f t="shared" si="9"/>
        <v>11404.47961454299</v>
      </c>
      <c r="H64" s="76">
        <f t="shared" si="9"/>
        <v>3883.0791799184967</v>
      </c>
      <c r="I64" s="76">
        <f t="shared" si="9"/>
        <v>85.563738564749954</v>
      </c>
      <c r="J64" s="76">
        <f t="shared" si="9"/>
        <v>23958.170052586047</v>
      </c>
      <c r="K64" s="76">
        <f t="shared" si="9"/>
        <v>23958.169221181193</v>
      </c>
      <c r="L64" s="76">
        <f t="shared" si="9"/>
        <v>99662.644949000023</v>
      </c>
      <c r="M64" s="76">
        <f t="shared" si="9"/>
        <v>3192.968017385379</v>
      </c>
      <c r="N64" s="76">
        <f t="shared" si="9"/>
        <v>3193.0425383161155</v>
      </c>
      <c r="O64" s="76">
        <f t="shared" si="9"/>
        <v>119540.57167256797</v>
      </c>
      <c r="P64" s="76">
        <f t="shared" si="9"/>
        <v>119544.29174696696</v>
      </c>
      <c r="Q64" s="76">
        <f t="shared" si="9"/>
        <v>17049875.99517167</v>
      </c>
      <c r="R64" s="76">
        <f t="shared" si="9"/>
        <v>1866427374.7587342</v>
      </c>
      <c r="S64" s="76">
        <f t="shared" si="9"/>
        <v>17056698.961257283</v>
      </c>
      <c r="T64" s="76">
        <f t="shared" si="9"/>
        <v>2277949.8367114794</v>
      </c>
      <c r="U64" s="76">
        <f t="shared" si="9"/>
        <v>71003.112985426284</v>
      </c>
      <c r="V64" s="76">
        <f t="shared" si="9"/>
        <v>19538.544797621376</v>
      </c>
      <c r="W64" s="76">
        <f t="shared" si="9"/>
        <v>17302.55723978101</v>
      </c>
      <c r="X64" s="76">
        <f t="shared" si="9"/>
        <v>22160.099534824985</v>
      </c>
      <c r="Y64" s="76">
        <f t="shared" si="9"/>
        <v>17533.853789100795</v>
      </c>
      <c r="Z64" s="76">
        <f t="shared" si="9"/>
        <v>92606.214818962806</v>
      </c>
      <c r="AA64" s="76">
        <f t="shared" si="9"/>
        <v>214776.91959999985</v>
      </c>
      <c r="AB64" s="76">
        <f t="shared" si="9"/>
        <v>458416.24590563966</v>
      </c>
      <c r="AC64" s="76">
        <f t="shared" si="9"/>
        <v>14408.229591209994</v>
      </c>
      <c r="AD64" s="76">
        <f t="shared" si="9"/>
        <v>14408.22796340159</v>
      </c>
      <c r="AE64" s="76">
        <f t="shared" si="9"/>
        <v>14408.025421579296</v>
      </c>
      <c r="AF64" s="76">
        <f t="shared" si="9"/>
        <v>28720.735247007386</v>
      </c>
      <c r="AG64" s="76">
        <f t="shared" si="9"/>
        <v>22625.769505064982</v>
      </c>
      <c r="AH64" s="76">
        <f t="shared" si="9"/>
        <v>21980.173622857779</v>
      </c>
      <c r="AI64" s="76">
        <f t="shared" si="9"/>
        <v>34501.275290177487</v>
      </c>
      <c r="AJ64" s="76">
        <f t="shared" si="9"/>
        <v>679.01568190720934</v>
      </c>
      <c r="AK64" s="76">
        <f t="shared" si="9"/>
        <v>5288.6391735793977</v>
      </c>
      <c r="AL64" s="76">
        <f t="shared" si="9"/>
        <v>1257.210790784799</v>
      </c>
      <c r="AM64" s="76">
        <f t="shared" si="9"/>
        <v>1985.2509107719998</v>
      </c>
      <c r="AN64" s="76">
        <f t="shared" si="9"/>
        <v>0</v>
      </c>
      <c r="AO64" s="76">
        <f t="shared" si="9"/>
        <v>29573.98849892999</v>
      </c>
      <c r="AP64" s="76">
        <f t="shared" si="9"/>
        <v>1912.0733411428475</v>
      </c>
      <c r="AQ64" s="76">
        <f t="shared" si="9"/>
        <v>1913.3101685607994</v>
      </c>
      <c r="AR64" s="76">
        <f t="shared" si="9"/>
        <v>103263.86758293495</v>
      </c>
      <c r="AS64" s="76">
        <f t="shared" si="9"/>
        <v>103263.03694439991</v>
      </c>
      <c r="AT64" s="76">
        <f t="shared" si="9"/>
        <v>2343249.6230143975</v>
      </c>
      <c r="AU64" s="76">
        <f t="shared" si="9"/>
        <v>462345.58668326953</v>
      </c>
      <c r="AV64" s="76">
        <f t="shared" si="9"/>
        <v>449418.58171764988</v>
      </c>
      <c r="AW64" s="76">
        <f t="shared" si="9"/>
        <v>788601.24638463906</v>
      </c>
      <c r="AX64" s="76">
        <f t="shared" si="9"/>
        <v>2828108.2863880987</v>
      </c>
      <c r="AY64" s="76">
        <f t="shared" si="9"/>
        <v>2276122.1622008993</v>
      </c>
      <c r="AZ64" s="76">
        <f t="shared" si="9"/>
        <v>39659.237589031502</v>
      </c>
      <c r="BA64" s="76">
        <f t="shared" si="9"/>
        <v>92.128102128748949</v>
      </c>
      <c r="BB64" s="76">
        <f t="shared" si="9"/>
        <v>534500.06278432545</v>
      </c>
      <c r="BC64" s="76">
        <f t="shared" si="9"/>
        <v>464.84215601877952</v>
      </c>
      <c r="BD64" s="76">
        <f t="shared" si="9"/>
        <v>107.66745789076994</v>
      </c>
      <c r="BE64" s="76">
        <f t="shared" si="9"/>
        <v>36152.433062242497</v>
      </c>
      <c r="BF64" s="76">
        <f t="shared" si="9"/>
        <v>3717.4143479639665</v>
      </c>
      <c r="BG64" s="76">
        <f t="shared" si="9"/>
        <v>3.0174212999999998E-2</v>
      </c>
      <c r="BH64" s="76">
        <f t="shared" si="9"/>
        <v>37.511987675613959</v>
      </c>
      <c r="BI64" s="76">
        <f t="shared" si="9"/>
        <v>207767.36500378393</v>
      </c>
      <c r="BJ64" s="76">
        <f t="shared" si="9"/>
        <v>15878.178695399993</v>
      </c>
      <c r="BK64" s="76">
        <f t="shared" si="9"/>
        <v>7010.3703535000022</v>
      </c>
      <c r="BL64" s="76">
        <f t="shared" si="9"/>
        <v>88334.315514381975</v>
      </c>
      <c r="BM64" s="76">
        <f t="shared" si="9"/>
        <v>119432.98909010597</v>
      </c>
      <c r="BN64" s="76">
        <f t="shared" si="9"/>
        <v>76.875778785917944</v>
      </c>
      <c r="BO64" s="76">
        <f t="shared" ref="BO64:CP64" si="10">BO62+BO55+BO57</f>
        <v>26.467555612999991</v>
      </c>
      <c r="BP64" s="76">
        <f t="shared" si="10"/>
        <v>13100.832536268383</v>
      </c>
      <c r="BQ64" s="76">
        <f t="shared" si="10"/>
        <v>105.33612958747992</v>
      </c>
      <c r="BR64" s="76">
        <f t="shared" si="10"/>
        <v>6006.4157346349939</v>
      </c>
      <c r="BS64" s="76">
        <f t="shared" si="10"/>
        <v>581.59291343179927</v>
      </c>
      <c r="BT64" s="76">
        <f t="shared" si="10"/>
        <v>183.45475456157979</v>
      </c>
      <c r="BU64" s="76">
        <f t="shared" si="10"/>
        <v>24750.050876857989</v>
      </c>
      <c r="BV64" s="76">
        <f t="shared" si="10"/>
        <v>834.53471976425976</v>
      </c>
      <c r="BW64" s="76">
        <f t="shared" si="10"/>
        <v>5501.7999032177986</v>
      </c>
      <c r="BX64" s="76">
        <f t="shared" si="10"/>
        <v>195.32931372513687</v>
      </c>
      <c r="BY64" s="76">
        <f t="shared" si="10"/>
        <v>2715.5086420335992</v>
      </c>
      <c r="BZ64" s="76">
        <f t="shared" si="10"/>
        <v>25.154052935043993</v>
      </c>
      <c r="CA64" s="76">
        <f t="shared" si="10"/>
        <v>65270.229940000019</v>
      </c>
      <c r="CB64" s="76">
        <f t="shared" si="10"/>
        <v>22628.760749016619</v>
      </c>
      <c r="CC64" s="76">
        <f t="shared" si="10"/>
        <v>22628.768675073316</v>
      </c>
      <c r="CD64" s="76">
        <f t="shared" si="10"/>
        <v>335368.33674000762</v>
      </c>
      <c r="CE64" s="76">
        <f t="shared" si="10"/>
        <v>568.50663343086956</v>
      </c>
      <c r="CF64" s="76">
        <f t="shared" si="10"/>
        <v>30.57462059401298</v>
      </c>
      <c r="CG64" s="76">
        <f t="shared" si="10"/>
        <v>36325.655443000003</v>
      </c>
      <c r="CH64" s="76">
        <f t="shared" si="10"/>
        <v>1311176.8556172687</v>
      </c>
      <c r="CI64" s="76">
        <f t="shared" si="10"/>
        <v>141501.50430060469</v>
      </c>
      <c r="CJ64" s="76">
        <f t="shared" si="10"/>
        <v>116068.13073222392</v>
      </c>
      <c r="CK64" s="76">
        <f t="shared" si="10"/>
        <v>25600.69404395614</v>
      </c>
      <c r="CL64" s="76">
        <f t="shared" si="10"/>
        <v>0</v>
      </c>
      <c r="CM64" s="76">
        <f t="shared" si="10"/>
        <v>15335.142822321688</v>
      </c>
      <c r="CN64" s="76">
        <f t="shared" si="10"/>
        <v>1173091.0150775292</v>
      </c>
      <c r="CO64" s="76">
        <f t="shared" si="10"/>
        <v>157625.03846436061</v>
      </c>
      <c r="CP64" s="76">
        <f t="shared" si="10"/>
        <v>65780.77478488964</v>
      </c>
      <c r="CQ64" s="76"/>
      <c r="CR64" s="76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</row>
    <row r="65" spans="6:63">
      <c r="F65" s="76"/>
      <c r="G65" s="94"/>
      <c r="H65" s="94"/>
      <c r="I65" s="94"/>
      <c r="J65" s="94"/>
      <c r="K65" s="94"/>
      <c r="L65" s="94"/>
      <c r="M65" s="76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</row>
    <row r="66" spans="6:63">
      <c r="F66" s="94"/>
      <c r="G66" s="94"/>
      <c r="H66" s="76"/>
      <c r="I66" s="76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76"/>
      <c r="BC66" s="94"/>
      <c r="BD66" s="94"/>
      <c r="BE66" s="94"/>
      <c r="BF66" s="94"/>
      <c r="BG66" s="94"/>
      <c r="BH66" s="94"/>
      <c r="BI66" s="94"/>
      <c r="BJ66" s="94"/>
      <c r="BK66" s="94"/>
    </row>
    <row r="68" spans="6:63">
      <c r="F68" s="94"/>
      <c r="G68" s="94"/>
      <c r="H68" s="94"/>
      <c r="I68" s="94"/>
      <c r="J68" s="76"/>
      <c r="K68" s="94"/>
      <c r="L68" s="94"/>
      <c r="M68" s="94"/>
      <c r="N68" s="76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P63"/>
  <sheetViews>
    <sheetView zoomScale="85" zoomScaleNormal="85" workbookViewId="0">
      <pane xSplit="1" ySplit="2" topLeftCell="B3" activePane="bottomRight" state="frozen"/>
      <selection pane="bottomRight" activeCell="F18" sqref="F18"/>
      <selection pane="bottomLeft" activeCell="A3" sqref="A3"/>
      <selection pane="topRight" activeCell="B1" sqref="B1"/>
    </sheetView>
  </sheetViews>
  <sheetFormatPr defaultColWidth="9.140625" defaultRowHeight="15"/>
  <cols>
    <col min="1" max="1" width="19.5703125" style="22" customWidth="1"/>
    <col min="2" max="2" width="10.140625" style="22" bestFit="1" customWidth="1"/>
    <col min="3" max="3" width="7.7109375" style="22" bestFit="1" customWidth="1"/>
    <col min="4" max="4" width="9.28515625" style="22" bestFit="1" customWidth="1"/>
    <col min="5" max="7" width="7.7109375" style="22" bestFit="1" customWidth="1"/>
    <col min="8" max="8" width="9.28515625" style="22" bestFit="1" customWidth="1"/>
    <col min="9" max="9" width="8.85546875" style="56" bestFit="1" customWidth="1"/>
    <col min="10" max="10" width="9" style="56" bestFit="1" customWidth="1"/>
    <col min="11" max="11" width="9.7109375" style="56" bestFit="1" customWidth="1"/>
    <col min="12" max="13" width="9.28515625" style="56" customWidth="1"/>
    <col min="14" max="14" width="9.140625" style="22"/>
    <col min="15" max="15" width="15.42578125" style="22" bestFit="1" customWidth="1"/>
    <col min="16" max="16" width="5.42578125" style="75" bestFit="1" customWidth="1"/>
    <col min="17" max="17" width="5.42578125" style="22" bestFit="1" customWidth="1"/>
    <col min="18" max="18" width="9.85546875" style="75" bestFit="1" customWidth="1"/>
    <col min="19" max="19" width="5.7109375" style="20" bestFit="1" customWidth="1"/>
    <col min="20" max="20" width="14.5703125" style="20" bestFit="1" customWidth="1"/>
    <col min="21" max="21" width="5.7109375" style="20" bestFit="1" customWidth="1"/>
    <col min="22" max="22" width="5.7109375" style="76" customWidth="1"/>
    <col min="23" max="23" width="5.7109375" style="20" bestFit="1" customWidth="1"/>
    <col min="24" max="24" width="13.42578125" style="76" bestFit="1" customWidth="1"/>
    <col min="25" max="25" width="6.7109375" style="20" bestFit="1" customWidth="1"/>
    <col min="26" max="26" width="7.7109375" style="20" bestFit="1" customWidth="1"/>
    <col min="27" max="28" width="5.7109375" style="20" bestFit="1" customWidth="1"/>
    <col min="29" max="29" width="5.5703125" style="20" bestFit="1" customWidth="1"/>
    <col min="30" max="30" width="5.85546875" style="20" bestFit="1" customWidth="1"/>
    <col min="31" max="31" width="5.85546875" style="76" customWidth="1"/>
    <col min="32" max="32" width="6.42578125" style="20" bestFit="1" customWidth="1"/>
    <col min="33" max="33" width="15.42578125" style="20" bestFit="1" customWidth="1"/>
    <col min="34" max="34" width="10.28515625" style="20" bestFit="1" customWidth="1"/>
    <col min="35" max="35" width="6.5703125" style="20" bestFit="1" customWidth="1"/>
    <col min="36" max="36" width="5.7109375" style="20" bestFit="1" customWidth="1"/>
    <col min="37" max="37" width="5.140625" style="20" bestFit="1" customWidth="1"/>
    <col min="38" max="38" width="5.140625" style="76" customWidth="1"/>
    <col min="39" max="39" width="4.140625" style="20" bestFit="1" customWidth="1"/>
    <col min="40" max="40" width="6.5703125" style="20" bestFit="1" customWidth="1"/>
    <col min="41" max="41" width="6.140625" style="20" bestFit="1" customWidth="1"/>
    <col min="42" max="42" width="6.7109375" style="20" bestFit="1" customWidth="1"/>
    <col min="43" max="43" width="10" style="20" bestFit="1" customWidth="1"/>
    <col min="44" max="44" width="10" style="76" customWidth="1"/>
    <col min="45" max="45" width="6.7109375" style="20" bestFit="1" customWidth="1"/>
    <col min="46" max="46" width="5.7109375" style="20" bestFit="1" customWidth="1"/>
    <col min="47" max="47" width="6.7109375" style="20" bestFit="1" customWidth="1"/>
    <col min="48" max="48" width="6" style="20" bestFit="1" customWidth="1"/>
    <col min="49" max="49" width="5.7109375" style="20" bestFit="1" customWidth="1"/>
    <col min="50" max="50" width="4.28515625" style="20" bestFit="1" customWidth="1"/>
    <col min="51" max="51" width="5.7109375" style="20" bestFit="1" customWidth="1"/>
    <col min="52" max="52" width="4.5703125" style="20" bestFit="1" customWidth="1"/>
    <col min="53" max="54" width="5.7109375" style="20" bestFit="1" customWidth="1"/>
    <col min="55" max="55" width="4.140625" style="20" bestFit="1" customWidth="1"/>
    <col min="56" max="56" width="5.85546875" style="20" bestFit="1" customWidth="1"/>
    <col min="57" max="57" width="5.7109375" style="20" bestFit="1" customWidth="1"/>
    <col min="58" max="58" width="6.7109375" style="20" bestFit="1" customWidth="1"/>
    <col min="59" max="59" width="6.85546875" style="20" bestFit="1" customWidth="1"/>
    <col min="60" max="60" width="6.7109375" style="20" bestFit="1" customWidth="1"/>
    <col min="61" max="61" width="5.140625" style="20" bestFit="1" customWidth="1"/>
    <col min="62" max="62" width="5.28515625" style="20" bestFit="1" customWidth="1"/>
    <col min="63" max="63" width="8.7109375" style="20" bestFit="1" customWidth="1"/>
    <col min="64" max="64" width="4.85546875" style="20" bestFit="1" customWidth="1"/>
    <col min="65" max="65" width="7.85546875" style="20" bestFit="1" customWidth="1"/>
    <col min="66" max="66" width="5.85546875" style="20" bestFit="1" customWidth="1"/>
    <col min="67" max="67" width="6" style="20" bestFit="1" customWidth="1"/>
    <col min="68" max="68" width="6.7109375" style="20" bestFit="1" customWidth="1"/>
    <col min="69" max="69" width="5.7109375" style="20" bestFit="1" customWidth="1"/>
    <col min="70" max="70" width="3.85546875" style="20" bestFit="1" customWidth="1"/>
    <col min="71" max="71" width="5.5703125" style="20" bestFit="1" customWidth="1"/>
    <col min="72" max="72" width="3.85546875" style="20" bestFit="1" customWidth="1"/>
    <col min="73" max="73" width="5.7109375" style="20" bestFit="1" customWidth="1"/>
    <col min="74" max="74" width="8" style="20" bestFit="1" customWidth="1"/>
    <col min="75" max="76" width="5.28515625" style="20" bestFit="1" customWidth="1"/>
    <col min="77" max="77" width="5.7109375" style="20" bestFit="1" customWidth="1"/>
    <col min="78" max="78" width="4.28515625" style="76" customWidth="1"/>
    <col min="79" max="79" width="5.7109375" style="20" bestFit="1" customWidth="1"/>
    <col min="80" max="80" width="9.140625" style="20" bestFit="1" customWidth="1"/>
    <col min="81" max="81" width="7.140625" style="20" bestFit="1" customWidth="1"/>
    <col min="82" max="82" width="7.7109375" style="20" customWidth="1"/>
    <col min="83" max="89" width="9.140625" style="6"/>
    <col min="90" max="92" width="9.140625" style="82"/>
    <col min="93" max="16384" width="9.140625" style="22"/>
  </cols>
  <sheetData>
    <row r="1" spans="1:94">
      <c r="A1" s="94"/>
      <c r="B1" s="94" t="s">
        <v>313</v>
      </c>
      <c r="C1" s="94"/>
      <c r="D1" s="94"/>
      <c r="E1" s="94"/>
      <c r="F1" s="94"/>
      <c r="G1" s="94"/>
      <c r="H1" s="94"/>
      <c r="N1" s="94"/>
      <c r="O1" s="94" t="s">
        <v>362</v>
      </c>
      <c r="P1" s="94"/>
      <c r="Q1" s="94"/>
      <c r="R1" s="94"/>
      <c r="S1" s="76"/>
      <c r="T1" s="76"/>
      <c r="U1" s="76"/>
      <c r="W1" s="76"/>
      <c r="Y1" s="76"/>
      <c r="Z1" s="76"/>
      <c r="AA1" s="76"/>
      <c r="AB1" s="76"/>
      <c r="AC1" s="76"/>
      <c r="AD1" s="76"/>
      <c r="AF1" s="76"/>
      <c r="AG1" s="76"/>
      <c r="AH1" s="76"/>
      <c r="AI1" s="76"/>
      <c r="AJ1" s="76"/>
      <c r="AK1" s="76"/>
      <c r="AM1" s="76"/>
      <c r="AN1" s="76"/>
      <c r="AO1" s="76"/>
      <c r="AP1" s="76"/>
      <c r="AQ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CA1" s="76"/>
      <c r="CB1" s="76"/>
      <c r="CC1" s="76"/>
      <c r="CD1" s="76"/>
      <c r="CE1" s="6" t="s">
        <v>315</v>
      </c>
      <c r="CO1" s="94"/>
      <c r="CP1" s="94"/>
    </row>
    <row r="2" spans="1:94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56" t="s">
        <v>317</v>
      </c>
      <c r="J2" s="56" t="s">
        <v>318</v>
      </c>
      <c r="K2" s="56" t="s">
        <v>319</v>
      </c>
      <c r="L2" s="56" t="s">
        <v>321</v>
      </c>
      <c r="M2" s="56" t="s">
        <v>322</v>
      </c>
      <c r="N2" s="94"/>
      <c r="O2" s="94" t="s">
        <v>324</v>
      </c>
      <c r="P2" s="94" t="s">
        <v>325</v>
      </c>
      <c r="Q2" s="94" t="s">
        <v>35</v>
      </c>
      <c r="R2" s="94" t="s">
        <v>37</v>
      </c>
      <c r="S2" s="94" t="s">
        <v>39</v>
      </c>
      <c r="T2" s="94" t="s">
        <v>41</v>
      </c>
      <c r="U2" s="94" t="s">
        <v>43</v>
      </c>
      <c r="V2" s="94" t="s">
        <v>326</v>
      </c>
      <c r="W2" s="94" t="s">
        <v>45</v>
      </c>
      <c r="X2" s="94" t="s">
        <v>47</v>
      </c>
      <c r="Y2" s="94" t="s">
        <v>49</v>
      </c>
      <c r="Z2" s="94" t="s">
        <v>53</v>
      </c>
      <c r="AA2" s="94" t="s">
        <v>55</v>
      </c>
      <c r="AB2" s="94" t="s">
        <v>57</v>
      </c>
      <c r="AC2" s="94" t="s">
        <v>59</v>
      </c>
      <c r="AD2" s="94" t="s">
        <v>61</v>
      </c>
      <c r="AE2" s="94" t="s">
        <v>327</v>
      </c>
      <c r="AF2" s="94" t="s">
        <v>63</v>
      </c>
      <c r="AG2" s="94" t="s">
        <v>65</v>
      </c>
      <c r="AH2" s="94" t="s">
        <v>434</v>
      </c>
      <c r="AI2" s="94" t="s">
        <v>69</v>
      </c>
      <c r="AJ2" s="94" t="s">
        <v>71</v>
      </c>
      <c r="AK2" s="94" t="s">
        <v>73</v>
      </c>
      <c r="AL2" s="94" t="s">
        <v>328</v>
      </c>
      <c r="AM2" s="94" t="s">
        <v>75</v>
      </c>
      <c r="AN2" s="94" t="s">
        <v>77</v>
      </c>
      <c r="AO2" s="94" t="s">
        <v>79</v>
      </c>
      <c r="AP2" s="94" t="s">
        <v>81</v>
      </c>
      <c r="AQ2" s="94" t="s">
        <v>83</v>
      </c>
      <c r="AR2" s="94" t="s">
        <v>329</v>
      </c>
      <c r="AS2" s="94" t="s">
        <v>85</v>
      </c>
      <c r="AT2" s="94" t="s">
        <v>87</v>
      </c>
      <c r="AU2" s="94" t="s">
        <v>161</v>
      </c>
      <c r="AV2" s="94" t="s">
        <v>91</v>
      </c>
      <c r="AW2" s="94" t="s">
        <v>93</v>
      </c>
      <c r="AX2" s="94" t="s">
        <v>95</v>
      </c>
      <c r="AY2" s="94" t="s">
        <v>97</v>
      </c>
      <c r="AZ2" s="94" t="s">
        <v>99</v>
      </c>
      <c r="BA2" s="94" t="s">
        <v>101</v>
      </c>
      <c r="BB2" s="94" t="s">
        <v>103</v>
      </c>
      <c r="BC2" s="94" t="s">
        <v>105</v>
      </c>
      <c r="BD2" s="94" t="s">
        <v>107</v>
      </c>
      <c r="BE2" s="94" t="s">
        <v>109</v>
      </c>
      <c r="BF2" s="94" t="s">
        <v>162</v>
      </c>
      <c r="BG2" s="94" t="s">
        <v>163</v>
      </c>
      <c r="BH2" s="94" t="s">
        <v>111</v>
      </c>
      <c r="BI2" s="94" t="s">
        <v>113</v>
      </c>
      <c r="BJ2" s="94" t="s">
        <v>115</v>
      </c>
      <c r="BK2" s="94" t="s">
        <v>117</v>
      </c>
      <c r="BL2" s="94" t="s">
        <v>119</v>
      </c>
      <c r="BM2" s="94" t="s">
        <v>121</v>
      </c>
      <c r="BN2" s="94" t="s">
        <v>123</v>
      </c>
      <c r="BO2" s="94" t="s">
        <v>125</v>
      </c>
      <c r="BP2" s="94" t="s">
        <v>127</v>
      </c>
      <c r="BQ2" s="94" t="s">
        <v>129</v>
      </c>
      <c r="BR2" s="94" t="s">
        <v>131</v>
      </c>
      <c r="BS2" s="94" t="s">
        <v>133</v>
      </c>
      <c r="BT2" s="94" t="s">
        <v>135</v>
      </c>
      <c r="BU2" s="94" t="s">
        <v>139</v>
      </c>
      <c r="BV2" s="94" t="s">
        <v>141</v>
      </c>
      <c r="BW2" s="94" t="s">
        <v>143</v>
      </c>
      <c r="BX2" s="94" t="s">
        <v>145</v>
      </c>
      <c r="BY2" s="94" t="s">
        <v>147</v>
      </c>
      <c r="BZ2" s="94" t="s">
        <v>149</v>
      </c>
      <c r="CA2" s="94" t="s">
        <v>151</v>
      </c>
      <c r="CB2" s="94" t="s">
        <v>153</v>
      </c>
      <c r="CC2" s="94" t="s">
        <v>155</v>
      </c>
      <c r="CD2" s="76"/>
      <c r="CE2" s="6" t="s">
        <v>53</v>
      </c>
      <c r="CF2" s="6" t="s">
        <v>81</v>
      </c>
      <c r="CG2" s="6" t="s">
        <v>161</v>
      </c>
      <c r="CH2" s="6" t="s">
        <v>162</v>
      </c>
      <c r="CI2" s="6" t="s">
        <v>163</v>
      </c>
      <c r="CJ2" s="6" t="s">
        <v>139</v>
      </c>
      <c r="CK2" s="6" t="s">
        <v>164</v>
      </c>
      <c r="CL2" s="82" t="s">
        <v>317</v>
      </c>
      <c r="CM2" s="82" t="s">
        <v>318</v>
      </c>
      <c r="CN2" s="82" t="s">
        <v>319</v>
      </c>
      <c r="CO2" s="6" t="s">
        <v>321</v>
      </c>
      <c r="CP2" s="6" t="s">
        <v>322</v>
      </c>
    </row>
    <row r="3" spans="1:94">
      <c r="A3" s="34" t="s">
        <v>166</v>
      </c>
      <c r="B3" s="76">
        <v>4539.2200000000194</v>
      </c>
      <c r="C3" s="76">
        <v>720.19599999999866</v>
      </c>
      <c r="D3" s="76">
        <v>152.97199999999953</v>
      </c>
      <c r="E3" s="76">
        <v>727.53799999999342</v>
      </c>
      <c r="F3" s="76">
        <v>503.83999999999986</v>
      </c>
      <c r="G3" s="76">
        <v>54.717899999999659</v>
      </c>
      <c r="H3" s="76">
        <v>545.88899999999933</v>
      </c>
      <c r="I3" s="76">
        <v>44.860300000000279</v>
      </c>
      <c r="J3" s="76">
        <v>6.7069099999999642</v>
      </c>
      <c r="K3" s="76">
        <v>30.346499999999981</v>
      </c>
      <c r="L3" s="76"/>
      <c r="M3" s="76">
        <v>4.7489100000000013</v>
      </c>
      <c r="N3" s="76"/>
      <c r="O3" s="94" t="s">
        <v>166</v>
      </c>
      <c r="P3" s="76">
        <v>0</v>
      </c>
      <c r="Q3" s="76">
        <v>17.193958161204169</v>
      </c>
      <c r="R3" s="76">
        <v>0</v>
      </c>
      <c r="S3" s="76">
        <v>44.848124929752132</v>
      </c>
      <c r="T3" s="76">
        <v>44.848124929752132</v>
      </c>
      <c r="U3" s="76">
        <v>79.882702496403766</v>
      </c>
      <c r="V3" s="76">
        <v>3.9165646006668969E-2</v>
      </c>
      <c r="W3" s="76">
        <v>6.7050946628566379</v>
      </c>
      <c r="X3" s="76">
        <v>4.7476286991128829</v>
      </c>
      <c r="Y3" s="76">
        <v>113.12538703671247</v>
      </c>
      <c r="Z3" s="76">
        <v>4538.032416320817</v>
      </c>
      <c r="AA3" s="76">
        <v>31.108691513166544</v>
      </c>
      <c r="AB3" s="76">
        <v>24.763048724611849</v>
      </c>
      <c r="AC3" s="76">
        <v>4.6543062539195423</v>
      </c>
      <c r="AD3" s="76">
        <v>0</v>
      </c>
      <c r="AE3" s="76">
        <v>0</v>
      </c>
      <c r="AF3" s="76">
        <v>30.338247661680914</v>
      </c>
      <c r="AG3" s="76">
        <v>30.338247661680914</v>
      </c>
      <c r="AH3" s="76">
        <v>1041413.3851287224</v>
      </c>
      <c r="AI3" s="76">
        <v>0</v>
      </c>
      <c r="AJ3" s="76">
        <v>10.392095677252156</v>
      </c>
      <c r="AK3" s="76">
        <v>2.1514019638477269</v>
      </c>
      <c r="AL3" s="76">
        <v>4.4175600328013029</v>
      </c>
      <c r="AM3" s="76">
        <v>6.7967344856760201</v>
      </c>
      <c r="AN3" s="76">
        <v>0</v>
      </c>
      <c r="AO3" s="76">
        <v>0</v>
      </c>
      <c r="AP3" s="76">
        <v>720.07268142661076</v>
      </c>
      <c r="AQ3" s="76">
        <v>0</v>
      </c>
      <c r="AR3" s="76">
        <v>587.69966544861302</v>
      </c>
      <c r="AS3" s="76">
        <v>137.64189432144499</v>
      </c>
      <c r="AT3" s="76">
        <v>15.293519958994034</v>
      </c>
      <c r="AU3" s="76">
        <v>152.93541428043901</v>
      </c>
      <c r="AV3" s="76">
        <v>0</v>
      </c>
      <c r="AW3" s="76">
        <v>20.83047990465009</v>
      </c>
      <c r="AX3" s="76">
        <v>0.15111127818471429</v>
      </c>
      <c r="AY3" s="76">
        <v>171.23713555415932</v>
      </c>
      <c r="AZ3" s="76">
        <v>0.1662225498657936</v>
      </c>
      <c r="BA3" s="76">
        <v>45.585171007016214</v>
      </c>
      <c r="BB3" s="76">
        <v>54.903659121347914</v>
      </c>
      <c r="BC3" s="76">
        <v>5.0370236721286175E-2</v>
      </c>
      <c r="BD3" s="76">
        <v>0</v>
      </c>
      <c r="BE3" s="76">
        <v>35.460710263066524</v>
      </c>
      <c r="BF3" s="76">
        <v>727.30393033080361</v>
      </c>
      <c r="BG3" s="76">
        <v>503.67621591753607</v>
      </c>
      <c r="BH3" s="76">
        <v>223.62771441326751</v>
      </c>
      <c r="BI3" s="76">
        <v>0.40598421479632035</v>
      </c>
      <c r="BJ3" s="76">
        <v>0</v>
      </c>
      <c r="BK3" s="76">
        <v>12.038515517783029</v>
      </c>
      <c r="BL3" s="76">
        <v>3.2992666655643563</v>
      </c>
      <c r="BM3" s="76">
        <v>136.85622116767803</v>
      </c>
      <c r="BN3" s="76">
        <v>9.0666657958409758</v>
      </c>
      <c r="BO3" s="76">
        <v>1.7629492363740584</v>
      </c>
      <c r="BP3" s="76">
        <v>195.53766585646807</v>
      </c>
      <c r="BQ3" s="76">
        <v>7.7546188121399702</v>
      </c>
      <c r="BR3" s="76">
        <v>7.5555615778479579E-2</v>
      </c>
      <c r="BS3" s="76">
        <v>8.3111103578652639</v>
      </c>
      <c r="BT3" s="76">
        <v>5.0370331850725057E-3</v>
      </c>
      <c r="BU3" s="76">
        <v>54.705184799131359</v>
      </c>
      <c r="BV3" s="76">
        <v>140.84015904233138</v>
      </c>
      <c r="BW3" s="76">
        <v>0</v>
      </c>
      <c r="BX3" s="76">
        <v>6.6664636249629391E-3</v>
      </c>
      <c r="BY3" s="76">
        <v>20.894250658259338</v>
      </c>
      <c r="BZ3" s="76">
        <v>0</v>
      </c>
      <c r="CA3" s="76">
        <v>65.9528008355297</v>
      </c>
      <c r="CB3" s="76">
        <v>545.74088592734688</v>
      </c>
      <c r="CC3" s="76">
        <v>15.204256687150908</v>
      </c>
      <c r="CD3" s="76"/>
      <c r="CE3" s="45">
        <f t="shared" ref="CE3:CE34" si="0">IF(Z3=0,"",(Z3-B3)/B3)</f>
        <v>-2.616272573707282E-4</v>
      </c>
      <c r="CF3" s="45">
        <f t="shared" ref="CF3:CF34" si="1">IF(AP3=0,"",(AP3-C3)/C3)</f>
        <v>-1.71229183983118E-4</v>
      </c>
      <c r="CG3" s="45">
        <f t="shared" ref="CG3:CG34" si="2">IF(AU3=0,"",(AU3-D3)/D3)</f>
        <v>-2.3916611903171991E-4</v>
      </c>
      <c r="CH3" s="45">
        <f t="shared" ref="CH3:CH34" si="3">IF(BF3=0,"",(BF3-E3)/E3)</f>
        <v>-3.2172844468578897E-4</v>
      </c>
      <c r="CI3" s="45">
        <f t="shared" ref="CI3:CI34" si="4">IF(BG3=0,"",(BG3-F3)/F3)</f>
        <v>-3.2507161492496031E-4</v>
      </c>
      <c r="CJ3" s="45">
        <f t="shared" ref="CJ3:CJ34" si="5">IF(BU3=0,"",(BU3-G3)/G3)</f>
        <v>-2.3237735491127916E-4</v>
      </c>
      <c r="CK3" s="45">
        <f t="shared" ref="CK3:CK34" si="6">IF(CB3=0,"",(CB3-H3)/H3)</f>
        <v>-2.7132635508765964E-4</v>
      </c>
      <c r="CL3" s="83">
        <f t="shared" ref="CL3:CL34" si="7">IF(I3=0,"",(T3-I3)/I3)</f>
        <v>-2.7139966179779703E-4</v>
      </c>
      <c r="CM3" s="83">
        <f t="shared" ref="CM3:CM34" si="8">IF(W3=0,"",(W3-J3)/J3)</f>
        <v>-2.7066669201260751E-4</v>
      </c>
      <c r="CN3" s="83">
        <f t="shared" ref="CN3:CN34" si="9">IF(AF3=0,"",(AF3-K3)/K3)</f>
        <v>-2.7193707080116591E-4</v>
      </c>
      <c r="CO3" s="45" t="str">
        <f>IF(R3=0,"",(R3-L3)/L3)</f>
        <v/>
      </c>
      <c r="CP3" s="45">
        <f>IF(X3=0,"",(X3-M3)/M3)</f>
        <v>-2.6980946935579303E-4</v>
      </c>
    </row>
    <row r="4" spans="1:94">
      <c r="A4" s="34" t="s">
        <v>168</v>
      </c>
      <c r="B4" s="76">
        <v>2581.7899999999981</v>
      </c>
      <c r="C4" s="76">
        <v>296.15800000000058</v>
      </c>
      <c r="D4" s="76">
        <v>82.391000000000076</v>
      </c>
      <c r="E4" s="76">
        <v>404.20000000000192</v>
      </c>
      <c r="F4" s="76">
        <v>292.54100000000028</v>
      </c>
      <c r="G4" s="76">
        <v>25.719599999999989</v>
      </c>
      <c r="H4" s="76">
        <v>303.82999999999964</v>
      </c>
      <c r="I4" s="76">
        <v>24.78439999999992</v>
      </c>
      <c r="J4" s="76">
        <v>3.7316999999999982</v>
      </c>
      <c r="K4" s="76">
        <v>17.047600000000017</v>
      </c>
      <c r="L4" s="76"/>
      <c r="M4" s="76">
        <v>2.6262100000000022</v>
      </c>
      <c r="N4" s="76"/>
      <c r="O4" s="94" t="s">
        <v>168</v>
      </c>
      <c r="P4" s="76">
        <v>0</v>
      </c>
      <c r="Q4" s="76">
        <v>9.560042198778639</v>
      </c>
      <c r="R4" s="76">
        <v>0</v>
      </c>
      <c r="S4" s="76">
        <v>24.784427806041766</v>
      </c>
      <c r="T4" s="76">
        <v>24.784427806041766</v>
      </c>
      <c r="U4" s="76">
        <v>44.191279053886461</v>
      </c>
      <c r="V4" s="76">
        <v>2.1272625577914102E-2</v>
      </c>
      <c r="W4" s="76">
        <v>3.7316792781664163</v>
      </c>
      <c r="X4" s="76">
        <v>2.6262150406023035</v>
      </c>
      <c r="Y4" s="76">
        <v>63.008721758186034</v>
      </c>
      <c r="Z4" s="76">
        <v>2581.7893272044848</v>
      </c>
      <c r="AA4" s="76">
        <v>17.288957354354405</v>
      </c>
      <c r="AB4" s="76">
        <v>13.646440701069794</v>
      </c>
      <c r="AC4" s="76">
        <v>2.6048907130508114</v>
      </c>
      <c r="AD4" s="76">
        <v>0</v>
      </c>
      <c r="AE4" s="76">
        <v>0</v>
      </c>
      <c r="AF4" s="76">
        <v>17.047591031862304</v>
      </c>
      <c r="AG4" s="76">
        <v>17.047591031862304</v>
      </c>
      <c r="AH4" s="76">
        <v>580311.64818642288</v>
      </c>
      <c r="AI4" s="76">
        <v>0</v>
      </c>
      <c r="AJ4" s="76">
        <v>5.7326527219696102</v>
      </c>
      <c r="AK4" s="76">
        <v>1.1888121893456129</v>
      </c>
      <c r="AL4" s="76">
        <v>2.4244903622755882</v>
      </c>
      <c r="AM4" s="76">
        <v>3.7715651977270341</v>
      </c>
      <c r="AN4" s="76">
        <v>0</v>
      </c>
      <c r="AO4" s="76">
        <v>0</v>
      </c>
      <c r="AP4" s="76">
        <v>296.15790726257609</v>
      </c>
      <c r="AQ4" s="76">
        <v>0</v>
      </c>
      <c r="AR4" s="76">
        <v>327.03730793608804</v>
      </c>
      <c r="AS4" s="76">
        <v>74.151937124180833</v>
      </c>
      <c r="AT4" s="76">
        <v>8.239091977931734</v>
      </c>
      <c r="AU4" s="76">
        <v>82.391029102112569</v>
      </c>
      <c r="AV4" s="76">
        <v>0</v>
      </c>
      <c r="AW4" s="76">
        <v>11.525068681140011</v>
      </c>
      <c r="AX4" s="76">
        <v>8.7762429934357358E-2</v>
      </c>
      <c r="AY4" s="76">
        <v>95.733283900196767</v>
      </c>
      <c r="AZ4" s="76">
        <v>9.6538961733273851E-2</v>
      </c>
      <c r="BA4" s="76">
        <v>26.474953730495983</v>
      </c>
      <c r="BB4" s="76">
        <v>31.886957346076048</v>
      </c>
      <c r="BC4" s="76">
        <v>2.9254184317421467E-2</v>
      </c>
      <c r="BD4" s="76">
        <v>0</v>
      </c>
      <c r="BE4" s="76">
        <v>20.594880096121525</v>
      </c>
      <c r="BF4" s="76">
        <v>404.18410030346621</v>
      </c>
      <c r="BG4" s="76">
        <v>292.52512490153606</v>
      </c>
      <c r="BH4" s="76">
        <v>111.65897540193014</v>
      </c>
      <c r="BI4" s="76">
        <v>0.23578814464524875</v>
      </c>
      <c r="BJ4" s="76">
        <v>0</v>
      </c>
      <c r="BK4" s="76">
        <v>6.9917301322222034</v>
      </c>
      <c r="BL4" s="76">
        <v>1.9161428815511719</v>
      </c>
      <c r="BM4" s="76">
        <v>79.483367008934223</v>
      </c>
      <c r="BN4" s="76">
        <v>5.2657406151997659</v>
      </c>
      <c r="BO4" s="76">
        <v>1.0238925246779875</v>
      </c>
      <c r="BP4" s="76">
        <v>113.56438179643625</v>
      </c>
      <c r="BQ4" s="76">
        <v>4.2594729482167368</v>
      </c>
      <c r="BR4" s="76">
        <v>4.3881055132084415E-2</v>
      </c>
      <c r="BS4" s="76">
        <v>4.826928575759081</v>
      </c>
      <c r="BT4" s="76">
        <v>2.9254182994648279E-3</v>
      </c>
      <c r="BU4" s="76">
        <v>25.719672525449603</v>
      </c>
      <c r="BV4" s="76">
        <v>78.913049113556795</v>
      </c>
      <c r="BW4" s="76">
        <v>0</v>
      </c>
      <c r="BX4" s="76">
        <v>3.6208808740003416E-3</v>
      </c>
      <c r="BY4" s="76">
        <v>11.645726743345627</v>
      </c>
      <c r="BZ4" s="76">
        <v>0</v>
      </c>
      <c r="CA4" s="76">
        <v>36.9440945227269</v>
      </c>
      <c r="CB4" s="76">
        <v>303.82989842204194</v>
      </c>
      <c r="CC4" s="76">
        <v>8.4899831660355964</v>
      </c>
      <c r="CD4" s="76"/>
      <c r="CE4" s="45">
        <f t="shared" si="0"/>
        <v>-2.60592655990658E-7</v>
      </c>
      <c r="CF4" s="45">
        <f t="shared" si="1"/>
        <v>-3.1313496341556183E-7</v>
      </c>
      <c r="CG4" s="45">
        <f t="shared" si="2"/>
        <v>3.532195566542013E-7</v>
      </c>
      <c r="CH4" s="45">
        <f t="shared" si="3"/>
        <v>-3.9336211122493339E-5</v>
      </c>
      <c r="CI4" s="45">
        <f t="shared" si="4"/>
        <v>-5.4266234354230919E-5</v>
      </c>
      <c r="CJ4" s="45">
        <f t="shared" si="5"/>
        <v>2.819851382365653E-6</v>
      </c>
      <c r="CK4" s="45">
        <f t="shared" si="6"/>
        <v>-3.3432497682051583E-7</v>
      </c>
      <c r="CL4" s="83">
        <f t="shared" si="7"/>
        <v>1.1219170867939027E-6</v>
      </c>
      <c r="CM4" s="83">
        <f t="shared" si="8"/>
        <v>-5.5529205407527508E-6</v>
      </c>
      <c r="CN4" s="83">
        <f t="shared" si="9"/>
        <v>-5.2606453186013338E-7</v>
      </c>
      <c r="CO4" s="45" t="str">
        <f t="shared" ref="CO4:CO51" si="10">IF(R4=0,"",(R4-L4)/L4)</f>
        <v/>
      </c>
      <c r="CP4" s="45">
        <f t="shared" ref="CP4:CP51" si="11">IF(X4=0,"",(X4-M4)/M4)</f>
        <v>1.9193447216070409E-6</v>
      </c>
    </row>
    <row r="5" spans="1:94">
      <c r="A5" s="34" t="s">
        <v>169</v>
      </c>
      <c r="B5" s="76">
        <v>13498.483942000697</v>
      </c>
      <c r="C5" s="76">
        <v>4038.3827720000081</v>
      </c>
      <c r="D5" s="76">
        <v>633.40291200000104</v>
      </c>
      <c r="E5" s="76">
        <v>2032.6793637999092</v>
      </c>
      <c r="F5" s="76">
        <v>1295.6811048000047</v>
      </c>
      <c r="G5" s="76">
        <v>303.53318960000297</v>
      </c>
      <c r="H5" s="76">
        <v>2006.7621134000181</v>
      </c>
      <c r="I5" s="76">
        <v>163.57406395999556</v>
      </c>
      <c r="J5" s="76">
        <v>24.632436700000845</v>
      </c>
      <c r="K5" s="76">
        <v>112.54257301999702</v>
      </c>
      <c r="L5" s="76"/>
      <c r="M5" s="76">
        <v>17.350921520000103</v>
      </c>
      <c r="N5" s="76"/>
      <c r="O5" s="94" t="s">
        <v>169</v>
      </c>
      <c r="P5" s="76">
        <v>0</v>
      </c>
      <c r="Q5" s="76">
        <v>63.066577508271941</v>
      </c>
      <c r="R5" s="76">
        <v>0</v>
      </c>
      <c r="S5" s="76">
        <v>163.57217622321019</v>
      </c>
      <c r="T5" s="76">
        <v>163.57217622321019</v>
      </c>
      <c r="U5" s="76">
        <v>290.1355214864879</v>
      </c>
      <c r="V5" s="76">
        <v>0.13721299010978494</v>
      </c>
      <c r="W5" s="76">
        <v>24.632147149811431</v>
      </c>
      <c r="X5" s="76">
        <v>17.350704413734842</v>
      </c>
      <c r="Y5" s="76">
        <v>416.34292742944598</v>
      </c>
      <c r="Z5" s="76">
        <v>13498.304892390865</v>
      </c>
      <c r="AA5" s="76">
        <v>114.00526689754427</v>
      </c>
      <c r="AB5" s="76">
        <v>89.268045687410137</v>
      </c>
      <c r="AC5" s="76">
        <v>17.289727059984852</v>
      </c>
      <c r="AD5" s="76">
        <v>0</v>
      </c>
      <c r="AE5" s="76">
        <v>0</v>
      </c>
      <c r="AF5" s="76">
        <v>112.54103730668631</v>
      </c>
      <c r="AG5" s="76">
        <v>112.54103730668631</v>
      </c>
      <c r="AH5" s="76">
        <v>3834758.5262106406</v>
      </c>
      <c r="AI5" s="76">
        <v>0</v>
      </c>
      <c r="AJ5" s="76">
        <v>37.536160303518628</v>
      </c>
      <c r="AK5" s="76">
        <v>7.7967352224702973</v>
      </c>
      <c r="AL5" s="76">
        <v>15.797614121054528</v>
      </c>
      <c r="AM5" s="76">
        <v>24.834274117334896</v>
      </c>
      <c r="AN5" s="76">
        <v>0</v>
      </c>
      <c r="AO5" s="76">
        <v>0</v>
      </c>
      <c r="AP5" s="76">
        <v>4038.3592099360112</v>
      </c>
      <c r="AQ5" s="76">
        <v>0</v>
      </c>
      <c r="AR5" s="76">
        <v>2159.0771113883052</v>
      </c>
      <c r="AS5" s="76">
        <v>570.05581779079228</v>
      </c>
      <c r="AT5" s="76">
        <v>63.339485221120277</v>
      </c>
      <c r="AU5" s="76">
        <v>633.39530301191269</v>
      </c>
      <c r="AV5" s="76">
        <v>0</v>
      </c>
      <c r="AW5" s="76">
        <v>75.677384219844384</v>
      </c>
      <c r="AX5" s="76">
        <v>0.3886986315397632</v>
      </c>
      <c r="AY5" s="76">
        <v>634.78590657583732</v>
      </c>
      <c r="AZ5" s="76">
        <v>0.42757023506991415</v>
      </c>
      <c r="BA5" s="76">
        <v>117.25760262310335</v>
      </c>
      <c r="BB5" s="76">
        <v>141.22737602550745</v>
      </c>
      <c r="BC5" s="76">
        <v>0.12956622779278759</v>
      </c>
      <c r="BD5" s="76">
        <v>0</v>
      </c>
      <c r="BE5" s="76">
        <v>91.214753847671616</v>
      </c>
      <c r="BF5" s="76">
        <v>2032.5857844261704</v>
      </c>
      <c r="BG5" s="76">
        <v>1295.5940255474411</v>
      </c>
      <c r="BH5" s="76">
        <v>736.99175887872923</v>
      </c>
      <c r="BI5" s="76">
        <v>1.0443045550986843</v>
      </c>
      <c r="BJ5" s="76">
        <v>0</v>
      </c>
      <c r="BK5" s="76">
        <v>30.9663733304122</v>
      </c>
      <c r="BL5" s="76">
        <v>8.486603641382958</v>
      </c>
      <c r="BM5" s="76">
        <v>352.03193417406595</v>
      </c>
      <c r="BN5" s="76">
        <v>23.321963446739076</v>
      </c>
      <c r="BO5" s="76">
        <v>4.5348110516035876</v>
      </c>
      <c r="BP5" s="76">
        <v>502.97670405540214</v>
      </c>
      <c r="BQ5" s="76">
        <v>27.776451863878414</v>
      </c>
      <c r="BR5" s="76">
        <v>0.19434950531567427</v>
      </c>
      <c r="BS5" s="76">
        <v>21.37845755366325</v>
      </c>
      <c r="BT5" s="76">
        <v>1.2956643072824176E-2</v>
      </c>
      <c r="BU5" s="76">
        <v>303.52952690362378</v>
      </c>
      <c r="BV5" s="76">
        <v>524.32347020399959</v>
      </c>
      <c r="BW5" s="76">
        <v>0</v>
      </c>
      <c r="BX5" s="76">
        <v>2.3355233153714426E-2</v>
      </c>
      <c r="BY5" s="76">
        <v>77.001086394924869</v>
      </c>
      <c r="BZ5" s="76">
        <v>0</v>
      </c>
      <c r="CA5" s="76">
        <v>245.41057576555284</v>
      </c>
      <c r="CB5" s="76">
        <v>2006.7362542483618</v>
      </c>
      <c r="CC5" s="76">
        <v>56.231948640686888</v>
      </c>
      <c r="CD5" s="76"/>
      <c r="CE5" s="45">
        <f t="shared" si="0"/>
        <v>-1.3264423664331523E-5</v>
      </c>
      <c r="CF5" s="45">
        <f t="shared" si="1"/>
        <v>-5.8345296439635235E-6</v>
      </c>
      <c r="CG5" s="45">
        <f t="shared" si="2"/>
        <v>-1.2012871971687549E-5</v>
      </c>
      <c r="CH5" s="45">
        <f t="shared" si="3"/>
        <v>-4.6037449587627211E-5</v>
      </c>
      <c r="CI5" s="45">
        <f t="shared" si="4"/>
        <v>-6.7207318406535915E-5</v>
      </c>
      <c r="CJ5" s="45">
        <f t="shared" si="5"/>
        <v>-1.2066872766109362E-5</v>
      </c>
      <c r="CK5" s="45">
        <f t="shared" si="6"/>
        <v>-1.2886007506123749E-5</v>
      </c>
      <c r="CL5" s="83">
        <f t="shared" si="7"/>
        <v>-1.154056296984241E-5</v>
      </c>
      <c r="CM5" s="83">
        <f t="shared" si="8"/>
        <v>-1.1754833390658665E-5</v>
      </c>
      <c r="CN5" s="83">
        <f t="shared" si="9"/>
        <v>-1.3645621114802661E-5</v>
      </c>
      <c r="CO5" s="45" t="str">
        <f t="shared" si="10"/>
        <v/>
      </c>
      <c r="CP5" s="45">
        <f t="shared" si="11"/>
        <v>-1.2512664817858242E-5</v>
      </c>
    </row>
    <row r="6" spans="1:94">
      <c r="A6" s="34" t="s">
        <v>170</v>
      </c>
      <c r="B6" s="76">
        <v>18713.552600000075</v>
      </c>
      <c r="C6" s="76">
        <v>2166.207090000009</v>
      </c>
      <c r="D6" s="76">
        <v>631.95957299999816</v>
      </c>
      <c r="E6" s="76">
        <v>2998.8872759999745</v>
      </c>
      <c r="F6" s="76">
        <v>2070.1137610000173</v>
      </c>
      <c r="G6" s="76">
        <v>212.07476899999557</v>
      </c>
      <c r="H6" s="76">
        <v>2380.0803799999621</v>
      </c>
      <c r="I6" s="76">
        <v>192.00688600000095</v>
      </c>
      <c r="J6" s="76">
        <v>29.198574799999765</v>
      </c>
      <c r="K6" s="76">
        <v>135.05487139999948</v>
      </c>
      <c r="L6" s="76"/>
      <c r="M6" s="76">
        <v>20.448893899999753</v>
      </c>
      <c r="N6" s="76"/>
      <c r="O6" s="94" t="s">
        <v>170</v>
      </c>
      <c r="P6" s="76">
        <v>0</v>
      </c>
      <c r="Q6" s="76">
        <v>74.895121952504027</v>
      </c>
      <c r="R6" s="76">
        <v>0</v>
      </c>
      <c r="S6" s="76">
        <v>192.15408898450747</v>
      </c>
      <c r="T6" s="76">
        <v>192.15408898450747</v>
      </c>
      <c r="U6" s="76">
        <v>344.93639783106534</v>
      </c>
      <c r="V6" s="76">
        <v>0.16380894784353078</v>
      </c>
      <c r="W6" s="76">
        <v>29.220664582952654</v>
      </c>
      <c r="X6" s="76">
        <v>20.464576091915919</v>
      </c>
      <c r="Y6" s="76">
        <v>494.24389486204291</v>
      </c>
      <c r="Z6" s="76">
        <v>18729.454439824302</v>
      </c>
      <c r="AA6" s="76">
        <v>135.40080590150492</v>
      </c>
      <c r="AB6" s="76">
        <v>106.21968264974345</v>
      </c>
      <c r="AC6" s="76">
        <v>20.503420016789544</v>
      </c>
      <c r="AD6" s="76">
        <v>0</v>
      </c>
      <c r="AE6" s="76">
        <v>0</v>
      </c>
      <c r="AF6" s="76">
        <v>135.15484202048663</v>
      </c>
      <c r="AG6" s="76">
        <v>135.15484202048663</v>
      </c>
      <c r="AH6" s="76">
        <v>4547114.5070424452</v>
      </c>
      <c r="AI6" s="76">
        <v>0</v>
      </c>
      <c r="AJ6" s="76">
        <v>44.654059773590717</v>
      </c>
      <c r="AK6" s="76">
        <v>9.2716999207506934</v>
      </c>
      <c r="AL6" s="76">
        <v>18.814812339203357</v>
      </c>
      <c r="AM6" s="76">
        <v>29.505003427503546</v>
      </c>
      <c r="AN6" s="76">
        <v>0</v>
      </c>
      <c r="AO6" s="76">
        <v>0</v>
      </c>
      <c r="AP6" s="76">
        <v>2167.5441613202374</v>
      </c>
      <c r="AQ6" s="76">
        <v>0</v>
      </c>
      <c r="AR6" s="76">
        <v>2562.9993654844388</v>
      </c>
      <c r="AS6" s="76">
        <v>569.1793869614246</v>
      </c>
      <c r="AT6" s="76">
        <v>63.242146076974379</v>
      </c>
      <c r="AU6" s="76">
        <v>632.42153303839928</v>
      </c>
      <c r="AV6" s="76">
        <v>0</v>
      </c>
      <c r="AW6" s="76">
        <v>89.968465716627264</v>
      </c>
      <c r="AX6" s="76">
        <v>0.621604852251746</v>
      </c>
      <c r="AY6" s="76">
        <v>752.95022713432422</v>
      </c>
      <c r="AZ6" s="76">
        <v>0.68376746578812497</v>
      </c>
      <c r="BA6" s="76">
        <v>187.51753581573769</v>
      </c>
      <c r="BB6" s="76">
        <v>225.84983352557632</v>
      </c>
      <c r="BC6" s="76">
        <v>0.20720145464331974</v>
      </c>
      <c r="BD6" s="76">
        <v>0</v>
      </c>
      <c r="BE6" s="76">
        <v>145.86999179693228</v>
      </c>
      <c r="BF6" s="76">
        <v>3001.3716956079384</v>
      </c>
      <c r="BG6" s="76">
        <v>2071.9050108948986</v>
      </c>
      <c r="BH6" s="76">
        <v>929.46668471304099</v>
      </c>
      <c r="BI6" s="76">
        <v>1.6700423284875741</v>
      </c>
      <c r="BJ6" s="76">
        <v>0</v>
      </c>
      <c r="BK6" s="76">
        <v>49.521217049003234</v>
      </c>
      <c r="BL6" s="76">
        <v>13.571713936683256</v>
      </c>
      <c r="BM6" s="76">
        <v>562.96695443388057</v>
      </c>
      <c r="BN6" s="76">
        <v>37.2962988335345</v>
      </c>
      <c r="BO6" s="76">
        <v>7.2520607413592568</v>
      </c>
      <c r="BP6" s="76">
        <v>804.35699305433832</v>
      </c>
      <c r="BQ6" s="76">
        <v>33.075211274302802</v>
      </c>
      <c r="BR6" s="76">
        <v>0.31080259041430358</v>
      </c>
      <c r="BS6" s="76">
        <v>34.188272874220793</v>
      </c>
      <c r="BT6" s="76">
        <v>2.0720142047167892E-2</v>
      </c>
      <c r="BU6" s="76">
        <v>212.20328401585127</v>
      </c>
      <c r="BV6" s="76">
        <v>621.63305714199851</v>
      </c>
      <c r="BW6" s="76">
        <v>0</v>
      </c>
      <c r="BX6" s="76">
        <v>2.7881795633876296E-2</v>
      </c>
      <c r="BY6" s="76">
        <v>91.394812561089452</v>
      </c>
      <c r="BZ6" s="76">
        <v>0</v>
      </c>
      <c r="CA6" s="76">
        <v>290.97192103852245</v>
      </c>
      <c r="CB6" s="76">
        <v>2381.8773931932292</v>
      </c>
      <c r="CC6" s="76">
        <v>66.716691780624473</v>
      </c>
      <c r="CD6" s="76"/>
      <c r="CE6" s="45">
        <f t="shared" si="0"/>
        <v>8.4974991997115396E-4</v>
      </c>
      <c r="CF6" s="45">
        <f t="shared" si="1"/>
        <v>6.1724076446839388E-4</v>
      </c>
      <c r="CG6" s="45">
        <f t="shared" si="2"/>
        <v>7.3099618731642792E-4</v>
      </c>
      <c r="CH6" s="45">
        <f t="shared" si="3"/>
        <v>8.2844714699570506E-4</v>
      </c>
      <c r="CI6" s="45">
        <f t="shared" si="4"/>
        <v>8.6529055969173881E-4</v>
      </c>
      <c r="CJ6" s="45">
        <f t="shared" si="5"/>
        <v>6.0598918231380948E-4</v>
      </c>
      <c r="CK6" s="45">
        <f t="shared" si="6"/>
        <v>7.5502206075371157E-4</v>
      </c>
      <c r="CL6" s="83">
        <f t="shared" si="7"/>
        <v>7.6665471521953688E-4</v>
      </c>
      <c r="CM6" s="83">
        <f t="shared" si="8"/>
        <v>7.5653634138641635E-4</v>
      </c>
      <c r="CN6" s="83">
        <f t="shared" si="9"/>
        <v>7.4022224782290924E-4</v>
      </c>
      <c r="CO6" s="45" t="str">
        <f t="shared" si="10"/>
        <v/>
      </c>
      <c r="CP6" s="45">
        <f t="shared" si="11"/>
        <v>7.6689683035455908E-4</v>
      </c>
    </row>
    <row r="7" spans="1:94">
      <c r="A7" s="34" t="s">
        <v>171</v>
      </c>
      <c r="B7" s="76">
        <v>4700.0300000000116</v>
      </c>
      <c r="C7" s="76">
        <v>560.67400000000202</v>
      </c>
      <c r="D7" s="76">
        <v>148.98299999999992</v>
      </c>
      <c r="E7" s="76">
        <v>795.40999999999985</v>
      </c>
      <c r="F7" s="76">
        <v>525.7920000000006</v>
      </c>
      <c r="G7" s="76">
        <v>46.527399999999801</v>
      </c>
      <c r="H7" s="76">
        <v>595.45000000000073</v>
      </c>
      <c r="I7" s="76">
        <v>47.379200000000019</v>
      </c>
      <c r="J7" s="76">
        <v>7.2882000000000291</v>
      </c>
      <c r="K7" s="76">
        <v>34.283699999999861</v>
      </c>
      <c r="L7" s="76"/>
      <c r="M7" s="76">
        <v>5.0510000000000161</v>
      </c>
      <c r="N7" s="76"/>
      <c r="O7" s="94" t="s">
        <v>171</v>
      </c>
      <c r="P7" s="76">
        <v>0</v>
      </c>
      <c r="Q7" s="76">
        <v>18.650610032082763</v>
      </c>
      <c r="R7" s="76">
        <v>0</v>
      </c>
      <c r="S7" s="76">
        <v>47.362812353206905</v>
      </c>
      <c r="T7" s="76">
        <v>47.362812353206905</v>
      </c>
      <c r="U7" s="76">
        <v>84.670724854908329</v>
      </c>
      <c r="V7" s="76">
        <v>3.803896228643551E-2</v>
      </c>
      <c r="W7" s="76">
        <v>7.2857205863652963</v>
      </c>
      <c r="X7" s="76">
        <v>5.0492643243528059</v>
      </c>
      <c r="Y7" s="76">
        <v>123.67848407237771</v>
      </c>
      <c r="Z7" s="76">
        <v>4698.063315420779</v>
      </c>
      <c r="AA7" s="76">
        <v>33.675514372889765</v>
      </c>
      <c r="AB7" s="76">
        <v>25.783700332310396</v>
      </c>
      <c r="AC7" s="76">
        <v>5.1989478516873628</v>
      </c>
      <c r="AD7" s="76">
        <v>0</v>
      </c>
      <c r="AE7" s="76">
        <v>0</v>
      </c>
      <c r="AF7" s="76">
        <v>34.272647197142824</v>
      </c>
      <c r="AG7" s="76">
        <v>34.272647197142824</v>
      </c>
      <c r="AH7" s="76">
        <v>1136223.4648941506</v>
      </c>
      <c r="AI7" s="76">
        <v>0</v>
      </c>
      <c r="AJ7" s="76">
        <v>10.871257282814419</v>
      </c>
      <c r="AK7" s="76">
        <v>2.2684714185770263</v>
      </c>
      <c r="AL7" s="76">
        <v>4.5118936298404284</v>
      </c>
      <c r="AM7" s="76">
        <v>7.3065029735280032</v>
      </c>
      <c r="AN7" s="76">
        <v>0</v>
      </c>
      <c r="AO7" s="76">
        <v>0</v>
      </c>
      <c r="AP7" s="76">
        <v>560.53912222975475</v>
      </c>
      <c r="AQ7" s="76">
        <v>0</v>
      </c>
      <c r="AR7" s="76">
        <v>639.68746584213807</v>
      </c>
      <c r="AS7" s="76">
        <v>134.04275262487801</v>
      </c>
      <c r="AT7" s="76">
        <v>14.893675334138022</v>
      </c>
      <c r="AU7" s="76">
        <v>148.93642795901607</v>
      </c>
      <c r="AV7" s="76">
        <v>0</v>
      </c>
      <c r="AW7" s="76">
        <v>22.093149187210987</v>
      </c>
      <c r="AX7" s="76">
        <v>0.15766270385863962</v>
      </c>
      <c r="AY7" s="76">
        <v>190.36414179136563</v>
      </c>
      <c r="AZ7" s="76">
        <v>0.17342880448861031</v>
      </c>
      <c r="BA7" s="76">
        <v>47.561525488185993</v>
      </c>
      <c r="BB7" s="76">
        <v>57.284046032507135</v>
      </c>
      <c r="BC7" s="76">
        <v>5.2554193687064939E-2</v>
      </c>
      <c r="BD7" s="76">
        <v>0</v>
      </c>
      <c r="BE7" s="76">
        <v>36.998135440951955</v>
      </c>
      <c r="BF7" s="76">
        <v>795.04143316390821</v>
      </c>
      <c r="BG7" s="76">
        <v>525.51346510888072</v>
      </c>
      <c r="BH7" s="76">
        <v>269.52796805502732</v>
      </c>
      <c r="BI7" s="76">
        <v>0.42358785253283521</v>
      </c>
      <c r="BJ7" s="76">
        <v>0</v>
      </c>
      <c r="BK7" s="76">
        <v>12.560450216879687</v>
      </c>
      <c r="BL7" s="76">
        <v>3.4423019670739694</v>
      </c>
      <c r="BM7" s="76">
        <v>142.78969956513833</v>
      </c>
      <c r="BN7" s="76">
        <v>9.4597550003582516</v>
      </c>
      <c r="BO7" s="76">
        <v>1.8393966390537764</v>
      </c>
      <c r="BP7" s="76">
        <v>204.01539619812937</v>
      </c>
      <c r="BQ7" s="76">
        <v>7.9513945502714449</v>
      </c>
      <c r="BR7" s="76">
        <v>7.8831335945810363E-2</v>
      </c>
      <c r="BS7" s="76">
        <v>8.6714382512938393</v>
      </c>
      <c r="BT7" s="76">
        <v>5.2554187955047753E-3</v>
      </c>
      <c r="BU7" s="76">
        <v>46.518723867788822</v>
      </c>
      <c r="BV7" s="76">
        <v>158.10413963235499</v>
      </c>
      <c r="BW7" s="76">
        <v>0</v>
      </c>
      <c r="BX7" s="76">
        <v>6.4748928078572727E-3</v>
      </c>
      <c r="BY7" s="76">
        <v>22.914117559412905</v>
      </c>
      <c r="BZ7" s="76">
        <v>0</v>
      </c>
      <c r="CA7" s="76">
        <v>73.953911847087397</v>
      </c>
      <c r="CB7" s="76">
        <v>595.25157812353598</v>
      </c>
      <c r="CC7" s="76">
        <v>16.81197054865325</v>
      </c>
      <c r="CD7" s="76"/>
      <c r="CE7" s="45">
        <f t="shared" si="0"/>
        <v>-4.1844085659721342E-4</v>
      </c>
      <c r="CF7" s="45">
        <f t="shared" si="1"/>
        <v>-2.4056362564925637E-4</v>
      </c>
      <c r="CG7" s="45">
        <f t="shared" si="2"/>
        <v>-3.1259969918612755E-4</v>
      </c>
      <c r="CH7" s="45">
        <f t="shared" si="3"/>
        <v>-4.6336711393073416E-4</v>
      </c>
      <c r="CI7" s="45">
        <f t="shared" si="4"/>
        <v>-5.2974349385284474E-4</v>
      </c>
      <c r="CJ7" s="45">
        <f t="shared" si="5"/>
        <v>-1.8647360933513244E-4</v>
      </c>
      <c r="CK7" s="45">
        <f t="shared" si="6"/>
        <v>-3.3323012253715534E-4</v>
      </c>
      <c r="CL7" s="83">
        <f t="shared" si="7"/>
        <v>-3.4588272476346609E-4</v>
      </c>
      <c r="CM7" s="83">
        <f t="shared" si="8"/>
        <v>-3.40195608618424E-4</v>
      </c>
      <c r="CN7" s="83">
        <f t="shared" si="9"/>
        <v>-3.2239235721457082E-4</v>
      </c>
      <c r="CO7" s="45" t="str">
        <f t="shared" si="10"/>
        <v/>
      </c>
      <c r="CP7" s="45">
        <f t="shared" si="11"/>
        <v>-3.436301023975879E-4</v>
      </c>
    </row>
    <row r="8" spans="1:94">
      <c r="A8" s="34" t="s">
        <v>172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94" t="s">
        <v>332</v>
      </c>
      <c r="P8" s="76"/>
      <c r="Q8" s="76"/>
      <c r="R8" s="76"/>
      <c r="S8" s="76"/>
      <c r="T8" s="76"/>
      <c r="U8" s="76"/>
      <c r="W8" s="76"/>
      <c r="Y8" s="76"/>
      <c r="Z8" s="76"/>
      <c r="AA8" s="76"/>
      <c r="AB8" s="76"/>
      <c r="AC8" s="76"/>
      <c r="AD8" s="76"/>
      <c r="AF8" s="76"/>
      <c r="AG8" s="76"/>
      <c r="AH8" s="76"/>
      <c r="AI8" s="76"/>
      <c r="AJ8" s="76"/>
      <c r="AK8" s="76"/>
      <c r="AM8" s="76"/>
      <c r="AN8" s="76"/>
      <c r="AO8" s="76"/>
      <c r="AP8" s="76"/>
      <c r="AQ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CA8" s="76"/>
      <c r="CB8" s="76"/>
      <c r="CC8" s="76"/>
      <c r="CD8" s="76"/>
      <c r="CE8" s="45" t="str">
        <f t="shared" si="0"/>
        <v/>
      </c>
      <c r="CF8" s="45" t="str">
        <f t="shared" si="1"/>
        <v/>
      </c>
      <c r="CG8" s="45" t="str">
        <f t="shared" si="2"/>
        <v/>
      </c>
      <c r="CH8" s="45" t="str">
        <f t="shared" si="3"/>
        <v/>
      </c>
      <c r="CI8" s="45" t="str">
        <f t="shared" si="4"/>
        <v/>
      </c>
      <c r="CJ8" s="45" t="str">
        <f t="shared" si="5"/>
        <v/>
      </c>
      <c r="CK8" s="45" t="str">
        <f t="shared" si="6"/>
        <v/>
      </c>
      <c r="CL8" s="83" t="str">
        <f t="shared" si="7"/>
        <v/>
      </c>
      <c r="CM8" s="83" t="str">
        <f t="shared" si="8"/>
        <v/>
      </c>
      <c r="CN8" s="83" t="str">
        <f t="shared" si="9"/>
        <v/>
      </c>
      <c r="CO8" s="45" t="str">
        <f t="shared" si="10"/>
        <v/>
      </c>
      <c r="CP8" s="45" t="str">
        <f t="shared" si="11"/>
        <v/>
      </c>
    </row>
    <row r="9" spans="1:94">
      <c r="A9" s="34" t="s">
        <v>173</v>
      </c>
      <c r="B9" s="76">
        <v>95.84</v>
      </c>
      <c r="C9" s="76">
        <v>22.753999999999998</v>
      </c>
      <c r="D9" s="76">
        <v>4.229000000000001</v>
      </c>
      <c r="E9" s="76">
        <v>16.824999999999999</v>
      </c>
      <c r="F9" s="76">
        <v>9.1579999999999995</v>
      </c>
      <c r="G9" s="76">
        <v>2.0225999999999997</v>
      </c>
      <c r="H9" s="76">
        <v>15.303999999999998</v>
      </c>
      <c r="I9" s="76">
        <v>1.2388000000000003</v>
      </c>
      <c r="J9" s="76">
        <v>0.18792000000000003</v>
      </c>
      <c r="K9" s="76">
        <v>0.86760000000000015</v>
      </c>
      <c r="L9" s="76"/>
      <c r="M9" s="76">
        <v>0.13141</v>
      </c>
      <c r="N9" s="76"/>
      <c r="O9" s="94" t="s">
        <v>173</v>
      </c>
      <c r="P9" s="76">
        <v>0</v>
      </c>
      <c r="Q9" s="76">
        <v>0.47899244944746661</v>
      </c>
      <c r="R9" s="76">
        <v>0</v>
      </c>
      <c r="S9" s="76">
        <v>1.2387887722435884</v>
      </c>
      <c r="T9" s="76">
        <v>1.2387887722435884</v>
      </c>
      <c r="U9" s="76">
        <v>2.1708627907207458</v>
      </c>
      <c r="V9" s="76">
        <v>9.6866798824936492E-4</v>
      </c>
      <c r="W9" s="76">
        <v>0.18792054417123302</v>
      </c>
      <c r="X9" s="76">
        <v>0.13140878355748825</v>
      </c>
      <c r="Y9" s="76">
        <v>3.1781642556920584</v>
      </c>
      <c r="Z9" s="76">
        <v>95.839961198653</v>
      </c>
      <c r="AA9" s="76">
        <v>0.86474737369665511</v>
      </c>
      <c r="AB9" s="76">
        <v>0.6601779650556393</v>
      </c>
      <c r="AC9" s="76">
        <v>0.13380189242117099</v>
      </c>
      <c r="AD9" s="76">
        <v>0</v>
      </c>
      <c r="AE9" s="76">
        <v>0</v>
      </c>
      <c r="AF9" s="76">
        <v>0.86759909959930992</v>
      </c>
      <c r="AG9" s="76">
        <v>0.86759909959930992</v>
      </c>
      <c r="AH9" s="76">
        <v>29299.424818532054</v>
      </c>
      <c r="AI9" s="76">
        <v>0</v>
      </c>
      <c r="AJ9" s="76">
        <v>0.27845416530917066</v>
      </c>
      <c r="AK9" s="76">
        <v>5.8138535462777724E-2</v>
      </c>
      <c r="AL9" s="76">
        <v>0.11535387291349615</v>
      </c>
      <c r="AM9" s="76">
        <v>0.187524449264483</v>
      </c>
      <c r="AN9" s="76">
        <v>0</v>
      </c>
      <c r="AO9" s="76">
        <v>0</v>
      </c>
      <c r="AP9" s="76">
        <v>22.753991743690648</v>
      </c>
      <c r="AQ9" s="76">
        <v>0</v>
      </c>
      <c r="AR9" s="76">
        <v>16.443207504533252</v>
      </c>
      <c r="AS9" s="76">
        <v>3.8061121601437415</v>
      </c>
      <c r="AT9" s="76">
        <v>0.4228987031311145</v>
      </c>
      <c r="AU9" s="76">
        <v>4.2290108632748558</v>
      </c>
      <c r="AV9" s="76">
        <v>0</v>
      </c>
      <c r="AW9" s="76">
        <v>0.56647514795769327</v>
      </c>
      <c r="AX9" s="76">
        <v>2.7474022387936311E-3</v>
      </c>
      <c r="AY9" s="76">
        <v>4.8975992787579159</v>
      </c>
      <c r="AZ9" s="76">
        <v>3.0221642774075851E-3</v>
      </c>
      <c r="BA9" s="76">
        <v>0.82879853613099874</v>
      </c>
      <c r="BB9" s="76">
        <v>0.99822142120956581</v>
      </c>
      <c r="BC9" s="76">
        <v>9.1579666771386215E-4</v>
      </c>
      <c r="BD9" s="76">
        <v>0</v>
      </c>
      <c r="BE9" s="76">
        <v>0.64472299475851125</v>
      </c>
      <c r="BF9" s="76">
        <v>16.824501581044661</v>
      </c>
      <c r="BG9" s="76">
        <v>9.1575031187684974</v>
      </c>
      <c r="BH9" s="76">
        <v>7.6669984622761618</v>
      </c>
      <c r="BI9" s="76">
        <v>7.3813555118305528E-3</v>
      </c>
      <c r="BJ9" s="76">
        <v>0</v>
      </c>
      <c r="BK9" s="76">
        <v>0.21887631519480591</v>
      </c>
      <c r="BL9" s="76">
        <v>5.9984604022332813E-2</v>
      </c>
      <c r="BM9" s="76">
        <v>2.488228200422185</v>
      </c>
      <c r="BN9" s="76">
        <v>0.16484433715284094</v>
      </c>
      <c r="BO9" s="76">
        <v>3.2052872346875226E-2</v>
      </c>
      <c r="BP9" s="76">
        <v>3.5551349504235628</v>
      </c>
      <c r="BQ9" s="76">
        <v>0.20335507024653182</v>
      </c>
      <c r="BR9" s="76">
        <v>1.3737031586721561E-3</v>
      </c>
      <c r="BS9" s="76">
        <v>0.15110688558563024</v>
      </c>
      <c r="BT9" s="76">
        <v>9.1579666771386217E-5</v>
      </c>
      <c r="BU9" s="76">
        <v>2.0225705848310982</v>
      </c>
      <c r="BV9" s="76">
        <v>4.0704164664369449</v>
      </c>
      <c r="BW9" s="76">
        <v>0</v>
      </c>
      <c r="BX9" s="76">
        <v>1.6487064404504046E-4</v>
      </c>
      <c r="BY9" s="76">
        <v>0.58895221832195199</v>
      </c>
      <c r="BZ9" s="76">
        <v>0</v>
      </c>
      <c r="CA9" s="76">
        <v>1.9038109954860365</v>
      </c>
      <c r="CB9" s="76">
        <v>15.303994995508083</v>
      </c>
      <c r="CC9" s="76">
        <v>0.43236586678020467</v>
      </c>
      <c r="CD9" s="76"/>
      <c r="CE9" s="45">
        <f t="shared" si="0"/>
        <v>-4.0485545704256174E-7</v>
      </c>
      <c r="CF9" s="45">
        <f t="shared" si="1"/>
        <v>-3.6285089874195065E-7</v>
      </c>
      <c r="CG9" s="45">
        <f t="shared" si="2"/>
        <v>2.5687573551141329E-6</v>
      </c>
      <c r="CH9" s="45">
        <f t="shared" si="3"/>
        <v>-2.9623712055768736E-5</v>
      </c>
      <c r="CI9" s="45">
        <f t="shared" si="4"/>
        <v>-5.4256522330426331E-5</v>
      </c>
      <c r="CJ9" s="45">
        <f t="shared" si="5"/>
        <v>-1.4543245773527394E-5</v>
      </c>
      <c r="CK9" s="45">
        <f t="shared" si="6"/>
        <v>-3.2700548327124069E-7</v>
      </c>
      <c r="CL9" s="83">
        <f t="shared" si="7"/>
        <v>-9.0634133128314708E-6</v>
      </c>
      <c r="CM9" s="83">
        <f t="shared" si="8"/>
        <v>2.8957600733887798E-6</v>
      </c>
      <c r="CN9" s="83">
        <f t="shared" si="9"/>
        <v>-1.037806235856523E-6</v>
      </c>
      <c r="CO9" s="45" t="str">
        <f t="shared" si="10"/>
        <v/>
      </c>
      <c r="CP9" s="45">
        <f t="shared" si="11"/>
        <v>-9.2568488832493339E-6</v>
      </c>
    </row>
    <row r="10" spans="1:94">
      <c r="A10" s="34" t="s">
        <v>174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94" t="s">
        <v>332</v>
      </c>
      <c r="P10" s="76"/>
      <c r="Q10" s="76"/>
      <c r="R10" s="76"/>
      <c r="S10" s="76"/>
      <c r="T10" s="76"/>
      <c r="U10" s="76"/>
      <c r="W10" s="76"/>
      <c r="Y10" s="76"/>
      <c r="Z10" s="76"/>
      <c r="AA10" s="76"/>
      <c r="AB10" s="76"/>
      <c r="AC10" s="76"/>
      <c r="AD10" s="76"/>
      <c r="AF10" s="76"/>
      <c r="AG10" s="76"/>
      <c r="AH10" s="76"/>
      <c r="AI10" s="76"/>
      <c r="AJ10" s="76"/>
      <c r="AK10" s="76"/>
      <c r="AM10" s="76"/>
      <c r="AN10" s="76"/>
      <c r="AO10" s="76"/>
      <c r="AP10" s="76"/>
      <c r="AQ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CA10" s="76"/>
      <c r="CB10" s="76"/>
      <c r="CC10" s="76"/>
      <c r="CD10" s="76"/>
      <c r="CE10" s="45" t="str">
        <f t="shared" si="0"/>
        <v/>
      </c>
      <c r="CF10" s="45" t="str">
        <f t="shared" si="1"/>
        <v/>
      </c>
      <c r="CG10" s="45" t="str">
        <f t="shared" si="2"/>
        <v/>
      </c>
      <c r="CH10" s="45" t="str">
        <f t="shared" si="3"/>
        <v/>
      </c>
      <c r="CI10" s="45" t="str">
        <f t="shared" si="4"/>
        <v/>
      </c>
      <c r="CJ10" s="45" t="str">
        <f t="shared" si="5"/>
        <v/>
      </c>
      <c r="CK10" s="45" t="str">
        <f t="shared" si="6"/>
        <v/>
      </c>
      <c r="CL10" s="83" t="str">
        <f t="shared" si="7"/>
        <v/>
      </c>
      <c r="CM10" s="83" t="str">
        <f t="shared" si="8"/>
        <v/>
      </c>
      <c r="CN10" s="83" t="str">
        <f t="shared" si="9"/>
        <v/>
      </c>
      <c r="CO10" s="45" t="str">
        <f t="shared" si="10"/>
        <v/>
      </c>
      <c r="CP10" s="45" t="str">
        <f t="shared" si="11"/>
        <v/>
      </c>
    </row>
    <row r="11" spans="1:94">
      <c r="A11" s="34" t="s">
        <v>175</v>
      </c>
      <c r="B11" s="76">
        <v>118560.78299998077</v>
      </c>
      <c r="C11" s="76">
        <v>29716.927439997795</v>
      </c>
      <c r="D11" s="76">
        <v>6269.0844000001098</v>
      </c>
      <c r="E11" s="76">
        <v>14743.006899999416</v>
      </c>
      <c r="F11" s="76">
        <v>9379.4360000002889</v>
      </c>
      <c r="G11" s="76">
        <v>3022.0827600000962</v>
      </c>
      <c r="H11" s="76">
        <v>23199.53390000201</v>
      </c>
      <c r="I11" s="76">
        <v>1793.4441400002463</v>
      </c>
      <c r="J11" s="76">
        <v>607.80315900002483</v>
      </c>
      <c r="K11" s="76">
        <v>1855.8903400000704</v>
      </c>
      <c r="L11" s="76">
        <v>667.75983000000724</v>
      </c>
      <c r="M11" s="76">
        <v>69.763304000000332</v>
      </c>
      <c r="N11" s="76"/>
      <c r="O11" s="94" t="s">
        <v>175</v>
      </c>
      <c r="P11" s="76">
        <v>0</v>
      </c>
      <c r="Q11" s="76">
        <v>333.23520066726991</v>
      </c>
      <c r="R11" s="76">
        <v>667.74011990436725</v>
      </c>
      <c r="S11" s="76">
        <v>1793.3955996457273</v>
      </c>
      <c r="T11" s="76">
        <v>1793.3955996457273</v>
      </c>
      <c r="U11" s="76">
        <v>1579.2453583833064</v>
      </c>
      <c r="V11" s="76">
        <v>0.7676992035421597</v>
      </c>
      <c r="W11" s="76">
        <v>607.79374083926848</v>
      </c>
      <c r="X11" s="76">
        <v>69.761250810942869</v>
      </c>
      <c r="Y11" s="76">
        <v>5301.5144606578688</v>
      </c>
      <c r="Z11" s="76">
        <v>118558.86845584966</v>
      </c>
      <c r="AA11" s="76">
        <v>3184.2345133056692</v>
      </c>
      <c r="AB11" s="76">
        <v>1772.6186540551028</v>
      </c>
      <c r="AC11" s="76">
        <v>456.71402809712589</v>
      </c>
      <c r="AD11" s="76">
        <v>0</v>
      </c>
      <c r="AE11" s="76">
        <v>0</v>
      </c>
      <c r="AF11" s="76">
        <v>1855.8473508653879</v>
      </c>
      <c r="AG11" s="76">
        <v>1855.8473508653879</v>
      </c>
      <c r="AH11" s="76">
        <v>34704549.607455045</v>
      </c>
      <c r="AI11" s="76">
        <v>0</v>
      </c>
      <c r="AJ11" s="76">
        <v>468.48301501509286</v>
      </c>
      <c r="AK11" s="76">
        <v>299.95283432245003</v>
      </c>
      <c r="AL11" s="76">
        <v>91.090139389970886</v>
      </c>
      <c r="AM11" s="76">
        <v>131.85548974894425</v>
      </c>
      <c r="AN11" s="76">
        <v>1061.7778485543367</v>
      </c>
      <c r="AO11" s="76">
        <v>33.640807945586495</v>
      </c>
      <c r="AP11" s="76">
        <v>29716.63720303103</v>
      </c>
      <c r="AQ11" s="76">
        <v>0</v>
      </c>
      <c r="AR11" s="76">
        <v>25306.693013332446</v>
      </c>
      <c r="AS11" s="76">
        <v>5642.082927003863</v>
      </c>
      <c r="AT11" s="76">
        <v>626.89861113113648</v>
      </c>
      <c r="AU11" s="76">
        <v>6268.9815381350008</v>
      </c>
      <c r="AV11" s="76">
        <v>9.5527513117141666E-3</v>
      </c>
      <c r="AW11" s="76">
        <v>762.82430119465698</v>
      </c>
      <c r="AX11" s="76">
        <v>2.3297578830117343</v>
      </c>
      <c r="AY11" s="76">
        <v>6334.7694642423985</v>
      </c>
      <c r="AZ11" s="76">
        <v>2.5627323599927232</v>
      </c>
      <c r="BA11" s="76">
        <v>1049.8380796188208</v>
      </c>
      <c r="BB11" s="76">
        <v>1307.407980786719</v>
      </c>
      <c r="BC11" s="76">
        <v>0.77658608012698627</v>
      </c>
      <c r="BD11" s="76">
        <v>0</v>
      </c>
      <c r="BE11" s="76">
        <v>835.50312945760811</v>
      </c>
      <c r="BF11" s="76">
        <v>14742.069015922792</v>
      </c>
      <c r="BG11" s="76">
        <v>9378.6822300896947</v>
      </c>
      <c r="BH11" s="76">
        <v>5363.3867858330987</v>
      </c>
      <c r="BI11" s="76">
        <v>8.9708124424455882</v>
      </c>
      <c r="BJ11" s="76">
        <v>0</v>
      </c>
      <c r="BK11" s="76">
        <v>247.55612610988939</v>
      </c>
      <c r="BL11" s="76">
        <v>53.577912833545518</v>
      </c>
      <c r="BM11" s="76">
        <v>2256.959639596113</v>
      </c>
      <c r="BN11" s="76">
        <v>174.95615983542498</v>
      </c>
      <c r="BO11" s="76">
        <v>29.892043219519714</v>
      </c>
      <c r="BP11" s="76">
        <v>3224.7640140842268</v>
      </c>
      <c r="BQ11" s="76">
        <v>1129.3344914896322</v>
      </c>
      <c r="BR11" s="76">
        <v>1.1648807071325036</v>
      </c>
      <c r="BS11" s="76">
        <v>182.34471649222604</v>
      </c>
      <c r="BT11" s="76">
        <v>7.7658582891031072E-2</v>
      </c>
      <c r="BU11" s="76">
        <v>3022.0391958755954</v>
      </c>
      <c r="BV11" s="76">
        <v>2854.2581739885636</v>
      </c>
      <c r="BW11" s="76">
        <v>0</v>
      </c>
      <c r="BX11" s="76">
        <v>0.130672184677328</v>
      </c>
      <c r="BY11" s="76">
        <v>1362.418707217176</v>
      </c>
      <c r="BZ11" s="76">
        <v>0</v>
      </c>
      <c r="CA11" s="76">
        <v>1379.6980128739631</v>
      </c>
      <c r="CB11" s="76">
        <v>23199.055550631896</v>
      </c>
      <c r="CC11" s="76">
        <v>298.51762221387429</v>
      </c>
      <c r="CD11" s="76"/>
      <c r="CE11" s="45">
        <f t="shared" si="0"/>
        <v>-1.6148207549475804E-5</v>
      </c>
      <c r="CF11" s="45">
        <f t="shared" si="1"/>
        <v>-9.7667219247521809E-6</v>
      </c>
      <c r="CG11" s="45">
        <f t="shared" si="2"/>
        <v>-1.6407797143221231E-5</v>
      </c>
      <c r="CH11" s="45">
        <f t="shared" si="3"/>
        <v>-6.361552178504347E-5</v>
      </c>
      <c r="CI11" s="45">
        <f t="shared" si="4"/>
        <v>-8.0364097648747519E-5</v>
      </c>
      <c r="CJ11" s="45">
        <f t="shared" si="5"/>
        <v>-1.4415265219536434E-5</v>
      </c>
      <c r="CK11" s="45">
        <f t="shared" si="6"/>
        <v>-2.0618921577310661E-5</v>
      </c>
      <c r="CL11" s="83">
        <f t="shared" si="7"/>
        <v>-2.7065439863091811E-5</v>
      </c>
      <c r="CM11" s="83">
        <f t="shared" si="8"/>
        <v>-1.5495412646175093E-5</v>
      </c>
      <c r="CN11" s="83">
        <f t="shared" si="9"/>
        <v>-2.3163617890567509E-5</v>
      </c>
      <c r="CO11" s="45">
        <f t="shared" si="10"/>
        <v>-2.9516743527374781E-5</v>
      </c>
      <c r="CP11" s="45">
        <f t="shared" si="11"/>
        <v>-2.9430788677426902E-5</v>
      </c>
    </row>
    <row r="12" spans="1:94">
      <c r="A12" s="34" t="s">
        <v>176</v>
      </c>
      <c r="B12" s="76">
        <v>24482.589094999788</v>
      </c>
      <c r="C12" s="76">
        <v>3904.8922224000103</v>
      </c>
      <c r="D12" s="76">
        <v>798.42086489999326</v>
      </c>
      <c r="E12" s="76">
        <v>3922.933398800038</v>
      </c>
      <c r="F12" s="76">
        <v>2724.2018690999776</v>
      </c>
      <c r="G12" s="76">
        <v>273.91135378000212</v>
      </c>
      <c r="H12" s="76">
        <v>3044.6071200000383</v>
      </c>
      <c r="I12" s="76">
        <v>248.36722822000172</v>
      </c>
      <c r="J12" s="76">
        <v>38.170298739999936</v>
      </c>
      <c r="K12" s="76">
        <v>169.37800223000067</v>
      </c>
      <c r="L12" s="76"/>
      <c r="M12" s="76">
        <v>26.289147030000134</v>
      </c>
      <c r="N12" s="76"/>
      <c r="O12" s="94" t="s">
        <v>176</v>
      </c>
      <c r="P12" s="76">
        <v>0</v>
      </c>
      <c r="Q12" s="76">
        <v>94.999490248077407</v>
      </c>
      <c r="R12" s="76">
        <v>0</v>
      </c>
      <c r="S12" s="76">
        <v>248.2187075915306</v>
      </c>
      <c r="T12" s="76">
        <v>248.2187075915306</v>
      </c>
      <c r="U12" s="76">
        <v>441.5320093523539</v>
      </c>
      <c r="V12" s="76">
        <v>0.21659812273852488</v>
      </c>
      <c r="W12" s="76">
        <v>38.148110810634435</v>
      </c>
      <c r="X12" s="76">
        <v>26.273447615045985</v>
      </c>
      <c r="Y12" s="76">
        <v>633.57439066516292</v>
      </c>
      <c r="Z12" s="76">
        <v>24467.960557451024</v>
      </c>
      <c r="AA12" s="76">
        <v>179.00406623078757</v>
      </c>
      <c r="AB12" s="76">
        <v>140.43073671113345</v>
      </c>
      <c r="AC12" s="76">
        <v>26.720837412272921</v>
      </c>
      <c r="AD12" s="76">
        <v>0</v>
      </c>
      <c r="AE12" s="76">
        <v>0</v>
      </c>
      <c r="AF12" s="76">
        <v>169.27766276392896</v>
      </c>
      <c r="AG12" s="76">
        <v>169.27766276392896</v>
      </c>
      <c r="AH12" s="76">
        <v>5437592.9294104278</v>
      </c>
      <c r="AI12" s="76">
        <v>0</v>
      </c>
      <c r="AJ12" s="76">
        <v>58.171674465010653</v>
      </c>
      <c r="AK12" s="76">
        <v>12.602033742307764</v>
      </c>
      <c r="AL12" s="76">
        <v>24.434411048400037</v>
      </c>
      <c r="AM12" s="76">
        <v>37.556133698363155</v>
      </c>
      <c r="AN12" s="76">
        <v>0</v>
      </c>
      <c r="AO12" s="76">
        <v>0</v>
      </c>
      <c r="AP12" s="76">
        <v>3902.4313315878239</v>
      </c>
      <c r="AQ12" s="76">
        <v>0</v>
      </c>
      <c r="AR12" s="76">
        <v>3278.2426200025347</v>
      </c>
      <c r="AS12" s="76">
        <v>718.13979790781343</v>
      </c>
      <c r="AT12" s="76">
        <v>79.793367987918685</v>
      </c>
      <c r="AU12" s="76">
        <v>797.93316589573226</v>
      </c>
      <c r="AV12" s="76">
        <v>2.6353603201441832E-5</v>
      </c>
      <c r="AW12" s="76">
        <v>116.10340757482045</v>
      </c>
      <c r="AX12" s="76">
        <v>0.81544277166068657</v>
      </c>
      <c r="AY12" s="76">
        <v>954.24654450665525</v>
      </c>
      <c r="AZ12" s="76">
        <v>0.89698713101627536</v>
      </c>
      <c r="BA12" s="76">
        <v>246.94872334727756</v>
      </c>
      <c r="BB12" s="76">
        <v>297.54840594333024</v>
      </c>
      <c r="BC12" s="76">
        <v>0.27181426917662876</v>
      </c>
      <c r="BD12" s="76">
        <v>0</v>
      </c>
      <c r="BE12" s="76">
        <v>192.15347606717486</v>
      </c>
      <c r="BF12" s="76">
        <v>3920.4634613766243</v>
      </c>
      <c r="BG12" s="76">
        <v>2722.4442238464667</v>
      </c>
      <c r="BH12" s="76">
        <v>1198.0192375301617</v>
      </c>
      <c r="BI12" s="76">
        <v>2.1982988503116778</v>
      </c>
      <c r="BJ12" s="76">
        <v>0</v>
      </c>
      <c r="BK12" s="76">
        <v>65.134437372751975</v>
      </c>
      <c r="BL12" s="76">
        <v>17.811316193179998</v>
      </c>
      <c r="BM12" s="76">
        <v>738.9247226770724</v>
      </c>
      <c r="BN12" s="76">
        <v>49.023545156169924</v>
      </c>
      <c r="BO12" s="76">
        <v>9.5209727030319105</v>
      </c>
      <c r="BP12" s="76">
        <v>1055.7623643332945</v>
      </c>
      <c r="BQ12" s="76">
        <v>45.565138454779202</v>
      </c>
      <c r="BR12" s="76">
        <v>0.40772120099428449</v>
      </c>
      <c r="BS12" s="76">
        <v>44.998814405220557</v>
      </c>
      <c r="BT12" s="76">
        <v>2.7181424801225779E-2</v>
      </c>
      <c r="BU12" s="76">
        <v>273.7402137821943</v>
      </c>
      <c r="BV12" s="76">
        <v>778.29388435142346</v>
      </c>
      <c r="BW12" s="76">
        <v>0</v>
      </c>
      <c r="BX12" s="76">
        <v>3.686757453914502E-2</v>
      </c>
      <c r="BY12" s="76">
        <v>118.07573804667757</v>
      </c>
      <c r="BZ12" s="76">
        <v>0</v>
      </c>
      <c r="CA12" s="76">
        <v>364.58273054568366</v>
      </c>
      <c r="CB12" s="76">
        <v>3042.8026444209272</v>
      </c>
      <c r="CC12" s="76">
        <v>84.004081041224296</v>
      </c>
      <c r="CD12" s="76"/>
      <c r="CE12" s="45">
        <f t="shared" si="0"/>
        <v>-5.9750778367439127E-4</v>
      </c>
      <c r="CF12" s="45">
        <f t="shared" si="1"/>
        <v>-6.3020710227792965E-4</v>
      </c>
      <c r="CG12" s="45">
        <f t="shared" si="2"/>
        <v>-6.1082948317249986E-4</v>
      </c>
      <c r="CH12" s="45">
        <f t="shared" si="3"/>
        <v>-6.2961492646529599E-4</v>
      </c>
      <c r="CI12" s="45">
        <f t="shared" si="4"/>
        <v>-6.4519640539398206E-4</v>
      </c>
      <c r="CJ12" s="45">
        <f t="shared" si="5"/>
        <v>-6.2480067162629647E-4</v>
      </c>
      <c r="CK12" s="45">
        <f t="shared" si="6"/>
        <v>-5.9267928766818694E-4</v>
      </c>
      <c r="CL12" s="83">
        <f t="shared" si="7"/>
        <v>-5.9798802577753878E-4</v>
      </c>
      <c r="CM12" s="83">
        <f t="shared" si="8"/>
        <v>-5.8128781010166055E-4</v>
      </c>
      <c r="CN12" s="83">
        <f t="shared" si="9"/>
        <v>-5.9239963130196781E-4</v>
      </c>
      <c r="CO12" s="45" t="str">
        <f t="shared" si="10"/>
        <v/>
      </c>
      <c r="CP12" s="45">
        <f t="shared" si="11"/>
        <v>-5.9718236336209001E-4</v>
      </c>
    </row>
    <row r="13" spans="1:94">
      <c r="A13" s="34" t="s">
        <v>177</v>
      </c>
      <c r="B13" s="76">
        <v>12247.90000000014</v>
      </c>
      <c r="C13" s="76">
        <v>1678.7100000000057</v>
      </c>
      <c r="D13" s="76">
        <v>380.50900000000121</v>
      </c>
      <c r="E13" s="76">
        <v>1990.9399999999698</v>
      </c>
      <c r="F13" s="76">
        <v>1358.3120000000019</v>
      </c>
      <c r="G13" s="76">
        <v>94.123300000000242</v>
      </c>
      <c r="H13" s="76">
        <v>1531.5499999999793</v>
      </c>
      <c r="I13" s="76">
        <v>115.36500000000085</v>
      </c>
      <c r="J13" s="76">
        <v>18.588900000000024</v>
      </c>
      <c r="K13" s="76">
        <v>92.689399999999864</v>
      </c>
      <c r="L13" s="76"/>
      <c r="M13" s="76">
        <v>12.476099999999853</v>
      </c>
      <c r="N13" s="76"/>
      <c r="O13" s="94" t="s">
        <v>177</v>
      </c>
      <c r="P13" s="76">
        <v>0</v>
      </c>
      <c r="Q13" s="76">
        <v>47.566118727911068</v>
      </c>
      <c r="R13" s="76">
        <v>0</v>
      </c>
      <c r="S13" s="76">
        <v>115.34987557140164</v>
      </c>
      <c r="T13" s="76">
        <v>115.34987557140164</v>
      </c>
      <c r="U13" s="76">
        <v>207.57455199986765</v>
      </c>
      <c r="V13" s="76">
        <v>7.8227994539019075E-2</v>
      </c>
      <c r="W13" s="76">
        <v>18.587097443847949</v>
      </c>
      <c r="X13" s="76">
        <v>12.474597329870315</v>
      </c>
      <c r="Y13" s="76">
        <v>319.52438571008122</v>
      </c>
      <c r="Z13" s="76">
        <v>12247.114634391</v>
      </c>
      <c r="AA13" s="76">
        <v>85.595392392136148</v>
      </c>
      <c r="AB13" s="76">
        <v>61.203749887299715</v>
      </c>
      <c r="AC13" s="76">
        <v>13.89476529947585</v>
      </c>
      <c r="AD13" s="76">
        <v>0</v>
      </c>
      <c r="AE13" s="76">
        <v>0</v>
      </c>
      <c r="AF13" s="76">
        <v>92.684072841371957</v>
      </c>
      <c r="AG13" s="76">
        <v>92.684072841371957</v>
      </c>
      <c r="AH13" s="76">
        <v>2914537.2071716352</v>
      </c>
      <c r="AI13" s="76">
        <v>0</v>
      </c>
      <c r="AJ13" s="76">
        <v>26.029353263854667</v>
      </c>
      <c r="AK13" s="76">
        <v>5.5098209190595098</v>
      </c>
      <c r="AL13" s="76">
        <v>10.323541893904375</v>
      </c>
      <c r="AM13" s="76">
        <v>18.355261844761539</v>
      </c>
      <c r="AN13" s="76">
        <v>0</v>
      </c>
      <c r="AO13" s="76">
        <v>0</v>
      </c>
      <c r="AP13" s="76">
        <v>1678.67789965663</v>
      </c>
      <c r="AQ13" s="76">
        <v>0</v>
      </c>
      <c r="AR13" s="76">
        <v>1640.1823583943738</v>
      </c>
      <c r="AS13" s="76">
        <v>342.42726092252411</v>
      </c>
      <c r="AT13" s="76">
        <v>38.047443321924405</v>
      </c>
      <c r="AU13" s="76">
        <v>380.47470424444856</v>
      </c>
      <c r="AV13" s="76">
        <v>0</v>
      </c>
      <c r="AW13" s="76">
        <v>54.223079612758148</v>
      </c>
      <c r="AX13" s="76">
        <v>0.40746652998010319</v>
      </c>
      <c r="AY13" s="76">
        <v>505.02846598654077</v>
      </c>
      <c r="AZ13" s="76">
        <v>0.44821219596884876</v>
      </c>
      <c r="BA13" s="76">
        <v>122.91891466459433</v>
      </c>
      <c r="BB13" s="76">
        <v>148.04598345431197</v>
      </c>
      <c r="BC13" s="76">
        <v>0.1358220961545881</v>
      </c>
      <c r="BD13" s="76">
        <v>0</v>
      </c>
      <c r="BE13" s="76">
        <v>95.618698170714865</v>
      </c>
      <c r="BF13" s="76">
        <v>1990.6435232278977</v>
      </c>
      <c r="BG13" s="76">
        <v>1358.1467184967787</v>
      </c>
      <c r="BH13" s="76">
        <v>632.49680473111891</v>
      </c>
      <c r="BI13" s="76">
        <v>1.0947229638938032</v>
      </c>
      <c r="BJ13" s="76">
        <v>0</v>
      </c>
      <c r="BK13" s="76">
        <v>32.461463869001356</v>
      </c>
      <c r="BL13" s="76">
        <v>8.896340570005016</v>
      </c>
      <c r="BM13" s="76">
        <v>369.02833765990408</v>
      </c>
      <c r="BN13" s="76">
        <v>24.447962212779089</v>
      </c>
      <c r="BO13" s="76">
        <v>4.7537735853216265</v>
      </c>
      <c r="BP13" s="76">
        <v>527.26107883177087</v>
      </c>
      <c r="BQ13" s="76">
        <v>18.334024200488322</v>
      </c>
      <c r="BR13" s="76">
        <v>0.20373294091061914</v>
      </c>
      <c r="BS13" s="76">
        <v>22.410626542546442</v>
      </c>
      <c r="BT13" s="76">
        <v>1.358220892100288E-2</v>
      </c>
      <c r="BU13" s="76">
        <v>94.092954358813259</v>
      </c>
      <c r="BV13" s="76">
        <v>425.76293002697787</v>
      </c>
      <c r="BW13" s="76">
        <v>0</v>
      </c>
      <c r="BX13" s="76">
        <v>1.3314872642669357E-2</v>
      </c>
      <c r="BY13" s="76">
        <v>59.494882751315309</v>
      </c>
      <c r="BZ13" s="76">
        <v>0</v>
      </c>
      <c r="CA13" s="76">
        <v>198.81278816977792</v>
      </c>
      <c r="CB13" s="76">
        <v>1531.4095376356529</v>
      </c>
      <c r="CC13" s="76">
        <v>44.227758195759421</v>
      </c>
      <c r="CD13" s="76"/>
      <c r="CE13" s="45">
        <f t="shared" si="0"/>
        <v>-6.4122470720634015E-5</v>
      </c>
      <c r="CF13" s="45">
        <f t="shared" si="1"/>
        <v>-1.9122030234977757E-5</v>
      </c>
      <c r="CG13" s="45">
        <f t="shared" si="2"/>
        <v>-9.0131259845754188E-5</v>
      </c>
      <c r="CH13" s="45">
        <f t="shared" si="3"/>
        <v>-1.4891296175278382E-4</v>
      </c>
      <c r="CI13" s="45">
        <f t="shared" si="4"/>
        <v>-1.2168154534690178E-4</v>
      </c>
      <c r="CJ13" s="45">
        <f t="shared" si="5"/>
        <v>-3.2240307327710619E-4</v>
      </c>
      <c r="CK13" s="45">
        <f t="shared" si="6"/>
        <v>-9.1712555467578271E-5</v>
      </c>
      <c r="CL13" s="83">
        <f t="shared" si="7"/>
        <v>-1.311006683067456E-4</v>
      </c>
      <c r="CM13" s="83">
        <f t="shared" si="8"/>
        <v>-9.6969489968483266E-5</v>
      </c>
      <c r="CN13" s="83">
        <f t="shared" si="9"/>
        <v>-5.7473223776469343E-5</v>
      </c>
      <c r="CO13" s="45" t="str">
        <f t="shared" si="10"/>
        <v/>
      </c>
      <c r="CP13" s="45">
        <f t="shared" si="11"/>
        <v>-1.2044389909811502E-4</v>
      </c>
    </row>
    <row r="14" spans="1:94">
      <c r="A14" s="34" t="s">
        <v>178</v>
      </c>
      <c r="B14" s="76">
        <v>497.18141999999926</v>
      </c>
      <c r="C14" s="76">
        <v>100.21635399999994</v>
      </c>
      <c r="D14" s="76">
        <v>17.579084199999997</v>
      </c>
      <c r="E14" s="76">
        <v>75.798089200000106</v>
      </c>
      <c r="F14" s="76">
        <v>52.509063799999993</v>
      </c>
      <c r="G14" s="76">
        <v>5.1916373999999994</v>
      </c>
      <c r="H14" s="76">
        <v>64.876245999999966</v>
      </c>
      <c r="I14" s="76">
        <v>4.8222262000000011</v>
      </c>
      <c r="J14" s="76">
        <v>0.78640316000000043</v>
      </c>
      <c r="K14" s="76">
        <v>3.981009380000005</v>
      </c>
      <c r="L14" s="76"/>
      <c r="M14" s="76">
        <v>0.52285263999999976</v>
      </c>
      <c r="N14" s="76"/>
      <c r="O14" s="94" t="s">
        <v>178</v>
      </c>
      <c r="P14" s="76">
        <v>0</v>
      </c>
      <c r="Q14" s="76">
        <v>1.9733979515266209</v>
      </c>
      <c r="R14" s="76">
        <v>0</v>
      </c>
      <c r="S14" s="76">
        <v>4.8120376910588849</v>
      </c>
      <c r="T14" s="76">
        <v>4.8120376910588849</v>
      </c>
      <c r="U14" s="76">
        <v>7.9770695461350236</v>
      </c>
      <c r="V14" s="76">
        <v>1.8207455491272473E-3</v>
      </c>
      <c r="W14" s="76">
        <v>0.78453860749541104</v>
      </c>
      <c r="X14" s="76">
        <v>0.52170178565064385</v>
      </c>
      <c r="Y14" s="76">
        <v>13.566930769930277</v>
      </c>
      <c r="Z14" s="76">
        <v>496.21397024113037</v>
      </c>
      <c r="AA14" s="76">
        <v>3.5291258672902321</v>
      </c>
      <c r="AB14" s="76">
        <v>2.1937463838367366</v>
      </c>
      <c r="AC14" s="76">
        <v>0.6246454774072584</v>
      </c>
      <c r="AD14" s="76">
        <v>0</v>
      </c>
      <c r="AE14" s="76">
        <v>0</v>
      </c>
      <c r="AF14" s="76">
        <v>3.9703144754624469</v>
      </c>
      <c r="AG14" s="76">
        <v>3.9703144754624469</v>
      </c>
      <c r="AH14" s="76">
        <v>123173.03175868207</v>
      </c>
      <c r="AI14" s="76">
        <v>0</v>
      </c>
      <c r="AJ14" s="76">
        <v>0.9512164038227815</v>
      </c>
      <c r="AK14" s="76">
        <v>0.20768195529148564</v>
      </c>
      <c r="AL14" s="76">
        <v>0.33854186206005543</v>
      </c>
      <c r="AM14" s="76">
        <v>0.74033983979038409</v>
      </c>
      <c r="AN14" s="76">
        <v>0</v>
      </c>
      <c r="AO14" s="76">
        <v>0</v>
      </c>
      <c r="AP14" s="76">
        <v>99.907546697090439</v>
      </c>
      <c r="AQ14" s="76">
        <v>0</v>
      </c>
      <c r="AR14" s="76">
        <v>68.886491311033623</v>
      </c>
      <c r="AS14" s="76">
        <v>15.782100086531418</v>
      </c>
      <c r="AT14" s="76">
        <v>1.7535642063151391</v>
      </c>
      <c r="AU14" s="76">
        <v>17.535664292846548</v>
      </c>
      <c r="AV14" s="76">
        <v>0</v>
      </c>
      <c r="AW14" s="76">
        <v>2.08859431222022</v>
      </c>
      <c r="AX14" s="76">
        <v>1.5729634928597809E-2</v>
      </c>
      <c r="AY14" s="76">
        <v>22.433255254028673</v>
      </c>
      <c r="AZ14" s="76">
        <v>1.730232983900748E-2</v>
      </c>
      <c r="BA14" s="76">
        <v>4.7450532559511025</v>
      </c>
      <c r="BB14" s="76">
        <v>5.7150379567563396</v>
      </c>
      <c r="BC14" s="76">
        <v>5.2431469743216648E-3</v>
      </c>
      <c r="BD14" s="76">
        <v>0</v>
      </c>
      <c r="BE14" s="76">
        <v>3.691181043116893</v>
      </c>
      <c r="BF14" s="76">
        <v>75.668453496529011</v>
      </c>
      <c r="BG14" s="76">
        <v>52.42871767417747</v>
      </c>
      <c r="BH14" s="76">
        <v>23.23973582235157</v>
      </c>
      <c r="BI14" s="76">
        <v>4.2259996199231688E-2</v>
      </c>
      <c r="BJ14" s="76">
        <v>0</v>
      </c>
      <c r="BK14" s="76">
        <v>1.2531122133522932</v>
      </c>
      <c r="BL14" s="76">
        <v>0.34342782241769876</v>
      </c>
      <c r="BM14" s="76">
        <v>14.245651245887004</v>
      </c>
      <c r="BN14" s="76">
        <v>0.94376640030423797</v>
      </c>
      <c r="BO14" s="76">
        <v>0.18351098235861479</v>
      </c>
      <c r="BP14" s="76">
        <v>20.353930640608034</v>
      </c>
      <c r="BQ14" s="76">
        <v>0.61311332981810773</v>
      </c>
      <c r="BR14" s="76">
        <v>7.8648072678670841E-3</v>
      </c>
      <c r="BS14" s="76">
        <v>0.86512188247160182</v>
      </c>
      <c r="BT14" s="76">
        <v>5.2431574462761166E-4</v>
      </c>
      <c r="BU14" s="76">
        <v>5.1793164770581521</v>
      </c>
      <c r="BV14" s="76">
        <v>19.372826570984035</v>
      </c>
      <c r="BW14" s="76">
        <v>0</v>
      </c>
      <c r="BX14" s="76">
        <v>3.0990236901409747E-4</v>
      </c>
      <c r="BY14" s="76">
        <v>2.54829463513662</v>
      </c>
      <c r="BZ14" s="76">
        <v>0</v>
      </c>
      <c r="CA14" s="76">
        <v>9.0219590337432791</v>
      </c>
      <c r="CB14" s="76">
        <v>64.719319949514144</v>
      </c>
      <c r="CC14" s="76">
        <v>1.9373251303858472</v>
      </c>
      <c r="CD14" s="76"/>
      <c r="CE14" s="45">
        <f t="shared" si="0"/>
        <v>-1.9458686908873154E-3</v>
      </c>
      <c r="CF14" s="45">
        <f t="shared" si="1"/>
        <v>-3.081406283344734E-3</v>
      </c>
      <c r="CG14" s="45">
        <f t="shared" si="2"/>
        <v>-2.4699754924348877E-3</v>
      </c>
      <c r="CH14" s="45">
        <f t="shared" si="3"/>
        <v>-1.7102766684400129E-3</v>
      </c>
      <c r="CI14" s="45">
        <f t="shared" si="4"/>
        <v>-1.5301382277267464E-3</v>
      </c>
      <c r="CJ14" s="45">
        <f t="shared" si="5"/>
        <v>-2.3732248600118492E-3</v>
      </c>
      <c r="CK14" s="45">
        <f t="shared" si="6"/>
        <v>-2.4188522018647961E-3</v>
      </c>
      <c r="CL14" s="83">
        <f t="shared" si="7"/>
        <v>-2.1128226919583789E-3</v>
      </c>
      <c r="CM14" s="83">
        <f t="shared" si="8"/>
        <v>-2.3709880623945974E-3</v>
      </c>
      <c r="CN14" s="83">
        <f t="shared" si="9"/>
        <v>-2.6864806175257382E-3</v>
      </c>
      <c r="CO14" s="45" t="str">
        <f t="shared" si="10"/>
        <v/>
      </c>
      <c r="CP14" s="45">
        <f t="shared" si="11"/>
        <v>-2.2011065093903181E-3</v>
      </c>
    </row>
    <row r="15" spans="1:94">
      <c r="A15" s="34" t="s">
        <v>179</v>
      </c>
      <c r="B15" s="76">
        <v>139.75999999999996</v>
      </c>
      <c r="C15" s="76">
        <v>17.963999999999992</v>
      </c>
      <c r="D15" s="76">
        <v>4.0120000000000005</v>
      </c>
      <c r="E15" s="76">
        <v>22.772000000000002</v>
      </c>
      <c r="F15" s="76">
        <v>16.203999999999994</v>
      </c>
      <c r="G15" s="76">
        <v>0.84799999999999986</v>
      </c>
      <c r="H15" s="76">
        <v>16.32</v>
      </c>
      <c r="I15" s="76">
        <v>1.2360000000000002</v>
      </c>
      <c r="J15" s="76">
        <v>0.19840000000000002</v>
      </c>
      <c r="K15" s="76">
        <v>0.98439999999999972</v>
      </c>
      <c r="L15" s="76"/>
      <c r="M15" s="76">
        <v>0.13339999999999999</v>
      </c>
      <c r="N15" s="76"/>
      <c r="O15" s="94" t="s">
        <v>179</v>
      </c>
      <c r="P15" s="76">
        <v>0</v>
      </c>
      <c r="Q15" s="76">
        <v>0.50543201974238994</v>
      </c>
      <c r="R15" s="76">
        <v>0</v>
      </c>
      <c r="S15" s="76">
        <v>1.2360011560951734</v>
      </c>
      <c r="T15" s="76">
        <v>1.2360011560951734</v>
      </c>
      <c r="U15" s="76">
        <v>2.1828122720283076</v>
      </c>
      <c r="V15" s="76">
        <v>7.7994353570660913E-4</v>
      </c>
      <c r="W15" s="76">
        <v>0.19839929658016833</v>
      </c>
      <c r="X15" s="76">
        <v>0.13340041285268167</v>
      </c>
      <c r="Y15" s="76">
        <v>3.406395186759041</v>
      </c>
      <c r="Z15" s="76">
        <v>139.759958994031</v>
      </c>
      <c r="AA15" s="76">
        <v>0.90873803138279396</v>
      </c>
      <c r="AB15" s="76">
        <v>0.63791311325914779</v>
      </c>
      <c r="AC15" s="76">
        <v>0.14937698568098015</v>
      </c>
      <c r="AD15" s="76">
        <v>0</v>
      </c>
      <c r="AE15" s="76">
        <v>0</v>
      </c>
      <c r="AF15" s="76">
        <v>0.98440021808561617</v>
      </c>
      <c r="AG15" s="76">
        <v>0.98440021808561617</v>
      </c>
      <c r="AH15" s="76">
        <v>31063.125814470037</v>
      </c>
      <c r="AI15" s="76">
        <v>0</v>
      </c>
      <c r="AJ15" s="76">
        <v>0.2719509632103706</v>
      </c>
      <c r="AK15" s="76">
        <v>5.7794385749323454E-2</v>
      </c>
      <c r="AL15" s="76">
        <v>0.10646626924695626</v>
      </c>
      <c r="AM15" s="76">
        <v>0.19427768225885567</v>
      </c>
      <c r="AN15" s="76">
        <v>0</v>
      </c>
      <c r="AO15" s="76">
        <v>0</v>
      </c>
      <c r="AP15" s="76">
        <v>17.963993893197092</v>
      </c>
      <c r="AQ15" s="76">
        <v>0</v>
      </c>
      <c r="AR15" s="76">
        <v>17.463360395068257</v>
      </c>
      <c r="AS15" s="76">
        <v>3.6107955268219825</v>
      </c>
      <c r="AT15" s="76">
        <v>0.40120020723446714</v>
      </c>
      <c r="AU15" s="76">
        <v>4.0119957340564492</v>
      </c>
      <c r="AV15" s="76">
        <v>0</v>
      </c>
      <c r="AW15" s="76">
        <v>0.57038214658531605</v>
      </c>
      <c r="AX15" s="76">
        <v>4.8612245572843462E-3</v>
      </c>
      <c r="AY15" s="76">
        <v>5.4196471995238014</v>
      </c>
      <c r="AZ15" s="76">
        <v>5.3473106367499463E-3</v>
      </c>
      <c r="BA15" s="76">
        <v>1.4664610856660987</v>
      </c>
      <c r="BB15" s="76">
        <v>1.7662350016810242</v>
      </c>
      <c r="BC15" s="76">
        <v>1.6203829428396636E-3</v>
      </c>
      <c r="BD15" s="76">
        <v>0</v>
      </c>
      <c r="BE15" s="76">
        <v>1.1407614764353469</v>
      </c>
      <c r="BF15" s="76">
        <v>22.771116165500974</v>
      </c>
      <c r="BG15" s="76">
        <v>16.20311934015664</v>
      </c>
      <c r="BH15" s="76">
        <v>6.5679968253443333</v>
      </c>
      <c r="BI15" s="76">
        <v>1.3060483804295706E-2</v>
      </c>
      <c r="BJ15" s="76">
        <v>0</v>
      </c>
      <c r="BK15" s="76">
        <v>0.38727525256700673</v>
      </c>
      <c r="BL15" s="76">
        <v>0.10613591494568361</v>
      </c>
      <c r="BM15" s="76">
        <v>4.4026254843278938</v>
      </c>
      <c r="BN15" s="76">
        <v>0.29167167667013894</v>
      </c>
      <c r="BO15" s="76">
        <v>5.6714066039451713E-2</v>
      </c>
      <c r="BP15" s="76">
        <v>6.2903910448254772</v>
      </c>
      <c r="BQ15" s="76">
        <v>0.18950661690393908</v>
      </c>
      <c r="BR15" s="76">
        <v>2.4306262779918101E-3</v>
      </c>
      <c r="BS15" s="76">
        <v>0.26736627038586397</v>
      </c>
      <c r="BT15" s="76">
        <v>1.6203839349195588E-4</v>
      </c>
      <c r="BU15" s="76">
        <v>0.84799737209058768</v>
      </c>
      <c r="BV15" s="76">
        <v>4.5856057110216764</v>
      </c>
      <c r="BW15" s="76">
        <v>0</v>
      </c>
      <c r="BX15" s="76">
        <v>1.3275075498382362E-4</v>
      </c>
      <c r="BY15" s="76">
        <v>0.63505836054388032</v>
      </c>
      <c r="BZ15" s="76">
        <v>0</v>
      </c>
      <c r="CA15" s="76">
        <v>2.1403944073149357</v>
      </c>
      <c r="CB15" s="76">
        <v>16.319994929369425</v>
      </c>
      <c r="CC15" s="76">
        <v>0.4736441496095064</v>
      </c>
      <c r="CD15" s="76"/>
      <c r="CE15" s="45">
        <f t="shared" si="0"/>
        <v>-2.9340275448666368E-7</v>
      </c>
      <c r="CF15" s="45">
        <f t="shared" si="1"/>
        <v>-3.3994672120952571E-7</v>
      </c>
      <c r="CG15" s="45">
        <f t="shared" si="2"/>
        <v>-1.0632959998245131E-6</v>
      </c>
      <c r="CH15" s="45">
        <f t="shared" si="3"/>
        <v>-3.8812335281401228E-5</v>
      </c>
      <c r="CI15" s="45">
        <f t="shared" si="4"/>
        <v>-5.4348299392355372E-5</v>
      </c>
      <c r="CJ15" s="45">
        <f t="shared" si="5"/>
        <v>-3.0989497785253409E-6</v>
      </c>
      <c r="CK15" s="45">
        <f t="shared" si="6"/>
        <v>-3.1070040287849453E-7</v>
      </c>
      <c r="CL15" s="83">
        <f t="shared" si="7"/>
        <v>9.3535208183600013E-7</v>
      </c>
      <c r="CM15" s="83">
        <f t="shared" si="8"/>
        <v>-3.5454628613305398E-6</v>
      </c>
      <c r="CN15" s="83">
        <f t="shared" si="9"/>
        <v>2.2154166645128416E-7</v>
      </c>
      <c r="CO15" s="45" t="str">
        <f t="shared" si="10"/>
        <v/>
      </c>
      <c r="CP15" s="45">
        <f t="shared" si="11"/>
        <v>3.0948476887590213E-6</v>
      </c>
    </row>
    <row r="16" spans="1:94">
      <c r="A16" s="34" t="s">
        <v>180</v>
      </c>
      <c r="B16" s="76">
        <v>1241.5000000000009</v>
      </c>
      <c r="C16" s="76">
        <v>89.796999999999926</v>
      </c>
      <c r="D16" s="76">
        <v>30.253999999999959</v>
      </c>
      <c r="E16" s="76">
        <v>213.61100000000013</v>
      </c>
      <c r="F16" s="76">
        <v>157.48199999999969</v>
      </c>
      <c r="G16" s="76">
        <v>5.9370000000000145</v>
      </c>
      <c r="H16" s="76">
        <v>128.05999999999983</v>
      </c>
      <c r="I16" s="76">
        <v>10.502800000000006</v>
      </c>
      <c r="J16" s="76">
        <v>1.5728999999999953</v>
      </c>
      <c r="K16" s="76">
        <v>7.1418999999999802</v>
      </c>
      <c r="L16" s="76"/>
      <c r="M16" s="76">
        <v>1.1126000000000014</v>
      </c>
      <c r="N16" s="76"/>
      <c r="O16" s="94" t="s">
        <v>180</v>
      </c>
      <c r="P16" s="76">
        <v>0</v>
      </c>
      <c r="Q16" s="76">
        <v>4.0340462696594424</v>
      </c>
      <c r="R16" s="76">
        <v>0</v>
      </c>
      <c r="S16" s="76">
        <v>10.503014108214751</v>
      </c>
      <c r="T16" s="76">
        <v>10.503014108214751</v>
      </c>
      <c r="U16" s="76">
        <v>18.732904990161867</v>
      </c>
      <c r="V16" s="76">
        <v>9.1684745405182042E-3</v>
      </c>
      <c r="W16" s="76">
        <v>1.572926480905549</v>
      </c>
      <c r="X16" s="76">
        <v>1.1125805802947801</v>
      </c>
      <c r="Y16" s="76">
        <v>26.545772198173456</v>
      </c>
      <c r="Z16" s="76">
        <v>1241.4996447251663</v>
      </c>
      <c r="AA16" s="76">
        <v>7.298387701036722</v>
      </c>
      <c r="AB16" s="76">
        <v>5.8049214357148768</v>
      </c>
      <c r="AC16" s="76">
        <v>1.0926640146794748</v>
      </c>
      <c r="AD16" s="76">
        <v>0</v>
      </c>
      <c r="AE16" s="76">
        <v>0</v>
      </c>
      <c r="AF16" s="76">
        <v>7.1418885711073239</v>
      </c>
      <c r="AG16" s="76">
        <v>7.1418885711073239</v>
      </c>
      <c r="AH16" s="76">
        <v>244437.48222468406</v>
      </c>
      <c r="AI16" s="76">
        <v>0</v>
      </c>
      <c r="AJ16" s="76">
        <v>2.4363591825371897</v>
      </c>
      <c r="AK16" s="76">
        <v>0.50446652710340234</v>
      </c>
      <c r="AL16" s="76">
        <v>1.035179474642427</v>
      </c>
      <c r="AM16" s="76">
        <v>1.5943512395376909</v>
      </c>
      <c r="AN16" s="76">
        <v>0</v>
      </c>
      <c r="AO16" s="76">
        <v>0</v>
      </c>
      <c r="AP16" s="76">
        <v>89.797068183446598</v>
      </c>
      <c r="AQ16" s="76">
        <v>0</v>
      </c>
      <c r="AR16" s="76">
        <v>137.89936176193382</v>
      </c>
      <c r="AS16" s="76">
        <v>27.228605212828683</v>
      </c>
      <c r="AT16" s="76">
        <v>3.0253918351824614</v>
      </c>
      <c r="AU16" s="76">
        <v>30.253997048011176</v>
      </c>
      <c r="AV16" s="76">
        <v>0</v>
      </c>
      <c r="AW16" s="76">
        <v>4.8850118177659425</v>
      </c>
      <c r="AX16" s="76">
        <v>4.7245093889339021E-2</v>
      </c>
      <c r="AY16" s="76">
        <v>40.196483402503368</v>
      </c>
      <c r="AZ16" s="76">
        <v>5.1969141134388254E-2</v>
      </c>
      <c r="BA16" s="76">
        <v>14.252111201133172</v>
      </c>
      <c r="BB16" s="76">
        <v>17.165527097560037</v>
      </c>
      <c r="BC16" s="76">
        <v>1.5748168675628452E-2</v>
      </c>
      <c r="BD16" s="76">
        <v>0</v>
      </c>
      <c r="BE16" s="76">
        <v>11.086733687175171</v>
      </c>
      <c r="BF16" s="76">
        <v>213.60240950919595</v>
      </c>
      <c r="BG16" s="76">
        <v>157.47343857162539</v>
      </c>
      <c r="BH16" s="76">
        <v>56.128970937570607</v>
      </c>
      <c r="BI16" s="76">
        <v>0.1269307836880019</v>
      </c>
      <c r="BJ16" s="76">
        <v>0</v>
      </c>
      <c r="BK16" s="76">
        <v>3.7638136543262934</v>
      </c>
      <c r="BL16" s="76">
        <v>1.0315092401219164</v>
      </c>
      <c r="BM16" s="76">
        <v>42.787841289262936</v>
      </c>
      <c r="BN16" s="76">
        <v>2.8346711861417475</v>
      </c>
      <c r="BO16" s="76">
        <v>0.55118909593963727</v>
      </c>
      <c r="BP16" s="76">
        <v>61.134495720277577</v>
      </c>
      <c r="BQ16" s="76">
        <v>1.8172908352691017</v>
      </c>
      <c r="BR16" s="76">
        <v>2.3622586242056459E-2</v>
      </c>
      <c r="BS16" s="76">
        <v>2.5984558055964335</v>
      </c>
      <c r="BT16" s="76">
        <v>1.5748204610966897E-3</v>
      </c>
      <c r="BU16" s="76">
        <v>5.9370358019588068</v>
      </c>
      <c r="BV16" s="76">
        <v>33.067907810492919</v>
      </c>
      <c r="BW16" s="76">
        <v>0</v>
      </c>
      <c r="BX16" s="76">
        <v>1.5605316106505295E-3</v>
      </c>
      <c r="BY16" s="76">
        <v>4.9033115876034126</v>
      </c>
      <c r="BZ16" s="76">
        <v>0</v>
      </c>
      <c r="CA16" s="76">
        <v>15.48488766216372</v>
      </c>
      <c r="CB16" s="76">
        <v>128.05995822241326</v>
      </c>
      <c r="CC16" s="76">
        <v>3.5686606094209012</v>
      </c>
      <c r="CD16" s="76"/>
      <c r="CE16" s="45">
        <f t="shared" si="0"/>
        <v>-2.8616579512402682E-7</v>
      </c>
      <c r="CF16" s="45">
        <f t="shared" si="1"/>
        <v>7.5930650992583431E-7</v>
      </c>
      <c r="CG16" s="45">
        <f t="shared" si="2"/>
        <v>-9.7573503774550519E-8</v>
      </c>
      <c r="CH16" s="45">
        <f t="shared" si="3"/>
        <v>-4.0215582550435917E-5</v>
      </c>
      <c r="CI16" s="45">
        <f t="shared" si="4"/>
        <v>-5.436448847673234E-5</v>
      </c>
      <c r="CJ16" s="45">
        <f t="shared" si="5"/>
        <v>6.0303114017634637E-6</v>
      </c>
      <c r="CK16" s="45">
        <f t="shared" si="6"/>
        <v>-3.2623447270184896E-7</v>
      </c>
      <c r="CL16" s="83">
        <f t="shared" si="7"/>
        <v>2.0385822327886197E-5</v>
      </c>
      <c r="CM16" s="83">
        <f t="shared" si="8"/>
        <v>1.6835720995411703E-5</v>
      </c>
      <c r="CN16" s="83">
        <f t="shared" si="9"/>
        <v>-1.6002594066372067E-6</v>
      </c>
      <c r="CO16" s="45" t="str">
        <f t="shared" si="10"/>
        <v/>
      </c>
      <c r="CP16" s="45">
        <f t="shared" si="11"/>
        <v>-1.7454345875638357E-5</v>
      </c>
    </row>
    <row r="17" spans="1:94">
      <c r="A17" s="34" t="s">
        <v>181</v>
      </c>
      <c r="B17" s="76">
        <v>15949.820000000249</v>
      </c>
      <c r="C17" s="76">
        <v>2952.5669999999818</v>
      </c>
      <c r="D17" s="76">
        <v>531.8260000000023</v>
      </c>
      <c r="E17" s="76">
        <v>2422.1699999999787</v>
      </c>
      <c r="F17" s="76">
        <v>1635.2729999999781</v>
      </c>
      <c r="G17" s="76">
        <v>111.80869999999763</v>
      </c>
      <c r="H17" s="76">
        <v>2115.580000000044</v>
      </c>
      <c r="I17" s="76">
        <v>147.2327999999988</v>
      </c>
      <c r="J17" s="76">
        <v>25.426699999999883</v>
      </c>
      <c r="K17" s="76">
        <v>136.90830000000113</v>
      </c>
      <c r="L17" s="76"/>
      <c r="M17" s="76">
        <v>16.21600000000047</v>
      </c>
      <c r="N17" s="76"/>
      <c r="O17" s="94" t="s">
        <v>181</v>
      </c>
      <c r="P17" s="76">
        <v>0</v>
      </c>
      <c r="Q17" s="76">
        <v>64.629199281182991</v>
      </c>
      <c r="R17" s="76">
        <v>0</v>
      </c>
      <c r="S17" s="76">
        <v>147.18776084189881</v>
      </c>
      <c r="T17" s="76">
        <v>147.18776084189881</v>
      </c>
      <c r="U17" s="76">
        <v>261.72818398452358</v>
      </c>
      <c r="V17" s="76">
        <v>6.0703696506710328E-2</v>
      </c>
      <c r="W17" s="76">
        <v>25.419204286320745</v>
      </c>
      <c r="X17" s="76">
        <v>16.211141543738059</v>
      </c>
      <c r="Y17" s="76">
        <v>444.08611956000158</v>
      </c>
      <c r="Z17" s="76">
        <v>15944.934781769984</v>
      </c>
      <c r="AA17" s="76">
        <v>115.59637464065875</v>
      </c>
      <c r="AB17" s="76">
        <v>72.106297296955958</v>
      </c>
      <c r="AC17" s="76">
        <v>20.421225518689148</v>
      </c>
      <c r="AD17" s="76">
        <v>0</v>
      </c>
      <c r="AE17" s="76">
        <v>0</v>
      </c>
      <c r="AF17" s="76">
        <v>136.87020555779918</v>
      </c>
      <c r="AG17" s="76">
        <v>136.87020555779918</v>
      </c>
      <c r="AH17" s="76">
        <v>4016759.6152052777</v>
      </c>
      <c r="AI17" s="76">
        <v>0</v>
      </c>
      <c r="AJ17" s="76">
        <v>31.249450609800647</v>
      </c>
      <c r="AK17" s="76">
        <v>6.8173794013398599</v>
      </c>
      <c r="AL17" s="76">
        <v>11.154874069606745</v>
      </c>
      <c r="AM17" s="76">
        <v>24.262230405970115</v>
      </c>
      <c r="AN17" s="76">
        <v>0</v>
      </c>
      <c r="AO17" s="76">
        <v>0</v>
      </c>
      <c r="AP17" s="76">
        <v>2951.7462333482144</v>
      </c>
      <c r="AQ17" s="76">
        <v>0</v>
      </c>
      <c r="AR17" s="76">
        <v>2251.7038913782744</v>
      </c>
      <c r="AS17" s="76">
        <v>478.50159464717757</v>
      </c>
      <c r="AT17" s="76">
        <v>53.167105302667053</v>
      </c>
      <c r="AU17" s="76">
        <v>531.66869994984506</v>
      </c>
      <c r="AV17" s="76">
        <v>0</v>
      </c>
      <c r="AW17" s="76">
        <v>68.522832415438955</v>
      </c>
      <c r="AX17" s="76">
        <v>0.4904224571614389</v>
      </c>
      <c r="AY17" s="76">
        <v>733.5808236452325</v>
      </c>
      <c r="AZ17" s="76">
        <v>0.5394662219944113</v>
      </c>
      <c r="BA17" s="76">
        <v>147.94425007027229</v>
      </c>
      <c r="BB17" s="76">
        <v>178.18700628868422</v>
      </c>
      <c r="BC17" s="76">
        <v>0.16347377039964273</v>
      </c>
      <c r="BD17" s="76">
        <v>0</v>
      </c>
      <c r="BE17" s="76">
        <v>115.08592822853113</v>
      </c>
      <c r="BF17" s="76">
        <v>2421.3182255558672</v>
      </c>
      <c r="BG17" s="76">
        <v>1634.6549055053822</v>
      </c>
      <c r="BH17" s="76">
        <v>786.66332005048582</v>
      </c>
      <c r="BI17" s="76">
        <v>1.3175980400910505</v>
      </c>
      <c r="BJ17" s="76">
        <v>0</v>
      </c>
      <c r="BK17" s="76">
        <v>39.070360455695379</v>
      </c>
      <c r="BL17" s="76">
        <v>10.707571267161605</v>
      </c>
      <c r="BM17" s="76">
        <v>444.15974183876489</v>
      </c>
      <c r="BN17" s="76">
        <v>29.425385549805171</v>
      </c>
      <c r="BO17" s="76">
        <v>5.7216024801997394</v>
      </c>
      <c r="BP17" s="76">
        <v>634.60729421231588</v>
      </c>
      <c r="BQ17" s="76">
        <v>20.190639207764683</v>
      </c>
      <c r="BR17" s="76">
        <v>0.24521156754135054</v>
      </c>
      <c r="BS17" s="76">
        <v>26.973245677563025</v>
      </c>
      <c r="BT17" s="76">
        <v>1.6347379200493839E-2</v>
      </c>
      <c r="BU17" s="76">
        <v>111.7713929044241</v>
      </c>
      <c r="BV17" s="76">
        <v>633.18576252525963</v>
      </c>
      <c r="BW17" s="76">
        <v>0</v>
      </c>
      <c r="BX17" s="76">
        <v>1.033252711998104E-2</v>
      </c>
      <c r="BY17" s="76">
        <v>83.397315733818374</v>
      </c>
      <c r="BZ17" s="76">
        <v>0</v>
      </c>
      <c r="CA17" s="76">
        <v>294.88859299789999</v>
      </c>
      <c r="CB17" s="76">
        <v>2114.9676044026301</v>
      </c>
      <c r="CC17" s="76">
        <v>63.370930565557202</v>
      </c>
      <c r="CD17" s="76"/>
      <c r="CE17" s="45">
        <f t="shared" si="0"/>
        <v>-3.06286731152153E-4</v>
      </c>
      <c r="CF17" s="45">
        <f t="shared" si="1"/>
        <v>-2.7798409037538404E-4</v>
      </c>
      <c r="CG17" s="45">
        <f t="shared" si="2"/>
        <v>-2.9577352396692089E-4</v>
      </c>
      <c r="CH17" s="45">
        <f t="shared" si="3"/>
        <v>-3.5165758147094448E-4</v>
      </c>
      <c r="CI17" s="45">
        <f t="shared" si="4"/>
        <v>-3.7797633459115895E-4</v>
      </c>
      <c r="CJ17" s="45">
        <f t="shared" si="5"/>
        <v>-3.336689861658815E-4</v>
      </c>
      <c r="CK17" s="45">
        <f t="shared" si="6"/>
        <v>-2.8946936415260411E-4</v>
      </c>
      <c r="CL17" s="83">
        <f t="shared" si="7"/>
        <v>-3.0590437796466973E-4</v>
      </c>
      <c r="CM17" s="83">
        <f t="shared" si="8"/>
        <v>-2.9479695277553235E-4</v>
      </c>
      <c r="CN17" s="83">
        <f t="shared" si="9"/>
        <v>-2.7824786519116916E-4</v>
      </c>
      <c r="CO17" s="45" t="str">
        <f t="shared" si="10"/>
        <v/>
      </c>
      <c r="CP17" s="45">
        <f t="shared" si="11"/>
        <v>-2.9960879763266503E-4</v>
      </c>
    </row>
    <row r="18" spans="1:94">
      <c r="A18" s="34" t="s">
        <v>182</v>
      </c>
      <c r="B18" s="76">
        <v>2386.3100000000013</v>
      </c>
      <c r="C18" s="76">
        <v>530.35000000000184</v>
      </c>
      <c r="D18" s="76">
        <v>98.359999999999971</v>
      </c>
      <c r="E18" s="76">
        <v>407.65500000000111</v>
      </c>
      <c r="F18" s="76">
        <v>242.9590000000004</v>
      </c>
      <c r="G18" s="76">
        <v>44.81099999999973</v>
      </c>
      <c r="H18" s="76">
        <v>350.88500000000056</v>
      </c>
      <c r="I18" s="76">
        <v>28.661799999999932</v>
      </c>
      <c r="J18" s="76">
        <v>4.3114499999999989</v>
      </c>
      <c r="K18" s="76">
        <v>19.675499999999907</v>
      </c>
      <c r="L18" s="76"/>
      <c r="M18" s="76">
        <v>3.0358100000000015</v>
      </c>
      <c r="N18" s="76"/>
      <c r="O18" s="94" t="s">
        <v>182</v>
      </c>
      <c r="P18" s="76">
        <v>0</v>
      </c>
      <c r="Q18" s="76">
        <v>11.02451636219625</v>
      </c>
      <c r="R18" s="76">
        <v>0</v>
      </c>
      <c r="S18" s="76">
        <v>28.661806075916584</v>
      </c>
      <c r="T18" s="76">
        <v>28.661806075916584</v>
      </c>
      <c r="U18" s="76">
        <v>50.707765629888065</v>
      </c>
      <c r="V18" s="76">
        <v>2.3963177435539596E-2</v>
      </c>
      <c r="W18" s="76">
        <v>4.3114511238777524</v>
      </c>
      <c r="X18" s="76">
        <v>3.0357999143192189</v>
      </c>
      <c r="Y18" s="76">
        <v>72.784823913336353</v>
      </c>
      <c r="Z18" s="76">
        <v>2386.3090178960188</v>
      </c>
      <c r="AA18" s="76">
        <v>19.928657899512235</v>
      </c>
      <c r="AB18" s="76">
        <v>15.599133231561362</v>
      </c>
      <c r="AC18" s="76">
        <v>3.0231458682752699</v>
      </c>
      <c r="AD18" s="76">
        <v>0</v>
      </c>
      <c r="AE18" s="76">
        <v>0</v>
      </c>
      <c r="AF18" s="76">
        <v>19.675422028446235</v>
      </c>
      <c r="AG18" s="76">
        <v>19.675422028446235</v>
      </c>
      <c r="AH18" s="76">
        <v>671020.76428953302</v>
      </c>
      <c r="AI18" s="76">
        <v>0</v>
      </c>
      <c r="AJ18" s="76">
        <v>6.5595331283541976</v>
      </c>
      <c r="AK18" s="76">
        <v>1.3625911780820885</v>
      </c>
      <c r="AL18" s="76">
        <v>2.7601033231664878</v>
      </c>
      <c r="AM18" s="76">
        <v>4.3408837378814695</v>
      </c>
      <c r="AN18" s="76">
        <v>0</v>
      </c>
      <c r="AO18" s="76">
        <v>0</v>
      </c>
      <c r="AP18" s="76">
        <v>530.34998859108123</v>
      </c>
      <c r="AQ18" s="76">
        <v>0</v>
      </c>
      <c r="AR18" s="76">
        <v>377.50965326807659</v>
      </c>
      <c r="AS18" s="76">
        <v>88.524109613805393</v>
      </c>
      <c r="AT18" s="76">
        <v>9.8359882008631079</v>
      </c>
      <c r="AU18" s="76">
        <v>98.36009781466845</v>
      </c>
      <c r="AV18" s="76">
        <v>0</v>
      </c>
      <c r="AW18" s="76">
        <v>13.22641871509119</v>
      </c>
      <c r="AX18" s="76">
        <v>7.2887646400679046E-2</v>
      </c>
      <c r="AY18" s="76">
        <v>110.98896077448369</v>
      </c>
      <c r="AZ18" s="76">
        <v>8.0176858082970967E-2</v>
      </c>
      <c r="BA18" s="76">
        <v>21.987784189553395</v>
      </c>
      <c r="BB18" s="76">
        <v>26.482519001085777</v>
      </c>
      <c r="BC18" s="76">
        <v>2.4295798431411452E-2</v>
      </c>
      <c r="BD18" s="76">
        <v>0</v>
      </c>
      <c r="BE18" s="76">
        <v>17.104312935068375</v>
      </c>
      <c r="BF18" s="76">
        <v>407.6417778593123</v>
      </c>
      <c r="BG18" s="76">
        <v>242.94581992349978</v>
      </c>
      <c r="BH18" s="76">
        <v>164.69595793581249</v>
      </c>
      <c r="BI18" s="76">
        <v>0.19582439634694135</v>
      </c>
      <c r="BJ18" s="76">
        <v>0</v>
      </c>
      <c r="BK18" s="76">
        <v>5.8067180453821425</v>
      </c>
      <c r="BL18" s="76">
        <v>1.591383866576277</v>
      </c>
      <c r="BM18" s="76">
        <v>66.01194772841265</v>
      </c>
      <c r="BN18" s="76">
        <v>4.3732644388961441</v>
      </c>
      <c r="BO18" s="76">
        <v>0.85035116652061071</v>
      </c>
      <c r="BP18" s="76">
        <v>94.316658454449751</v>
      </c>
      <c r="BQ18" s="76">
        <v>4.8531997521123031</v>
      </c>
      <c r="BR18" s="76">
        <v>3.644386734789485E-2</v>
      </c>
      <c r="BS18" s="76">
        <v>4.0088219492165331</v>
      </c>
      <c r="BT18" s="76">
        <v>2.4295817280929476E-3</v>
      </c>
      <c r="BU18" s="76">
        <v>44.810796580631298</v>
      </c>
      <c r="BV18" s="76">
        <v>91.68281758287668</v>
      </c>
      <c r="BW18" s="76">
        <v>0</v>
      </c>
      <c r="BX18" s="76">
        <v>4.0787482128915283E-3</v>
      </c>
      <c r="BY18" s="76">
        <v>13.461609404656379</v>
      </c>
      <c r="BZ18" s="76">
        <v>0</v>
      </c>
      <c r="CA18" s="76">
        <v>42.911928607748152</v>
      </c>
      <c r="CB18" s="76">
        <v>350.88490230768821</v>
      </c>
      <c r="CC18" s="76">
        <v>9.8313756034243323</v>
      </c>
      <c r="CD18" s="76"/>
      <c r="CE18" s="45">
        <f t="shared" si="0"/>
        <v>-4.1155758579189289E-7</v>
      </c>
      <c r="CF18" s="45">
        <f t="shared" si="1"/>
        <v>-2.1512059231782526E-8</v>
      </c>
      <c r="CG18" s="45">
        <f t="shared" si="2"/>
        <v>9.9445575923841722E-7</v>
      </c>
      <c r="CH18" s="45">
        <f t="shared" si="3"/>
        <v>-3.2434633915469286E-5</v>
      </c>
      <c r="CI18" s="45">
        <f t="shared" si="4"/>
        <v>-5.4248150925125499E-5</v>
      </c>
      <c r="CJ18" s="45">
        <f t="shared" si="5"/>
        <v>-4.5394962940434136E-6</v>
      </c>
      <c r="CK18" s="45">
        <f t="shared" si="6"/>
        <v>-2.7841689542637181E-7</v>
      </c>
      <c r="CL18" s="83">
        <f t="shared" si="7"/>
        <v>2.1198656928672523E-7</v>
      </c>
      <c r="CM18" s="83">
        <f t="shared" si="8"/>
        <v>2.6067280231205071E-7</v>
      </c>
      <c r="CN18" s="83">
        <f t="shared" si="9"/>
        <v>-3.9628753359398777E-6</v>
      </c>
      <c r="CO18" s="45" t="str">
        <f t="shared" si="10"/>
        <v/>
      </c>
      <c r="CP18" s="45">
        <f t="shared" si="11"/>
        <v>-3.3222371566515897E-6</v>
      </c>
    </row>
    <row r="19" spans="1:94">
      <c r="A19" s="34" t="s">
        <v>183</v>
      </c>
      <c r="B19" s="76">
        <v>37240.72223500246</v>
      </c>
      <c r="C19" s="76">
        <v>12671.491010001391</v>
      </c>
      <c r="D19" s="76">
        <v>1871.6784599999864</v>
      </c>
      <c r="E19" s="76">
        <v>3703.2857915004315</v>
      </c>
      <c r="F19" s="76">
        <v>1423.4541340001169</v>
      </c>
      <c r="G19" s="76">
        <v>993.93241800007684</v>
      </c>
      <c r="H19" s="76">
        <v>4845.3760095003536</v>
      </c>
      <c r="I19" s="76">
        <v>159.91460430000575</v>
      </c>
      <c r="J19" s="76">
        <v>157.71432475000276</v>
      </c>
      <c r="K19" s="76">
        <v>265.01191034997936</v>
      </c>
      <c r="L19" s="76"/>
      <c r="M19" s="76">
        <v>10.710481599999925</v>
      </c>
      <c r="N19" s="76"/>
      <c r="O19" s="94" t="s">
        <v>183</v>
      </c>
      <c r="P19" s="76">
        <v>0</v>
      </c>
      <c r="Q19" s="76">
        <v>38.78043061986844</v>
      </c>
      <c r="R19" s="76">
        <v>0</v>
      </c>
      <c r="S19" s="76">
        <v>159.95353841218497</v>
      </c>
      <c r="T19" s="76">
        <v>159.95353841218497</v>
      </c>
      <c r="U19" s="76">
        <v>190.31606512517243</v>
      </c>
      <c r="V19" s="76">
        <v>8.8944425869628377E-2</v>
      </c>
      <c r="W19" s="76">
        <v>157.75450100175877</v>
      </c>
      <c r="X19" s="76">
        <v>10.71298558390221</v>
      </c>
      <c r="Y19" s="76">
        <v>1384.3468114398884</v>
      </c>
      <c r="Z19" s="76">
        <v>37250.08183423712</v>
      </c>
      <c r="AA19" s="76">
        <v>1007.1994030636853</v>
      </c>
      <c r="AB19" s="76">
        <v>524.51167490039018</v>
      </c>
      <c r="AC19" s="76">
        <v>143.63388235999906</v>
      </c>
      <c r="AD19" s="76">
        <v>0</v>
      </c>
      <c r="AE19" s="76">
        <v>0</v>
      </c>
      <c r="AF19" s="76">
        <v>265.07852667878973</v>
      </c>
      <c r="AG19" s="76">
        <v>265.07852667878973</v>
      </c>
      <c r="AH19" s="76">
        <v>11046450.028659428</v>
      </c>
      <c r="AI19" s="76">
        <v>0</v>
      </c>
      <c r="AJ19" s="76">
        <v>120.16399398205233</v>
      </c>
      <c r="AK19" s="76">
        <v>98.567807765790377</v>
      </c>
      <c r="AL19" s="76">
        <v>11.791366208278218</v>
      </c>
      <c r="AM19" s="76">
        <v>15.338859745645621</v>
      </c>
      <c r="AN19" s="76">
        <v>0</v>
      </c>
      <c r="AO19" s="76">
        <v>0</v>
      </c>
      <c r="AP19" s="76">
        <v>12674.654179425808</v>
      </c>
      <c r="AQ19" s="76">
        <v>0</v>
      </c>
      <c r="AR19" s="76">
        <v>5409.9128616192947</v>
      </c>
      <c r="AS19" s="76">
        <v>1684.9375785245129</v>
      </c>
      <c r="AT19" s="76">
        <v>187.21536670639171</v>
      </c>
      <c r="AU19" s="76">
        <v>1872.1529452309044</v>
      </c>
      <c r="AV19" s="76">
        <v>3.4678453526810955E-3</v>
      </c>
      <c r="AW19" s="76">
        <v>177.06132127448507</v>
      </c>
      <c r="AX19" s="76">
        <v>0.2509440253435628</v>
      </c>
      <c r="AY19" s="76">
        <v>1483.7298613816204</v>
      </c>
      <c r="AZ19" s="76">
        <v>0.27603994371467777</v>
      </c>
      <c r="BA19" s="76">
        <v>202.03220207148487</v>
      </c>
      <c r="BB19" s="76">
        <v>258.97131148393106</v>
      </c>
      <c r="BC19" s="76">
        <v>8.3648000057485475E-2</v>
      </c>
      <c r="BD19" s="76">
        <v>0</v>
      </c>
      <c r="BE19" s="76">
        <v>164.01700080022266</v>
      </c>
      <c r="BF19" s="76">
        <v>3704.1143224237585</v>
      </c>
      <c r="BG19" s="76">
        <v>1423.7132508076049</v>
      </c>
      <c r="BH19" s="76">
        <v>2280.4010716161538</v>
      </c>
      <c r="BI19" s="76">
        <v>1.6612985065147685</v>
      </c>
      <c r="BJ19" s="76">
        <v>0</v>
      </c>
      <c r="BK19" s="76">
        <v>42.54465635372059</v>
      </c>
      <c r="BL19" s="76">
        <v>6.4660482949993634</v>
      </c>
      <c r="BM19" s="76">
        <v>280.77603373170848</v>
      </c>
      <c r="BN19" s="76">
        <v>27.860048095834916</v>
      </c>
      <c r="BO19" s="76">
        <v>3.9147672162965672</v>
      </c>
      <c r="BP19" s="76">
        <v>401.1898094115312</v>
      </c>
      <c r="BQ19" s="76">
        <v>372.64174577295302</v>
      </c>
      <c r="BR19" s="76">
        <v>0.12547216099759145</v>
      </c>
      <c r="BS19" s="76">
        <v>33.535605907637361</v>
      </c>
      <c r="BT19" s="76">
        <v>8.3648036103055063E-3</v>
      </c>
      <c r="BU19" s="76">
        <v>994.18464817459733</v>
      </c>
      <c r="BV19" s="76">
        <v>365.94008202016323</v>
      </c>
      <c r="BW19" s="76">
        <v>0</v>
      </c>
      <c r="BX19" s="76">
        <v>1.5139448020112368E-2</v>
      </c>
      <c r="BY19" s="76">
        <v>394.84912499764658</v>
      </c>
      <c r="BZ19" s="76">
        <v>0</v>
      </c>
      <c r="CA19" s="76">
        <v>186.96303213113606</v>
      </c>
      <c r="CB19" s="76">
        <v>4846.5978896186552</v>
      </c>
      <c r="CC19" s="76">
        <v>35.869902386508215</v>
      </c>
      <c r="CD19" s="76"/>
      <c r="CE19" s="45">
        <f t="shared" si="0"/>
        <v>2.513270063775218E-4</v>
      </c>
      <c r="CF19" s="45">
        <f t="shared" si="1"/>
        <v>2.4962882599374899E-4</v>
      </c>
      <c r="CG19" s="45">
        <f t="shared" si="2"/>
        <v>2.5350787598311009E-4</v>
      </c>
      <c r="CH19" s="45">
        <f t="shared" si="3"/>
        <v>2.2372859400389148E-4</v>
      </c>
      <c r="CI19" s="45">
        <f t="shared" si="4"/>
        <v>1.8203382975174774E-4</v>
      </c>
      <c r="CJ19" s="45">
        <f t="shared" si="5"/>
        <v>2.5376994446766487E-4</v>
      </c>
      <c r="CK19" s="45">
        <f t="shared" si="6"/>
        <v>2.5217446817459011E-4</v>
      </c>
      <c r="CL19" s="83">
        <f t="shared" si="7"/>
        <v>2.4346814569967666E-4</v>
      </c>
      <c r="CM19" s="83">
        <f t="shared" si="8"/>
        <v>2.5474066366319709E-4</v>
      </c>
      <c r="CN19" s="83">
        <f t="shared" si="9"/>
        <v>2.5137107506751017E-4</v>
      </c>
      <c r="CO19" s="45" t="str">
        <f t="shared" si="10"/>
        <v/>
      </c>
      <c r="CP19" s="45">
        <f t="shared" si="11"/>
        <v>2.337881708591814E-4</v>
      </c>
    </row>
    <row r="20" spans="1:94">
      <c r="A20" s="34" t="s">
        <v>184</v>
      </c>
      <c r="B20" s="76">
        <v>17.64</v>
      </c>
      <c r="C20" s="76">
        <v>1.212</v>
      </c>
      <c r="D20" s="76">
        <v>0.41700000000000004</v>
      </c>
      <c r="E20" s="76">
        <v>3.06</v>
      </c>
      <c r="F20" s="76">
        <v>2.25</v>
      </c>
      <c r="G20" s="76">
        <v>7.7399999999999997E-2</v>
      </c>
      <c r="H20" s="76">
        <v>1.7909999999999999</v>
      </c>
      <c r="I20" s="76">
        <v>0.14729999999999999</v>
      </c>
      <c r="J20" s="76">
        <v>2.1989999999999999E-2</v>
      </c>
      <c r="K20" s="76">
        <v>9.9299999999999999E-2</v>
      </c>
      <c r="L20" s="76"/>
      <c r="M20" s="76">
        <v>1.5599999999999999E-2</v>
      </c>
      <c r="N20" s="76"/>
      <c r="O20" s="94" t="s">
        <v>184</v>
      </c>
      <c r="P20" s="76">
        <v>0</v>
      </c>
      <c r="Q20" s="76">
        <v>5.6472389986606912E-2</v>
      </c>
      <c r="R20" s="76">
        <v>0</v>
      </c>
      <c r="S20" s="76">
        <v>0.14729603287091389</v>
      </c>
      <c r="T20" s="76">
        <v>0.14729603287091389</v>
      </c>
      <c r="U20" s="76">
        <v>0.26301580713966827</v>
      </c>
      <c r="V20" s="76">
        <v>1.3010922535094829E-4</v>
      </c>
      <c r="W20" s="76">
        <v>2.1989971838158699E-2</v>
      </c>
      <c r="X20" s="76">
        <v>1.5600079548934343E-2</v>
      </c>
      <c r="Y20" s="76">
        <v>0.37122671803435903</v>
      </c>
      <c r="Z20" s="76">
        <v>17.639995370293818</v>
      </c>
      <c r="AA20" s="76">
        <v>0.10219476115676515</v>
      </c>
      <c r="AB20" s="76">
        <v>8.1686811951255808E-2</v>
      </c>
      <c r="AC20" s="76">
        <v>1.523671859653764E-2</v>
      </c>
      <c r="AD20" s="76">
        <v>0</v>
      </c>
      <c r="AE20" s="76">
        <v>0</v>
      </c>
      <c r="AF20" s="76">
        <v>9.9303899204682619E-2</v>
      </c>
      <c r="AG20" s="76">
        <v>9.9303899204682619E-2</v>
      </c>
      <c r="AH20" s="76">
        <v>3406.1409745531505</v>
      </c>
      <c r="AI20" s="76">
        <v>0</v>
      </c>
      <c r="AJ20" s="76">
        <v>3.4264034127548408E-2</v>
      </c>
      <c r="AK20" s="76">
        <v>7.0875288546437612E-3</v>
      </c>
      <c r="AL20" s="76">
        <v>1.4601121672646704E-2</v>
      </c>
      <c r="AM20" s="76">
        <v>2.2344446832784932E-2</v>
      </c>
      <c r="AN20" s="76">
        <v>0</v>
      </c>
      <c r="AO20" s="76">
        <v>0</v>
      </c>
      <c r="AP20" s="76">
        <v>1.212000859802576</v>
      </c>
      <c r="AQ20" s="76">
        <v>0</v>
      </c>
      <c r="AR20" s="76">
        <v>1.9291638419947419</v>
      </c>
      <c r="AS20" s="76">
        <v>0.37529258089584816</v>
      </c>
      <c r="AT20" s="76">
        <v>4.1700358802228873E-2</v>
      </c>
      <c r="AU20" s="76">
        <v>0.41699293969807705</v>
      </c>
      <c r="AV20" s="76">
        <v>0</v>
      </c>
      <c r="AW20" s="76">
        <v>6.8581180244382339E-2</v>
      </c>
      <c r="AX20" s="76">
        <v>6.7501116089882442E-4</v>
      </c>
      <c r="AY20" s="76">
        <v>0.56088485920732811</v>
      </c>
      <c r="AZ20" s="76">
        <v>7.4250566312273681E-4</v>
      </c>
      <c r="BA20" s="76">
        <v>0.20362505993816032</v>
      </c>
      <c r="BB20" s="76">
        <v>0.24524975611369237</v>
      </c>
      <c r="BC20" s="76">
        <v>2.2500041336662315E-4</v>
      </c>
      <c r="BD20" s="76">
        <v>0</v>
      </c>
      <c r="BE20" s="76">
        <v>0.15840010582185554</v>
      </c>
      <c r="BF20" s="76">
        <v>3.059878116040279</v>
      </c>
      <c r="BG20" s="76">
        <v>2.2498782813869287</v>
      </c>
      <c r="BH20" s="76">
        <v>0.80999983465335068</v>
      </c>
      <c r="BI20" s="76">
        <v>1.8134889796458276E-3</v>
      </c>
      <c r="BJ20" s="76">
        <v>0</v>
      </c>
      <c r="BK20" s="76">
        <v>5.3775029349030237E-2</v>
      </c>
      <c r="BL20" s="76">
        <v>1.4737346847666132E-2</v>
      </c>
      <c r="BM20" s="76">
        <v>0.61132492270044148</v>
      </c>
      <c r="BN20" s="76">
        <v>4.0500008267332466E-2</v>
      </c>
      <c r="BO20" s="76">
        <v>7.8751302104862857E-3</v>
      </c>
      <c r="BP20" s="76">
        <v>0.87344995783660451</v>
      </c>
      <c r="BQ20" s="76">
        <v>2.5621016220506287E-2</v>
      </c>
      <c r="BR20" s="76">
        <v>3.3750558044941221E-4</v>
      </c>
      <c r="BS20" s="76">
        <v>3.712495246283834E-2</v>
      </c>
      <c r="BT20" s="76">
        <v>2.2500041336662312E-5</v>
      </c>
      <c r="BU20" s="76">
        <v>7.7400221564509986E-2</v>
      </c>
      <c r="BV20" s="76">
        <v>0.46081518477488054</v>
      </c>
      <c r="BW20" s="76">
        <v>0</v>
      </c>
      <c r="BX20" s="76">
        <v>2.2142896211908267E-5</v>
      </c>
      <c r="BY20" s="76">
        <v>6.8540958349179046E-2</v>
      </c>
      <c r="BZ20" s="76">
        <v>0</v>
      </c>
      <c r="CA20" s="76">
        <v>0.21582368756097159</v>
      </c>
      <c r="CB20" s="76">
        <v>1.7909995204947173</v>
      </c>
      <c r="CC20" s="76">
        <v>4.983237189768349E-2</v>
      </c>
      <c r="CD20" s="76"/>
      <c r="CE20" s="45">
        <f t="shared" si="0"/>
        <v>-2.6245499902880817E-7</v>
      </c>
      <c r="CF20" s="45">
        <f t="shared" si="1"/>
        <v>7.0940806602752409E-7</v>
      </c>
      <c r="CG20" s="45">
        <f t="shared" si="2"/>
        <v>-1.6931179671438336E-5</v>
      </c>
      <c r="CH20" s="45">
        <f t="shared" si="3"/>
        <v>-3.9831359385952345E-5</v>
      </c>
      <c r="CI20" s="45">
        <f t="shared" si="4"/>
        <v>-5.4097161365026146E-5</v>
      </c>
      <c r="CJ20" s="45">
        <f t="shared" si="5"/>
        <v>2.862590568333371E-6</v>
      </c>
      <c r="CK20" s="45">
        <f t="shared" si="6"/>
        <v>-2.6773047604199855E-7</v>
      </c>
      <c r="CL20" s="83">
        <f t="shared" si="7"/>
        <v>-2.6932308799026022E-5</v>
      </c>
      <c r="CM20" s="83">
        <f t="shared" si="8"/>
        <v>-1.2806658162763707E-6</v>
      </c>
      <c r="CN20" s="83">
        <f t="shared" si="9"/>
        <v>3.9266915232827066E-5</v>
      </c>
      <c r="CO20" s="45" t="str">
        <f t="shared" si="10"/>
        <v/>
      </c>
      <c r="CP20" s="45">
        <f t="shared" si="11"/>
        <v>5.0992906630905031E-6</v>
      </c>
    </row>
    <row r="21" spans="1:94">
      <c r="A21" s="34" t="s">
        <v>185</v>
      </c>
      <c r="B21" s="76">
        <v>149.91000000000003</v>
      </c>
      <c r="C21" s="76">
        <v>37.956000000000003</v>
      </c>
      <c r="D21" s="76">
        <v>6.4890000000000017</v>
      </c>
      <c r="E21" s="76">
        <v>24.519999999999996</v>
      </c>
      <c r="F21" s="76">
        <v>14.958000000000002</v>
      </c>
      <c r="G21" s="76">
        <v>3.0029999999999992</v>
      </c>
      <c r="H21" s="76">
        <v>22.172000000000004</v>
      </c>
      <c r="I21" s="76">
        <v>1.8032999999999997</v>
      </c>
      <c r="J21" s="76">
        <v>0.2722</v>
      </c>
      <c r="K21" s="76">
        <v>1.2479</v>
      </c>
      <c r="L21" s="76"/>
      <c r="M21" s="76">
        <v>0.19126999999999994</v>
      </c>
      <c r="N21" s="76"/>
      <c r="O21" s="94" t="s">
        <v>185</v>
      </c>
      <c r="P21" s="76">
        <v>0</v>
      </c>
      <c r="Q21" s="76">
        <v>0.69558242950445626</v>
      </c>
      <c r="R21" s="76">
        <v>0</v>
      </c>
      <c r="S21" s="76">
        <v>1.803291094148382</v>
      </c>
      <c r="T21" s="76">
        <v>1.803291094148382</v>
      </c>
      <c r="U21" s="76">
        <v>3.1796112906959437</v>
      </c>
      <c r="V21" s="76">
        <v>1.467655789171999E-3</v>
      </c>
      <c r="W21" s="76">
        <v>0.27220018728837009</v>
      </c>
      <c r="X21" s="76">
        <v>0.1912681763177301</v>
      </c>
      <c r="Y21" s="76">
        <v>4.6019347481494952</v>
      </c>
      <c r="Z21" s="76">
        <v>149.90995089204515</v>
      </c>
      <c r="AA21" s="76">
        <v>1.2567011740273482</v>
      </c>
      <c r="AB21" s="76">
        <v>0.97347063756014474</v>
      </c>
      <c r="AC21" s="76">
        <v>0.19224130656922239</v>
      </c>
      <c r="AD21" s="76">
        <v>0</v>
      </c>
      <c r="AE21" s="76">
        <v>0</v>
      </c>
      <c r="AF21" s="76">
        <v>1.2479080776688329</v>
      </c>
      <c r="AG21" s="76">
        <v>1.2479080776688329</v>
      </c>
      <c r="AH21" s="76">
        <v>42383.855707490751</v>
      </c>
      <c r="AI21" s="76">
        <v>0</v>
      </c>
      <c r="AJ21" s="76">
        <v>0.40986889603002696</v>
      </c>
      <c r="AK21" s="76">
        <v>8.5321106797400723E-2</v>
      </c>
      <c r="AL21" s="76">
        <v>0.17135472904611518</v>
      </c>
      <c r="AM21" s="76">
        <v>0.27322237448811432</v>
      </c>
      <c r="AN21" s="76">
        <v>0</v>
      </c>
      <c r="AO21" s="76">
        <v>0</v>
      </c>
      <c r="AP21" s="76">
        <v>37.955989020982486</v>
      </c>
      <c r="AQ21" s="76">
        <v>0</v>
      </c>
      <c r="AR21" s="76">
        <v>23.841109365785371</v>
      </c>
      <c r="AS21" s="76">
        <v>5.8401038376957288</v>
      </c>
      <c r="AT21" s="76">
        <v>0.64889898973197302</v>
      </c>
      <c r="AU21" s="76">
        <v>6.4890028274277016</v>
      </c>
      <c r="AV21" s="76">
        <v>0</v>
      </c>
      <c r="AW21" s="76">
        <v>0.82950426704586167</v>
      </c>
      <c r="AX21" s="76">
        <v>4.4873994830161431E-3</v>
      </c>
      <c r="AY21" s="76">
        <v>7.0487715091188683</v>
      </c>
      <c r="AZ21" s="76">
        <v>4.9361899722768802E-3</v>
      </c>
      <c r="BA21" s="76">
        <v>1.3536985289659771</v>
      </c>
      <c r="BB21" s="76">
        <v>1.6304206969912423</v>
      </c>
      <c r="BC21" s="76">
        <v>1.4957974393315589E-3</v>
      </c>
      <c r="BD21" s="76">
        <v>0</v>
      </c>
      <c r="BE21" s="76">
        <v>1.0530432050794492</v>
      </c>
      <c r="BF21" s="76">
        <v>24.519187206578589</v>
      </c>
      <c r="BG21" s="76">
        <v>14.957188716744655</v>
      </c>
      <c r="BH21" s="76">
        <v>9.5619984898339379</v>
      </c>
      <c r="BI21" s="76">
        <v>1.2056135187420427E-2</v>
      </c>
      <c r="BJ21" s="76">
        <v>0</v>
      </c>
      <c r="BK21" s="76">
        <v>0.35749632103705409</v>
      </c>
      <c r="BL21" s="76">
        <v>9.7974448431135855E-2</v>
      </c>
      <c r="BM21" s="76">
        <v>4.064087810093862</v>
      </c>
      <c r="BN21" s="76">
        <v>0.26924458627512582</v>
      </c>
      <c r="BO21" s="76">
        <v>5.2352932422824447E-2</v>
      </c>
      <c r="BP21" s="76">
        <v>5.8066947755970393</v>
      </c>
      <c r="BQ21" s="76">
        <v>0.30161929396980774</v>
      </c>
      <c r="BR21" s="76">
        <v>2.2437049774852976E-3</v>
      </c>
      <c r="BS21" s="76">
        <v>0.246806605047482</v>
      </c>
      <c r="BT21" s="76">
        <v>1.4957974393315588E-4</v>
      </c>
      <c r="BU21" s="76">
        <v>3.0029611159796517</v>
      </c>
      <c r="BV21" s="76">
        <v>5.8377847314307454</v>
      </c>
      <c r="BW21" s="76">
        <v>0</v>
      </c>
      <c r="BX21" s="76">
        <v>2.4980175354530777E-4</v>
      </c>
      <c r="BY21" s="76">
        <v>0.85183507429024952</v>
      </c>
      <c r="BZ21" s="76">
        <v>0</v>
      </c>
      <c r="CA21" s="76">
        <v>2.7315525455116654</v>
      </c>
      <c r="CB21" s="76">
        <v>22.171993143625613</v>
      </c>
      <c r="CC21" s="76">
        <v>0.62348843714622726</v>
      </c>
      <c r="CD21" s="76"/>
      <c r="CE21" s="45">
        <f t="shared" si="0"/>
        <v>-3.2758291561234046E-7</v>
      </c>
      <c r="CF21" s="45">
        <f t="shared" si="1"/>
        <v>-2.8925644212622458E-7</v>
      </c>
      <c r="CG21" s="45">
        <f t="shared" si="2"/>
        <v>4.357262598196294E-7</v>
      </c>
      <c r="CH21" s="45">
        <f t="shared" si="3"/>
        <v>-3.3148181949698623E-5</v>
      </c>
      <c r="CI21" s="45">
        <f t="shared" si="4"/>
        <v>-5.4237415118789321E-5</v>
      </c>
      <c r="CJ21" s="45">
        <f t="shared" si="5"/>
        <v>-1.2948391724133791E-5</v>
      </c>
      <c r="CK21" s="45">
        <f t="shared" si="6"/>
        <v>-3.0923572031872147E-7</v>
      </c>
      <c r="CL21" s="83">
        <f t="shared" si="7"/>
        <v>-4.9386411677060295E-6</v>
      </c>
      <c r="CM21" s="83">
        <f t="shared" si="8"/>
        <v>6.8805426190452035E-7</v>
      </c>
      <c r="CN21" s="83">
        <f t="shared" si="9"/>
        <v>6.4730097226770639E-6</v>
      </c>
      <c r="CO21" s="45" t="str">
        <f t="shared" si="10"/>
        <v/>
      </c>
      <c r="CP21" s="45">
        <f t="shared" si="11"/>
        <v>-9.5345964857838113E-6</v>
      </c>
    </row>
    <row r="22" spans="1:94">
      <c r="A22" s="34" t="s">
        <v>330</v>
      </c>
      <c r="B22" s="76">
        <v>17.64</v>
      </c>
      <c r="C22" s="76">
        <v>1.212</v>
      </c>
      <c r="D22" s="76">
        <v>0.41700000000000004</v>
      </c>
      <c r="E22" s="76">
        <v>3.06</v>
      </c>
      <c r="F22" s="76">
        <v>2.25</v>
      </c>
      <c r="G22" s="76">
        <v>7.7399999999999997E-2</v>
      </c>
      <c r="H22" s="76">
        <v>1.7909999999999999</v>
      </c>
      <c r="I22" s="76">
        <v>0.14729999999999999</v>
      </c>
      <c r="J22" s="76">
        <v>2.1989999999999999E-2</v>
      </c>
      <c r="K22" s="76">
        <v>9.9299999999999999E-2</v>
      </c>
      <c r="L22" s="76"/>
      <c r="M22" s="76">
        <v>1.5599999999999999E-2</v>
      </c>
      <c r="N22" s="76"/>
      <c r="O22" s="94" t="s">
        <v>330</v>
      </c>
      <c r="P22" s="76">
        <v>0</v>
      </c>
      <c r="Q22" s="76">
        <v>5.6472389986606912E-2</v>
      </c>
      <c r="R22" s="76">
        <v>0</v>
      </c>
      <c r="S22" s="76">
        <v>0.14729603287091389</v>
      </c>
      <c r="T22" s="76">
        <v>0.14729603287091389</v>
      </c>
      <c r="U22" s="76">
        <v>0.26301580713966827</v>
      </c>
      <c r="V22" s="76">
        <v>1.3010922535094829E-4</v>
      </c>
      <c r="W22" s="76">
        <v>2.1989971838158699E-2</v>
      </c>
      <c r="X22" s="76">
        <v>1.5600079548934343E-2</v>
      </c>
      <c r="Y22" s="76">
        <v>0.37122671803435903</v>
      </c>
      <c r="Z22" s="76">
        <v>17.639995370293818</v>
      </c>
      <c r="AA22" s="76">
        <v>0.10219476115676515</v>
      </c>
      <c r="AB22" s="76">
        <v>8.1686811951255808E-2</v>
      </c>
      <c r="AC22" s="76">
        <v>1.523671859653764E-2</v>
      </c>
      <c r="AD22" s="76">
        <v>0</v>
      </c>
      <c r="AE22" s="76">
        <v>0</v>
      </c>
      <c r="AF22" s="76">
        <v>9.9303899204682619E-2</v>
      </c>
      <c r="AG22" s="76">
        <v>9.9303899204682619E-2</v>
      </c>
      <c r="AH22" s="76">
        <v>3406.1409745531505</v>
      </c>
      <c r="AI22" s="76">
        <v>0</v>
      </c>
      <c r="AJ22" s="76">
        <v>3.4264034127548408E-2</v>
      </c>
      <c r="AK22" s="76">
        <v>7.0875288546437612E-3</v>
      </c>
      <c r="AL22" s="76">
        <v>1.4601121672646704E-2</v>
      </c>
      <c r="AM22" s="76">
        <v>2.2344446832784932E-2</v>
      </c>
      <c r="AN22" s="76">
        <v>0</v>
      </c>
      <c r="AO22" s="76">
        <v>0</v>
      </c>
      <c r="AP22" s="76">
        <v>1.212000859802576</v>
      </c>
      <c r="AQ22" s="76">
        <v>0</v>
      </c>
      <c r="AR22" s="76">
        <v>1.9291638419947419</v>
      </c>
      <c r="AS22" s="76">
        <v>0.37529258089584816</v>
      </c>
      <c r="AT22" s="76">
        <v>4.1700358802228873E-2</v>
      </c>
      <c r="AU22" s="76">
        <v>0.41699293969807705</v>
      </c>
      <c r="AV22" s="76">
        <v>0</v>
      </c>
      <c r="AW22" s="76">
        <v>6.8581180244382339E-2</v>
      </c>
      <c r="AX22" s="76">
        <v>6.7501116089882442E-4</v>
      </c>
      <c r="AY22" s="76">
        <v>0.56088485920732811</v>
      </c>
      <c r="AZ22" s="76">
        <v>7.4250566312273681E-4</v>
      </c>
      <c r="BA22" s="76">
        <v>0.20362505993816032</v>
      </c>
      <c r="BB22" s="76">
        <v>0.24524975611369237</v>
      </c>
      <c r="BC22" s="76">
        <v>2.2500041336662315E-4</v>
      </c>
      <c r="BD22" s="76">
        <v>0</v>
      </c>
      <c r="BE22" s="76">
        <v>0.15840010582185554</v>
      </c>
      <c r="BF22" s="76">
        <v>3.059878116040279</v>
      </c>
      <c r="BG22" s="76">
        <v>2.2498782813869287</v>
      </c>
      <c r="BH22" s="76">
        <v>0.80999983465335068</v>
      </c>
      <c r="BI22" s="76">
        <v>1.8134889796458276E-3</v>
      </c>
      <c r="BJ22" s="76">
        <v>0</v>
      </c>
      <c r="BK22" s="76">
        <v>5.3775029349030237E-2</v>
      </c>
      <c r="BL22" s="76">
        <v>1.4737346847666132E-2</v>
      </c>
      <c r="BM22" s="76">
        <v>0.61132492270044148</v>
      </c>
      <c r="BN22" s="76">
        <v>4.0500008267332466E-2</v>
      </c>
      <c r="BO22" s="76">
        <v>7.8751302104862857E-3</v>
      </c>
      <c r="BP22" s="76">
        <v>0.87344995783660451</v>
      </c>
      <c r="BQ22" s="76">
        <v>2.5621016220506287E-2</v>
      </c>
      <c r="BR22" s="76">
        <v>3.3750558044941221E-4</v>
      </c>
      <c r="BS22" s="76">
        <v>3.712495246283834E-2</v>
      </c>
      <c r="BT22" s="76">
        <v>2.2500041336662312E-5</v>
      </c>
      <c r="BU22" s="76">
        <v>7.7400221564509986E-2</v>
      </c>
      <c r="BV22" s="76">
        <v>0.46081518477488054</v>
      </c>
      <c r="BW22" s="76">
        <v>0</v>
      </c>
      <c r="BX22" s="76">
        <v>2.2142896211908267E-5</v>
      </c>
      <c r="BY22" s="76">
        <v>6.8540958349179046E-2</v>
      </c>
      <c r="BZ22" s="76">
        <v>0</v>
      </c>
      <c r="CA22" s="76">
        <v>0.21582368756097159</v>
      </c>
      <c r="CB22" s="76">
        <v>1.7909995204947173</v>
      </c>
      <c r="CC22" s="76">
        <v>4.983237189768349E-2</v>
      </c>
      <c r="CD22" s="76"/>
      <c r="CE22" s="45">
        <f t="shared" si="0"/>
        <v>-2.6245499902880817E-7</v>
      </c>
      <c r="CF22" s="45">
        <f t="shared" si="1"/>
        <v>7.0940806602752409E-7</v>
      </c>
      <c r="CG22" s="45">
        <f t="shared" si="2"/>
        <v>-1.6931179671438336E-5</v>
      </c>
      <c r="CH22" s="45">
        <f t="shared" si="3"/>
        <v>-3.9831359385952345E-5</v>
      </c>
      <c r="CI22" s="45">
        <f t="shared" si="4"/>
        <v>-5.4097161365026146E-5</v>
      </c>
      <c r="CJ22" s="45">
        <f t="shared" si="5"/>
        <v>2.862590568333371E-6</v>
      </c>
      <c r="CK22" s="45">
        <f t="shared" si="6"/>
        <v>-2.6773047604199855E-7</v>
      </c>
      <c r="CL22" s="83">
        <f t="shared" si="7"/>
        <v>-2.6932308799026022E-5</v>
      </c>
      <c r="CM22" s="83">
        <f t="shared" si="8"/>
        <v>-1.2806658162763707E-6</v>
      </c>
      <c r="CN22" s="83">
        <f t="shared" si="9"/>
        <v>3.9266915232827066E-5</v>
      </c>
      <c r="CO22" s="45" t="str">
        <f t="shared" si="10"/>
        <v/>
      </c>
      <c r="CP22" s="45">
        <f t="shared" si="11"/>
        <v>5.0992906630905031E-6</v>
      </c>
    </row>
    <row r="23" spans="1:94">
      <c r="A23" s="34" t="s">
        <v>187</v>
      </c>
      <c r="B23" s="76">
        <v>462.99999999999983</v>
      </c>
      <c r="C23" s="76">
        <v>48.004000000000076</v>
      </c>
      <c r="D23" s="76">
        <v>12.520999999999994</v>
      </c>
      <c r="E23" s="76">
        <v>76.713999999999999</v>
      </c>
      <c r="F23" s="76">
        <v>55.060000000000016</v>
      </c>
      <c r="G23" s="76">
        <v>2.4945999999999993</v>
      </c>
      <c r="H23" s="76">
        <v>52.075000000000067</v>
      </c>
      <c r="I23" s="76">
        <v>4.0293000000000019</v>
      </c>
      <c r="J23" s="76">
        <v>0.63410999999999917</v>
      </c>
      <c r="K23" s="76">
        <v>3.0739000000000027</v>
      </c>
      <c r="L23" s="76"/>
      <c r="M23" s="76">
        <v>0.4328399999999995</v>
      </c>
      <c r="N23" s="76"/>
      <c r="O23" s="94" t="s">
        <v>187</v>
      </c>
      <c r="P23" s="76">
        <v>0</v>
      </c>
      <c r="Q23" s="76">
        <v>1.6247651867028219</v>
      </c>
      <c r="R23" s="76">
        <v>0</v>
      </c>
      <c r="S23" s="76">
        <v>4.0292660561404796</v>
      </c>
      <c r="T23" s="76">
        <v>4.0292660561404796</v>
      </c>
      <c r="U23" s="76">
        <v>7.2337584882355879</v>
      </c>
      <c r="V23" s="76">
        <v>2.9943713153546391E-3</v>
      </c>
      <c r="W23" s="76">
        <v>0.63411053935424433</v>
      </c>
      <c r="X23" s="76">
        <v>0.4328427827821667</v>
      </c>
      <c r="Y23" s="76">
        <v>10.843915966291332</v>
      </c>
      <c r="Z23" s="76">
        <v>462.99987764347981</v>
      </c>
      <c r="AA23" s="76">
        <v>2.928719408283869</v>
      </c>
      <c r="AB23" s="76">
        <v>2.1686881722052282</v>
      </c>
      <c r="AC23" s="76">
        <v>0.46370870226326477</v>
      </c>
      <c r="AD23" s="76">
        <v>0</v>
      </c>
      <c r="AE23" s="76">
        <v>0</v>
      </c>
      <c r="AF23" s="76">
        <v>3.0739172649525739</v>
      </c>
      <c r="AG23" s="76">
        <v>3.0739172649525739</v>
      </c>
      <c r="AH23" s="76">
        <v>98866.260963309585</v>
      </c>
      <c r="AI23" s="76">
        <v>0</v>
      </c>
      <c r="AJ23" s="76">
        <v>0.91819282650617007</v>
      </c>
      <c r="AK23" s="76">
        <v>0.19292869699025006</v>
      </c>
      <c r="AL23" s="76">
        <v>0.37292164914269971</v>
      </c>
      <c r="AM23" s="76">
        <v>0.6317568921708363</v>
      </c>
      <c r="AN23" s="76">
        <v>0</v>
      </c>
      <c r="AO23" s="76">
        <v>0</v>
      </c>
      <c r="AP23" s="76">
        <v>48.004004034458241</v>
      </c>
      <c r="AQ23" s="76">
        <v>0</v>
      </c>
      <c r="AR23" s="76">
        <v>55.868523068613356</v>
      </c>
      <c r="AS23" s="76">
        <v>11.26879445758032</v>
      </c>
      <c r="AT23" s="76">
        <v>1.2521083020552592</v>
      </c>
      <c r="AU23" s="76">
        <v>12.520902759635581</v>
      </c>
      <c r="AV23" s="76">
        <v>0</v>
      </c>
      <c r="AW23" s="76">
        <v>1.888545244465021</v>
      </c>
      <c r="AX23" s="76">
        <v>1.6518086608574886E-2</v>
      </c>
      <c r="AY23" s="76">
        <v>16.915655839878305</v>
      </c>
      <c r="AZ23" s="76">
        <v>1.8169897099268615E-2</v>
      </c>
      <c r="BA23" s="76">
        <v>4.9829313315365678</v>
      </c>
      <c r="BB23" s="76">
        <v>6.0015355192160333</v>
      </c>
      <c r="BC23" s="76">
        <v>5.5060089176959511E-3</v>
      </c>
      <c r="BD23" s="76">
        <v>0</v>
      </c>
      <c r="BE23" s="76">
        <v>3.8762248934891983</v>
      </c>
      <c r="BF23" s="76">
        <v>76.71101361139128</v>
      </c>
      <c r="BG23" s="76">
        <v>55.057016135683497</v>
      </c>
      <c r="BH23" s="76">
        <v>21.653997475707815</v>
      </c>
      <c r="BI23" s="76">
        <v>4.4378371445735976E-2</v>
      </c>
      <c r="BJ23" s="76">
        <v>0</v>
      </c>
      <c r="BK23" s="76">
        <v>1.3159336519012113</v>
      </c>
      <c r="BL23" s="76">
        <v>0.36064199584428758</v>
      </c>
      <c r="BM23" s="76">
        <v>14.959800261247704</v>
      </c>
      <c r="BN23" s="76">
        <v>0.99108044114486016</v>
      </c>
      <c r="BO23" s="76">
        <v>0.19271117578002275</v>
      </c>
      <c r="BP23" s="76">
        <v>21.374285289108613</v>
      </c>
      <c r="BQ23" s="76">
        <v>0.65961184740929368</v>
      </c>
      <c r="BR23" s="76">
        <v>8.2590530046241974E-3</v>
      </c>
      <c r="BS23" s="76">
        <v>0.90848955835910017</v>
      </c>
      <c r="BT23" s="76">
        <v>5.5060097995447449E-4</v>
      </c>
      <c r="BU23" s="76">
        <v>2.4946111939681535</v>
      </c>
      <c r="BV23" s="76">
        <v>14.156554661059211</v>
      </c>
      <c r="BW23" s="76">
        <v>0</v>
      </c>
      <c r="BX23" s="76">
        <v>5.0965813898598414E-4</v>
      </c>
      <c r="BY23" s="76">
        <v>2.0140865070231544</v>
      </c>
      <c r="BZ23" s="76">
        <v>0</v>
      </c>
      <c r="CA23" s="76">
        <v>6.616058122389588</v>
      </c>
      <c r="CB23" s="76">
        <v>52.074991319300899</v>
      </c>
      <c r="CC23" s="76">
        <v>1.4875610989109171</v>
      </c>
      <c r="CD23" s="76"/>
      <c r="CE23" s="45">
        <f t="shared" si="0"/>
        <v>-2.6426894173533243E-7</v>
      </c>
      <c r="CF23" s="45">
        <f t="shared" si="1"/>
        <v>8.4044208084347337E-8</v>
      </c>
      <c r="CG23" s="45">
        <f t="shared" si="2"/>
        <v>-7.7661819673391729E-6</v>
      </c>
      <c r="CH23" s="45">
        <f t="shared" si="3"/>
        <v>-3.8928860556332232E-5</v>
      </c>
      <c r="CI23" s="45">
        <f t="shared" si="4"/>
        <v>-5.4192958890650231E-5</v>
      </c>
      <c r="CJ23" s="45">
        <f t="shared" si="5"/>
        <v>4.4872797860131429E-6</v>
      </c>
      <c r="CK23" s="45">
        <f t="shared" si="6"/>
        <v>-1.6669609539097085E-7</v>
      </c>
      <c r="CL23" s="83">
        <f t="shared" si="7"/>
        <v>-8.4242571966017416E-6</v>
      </c>
      <c r="CM23" s="83">
        <f t="shared" si="8"/>
        <v>8.5056889996188903E-7</v>
      </c>
      <c r="CN23" s="83">
        <f t="shared" si="9"/>
        <v>5.6166279225576272E-6</v>
      </c>
      <c r="CO23" s="45" t="str">
        <f t="shared" si="10"/>
        <v/>
      </c>
      <c r="CP23" s="45">
        <f t="shared" si="11"/>
        <v>6.4291243119833025E-6</v>
      </c>
    </row>
    <row r="24" spans="1:94">
      <c r="A24" s="34" t="s">
        <v>188</v>
      </c>
      <c r="B24" s="76">
        <v>4089.8400000000356</v>
      </c>
      <c r="C24" s="76">
        <v>600.71400000000096</v>
      </c>
      <c r="D24" s="76">
        <v>123.36300000000092</v>
      </c>
      <c r="E24" s="76">
        <v>647.38499999999362</v>
      </c>
      <c r="F24" s="76">
        <v>449.51400000000001</v>
      </c>
      <c r="G24" s="76">
        <v>23.069399999999906</v>
      </c>
      <c r="H24" s="76">
        <v>507.33299999999446</v>
      </c>
      <c r="I24" s="76">
        <v>36.428699999999985</v>
      </c>
      <c r="J24" s="76">
        <v>6.1287000000000056</v>
      </c>
      <c r="K24" s="76">
        <v>32.03940000000015</v>
      </c>
      <c r="L24" s="76"/>
      <c r="M24" s="76">
        <v>3.983699999999998</v>
      </c>
      <c r="N24" s="76"/>
      <c r="O24" s="94" t="s">
        <v>188</v>
      </c>
      <c r="P24" s="76">
        <v>0</v>
      </c>
      <c r="Q24" s="76">
        <v>15.63368785107007</v>
      </c>
      <c r="R24" s="76">
        <v>0</v>
      </c>
      <c r="S24" s="76">
        <v>36.428877103997735</v>
      </c>
      <c r="T24" s="76">
        <v>36.428877103997735</v>
      </c>
      <c r="U24" s="76">
        <v>65.805076104928958</v>
      </c>
      <c r="V24" s="76">
        <v>2.028117345800471E-2</v>
      </c>
      <c r="W24" s="76">
        <v>6.1287429857711926</v>
      </c>
      <c r="X24" s="76">
        <v>3.9836810176379891</v>
      </c>
      <c r="Y24" s="76">
        <v>106.20289794875364</v>
      </c>
      <c r="Z24" s="76">
        <v>4089.8389007754763</v>
      </c>
      <c r="AA24" s="76">
        <v>28.049106314042888</v>
      </c>
      <c r="AB24" s="76">
        <v>18.79937973383489</v>
      </c>
      <c r="AC24" s="76">
        <v>4.750480089918816</v>
      </c>
      <c r="AD24" s="76">
        <v>0</v>
      </c>
      <c r="AE24" s="76">
        <v>0</v>
      </c>
      <c r="AF24" s="76">
        <v>32.039382435675194</v>
      </c>
      <c r="AG24" s="76">
        <v>32.039382435675194</v>
      </c>
      <c r="AH24" s="76">
        <v>963706.47419434844</v>
      </c>
      <c r="AI24" s="76">
        <v>0</v>
      </c>
      <c r="AJ24" s="76">
        <v>8.0646878909164084</v>
      </c>
      <c r="AK24" s="76">
        <v>1.7312537008577078</v>
      </c>
      <c r="AL24" s="76">
        <v>3.050998138095129</v>
      </c>
      <c r="AM24" s="76">
        <v>5.9521940583453219</v>
      </c>
      <c r="AN24" s="76">
        <v>0</v>
      </c>
      <c r="AO24" s="76">
        <v>0</v>
      </c>
      <c r="AP24" s="76">
        <v>600.71400397934269</v>
      </c>
      <c r="AQ24" s="76">
        <v>0</v>
      </c>
      <c r="AR24" s="76">
        <v>541.76662213330258</v>
      </c>
      <c r="AS24" s="76">
        <v>111.02657934158965</v>
      </c>
      <c r="AT24" s="76">
        <v>12.336282925753842</v>
      </c>
      <c r="AU24" s="76">
        <v>123.36286226734349</v>
      </c>
      <c r="AV24" s="76">
        <v>0</v>
      </c>
      <c r="AW24" s="76">
        <v>17.208126793267088</v>
      </c>
      <c r="AX24" s="76">
        <v>0.13485443586479048</v>
      </c>
      <c r="AY24" s="76">
        <v>171.6330569543147</v>
      </c>
      <c r="AZ24" s="76">
        <v>0.14833940276790286</v>
      </c>
      <c r="BA24" s="76">
        <v>40.680999134685884</v>
      </c>
      <c r="BB24" s="76">
        <v>48.997000832244787</v>
      </c>
      <c r="BC24" s="76">
        <v>4.4951368684446935E-2</v>
      </c>
      <c r="BD24" s="76">
        <v>0</v>
      </c>
      <c r="BE24" s="76">
        <v>31.64577710169371</v>
      </c>
      <c r="BF24" s="76">
        <v>647.36049100260698</v>
      </c>
      <c r="BG24" s="76">
        <v>449.48958220230702</v>
      </c>
      <c r="BH24" s="76">
        <v>197.87090880029973</v>
      </c>
      <c r="BI24" s="76">
        <v>0.36230848503888413</v>
      </c>
      <c r="BJ24" s="76">
        <v>0</v>
      </c>
      <c r="BK24" s="76">
        <v>10.743377006894956</v>
      </c>
      <c r="BL24" s="76">
        <v>2.9443169144110635</v>
      </c>
      <c r="BM24" s="76">
        <v>122.13291467561746</v>
      </c>
      <c r="BN24" s="76">
        <v>8.0912435170334582</v>
      </c>
      <c r="BO24" s="76">
        <v>1.5733002265249099</v>
      </c>
      <c r="BP24" s="76">
        <v>174.50129367218372</v>
      </c>
      <c r="BQ24" s="76">
        <v>5.463686914886817</v>
      </c>
      <c r="BR24" s="76">
        <v>6.7427468046760045E-2</v>
      </c>
      <c r="BS24" s="76">
        <v>7.4169828204831445</v>
      </c>
      <c r="BT24" s="76">
        <v>4.4951401312852395E-3</v>
      </c>
      <c r="BU24" s="76">
        <v>23.069398369682037</v>
      </c>
      <c r="BV24" s="76">
        <v>146.45069051664473</v>
      </c>
      <c r="BW24" s="76">
        <v>0</v>
      </c>
      <c r="BX24" s="76">
        <v>3.4519983786680786E-3</v>
      </c>
      <c r="BY24" s="76">
        <v>19.859268932989416</v>
      </c>
      <c r="BZ24" s="76">
        <v>0</v>
      </c>
      <c r="CA24" s="76">
        <v>68.293259780089002</v>
      </c>
      <c r="CB24" s="76">
        <v>507.33288579506944</v>
      </c>
      <c r="CC24" s="76">
        <v>14.926831849435889</v>
      </c>
      <c r="CD24" s="76"/>
      <c r="CE24" s="45">
        <f t="shared" si="0"/>
        <v>-2.6876957516957672E-7</v>
      </c>
      <c r="CF24" s="45">
        <f t="shared" si="1"/>
        <v>6.6243532317290663E-9</v>
      </c>
      <c r="CG24" s="45">
        <f t="shared" si="2"/>
        <v>-1.11648271714908E-6</v>
      </c>
      <c r="CH24" s="45">
        <f t="shared" si="3"/>
        <v>-3.785845731156463E-5</v>
      </c>
      <c r="CI24" s="45">
        <f t="shared" si="4"/>
        <v>-5.4320438724912819E-5</v>
      </c>
      <c r="CJ24" s="45">
        <f t="shared" si="5"/>
        <v>-7.0670146092311077E-8</v>
      </c>
      <c r="CK24" s="45">
        <f t="shared" si="6"/>
        <v>-2.2510841008177924E-7</v>
      </c>
      <c r="CL24" s="83">
        <f t="shared" si="7"/>
        <v>4.8616612107991519E-6</v>
      </c>
      <c r="CM24" s="83">
        <f t="shared" si="8"/>
        <v>7.0138481549102577E-6</v>
      </c>
      <c r="CN24" s="83">
        <f t="shared" si="9"/>
        <v>-5.4821017110975731E-7</v>
      </c>
      <c r="CO24" s="45" t="str">
        <f t="shared" si="10"/>
        <v/>
      </c>
      <c r="CP24" s="45">
        <f t="shared" si="11"/>
        <v>-4.7650079094619496E-6</v>
      </c>
    </row>
    <row r="25" spans="1:94">
      <c r="A25" s="34" t="s">
        <v>189</v>
      </c>
      <c r="B25" s="76">
        <v>4599.7795979999946</v>
      </c>
      <c r="C25" s="76">
        <v>1327.9448680000166</v>
      </c>
      <c r="D25" s="76">
        <v>210.58652799999658</v>
      </c>
      <c r="E25" s="76">
        <v>704.08774219999975</v>
      </c>
      <c r="F25" s="76">
        <v>445.37067119999773</v>
      </c>
      <c r="G25" s="76">
        <v>100.65636240000126</v>
      </c>
      <c r="H25" s="76">
        <v>671.037344599996</v>
      </c>
      <c r="I25" s="76">
        <v>55.073601240000258</v>
      </c>
      <c r="J25" s="76">
        <v>8.2457423000000354</v>
      </c>
      <c r="K25" s="76">
        <v>37.375494379999999</v>
      </c>
      <c r="L25" s="76"/>
      <c r="M25" s="76">
        <v>5.8314708799999613</v>
      </c>
      <c r="N25" s="76"/>
      <c r="O25" s="94" t="s">
        <v>189</v>
      </c>
      <c r="P25" s="76">
        <v>0</v>
      </c>
      <c r="Q25" s="76">
        <v>21.133506148914851</v>
      </c>
      <c r="R25" s="76">
        <v>0</v>
      </c>
      <c r="S25" s="76">
        <v>55.069326240604035</v>
      </c>
      <c r="T25" s="76">
        <v>55.069326240604035</v>
      </c>
      <c r="U25" s="76">
        <v>98.081813947330446</v>
      </c>
      <c r="V25" s="76">
        <v>4.7905511013965993E-2</v>
      </c>
      <c r="W25" s="76">
        <v>8.2450719102076633</v>
      </c>
      <c r="X25" s="76">
        <v>5.8309992547426965</v>
      </c>
      <c r="Y25" s="76">
        <v>139.09616003080606</v>
      </c>
      <c r="Z25" s="76">
        <v>4599.3335699351283</v>
      </c>
      <c r="AA25" s="76">
        <v>38.232811448691223</v>
      </c>
      <c r="AB25" s="76">
        <v>30.38037415379846</v>
      </c>
      <c r="AC25" s="76">
        <v>5.7286435991307023</v>
      </c>
      <c r="AD25" s="76">
        <v>0</v>
      </c>
      <c r="AE25" s="76">
        <v>0</v>
      </c>
      <c r="AF25" s="76">
        <v>37.372408343533777</v>
      </c>
      <c r="AG25" s="76">
        <v>37.372408343533777</v>
      </c>
      <c r="AH25" s="76">
        <v>1282500.5629932152</v>
      </c>
      <c r="AI25" s="76">
        <v>0</v>
      </c>
      <c r="AJ25" s="76">
        <v>12.752203926943443</v>
      </c>
      <c r="AK25" s="76">
        <v>2.6409233532138257</v>
      </c>
      <c r="AL25" s="76">
        <v>5.4150507620348503</v>
      </c>
      <c r="AM25" s="76">
        <v>8.3505504580996615</v>
      </c>
      <c r="AN25" s="76">
        <v>0</v>
      </c>
      <c r="AO25" s="76">
        <v>0</v>
      </c>
      <c r="AP25" s="76">
        <v>1327.8574096315526</v>
      </c>
      <c r="AQ25" s="76">
        <v>0</v>
      </c>
      <c r="AR25" s="76">
        <v>722.49959740108159</v>
      </c>
      <c r="AS25" s="76">
        <v>189.51392453371699</v>
      </c>
      <c r="AT25" s="76">
        <v>21.057055836540503</v>
      </c>
      <c r="AU25" s="76">
        <v>210.57098037025753</v>
      </c>
      <c r="AV25" s="76">
        <v>0</v>
      </c>
      <c r="AW25" s="76">
        <v>25.576985215202239</v>
      </c>
      <c r="AX25" s="76">
        <v>0.13359581904561912</v>
      </c>
      <c r="AY25" s="76">
        <v>210.71459753242812</v>
      </c>
      <c r="AZ25" s="76">
        <v>0.1469562835538506</v>
      </c>
      <c r="BA25" s="76">
        <v>40.301464781229832</v>
      </c>
      <c r="BB25" s="76">
        <v>48.539877753324852</v>
      </c>
      <c r="BC25" s="76">
        <v>4.453192031443421E-2</v>
      </c>
      <c r="BD25" s="76">
        <v>0</v>
      </c>
      <c r="BE25" s="76">
        <v>31.350539858187695</v>
      </c>
      <c r="BF25" s="76">
        <v>703.99340485707182</v>
      </c>
      <c r="BG25" s="76">
        <v>445.29598050084911</v>
      </c>
      <c r="BH25" s="76">
        <v>258.69742435622283</v>
      </c>
      <c r="BI25" s="76">
        <v>0.35892737111702683</v>
      </c>
      <c r="BJ25" s="76">
        <v>0</v>
      </c>
      <c r="BK25" s="76">
        <v>10.643147364616919</v>
      </c>
      <c r="BL25" s="76">
        <v>2.9168514832002299</v>
      </c>
      <c r="BM25" s="76">
        <v>120.99345893252203</v>
      </c>
      <c r="BN25" s="76">
        <v>8.0157646720238969</v>
      </c>
      <c r="BO25" s="76">
        <v>1.5586103905024888</v>
      </c>
      <c r="BP25" s="76">
        <v>172.8732231159025</v>
      </c>
      <c r="BQ25" s="76">
        <v>9.5072439625462923</v>
      </c>
      <c r="BR25" s="76">
        <v>6.6797934876458478E-2</v>
      </c>
      <c r="BS25" s="76">
        <v>7.3477796252032395</v>
      </c>
      <c r="BT25" s="76">
        <v>4.4531952281453083E-3</v>
      </c>
      <c r="BU25" s="76">
        <v>100.65015015329404</v>
      </c>
      <c r="BV25" s="76">
        <v>173.38988079064541</v>
      </c>
      <c r="BW25" s="76">
        <v>0</v>
      </c>
      <c r="BX25" s="76">
        <v>8.1540225319770045E-3</v>
      </c>
      <c r="BY25" s="76">
        <v>25.69484015859026</v>
      </c>
      <c r="BZ25" s="76">
        <v>0</v>
      </c>
      <c r="CA25" s="76">
        <v>81.191122415475235</v>
      </c>
      <c r="CB25" s="76">
        <v>670.98338056526507</v>
      </c>
      <c r="CC25" s="76">
        <v>18.704788650831624</v>
      </c>
      <c r="CD25" s="76"/>
      <c r="CE25" s="45">
        <f t="shared" si="0"/>
        <v>-9.6967268836164113E-5</v>
      </c>
      <c r="CF25" s="45">
        <f t="shared" si="1"/>
        <v>-6.5859939348033081E-5</v>
      </c>
      <c r="CG25" s="45">
        <f t="shared" si="2"/>
        <v>-7.383012525400815E-5</v>
      </c>
      <c r="CH25" s="45">
        <f t="shared" si="3"/>
        <v>-1.3398520848149071E-4</v>
      </c>
      <c r="CI25" s="45">
        <f t="shared" si="4"/>
        <v>-1.677045750394236E-4</v>
      </c>
      <c r="CJ25" s="45">
        <f t="shared" si="5"/>
        <v>-6.1717377412611002E-5</v>
      </c>
      <c r="CK25" s="45">
        <f t="shared" si="6"/>
        <v>-8.0418824921147343E-5</v>
      </c>
      <c r="CL25" s="83">
        <f t="shared" si="7"/>
        <v>-7.7623385795920437E-5</v>
      </c>
      <c r="CM25" s="83">
        <f t="shared" si="8"/>
        <v>-8.1301327155482771E-5</v>
      </c>
      <c r="CN25" s="83">
        <f t="shared" si="9"/>
        <v>-8.2568445378828516E-5</v>
      </c>
      <c r="CO25" s="45" t="str">
        <f t="shared" si="10"/>
        <v/>
      </c>
      <c r="CP25" s="45">
        <f t="shared" si="11"/>
        <v>-8.0875865964153413E-5</v>
      </c>
    </row>
    <row r="26" spans="1:94">
      <c r="A26" s="34" t="s">
        <v>190</v>
      </c>
      <c r="B26" s="76">
        <v>7681.5113499999634</v>
      </c>
      <c r="C26" s="76">
        <v>1602.4357449999782</v>
      </c>
      <c r="D26" s="76">
        <v>275.88378850000157</v>
      </c>
      <c r="E26" s="76">
        <v>1156.7602509999936</v>
      </c>
      <c r="F26" s="76">
        <v>809.2549014999862</v>
      </c>
      <c r="G26" s="76">
        <v>88.848259499998818</v>
      </c>
      <c r="H26" s="76">
        <v>974.31575500000099</v>
      </c>
      <c r="I26" s="76">
        <v>74.437723500000544</v>
      </c>
      <c r="J26" s="76">
        <v>11.851992299999788</v>
      </c>
      <c r="K26" s="76">
        <v>58.332767650000363</v>
      </c>
      <c r="L26" s="76"/>
      <c r="M26" s="76">
        <v>8.0162742000000158</v>
      </c>
      <c r="N26" s="76"/>
      <c r="O26" s="94" t="s">
        <v>190</v>
      </c>
      <c r="P26" s="76">
        <v>0</v>
      </c>
      <c r="Q26" s="76">
        <v>29.89204518456901</v>
      </c>
      <c r="R26" s="76">
        <v>0</v>
      </c>
      <c r="S26" s="76">
        <v>74.423240249781131</v>
      </c>
      <c r="T26" s="76">
        <v>74.423240249781131</v>
      </c>
      <c r="U26" s="76">
        <v>124.50288815359211</v>
      </c>
      <c r="V26" s="76">
        <v>3.5818615162351214E-2</v>
      </c>
      <c r="W26" s="76">
        <v>11.849659263910413</v>
      </c>
      <c r="X26" s="76">
        <v>8.0146396484130449</v>
      </c>
      <c r="Y26" s="76">
        <v>203.70912826081022</v>
      </c>
      <c r="Z26" s="76">
        <v>7679.990301870951</v>
      </c>
      <c r="AA26" s="76">
        <v>53.584764407731825</v>
      </c>
      <c r="AB26" s="76">
        <v>35.22747725032292</v>
      </c>
      <c r="AC26" s="76">
        <v>9.1832249247313378</v>
      </c>
      <c r="AD26" s="76">
        <v>0</v>
      </c>
      <c r="AE26" s="76">
        <v>0</v>
      </c>
      <c r="AF26" s="76">
        <v>58.320717272556266</v>
      </c>
      <c r="AG26" s="76">
        <v>58.320717272556266</v>
      </c>
      <c r="AH26" s="76">
        <v>1855641.2121880322</v>
      </c>
      <c r="AI26" s="76">
        <v>0</v>
      </c>
      <c r="AJ26" s="76">
        <v>15.152626966551454</v>
      </c>
      <c r="AK26" s="76">
        <v>3.2667666932175945</v>
      </c>
      <c r="AL26" s="76">
        <v>5.6471012218270102</v>
      </c>
      <c r="AM26" s="76">
        <v>11.336756015583752</v>
      </c>
      <c r="AN26" s="76">
        <v>0</v>
      </c>
      <c r="AO26" s="76">
        <v>0</v>
      </c>
      <c r="AP26" s="76">
        <v>1602.1248424839473</v>
      </c>
      <c r="AQ26" s="76">
        <v>0</v>
      </c>
      <c r="AR26" s="76">
        <v>1039.238862076865</v>
      </c>
      <c r="AS26" s="76">
        <v>248.24697611203891</v>
      </c>
      <c r="AT26" s="76">
        <v>27.583032540048595</v>
      </c>
      <c r="AU26" s="76">
        <v>275.83000865208737</v>
      </c>
      <c r="AV26" s="76">
        <v>0</v>
      </c>
      <c r="AW26" s="76">
        <v>32.56797470020112</v>
      </c>
      <c r="AX26" s="76">
        <v>0.24272917125911464</v>
      </c>
      <c r="AY26" s="76">
        <v>331.24540815962234</v>
      </c>
      <c r="AZ26" s="76">
        <v>0.26700091377558038</v>
      </c>
      <c r="BA26" s="76">
        <v>73.222915364451595</v>
      </c>
      <c r="BB26" s="76">
        <v>88.191149207603701</v>
      </c>
      <c r="BC26" s="76">
        <v>8.090925224700582E-2</v>
      </c>
      <c r="BD26" s="76">
        <v>0</v>
      </c>
      <c r="BE26" s="76">
        <v>56.96017048442156</v>
      </c>
      <c r="BF26" s="76">
        <v>1156.4839680623475</v>
      </c>
      <c r="BG26" s="76">
        <v>809.04952116970662</v>
      </c>
      <c r="BH26" s="76">
        <v>347.43444689264049</v>
      </c>
      <c r="BI26" s="76">
        <v>0.65212938157178502</v>
      </c>
      <c r="BJ26" s="76">
        <v>0</v>
      </c>
      <c r="BK26" s="76">
        <v>19.337313875593189</v>
      </c>
      <c r="BL26" s="76">
        <v>5.299566810023312</v>
      </c>
      <c r="BM26" s="76">
        <v>219.83062780833012</v>
      </c>
      <c r="BN26" s="76">
        <v>14.563675472433948</v>
      </c>
      <c r="BO26" s="76">
        <v>2.8318333161527134</v>
      </c>
      <c r="BP26" s="76">
        <v>314.08999476843178</v>
      </c>
      <c r="BQ26" s="76">
        <v>10.140215199197126</v>
      </c>
      <c r="BR26" s="76">
        <v>0.12136473427382508</v>
      </c>
      <c r="BS26" s="76">
        <v>13.350049680506189</v>
      </c>
      <c r="BT26" s="76">
        <v>8.0909286308415602E-3</v>
      </c>
      <c r="BU26" s="76">
        <v>88.831996160077637</v>
      </c>
      <c r="BV26" s="76">
        <v>283.56927066924413</v>
      </c>
      <c r="BW26" s="76">
        <v>0</v>
      </c>
      <c r="BX26" s="76">
        <v>6.0966776858794669E-3</v>
      </c>
      <c r="BY26" s="76">
        <v>38.137787527708483</v>
      </c>
      <c r="BZ26" s="76">
        <v>0</v>
      </c>
      <c r="CA26" s="76">
        <v>132.18644285466567</v>
      </c>
      <c r="CB26" s="76">
        <v>974.11860206881715</v>
      </c>
      <c r="CC26" s="76">
        <v>28.753505542968149</v>
      </c>
      <c r="CD26" s="76"/>
      <c r="CE26" s="45">
        <f t="shared" si="0"/>
        <v>-1.9801417451688721E-4</v>
      </c>
      <c r="CF26" s="45">
        <f t="shared" si="1"/>
        <v>-1.9401870995511833E-4</v>
      </c>
      <c r="CG26" s="45">
        <f t="shared" si="2"/>
        <v>-1.9493660068467362E-4</v>
      </c>
      <c r="CH26" s="45">
        <f t="shared" si="3"/>
        <v>-2.3884200499391372E-4</v>
      </c>
      <c r="CI26" s="45">
        <f t="shared" si="4"/>
        <v>-2.5378941777047097E-4</v>
      </c>
      <c r="CJ26" s="45">
        <f t="shared" si="5"/>
        <v>-1.8304624100353432E-4</v>
      </c>
      <c r="CK26" s="45">
        <f t="shared" si="6"/>
        <v>-2.0235014180165496E-4</v>
      </c>
      <c r="CL26" s="83">
        <f t="shared" si="7"/>
        <v>-1.9456868827286649E-4</v>
      </c>
      <c r="CM26" s="83">
        <f t="shared" si="8"/>
        <v>-1.9684758733560991E-4</v>
      </c>
      <c r="CN26" s="83">
        <f t="shared" si="9"/>
        <v>-2.0657990233551989E-4</v>
      </c>
      <c r="CO26" s="45" t="str">
        <f t="shared" si="10"/>
        <v/>
      </c>
      <c r="CP26" s="45">
        <f t="shared" si="11"/>
        <v>-2.0390415125406977E-4</v>
      </c>
    </row>
    <row r="27" spans="1:94">
      <c r="A27" s="34" t="s">
        <v>191</v>
      </c>
      <c r="B27" s="76">
        <v>11969.800000000099</v>
      </c>
      <c r="C27" s="76">
        <v>1713.6200000000058</v>
      </c>
      <c r="D27" s="76">
        <v>381.87100000000146</v>
      </c>
      <c r="E27" s="76">
        <v>1902.6999999999744</v>
      </c>
      <c r="F27" s="76">
        <v>1301.9200000000012</v>
      </c>
      <c r="G27" s="76">
        <v>93.341500000000039</v>
      </c>
      <c r="H27" s="76">
        <v>1521.8199999999779</v>
      </c>
      <c r="I27" s="76">
        <v>113.15600000000109</v>
      </c>
      <c r="J27" s="76">
        <v>18.439399999999978</v>
      </c>
      <c r="K27" s="76">
        <v>93.207399999999851</v>
      </c>
      <c r="L27" s="76"/>
      <c r="M27" s="76">
        <v>12.274499999999804</v>
      </c>
      <c r="N27" s="76"/>
      <c r="O27" s="94" t="s">
        <v>191</v>
      </c>
      <c r="P27" s="76">
        <v>0</v>
      </c>
      <c r="Q27" s="76">
        <v>47.165276475861049</v>
      </c>
      <c r="R27" s="76">
        <v>0</v>
      </c>
      <c r="S27" s="76">
        <v>113.1559605745399</v>
      </c>
      <c r="T27" s="76">
        <v>113.1559605745399</v>
      </c>
      <c r="U27" s="76">
        <v>203.82116828320568</v>
      </c>
      <c r="V27" s="76">
        <v>7.3069726899739312E-2</v>
      </c>
      <c r="W27" s="76">
        <v>18.439378286145814</v>
      </c>
      <c r="X27" s="76">
        <v>12.27452942056053</v>
      </c>
      <c r="Y27" s="76">
        <v>317.81346715763607</v>
      </c>
      <c r="Z27" s="76">
        <v>11969.796922568166</v>
      </c>
      <c r="AA27" s="76">
        <v>84.804723201640243</v>
      </c>
      <c r="AB27" s="76">
        <v>59.597164693926828</v>
      </c>
      <c r="AC27" s="76">
        <v>13.929889110157246</v>
      </c>
      <c r="AD27" s="76">
        <v>0</v>
      </c>
      <c r="AE27" s="76">
        <v>0</v>
      </c>
      <c r="AF27" s="76">
        <v>93.207340477962063</v>
      </c>
      <c r="AG27" s="76">
        <v>93.207340477962063</v>
      </c>
      <c r="AH27" s="76">
        <v>2895066.3936639163</v>
      </c>
      <c r="AI27" s="76">
        <v>0</v>
      </c>
      <c r="AJ27" s="76">
        <v>25.403643188136925</v>
      </c>
      <c r="AK27" s="76">
        <v>5.3973703943904523</v>
      </c>
      <c r="AL27" s="76">
        <v>9.9531101015416201</v>
      </c>
      <c r="AM27" s="76">
        <v>18.133706369329303</v>
      </c>
      <c r="AN27" s="76">
        <v>0</v>
      </c>
      <c r="AO27" s="76">
        <v>0</v>
      </c>
      <c r="AP27" s="76">
        <v>1713.6198299134128</v>
      </c>
      <c r="AQ27" s="76">
        <v>0</v>
      </c>
      <c r="AR27" s="76">
        <v>1628.5855024057942</v>
      </c>
      <c r="AS27" s="76">
        <v>343.68359432750765</v>
      </c>
      <c r="AT27" s="76">
        <v>38.187057709287529</v>
      </c>
      <c r="AU27" s="76">
        <v>381.87065203679526</v>
      </c>
      <c r="AV27" s="76">
        <v>0</v>
      </c>
      <c r="AW27" s="76">
        <v>53.257732721550724</v>
      </c>
      <c r="AX27" s="76">
        <v>0.39057660675606426</v>
      </c>
      <c r="AY27" s="76">
        <v>505.45032459531421</v>
      </c>
      <c r="AZ27" s="76">
        <v>0.42963320491410256</v>
      </c>
      <c r="BA27" s="76">
        <v>117.82371048904028</v>
      </c>
      <c r="BB27" s="76">
        <v>141.909247176706</v>
      </c>
      <c r="BC27" s="76">
        <v>0.1301920560855834</v>
      </c>
      <c r="BD27" s="76">
        <v>0</v>
      </c>
      <c r="BE27" s="76">
        <v>91.655114116745764</v>
      </c>
      <c r="BF27" s="76">
        <v>1902.6290720548727</v>
      </c>
      <c r="BG27" s="76">
        <v>1301.8491862542924</v>
      </c>
      <c r="BH27" s="76">
        <v>600.7798858005807</v>
      </c>
      <c r="BI27" s="76">
        <v>1.0493448888594941</v>
      </c>
      <c r="BJ27" s="76">
        <v>0</v>
      </c>
      <c r="BK27" s="76">
        <v>31.115886726522159</v>
      </c>
      <c r="BL27" s="76">
        <v>8.5275730418823041</v>
      </c>
      <c r="BM27" s="76">
        <v>353.73151892943554</v>
      </c>
      <c r="BN27" s="76">
        <v>23.434559213390873</v>
      </c>
      <c r="BO27" s="76">
        <v>4.5567215397079979</v>
      </c>
      <c r="BP27" s="76">
        <v>505.40513136791287</v>
      </c>
      <c r="BQ27" s="76">
        <v>17.713705469750924</v>
      </c>
      <c r="BR27" s="76">
        <v>0.19528814299178229</v>
      </c>
      <c r="BS27" s="76">
        <v>21.4816695381868</v>
      </c>
      <c r="BT27" s="76">
        <v>1.3019215154571559E-2</v>
      </c>
      <c r="BU27" s="76">
        <v>93.341557455204864</v>
      </c>
      <c r="BV27" s="76">
        <v>427.57351035013136</v>
      </c>
      <c r="BW27" s="76">
        <v>0</v>
      </c>
      <c r="BX27" s="76">
        <v>1.2437066365868041E-2</v>
      </c>
      <c r="BY27" s="76">
        <v>59.246259400686725</v>
      </c>
      <c r="BZ27" s="76">
        <v>0</v>
      </c>
      <c r="CA27" s="76">
        <v>199.58102054200623</v>
      </c>
      <c r="CB27" s="76">
        <v>1521.8201910304954</v>
      </c>
      <c r="CC27" s="76">
        <v>44.178611133076494</v>
      </c>
      <c r="CD27" s="76"/>
      <c r="CE27" s="45">
        <f t="shared" si="0"/>
        <v>-2.5709969531482182E-7</v>
      </c>
      <c r="CF27" s="45">
        <f t="shared" si="1"/>
        <v>-9.9255723565372628E-8</v>
      </c>
      <c r="CG27" s="45">
        <f t="shared" si="2"/>
        <v>-9.1120615651710636E-7</v>
      </c>
      <c r="CH27" s="45">
        <f t="shared" si="3"/>
        <v>-3.7277524098192561E-5</v>
      </c>
      <c r="CI27" s="45">
        <f t="shared" si="4"/>
        <v>-5.4391779609228555E-5</v>
      </c>
      <c r="CJ27" s="45">
        <f t="shared" si="5"/>
        <v>6.1553762072517388E-7</v>
      </c>
      <c r="CK27" s="45">
        <f t="shared" si="6"/>
        <v>1.2552766917165321E-7</v>
      </c>
      <c r="CL27" s="83">
        <f t="shared" si="7"/>
        <v>-3.4841688626288443E-7</v>
      </c>
      <c r="CM27" s="83">
        <f t="shared" si="8"/>
        <v>-1.1775792142698526E-6</v>
      </c>
      <c r="CN27" s="83">
        <f t="shared" si="9"/>
        <v>-6.3859776999974237E-7</v>
      </c>
      <c r="CO27" s="45" t="str">
        <f t="shared" si="10"/>
        <v/>
      </c>
      <c r="CP27" s="45">
        <f t="shared" si="11"/>
        <v>2.3968846572498464E-6</v>
      </c>
    </row>
    <row r="28" spans="1:94">
      <c r="A28" s="34" t="s">
        <v>192</v>
      </c>
      <c r="B28" s="76">
        <v>8343.9000000000269</v>
      </c>
      <c r="C28" s="76">
        <v>1903.1229999999775</v>
      </c>
      <c r="D28" s="76">
        <v>366.4399999999996</v>
      </c>
      <c r="E28" s="76">
        <v>1494.3779999999949</v>
      </c>
      <c r="F28" s="76">
        <v>811.65900000000136</v>
      </c>
      <c r="G28" s="76">
        <v>180.52499999999742</v>
      </c>
      <c r="H28" s="76">
        <v>1333.462999999992</v>
      </c>
      <c r="I28" s="76">
        <v>109.48350000000072</v>
      </c>
      <c r="J28" s="76">
        <v>16.385899999999928</v>
      </c>
      <c r="K28" s="76">
        <v>74.074199999999607</v>
      </c>
      <c r="L28" s="76"/>
      <c r="M28" s="76">
        <v>11.573439999999978</v>
      </c>
      <c r="N28" s="76"/>
      <c r="O28" s="94" t="s">
        <v>192</v>
      </c>
      <c r="P28" s="76">
        <v>0</v>
      </c>
      <c r="Q28" s="76">
        <v>42.02252896266473</v>
      </c>
      <c r="R28" s="76">
        <v>0</v>
      </c>
      <c r="S28" s="76">
        <v>109.47385145067672</v>
      </c>
      <c r="T28" s="76">
        <v>109.47385145067672</v>
      </c>
      <c r="U28" s="76">
        <v>195.38740353097759</v>
      </c>
      <c r="V28" s="76">
        <v>9.6060812420046576E-2</v>
      </c>
      <c r="W28" s="76">
        <v>16.384502236024883</v>
      </c>
      <c r="X28" s="76">
        <v>11.572444030160728</v>
      </c>
      <c r="Y28" s="76">
        <v>276.40780814217612</v>
      </c>
      <c r="Z28" s="76">
        <v>8343.1821099334738</v>
      </c>
      <c r="AA28" s="76">
        <v>76.035488030946254</v>
      </c>
      <c r="AB28" s="76">
        <v>60.604463582106177</v>
      </c>
      <c r="AC28" s="76">
        <v>11.363774393670525</v>
      </c>
      <c r="AD28" s="76">
        <v>0</v>
      </c>
      <c r="AE28" s="76">
        <v>0</v>
      </c>
      <c r="AF28" s="76">
        <v>74.067656084794152</v>
      </c>
      <c r="AG28" s="76">
        <v>74.067656084794152</v>
      </c>
      <c r="AH28" s="76">
        <v>2538831.0570214456</v>
      </c>
      <c r="AI28" s="76">
        <v>0</v>
      </c>
      <c r="AJ28" s="76">
        <v>25.429599607276355</v>
      </c>
      <c r="AK28" s="76">
        <v>5.2631190733719162</v>
      </c>
      <c r="AL28" s="76">
        <v>10.818198184152992</v>
      </c>
      <c r="AM28" s="76">
        <v>16.61640695335571</v>
      </c>
      <c r="AN28" s="76">
        <v>0</v>
      </c>
      <c r="AO28" s="76">
        <v>0</v>
      </c>
      <c r="AP28" s="76">
        <v>1902.9409023517803</v>
      </c>
      <c r="AQ28" s="76">
        <v>0</v>
      </c>
      <c r="AR28" s="76">
        <v>1435.9777882129877</v>
      </c>
      <c r="AS28" s="76">
        <v>329.76617981999271</v>
      </c>
      <c r="AT28" s="76">
        <v>36.640662025937381</v>
      </c>
      <c r="AU28" s="76">
        <v>366.40684184592999</v>
      </c>
      <c r="AV28" s="76">
        <v>0</v>
      </c>
      <c r="AW28" s="76">
        <v>50.949100743784328</v>
      </c>
      <c r="AX28" s="76">
        <v>0.24347747868406114</v>
      </c>
      <c r="AY28" s="76">
        <v>418.15520335885162</v>
      </c>
      <c r="AZ28" s="76">
        <v>0.26782438576475581</v>
      </c>
      <c r="BA28" s="76">
        <v>73.448967961330908</v>
      </c>
      <c r="BB28" s="76">
        <v>88.463374835342265</v>
      </c>
      <c r="BC28" s="76">
        <v>8.1158995904914655E-2</v>
      </c>
      <c r="BD28" s="76">
        <v>0</v>
      </c>
      <c r="BE28" s="76">
        <v>57.135988910751394</v>
      </c>
      <c r="BF28" s="76">
        <v>1494.2082143175865</v>
      </c>
      <c r="BG28" s="76">
        <v>811.54690642559115</v>
      </c>
      <c r="BH28" s="76">
        <v>682.66130789199565</v>
      </c>
      <c r="BI28" s="76">
        <v>0.65414120383383767</v>
      </c>
      <c r="BJ28" s="76">
        <v>0</v>
      </c>
      <c r="BK28" s="76">
        <v>19.3970220958239</v>
      </c>
      <c r="BL28" s="76">
        <v>5.315917514068242</v>
      </c>
      <c r="BM28" s="76">
        <v>220.50918147897065</v>
      </c>
      <c r="BN28" s="76">
        <v>14.608641390675553</v>
      </c>
      <c r="BO28" s="76">
        <v>2.8405678224397448</v>
      </c>
      <c r="BP28" s="76">
        <v>315.05953581684003</v>
      </c>
      <c r="BQ28" s="76">
        <v>18.987763464053746</v>
      </c>
      <c r="BR28" s="76">
        <v>0.121738810165512</v>
      </c>
      <c r="BS28" s="76">
        <v>13.39125182845836</v>
      </c>
      <c r="BT28" s="76">
        <v>8.1158965370900088E-3</v>
      </c>
      <c r="BU28" s="76">
        <v>180.50824011419942</v>
      </c>
      <c r="BV28" s="76">
        <v>343.80953075137865</v>
      </c>
      <c r="BW28" s="76">
        <v>0</v>
      </c>
      <c r="BX28" s="76">
        <v>1.6350886719092576E-2</v>
      </c>
      <c r="BY28" s="76">
        <v>51.047273061953199</v>
      </c>
      <c r="BZ28" s="76">
        <v>0</v>
      </c>
      <c r="CA28" s="76">
        <v>161.0059877497975</v>
      </c>
      <c r="CB28" s="76">
        <v>1333.3464783919494</v>
      </c>
      <c r="CC28" s="76">
        <v>37.135359534269185</v>
      </c>
      <c r="CD28" s="76"/>
      <c r="CE28" s="45">
        <f t="shared" si="0"/>
        <v>-8.6037712167341351E-5</v>
      </c>
      <c r="CF28" s="45">
        <f t="shared" si="1"/>
        <v>-9.5683593859785212E-5</v>
      </c>
      <c r="CG28" s="45">
        <f t="shared" si="2"/>
        <v>-9.0487266863908646E-5</v>
      </c>
      <c r="CH28" s="45">
        <f t="shared" si="3"/>
        <v>-1.1361628878936546E-4</v>
      </c>
      <c r="CI28" s="45">
        <f t="shared" si="4"/>
        <v>-1.3810427089480884E-4</v>
      </c>
      <c r="CJ28" s="45">
        <f t="shared" si="5"/>
        <v>-9.283969421407343E-5</v>
      </c>
      <c r="CK28" s="45">
        <f t="shared" si="6"/>
        <v>-8.7382708063593948E-5</v>
      </c>
      <c r="CL28" s="83">
        <f t="shared" si="7"/>
        <v>-8.8127885242964509E-5</v>
      </c>
      <c r="CM28" s="83">
        <f t="shared" si="8"/>
        <v>-8.5302850319223769E-5</v>
      </c>
      <c r="CN28" s="83">
        <f t="shared" si="9"/>
        <v>-8.8342705091046532E-5</v>
      </c>
      <c r="CO28" s="45" t="str">
        <f t="shared" si="10"/>
        <v/>
      </c>
      <c r="CP28" s="45">
        <f t="shared" si="11"/>
        <v>-8.6056508630996768E-5</v>
      </c>
    </row>
    <row r="29" spans="1:94">
      <c r="A29" s="34" t="s">
        <v>193</v>
      </c>
      <c r="B29" s="76">
        <v>464.57999999999987</v>
      </c>
      <c r="C29" s="76">
        <v>40.923000000000016</v>
      </c>
      <c r="D29" s="76">
        <v>12.621999999999996</v>
      </c>
      <c r="E29" s="76">
        <v>77.608000000000018</v>
      </c>
      <c r="F29" s="76">
        <v>56.181000000000004</v>
      </c>
      <c r="G29" s="76">
        <v>2.9932000000000003</v>
      </c>
      <c r="H29" s="76">
        <v>51.435000000000045</v>
      </c>
      <c r="I29" s="76">
        <v>4.1464000000000025</v>
      </c>
      <c r="J29" s="76">
        <v>0.62986999999999937</v>
      </c>
      <c r="K29" s="76">
        <v>2.914400000000001</v>
      </c>
      <c r="L29" s="76"/>
      <c r="M29" s="76">
        <v>0.44107999999999953</v>
      </c>
      <c r="N29" s="76"/>
      <c r="O29" s="94" t="s">
        <v>193</v>
      </c>
      <c r="P29" s="76">
        <v>0</v>
      </c>
      <c r="Q29" s="76">
        <v>1.6175848339368482</v>
      </c>
      <c r="R29" s="76">
        <v>0</v>
      </c>
      <c r="S29" s="76">
        <v>4.1505412466608238</v>
      </c>
      <c r="T29" s="76">
        <v>4.1505412466608238</v>
      </c>
      <c r="U29" s="76">
        <v>7.4227917591230019</v>
      </c>
      <c r="V29" s="76">
        <v>3.4769618098182842E-3</v>
      </c>
      <c r="W29" s="76">
        <v>0.63049069672117619</v>
      </c>
      <c r="X29" s="76">
        <v>0.44151834190997435</v>
      </c>
      <c r="Y29" s="76">
        <v>10.687966474533862</v>
      </c>
      <c r="Z29" s="76">
        <v>464.92822742880435</v>
      </c>
      <c r="AA29" s="76">
        <v>2.923455734883182</v>
      </c>
      <c r="AB29" s="76">
        <v>2.2793466397526414</v>
      </c>
      <c r="AC29" s="76">
        <v>0.44489473288910203</v>
      </c>
      <c r="AD29" s="76">
        <v>0</v>
      </c>
      <c r="AE29" s="76">
        <v>0</v>
      </c>
      <c r="AF29" s="76">
        <v>2.9171860032518171</v>
      </c>
      <c r="AG29" s="76">
        <v>2.9171860032518171</v>
      </c>
      <c r="AH29" s="76">
        <v>97981.670102570031</v>
      </c>
      <c r="AI29" s="76">
        <v>0</v>
      </c>
      <c r="AJ29" s="76">
        <v>0.9589318588270308</v>
      </c>
      <c r="AK29" s="76">
        <v>0.19935492738603491</v>
      </c>
      <c r="AL29" s="76">
        <v>0.40251887272332537</v>
      </c>
      <c r="AM29" s="76">
        <v>0.63634525689908894</v>
      </c>
      <c r="AN29" s="76">
        <v>0</v>
      </c>
      <c r="AO29" s="76">
        <v>0</v>
      </c>
      <c r="AP29" s="76">
        <v>40.9672556314313</v>
      </c>
      <c r="AQ29" s="76">
        <v>0</v>
      </c>
      <c r="AR29" s="76">
        <v>55.382399290111742</v>
      </c>
      <c r="AS29" s="76">
        <v>11.373520219139428</v>
      </c>
      <c r="AT29" s="76">
        <v>1.2637240518747554</v>
      </c>
      <c r="AU29" s="76">
        <v>12.637244271014183</v>
      </c>
      <c r="AV29" s="76">
        <v>0</v>
      </c>
      <c r="AW29" s="76">
        <v>1.9362483179285368</v>
      </c>
      <c r="AX29" s="76">
        <v>1.6864320948869305E-2</v>
      </c>
      <c r="AY29" s="76">
        <v>16.325608760065478</v>
      </c>
      <c r="AZ29" s="76">
        <v>1.855086118046485E-2</v>
      </c>
      <c r="BA29" s="76">
        <v>5.0874195450762514</v>
      </c>
      <c r="BB29" s="76">
        <v>6.1273872473641005</v>
      </c>
      <c r="BC29" s="76">
        <v>5.6214557118999982E-3</v>
      </c>
      <c r="BD29" s="76">
        <v>0</v>
      </c>
      <c r="BE29" s="76">
        <v>3.9575043679073185</v>
      </c>
      <c r="BF29" s="76">
        <v>77.651282458153531</v>
      </c>
      <c r="BG29" s="76">
        <v>56.211536651068968</v>
      </c>
      <c r="BH29" s="76">
        <v>21.439745807084559</v>
      </c>
      <c r="BI29" s="76">
        <v>4.5308746286589839E-2</v>
      </c>
      <c r="BJ29" s="76">
        <v>0</v>
      </c>
      <c r="BK29" s="76">
        <v>1.3435294675286744</v>
      </c>
      <c r="BL29" s="76">
        <v>0.36820591169386624</v>
      </c>
      <c r="BM29" s="76">
        <v>15.273498349289284</v>
      </c>
      <c r="BN29" s="76">
        <v>1.0118612741612789</v>
      </c>
      <c r="BO29" s="76">
        <v>0.19675128005864295</v>
      </c>
      <c r="BP29" s="76">
        <v>21.82249871856347</v>
      </c>
      <c r="BQ29" s="76">
        <v>0.70804332096319944</v>
      </c>
      <c r="BR29" s="76">
        <v>8.4321495615558018E-3</v>
      </c>
      <c r="BS29" s="76">
        <v>0.92754081030881241</v>
      </c>
      <c r="BT29" s="76">
        <v>5.6214542788957046E-4</v>
      </c>
      <c r="BU29" s="76">
        <v>2.9995715713994398</v>
      </c>
      <c r="BV29" s="76">
        <v>13.499202662927628</v>
      </c>
      <c r="BW29" s="76">
        <v>0</v>
      </c>
      <c r="BX29" s="76">
        <v>5.9181887107480856E-4</v>
      </c>
      <c r="BY29" s="76">
        <v>1.9773650576166935</v>
      </c>
      <c r="BZ29" s="76">
        <v>0</v>
      </c>
      <c r="CA29" s="76">
        <v>6.3175091473073293</v>
      </c>
      <c r="CB29" s="76">
        <v>51.485322729101561</v>
      </c>
      <c r="CC29" s="76">
        <v>1.445327432309838</v>
      </c>
      <c r="CD29" s="76"/>
      <c r="CE29" s="45">
        <f t="shared" si="0"/>
        <v>7.4955320677704137E-4</v>
      </c>
      <c r="CF29" s="45">
        <f t="shared" si="1"/>
        <v>1.0814366354197846E-3</v>
      </c>
      <c r="CG29" s="45">
        <f t="shared" si="2"/>
        <v>1.2077540020746509E-3</v>
      </c>
      <c r="CH29" s="45">
        <f t="shared" si="3"/>
        <v>5.5770614052047388E-4</v>
      </c>
      <c r="CI29" s="45">
        <f t="shared" si="4"/>
        <v>5.4354053984378612E-4</v>
      </c>
      <c r="CJ29" s="45">
        <f t="shared" si="5"/>
        <v>2.1286821460107731E-3</v>
      </c>
      <c r="CK29" s="45">
        <f t="shared" si="6"/>
        <v>9.783752134055882E-4</v>
      </c>
      <c r="CL29" s="83">
        <f t="shared" si="7"/>
        <v>9.9875715339119999E-4</v>
      </c>
      <c r="CM29" s="83">
        <f t="shared" si="8"/>
        <v>9.8543623474179947E-4</v>
      </c>
      <c r="CN29" s="83">
        <f t="shared" si="9"/>
        <v>9.5594401997533076E-4</v>
      </c>
      <c r="CO29" s="45" t="str">
        <f t="shared" si="10"/>
        <v/>
      </c>
      <c r="CP29" s="45">
        <f t="shared" si="11"/>
        <v>9.9379230519367682E-4</v>
      </c>
    </row>
    <row r="30" spans="1:94">
      <c r="A30" s="34" t="s">
        <v>194</v>
      </c>
      <c r="B30" s="76">
        <v>5.88</v>
      </c>
      <c r="C30" s="76">
        <v>0.40399999999999997</v>
      </c>
      <c r="D30" s="76">
        <v>0.13900000000000001</v>
      </c>
      <c r="E30" s="76">
        <v>1.02</v>
      </c>
      <c r="F30" s="76">
        <v>0.75</v>
      </c>
      <c r="G30" s="76">
        <v>2.58E-2</v>
      </c>
      <c r="H30" s="76">
        <v>0.59699999999999998</v>
      </c>
      <c r="I30" s="76">
        <v>4.9099999999999998E-2</v>
      </c>
      <c r="J30" s="76">
        <v>7.3299999999999997E-3</v>
      </c>
      <c r="K30" s="76">
        <v>3.3099999999999997E-2</v>
      </c>
      <c r="L30" s="76"/>
      <c r="M30" s="76">
        <v>5.1999999999999998E-3</v>
      </c>
      <c r="N30" s="76"/>
      <c r="O30" s="94" t="s">
        <v>194</v>
      </c>
      <c r="P30" s="76">
        <v>0</v>
      </c>
      <c r="Q30" s="76">
        <v>1.8824129995535639E-2</v>
      </c>
      <c r="R30" s="76">
        <v>0</v>
      </c>
      <c r="S30" s="76">
        <v>4.9098677623637954E-2</v>
      </c>
      <c r="T30" s="76">
        <v>4.9098677623637954E-2</v>
      </c>
      <c r="U30" s="76">
        <v>8.7671935713222765E-2</v>
      </c>
      <c r="V30" s="76">
        <v>4.3369741783649429E-5</v>
      </c>
      <c r="W30" s="76">
        <v>7.3299906127195667E-3</v>
      </c>
      <c r="X30" s="76">
        <v>5.2000265163114467E-3</v>
      </c>
      <c r="Y30" s="76">
        <v>0.12374223934478636</v>
      </c>
      <c r="Z30" s="76">
        <v>5.8799984567646062</v>
      </c>
      <c r="AA30" s="76">
        <v>3.4064920385588386E-2</v>
      </c>
      <c r="AB30" s="76">
        <v>2.7228937317085269E-2</v>
      </c>
      <c r="AC30" s="76">
        <v>5.0789061988458801E-3</v>
      </c>
      <c r="AD30" s="76">
        <v>0</v>
      </c>
      <c r="AE30" s="76">
        <v>0</v>
      </c>
      <c r="AF30" s="76">
        <v>3.3101299734894209E-2</v>
      </c>
      <c r="AG30" s="76">
        <v>3.3101299734894209E-2</v>
      </c>
      <c r="AH30" s="76">
        <v>1135.3803248510503</v>
      </c>
      <c r="AI30" s="76">
        <v>0</v>
      </c>
      <c r="AJ30" s="76">
        <v>1.1421344709182803E-2</v>
      </c>
      <c r="AK30" s="76">
        <v>2.3625096182145868E-3</v>
      </c>
      <c r="AL30" s="76">
        <v>4.8670405575489016E-3</v>
      </c>
      <c r="AM30" s="76">
        <v>7.4481489442616445E-3</v>
      </c>
      <c r="AN30" s="76">
        <v>0</v>
      </c>
      <c r="AO30" s="76">
        <v>0</v>
      </c>
      <c r="AP30" s="76">
        <v>0.40400028660085868</v>
      </c>
      <c r="AQ30" s="76">
        <v>0</v>
      </c>
      <c r="AR30" s="76">
        <v>0.64305461399824737</v>
      </c>
      <c r="AS30" s="76">
        <v>0.1250975269652827</v>
      </c>
      <c r="AT30" s="76">
        <v>1.3900119600742958E-2</v>
      </c>
      <c r="AU30" s="76">
        <v>0.13899764656602567</v>
      </c>
      <c r="AV30" s="76">
        <v>0</v>
      </c>
      <c r="AW30" s="76">
        <v>2.2860393414794112E-2</v>
      </c>
      <c r="AX30" s="76">
        <v>2.2500372029960814E-4</v>
      </c>
      <c r="AY30" s="76">
        <v>0.18696161973577605</v>
      </c>
      <c r="AZ30" s="76">
        <v>2.4750188770757895E-4</v>
      </c>
      <c r="BA30" s="76">
        <v>6.7875019979386775E-2</v>
      </c>
      <c r="BB30" s="76">
        <v>8.174991870456412E-2</v>
      </c>
      <c r="BC30" s="76">
        <v>7.5000137788874379E-5</v>
      </c>
      <c r="BD30" s="76">
        <v>0</v>
      </c>
      <c r="BE30" s="76">
        <v>5.2800035273951842E-2</v>
      </c>
      <c r="BF30" s="76">
        <v>1.0199593720134263</v>
      </c>
      <c r="BG30" s="76">
        <v>0.74995942712897623</v>
      </c>
      <c r="BH30" s="76">
        <v>0.26999994488445023</v>
      </c>
      <c r="BI30" s="76">
        <v>6.0449632654860916E-4</v>
      </c>
      <c r="BJ30" s="76">
        <v>0</v>
      </c>
      <c r="BK30" s="76">
        <v>1.7925009783010079E-2</v>
      </c>
      <c r="BL30" s="76">
        <v>4.9124489492220437E-3</v>
      </c>
      <c r="BM30" s="76">
        <v>0.20377497423348051</v>
      </c>
      <c r="BN30" s="76">
        <v>1.3500002755777488E-2</v>
      </c>
      <c r="BO30" s="76">
        <v>2.6250434034954281E-3</v>
      </c>
      <c r="BP30" s="76">
        <v>0.29114998594553482</v>
      </c>
      <c r="BQ30" s="76">
        <v>8.5403387401687628E-3</v>
      </c>
      <c r="BR30" s="76">
        <v>1.1250186014980407E-4</v>
      </c>
      <c r="BS30" s="76">
        <v>1.2374984154279447E-2</v>
      </c>
      <c r="BT30" s="76">
        <v>7.5000137788874372E-6</v>
      </c>
      <c r="BU30" s="76">
        <v>2.5800073854836663E-2</v>
      </c>
      <c r="BV30" s="76">
        <v>0.15360506159162685</v>
      </c>
      <c r="BW30" s="76">
        <v>0</v>
      </c>
      <c r="BX30" s="76">
        <v>7.3809654039694225E-6</v>
      </c>
      <c r="BY30" s="76">
        <v>2.284698611639302E-2</v>
      </c>
      <c r="BZ30" s="76">
        <v>0</v>
      </c>
      <c r="CA30" s="76">
        <v>7.194122918699053E-2</v>
      </c>
      <c r="CB30" s="76">
        <v>0.59699984016490582</v>
      </c>
      <c r="CC30" s="76">
        <v>1.6610790632561163E-2</v>
      </c>
      <c r="CD30" s="76"/>
      <c r="CE30" s="45">
        <f t="shared" si="0"/>
        <v>-2.6245499892810771E-7</v>
      </c>
      <c r="CF30" s="45">
        <f t="shared" si="1"/>
        <v>7.0940806611912668E-7</v>
      </c>
      <c r="CG30" s="45">
        <f t="shared" si="2"/>
        <v>-1.6931179671504895E-5</v>
      </c>
      <c r="CH30" s="45">
        <f t="shared" si="3"/>
        <v>-3.9831359385952345E-5</v>
      </c>
      <c r="CI30" s="45">
        <f t="shared" si="4"/>
        <v>-5.4097161365026146E-5</v>
      </c>
      <c r="CJ30" s="45">
        <f t="shared" si="5"/>
        <v>2.862590568333371E-6</v>
      </c>
      <c r="CK30" s="45">
        <f t="shared" si="6"/>
        <v>-2.6773047598000955E-7</v>
      </c>
      <c r="CL30" s="83">
        <f t="shared" si="7"/>
        <v>-2.6932308799261554E-5</v>
      </c>
      <c r="CM30" s="83">
        <f t="shared" si="8"/>
        <v>-1.2806658162369271E-6</v>
      </c>
      <c r="CN30" s="83">
        <f t="shared" si="9"/>
        <v>3.9266915232966827E-5</v>
      </c>
      <c r="CO30" s="45" t="str">
        <f t="shared" si="10"/>
        <v/>
      </c>
      <c r="CP30" s="45">
        <f t="shared" si="11"/>
        <v>5.0992906628681027E-6</v>
      </c>
    </row>
    <row r="31" spans="1:94">
      <c r="A31" s="34" t="s">
        <v>195</v>
      </c>
      <c r="B31" s="76">
        <v>72.490000000000009</v>
      </c>
      <c r="C31" s="76">
        <v>15.073</v>
      </c>
      <c r="D31" s="76">
        <v>2.9450000000000003</v>
      </c>
      <c r="E31" s="76">
        <v>12.340999999999999</v>
      </c>
      <c r="F31" s="76">
        <v>7.4770000000000003</v>
      </c>
      <c r="G31" s="76">
        <v>1.339</v>
      </c>
      <c r="H31" s="76">
        <v>10.499999999999998</v>
      </c>
      <c r="I31" s="76">
        <v>0.86520000000000008</v>
      </c>
      <c r="J31" s="76">
        <v>0.12916000000000002</v>
      </c>
      <c r="K31" s="76">
        <v>0.58320000000000005</v>
      </c>
      <c r="L31" s="76"/>
      <c r="M31" s="76">
        <v>9.146E-2</v>
      </c>
      <c r="N31" s="76"/>
      <c r="O31" s="94" t="s">
        <v>195</v>
      </c>
      <c r="P31" s="76">
        <v>0</v>
      </c>
      <c r="Q31" s="76">
        <v>0.33096614423739373</v>
      </c>
      <c r="R31" s="76">
        <v>0</v>
      </c>
      <c r="S31" s="76">
        <v>0.86519425856776722</v>
      </c>
      <c r="T31" s="76">
        <v>0.86519425856776722</v>
      </c>
      <c r="U31" s="76">
        <v>1.5414798167959127</v>
      </c>
      <c r="V31" s="76">
        <v>7.6247850464899677E-4</v>
      </c>
      <c r="W31" s="76">
        <v>0.12916030685454455</v>
      </c>
      <c r="X31" s="76">
        <v>9.1459488769589425E-2</v>
      </c>
      <c r="Y31" s="76">
        <v>2.1756641438074928</v>
      </c>
      <c r="Z31" s="76">
        <v>72.48997635542915</v>
      </c>
      <c r="AA31" s="76">
        <v>0.59893832989632767</v>
      </c>
      <c r="AB31" s="76">
        <v>0.47874265617487061</v>
      </c>
      <c r="AC31" s="76">
        <v>8.9300103588352969E-2</v>
      </c>
      <c r="AD31" s="76">
        <v>0</v>
      </c>
      <c r="AE31" s="76">
        <v>0</v>
      </c>
      <c r="AF31" s="76">
        <v>0.58320154296201987</v>
      </c>
      <c r="AG31" s="76">
        <v>0.58320154296201987</v>
      </c>
      <c r="AH31" s="76">
        <v>20084.105499980709</v>
      </c>
      <c r="AI31" s="76">
        <v>0</v>
      </c>
      <c r="AJ31" s="76">
        <v>0.20081303171679427</v>
      </c>
      <c r="AK31" s="76">
        <v>4.1538166106141527E-2</v>
      </c>
      <c r="AL31" s="76">
        <v>8.5574728802702879E-2</v>
      </c>
      <c r="AM31" s="76">
        <v>0.13095646806109007</v>
      </c>
      <c r="AN31" s="76">
        <v>0</v>
      </c>
      <c r="AO31" s="76">
        <v>0</v>
      </c>
      <c r="AP31" s="76">
        <v>15.072996026168864</v>
      </c>
      <c r="AQ31" s="76">
        <v>0</v>
      </c>
      <c r="AR31" s="76">
        <v>11.309738917640834</v>
      </c>
      <c r="AS31" s="76">
        <v>2.6504997326895836</v>
      </c>
      <c r="AT31" s="76">
        <v>0.29449938435930928</v>
      </c>
      <c r="AU31" s="76">
        <v>2.9449991170488925</v>
      </c>
      <c r="AV31" s="76">
        <v>0</v>
      </c>
      <c r="AW31" s="76">
        <v>0.40193609175636719</v>
      </c>
      <c r="AX31" s="76">
        <v>2.2430972734337538E-3</v>
      </c>
      <c r="AY31" s="76">
        <v>3.2872000806891646</v>
      </c>
      <c r="AZ31" s="76">
        <v>2.4674227417781375E-3</v>
      </c>
      <c r="BA31" s="76">
        <v>0.67666826501760946</v>
      </c>
      <c r="BB31" s="76">
        <v>0.8149925318430089</v>
      </c>
      <c r="BC31" s="76">
        <v>7.4769931160678367E-4</v>
      </c>
      <c r="BD31" s="76">
        <v>0</v>
      </c>
      <c r="BE31" s="76">
        <v>0.52638072719456341</v>
      </c>
      <c r="BF31" s="76">
        <v>12.340593046622244</v>
      </c>
      <c r="BG31" s="76">
        <v>7.4765943032567774</v>
      </c>
      <c r="BH31" s="76">
        <v>4.8639987433654657</v>
      </c>
      <c r="BI31" s="76">
        <v>6.0264587708130091E-3</v>
      </c>
      <c r="BJ31" s="76">
        <v>0</v>
      </c>
      <c r="BK31" s="76">
        <v>0.17870030919823404</v>
      </c>
      <c r="BL31" s="76">
        <v>4.8974241196668815E-2</v>
      </c>
      <c r="BM31" s="76">
        <v>2.031500520841945</v>
      </c>
      <c r="BN31" s="76">
        <v>0.13458614284848183</v>
      </c>
      <c r="BO31" s="76">
        <v>2.6169488031658375E-2</v>
      </c>
      <c r="BP31" s="76">
        <v>2.9025706994714415</v>
      </c>
      <c r="BQ31" s="76">
        <v>0.15015705719649242</v>
      </c>
      <c r="BR31" s="76">
        <v>1.1215474241747824E-3</v>
      </c>
      <c r="BS31" s="76">
        <v>0.12337038200587531</v>
      </c>
      <c r="BT31" s="76">
        <v>7.477008548421765E-5</v>
      </c>
      <c r="BU31" s="76">
        <v>1.3389895467848343</v>
      </c>
      <c r="BV31" s="76">
        <v>2.7007200307009045</v>
      </c>
      <c r="BW31" s="76">
        <v>0</v>
      </c>
      <c r="BX31" s="76">
        <v>1.2977434126446095E-4</v>
      </c>
      <c r="BY31" s="76">
        <v>0.40170878127923193</v>
      </c>
      <c r="BZ31" s="76">
        <v>0</v>
      </c>
      <c r="CA31" s="76">
        <v>1.2648643035764482</v>
      </c>
      <c r="CB31" s="76">
        <v>10.499996252142614</v>
      </c>
      <c r="CC31" s="76">
        <v>0.29204862951603039</v>
      </c>
      <c r="CD31" s="76"/>
      <c r="CE31" s="45">
        <f t="shared" si="0"/>
        <v>-3.2617700178590348E-7</v>
      </c>
      <c r="CF31" s="45">
        <f t="shared" si="1"/>
        <v>-2.6363903245208995E-7</v>
      </c>
      <c r="CG31" s="45">
        <f t="shared" si="2"/>
        <v>-2.9981361894175535E-7</v>
      </c>
      <c r="CH31" s="45">
        <f t="shared" si="3"/>
        <v>-3.2975721396589799E-5</v>
      </c>
      <c r="CI31" s="45">
        <f t="shared" si="4"/>
        <v>-5.4259294265465168E-5</v>
      </c>
      <c r="CJ31" s="45">
        <f t="shared" si="5"/>
        <v>-7.8067327600331787E-6</v>
      </c>
      <c r="CK31" s="45">
        <f t="shared" si="6"/>
        <v>-3.5693879851805837E-7</v>
      </c>
      <c r="CL31" s="83">
        <f t="shared" si="7"/>
        <v>-6.6359595849100357E-6</v>
      </c>
      <c r="CM31" s="83">
        <f t="shared" si="8"/>
        <v>2.3757707070606144E-6</v>
      </c>
      <c r="CN31" s="83">
        <f t="shared" si="9"/>
        <v>2.6456824756827564E-6</v>
      </c>
      <c r="CO31" s="45" t="str">
        <f t="shared" si="10"/>
        <v/>
      </c>
      <c r="CP31" s="45">
        <f t="shared" si="11"/>
        <v>-5.5896611696284164E-6</v>
      </c>
    </row>
    <row r="32" spans="1:94">
      <c r="A32" s="34" t="s">
        <v>196</v>
      </c>
      <c r="B32" s="76">
        <v>850.53999999999962</v>
      </c>
      <c r="C32" s="76">
        <v>124.80200000000005</v>
      </c>
      <c r="D32" s="76">
        <v>30.600999999999985</v>
      </c>
      <c r="E32" s="76">
        <v>132.41000000000003</v>
      </c>
      <c r="F32" s="76">
        <v>88.512000000000043</v>
      </c>
      <c r="G32" s="76">
        <v>10.288200000000003</v>
      </c>
      <c r="H32" s="76">
        <v>114.07999999999983</v>
      </c>
      <c r="I32" s="76">
        <v>8.9131000000000018</v>
      </c>
      <c r="J32" s="76">
        <v>1.3902999999999994</v>
      </c>
      <c r="K32" s="76">
        <v>6.6736000000000075</v>
      </c>
      <c r="L32" s="76"/>
      <c r="M32" s="76">
        <v>0.95364999999999855</v>
      </c>
      <c r="N32" s="76"/>
      <c r="O32" s="94" t="s">
        <v>196</v>
      </c>
      <c r="P32" s="76">
        <v>0</v>
      </c>
      <c r="Q32" s="76">
        <v>3.5705257403285997</v>
      </c>
      <c r="R32" s="76">
        <v>0</v>
      </c>
      <c r="S32" s="76">
        <v>8.9297145545395917</v>
      </c>
      <c r="T32" s="76">
        <v>8.9297145545395917</v>
      </c>
      <c r="U32" s="76">
        <v>15.997325036789631</v>
      </c>
      <c r="V32" s="76">
        <v>6.8059258775222259E-3</v>
      </c>
      <c r="W32" s="76">
        <v>1.3927611580722785</v>
      </c>
      <c r="X32" s="76">
        <v>0.95540585107910758</v>
      </c>
      <c r="Y32" s="76">
        <v>23.781266558199274</v>
      </c>
      <c r="Z32" s="76">
        <v>851.93157691099395</v>
      </c>
      <c r="AA32" s="76">
        <v>6.4395810936027384</v>
      </c>
      <c r="AB32" s="76">
        <v>4.8206044998296926</v>
      </c>
      <c r="AC32" s="76">
        <v>1.0114172148745844</v>
      </c>
      <c r="AD32" s="76">
        <v>0</v>
      </c>
      <c r="AE32" s="76">
        <v>0</v>
      </c>
      <c r="AF32" s="76">
        <v>6.6847745489618973</v>
      </c>
      <c r="AG32" s="76">
        <v>6.6847745489618973</v>
      </c>
      <c r="AH32" s="76">
        <v>217693.60863770897</v>
      </c>
      <c r="AI32" s="76">
        <v>0</v>
      </c>
      <c r="AJ32" s="76">
        <v>2.038189804604353</v>
      </c>
      <c r="AK32" s="76">
        <v>0.42729147570980552</v>
      </c>
      <c r="AL32" s="76">
        <v>0.83374998062399619</v>
      </c>
      <c r="AM32" s="76">
        <v>1.391694461195897</v>
      </c>
      <c r="AN32" s="76">
        <v>0</v>
      </c>
      <c r="AO32" s="76">
        <v>0</v>
      </c>
      <c r="AP32" s="76">
        <v>124.97866455022955</v>
      </c>
      <c r="AQ32" s="76">
        <v>0</v>
      </c>
      <c r="AR32" s="76">
        <v>122.67304044930196</v>
      </c>
      <c r="AS32" s="76">
        <v>27.595796447251661</v>
      </c>
      <c r="AT32" s="76">
        <v>3.0662038702139029</v>
      </c>
      <c r="AU32" s="76">
        <v>30.662000317465569</v>
      </c>
      <c r="AV32" s="76">
        <v>0</v>
      </c>
      <c r="AW32" s="76">
        <v>4.1757077333730166</v>
      </c>
      <c r="AX32" s="76">
        <v>2.6593899810953663E-2</v>
      </c>
      <c r="AY32" s="76">
        <v>36.939113927148256</v>
      </c>
      <c r="AZ32" s="76">
        <v>2.9253305555096264E-2</v>
      </c>
      <c r="BA32" s="76">
        <v>8.0224770030368653</v>
      </c>
      <c r="BB32" s="76">
        <v>9.6624305957439791</v>
      </c>
      <c r="BC32" s="76">
        <v>8.8646222104642371E-3</v>
      </c>
      <c r="BD32" s="76">
        <v>0</v>
      </c>
      <c r="BE32" s="76">
        <v>6.2406898262206729</v>
      </c>
      <c r="BF32" s="76">
        <v>132.59020264532595</v>
      </c>
      <c r="BG32" s="76">
        <v>88.641374236566975</v>
      </c>
      <c r="BH32" s="76">
        <v>43.94882840875897</v>
      </c>
      <c r="BI32" s="76">
        <v>7.1448975677507895E-2</v>
      </c>
      <c r="BJ32" s="76">
        <v>0</v>
      </c>
      <c r="BK32" s="76">
        <v>2.1186429669802735</v>
      </c>
      <c r="BL32" s="76">
        <v>0.58063315641241853</v>
      </c>
      <c r="BM32" s="76">
        <v>24.085162122389587</v>
      </c>
      <c r="BN32" s="76">
        <v>1.5956314423188216</v>
      </c>
      <c r="BO32" s="76">
        <v>0.31026171067643321</v>
      </c>
      <c r="BP32" s="76">
        <v>34.412440240965182</v>
      </c>
      <c r="BQ32" s="76">
        <v>1.4728984140081682</v>
      </c>
      <c r="BR32" s="76">
        <v>1.3296938882366884E-2</v>
      </c>
      <c r="BS32" s="76">
        <v>1.4626609677188229</v>
      </c>
      <c r="BT32" s="76">
        <v>8.8646196751489487E-4</v>
      </c>
      <c r="BU32" s="76">
        <v>10.313707179902666</v>
      </c>
      <c r="BV32" s="76">
        <v>30.8394993846393</v>
      </c>
      <c r="BW32" s="76">
        <v>0</v>
      </c>
      <c r="BX32" s="76">
        <v>1.1584655715912412E-3</v>
      </c>
      <c r="BY32" s="76">
        <v>4.4135012527808559</v>
      </c>
      <c r="BZ32" s="76">
        <v>0</v>
      </c>
      <c r="CA32" s="76">
        <v>14.416690522660762</v>
      </c>
      <c r="CB32" s="76">
        <v>114.28165897804747</v>
      </c>
      <c r="CC32" s="76">
        <v>3.2527970165842688</v>
      </c>
      <c r="CD32" s="76"/>
      <c r="CE32" s="45">
        <f t="shared" si="0"/>
        <v>1.6361098960593645E-3</v>
      </c>
      <c r="CF32" s="45">
        <f t="shared" si="1"/>
        <v>1.4155586467324512E-3</v>
      </c>
      <c r="CG32" s="45">
        <f t="shared" si="2"/>
        <v>1.9934092828856726E-3</v>
      </c>
      <c r="CH32" s="45">
        <f t="shared" si="3"/>
        <v>1.3609443797743387E-3</v>
      </c>
      <c r="CI32" s="45">
        <f t="shared" si="4"/>
        <v>1.4616575895577055E-3</v>
      </c>
      <c r="CJ32" s="45">
        <f t="shared" si="5"/>
        <v>2.4792655569159526E-3</v>
      </c>
      <c r="CK32" s="45">
        <f t="shared" si="6"/>
        <v>1.7676979141624022E-3</v>
      </c>
      <c r="CL32" s="83">
        <f t="shared" si="7"/>
        <v>1.864060151865224E-3</v>
      </c>
      <c r="CM32" s="83">
        <f t="shared" si="8"/>
        <v>1.7702352530238735E-3</v>
      </c>
      <c r="CN32" s="83">
        <f t="shared" si="9"/>
        <v>1.6744409257207096E-3</v>
      </c>
      <c r="CO32" s="45" t="str">
        <f t="shared" si="10"/>
        <v/>
      </c>
      <c r="CP32" s="45">
        <f t="shared" si="11"/>
        <v>1.8411902470602739E-3</v>
      </c>
    </row>
    <row r="33" spans="1:94">
      <c r="A33" s="34" t="s">
        <v>197</v>
      </c>
      <c r="B33" s="76">
        <v>165.04000000000002</v>
      </c>
      <c r="C33" s="76">
        <v>24.087999999999997</v>
      </c>
      <c r="D33" s="76">
        <v>6.120000000000001</v>
      </c>
      <c r="E33" s="76">
        <v>30.997000000000003</v>
      </c>
      <c r="F33" s="76">
        <v>17.207000000000001</v>
      </c>
      <c r="G33" s="76">
        <v>2.6637999999999993</v>
      </c>
      <c r="H33" s="76">
        <v>24.584000000000007</v>
      </c>
      <c r="I33" s="76">
        <v>2.0137999999999998</v>
      </c>
      <c r="J33" s="76">
        <v>0.30242000000000002</v>
      </c>
      <c r="K33" s="76">
        <v>1.3776999999999999</v>
      </c>
      <c r="L33" s="76"/>
      <c r="M33" s="76">
        <v>0.21292000000000003</v>
      </c>
      <c r="N33" s="76"/>
      <c r="O33" s="94" t="s">
        <v>197</v>
      </c>
      <c r="P33" s="76">
        <v>0</v>
      </c>
      <c r="Q33" s="76">
        <v>0.77379063003687232</v>
      </c>
      <c r="R33" s="76">
        <v>0</v>
      </c>
      <c r="S33" s="76">
        <v>2.0137911248724349</v>
      </c>
      <c r="T33" s="76">
        <v>2.0137911248724349</v>
      </c>
      <c r="U33" s="76">
        <v>3.5853722715322678</v>
      </c>
      <c r="V33" s="76">
        <v>1.7410518535910537E-3</v>
      </c>
      <c r="W33" s="76">
        <v>0.30242113672117593</v>
      </c>
      <c r="X33" s="76">
        <v>0.21291930205283377</v>
      </c>
      <c r="Y33" s="76">
        <v>5.0956814377001391</v>
      </c>
      <c r="Z33" s="76">
        <v>165.03993871150868</v>
      </c>
      <c r="AA33" s="76">
        <v>1.3996521571289209</v>
      </c>
      <c r="AB33" s="76">
        <v>1.1091901019461299</v>
      </c>
      <c r="AC33" s="76">
        <v>0.21018572564328111</v>
      </c>
      <c r="AD33" s="76">
        <v>0</v>
      </c>
      <c r="AE33" s="76">
        <v>0</v>
      </c>
      <c r="AF33" s="76">
        <v>1.3777065120190475</v>
      </c>
      <c r="AG33" s="76">
        <v>1.3777065120190475</v>
      </c>
      <c r="AH33" s="76">
        <v>47068.677030594641</v>
      </c>
      <c r="AI33" s="76">
        <v>0</v>
      </c>
      <c r="AJ33" s="76">
        <v>0.46573728875808135</v>
      </c>
      <c r="AK33" s="76">
        <v>9.6503412048038723E-2</v>
      </c>
      <c r="AL33" s="76">
        <v>0.19744934381109697</v>
      </c>
      <c r="AM33" s="76">
        <v>0.30555321174402139</v>
      </c>
      <c r="AN33" s="76">
        <v>0</v>
      </c>
      <c r="AO33" s="76">
        <v>0</v>
      </c>
      <c r="AP33" s="76">
        <v>24.087992857024748</v>
      </c>
      <c r="AQ33" s="76">
        <v>0</v>
      </c>
      <c r="AR33" s="76">
        <v>26.467047404884337</v>
      </c>
      <c r="AS33" s="76">
        <v>5.5079886902891921</v>
      </c>
      <c r="AT33" s="76">
        <v>0.61199798277087902</v>
      </c>
      <c r="AU33" s="76">
        <v>6.1199866730600698</v>
      </c>
      <c r="AV33" s="76">
        <v>0</v>
      </c>
      <c r="AW33" s="76">
        <v>0.93501374229071244</v>
      </c>
      <c r="AX33" s="76">
        <v>5.1621210668165813E-3</v>
      </c>
      <c r="AY33" s="76">
        <v>7.728575245622447</v>
      </c>
      <c r="AZ33" s="76">
        <v>5.6783538087600656E-3</v>
      </c>
      <c r="BA33" s="76">
        <v>1.5572330891714476</v>
      </c>
      <c r="BB33" s="76">
        <v>1.875561875471927</v>
      </c>
      <c r="BC33" s="76">
        <v>1.7207098882807805E-3</v>
      </c>
      <c r="BD33" s="76">
        <v>0</v>
      </c>
      <c r="BE33" s="76">
        <v>1.2113728732287243</v>
      </c>
      <c r="BF33" s="76">
        <v>30.996063601911406</v>
      </c>
      <c r="BG33" s="76">
        <v>17.206066412804443</v>
      </c>
      <c r="BH33" s="76">
        <v>13.789997189106964</v>
      </c>
      <c r="BI33" s="76">
        <v>1.3868797433820003E-2</v>
      </c>
      <c r="BJ33" s="76">
        <v>0</v>
      </c>
      <c r="BK33" s="76">
        <v>0.4112475184223725</v>
      </c>
      <c r="BL33" s="76">
        <v>0.11270555289163732</v>
      </c>
      <c r="BM33" s="76">
        <v>4.6751410131340352</v>
      </c>
      <c r="BN33" s="76">
        <v>0.30972628515683132</v>
      </c>
      <c r="BO33" s="76">
        <v>6.0224313673616733E-2</v>
      </c>
      <c r="BP33" s="76">
        <v>6.6797556176524102</v>
      </c>
      <c r="BQ33" s="76">
        <v>0.3467510615858948</v>
      </c>
      <c r="BR33" s="76">
        <v>2.5810656040388675E-3</v>
      </c>
      <c r="BS33" s="76">
        <v>0.28391515512271476</v>
      </c>
      <c r="BT33" s="76">
        <v>1.7207107701295768E-4</v>
      </c>
      <c r="BU33" s="76">
        <v>2.6637841498702031</v>
      </c>
      <c r="BV33" s="76">
        <v>6.3640593274200947</v>
      </c>
      <c r="BW33" s="76">
        <v>0</v>
      </c>
      <c r="BX33" s="76">
        <v>2.9634418416089333E-4</v>
      </c>
      <c r="BY33" s="76">
        <v>0.94151224212305096</v>
      </c>
      <c r="BZ33" s="76">
        <v>0</v>
      </c>
      <c r="CA33" s="76">
        <v>2.9797792129499494</v>
      </c>
      <c r="CB33" s="76">
        <v>24.583991909037302</v>
      </c>
      <c r="CC33" s="76">
        <v>0.68578625130430937</v>
      </c>
      <c r="CD33" s="76"/>
      <c r="CE33" s="45">
        <f t="shared" si="0"/>
        <v>-3.7135537650277808E-7</v>
      </c>
      <c r="CF33" s="45">
        <f t="shared" si="1"/>
        <v>-2.9653666761490369E-7</v>
      </c>
      <c r="CG33" s="45">
        <f t="shared" si="2"/>
        <v>-2.1776045639164416E-6</v>
      </c>
      <c r="CH33" s="45">
        <f t="shared" si="3"/>
        <v>-3.0209313436716833E-5</v>
      </c>
      <c r="CI33" s="45">
        <f t="shared" si="4"/>
        <v>-5.4256244293473915E-5</v>
      </c>
      <c r="CJ33" s="45">
        <f t="shared" si="5"/>
        <v>-5.9501951333483205E-6</v>
      </c>
      <c r="CK33" s="45">
        <f t="shared" si="6"/>
        <v>-3.2911498149829024E-7</v>
      </c>
      <c r="CL33" s="83">
        <f t="shared" si="7"/>
        <v>-4.4071544169564304E-6</v>
      </c>
      <c r="CM33" s="83">
        <f t="shared" si="8"/>
        <v>3.7587500030072772E-6</v>
      </c>
      <c r="CN33" s="83">
        <f t="shared" si="9"/>
        <v>4.7267322694021806E-6</v>
      </c>
      <c r="CO33" s="45" t="str">
        <f t="shared" si="10"/>
        <v/>
      </c>
      <c r="CP33" s="45">
        <f t="shared" si="11"/>
        <v>-3.2779784250236752E-6</v>
      </c>
    </row>
    <row r="34" spans="1:94">
      <c r="A34" s="34" t="s">
        <v>198</v>
      </c>
      <c r="B34" s="76">
        <v>8115.1000000000158</v>
      </c>
      <c r="C34" s="76">
        <v>2038.2600000000471</v>
      </c>
      <c r="D34" s="76">
        <v>352.70300000000321</v>
      </c>
      <c r="E34" s="76">
        <v>1316.989999999972</v>
      </c>
      <c r="F34" s="76">
        <v>792.70100000000889</v>
      </c>
      <c r="G34" s="76">
        <v>161.71510000000154</v>
      </c>
      <c r="H34" s="76">
        <v>1205.8819999999937</v>
      </c>
      <c r="I34" s="76">
        <v>97.606399999999866</v>
      </c>
      <c r="J34" s="76">
        <v>14.796839999999911</v>
      </c>
      <c r="K34" s="76">
        <v>68.241899999999859</v>
      </c>
      <c r="L34" s="76"/>
      <c r="M34" s="76">
        <v>10.362459999999984</v>
      </c>
      <c r="N34" s="76"/>
      <c r="O34" s="94" t="s">
        <v>198</v>
      </c>
      <c r="P34" s="76">
        <v>0</v>
      </c>
      <c r="Q34" s="76">
        <v>37.76496460339623</v>
      </c>
      <c r="R34" s="76">
        <v>0</v>
      </c>
      <c r="S34" s="76">
        <v>97.595735228297428</v>
      </c>
      <c r="T34" s="76">
        <v>97.595735228297428</v>
      </c>
      <c r="U34" s="76">
        <v>171.51852988954849</v>
      </c>
      <c r="V34" s="76">
        <v>7.7185803725700955E-2</v>
      </c>
      <c r="W34" s="76">
        <v>14.795319337585299</v>
      </c>
      <c r="X34" s="76">
        <v>10.361330415343289</v>
      </c>
      <c r="Y34" s="76">
        <v>250.39620553459326</v>
      </c>
      <c r="Z34" s="76">
        <v>8114.3413940927194</v>
      </c>
      <c r="AA34" s="76">
        <v>68.190763017804542</v>
      </c>
      <c r="AB34" s="76">
        <v>52.247495097495019</v>
      </c>
      <c r="AC34" s="76">
        <v>10.521676623412755</v>
      </c>
      <c r="AD34" s="76">
        <v>0</v>
      </c>
      <c r="AE34" s="76">
        <v>0</v>
      </c>
      <c r="AF34" s="76">
        <v>68.235047075822465</v>
      </c>
      <c r="AG34" s="76">
        <v>68.235047075822465</v>
      </c>
      <c r="AH34" s="76">
        <v>2305434.7937719431</v>
      </c>
      <c r="AI34" s="76">
        <v>0</v>
      </c>
      <c r="AJ34" s="76">
        <v>22.027443846647593</v>
      </c>
      <c r="AK34" s="76">
        <v>4.5957111273974993</v>
      </c>
      <c r="AL34" s="76">
        <v>9.1461214305559491</v>
      </c>
      <c r="AM34" s="76">
        <v>14.797030033172948</v>
      </c>
      <c r="AN34" s="76">
        <v>0</v>
      </c>
      <c r="AO34" s="76">
        <v>0</v>
      </c>
      <c r="AP34" s="76">
        <v>2038.0875920567469</v>
      </c>
      <c r="AQ34" s="76">
        <v>0</v>
      </c>
      <c r="AR34" s="76">
        <v>1295.7719966710206</v>
      </c>
      <c r="AS34" s="76">
        <v>317.40233857482207</v>
      </c>
      <c r="AT34" s="76">
        <v>35.266865993154646</v>
      </c>
      <c r="AU34" s="76">
        <v>352.66920456797681</v>
      </c>
      <c r="AV34" s="76">
        <v>0</v>
      </c>
      <c r="AW34" s="76">
        <v>44.75388914152019</v>
      </c>
      <c r="AX34" s="76">
        <v>0.23778931452790775</v>
      </c>
      <c r="AY34" s="76">
        <v>385.29144553944343</v>
      </c>
      <c r="AZ34" s="76">
        <v>0.26156878078892404</v>
      </c>
      <c r="BA34" s="76">
        <v>71.732958679872368</v>
      </c>
      <c r="BB34" s="76">
        <v>86.396585371230771</v>
      </c>
      <c r="BC34" s="76">
        <v>7.9262916604661657E-2</v>
      </c>
      <c r="BD34" s="76">
        <v>0</v>
      </c>
      <c r="BE34" s="76">
        <v>55.801108781560515</v>
      </c>
      <c r="BF34" s="76">
        <v>1316.8068067148374</v>
      </c>
      <c r="BG34" s="76">
        <v>792.58658790610491</v>
      </c>
      <c r="BH34" s="76">
        <v>524.22021880873251</v>
      </c>
      <c r="BI34" s="76">
        <v>0.63885894365537343</v>
      </c>
      <c r="BJ34" s="76">
        <v>0</v>
      </c>
      <c r="BK34" s="76">
        <v>18.943844309595075</v>
      </c>
      <c r="BL34" s="76">
        <v>5.1917153292878551</v>
      </c>
      <c r="BM34" s="76">
        <v>215.35741199424592</v>
      </c>
      <c r="BN34" s="76">
        <v>14.267340718817</v>
      </c>
      <c r="BO34" s="76">
        <v>2.7742046914355956</v>
      </c>
      <c r="BP34" s="76">
        <v>307.69873443674669</v>
      </c>
      <c r="BQ34" s="76">
        <v>16.117340127131726</v>
      </c>
      <c r="BR34" s="76">
        <v>0.11889432232675805</v>
      </c>
      <c r="BS34" s="76">
        <v>13.078383020001434</v>
      </c>
      <c r="BT34" s="76">
        <v>7.9262954083235485E-3</v>
      </c>
      <c r="BU34" s="76">
        <v>161.69684653957023</v>
      </c>
      <c r="BV34" s="76">
        <v>319.94426573520525</v>
      </c>
      <c r="BW34" s="76">
        <v>0</v>
      </c>
      <c r="BX34" s="76">
        <v>1.313785922178607E-2</v>
      </c>
      <c r="BY34" s="76">
        <v>46.388622896564435</v>
      </c>
      <c r="BZ34" s="76">
        <v>0</v>
      </c>
      <c r="CA34" s="76">
        <v>149.65841472802128</v>
      </c>
      <c r="CB34" s="76">
        <v>1205.7562693386683</v>
      </c>
      <c r="CC34" s="76">
        <v>34.030283271167953</v>
      </c>
      <c r="CD34" s="76"/>
      <c r="CE34" s="45">
        <f t="shared" si="0"/>
        <v>-9.3480783637470919E-5</v>
      </c>
      <c r="CF34" s="45">
        <f t="shared" si="1"/>
        <v>-8.4585844445842127E-5</v>
      </c>
      <c r="CG34" s="45">
        <f t="shared" si="2"/>
        <v>-9.5818385515316227E-5</v>
      </c>
      <c r="CH34" s="45">
        <f t="shared" si="3"/>
        <v>-1.3909998187884863E-4</v>
      </c>
      <c r="CI34" s="45">
        <f t="shared" si="4"/>
        <v>-1.4433196615619025E-4</v>
      </c>
      <c r="CJ34" s="45">
        <f t="shared" si="5"/>
        <v>-1.1287418695786796E-4</v>
      </c>
      <c r="CK34" s="45">
        <f t="shared" si="6"/>
        <v>-1.0426448137164876E-4</v>
      </c>
      <c r="CL34" s="83">
        <f t="shared" si="7"/>
        <v>-1.0926303707991798E-4</v>
      </c>
      <c r="CM34" s="83">
        <f t="shared" si="8"/>
        <v>-1.0276940310305176E-4</v>
      </c>
      <c r="CN34" s="83">
        <f t="shared" si="9"/>
        <v>-1.0042106356057619E-4</v>
      </c>
      <c r="CO34" s="45" t="str">
        <f t="shared" si="10"/>
        <v/>
      </c>
      <c r="CP34" s="45">
        <f t="shared" si="11"/>
        <v>-1.0900738402804128E-4</v>
      </c>
    </row>
    <row r="35" spans="1:94">
      <c r="A35" s="34" t="s">
        <v>199</v>
      </c>
      <c r="B35" s="76">
        <v>30123.540000000285</v>
      </c>
      <c r="C35" s="76">
        <v>7235.356000000028</v>
      </c>
      <c r="D35" s="76">
        <v>1199.5549999999932</v>
      </c>
      <c r="E35" s="76">
        <v>4600.4190000000062</v>
      </c>
      <c r="F35" s="76">
        <v>2977.6670000000649</v>
      </c>
      <c r="G35" s="76">
        <v>424.24579999997667</v>
      </c>
      <c r="H35" s="76">
        <v>4302.4580000000788</v>
      </c>
      <c r="I35" s="76">
        <v>321.34599999999102</v>
      </c>
      <c r="J35" s="76">
        <v>52.24629999999982</v>
      </c>
      <c r="K35" s="76">
        <v>262.50520000000267</v>
      </c>
      <c r="L35" s="76"/>
      <c r="M35" s="76">
        <v>34.784580000001604</v>
      </c>
      <c r="N35" s="76"/>
      <c r="O35" s="94" t="s">
        <v>199</v>
      </c>
      <c r="P35" s="76">
        <v>0</v>
      </c>
      <c r="Q35" s="76">
        <v>133.430226733653</v>
      </c>
      <c r="R35" s="76">
        <v>0</v>
      </c>
      <c r="S35" s="76">
        <v>321.34580892381808</v>
      </c>
      <c r="T35" s="76">
        <v>321.34580892381808</v>
      </c>
      <c r="U35" s="76">
        <v>578.39894079845885</v>
      </c>
      <c r="V35" s="76">
        <v>0.21073474516847168</v>
      </c>
      <c r="W35" s="76">
        <v>52.246377795132489</v>
      </c>
      <c r="X35" s="76">
        <v>34.784590721550998</v>
      </c>
      <c r="Y35" s="76">
        <v>898.21214617697638</v>
      </c>
      <c r="Z35" s="76">
        <v>30123.529031013524</v>
      </c>
      <c r="AA35" s="76">
        <v>239.97325095439732</v>
      </c>
      <c r="AB35" s="76">
        <v>169.57439217122968</v>
      </c>
      <c r="AC35" s="76">
        <v>39.271408188610927</v>
      </c>
      <c r="AD35" s="76">
        <v>0</v>
      </c>
      <c r="AE35" s="76">
        <v>0</v>
      </c>
      <c r="AF35" s="76">
        <v>262.50514472479153</v>
      </c>
      <c r="AG35" s="76">
        <v>262.50514472479153</v>
      </c>
      <c r="AH35" s="76">
        <v>8178244.4382744422</v>
      </c>
      <c r="AI35" s="76">
        <v>0</v>
      </c>
      <c r="AJ35" s="76">
        <v>72.229668251151622</v>
      </c>
      <c r="AK35" s="76">
        <v>15.328106560814277</v>
      </c>
      <c r="AL35" s="76">
        <v>28.410620697953103</v>
      </c>
      <c r="AM35" s="76">
        <v>51.359786730049542</v>
      </c>
      <c r="AN35" s="76">
        <v>0</v>
      </c>
      <c r="AO35" s="76">
        <v>0</v>
      </c>
      <c r="AP35" s="76">
        <v>7235.3511360968259</v>
      </c>
      <c r="AQ35" s="76">
        <v>0</v>
      </c>
      <c r="AR35" s="76">
        <v>4605.4660374675504</v>
      </c>
      <c r="AS35" s="76">
        <v>1079.5982835033649</v>
      </c>
      <c r="AT35" s="76">
        <v>119.95543619438149</v>
      </c>
      <c r="AU35" s="76">
        <v>1199.5537196977464</v>
      </c>
      <c r="AV35" s="76">
        <v>0</v>
      </c>
      <c r="AW35" s="76">
        <v>151.12006375584912</v>
      </c>
      <c r="AX35" s="76">
        <v>0.8932998995794682</v>
      </c>
      <c r="AY35" s="76">
        <v>1425.7301847166782</v>
      </c>
      <c r="AZ35" s="76">
        <v>0.98262932180316032</v>
      </c>
      <c r="BA35" s="76">
        <v>269.47873895622178</v>
      </c>
      <c r="BB35" s="76">
        <v>324.56554749031335</v>
      </c>
      <c r="BC35" s="76">
        <v>0.29776667250891498</v>
      </c>
      <c r="BD35" s="76">
        <v>0</v>
      </c>
      <c r="BE35" s="76">
        <v>209.6276732970673</v>
      </c>
      <c r="BF35" s="76">
        <v>4600.2573357361507</v>
      </c>
      <c r="BG35" s="76">
        <v>2977.5056250046014</v>
      </c>
      <c r="BH35" s="76">
        <v>1622.751710731548</v>
      </c>
      <c r="BI35" s="76">
        <v>2.3999998677226806</v>
      </c>
      <c r="BJ35" s="76">
        <v>0</v>
      </c>
      <c r="BK35" s="76">
        <v>71.166232301019079</v>
      </c>
      <c r="BL35" s="76">
        <v>19.503701009165713</v>
      </c>
      <c r="BM35" s="76">
        <v>809.03174115533227</v>
      </c>
      <c r="BN35" s="76">
        <v>53.597989054051823</v>
      </c>
      <c r="BO35" s="76">
        <v>10.421830779829913</v>
      </c>
      <c r="BP35" s="76">
        <v>1155.9305368805701</v>
      </c>
      <c r="BQ35" s="76">
        <v>50.528249618695185</v>
      </c>
      <c r="BR35" s="76">
        <v>0.4466503156467535</v>
      </c>
      <c r="BS35" s="76">
        <v>49.131511312466564</v>
      </c>
      <c r="BT35" s="76">
        <v>2.9776691303317396E-2</v>
      </c>
      <c r="BU35" s="76">
        <v>424.24539135898408</v>
      </c>
      <c r="BV35" s="76">
        <v>1204.7734648795913</v>
      </c>
      <c r="BW35" s="76">
        <v>0</v>
      </c>
      <c r="BX35" s="76">
        <v>3.5869887272948736E-2</v>
      </c>
      <c r="BY35" s="76">
        <v>167.3806721501436</v>
      </c>
      <c r="BZ35" s="76">
        <v>0</v>
      </c>
      <c r="CA35" s="76">
        <v>562.42781724102599</v>
      </c>
      <c r="CB35" s="76">
        <v>4302.459637119221</v>
      </c>
      <c r="CC35" s="76">
        <v>124.69144268945806</v>
      </c>
      <c r="CD35" s="76"/>
      <c r="CE35" s="45">
        <f t="shared" ref="CE35:CE51" si="12">IF(Z35=0,"",(Z35-B35)/B35)</f>
        <v>-3.6413339071096429E-7</v>
      </c>
      <c r="CF35" s="45">
        <f t="shared" ref="CF35:CF51" si="13">IF(AP35=0,"",(AP35-C35)/C35)</f>
        <v>-6.7224103444555911E-7</v>
      </c>
      <c r="CG35" s="45">
        <f t="shared" ref="CG35:CG51" si="14">IF(AU35=0,"",(AU35-D35)/D35)</f>
        <v>-1.0673143347898356E-6</v>
      </c>
      <c r="CH35" s="45">
        <f t="shared" ref="CH35:CH51" si="15">IF(BF35=0,"",(BF35-E35)/E35)</f>
        <v>-3.5141204280637797E-5</v>
      </c>
      <c r="CI35" s="45">
        <f t="shared" ref="CI35:CI51" si="16">IF(BG35=0,"",(BG35-F35)/F35)</f>
        <v>-5.4195111630538775E-5</v>
      </c>
      <c r="CJ35" s="45">
        <f t="shared" ref="CJ35:CJ51" si="17">IF(BU35=0,"",(BU35-G35)/G35)</f>
        <v>-9.6321753235740599E-7</v>
      </c>
      <c r="CK35" s="45">
        <f t="shared" ref="CK35:CK51" si="18">IF(CB35=0,"",(CB35-H35)/H35)</f>
        <v>3.8050787300832964E-7</v>
      </c>
      <c r="CL35" s="83">
        <f t="shared" ref="CL35:CL51" si="19">IF(I35=0,"",(T35-I35)/I35)</f>
        <v>-5.9461195390365852E-7</v>
      </c>
      <c r="CM35" s="83">
        <f t="shared" ref="CM35:CM51" si="20">IF(W35=0,"",(W35-J35)/J35)</f>
        <v>1.4890075023160904E-6</v>
      </c>
      <c r="CN35" s="83">
        <f t="shared" ref="CN35:CN51" si="21">IF(AF35=0,"",(AF35-K35)/K35)</f>
        <v>-2.1056806165708286E-7</v>
      </c>
      <c r="CO35" s="45" t="str">
        <f t="shared" si="10"/>
        <v/>
      </c>
      <c r="CP35" s="45">
        <f t="shared" si="11"/>
        <v>3.0822707631015258E-7</v>
      </c>
    </row>
    <row r="36" spans="1:94">
      <c r="A36" s="34" t="s">
        <v>200</v>
      </c>
      <c r="B36" s="76">
        <v>76.77</v>
      </c>
      <c r="C36" s="76">
        <v>11.683</v>
      </c>
      <c r="D36" s="76">
        <v>2.4079999999999999</v>
      </c>
      <c r="E36" s="76">
        <v>12.006</v>
      </c>
      <c r="F36" s="76">
        <v>8.3290000000000006</v>
      </c>
      <c r="G36" s="76">
        <v>0.52399999999999991</v>
      </c>
      <c r="H36" s="76">
        <v>9.6519999999999975</v>
      </c>
      <c r="I36" s="76">
        <v>0.70159999999999989</v>
      </c>
      <c r="J36" s="76">
        <v>0.11660000000000002</v>
      </c>
      <c r="K36" s="76">
        <v>0.60299999999999998</v>
      </c>
      <c r="L36" s="76"/>
      <c r="M36" s="76">
        <v>7.6530000000000001E-2</v>
      </c>
      <c r="N36" s="76"/>
      <c r="O36" s="94" t="s">
        <v>200</v>
      </c>
      <c r="P36" s="76">
        <v>0</v>
      </c>
      <c r="Q36" s="76">
        <v>0.29748725970447049</v>
      </c>
      <c r="R36" s="76">
        <v>0</v>
      </c>
      <c r="S36" s="76">
        <v>0.7015927155905356</v>
      </c>
      <c r="T36" s="76">
        <v>0.7015927155905356</v>
      </c>
      <c r="U36" s="76">
        <v>1.2543421261925625</v>
      </c>
      <c r="V36" s="76">
        <v>3.9082925132139532E-4</v>
      </c>
      <c r="W36" s="76">
        <v>0.11659990771646359</v>
      </c>
      <c r="X36" s="76">
        <v>7.6530285561952627E-2</v>
      </c>
      <c r="Y36" s="76">
        <v>2.0198142088769102</v>
      </c>
      <c r="Z36" s="76">
        <v>76.769982307908521</v>
      </c>
      <c r="AA36" s="76">
        <v>0.53380954800178582</v>
      </c>
      <c r="AB36" s="76">
        <v>0.35890742356189748</v>
      </c>
      <c r="AC36" s="76">
        <v>9.0228837955323354E-2</v>
      </c>
      <c r="AD36" s="76">
        <v>0</v>
      </c>
      <c r="AE36" s="76">
        <v>0</v>
      </c>
      <c r="AF36" s="76">
        <v>0.60299920493614856</v>
      </c>
      <c r="AG36" s="76">
        <v>0.60299920493614856</v>
      </c>
      <c r="AH36" s="76">
        <v>18298.362349465653</v>
      </c>
      <c r="AI36" s="76">
        <v>0</v>
      </c>
      <c r="AJ36" s="76">
        <v>0.15389906354271732</v>
      </c>
      <c r="AK36" s="76">
        <v>3.3014247321880325E-2</v>
      </c>
      <c r="AL36" s="76">
        <v>5.8361783122913173E-2</v>
      </c>
      <c r="AM36" s="76">
        <v>0.11333280702392563</v>
      </c>
      <c r="AN36" s="76">
        <v>0</v>
      </c>
      <c r="AO36" s="76">
        <v>0</v>
      </c>
      <c r="AP36" s="76">
        <v>11.683004679310173</v>
      </c>
      <c r="AQ36" s="76">
        <v>0</v>
      </c>
      <c r="AR36" s="76">
        <v>10.308399058626408</v>
      </c>
      <c r="AS36" s="76">
        <v>2.1671768602875923</v>
      </c>
      <c r="AT36" s="76">
        <v>0.24080155866774694</v>
      </c>
      <c r="AU36" s="76">
        <v>2.4079784189553401</v>
      </c>
      <c r="AV36" s="76">
        <v>0</v>
      </c>
      <c r="AW36" s="76">
        <v>0.32799379509140919</v>
      </c>
      <c r="AX36" s="76">
        <v>2.4987234136366883E-3</v>
      </c>
      <c r="AY36" s="76">
        <v>3.2608450123183261</v>
      </c>
      <c r="AZ36" s="76">
        <v>2.7485750976923122E-3</v>
      </c>
      <c r="BA36" s="76">
        <v>0.75377487502549068</v>
      </c>
      <c r="BB36" s="76">
        <v>0.90786024901205387</v>
      </c>
      <c r="BC36" s="76">
        <v>8.3290409343187983E-4</v>
      </c>
      <c r="BD36" s="76">
        <v>0</v>
      </c>
      <c r="BE36" s="76">
        <v>0.58636174539922958</v>
      </c>
      <c r="BF36" s="76">
        <v>12.005548108654798</v>
      </c>
      <c r="BG36" s="76">
        <v>8.3285492605697868</v>
      </c>
      <c r="BH36" s="76">
        <v>3.6769988480850091</v>
      </c>
      <c r="BI36" s="76">
        <v>6.7131543180277455E-3</v>
      </c>
      <c r="BJ36" s="76">
        <v>0</v>
      </c>
      <c r="BK36" s="76">
        <v>0.19906298053869936</v>
      </c>
      <c r="BL36" s="76">
        <v>5.4554836113912819E-2</v>
      </c>
      <c r="BM36" s="76">
        <v>2.2629888060318462</v>
      </c>
      <c r="BN36" s="76">
        <v>0.14992239730595194</v>
      </c>
      <c r="BO36" s="76">
        <v>2.915170555068701E-2</v>
      </c>
      <c r="BP36" s="76">
        <v>3.2333171293617067</v>
      </c>
      <c r="BQ36" s="76">
        <v>0.10447046406807871</v>
      </c>
      <c r="BR36" s="76">
        <v>1.2493599431207525E-3</v>
      </c>
      <c r="BS36" s="76">
        <v>0.1374285289108616</v>
      </c>
      <c r="BT36" s="76">
        <v>8.3290453435627787E-5</v>
      </c>
      <c r="BU36" s="76">
        <v>0.52399787033515777</v>
      </c>
      <c r="BV36" s="76">
        <v>2.7809024819927579</v>
      </c>
      <c r="BW36" s="76">
        <v>0</v>
      </c>
      <c r="BX36" s="76">
        <v>6.6517590599491825E-5</v>
      </c>
      <c r="BY36" s="76">
        <v>0.37761406229269667</v>
      </c>
      <c r="BZ36" s="76">
        <v>0</v>
      </c>
      <c r="CA36" s="76">
        <v>1.2968756373617292</v>
      </c>
      <c r="CB36" s="76">
        <v>9.651997332407392</v>
      </c>
      <c r="CC36" s="76">
        <v>0.28368895714821124</v>
      </c>
      <c r="CD36" s="76"/>
      <c r="CE36" s="45">
        <f t="shared" si="12"/>
        <v>-2.3045579621462042E-7</v>
      </c>
      <c r="CF36" s="45">
        <f t="shared" si="13"/>
        <v>4.0052299692860106E-7</v>
      </c>
      <c r="CG36" s="45">
        <f t="shared" si="14"/>
        <v>-8.9622278487411222E-6</v>
      </c>
      <c r="CH36" s="45">
        <f t="shared" si="15"/>
        <v>-3.763879270382069E-5</v>
      </c>
      <c r="CI36" s="45">
        <f t="shared" si="16"/>
        <v>-5.4116872399302052E-5</v>
      </c>
      <c r="CJ36" s="45">
        <f t="shared" si="17"/>
        <v>-4.0642458819526036E-6</v>
      </c>
      <c r="CK36" s="45">
        <f t="shared" si="18"/>
        <v>-2.7637718664281431E-7</v>
      </c>
      <c r="CL36" s="83">
        <f t="shared" si="19"/>
        <v>-1.0382567651499568E-5</v>
      </c>
      <c r="CM36" s="83">
        <f t="shared" si="20"/>
        <v>-7.9145400032188529E-7</v>
      </c>
      <c r="CN36" s="83">
        <f t="shared" si="21"/>
        <v>-1.3185138497877757E-6</v>
      </c>
      <c r="CO36" s="45" t="str">
        <f t="shared" si="10"/>
        <v/>
      </c>
      <c r="CP36" s="45">
        <f t="shared" si="11"/>
        <v>3.7313726986275686E-6</v>
      </c>
    </row>
    <row r="37" spans="1:94">
      <c r="A37" s="34" t="s">
        <v>201</v>
      </c>
      <c r="B37" s="76">
        <v>14339.190000000082</v>
      </c>
      <c r="C37" s="76">
        <v>3384.9129999999755</v>
      </c>
      <c r="D37" s="76">
        <v>557.59300000000121</v>
      </c>
      <c r="E37" s="76">
        <v>2067.1760000000027</v>
      </c>
      <c r="F37" s="76">
        <v>1332.9539999999924</v>
      </c>
      <c r="G37" s="76">
        <v>154.88310000000058</v>
      </c>
      <c r="H37" s="76">
        <v>2077.7300000000378</v>
      </c>
      <c r="I37" s="76">
        <v>144.1986000000002</v>
      </c>
      <c r="J37" s="76">
        <v>24.913600000000031</v>
      </c>
      <c r="K37" s="76">
        <v>134.46179999999995</v>
      </c>
      <c r="L37" s="76"/>
      <c r="M37" s="76">
        <v>15.89658000000049</v>
      </c>
      <c r="N37" s="76"/>
      <c r="O37" s="94" t="s">
        <v>201</v>
      </c>
      <c r="P37" s="76">
        <v>0</v>
      </c>
      <c r="Q37" s="76">
        <v>63.563444685551445</v>
      </c>
      <c r="R37" s="76">
        <v>0</v>
      </c>
      <c r="S37" s="76">
        <v>144.06663817449103</v>
      </c>
      <c r="T37" s="76">
        <v>144.06663817449103</v>
      </c>
      <c r="U37" s="76">
        <v>259.42457440268527</v>
      </c>
      <c r="V37" s="76">
        <v>6.4218692438763852E-2</v>
      </c>
      <c r="W37" s="76">
        <v>24.890204262489956</v>
      </c>
      <c r="X37" s="76">
        <v>15.881945766036781</v>
      </c>
      <c r="Y37" s="76">
        <v>435.77850058354153</v>
      </c>
      <c r="Z37" s="76">
        <v>14326.132500427144</v>
      </c>
      <c r="AA37" s="76">
        <v>113.7599634174904</v>
      </c>
      <c r="AB37" s="76">
        <v>72.012370522495402</v>
      </c>
      <c r="AC37" s="76">
        <v>19.931678228419788</v>
      </c>
      <c r="AD37" s="76">
        <v>0</v>
      </c>
      <c r="AE37" s="76">
        <v>0</v>
      </c>
      <c r="AF37" s="76">
        <v>134.33225950063985</v>
      </c>
      <c r="AG37" s="76">
        <v>134.33225950063985</v>
      </c>
      <c r="AH37" s="76">
        <v>3936397.9549661865</v>
      </c>
      <c r="AI37" s="76">
        <v>0</v>
      </c>
      <c r="AJ37" s="76">
        <v>31.142015810581082</v>
      </c>
      <c r="AK37" s="76">
        <v>6.7712362561742099</v>
      </c>
      <c r="AL37" s="76">
        <v>11.255464502865403</v>
      </c>
      <c r="AM37" s="76">
        <v>23.929256340680226</v>
      </c>
      <c r="AN37" s="76">
        <v>0</v>
      </c>
      <c r="AO37" s="76">
        <v>0</v>
      </c>
      <c r="AP37" s="76">
        <v>3381.3948676400041</v>
      </c>
      <c r="AQ37" s="76">
        <v>0</v>
      </c>
      <c r="AR37" s="76">
        <v>2211.3506729057467</v>
      </c>
      <c r="AS37" s="76">
        <v>501.34642270319722</v>
      </c>
      <c r="AT37" s="76">
        <v>55.705272364512183</v>
      </c>
      <c r="AU37" s="76">
        <v>557.05169506770937</v>
      </c>
      <c r="AV37" s="76">
        <v>0</v>
      </c>
      <c r="AW37" s="76">
        <v>67.903181768657959</v>
      </c>
      <c r="AX37" s="76">
        <v>0.39954695811769381</v>
      </c>
      <c r="AY37" s="76">
        <v>716.78964897336266</v>
      </c>
      <c r="AZ37" s="76">
        <v>0.4395020299056972</v>
      </c>
      <c r="BA37" s="76">
        <v>120.5300744611077</v>
      </c>
      <c r="BB37" s="76">
        <v>145.16883656586032</v>
      </c>
      <c r="BC37" s="76">
        <v>0.13318215115990673</v>
      </c>
      <c r="BD37" s="76">
        <v>0</v>
      </c>
      <c r="BE37" s="76">
        <v>93.760431995678971</v>
      </c>
      <c r="BF37" s="76">
        <v>2065.3401914629317</v>
      </c>
      <c r="BG37" s="76">
        <v>1331.7522097392484</v>
      </c>
      <c r="BH37" s="76">
        <v>733.58798172368392</v>
      </c>
      <c r="BI37" s="76">
        <v>1.0734477675446574</v>
      </c>
      <c r="BJ37" s="76">
        <v>0</v>
      </c>
      <c r="BK37" s="76">
        <v>31.830596702987812</v>
      </c>
      <c r="BL37" s="76">
        <v>8.7234514569795554</v>
      </c>
      <c r="BM37" s="76">
        <v>361.85662538512003</v>
      </c>
      <c r="BN37" s="76">
        <v>23.972839420845801</v>
      </c>
      <c r="BO37" s="76">
        <v>4.6613828017438568</v>
      </c>
      <c r="BP37" s="76">
        <v>517.01411332859345</v>
      </c>
      <c r="BQ37" s="76">
        <v>20.32535944957468</v>
      </c>
      <c r="BR37" s="76">
        <v>0.199773560078705</v>
      </c>
      <c r="BS37" s="76">
        <v>21.975086944779729</v>
      </c>
      <c r="BT37" s="76">
        <v>1.3318208744633126E-2</v>
      </c>
      <c r="BU37" s="76">
        <v>154.73281104074684</v>
      </c>
      <c r="BV37" s="76">
        <v>617.32653941156445</v>
      </c>
      <c r="BW37" s="76">
        <v>0</v>
      </c>
      <c r="BX37" s="76">
        <v>1.0930600664689117E-2</v>
      </c>
      <c r="BY37" s="76">
        <v>81.768506916763414</v>
      </c>
      <c r="BZ37" s="76">
        <v>0</v>
      </c>
      <c r="CA37" s="76">
        <v>287.57309319400099</v>
      </c>
      <c r="CB37" s="76">
        <v>2075.7737000722013</v>
      </c>
      <c r="CC37" s="76">
        <v>62.001251159438269</v>
      </c>
      <c r="CD37" s="76"/>
      <c r="CE37" s="45">
        <f t="shared" si="12"/>
        <v>-9.1061626025866124E-4</v>
      </c>
      <c r="CF37" s="45">
        <f t="shared" si="13"/>
        <v>-1.0393568047306853E-3</v>
      </c>
      <c r="CG37" s="45">
        <f t="shared" si="14"/>
        <v>-9.7078860798438234E-4</v>
      </c>
      <c r="CH37" s="45">
        <f t="shared" si="15"/>
        <v>-8.8807558576095428E-4</v>
      </c>
      <c r="CI37" s="45">
        <f t="shared" si="16"/>
        <v>-9.0159920053057045E-4</v>
      </c>
      <c r="CJ37" s="45">
        <f t="shared" si="17"/>
        <v>-9.703380114017752E-4</v>
      </c>
      <c r="CK37" s="45">
        <f t="shared" si="18"/>
        <v>-9.4155637538871281E-4</v>
      </c>
      <c r="CL37" s="83">
        <f t="shared" si="19"/>
        <v>-9.1513943623006935E-4</v>
      </c>
      <c r="CM37" s="83">
        <f t="shared" si="20"/>
        <v>-9.3907494340741754E-4</v>
      </c>
      <c r="CN37" s="83">
        <f t="shared" si="21"/>
        <v>-9.6340000922272328E-4</v>
      </c>
      <c r="CO37" s="45" t="str">
        <f t="shared" si="10"/>
        <v/>
      </c>
      <c r="CP37" s="45">
        <f t="shared" si="11"/>
        <v>-9.2059008690607185E-4</v>
      </c>
    </row>
    <row r="38" spans="1:94">
      <c r="A38" s="34" t="s">
        <v>202</v>
      </c>
      <c r="B38" s="76">
        <v>9255.2000000000462</v>
      </c>
      <c r="C38" s="76">
        <v>1117.8000000000036</v>
      </c>
      <c r="D38" s="76">
        <v>286.89200000000199</v>
      </c>
      <c r="E38" s="76">
        <v>1515.7399999999843</v>
      </c>
      <c r="F38" s="76">
        <v>1042.8120000000063</v>
      </c>
      <c r="G38" s="76">
        <v>77.497799999999955</v>
      </c>
      <c r="H38" s="76">
        <v>1143.1999999999869</v>
      </c>
      <c r="I38" s="76">
        <v>88.688000000000159</v>
      </c>
      <c r="J38" s="76">
        <v>13.937200000000018</v>
      </c>
      <c r="K38" s="76">
        <v>67.349599999999811</v>
      </c>
      <c r="L38" s="76"/>
      <c r="M38" s="76">
        <v>9.5273999999999361</v>
      </c>
      <c r="N38" s="76"/>
      <c r="O38" s="94" t="s">
        <v>202</v>
      </c>
      <c r="P38" s="76">
        <v>0</v>
      </c>
      <c r="Q38" s="76">
        <v>35.696175751289985</v>
      </c>
      <c r="R38" s="76">
        <v>0</v>
      </c>
      <c r="S38" s="76">
        <v>88.72115167580813</v>
      </c>
      <c r="T38" s="76">
        <v>88.72115167580813</v>
      </c>
      <c r="U38" s="76">
        <v>159.2426781692819</v>
      </c>
      <c r="V38" s="76">
        <v>6.6491424589075018E-2</v>
      </c>
      <c r="W38" s="76">
        <v>13.942615717621653</v>
      </c>
      <c r="X38" s="76">
        <v>9.5310264829643359</v>
      </c>
      <c r="Y38" s="76">
        <v>238.09052285035585</v>
      </c>
      <c r="Z38" s="76">
        <v>9259.023613926598</v>
      </c>
      <c r="AA38" s="76">
        <v>64.35551191256468</v>
      </c>
      <c r="AB38" s="76">
        <v>47.817958230129463</v>
      </c>
      <c r="AC38" s="76">
        <v>10.164046370459166</v>
      </c>
      <c r="AD38" s="76">
        <v>0</v>
      </c>
      <c r="AE38" s="76">
        <v>0</v>
      </c>
      <c r="AF38" s="76">
        <v>67.377080649724135</v>
      </c>
      <c r="AG38" s="76">
        <v>67.377080649724135</v>
      </c>
      <c r="AH38" s="76">
        <v>2179307.6728208689</v>
      </c>
      <c r="AI38" s="76">
        <v>0</v>
      </c>
      <c r="AJ38" s="76">
        <v>20.236820681702191</v>
      </c>
      <c r="AK38" s="76">
        <v>4.2490860573982152</v>
      </c>
      <c r="AL38" s="76">
        <v>8.2377535736466765</v>
      </c>
      <c r="AM38" s="76">
        <v>13.890462495213219</v>
      </c>
      <c r="AN38" s="76">
        <v>0</v>
      </c>
      <c r="AO38" s="76">
        <v>0</v>
      </c>
      <c r="AP38" s="76">
        <v>1118.2738258458858</v>
      </c>
      <c r="AQ38" s="76">
        <v>0</v>
      </c>
      <c r="AR38" s="76">
        <v>1227.1656681933675</v>
      </c>
      <c r="AS38" s="76">
        <v>258.29997316975033</v>
      </c>
      <c r="AT38" s="76">
        <v>28.70002736376815</v>
      </c>
      <c r="AU38" s="76">
        <v>287.00000053351846</v>
      </c>
      <c r="AV38" s="76">
        <v>0</v>
      </c>
      <c r="AW38" s="76">
        <v>41.571673581463543</v>
      </c>
      <c r="AX38" s="76">
        <v>0.31297569073562725</v>
      </c>
      <c r="AY38" s="76">
        <v>370.90799880619721</v>
      </c>
      <c r="AZ38" s="76">
        <v>0.34427440819678451</v>
      </c>
      <c r="BA38" s="76">
        <v>94.414296973605161</v>
      </c>
      <c r="BB38" s="76">
        <v>113.71445096645115</v>
      </c>
      <c r="BC38" s="76">
        <v>0.10432496635195689</v>
      </c>
      <c r="BD38" s="76">
        <v>0</v>
      </c>
      <c r="BE38" s="76">
        <v>73.444935928173422</v>
      </c>
      <c r="BF38" s="76">
        <v>1516.3075055341519</v>
      </c>
      <c r="BG38" s="76">
        <v>1043.1955910955319</v>
      </c>
      <c r="BH38" s="76">
        <v>473.11191443862054</v>
      </c>
      <c r="BI38" s="76">
        <v>0.84085881380313832</v>
      </c>
      <c r="BJ38" s="76">
        <v>0</v>
      </c>
      <c r="BK38" s="76">
        <v>24.933727409514049</v>
      </c>
      <c r="BL38" s="76">
        <v>6.8333015206380185</v>
      </c>
      <c r="BM38" s="76">
        <v>283.45150933932996</v>
      </c>
      <c r="BN38" s="76">
        <v>18.778532493372357</v>
      </c>
      <c r="BO38" s="76">
        <v>3.6513849214878999</v>
      </c>
      <c r="BP38" s="76">
        <v>404.99043987720256</v>
      </c>
      <c r="BQ38" s="76">
        <v>14.564893658761994</v>
      </c>
      <c r="BR38" s="76">
        <v>0.15648771419280522</v>
      </c>
      <c r="BS38" s="76">
        <v>17.213657589135625</v>
      </c>
      <c r="BT38" s="76">
        <v>1.0432483341325087E-2</v>
      </c>
      <c r="BU38" s="76">
        <v>77.517808693926796</v>
      </c>
      <c r="BV38" s="76">
        <v>310.17572625936276</v>
      </c>
      <c r="BW38" s="76">
        <v>0</v>
      </c>
      <c r="BX38" s="76">
        <v>1.1317702040421743E-2</v>
      </c>
      <c r="BY38" s="76">
        <v>44.210788957555522</v>
      </c>
      <c r="BZ38" s="76">
        <v>0</v>
      </c>
      <c r="CA38" s="76">
        <v>144.97200055953306</v>
      </c>
      <c r="CB38" s="76">
        <v>1143.6488674305679</v>
      </c>
      <c r="CC38" s="76">
        <v>32.631012070382553</v>
      </c>
      <c r="CD38" s="76"/>
      <c r="CE38" s="45">
        <f t="shared" si="12"/>
        <v>4.1313142088251191E-4</v>
      </c>
      <c r="CF38" s="45">
        <f t="shared" si="13"/>
        <v>4.23891434856122E-4</v>
      </c>
      <c r="CG38" s="45">
        <f t="shared" si="14"/>
        <v>3.7645013983127261E-4</v>
      </c>
      <c r="CH38" s="45">
        <f t="shared" si="15"/>
        <v>3.7440823239315459E-4</v>
      </c>
      <c r="CI38" s="45">
        <f t="shared" si="16"/>
        <v>3.6784300096816535E-4</v>
      </c>
      <c r="CJ38" s="45">
        <f t="shared" si="17"/>
        <v>2.5818402492509785E-4</v>
      </c>
      <c r="CK38" s="45">
        <f t="shared" si="18"/>
        <v>3.9264120939556404E-4</v>
      </c>
      <c r="CL38" s="83">
        <f t="shared" si="19"/>
        <v>3.7380114342381671E-4</v>
      </c>
      <c r="CM38" s="83">
        <f t="shared" si="20"/>
        <v>3.8858003197444818E-4</v>
      </c>
      <c r="CN38" s="83">
        <f t="shared" si="21"/>
        <v>4.080298876953213E-4</v>
      </c>
      <c r="CO38" s="45" t="str">
        <f t="shared" si="10"/>
        <v/>
      </c>
      <c r="CP38" s="45">
        <f t="shared" si="11"/>
        <v>3.8063721103341283E-4</v>
      </c>
    </row>
    <row r="39" spans="1:94">
      <c r="A39" s="34" t="s">
        <v>331</v>
      </c>
      <c r="B39" s="76">
        <v>251.82</v>
      </c>
      <c r="C39" s="76">
        <v>43.991000000000014</v>
      </c>
      <c r="D39" s="76">
        <v>9.4159999999999968</v>
      </c>
      <c r="E39" s="76">
        <v>44.596000000000018</v>
      </c>
      <c r="F39" s="76">
        <v>26.425000000000001</v>
      </c>
      <c r="G39" s="76">
        <v>3.9131999999999985</v>
      </c>
      <c r="H39" s="76">
        <v>36.075000000000017</v>
      </c>
      <c r="I39" s="76">
        <v>2.9170000000000003</v>
      </c>
      <c r="J39" s="76">
        <v>0.44269000000000003</v>
      </c>
      <c r="K39" s="76">
        <v>2.0459999999999998</v>
      </c>
      <c r="L39" s="76"/>
      <c r="M39" s="76">
        <v>0.30957999999999986</v>
      </c>
      <c r="N39" s="76"/>
      <c r="O39" s="94" t="s">
        <v>331</v>
      </c>
      <c r="P39" s="76">
        <v>0</v>
      </c>
      <c r="Q39" s="76">
        <v>1.1332168511251837</v>
      </c>
      <c r="R39" s="76">
        <v>0</v>
      </c>
      <c r="S39" s="76">
        <v>2.916998423623407</v>
      </c>
      <c r="T39" s="76">
        <v>2.916998423623407</v>
      </c>
      <c r="U39" s="76">
        <v>5.2038402308239222</v>
      </c>
      <c r="V39" s="76">
        <v>2.4443354662169242E-3</v>
      </c>
      <c r="W39" s="76">
        <v>0.44269043052347645</v>
      </c>
      <c r="X39" s="76">
        <v>0.30957982499181536</v>
      </c>
      <c r="Y39" s="76">
        <v>7.4856923139602216</v>
      </c>
      <c r="Z39" s="76">
        <v>251.81991368904909</v>
      </c>
      <c r="AA39" s="76">
        <v>2.0481897656310459</v>
      </c>
      <c r="AB39" s="76">
        <v>1.5988550256783343</v>
      </c>
      <c r="AC39" s="76">
        <v>0.31138853119529092</v>
      </c>
      <c r="AD39" s="76">
        <v>0</v>
      </c>
      <c r="AE39" s="76">
        <v>0</v>
      </c>
      <c r="AF39" s="76">
        <v>2.0460016962846606</v>
      </c>
      <c r="AG39" s="76">
        <v>2.0460016962846606</v>
      </c>
      <c r="AH39" s="76">
        <v>68938.527863666182</v>
      </c>
      <c r="AI39" s="76">
        <v>0</v>
      </c>
      <c r="AJ39" s="76">
        <v>0.67254825208088764</v>
      </c>
      <c r="AK39" s="76">
        <v>0.1397834559550698</v>
      </c>
      <c r="AL39" s="76">
        <v>0.28252027880128083</v>
      </c>
      <c r="AM39" s="76">
        <v>0.44591981636380662</v>
      </c>
      <c r="AN39" s="76">
        <v>0</v>
      </c>
      <c r="AO39" s="76">
        <v>0</v>
      </c>
      <c r="AP39" s="76">
        <v>43.991002606965509</v>
      </c>
      <c r="AQ39" s="76">
        <v>0</v>
      </c>
      <c r="AR39" s="76">
        <v>38.807168438631592</v>
      </c>
      <c r="AS39" s="76">
        <v>8.47439479268286</v>
      </c>
      <c r="AT39" s="76">
        <v>0.9416020017967669</v>
      </c>
      <c r="AU39" s="76">
        <v>9.4159967944796286</v>
      </c>
      <c r="AV39" s="76">
        <v>0</v>
      </c>
      <c r="AW39" s="76">
        <v>1.3574170243114689</v>
      </c>
      <c r="AX39" s="76">
        <v>7.9275102652711388E-3</v>
      </c>
      <c r="AY39" s="76">
        <v>11.428231692984342</v>
      </c>
      <c r="AZ39" s="76">
        <v>8.7202985058174465E-3</v>
      </c>
      <c r="BA39" s="76">
        <v>2.3914620501882191</v>
      </c>
      <c r="BB39" s="76">
        <v>2.8803233078148338</v>
      </c>
      <c r="BC39" s="76">
        <v>2.6425066552026324E-3</v>
      </c>
      <c r="BD39" s="76">
        <v>0</v>
      </c>
      <c r="BE39" s="76">
        <v>1.8603196701885505</v>
      </c>
      <c r="BF39" s="76">
        <v>44.594562281012145</v>
      </c>
      <c r="BG39" s="76">
        <v>26.423567390223607</v>
      </c>
      <c r="BH39" s="76">
        <v>18.170994890788542</v>
      </c>
      <c r="BI39" s="76">
        <v>2.1298539989087126E-2</v>
      </c>
      <c r="BJ39" s="76">
        <v>0</v>
      </c>
      <c r="BK39" s="76">
        <v>0.6315574441817271</v>
      </c>
      <c r="BL39" s="76">
        <v>0.17308388035516462</v>
      </c>
      <c r="BM39" s="76">
        <v>7.1796711806301898</v>
      </c>
      <c r="BN39" s="76">
        <v>0.47565069969190399</v>
      </c>
      <c r="BO39" s="76">
        <v>9.2487195004326575E-2</v>
      </c>
      <c r="BP39" s="76">
        <v>10.258182840324743</v>
      </c>
      <c r="BQ39" s="76">
        <v>0.49690179494590403</v>
      </c>
      <c r="BR39" s="76">
        <v>3.9637579986441579E-3</v>
      </c>
      <c r="BS39" s="76">
        <v>0.43601225769826446</v>
      </c>
      <c r="BT39" s="76">
        <v>2.6425073165892301E-4</v>
      </c>
      <c r="BU39" s="76">
        <v>3.9131742610382658</v>
      </c>
      <c r="BV39" s="76">
        <v>9.4467835726199194</v>
      </c>
      <c r="BW39" s="76">
        <v>0</v>
      </c>
      <c r="BX39" s="76">
        <v>4.1605278078451466E-4</v>
      </c>
      <c r="BY39" s="76">
        <v>1.38478423616969</v>
      </c>
      <c r="BZ39" s="76">
        <v>0</v>
      </c>
      <c r="CA39" s="76">
        <v>4.4212016532019387</v>
      </c>
      <c r="CB39" s="76">
        <v>36.074988894216723</v>
      </c>
      <c r="CC39" s="76">
        <v>1.0119319399262556</v>
      </c>
      <c r="CD39" s="76"/>
      <c r="CE39" s="45">
        <f t="shared" si="12"/>
        <v>-3.4274859385870601E-7</v>
      </c>
      <c r="CF39" s="45">
        <f t="shared" si="13"/>
        <v>5.9261337433415094E-8</v>
      </c>
      <c r="CG39" s="45">
        <f t="shared" si="14"/>
        <v>-3.4043334412219752E-7</v>
      </c>
      <c r="CH39" s="45">
        <f t="shared" si="15"/>
        <v>-3.2238743113125083E-5</v>
      </c>
      <c r="CI39" s="45">
        <f t="shared" si="16"/>
        <v>-5.4214182645000747E-5</v>
      </c>
      <c r="CJ39" s="45">
        <f t="shared" si="17"/>
        <v>-6.5774715661441672E-6</v>
      </c>
      <c r="CK39" s="45">
        <f t="shared" si="18"/>
        <v>-3.0785262075912535E-7</v>
      </c>
      <c r="CL39" s="83">
        <f t="shared" si="19"/>
        <v>-5.4041021366462444E-7</v>
      </c>
      <c r="CM39" s="83">
        <f t="shared" si="20"/>
        <v>9.7251683215022349E-7</v>
      </c>
      <c r="CN39" s="83">
        <f t="shared" si="21"/>
        <v>8.290736367228269E-7</v>
      </c>
      <c r="CO39" s="45" t="str">
        <f t="shared" si="10"/>
        <v/>
      </c>
      <c r="CP39" s="45">
        <f t="shared" si="11"/>
        <v>-5.6530843239156576E-7</v>
      </c>
    </row>
    <row r="40" spans="1:94">
      <c r="A40" s="34" t="s">
        <v>204</v>
      </c>
      <c r="B40" s="76">
        <v>5.88</v>
      </c>
      <c r="C40" s="76">
        <v>0.40399999999999997</v>
      </c>
      <c r="D40" s="76">
        <v>0.13900000000000001</v>
      </c>
      <c r="E40" s="76">
        <v>1.02</v>
      </c>
      <c r="F40" s="76">
        <v>0.75</v>
      </c>
      <c r="G40" s="76">
        <v>2.58E-2</v>
      </c>
      <c r="H40" s="76">
        <v>0.59699999999999998</v>
      </c>
      <c r="I40" s="76">
        <v>4.9099999999999998E-2</v>
      </c>
      <c r="J40" s="76">
        <v>7.3299999999999997E-3</v>
      </c>
      <c r="K40" s="76">
        <v>3.3099999999999997E-2</v>
      </c>
      <c r="L40" s="76"/>
      <c r="M40" s="76">
        <v>5.1999999999999998E-3</v>
      </c>
      <c r="N40" s="76"/>
      <c r="O40" s="94" t="s">
        <v>204</v>
      </c>
      <c r="P40" s="76">
        <v>0</v>
      </c>
      <c r="Q40" s="76">
        <v>1.8824001953295085E-2</v>
      </c>
      <c r="R40" s="76">
        <v>0</v>
      </c>
      <c r="S40" s="76">
        <v>4.9099843055606072E-2</v>
      </c>
      <c r="T40" s="76">
        <v>4.9099843055606072E-2</v>
      </c>
      <c r="U40" s="76">
        <v>8.7673764116470168E-2</v>
      </c>
      <c r="V40" s="76">
        <v>4.3372745228371279E-5</v>
      </c>
      <c r="W40" s="76">
        <v>7.3300078334187632E-3</v>
      </c>
      <c r="X40" s="76">
        <v>5.2000205538671835E-3</v>
      </c>
      <c r="Y40" s="76">
        <v>0.12374312350843544</v>
      </c>
      <c r="Z40" s="76">
        <v>5.8799984567646071</v>
      </c>
      <c r="AA40" s="76">
        <v>3.4066466542105517E-2</v>
      </c>
      <c r="AB40" s="76">
        <v>2.7228970462474578E-2</v>
      </c>
      <c r="AC40" s="76">
        <v>5.0790583134641774E-3</v>
      </c>
      <c r="AD40" s="76">
        <v>0</v>
      </c>
      <c r="AE40" s="76">
        <v>0</v>
      </c>
      <c r="AF40" s="76">
        <v>3.3100075109266582E-2</v>
      </c>
      <c r="AG40" s="76">
        <v>3.3100075109266582E-2</v>
      </c>
      <c r="AH40" s="76">
        <v>1135.3803160325622</v>
      </c>
      <c r="AI40" s="76">
        <v>0</v>
      </c>
      <c r="AJ40" s="76">
        <v>1.1421078751302103E-2</v>
      </c>
      <c r="AK40" s="76">
        <v>2.3624795837673684E-3</v>
      </c>
      <c r="AL40" s="76">
        <v>4.8670683231975837E-3</v>
      </c>
      <c r="AM40" s="76">
        <v>7.4484062699449391E-3</v>
      </c>
      <c r="AN40" s="76">
        <v>0</v>
      </c>
      <c r="AO40" s="76">
        <v>0</v>
      </c>
      <c r="AP40" s="76">
        <v>0.40400028660085868</v>
      </c>
      <c r="AQ40" s="76">
        <v>0</v>
      </c>
      <c r="AR40" s="76">
        <v>0.6430545037671479</v>
      </c>
      <c r="AS40" s="76">
        <v>0.12510158346974432</v>
      </c>
      <c r="AT40" s="76">
        <v>1.3900068894437189E-2</v>
      </c>
      <c r="AU40" s="76">
        <v>0.13900165236418149</v>
      </c>
      <c r="AV40" s="76">
        <v>0</v>
      </c>
      <c r="AW40" s="76">
        <v>2.2860301978097079E-2</v>
      </c>
      <c r="AX40" s="76">
        <v>2.2499875990013063E-4</v>
      </c>
      <c r="AY40" s="76">
        <v>0.18696177879925263</v>
      </c>
      <c r="AZ40" s="76">
        <v>2.4749637615260395E-4</v>
      </c>
      <c r="BA40" s="76">
        <v>6.7875019979386789E-2</v>
      </c>
      <c r="BB40" s="76">
        <v>8.174991870456412E-2</v>
      </c>
      <c r="BC40" s="76">
        <v>7.4999917326675373E-5</v>
      </c>
      <c r="BD40" s="76">
        <v>0</v>
      </c>
      <c r="BE40" s="76">
        <v>5.2799925042852337E-2</v>
      </c>
      <c r="BF40" s="76">
        <v>1.0199593587856943</v>
      </c>
      <c r="BG40" s="76">
        <v>0.74995941390124421</v>
      </c>
      <c r="BH40" s="76">
        <v>0.26999994488445023</v>
      </c>
      <c r="BI40" s="76">
        <v>6.0450183810358427E-4</v>
      </c>
      <c r="BJ40" s="76">
        <v>0</v>
      </c>
      <c r="BK40" s="76">
        <v>1.7925020806120032E-2</v>
      </c>
      <c r="BL40" s="76">
        <v>4.9125481572115945E-3</v>
      </c>
      <c r="BM40" s="76">
        <v>0.20377497423348051</v>
      </c>
      <c r="BN40" s="76">
        <v>1.3500035825107335E-2</v>
      </c>
      <c r="BO40" s="76">
        <v>2.624948604749858E-3</v>
      </c>
      <c r="BP40" s="76">
        <v>0.29114998594553482</v>
      </c>
      <c r="BQ40" s="76">
        <v>8.540469980433979E-3</v>
      </c>
      <c r="BR40" s="76">
        <v>1.1250042714551057E-4</v>
      </c>
      <c r="BS40" s="76">
        <v>1.2375039269829198E-2</v>
      </c>
      <c r="BT40" s="76">
        <v>7.5000137788874372E-6</v>
      </c>
      <c r="BU40" s="76">
        <v>2.5800144402740345E-2</v>
      </c>
      <c r="BV40" s="76">
        <v>0.15360221893351411</v>
      </c>
      <c r="BW40" s="76">
        <v>0</v>
      </c>
      <c r="BX40" s="76">
        <v>7.3818664373859807E-6</v>
      </c>
      <c r="BY40" s="76">
        <v>2.2847270497638298E-2</v>
      </c>
      <c r="BZ40" s="76">
        <v>0</v>
      </c>
      <c r="CA40" s="76">
        <v>7.1938652358669947E-2</v>
      </c>
      <c r="CB40" s="76">
        <v>0.59699984016490582</v>
      </c>
      <c r="CC40" s="76">
        <v>1.6610498065444207E-2</v>
      </c>
      <c r="CD40" s="76"/>
      <c r="CE40" s="45">
        <f t="shared" si="12"/>
        <v>-2.624549987770569E-7</v>
      </c>
      <c r="CF40" s="45">
        <f t="shared" si="13"/>
        <v>7.0940806611912668E-7</v>
      </c>
      <c r="CG40" s="45">
        <f t="shared" si="14"/>
        <v>1.1887512096988509E-5</v>
      </c>
      <c r="CH40" s="45">
        <f t="shared" si="15"/>
        <v>-3.9844327750678655E-5</v>
      </c>
      <c r="CI40" s="45">
        <f t="shared" si="16"/>
        <v>-5.4114798341053927E-5</v>
      </c>
      <c r="CJ40" s="45">
        <f t="shared" si="17"/>
        <v>5.597005439731733E-6</v>
      </c>
      <c r="CK40" s="45">
        <f t="shared" si="18"/>
        <v>-2.6773047598000955E-7</v>
      </c>
      <c r="CL40" s="83">
        <f t="shared" si="19"/>
        <v>-3.1964235015341958E-6</v>
      </c>
      <c r="CM40" s="83">
        <f t="shared" si="20"/>
        <v>1.0686792310332937E-6</v>
      </c>
      <c r="CN40" s="83">
        <f t="shared" si="21"/>
        <v>2.2691621324486484E-6</v>
      </c>
      <c r="CO40" s="45" t="str">
        <f t="shared" si="10"/>
        <v/>
      </c>
      <c r="CP40" s="45">
        <f t="shared" si="11"/>
        <v>3.952666766109381E-6</v>
      </c>
    </row>
    <row r="41" spans="1:94">
      <c r="A41" s="34" t="s">
        <v>205</v>
      </c>
      <c r="B41" s="76">
        <v>4625.8900000000012</v>
      </c>
      <c r="C41" s="76">
        <v>972.36400000000549</v>
      </c>
      <c r="D41" s="76">
        <v>185.77699999999851</v>
      </c>
      <c r="E41" s="76">
        <v>761.98999999999683</v>
      </c>
      <c r="F41" s="76">
        <v>470.63299999999793</v>
      </c>
      <c r="G41" s="76">
        <v>81.638700000000213</v>
      </c>
      <c r="H41" s="76">
        <v>649.43399999999917</v>
      </c>
      <c r="I41" s="76">
        <v>53.268300000000224</v>
      </c>
      <c r="J41" s="76">
        <v>7.9833000000000096</v>
      </c>
      <c r="K41" s="76">
        <v>36.246999999999979</v>
      </c>
      <c r="L41" s="76"/>
      <c r="M41" s="76">
        <v>5.6371899999999853</v>
      </c>
      <c r="N41" s="76"/>
      <c r="O41" s="94" t="s">
        <v>205</v>
      </c>
      <c r="P41" s="76">
        <v>0</v>
      </c>
      <c r="Q41" s="76">
        <v>20.416351326167209</v>
      </c>
      <c r="R41" s="76">
        <v>0</v>
      </c>
      <c r="S41" s="76">
        <v>53.208122194247267</v>
      </c>
      <c r="T41" s="76">
        <v>53.208122194247267</v>
      </c>
      <c r="U41" s="76">
        <v>94.520113692190691</v>
      </c>
      <c r="V41" s="76">
        <v>4.5756648383339683E-2</v>
      </c>
      <c r="W41" s="76">
        <v>7.9743480277680723</v>
      </c>
      <c r="X41" s="76">
        <v>5.6308349548477095</v>
      </c>
      <c r="Y41" s="76">
        <v>134.48959792095332</v>
      </c>
      <c r="Z41" s="76">
        <v>4621.0881661403118</v>
      </c>
      <c r="AA41" s="76">
        <v>36.927184471532257</v>
      </c>
      <c r="AB41" s="76">
        <v>29.222432783032129</v>
      </c>
      <c r="AC41" s="76">
        <v>5.5519079677326024</v>
      </c>
      <c r="AD41" s="76">
        <v>0</v>
      </c>
      <c r="AE41" s="76">
        <v>0</v>
      </c>
      <c r="AF41" s="76">
        <v>36.206560994904024</v>
      </c>
      <c r="AG41" s="76">
        <v>36.206560994904024</v>
      </c>
      <c r="AH41" s="76">
        <v>1240487.9599508368</v>
      </c>
      <c r="AI41" s="76">
        <v>0</v>
      </c>
      <c r="AJ41" s="76">
        <v>12.272187778361634</v>
      </c>
      <c r="AK41" s="76">
        <v>2.5436198278018272</v>
      </c>
      <c r="AL41" s="76">
        <v>5.1983217718232</v>
      </c>
      <c r="AM41" s="76">
        <v>8.0593697410737626</v>
      </c>
      <c r="AN41" s="76">
        <v>0</v>
      </c>
      <c r="AO41" s="76">
        <v>0</v>
      </c>
      <c r="AP41" s="76">
        <v>971.23591737076777</v>
      </c>
      <c r="AQ41" s="76">
        <v>0</v>
      </c>
      <c r="AR41" s="76">
        <v>698.34641115097804</v>
      </c>
      <c r="AS41" s="76">
        <v>167.01112302341858</v>
      </c>
      <c r="AT41" s="76">
        <v>18.55677664643925</v>
      </c>
      <c r="AU41" s="76">
        <v>185.56789966985789</v>
      </c>
      <c r="AV41" s="76">
        <v>0</v>
      </c>
      <c r="AW41" s="76">
        <v>24.649916373837755</v>
      </c>
      <c r="AX41" s="76">
        <v>0.14105003411652525</v>
      </c>
      <c r="AY41" s="76">
        <v>204.10706201425293</v>
      </c>
      <c r="AZ41" s="76">
        <v>0.1551556172114838</v>
      </c>
      <c r="BA41" s="76">
        <v>42.550045801021831</v>
      </c>
      <c r="BB41" s="76">
        <v>51.248106064363931</v>
      </c>
      <c r="BC41" s="76">
        <v>4.7016591544172349E-2</v>
      </c>
      <c r="BD41" s="76">
        <v>0</v>
      </c>
      <c r="BE41" s="76">
        <v>33.099705716033661</v>
      </c>
      <c r="BF41" s="76">
        <v>761.15045180960897</v>
      </c>
      <c r="BG41" s="76">
        <v>470.14085387754437</v>
      </c>
      <c r="BH41" s="76">
        <v>291.00959793206471</v>
      </c>
      <c r="BI41" s="76">
        <v>0.37895368199430102</v>
      </c>
      <c r="BJ41" s="76">
        <v>0</v>
      </c>
      <c r="BK41" s="76">
        <v>11.236974994075078</v>
      </c>
      <c r="BL41" s="76">
        <v>3.079588777371761</v>
      </c>
      <c r="BM41" s="76">
        <v>127.74417180619166</v>
      </c>
      <c r="BN41" s="76">
        <v>8.4629983410219527</v>
      </c>
      <c r="BO41" s="76">
        <v>1.6455802763493665</v>
      </c>
      <c r="BP41" s="76">
        <v>182.51853701284739</v>
      </c>
      <c r="BQ41" s="76">
        <v>9.130398691054193</v>
      </c>
      <c r="BR41" s="76">
        <v>7.0525035025931854E-2</v>
      </c>
      <c r="BS41" s="76">
        <v>7.7577424670822355</v>
      </c>
      <c r="BT41" s="76">
        <v>4.701661292900566E-3</v>
      </c>
      <c r="BU41" s="76">
        <v>81.537925181743546</v>
      </c>
      <c r="BV41" s="76">
        <v>168.13352730498519</v>
      </c>
      <c r="BW41" s="76">
        <v>0</v>
      </c>
      <c r="BX41" s="76">
        <v>7.7882307061867212E-3</v>
      </c>
      <c r="BY41" s="76">
        <v>24.852106935896213</v>
      </c>
      <c r="BZ41" s="76">
        <v>0</v>
      </c>
      <c r="CA41" s="76">
        <v>78.719917752608339</v>
      </c>
      <c r="CB41" s="76">
        <v>648.70553338073296</v>
      </c>
      <c r="CC41" s="76">
        <v>18.107627583618008</v>
      </c>
      <c r="CD41" s="76"/>
      <c r="CE41" s="45">
        <f t="shared" si="12"/>
        <v>-1.0380345965185929E-3</v>
      </c>
      <c r="CF41" s="45">
        <f t="shared" si="13"/>
        <v>-1.1601443793041678E-3</v>
      </c>
      <c r="CG41" s="45">
        <f t="shared" si="14"/>
        <v>-1.1255447667936093E-3</v>
      </c>
      <c r="CH41" s="45">
        <f t="shared" si="15"/>
        <v>-1.1017837378284E-3</v>
      </c>
      <c r="CI41" s="45">
        <f t="shared" si="16"/>
        <v>-1.0457110369514336E-3</v>
      </c>
      <c r="CJ41" s="45">
        <f t="shared" si="17"/>
        <v>-1.2344000854578401E-3</v>
      </c>
      <c r="CK41" s="45">
        <f t="shared" si="18"/>
        <v>-1.1216946129494535E-3</v>
      </c>
      <c r="CL41" s="83">
        <f t="shared" si="19"/>
        <v>-1.1297113997059587E-3</v>
      </c>
      <c r="CM41" s="83">
        <f t="shared" si="20"/>
        <v>-1.1213373206490202E-3</v>
      </c>
      <c r="CN41" s="83">
        <f t="shared" si="21"/>
        <v>-1.1156510910131847E-3</v>
      </c>
      <c r="CO41" s="45" t="str">
        <f t="shared" si="10"/>
        <v/>
      </c>
      <c r="CP41" s="45">
        <f t="shared" si="11"/>
        <v>-1.1273427278973786E-3</v>
      </c>
    </row>
    <row r="42" spans="1:94">
      <c r="A42" s="34" t="s">
        <v>206</v>
      </c>
      <c r="B42" s="76">
        <v>2686.6199999999994</v>
      </c>
      <c r="C42" s="76">
        <v>629.39999999999839</v>
      </c>
      <c r="D42" s="76">
        <v>115.14000000000007</v>
      </c>
      <c r="E42" s="76">
        <v>458.11900000000009</v>
      </c>
      <c r="F42" s="76">
        <v>267.83599999999939</v>
      </c>
      <c r="G42" s="76">
        <v>54.011200000000166</v>
      </c>
      <c r="H42" s="76">
        <v>407.76400000000052</v>
      </c>
      <c r="I42" s="76">
        <v>33.262799999999828</v>
      </c>
      <c r="J42" s="76">
        <v>5.0071999999999983</v>
      </c>
      <c r="K42" s="76">
        <v>22.818900000000092</v>
      </c>
      <c r="L42" s="76"/>
      <c r="M42" s="76">
        <v>3.5230000000000037</v>
      </c>
      <c r="N42" s="76"/>
      <c r="O42" s="94" t="s">
        <v>206</v>
      </c>
      <c r="P42" s="76">
        <v>0</v>
      </c>
      <c r="Q42" s="76">
        <v>12.836159583119212</v>
      </c>
      <c r="R42" s="76">
        <v>0</v>
      </c>
      <c r="S42" s="76">
        <v>33.262774832578572</v>
      </c>
      <c r="T42" s="76">
        <v>33.262774832578572</v>
      </c>
      <c r="U42" s="76">
        <v>59.395283979563168</v>
      </c>
      <c r="V42" s="76">
        <v>2.8697106390736183E-2</v>
      </c>
      <c r="W42" s="76">
        <v>5.0072058079912694</v>
      </c>
      <c r="X42" s="76">
        <v>3.5230068150302318</v>
      </c>
      <c r="Y42" s="76">
        <v>84.571848066711837</v>
      </c>
      <c r="Z42" s="76">
        <v>2686.6192333427034</v>
      </c>
      <c r="AA42" s="76">
        <v>23.215740270252486</v>
      </c>
      <c r="AB42" s="76">
        <v>18.355666285170056</v>
      </c>
      <c r="AC42" s="76">
        <v>3.4929851340663682</v>
      </c>
      <c r="AD42" s="76">
        <v>0</v>
      </c>
      <c r="AE42" s="76">
        <v>0</v>
      </c>
      <c r="AF42" s="76">
        <v>22.818824584608436</v>
      </c>
      <c r="AG42" s="76">
        <v>22.818824584608436</v>
      </c>
      <c r="AH42" s="76">
        <v>776644.26296290173</v>
      </c>
      <c r="AI42" s="76">
        <v>0</v>
      </c>
      <c r="AJ42" s="76">
        <v>7.7093966197986061</v>
      </c>
      <c r="AK42" s="76">
        <v>1.5981913910442742</v>
      </c>
      <c r="AL42" s="76">
        <v>3.2638604572635228</v>
      </c>
      <c r="AM42" s="76">
        <v>5.0660380446987112</v>
      </c>
      <c r="AN42" s="76">
        <v>0</v>
      </c>
      <c r="AO42" s="76">
        <v>0</v>
      </c>
      <c r="AP42" s="76">
        <v>629.39984766062048</v>
      </c>
      <c r="AQ42" s="76">
        <v>0</v>
      </c>
      <c r="AR42" s="76">
        <v>438.95702155569154</v>
      </c>
      <c r="AS42" s="76">
        <v>103.62589817953341</v>
      </c>
      <c r="AT42" s="76">
        <v>11.514001278680752</v>
      </c>
      <c r="AU42" s="76">
        <v>115.13989945821412</v>
      </c>
      <c r="AV42" s="76">
        <v>0</v>
      </c>
      <c r="AW42" s="76">
        <v>15.489921989120193</v>
      </c>
      <c r="AX42" s="76">
        <v>8.0351150978025448E-2</v>
      </c>
      <c r="AY42" s="76">
        <v>128.3998453195324</v>
      </c>
      <c r="AZ42" s="76">
        <v>8.8385874656216792E-2</v>
      </c>
      <c r="BA42" s="76">
        <v>24.239151220533849</v>
      </c>
      <c r="BB42" s="76">
        <v>29.194112116051301</v>
      </c>
      <c r="BC42" s="76">
        <v>2.6783576778716574E-2</v>
      </c>
      <c r="BD42" s="76">
        <v>0</v>
      </c>
      <c r="BE42" s="76">
        <v>18.85565028081373</v>
      </c>
      <c r="BF42" s="76">
        <v>458.10441816233731</v>
      </c>
      <c r="BG42" s="76">
        <v>267.82147014181231</v>
      </c>
      <c r="BH42" s="76">
        <v>190.28294802052505</v>
      </c>
      <c r="BI42" s="76">
        <v>0.21587574750464347</v>
      </c>
      <c r="BJ42" s="76">
        <v>0</v>
      </c>
      <c r="BK42" s="76">
        <v>6.4012787028004228</v>
      </c>
      <c r="BL42" s="76">
        <v>1.7543235723694728</v>
      </c>
      <c r="BM42" s="76">
        <v>72.771015724466338</v>
      </c>
      <c r="BN42" s="76">
        <v>4.8210499622458469</v>
      </c>
      <c r="BO42" s="76">
        <v>0.93742557912663915</v>
      </c>
      <c r="BP42" s="76">
        <v>103.97391832977839</v>
      </c>
      <c r="BQ42" s="76">
        <v>5.7331580747036144</v>
      </c>
      <c r="BR42" s="76">
        <v>4.0175492099185951E-2</v>
      </c>
      <c r="BS42" s="76">
        <v>4.4192944548245396</v>
      </c>
      <c r="BT42" s="76">
        <v>2.6783567849997516E-3</v>
      </c>
      <c r="BU42" s="76">
        <v>54.011139813819675</v>
      </c>
      <c r="BV42" s="76">
        <v>105.79356595567782</v>
      </c>
      <c r="BW42" s="76">
        <v>0</v>
      </c>
      <c r="BX42" s="76">
        <v>4.8846349034166112E-3</v>
      </c>
      <c r="BY42" s="76">
        <v>15.629027220386135</v>
      </c>
      <c r="BZ42" s="76">
        <v>0</v>
      </c>
      <c r="CA42" s="76">
        <v>49.53106419484449</v>
      </c>
      <c r="CB42" s="76">
        <v>407.76386404096166</v>
      </c>
      <c r="CC42" s="76">
        <v>11.389736739263213</v>
      </c>
      <c r="CD42" s="76"/>
      <c r="CE42" s="45">
        <f t="shared" si="12"/>
        <v>-2.8536127030473107E-7</v>
      </c>
      <c r="CF42" s="45">
        <f t="shared" si="13"/>
        <v>-2.4203904973826561E-7</v>
      </c>
      <c r="CG42" s="45">
        <f t="shared" si="14"/>
        <v>-8.7321335725667155E-7</v>
      </c>
      <c r="CH42" s="45">
        <f t="shared" si="15"/>
        <v>-3.1829803310437744E-5</v>
      </c>
      <c r="CI42" s="45">
        <f t="shared" si="16"/>
        <v>-5.4249085959597603E-5</v>
      </c>
      <c r="CJ42" s="45">
        <f t="shared" si="17"/>
        <v>-1.1143277781455133E-6</v>
      </c>
      <c r="CK42" s="45">
        <f t="shared" si="18"/>
        <v>-3.3342580232054798E-7</v>
      </c>
      <c r="CL42" s="83">
        <f t="shared" si="19"/>
        <v>-7.5662365334114593E-7</v>
      </c>
      <c r="CM42" s="83">
        <f t="shared" si="20"/>
        <v>1.1599279579473644E-6</v>
      </c>
      <c r="CN42" s="83">
        <f t="shared" si="21"/>
        <v>-3.3049529844124045E-6</v>
      </c>
      <c r="CO42" s="45" t="str">
        <f t="shared" si="10"/>
        <v/>
      </c>
      <c r="CP42" s="45">
        <f t="shared" si="11"/>
        <v>1.9344394629993361E-6</v>
      </c>
    </row>
    <row r="43" spans="1:94">
      <c r="A43" s="34" t="s">
        <v>207</v>
      </c>
      <c r="B43" s="76">
        <v>2167.4600000000023</v>
      </c>
      <c r="C43" s="76">
        <v>555.07300000000077</v>
      </c>
      <c r="D43" s="76">
        <v>93.313999999999723</v>
      </c>
      <c r="E43" s="76">
        <v>346.18900000000122</v>
      </c>
      <c r="F43" s="76">
        <v>215.76500000000019</v>
      </c>
      <c r="G43" s="76">
        <v>42.523799999999852</v>
      </c>
      <c r="H43" s="76">
        <v>313.61800000000051</v>
      </c>
      <c r="I43" s="76">
        <v>25.484899999999922</v>
      </c>
      <c r="J43" s="76">
        <v>3.8492999999999848</v>
      </c>
      <c r="K43" s="76">
        <v>17.662099999999924</v>
      </c>
      <c r="L43" s="76"/>
      <c r="M43" s="76">
        <v>2.7040300000000053</v>
      </c>
      <c r="N43" s="76"/>
      <c r="O43" s="94" t="s">
        <v>207</v>
      </c>
      <c r="P43" s="76">
        <v>0</v>
      </c>
      <c r="Q43" s="76">
        <v>9.8353019657335601</v>
      </c>
      <c r="R43" s="76">
        <v>0</v>
      </c>
      <c r="S43" s="76">
        <v>25.482570794447</v>
      </c>
      <c r="T43" s="76">
        <v>25.482570794447</v>
      </c>
      <c r="U43" s="76">
        <v>44.907238557515832</v>
      </c>
      <c r="V43" s="76">
        <v>2.0635803691815894E-2</v>
      </c>
      <c r="W43" s="76">
        <v>3.8489494327162812</v>
      </c>
      <c r="X43" s="76">
        <v>2.7037740982225231</v>
      </c>
      <c r="Y43" s="76">
        <v>65.095422062952991</v>
      </c>
      <c r="Z43" s="76">
        <v>2167.2598497550107</v>
      </c>
      <c r="AA43" s="76">
        <v>17.767488065169729</v>
      </c>
      <c r="AB43" s="76">
        <v>13.736477499495694</v>
      </c>
      <c r="AC43" s="76">
        <v>2.7221524597625621</v>
      </c>
      <c r="AD43" s="76">
        <v>0</v>
      </c>
      <c r="AE43" s="76">
        <v>0</v>
      </c>
      <c r="AF43" s="76">
        <v>17.660443806284274</v>
      </c>
      <c r="AG43" s="76">
        <v>17.660443806284274</v>
      </c>
      <c r="AH43" s="76">
        <v>599302.26987439161</v>
      </c>
      <c r="AI43" s="76">
        <v>0</v>
      </c>
      <c r="AJ43" s="76">
        <v>5.7849096602655461</v>
      </c>
      <c r="AK43" s="76">
        <v>1.2047155643028704</v>
      </c>
      <c r="AL43" s="76">
        <v>2.4155951647041345</v>
      </c>
      <c r="AM43" s="76">
        <v>3.8615998994053045</v>
      </c>
      <c r="AN43" s="76">
        <v>0</v>
      </c>
      <c r="AO43" s="76">
        <v>0</v>
      </c>
      <c r="AP43" s="76">
        <v>555.002586793212</v>
      </c>
      <c r="AQ43" s="76">
        <v>0</v>
      </c>
      <c r="AR43" s="76">
        <v>337.16179301906448</v>
      </c>
      <c r="AS43" s="76">
        <v>83.973820047730058</v>
      </c>
      <c r="AT43" s="76">
        <v>9.3303957781488851</v>
      </c>
      <c r="AU43" s="76">
        <v>93.304215825878913</v>
      </c>
      <c r="AV43" s="76">
        <v>0</v>
      </c>
      <c r="AW43" s="76">
        <v>11.715795634076841</v>
      </c>
      <c r="AX43" s="76">
        <v>6.472369671015285E-2</v>
      </c>
      <c r="AY43" s="76">
        <v>99.788283382331059</v>
      </c>
      <c r="AZ43" s="76">
        <v>7.1196624062346711E-2</v>
      </c>
      <c r="BA43" s="76">
        <v>19.524981122924199</v>
      </c>
      <c r="BB43" s="76">
        <v>23.516270110286214</v>
      </c>
      <c r="BC43" s="76">
        <v>2.1574508396853997E-2</v>
      </c>
      <c r="BD43" s="76">
        <v>0</v>
      </c>
      <c r="BE43" s="76">
        <v>15.188496028924645</v>
      </c>
      <c r="BF43" s="76">
        <v>346.1495855295226</v>
      </c>
      <c r="BG43" s="76">
        <v>215.73398871079223</v>
      </c>
      <c r="BH43" s="76">
        <v>130.41559681873045</v>
      </c>
      <c r="BI43" s="76">
        <v>0.17389087121149488</v>
      </c>
      <c r="BJ43" s="76">
        <v>0</v>
      </c>
      <c r="BK43" s="76">
        <v>5.1563202213440462</v>
      </c>
      <c r="BL43" s="76">
        <v>1.4131367571112841</v>
      </c>
      <c r="BM43" s="76">
        <v>58.618095096369558</v>
      </c>
      <c r="BN43" s="76">
        <v>3.8834235685113825</v>
      </c>
      <c r="BO43" s="76">
        <v>0.75510446601299619</v>
      </c>
      <c r="BP43" s="76">
        <v>83.752453358466013</v>
      </c>
      <c r="BQ43" s="76">
        <v>4.2528006979939041</v>
      </c>
      <c r="BR43" s="76">
        <v>3.2361821568919237E-2</v>
      </c>
      <c r="BS43" s="76">
        <v>3.5598030060020842</v>
      </c>
      <c r="BT43" s="76">
        <v>2.1574528899838525E-3</v>
      </c>
      <c r="BU43" s="76">
        <v>42.518769900295972</v>
      </c>
      <c r="BV43" s="76">
        <v>82.683583017237041</v>
      </c>
      <c r="BW43" s="76">
        <v>0</v>
      </c>
      <c r="BX43" s="76">
        <v>3.5124679326311603E-3</v>
      </c>
      <c r="BY43" s="76">
        <v>12.051226834448103</v>
      </c>
      <c r="BZ43" s="76">
        <v>0</v>
      </c>
      <c r="CA43" s="76">
        <v>38.686173083748074</v>
      </c>
      <c r="CB43" s="76">
        <v>313.58905636667271</v>
      </c>
      <c r="CC43" s="76">
        <v>8.8242492890424806</v>
      </c>
      <c r="CD43" s="76"/>
      <c r="CE43" s="45">
        <f t="shared" si="12"/>
        <v>-9.2343224323225624E-5</v>
      </c>
      <c r="CF43" s="45">
        <f t="shared" si="13"/>
        <v>-1.2685395756733111E-4</v>
      </c>
      <c r="CG43" s="45">
        <f t="shared" si="14"/>
        <v>-1.0485215638392993E-4</v>
      </c>
      <c r="CH43" s="45">
        <f t="shared" si="15"/>
        <v>-1.1385246347694014E-4</v>
      </c>
      <c r="CI43" s="45">
        <f t="shared" si="16"/>
        <v>-1.4372715318959522E-4</v>
      </c>
      <c r="CJ43" s="45">
        <f t="shared" si="17"/>
        <v>-1.1828904528476689E-4</v>
      </c>
      <c r="CK43" s="45">
        <f t="shared" si="18"/>
        <v>-9.2289451905818508E-5</v>
      </c>
      <c r="CL43" s="83">
        <f t="shared" si="19"/>
        <v>-9.1395514713490242E-5</v>
      </c>
      <c r="CM43" s="83">
        <f t="shared" si="20"/>
        <v>-9.107299605217608E-5</v>
      </c>
      <c r="CN43" s="83">
        <f t="shared" si="21"/>
        <v>-9.3771053025987647E-5</v>
      </c>
      <c r="CO43" s="45" t="str">
        <f t="shared" si="10"/>
        <v/>
      </c>
      <c r="CP43" s="45">
        <f t="shared" si="11"/>
        <v>-9.4637181348630213E-5</v>
      </c>
    </row>
    <row r="44" spans="1:94">
      <c r="A44" s="34" t="s">
        <v>208</v>
      </c>
      <c r="B44" s="76">
        <v>39055.359434999606</v>
      </c>
      <c r="C44" s="76">
        <v>8351.0977800005203</v>
      </c>
      <c r="D44" s="76">
        <v>1502.1378905000288</v>
      </c>
      <c r="E44" s="76">
        <v>5713.4142474998489</v>
      </c>
      <c r="F44" s="76">
        <v>3576.4364625000189</v>
      </c>
      <c r="G44" s="76">
        <v>581.06511450000835</v>
      </c>
      <c r="H44" s="76">
        <v>5065.8572200000954</v>
      </c>
      <c r="I44" s="76">
        <v>356.91873750000184</v>
      </c>
      <c r="J44" s="76">
        <v>79.354721550000676</v>
      </c>
      <c r="K44" s="76">
        <v>292.88305730000263</v>
      </c>
      <c r="L44" s="76"/>
      <c r="M44" s="76">
        <v>37.080654799999373</v>
      </c>
      <c r="N44" s="76"/>
      <c r="O44" s="94" t="s">
        <v>208</v>
      </c>
      <c r="P44" s="76">
        <v>0</v>
      </c>
      <c r="Q44" s="76">
        <v>138.18585586054468</v>
      </c>
      <c r="R44" s="76">
        <v>0</v>
      </c>
      <c r="S44" s="76">
        <v>356.85822755878075</v>
      </c>
      <c r="T44" s="76">
        <v>356.85822755878075</v>
      </c>
      <c r="U44" s="76">
        <v>622.02696736194707</v>
      </c>
      <c r="V44" s="76">
        <v>0.26596542777776705</v>
      </c>
      <c r="W44" s="76">
        <v>79.345262146983245</v>
      </c>
      <c r="X44" s="76">
        <v>37.074198107550359</v>
      </c>
      <c r="Y44" s="76">
        <v>1120.9734537818701</v>
      </c>
      <c r="Z44" s="76">
        <v>39049.331082333607</v>
      </c>
      <c r="AA44" s="76">
        <v>416.16462445240501</v>
      </c>
      <c r="AB44" s="76">
        <v>270.63808974217733</v>
      </c>
      <c r="AC44" s="76">
        <v>62.774658571063945</v>
      </c>
      <c r="AD44" s="76">
        <v>0</v>
      </c>
      <c r="AE44" s="76">
        <v>0</v>
      </c>
      <c r="AF44" s="76">
        <v>292.83999404360367</v>
      </c>
      <c r="AG44" s="76">
        <v>292.83999404360367</v>
      </c>
      <c r="AH44" s="76">
        <v>9964010.5817065984</v>
      </c>
      <c r="AI44" s="76">
        <v>0</v>
      </c>
      <c r="AJ44" s="76">
        <v>96.332140529301356</v>
      </c>
      <c r="AK44" s="76">
        <v>33.265460926310837</v>
      </c>
      <c r="AL44" s="76">
        <v>32.747947375913412</v>
      </c>
      <c r="AM44" s="76">
        <v>53.899343593503311</v>
      </c>
      <c r="AN44" s="76">
        <v>0</v>
      </c>
      <c r="AO44" s="76">
        <v>0</v>
      </c>
      <c r="AP44" s="76">
        <v>8349.5417424845</v>
      </c>
      <c r="AQ44" s="76">
        <v>0</v>
      </c>
      <c r="AR44" s="76">
        <v>5473.9366039040542</v>
      </c>
      <c r="AS44" s="76">
        <v>1351.6988107566374</v>
      </c>
      <c r="AT44" s="76">
        <v>150.18887444601702</v>
      </c>
      <c r="AU44" s="76">
        <v>1501.8876852026538</v>
      </c>
      <c r="AV44" s="76">
        <v>6.1768869656023866E-4</v>
      </c>
      <c r="AW44" s="76">
        <v>185.05533239029594</v>
      </c>
      <c r="AX44" s="76">
        <v>1.041465274504098</v>
      </c>
      <c r="AY44" s="76">
        <v>1622.542754047498</v>
      </c>
      <c r="AZ44" s="76">
        <v>1.1456135691648346</v>
      </c>
      <c r="BA44" s="76">
        <v>336.6104807179351</v>
      </c>
      <c r="BB44" s="76">
        <v>408.19775166355242</v>
      </c>
      <c r="BC44" s="76">
        <v>0.3471543943746867</v>
      </c>
      <c r="BD44" s="76">
        <v>0</v>
      </c>
      <c r="BE44" s="76">
        <v>263.0670640048059</v>
      </c>
      <c r="BF44" s="76">
        <v>5712.3953108799424</v>
      </c>
      <c r="BG44" s="76">
        <v>3575.6596969840998</v>
      </c>
      <c r="BH44" s="76">
        <v>2136.7356138958417</v>
      </c>
      <c r="BI44" s="76">
        <v>2.9733634046484445</v>
      </c>
      <c r="BJ44" s="76">
        <v>0</v>
      </c>
      <c r="BK44" s="76">
        <v>86.975233310680821</v>
      </c>
      <c r="BL44" s="76">
        <v>22.913981037142396</v>
      </c>
      <c r="BM44" s="76">
        <v>952.72276537200275</v>
      </c>
      <c r="BN44" s="76">
        <v>64.76170452350955</v>
      </c>
      <c r="BO44" s="76">
        <v>12.325729597918844</v>
      </c>
      <c r="BP44" s="76">
        <v>1361.2368628487025</v>
      </c>
      <c r="BQ44" s="76">
        <v>120.51775161940783</v>
      </c>
      <c r="BR44" s="76">
        <v>0.52073403782646333</v>
      </c>
      <c r="BS44" s="76">
        <v>60.785077777443377</v>
      </c>
      <c r="BT44" s="76">
        <v>3.4715449887376897E-2</v>
      </c>
      <c r="BU44" s="76">
        <v>580.96349244010867</v>
      </c>
      <c r="BV44" s="76">
        <v>1199.1971200919511</v>
      </c>
      <c r="BW44" s="76">
        <v>0</v>
      </c>
      <c r="BX44" s="76">
        <v>4.5270530121095644E-2</v>
      </c>
      <c r="BY44" s="76">
        <v>232.60820224326184</v>
      </c>
      <c r="BZ44" s="76">
        <v>0</v>
      </c>
      <c r="CA44" s="76">
        <v>563.42363287190994</v>
      </c>
      <c r="CB44" s="76">
        <v>5065.0977105793208</v>
      </c>
      <c r="CC44" s="76">
        <v>125.99318362848028</v>
      </c>
      <c r="CD44" s="76"/>
      <c r="CE44" s="45">
        <f t="shared" si="12"/>
        <v>-1.5435404393171072E-4</v>
      </c>
      <c r="CF44" s="45">
        <f t="shared" si="13"/>
        <v>-1.8632730175268043E-4</v>
      </c>
      <c r="CG44" s="45">
        <f t="shared" si="14"/>
        <v>-1.6656613148327182E-4</v>
      </c>
      <c r="CH44" s="45">
        <f t="shared" si="15"/>
        <v>-1.7834110669507394E-4</v>
      </c>
      <c r="CI44" s="45">
        <f t="shared" si="16"/>
        <v>-2.1718979885809153E-4</v>
      </c>
      <c r="CJ44" s="45">
        <f t="shared" si="17"/>
        <v>-1.7488928067403532E-4</v>
      </c>
      <c r="CK44" s="45">
        <f t="shared" si="18"/>
        <v>-1.4992712739237175E-4</v>
      </c>
      <c r="CL44" s="83">
        <f t="shared" si="19"/>
        <v>-1.6953422407834349E-4</v>
      </c>
      <c r="CM44" s="83">
        <f t="shared" si="20"/>
        <v>-1.1920403515587114E-4</v>
      </c>
      <c r="CN44" s="83">
        <f t="shared" si="21"/>
        <v>-1.4703225511216946E-4</v>
      </c>
      <c r="CO44" s="45" t="str">
        <f t="shared" si="10"/>
        <v/>
      </c>
      <c r="CP44" s="45">
        <f t="shared" si="11"/>
        <v>-1.7412563191882498E-4</v>
      </c>
    </row>
    <row r="45" spans="1:94">
      <c r="A45" s="34" t="s">
        <v>209</v>
      </c>
      <c r="B45" s="76">
        <v>665.97999999999956</v>
      </c>
      <c r="C45" s="76">
        <v>80.539000000000073</v>
      </c>
      <c r="D45" s="76">
        <v>21.130999999999958</v>
      </c>
      <c r="E45" s="76">
        <v>107.75099999999986</v>
      </c>
      <c r="F45" s="76">
        <v>74.275999999999982</v>
      </c>
      <c r="G45" s="76">
        <v>6.0132000000000083</v>
      </c>
      <c r="H45" s="76">
        <v>83.077999999999903</v>
      </c>
      <c r="I45" s="76">
        <v>6.4843000000000046</v>
      </c>
      <c r="J45" s="76">
        <v>1.0132799999999973</v>
      </c>
      <c r="K45" s="76">
        <v>4.8680000000000074</v>
      </c>
      <c r="L45" s="76"/>
      <c r="M45" s="76">
        <v>0.69475999999999916</v>
      </c>
      <c r="N45" s="76"/>
      <c r="O45" s="94" t="s">
        <v>209</v>
      </c>
      <c r="P45" s="76">
        <v>0</v>
      </c>
      <c r="Q45" s="76">
        <v>2.5953448325479371</v>
      </c>
      <c r="R45" s="76">
        <v>0</v>
      </c>
      <c r="S45" s="76">
        <v>6.4842973965707102</v>
      </c>
      <c r="T45" s="76">
        <v>6.4842973965707102</v>
      </c>
      <c r="U45" s="76">
        <v>11.624576456290606</v>
      </c>
      <c r="V45" s="76">
        <v>4.9389666177461055E-3</v>
      </c>
      <c r="W45" s="76">
        <v>1.0132832647080365</v>
      </c>
      <c r="X45" s="76">
        <v>0.69475962132945324</v>
      </c>
      <c r="Y45" s="76">
        <v>17.287824423772435</v>
      </c>
      <c r="Z45" s="76">
        <v>665.97977700248589</v>
      </c>
      <c r="AA45" s="76">
        <v>4.6806700690851368</v>
      </c>
      <c r="AB45" s="76">
        <v>3.5020576119214923</v>
      </c>
      <c r="AC45" s="76">
        <v>0.73544659792985978</v>
      </c>
      <c r="AD45" s="76">
        <v>0</v>
      </c>
      <c r="AE45" s="76">
        <v>0</v>
      </c>
      <c r="AF45" s="76">
        <v>4.8679868588501796</v>
      </c>
      <c r="AG45" s="76">
        <v>4.8679868588501796</v>
      </c>
      <c r="AH45" s="76">
        <v>158148.57093095675</v>
      </c>
      <c r="AI45" s="76">
        <v>0</v>
      </c>
      <c r="AJ45" s="76">
        <v>1.4808037146712083</v>
      </c>
      <c r="AK45" s="76">
        <v>0.31047214785694216</v>
      </c>
      <c r="AL45" s="76">
        <v>0.60553514579831036</v>
      </c>
      <c r="AM45" s="76">
        <v>1.0114809599585528</v>
      </c>
      <c r="AN45" s="76">
        <v>0</v>
      </c>
      <c r="AO45" s="76">
        <v>0</v>
      </c>
      <c r="AP45" s="76">
        <v>80.538957213798739</v>
      </c>
      <c r="AQ45" s="76">
        <v>0</v>
      </c>
      <c r="AR45" s="76">
        <v>89.175606078142835</v>
      </c>
      <c r="AS45" s="76">
        <v>19.01790957742908</v>
      </c>
      <c r="AT45" s="76">
        <v>2.1130907764127498</v>
      </c>
      <c r="AU45" s="76">
        <v>21.131000353841831</v>
      </c>
      <c r="AV45" s="76">
        <v>0</v>
      </c>
      <c r="AW45" s="76">
        <v>3.0343475472478043</v>
      </c>
      <c r="AX45" s="76">
        <v>2.2282942068045656E-2</v>
      </c>
      <c r="AY45" s="76">
        <v>26.858483755022394</v>
      </c>
      <c r="AZ45" s="76">
        <v>2.4511103909345942E-2</v>
      </c>
      <c r="BA45" s="76">
        <v>6.7219783175427308</v>
      </c>
      <c r="BB45" s="76">
        <v>8.0960840401902647</v>
      </c>
      <c r="BC45" s="76">
        <v>7.4275831280279127E-3</v>
      </c>
      <c r="BD45" s="76">
        <v>0</v>
      </c>
      <c r="BE45" s="76">
        <v>5.2290295805155491</v>
      </c>
      <c r="BF45" s="76">
        <v>107.74696184813457</v>
      </c>
      <c r="BG45" s="76">
        <v>74.271975819926467</v>
      </c>
      <c r="BH45" s="76">
        <v>33.474986028208114</v>
      </c>
      <c r="BI45" s="76">
        <v>5.9866378963496995E-2</v>
      </c>
      <c r="BJ45" s="76">
        <v>0</v>
      </c>
      <c r="BK45" s="76">
        <v>1.7751966577930633</v>
      </c>
      <c r="BL45" s="76">
        <v>0.48650818741491553</v>
      </c>
      <c r="BM45" s="76">
        <v>20.180783743117445</v>
      </c>
      <c r="BN45" s="76">
        <v>1.3369676967762913</v>
      </c>
      <c r="BO45" s="76">
        <v>0.25996565419401763</v>
      </c>
      <c r="BP45" s="76">
        <v>28.833936517909809</v>
      </c>
      <c r="BQ45" s="76">
        <v>1.0698014346745146</v>
      </c>
      <c r="BR45" s="76">
        <v>1.1141369180486888E-2</v>
      </c>
      <c r="BS45" s="76">
        <v>1.2255532884692761</v>
      </c>
      <c r="BT45" s="76">
        <v>7.4275875372718889E-4</v>
      </c>
      <c r="BU45" s="76">
        <v>6.0132207653345233</v>
      </c>
      <c r="BV45" s="76">
        <v>22.426120716843865</v>
      </c>
      <c r="BW45" s="76">
        <v>0</v>
      </c>
      <c r="BX45" s="76">
        <v>8.4066763160987022E-4</v>
      </c>
      <c r="BY45" s="76">
        <v>3.2085145401345914</v>
      </c>
      <c r="BZ45" s="76">
        <v>0</v>
      </c>
      <c r="CA45" s="76">
        <v>10.48349517022438</v>
      </c>
      <c r="CB45" s="76">
        <v>83.077985195963322</v>
      </c>
      <c r="CC45" s="76">
        <v>2.3649371502670355</v>
      </c>
      <c r="CD45" s="76"/>
      <c r="CE45" s="45">
        <f t="shared" si="12"/>
        <v>-3.3484115690301882E-7</v>
      </c>
      <c r="CF45" s="45">
        <f t="shared" si="13"/>
        <v>-5.3124823171272088E-7</v>
      </c>
      <c r="CG45" s="45">
        <f t="shared" si="14"/>
        <v>1.6745155133938427E-8</v>
      </c>
      <c r="CH45" s="45">
        <f t="shared" si="15"/>
        <v>-3.747669966207174E-5</v>
      </c>
      <c r="CI45" s="45">
        <f t="shared" si="16"/>
        <v>-5.4178739747893972E-5</v>
      </c>
      <c r="CJ45" s="45">
        <f t="shared" si="17"/>
        <v>3.4532918437778424E-6</v>
      </c>
      <c r="CK45" s="45">
        <f t="shared" si="18"/>
        <v>-1.7819442670135297E-7</v>
      </c>
      <c r="CL45" s="83">
        <f t="shared" si="19"/>
        <v>-4.014973542815325E-7</v>
      </c>
      <c r="CM45" s="83">
        <f t="shared" si="20"/>
        <v>3.2219209293000746E-6</v>
      </c>
      <c r="CN45" s="83">
        <f t="shared" si="21"/>
        <v>-2.6994966778690646E-6</v>
      </c>
      <c r="CO45" s="45" t="str">
        <f t="shared" si="10"/>
        <v/>
      </c>
      <c r="CP45" s="45">
        <f t="shared" si="11"/>
        <v>-5.4503792089306907E-7</v>
      </c>
    </row>
    <row r="46" spans="1:94">
      <c r="A46" s="34" t="s">
        <v>210</v>
      </c>
      <c r="B46" s="76">
        <v>25.119999999999997</v>
      </c>
      <c r="C46" s="76">
        <v>3.2479999999999998</v>
      </c>
      <c r="D46" s="76">
        <v>0.85799999999999998</v>
      </c>
      <c r="E46" s="76">
        <v>4.74</v>
      </c>
      <c r="F46" s="76">
        <v>2.7519999999999998</v>
      </c>
      <c r="G46" s="76">
        <v>0.35159999999999997</v>
      </c>
      <c r="H46" s="76">
        <v>3.5139999999999998</v>
      </c>
      <c r="I46" s="76">
        <v>0.2898</v>
      </c>
      <c r="J46" s="76">
        <v>4.3260000000000007E-2</v>
      </c>
      <c r="K46" s="76">
        <v>0.19539999999999999</v>
      </c>
      <c r="L46" s="76"/>
      <c r="M46" s="76">
        <v>3.0599999999999999E-2</v>
      </c>
      <c r="N46" s="76"/>
      <c r="O46" s="94" t="s">
        <v>210</v>
      </c>
      <c r="P46" s="76">
        <v>0</v>
      </c>
      <c r="Q46" s="76">
        <v>0.11074501428043894</v>
      </c>
      <c r="R46" s="76">
        <v>0</v>
      </c>
      <c r="S46" s="76">
        <v>0.28979437080639564</v>
      </c>
      <c r="T46" s="76">
        <v>0.28979437080639564</v>
      </c>
      <c r="U46" s="76">
        <v>0.51579255609385066</v>
      </c>
      <c r="V46" s="76">
        <v>2.5514262912195416E-4</v>
      </c>
      <c r="W46" s="76">
        <v>4.3260118449930281E-2</v>
      </c>
      <c r="X46" s="76">
        <v>3.0599621711558278E-2</v>
      </c>
      <c r="Y46" s="76">
        <v>0.72799912873338968</v>
      </c>
      <c r="Z46" s="76">
        <v>25.119989417814445</v>
      </c>
      <c r="AA46" s="76">
        <v>0.20041280775145093</v>
      </c>
      <c r="AB46" s="76">
        <v>0.16019166652887779</v>
      </c>
      <c r="AC46" s="76">
        <v>2.988047719042973E-2</v>
      </c>
      <c r="AD46" s="76">
        <v>0</v>
      </c>
      <c r="AE46" s="76">
        <v>0</v>
      </c>
      <c r="AF46" s="76">
        <v>0.19540391298357004</v>
      </c>
      <c r="AG46" s="76">
        <v>0.19540391298357004</v>
      </c>
      <c r="AH46" s="76">
        <v>6724.0967873146046</v>
      </c>
      <c r="AI46" s="76">
        <v>0</v>
      </c>
      <c r="AJ46" s="76">
        <v>6.7194567811416639E-2</v>
      </c>
      <c r="AK46" s="76">
        <v>1.3899041139348645E-2</v>
      </c>
      <c r="AL46" s="76">
        <v>2.8633880516763396E-2</v>
      </c>
      <c r="AM46" s="76">
        <v>4.3819069318826918E-2</v>
      </c>
      <c r="AN46" s="76">
        <v>0</v>
      </c>
      <c r="AO46" s="76">
        <v>0</v>
      </c>
      <c r="AP46" s="76">
        <v>3.2479981481175284</v>
      </c>
      <c r="AQ46" s="76">
        <v>0</v>
      </c>
      <c r="AR46" s="76">
        <v>3.7849472819766641</v>
      </c>
      <c r="AS46" s="76">
        <v>0.77219618931089018</v>
      </c>
      <c r="AT46" s="76">
        <v>8.5800139993496352E-2</v>
      </c>
      <c r="AU46" s="76">
        <v>0.85799632930438663</v>
      </c>
      <c r="AV46" s="76">
        <v>0</v>
      </c>
      <c r="AW46" s="76">
        <v>0.13449362809129339</v>
      </c>
      <c r="AX46" s="76">
        <v>8.2560888903586373E-4</v>
      </c>
      <c r="AY46" s="76">
        <v>1.099930303080408</v>
      </c>
      <c r="AZ46" s="76">
        <v>9.0817198256144002E-4</v>
      </c>
      <c r="BA46" s="76">
        <v>0.24905592574833135</v>
      </c>
      <c r="BB46" s="76">
        <v>0.29996770228784647</v>
      </c>
      <c r="BC46" s="76">
        <v>2.7520075838996456E-4</v>
      </c>
      <c r="BD46" s="76">
        <v>0</v>
      </c>
      <c r="BE46" s="76">
        <v>0.19374085770818519</v>
      </c>
      <c r="BF46" s="76">
        <v>4.7398504316098711</v>
      </c>
      <c r="BG46" s="76">
        <v>2.751850850488049</v>
      </c>
      <c r="BH46" s="76">
        <v>1.9879995811218221</v>
      </c>
      <c r="BI46" s="76">
        <v>2.2181142765808517E-3</v>
      </c>
      <c r="BJ46" s="76">
        <v>0</v>
      </c>
      <c r="BK46" s="76">
        <v>6.5772912911919834E-2</v>
      </c>
      <c r="BL46" s="76">
        <v>1.8025430314654672E-2</v>
      </c>
      <c r="BM46" s="76">
        <v>0.74771827135589775</v>
      </c>
      <c r="BN46" s="76">
        <v>4.9536092417753821E-2</v>
      </c>
      <c r="BO46" s="76">
        <v>9.631993474318909E-3</v>
      </c>
      <c r="BP46" s="76">
        <v>1.0683263061007402</v>
      </c>
      <c r="BQ46" s="76">
        <v>5.0243634275258069E-2</v>
      </c>
      <c r="BR46" s="76">
        <v>4.1280444451793186E-4</v>
      </c>
      <c r="BS46" s="76">
        <v>4.5407937741474995E-2</v>
      </c>
      <c r="BT46" s="76">
        <v>2.7520075838996457E-5</v>
      </c>
      <c r="BU46" s="76">
        <v>0.3515980533187828</v>
      </c>
      <c r="BV46" s="76">
        <v>0.90368101403793066</v>
      </c>
      <c r="BW46" s="76">
        <v>0</v>
      </c>
      <c r="BX46" s="76">
        <v>4.3423803788642891E-5</v>
      </c>
      <c r="BY46" s="76">
        <v>0.13441482687654668</v>
      </c>
      <c r="BZ46" s="76">
        <v>0</v>
      </c>
      <c r="CA46" s="76">
        <v>0.42323609848046428</v>
      </c>
      <c r="CB46" s="76">
        <v>3.5139987984810155</v>
      </c>
      <c r="CC46" s="76">
        <v>9.7722098138747895E-2</v>
      </c>
      <c r="CD46" s="76"/>
      <c r="CE46" s="45">
        <f t="shared" si="12"/>
        <v>-4.2126534843634788E-7</v>
      </c>
      <c r="CF46" s="45">
        <f t="shared" si="13"/>
        <v>-5.7016085941222718E-7</v>
      </c>
      <c r="CG46" s="45">
        <f t="shared" si="14"/>
        <v>-4.2782000155662793E-6</v>
      </c>
      <c r="CH46" s="45">
        <f t="shared" si="15"/>
        <v>-3.1554512685472577E-5</v>
      </c>
      <c r="CI46" s="45">
        <f t="shared" si="16"/>
        <v>-5.4196770330950091E-5</v>
      </c>
      <c r="CJ46" s="45">
        <f t="shared" si="17"/>
        <v>-5.5366359987732589E-6</v>
      </c>
      <c r="CK46" s="45">
        <f t="shared" si="18"/>
        <v>-3.4192344459482204E-7</v>
      </c>
      <c r="CL46" s="83">
        <f t="shared" si="19"/>
        <v>-1.942440857267688E-5</v>
      </c>
      <c r="CM46" s="83">
        <f t="shared" si="20"/>
        <v>2.7380936263045283E-6</v>
      </c>
      <c r="CN46" s="83">
        <f t="shared" si="21"/>
        <v>2.0025504452679331E-5</v>
      </c>
      <c r="CO46" s="45" t="str">
        <f t="shared" si="10"/>
        <v/>
      </c>
      <c r="CP46" s="45">
        <f t="shared" si="11"/>
        <v>-1.2362367376493209E-5</v>
      </c>
    </row>
    <row r="47" spans="1:94">
      <c r="A47" s="34" t="s">
        <v>211</v>
      </c>
      <c r="B47" s="76">
        <v>1246.1400000000003</v>
      </c>
      <c r="C47" s="76">
        <v>234.15799999999956</v>
      </c>
      <c r="D47" s="76">
        <v>46.407000000000018</v>
      </c>
      <c r="E47" s="76">
        <v>211.77600000000001</v>
      </c>
      <c r="F47" s="76">
        <v>133.62699999999998</v>
      </c>
      <c r="G47" s="76">
        <v>19.285600000000034</v>
      </c>
      <c r="H47" s="76">
        <v>169.03399999999996</v>
      </c>
      <c r="I47" s="76">
        <v>13.8416</v>
      </c>
      <c r="J47" s="76">
        <v>2.0770600000000021</v>
      </c>
      <c r="K47" s="76">
        <v>9.4471000000000132</v>
      </c>
      <c r="L47" s="76"/>
      <c r="M47" s="76">
        <v>1.4656100000000027</v>
      </c>
      <c r="N47" s="76"/>
      <c r="O47" s="94" t="s">
        <v>211</v>
      </c>
      <c r="P47" s="76">
        <v>0</v>
      </c>
      <c r="Q47" s="76">
        <v>5.3150314849010938</v>
      </c>
      <c r="R47" s="76">
        <v>0</v>
      </c>
      <c r="S47" s="76">
        <v>13.835463291850727</v>
      </c>
      <c r="T47" s="76">
        <v>13.835463291850727</v>
      </c>
      <c r="U47" s="76">
        <v>24.556096323682599</v>
      </c>
      <c r="V47" s="76">
        <v>1.1798730743630019E-2</v>
      </c>
      <c r="W47" s="76">
        <v>2.0761647175946907</v>
      </c>
      <c r="X47" s="76">
        <v>1.4649654366047058</v>
      </c>
      <c r="Y47" s="76">
        <v>35.036577504434042</v>
      </c>
      <c r="Z47" s="76">
        <v>1245.6168208248596</v>
      </c>
      <c r="AA47" s="76">
        <v>9.6116225236098458</v>
      </c>
      <c r="AB47" s="76">
        <v>7.5800374766943905</v>
      </c>
      <c r="AC47" s="76">
        <v>1.4491720492117921</v>
      </c>
      <c r="AD47" s="76">
        <v>0</v>
      </c>
      <c r="AE47" s="76">
        <v>0</v>
      </c>
      <c r="AF47" s="76">
        <v>9.4430898364435034</v>
      </c>
      <c r="AG47" s="76">
        <v>9.4430898364435034</v>
      </c>
      <c r="AH47" s="76">
        <v>322819.54204269248</v>
      </c>
      <c r="AI47" s="76">
        <v>0</v>
      </c>
      <c r="AJ47" s="76">
        <v>3.1845928067318137</v>
      </c>
      <c r="AK47" s="76">
        <v>0.66052017622822257</v>
      </c>
      <c r="AL47" s="76">
        <v>1.3461416900311294</v>
      </c>
      <c r="AM47" s="76">
        <v>2.0964201776065519</v>
      </c>
      <c r="AN47" s="76">
        <v>0</v>
      </c>
      <c r="AO47" s="76">
        <v>0</v>
      </c>
      <c r="AP47" s="76">
        <v>234.09034573984357</v>
      </c>
      <c r="AQ47" s="76">
        <v>0</v>
      </c>
      <c r="AR47" s="76">
        <v>181.85640878100946</v>
      </c>
      <c r="AS47" s="76">
        <v>41.750284737953123</v>
      </c>
      <c r="AT47" s="76">
        <v>4.6389185094550731</v>
      </c>
      <c r="AU47" s="76">
        <v>46.38920324740819</v>
      </c>
      <c r="AV47" s="76">
        <v>0</v>
      </c>
      <c r="AW47" s="76">
        <v>6.4043445794407967</v>
      </c>
      <c r="AX47" s="76">
        <v>4.0071024322492106E-2</v>
      </c>
      <c r="AY47" s="76">
        <v>53.253280774152998</v>
      </c>
      <c r="AZ47" s="76">
        <v>4.4078212712952702E-2</v>
      </c>
      <c r="BA47" s="76">
        <v>12.088058224066753</v>
      </c>
      <c r="BB47" s="76">
        <v>14.559091475277922</v>
      </c>
      <c r="BC47" s="76">
        <v>1.3356967652683856E-2</v>
      </c>
      <c r="BD47" s="76">
        <v>0</v>
      </c>
      <c r="BE47" s="76">
        <v>9.4033062164828571</v>
      </c>
      <c r="BF47" s="76">
        <v>211.6701034547529</v>
      </c>
      <c r="BG47" s="76">
        <v>133.56249001317266</v>
      </c>
      <c r="BH47" s="76">
        <v>78.107613441580241</v>
      </c>
      <c r="BI47" s="76">
        <v>0.10765709089105309</v>
      </c>
      <c r="BJ47" s="76">
        <v>0</v>
      </c>
      <c r="BK47" s="76">
        <v>3.1923174324972305</v>
      </c>
      <c r="BL47" s="76">
        <v>0.87488019863644151</v>
      </c>
      <c r="BM47" s="76">
        <v>36.290888738239715</v>
      </c>
      <c r="BN47" s="76">
        <v>2.4042575108715427</v>
      </c>
      <c r="BO47" s="76">
        <v>0.46749371517386201</v>
      </c>
      <c r="BP47" s="76">
        <v>51.851762099241029</v>
      </c>
      <c r="BQ47" s="76">
        <v>2.3652028631831428</v>
      </c>
      <c r="BR47" s="76">
        <v>2.0035521310427302E-2</v>
      </c>
      <c r="BS47" s="76">
        <v>2.203899888115433</v>
      </c>
      <c r="BT47" s="76">
        <v>1.3356976801865107E-3</v>
      </c>
      <c r="BU47" s="76">
        <v>19.278103866355814</v>
      </c>
      <c r="BV47" s="76">
        <v>43.906429992902005</v>
      </c>
      <c r="BW47" s="76">
        <v>0</v>
      </c>
      <c r="BX47" s="76">
        <v>2.008239647597789E-3</v>
      </c>
      <c r="BY47" s="76">
        <v>6.4761419979759349</v>
      </c>
      <c r="BZ47" s="76">
        <v>0</v>
      </c>
      <c r="CA47" s="76">
        <v>20.554836926073516</v>
      </c>
      <c r="CB47" s="76">
        <v>168.9608234263132</v>
      </c>
      <c r="CC47" s="76">
        <v>4.7221349289676295</v>
      </c>
      <c r="CD47" s="76"/>
      <c r="CE47" s="45">
        <f t="shared" si="12"/>
        <v>-4.1983980543176515E-4</v>
      </c>
      <c r="CF47" s="45">
        <f t="shared" si="13"/>
        <v>-2.8892568332489308E-4</v>
      </c>
      <c r="CG47" s="45">
        <f t="shared" si="14"/>
        <v>-3.8349284788561343E-4</v>
      </c>
      <c r="CH47" s="45">
        <f t="shared" si="15"/>
        <v>-5.0004035040375526E-4</v>
      </c>
      <c r="CI47" s="45">
        <f t="shared" si="16"/>
        <v>-4.8276161873960947E-4</v>
      </c>
      <c r="CJ47" s="45">
        <f t="shared" si="17"/>
        <v>-3.8869071453419832E-4</v>
      </c>
      <c r="CK47" s="45">
        <f t="shared" si="18"/>
        <v>-4.3291038303989608E-4</v>
      </c>
      <c r="CL47" s="83">
        <f t="shared" si="19"/>
        <v>-4.43352513385176E-4</v>
      </c>
      <c r="CM47" s="83">
        <f t="shared" si="20"/>
        <v>-4.3103348257221623E-4</v>
      </c>
      <c r="CN47" s="83">
        <f t="shared" si="21"/>
        <v>-4.2448619751137733E-4</v>
      </c>
      <c r="CO47" s="45" t="str">
        <f t="shared" si="10"/>
        <v/>
      </c>
      <c r="CP47" s="45">
        <f t="shared" si="11"/>
        <v>-4.3979189231579171E-4</v>
      </c>
    </row>
    <row r="48" spans="1:94">
      <c r="A48" s="34" t="s">
        <v>212</v>
      </c>
      <c r="B48" s="76">
        <v>11652.800000000101</v>
      </c>
      <c r="C48" s="76">
        <v>1955.9399999999898</v>
      </c>
      <c r="D48" s="76">
        <v>428.07499999999709</v>
      </c>
      <c r="E48" s="76">
        <v>1752.7199999999825</v>
      </c>
      <c r="F48" s="76">
        <v>1162.9760000000113</v>
      </c>
      <c r="G48" s="76">
        <v>124.74640000000107</v>
      </c>
      <c r="H48" s="76">
        <v>1627.7399999999732</v>
      </c>
      <c r="I48" s="76">
        <v>119.70700000000033</v>
      </c>
      <c r="J48" s="76">
        <v>19.69969999999994</v>
      </c>
      <c r="K48" s="76">
        <v>100.8017999999998</v>
      </c>
      <c r="L48" s="76"/>
      <c r="M48" s="76">
        <v>13.017299999999935</v>
      </c>
      <c r="N48" s="76"/>
      <c r="O48" s="94" t="s">
        <v>212</v>
      </c>
      <c r="P48" s="76">
        <v>0</v>
      </c>
      <c r="Q48" s="76">
        <v>50.328282433252319</v>
      </c>
      <c r="R48" s="76">
        <v>0</v>
      </c>
      <c r="S48" s="76">
        <v>119.6606981910415</v>
      </c>
      <c r="T48" s="76">
        <v>119.6606981910415</v>
      </c>
      <c r="U48" s="76">
        <v>215.60877672084524</v>
      </c>
      <c r="V48" s="76">
        <v>7.3748533939604372E-2</v>
      </c>
      <c r="W48" s="76">
        <v>19.692363247916575</v>
      </c>
      <c r="X48" s="76">
        <v>13.012308977586709</v>
      </c>
      <c r="Y48" s="76">
        <v>340.04620419583659</v>
      </c>
      <c r="Z48" s="76">
        <v>11645.822022630447</v>
      </c>
      <c r="AA48" s="76">
        <v>90.426371108417811</v>
      </c>
      <c r="AB48" s="76">
        <v>62.570215628003105</v>
      </c>
      <c r="AC48" s="76">
        <v>15.006825937049223</v>
      </c>
      <c r="AD48" s="76">
        <v>0</v>
      </c>
      <c r="AE48" s="76">
        <v>0</v>
      </c>
      <c r="AF48" s="76">
        <v>100.76579373080462</v>
      </c>
      <c r="AG48" s="76">
        <v>100.76579373080462</v>
      </c>
      <c r="AH48" s="76">
        <v>3095099.1717014723</v>
      </c>
      <c r="AI48" s="76">
        <v>0</v>
      </c>
      <c r="AJ48" s="76">
        <v>26.72596789611821</v>
      </c>
      <c r="AK48" s="76">
        <v>5.6973724513522601</v>
      </c>
      <c r="AL48" s="76">
        <v>10.354637504598973</v>
      </c>
      <c r="AM48" s="76">
        <v>19.287005358774671</v>
      </c>
      <c r="AN48" s="76">
        <v>0</v>
      </c>
      <c r="AO48" s="76">
        <v>0</v>
      </c>
      <c r="AP48" s="76">
        <v>1955.4987667344583</v>
      </c>
      <c r="AQ48" s="76">
        <v>0</v>
      </c>
      <c r="AR48" s="76">
        <v>1740.0361960349874</v>
      </c>
      <c r="AS48" s="76">
        <v>385.15125073717047</v>
      </c>
      <c r="AT48" s="76">
        <v>42.794562343954098</v>
      </c>
      <c r="AU48" s="76">
        <v>427.94581308112464</v>
      </c>
      <c r="AV48" s="76">
        <v>0</v>
      </c>
      <c r="AW48" s="76">
        <v>56.352214191702892</v>
      </c>
      <c r="AX48" s="76">
        <v>0.34861231391612513</v>
      </c>
      <c r="AY48" s="76">
        <v>543.73319563815539</v>
      </c>
      <c r="AZ48" s="76">
        <v>0.38347520847456684</v>
      </c>
      <c r="BA48" s="76">
        <v>105.16488698556523</v>
      </c>
      <c r="BB48" s="76">
        <v>126.6626689153811</v>
      </c>
      <c r="BC48" s="76">
        <v>0.1162042990128805</v>
      </c>
      <c r="BD48" s="76">
        <v>0</v>
      </c>
      <c r="BE48" s="76">
        <v>81.807822329513854</v>
      </c>
      <c r="BF48" s="76">
        <v>1751.4883528141447</v>
      </c>
      <c r="BG48" s="76">
        <v>1161.9801953820886</v>
      </c>
      <c r="BH48" s="76">
        <v>589.50815743205635</v>
      </c>
      <c r="BI48" s="76">
        <v>0.93660501110578331</v>
      </c>
      <c r="BJ48" s="76">
        <v>0</v>
      </c>
      <c r="BK48" s="76">
        <v>27.772830789750707</v>
      </c>
      <c r="BL48" s="76">
        <v>7.6113822649184018</v>
      </c>
      <c r="BM48" s="76">
        <v>315.72702381542899</v>
      </c>
      <c r="BN48" s="76">
        <v>20.916771772020038</v>
      </c>
      <c r="BO48" s="76">
        <v>4.0671489828425287</v>
      </c>
      <c r="BP48" s="76">
        <v>451.10512949398412</v>
      </c>
      <c r="BQ48" s="76">
        <v>18.464474447915251</v>
      </c>
      <c r="BR48" s="76">
        <v>0.17430641600114641</v>
      </c>
      <c r="BS48" s="76">
        <v>19.173706355374037</v>
      </c>
      <c r="BT48" s="76">
        <v>1.1620428798977055E-2</v>
      </c>
      <c r="BU48" s="76">
        <v>124.75725996351346</v>
      </c>
      <c r="BV48" s="76">
        <v>461.31070475427174</v>
      </c>
      <c r="BW48" s="76">
        <v>0</v>
      </c>
      <c r="BX48" s="76">
        <v>1.2552589361927277E-2</v>
      </c>
      <c r="BY48" s="76">
        <v>63.456273481572126</v>
      </c>
      <c r="BZ48" s="76">
        <v>0</v>
      </c>
      <c r="CA48" s="76">
        <v>215.25737704657817</v>
      </c>
      <c r="CB48" s="76">
        <v>1627.1352241273828</v>
      </c>
      <c r="CC48" s="76">
        <v>47.444753423160677</v>
      </c>
      <c r="CD48" s="76"/>
      <c r="CE48" s="45">
        <f t="shared" si="12"/>
        <v>-5.9882409117582142E-4</v>
      </c>
      <c r="CF48" s="45">
        <f t="shared" si="13"/>
        <v>-2.255862989312244E-4</v>
      </c>
      <c r="CG48" s="45">
        <f t="shared" si="14"/>
        <v>-3.0178571248601279E-4</v>
      </c>
      <c r="CH48" s="45">
        <f t="shared" si="15"/>
        <v>-7.0270618572151465E-4</v>
      </c>
      <c r="CI48" s="45">
        <f t="shared" si="16"/>
        <v>-8.5625551853404447E-4</v>
      </c>
      <c r="CJ48" s="45">
        <f t="shared" si="17"/>
        <v>8.7056327977303995E-5</v>
      </c>
      <c r="CK48" s="45">
        <f t="shared" si="18"/>
        <v>-3.7154328860284226E-4</v>
      </c>
      <c r="CL48" s="83">
        <f t="shared" si="19"/>
        <v>-3.8679282714319265E-4</v>
      </c>
      <c r="CM48" s="83">
        <f t="shared" si="20"/>
        <v>-3.7242963513987274E-4</v>
      </c>
      <c r="CN48" s="83">
        <f t="shared" si="21"/>
        <v>-3.5719867299179156E-4</v>
      </c>
      <c r="CO48" s="45" t="str">
        <f t="shared" si="10"/>
        <v/>
      </c>
      <c r="CP48" s="45">
        <f t="shared" si="11"/>
        <v>-3.8341456471199792E-4</v>
      </c>
    </row>
    <row r="49" spans="1:94">
      <c r="A49" s="34" t="s">
        <v>213</v>
      </c>
      <c r="B49" s="76">
        <v>73.759999999999991</v>
      </c>
      <c r="C49" s="76">
        <v>8.1120000000000001</v>
      </c>
      <c r="D49" s="76">
        <v>2.2720000000000002</v>
      </c>
      <c r="E49" s="76">
        <v>13.559999999999997</v>
      </c>
      <c r="F49" s="76">
        <v>8.5040000000000013</v>
      </c>
      <c r="G49" s="76">
        <v>0.80640000000000012</v>
      </c>
      <c r="H49" s="76">
        <v>9.4159999999999986</v>
      </c>
      <c r="I49" s="76">
        <v>0.77600000000000002</v>
      </c>
      <c r="J49" s="76">
        <v>0.11584000000000003</v>
      </c>
      <c r="K49" s="76">
        <v>0.5232</v>
      </c>
      <c r="L49" s="76"/>
      <c r="M49" s="76">
        <v>8.1999999999999976E-2</v>
      </c>
      <c r="N49" s="76"/>
      <c r="O49" s="94" t="s">
        <v>213</v>
      </c>
      <c r="P49" s="76">
        <v>0</v>
      </c>
      <c r="Q49" s="76">
        <v>0.29678654854302039</v>
      </c>
      <c r="R49" s="76">
        <v>0</v>
      </c>
      <c r="S49" s="76">
        <v>0.77598345210734299</v>
      </c>
      <c r="T49" s="76">
        <v>0.77598345210734299</v>
      </c>
      <c r="U49" s="76">
        <v>1.3822728550405923</v>
      </c>
      <c r="V49" s="76">
        <v>6.8376422537850612E-4</v>
      </c>
      <c r="W49" s="76">
        <v>0.11584019935073885</v>
      </c>
      <c r="X49" s="76">
        <v>8.1999349488362336E-2</v>
      </c>
      <c r="Y49" s="76">
        <v>1.9509672148459245</v>
      </c>
      <c r="Z49" s="76">
        <v>73.759972662687318</v>
      </c>
      <c r="AA49" s="76">
        <v>0.53708529704525543</v>
      </c>
      <c r="AB49" s="76">
        <v>0.42929908232609665</v>
      </c>
      <c r="AC49" s="76">
        <v>8.0076579176243001E-2</v>
      </c>
      <c r="AD49" s="76">
        <v>0</v>
      </c>
      <c r="AE49" s="76">
        <v>0</v>
      </c>
      <c r="AF49" s="76">
        <v>0.52321302490671695</v>
      </c>
      <c r="AG49" s="76">
        <v>0.52321302490671695</v>
      </c>
      <c r="AH49" s="76">
        <v>17989.714874033412</v>
      </c>
      <c r="AI49" s="76">
        <v>0</v>
      </c>
      <c r="AJ49" s="76">
        <v>0.18007451445956446</v>
      </c>
      <c r="AK49" s="76">
        <v>3.7248120751555633E-2</v>
      </c>
      <c r="AL49" s="76">
        <v>7.6735923263722389E-2</v>
      </c>
      <c r="AM49" s="76">
        <v>0.11743073441470041</v>
      </c>
      <c r="AN49" s="76">
        <v>0</v>
      </c>
      <c r="AO49" s="76">
        <v>0</v>
      </c>
      <c r="AP49" s="76">
        <v>8.1119974426384918</v>
      </c>
      <c r="AQ49" s="76">
        <v>0</v>
      </c>
      <c r="AR49" s="76">
        <v>10.142113019946319</v>
      </c>
      <c r="AS49" s="76">
        <v>2.0447824864829114</v>
      </c>
      <c r="AT49" s="76">
        <v>0.22720075838996459</v>
      </c>
      <c r="AU49" s="76">
        <v>2.2719832448728763</v>
      </c>
      <c r="AV49" s="76">
        <v>0</v>
      </c>
      <c r="AW49" s="76">
        <v>0.36042882984176322</v>
      </c>
      <c r="AX49" s="76">
        <v>2.5512326592701594E-3</v>
      </c>
      <c r="AY49" s="76">
        <v>2.9477070851039198</v>
      </c>
      <c r="AZ49" s="76">
        <v>2.8063515159531959E-3</v>
      </c>
      <c r="BA49" s="76">
        <v>0.7696119314142098</v>
      </c>
      <c r="BB49" s="76">
        <v>0.9269350793939497</v>
      </c>
      <c r="BC49" s="76">
        <v>8.5040206793542659E-4</v>
      </c>
      <c r="BD49" s="76">
        <v>0</v>
      </c>
      <c r="BE49" s="76">
        <v>0.59868185651217787</v>
      </c>
      <c r="BF49" s="76">
        <v>13.559538351273449</v>
      </c>
      <c r="BG49" s="76">
        <v>8.5035394094920012</v>
      </c>
      <c r="BH49" s="76">
        <v>5.0559989417814464</v>
      </c>
      <c r="BI49" s="76">
        <v>6.8542138593561414E-3</v>
      </c>
      <c r="BJ49" s="76">
        <v>0</v>
      </c>
      <c r="BK49" s="76">
        <v>0.20324586495587996</v>
      </c>
      <c r="BL49" s="76">
        <v>5.5700656426197516E-2</v>
      </c>
      <c r="BM49" s="76">
        <v>2.3105364396457175</v>
      </c>
      <c r="BN49" s="76">
        <v>0.15307219585861759</v>
      </c>
      <c r="BO49" s="76">
        <v>2.9764160562619536E-2</v>
      </c>
      <c r="BP49" s="76">
        <v>3.3012525559836194</v>
      </c>
      <c r="BQ49" s="76">
        <v>0.1346486235111912</v>
      </c>
      <c r="BR49" s="76">
        <v>1.2756163296350797E-3</v>
      </c>
      <c r="BS49" s="76">
        <v>0.14031581210006777</v>
      </c>
      <c r="BT49" s="76">
        <v>8.5040206793542657E-5</v>
      </c>
      <c r="BU49" s="76">
        <v>0.80639640205691199</v>
      </c>
      <c r="BV49" s="76">
        <v>2.4217822744423683</v>
      </c>
      <c r="BW49" s="76">
        <v>0</v>
      </c>
      <c r="BX49" s="76">
        <v>1.163714691931635E-4</v>
      </c>
      <c r="BY49" s="76">
        <v>0.36021759821866539</v>
      </c>
      <c r="BZ49" s="76">
        <v>0</v>
      </c>
      <c r="CA49" s="76">
        <v>1.1342371137088909</v>
      </c>
      <c r="CB49" s="76">
        <v>9.4159969576216529</v>
      </c>
      <c r="CC49" s="76">
        <v>0.26188735880774044</v>
      </c>
      <c r="CD49" s="76"/>
      <c r="CE49" s="45">
        <f t="shared" si="12"/>
        <v>-3.7062517181569663E-7</v>
      </c>
      <c r="CF49" s="45">
        <f t="shared" si="13"/>
        <v>-3.1525659619543985E-7</v>
      </c>
      <c r="CG49" s="45">
        <f t="shared" si="14"/>
        <v>-7.3746158116009838E-6</v>
      </c>
      <c r="CH49" s="45">
        <f t="shared" si="15"/>
        <v>-3.4044891338321289E-5</v>
      </c>
      <c r="CI49" s="45">
        <f t="shared" si="16"/>
        <v>-5.4161630762015561E-5</v>
      </c>
      <c r="CJ49" s="45">
        <f t="shared" si="17"/>
        <v>-4.4617349803192461E-6</v>
      </c>
      <c r="CK49" s="45">
        <f t="shared" si="18"/>
        <v>-3.2310730094485576E-7</v>
      </c>
      <c r="CL49" s="83">
        <f t="shared" si="19"/>
        <v>-2.1324603939481014E-5</v>
      </c>
      <c r="CM49" s="83">
        <f t="shared" si="20"/>
        <v>1.7209145271000564E-6</v>
      </c>
      <c r="CN49" s="83">
        <f t="shared" si="21"/>
        <v>2.4894699382553304E-5</v>
      </c>
      <c r="CO49" s="45" t="str">
        <f t="shared" si="10"/>
        <v/>
      </c>
      <c r="CP49" s="45">
        <f t="shared" si="11"/>
        <v>-7.9330687517054905E-6</v>
      </c>
    </row>
    <row r="50" spans="1:94">
      <c r="A50" s="34" t="s">
        <v>214</v>
      </c>
      <c r="B50" s="76">
        <v>440.23999999999978</v>
      </c>
      <c r="C50" s="76">
        <v>38.344000000000037</v>
      </c>
      <c r="D50" s="76">
        <v>11.194999999999997</v>
      </c>
      <c r="E50" s="76">
        <v>74.567000000000036</v>
      </c>
      <c r="F50" s="76">
        <v>54.155000000000001</v>
      </c>
      <c r="G50" s="76">
        <v>2.1632000000000016</v>
      </c>
      <c r="H50" s="76">
        <v>47.231000000000058</v>
      </c>
      <c r="I50" s="76">
        <v>3.7577000000000029</v>
      </c>
      <c r="J50" s="76">
        <v>0.57726999999999973</v>
      </c>
      <c r="K50" s="76">
        <v>2.7120000000000002</v>
      </c>
      <c r="L50" s="76"/>
      <c r="M50" s="76">
        <v>0.40101999999999965</v>
      </c>
      <c r="N50" s="76"/>
      <c r="O50" s="94" t="s">
        <v>214</v>
      </c>
      <c r="P50" s="76">
        <v>0</v>
      </c>
      <c r="Q50" s="76">
        <v>1.4806304052888883</v>
      </c>
      <c r="R50" s="76">
        <v>0</v>
      </c>
      <c r="S50" s="76">
        <v>3.7576882610697937</v>
      </c>
      <c r="T50" s="76">
        <v>3.7576882610697937</v>
      </c>
      <c r="U50" s="76">
        <v>6.7292712381157118</v>
      </c>
      <c r="V50" s="76">
        <v>3.0369241201739436E-3</v>
      </c>
      <c r="W50" s="76">
        <v>0.57726890318671498</v>
      </c>
      <c r="X50" s="76">
        <v>0.40102251755591212</v>
      </c>
      <c r="Y50" s="76">
        <v>9.814853986893521</v>
      </c>
      <c r="Z50" s="76">
        <v>440.23986551805871</v>
      </c>
      <c r="AA50" s="76">
        <v>2.6737237193174499</v>
      </c>
      <c r="AB50" s="76">
        <v>2.0509665879230798</v>
      </c>
      <c r="AC50" s="76">
        <v>0.41216433379321737</v>
      </c>
      <c r="AD50" s="76">
        <v>0</v>
      </c>
      <c r="AE50" s="76">
        <v>0</v>
      </c>
      <c r="AF50" s="76">
        <v>2.712018944490926</v>
      </c>
      <c r="AG50" s="76">
        <v>2.712018944490926</v>
      </c>
      <c r="AH50" s="76">
        <v>89739.135422212668</v>
      </c>
      <c r="AI50" s="76">
        <v>0</v>
      </c>
      <c r="AJ50" s="76">
        <v>0.86454108756758541</v>
      </c>
      <c r="AK50" s="76">
        <v>0.18033224231816006</v>
      </c>
      <c r="AL50" s="76">
        <v>0.35924161121662046</v>
      </c>
      <c r="AM50" s="76">
        <v>0.58029778201579607</v>
      </c>
      <c r="AN50" s="76">
        <v>0</v>
      </c>
      <c r="AO50" s="76">
        <v>0</v>
      </c>
      <c r="AP50" s="76">
        <v>38.344006569773526</v>
      </c>
      <c r="AQ50" s="76">
        <v>0</v>
      </c>
      <c r="AR50" s="76">
        <v>50.762698677777941</v>
      </c>
      <c r="AS50" s="76">
        <v>10.075556937118668</v>
      </c>
      <c r="AT50" s="76">
        <v>1.119505684066646</v>
      </c>
      <c r="AU50" s="76">
        <v>11.195062621185313</v>
      </c>
      <c r="AV50" s="76">
        <v>0</v>
      </c>
      <c r="AW50" s="76">
        <v>1.7558048845604806</v>
      </c>
      <c r="AX50" s="76">
        <v>1.6246475746402329E-2</v>
      </c>
      <c r="AY50" s="76">
        <v>15.094964704773556</v>
      </c>
      <c r="AZ50" s="76">
        <v>1.7871036778606342E-2</v>
      </c>
      <c r="BA50" s="76">
        <v>4.9010282577423601</v>
      </c>
      <c r="BB50" s="76">
        <v>5.9028907003532893</v>
      </c>
      <c r="BC50" s="76">
        <v>5.4154820681558864E-3</v>
      </c>
      <c r="BD50" s="76">
        <v>0</v>
      </c>
      <c r="BE50" s="76">
        <v>3.8125078787678364</v>
      </c>
      <c r="BF50" s="76">
        <v>74.564061239052648</v>
      </c>
      <c r="BG50" s="76">
        <v>54.15206655219167</v>
      </c>
      <c r="BH50" s="76">
        <v>20.411994686861011</v>
      </c>
      <c r="BI50" s="76">
        <v>4.3648786410710058E-2</v>
      </c>
      <c r="BJ50" s="76">
        <v>0</v>
      </c>
      <c r="BK50" s="76">
        <v>1.2943057039082444</v>
      </c>
      <c r="BL50" s="76">
        <v>0.35471717124952457</v>
      </c>
      <c r="BM50" s="76">
        <v>14.713911274988005</v>
      </c>
      <c r="BN50" s="76">
        <v>0.97479182305703937</v>
      </c>
      <c r="BO50" s="76">
        <v>0.18953997916632212</v>
      </c>
      <c r="BP50" s="76">
        <v>21.022967972354049</v>
      </c>
      <c r="BQ50" s="76">
        <v>0.63299145601216922</v>
      </c>
      <c r="BR50" s="76">
        <v>8.1232741943484503E-3</v>
      </c>
      <c r="BS50" s="76">
        <v>0.89355918583309923</v>
      </c>
      <c r="BT50" s="76">
        <v>5.4154957368122265E-4</v>
      </c>
      <c r="BU50" s="76">
        <v>2.1632119931436247</v>
      </c>
      <c r="BV50" s="76">
        <v>12.531149148309325</v>
      </c>
      <c r="BW50" s="76">
        <v>0</v>
      </c>
      <c r="BX50" s="76">
        <v>5.1688773077597169E-4</v>
      </c>
      <c r="BY50" s="76">
        <v>1.8181243066331554</v>
      </c>
      <c r="BZ50" s="76">
        <v>0</v>
      </c>
      <c r="CA50" s="76">
        <v>5.8618143331073602</v>
      </c>
      <c r="CB50" s="76">
        <v>47.230987505304881</v>
      </c>
      <c r="CC50" s="76">
        <v>1.3334402876094731</v>
      </c>
      <c r="CD50" s="76"/>
      <c r="CE50" s="45">
        <f t="shared" si="12"/>
        <v>-3.0547415290451188E-7</v>
      </c>
      <c r="CF50" s="45">
        <f t="shared" si="13"/>
        <v>1.7133771880015177E-7</v>
      </c>
      <c r="CG50" s="45">
        <f t="shared" si="14"/>
        <v>5.5936744364718892E-6</v>
      </c>
      <c r="CH50" s="45">
        <f t="shared" si="15"/>
        <v>-3.9411012208982624E-5</v>
      </c>
      <c r="CI50" s="45">
        <f t="shared" si="16"/>
        <v>-5.4167626411806478E-5</v>
      </c>
      <c r="CJ50" s="45">
        <f t="shared" si="17"/>
        <v>5.5441677251762776E-6</v>
      </c>
      <c r="CK50" s="45">
        <f t="shared" si="18"/>
        <v>-2.6454437079815373E-7</v>
      </c>
      <c r="CL50" s="83">
        <f t="shared" si="19"/>
        <v>-3.1239668438742661E-6</v>
      </c>
      <c r="CM50" s="83">
        <f t="shared" si="20"/>
        <v>-1.9000004932719289E-6</v>
      </c>
      <c r="CN50" s="83">
        <f t="shared" si="21"/>
        <v>6.9854317572880606E-6</v>
      </c>
      <c r="CO50" s="45" t="str">
        <f t="shared" si="10"/>
        <v/>
      </c>
      <c r="CP50" s="45">
        <f t="shared" si="11"/>
        <v>6.2778811841364274E-6</v>
      </c>
    </row>
    <row r="51" spans="1:94">
      <c r="A51" s="34" t="s">
        <v>215</v>
      </c>
      <c r="B51" s="76">
        <v>1262.0699999999981</v>
      </c>
      <c r="C51" s="76">
        <v>115.3009999999999</v>
      </c>
      <c r="D51" s="76">
        <v>33.999000000000002</v>
      </c>
      <c r="E51" s="76">
        <v>220.40999999999983</v>
      </c>
      <c r="F51" s="76">
        <v>152.43100000000001</v>
      </c>
      <c r="G51" s="76">
        <v>8.6951000000000107</v>
      </c>
      <c r="H51" s="76">
        <v>142.33999999999983</v>
      </c>
      <c r="I51" s="76">
        <v>11.578800000000006</v>
      </c>
      <c r="J51" s="76">
        <v>1.7514999999999983</v>
      </c>
      <c r="K51" s="76">
        <v>8.0318000000000058</v>
      </c>
      <c r="L51" s="76"/>
      <c r="M51" s="76">
        <v>1.2288999999999983</v>
      </c>
      <c r="N51" s="76"/>
      <c r="O51" s="94" t="s">
        <v>215</v>
      </c>
      <c r="P51" s="76">
        <v>0</v>
      </c>
      <c r="Q51" s="76">
        <v>4.474183596977463</v>
      </c>
      <c r="R51" s="76">
        <v>0</v>
      </c>
      <c r="S51" s="76">
        <v>11.5787768666347</v>
      </c>
      <c r="T51" s="76">
        <v>11.5787768666347</v>
      </c>
      <c r="U51" s="76">
        <v>20.615309165164764</v>
      </c>
      <c r="V51" s="76">
        <v>9.8062545254826786E-3</v>
      </c>
      <c r="W51" s="76">
        <v>1.7514930340254746</v>
      </c>
      <c r="X51" s="76">
        <v>1.2289088338092011</v>
      </c>
      <c r="Y51" s="76">
        <v>29.521209223256559</v>
      </c>
      <c r="Z51" s="76">
        <v>1262.0695928614341</v>
      </c>
      <c r="AA51" s="76">
        <v>8.089086423122076</v>
      </c>
      <c r="AB51" s="76">
        <v>6.3504783687858568</v>
      </c>
      <c r="AC51" s="76">
        <v>1.2241627970667508</v>
      </c>
      <c r="AD51" s="76">
        <v>0</v>
      </c>
      <c r="AE51" s="76">
        <v>0</v>
      </c>
      <c r="AF51" s="76">
        <v>8.0317730438003263</v>
      </c>
      <c r="AG51" s="76">
        <v>8.0317730438003263</v>
      </c>
      <c r="AH51" s="76">
        <v>272381.06367279001</v>
      </c>
      <c r="AI51" s="76">
        <v>0</v>
      </c>
      <c r="AJ51" s="76">
        <v>2.669447205057403</v>
      </c>
      <c r="AK51" s="76">
        <v>0.5541895906622134</v>
      </c>
      <c r="AL51" s="76">
        <v>1.1252786853120587</v>
      </c>
      <c r="AM51" s="76">
        <v>1.7629035014026904</v>
      </c>
      <c r="AN51" s="76">
        <v>0</v>
      </c>
      <c r="AO51" s="76">
        <v>0</v>
      </c>
      <c r="AP51" s="76">
        <v>115.30101092941352</v>
      </c>
      <c r="AQ51" s="76">
        <v>0</v>
      </c>
      <c r="AR51" s="76">
        <v>153.16502708929269</v>
      </c>
      <c r="AS51" s="76">
        <v>30.599065019814041</v>
      </c>
      <c r="AT51" s="76">
        <v>3.3999361431240605</v>
      </c>
      <c r="AU51" s="76">
        <v>33.999001162938093</v>
      </c>
      <c r="AV51" s="76">
        <v>0</v>
      </c>
      <c r="AW51" s="76">
        <v>5.3769717267150581</v>
      </c>
      <c r="AX51" s="76">
        <v>4.5729383753038248E-2</v>
      </c>
      <c r="AY51" s="76">
        <v>44.959264614163594</v>
      </c>
      <c r="AZ51" s="76">
        <v>5.0302247060963305E-2</v>
      </c>
      <c r="BA51" s="76">
        <v>13.79500190148647</v>
      </c>
      <c r="BB51" s="76">
        <v>16.614973572093888</v>
      </c>
      <c r="BC51" s="76">
        <v>1.5243092313034275E-2</v>
      </c>
      <c r="BD51" s="76">
        <v>0</v>
      </c>
      <c r="BE51" s="76">
        <v>10.731140065146578</v>
      </c>
      <c r="BF51" s="76">
        <v>220.40172354370938</v>
      </c>
      <c r="BG51" s="76">
        <v>152.4227392130602</v>
      </c>
      <c r="BH51" s="76">
        <v>67.978984330649212</v>
      </c>
      <c r="BI51" s="76">
        <v>0.12286050144127163</v>
      </c>
      <c r="BJ51" s="76">
        <v>0</v>
      </c>
      <c r="BK51" s="76">
        <v>3.6430977474274817</v>
      </c>
      <c r="BL51" s="76">
        <v>0.99842491884235307</v>
      </c>
      <c r="BM51" s="76">
        <v>41.415496508429925</v>
      </c>
      <c r="BN51" s="76">
        <v>2.7437572711189002</v>
      </c>
      <c r="BO51" s="76">
        <v>0.53350958183832409</v>
      </c>
      <c r="BP51" s="76">
        <v>59.173703379134352</v>
      </c>
      <c r="BQ51" s="76">
        <v>1.9780052531203669</v>
      </c>
      <c r="BR51" s="76">
        <v>2.2864794942597154E-2</v>
      </c>
      <c r="BS51" s="76">
        <v>2.5151099389870866</v>
      </c>
      <c r="BT51" s="76">
        <v>1.5243090439105583E-3</v>
      </c>
      <c r="BU51" s="76">
        <v>8.6950906463400521</v>
      </c>
      <c r="BV51" s="76">
        <v>37.111208262715977</v>
      </c>
      <c r="BW51" s="76">
        <v>0</v>
      </c>
      <c r="BX51" s="76">
        <v>1.6692040496436781E-3</v>
      </c>
      <c r="BY51" s="76">
        <v>5.45870369078854</v>
      </c>
      <c r="BZ51" s="76">
        <v>0</v>
      </c>
      <c r="CA51" s="76">
        <v>17.371249107954828</v>
      </c>
      <c r="CB51" s="76">
        <v>142.33996285211944</v>
      </c>
      <c r="CC51" s="76">
        <v>3.9841239961529347</v>
      </c>
      <c r="CD51" s="76"/>
      <c r="CE51" s="45">
        <f t="shared" si="12"/>
        <v>-3.2259586553402857E-7</v>
      </c>
      <c r="CF51" s="45">
        <f t="shared" si="13"/>
        <v>9.479027605541042E-8</v>
      </c>
      <c r="CG51" s="45">
        <f t="shared" si="14"/>
        <v>3.4205067523021715E-8</v>
      </c>
      <c r="CH51" s="45">
        <f t="shared" si="15"/>
        <v>-3.7550275806205834E-5</v>
      </c>
      <c r="CI51" s="45">
        <f t="shared" si="16"/>
        <v>-5.4193615077081296E-5</v>
      </c>
      <c r="CJ51" s="45">
        <f t="shared" si="17"/>
        <v>-1.0757392046759093E-6</v>
      </c>
      <c r="CK51" s="45">
        <f t="shared" si="18"/>
        <v>-2.6097991001356321E-7</v>
      </c>
      <c r="CL51" s="83">
        <f t="shared" si="19"/>
        <v>-1.9979069771396293E-6</v>
      </c>
      <c r="CM51" s="83">
        <f t="shared" si="20"/>
        <v>-3.9771478867564325E-6</v>
      </c>
      <c r="CN51" s="83">
        <f t="shared" si="21"/>
        <v>-3.3561841280307712E-6</v>
      </c>
      <c r="CO51" s="45" t="str">
        <f t="shared" si="10"/>
        <v/>
      </c>
      <c r="CP51" s="45">
        <f t="shared" si="11"/>
        <v>7.1883873405498886E-6</v>
      </c>
    </row>
    <row r="52" spans="1:94">
      <c r="A52" s="94"/>
      <c r="B52" s="76"/>
      <c r="C52" s="76"/>
      <c r="D52" s="76"/>
      <c r="E52" s="76"/>
      <c r="F52" s="76"/>
      <c r="G52" s="76"/>
      <c r="H52" s="76"/>
      <c r="I52" s="66"/>
      <c r="J52" s="66"/>
      <c r="K52" s="66"/>
      <c r="L52" s="66"/>
      <c r="M52" s="66"/>
      <c r="N52" s="94"/>
      <c r="O52" s="94"/>
      <c r="P52" s="76"/>
      <c r="Q52" s="76"/>
      <c r="R52" s="76"/>
      <c r="S52" s="76"/>
      <c r="T52" s="76"/>
      <c r="U52" s="76"/>
      <c r="W52" s="76"/>
      <c r="Y52" s="76"/>
      <c r="Z52" s="76"/>
      <c r="AA52" s="76"/>
      <c r="AB52" s="76"/>
      <c r="AC52" s="76"/>
      <c r="AD52" s="76"/>
      <c r="AF52" s="76"/>
      <c r="AG52" s="76"/>
      <c r="AH52" s="76"/>
      <c r="AI52" s="76"/>
      <c r="AJ52" s="76"/>
      <c r="AK52" s="76"/>
      <c r="AM52" s="76"/>
      <c r="AN52" s="76"/>
      <c r="AO52" s="76"/>
      <c r="AP52" s="76"/>
      <c r="AQ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CA52" s="76"/>
      <c r="CB52" s="76"/>
      <c r="CC52" s="76"/>
      <c r="CD52" s="76"/>
      <c r="CE52" s="45"/>
      <c r="CF52" s="45"/>
      <c r="CG52" s="45"/>
      <c r="CH52" s="45"/>
      <c r="CI52" s="45"/>
      <c r="CJ52" s="45"/>
      <c r="CK52" s="45"/>
      <c r="CL52" s="83"/>
      <c r="CM52" s="83"/>
      <c r="CN52" s="83" t="str">
        <f t="shared" ref="CN52:CN61" si="22">IF(AD52=0,"",(AD52-K52)/K52)</f>
        <v/>
      </c>
      <c r="CO52" s="94"/>
      <c r="CP52" s="94"/>
    </row>
    <row r="53" spans="1:94">
      <c r="A53" s="94"/>
      <c r="B53" s="76"/>
      <c r="C53" s="76"/>
      <c r="D53" s="76"/>
      <c r="E53" s="76"/>
      <c r="F53" s="76"/>
      <c r="G53" s="76"/>
      <c r="H53" s="76"/>
      <c r="I53" s="66"/>
      <c r="J53" s="66"/>
      <c r="K53" s="66"/>
      <c r="L53" s="66"/>
      <c r="M53" s="66"/>
      <c r="N53" s="94"/>
      <c r="O53" s="94"/>
      <c r="P53" s="76"/>
      <c r="Q53" s="76"/>
      <c r="R53" s="76"/>
      <c r="S53" s="76"/>
      <c r="T53" s="76"/>
      <c r="U53" s="76"/>
      <c r="W53" s="76"/>
      <c r="Y53" s="76"/>
      <c r="Z53" s="76"/>
      <c r="AA53" s="76"/>
      <c r="AB53" s="76"/>
      <c r="AC53" s="76"/>
      <c r="AD53" s="76"/>
      <c r="AF53" s="76"/>
      <c r="AG53" s="76"/>
      <c r="AH53" s="76"/>
      <c r="AI53" s="76"/>
      <c r="AJ53" s="76"/>
      <c r="AK53" s="76"/>
      <c r="AM53" s="76"/>
      <c r="AN53" s="76"/>
      <c r="AO53" s="76"/>
      <c r="AP53" s="76"/>
      <c r="AQ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CA53" s="76"/>
      <c r="CB53" s="76"/>
      <c r="CC53" s="76"/>
      <c r="CD53" s="76"/>
      <c r="CE53" s="45"/>
      <c r="CF53" s="45"/>
      <c r="CG53" s="45"/>
      <c r="CH53" s="45"/>
      <c r="CI53" s="45"/>
      <c r="CJ53" s="45"/>
      <c r="CK53" s="45"/>
      <c r="CL53" s="83"/>
      <c r="CM53" s="83"/>
      <c r="CN53" s="83" t="str">
        <f t="shared" si="22"/>
        <v/>
      </c>
      <c r="CO53" s="94"/>
      <c r="CP53" s="94"/>
    </row>
    <row r="54" spans="1:94">
      <c r="A54" s="34" t="s">
        <v>352</v>
      </c>
      <c r="B54" s="76"/>
      <c r="C54" s="76"/>
      <c r="D54" s="76"/>
      <c r="E54" s="76"/>
      <c r="F54" s="76"/>
      <c r="G54" s="76"/>
      <c r="H54" s="76"/>
      <c r="I54" s="66"/>
      <c r="J54" s="66"/>
      <c r="K54" s="66"/>
      <c r="L54" s="66"/>
      <c r="M54" s="66"/>
      <c r="N54" s="76"/>
      <c r="O54" s="94"/>
      <c r="P54" s="76"/>
      <c r="Q54" s="76"/>
      <c r="R54" s="76"/>
      <c r="S54" s="76"/>
      <c r="T54" s="76"/>
      <c r="U54" s="76"/>
      <c r="W54" s="76"/>
      <c r="Y54" s="76"/>
      <c r="Z54" s="76"/>
      <c r="AA54" s="76"/>
      <c r="AB54" s="76"/>
      <c r="AC54" s="76"/>
      <c r="AD54" s="76"/>
      <c r="AF54" s="76"/>
      <c r="AG54" s="76"/>
      <c r="AH54" s="76"/>
      <c r="AI54" s="76"/>
      <c r="AJ54" s="76"/>
      <c r="AK54" s="76"/>
      <c r="AM54" s="76"/>
      <c r="AN54" s="76"/>
      <c r="AO54" s="76"/>
      <c r="AP54" s="76"/>
      <c r="AQ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CA54" s="76"/>
      <c r="CB54" s="76"/>
      <c r="CC54" s="76"/>
      <c r="CD54" s="76"/>
      <c r="CE54" s="45"/>
      <c r="CF54" s="45"/>
      <c r="CG54" s="45"/>
      <c r="CH54" s="45"/>
      <c r="CI54" s="45"/>
      <c r="CJ54" s="45"/>
      <c r="CK54" s="45"/>
      <c r="CL54" s="83"/>
      <c r="CM54" s="83"/>
      <c r="CN54" s="83" t="str">
        <f t="shared" si="22"/>
        <v/>
      </c>
      <c r="CO54" s="94"/>
      <c r="CP54" s="94"/>
    </row>
    <row r="55" spans="1:94">
      <c r="A55" s="34" t="s">
        <v>334</v>
      </c>
      <c r="B55" s="76"/>
      <c r="C55" s="76"/>
      <c r="D55" s="76"/>
      <c r="E55" s="76"/>
      <c r="F55" s="76"/>
      <c r="G55" s="76"/>
      <c r="H55" s="76"/>
      <c r="I55" s="66"/>
      <c r="J55" s="66"/>
      <c r="K55" s="66"/>
      <c r="L55" s="66"/>
      <c r="M55" s="66"/>
      <c r="N55" s="76"/>
      <c r="O55" s="94"/>
      <c r="P55" s="76"/>
      <c r="Q55" s="76"/>
      <c r="R55" s="76"/>
      <c r="S55" s="76"/>
      <c r="T55" s="76"/>
      <c r="U55" s="76"/>
      <c r="W55" s="76"/>
      <c r="Y55" s="76"/>
      <c r="Z55" s="76"/>
      <c r="AA55" s="76"/>
      <c r="AB55" s="76"/>
      <c r="AC55" s="76"/>
      <c r="AD55" s="76"/>
      <c r="AF55" s="76"/>
      <c r="AG55" s="76"/>
      <c r="AH55" s="76"/>
      <c r="AI55" s="76"/>
      <c r="AJ55" s="76"/>
      <c r="AK55" s="76"/>
      <c r="AM55" s="76"/>
      <c r="AN55" s="76"/>
      <c r="AO55" s="76"/>
      <c r="AP55" s="76"/>
      <c r="AQ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CA55" s="76"/>
      <c r="CB55" s="76"/>
      <c r="CC55" s="76"/>
      <c r="CD55" s="76"/>
      <c r="CE55" s="45"/>
      <c r="CF55" s="45"/>
      <c r="CG55" s="45"/>
      <c r="CH55" s="45"/>
      <c r="CI55" s="45"/>
      <c r="CJ55" s="45"/>
      <c r="CK55" s="45"/>
      <c r="CL55" s="83"/>
      <c r="CM55" s="83"/>
      <c r="CN55" s="83" t="str">
        <f t="shared" si="22"/>
        <v/>
      </c>
      <c r="CO55" s="94"/>
      <c r="CP55" s="94"/>
    </row>
    <row r="56" spans="1:94">
      <c r="A56" s="34" t="s">
        <v>335</v>
      </c>
      <c r="B56" s="76"/>
      <c r="C56" s="76"/>
      <c r="D56" s="76"/>
      <c r="E56" s="76"/>
      <c r="F56" s="76"/>
      <c r="G56" s="76"/>
      <c r="H56" s="76"/>
      <c r="I56" s="66"/>
      <c r="J56" s="66"/>
      <c r="K56" s="66"/>
      <c r="L56" s="66"/>
      <c r="M56" s="66"/>
      <c r="N56" s="76"/>
      <c r="O56" s="94"/>
      <c r="P56" s="76"/>
      <c r="Q56" s="76"/>
      <c r="R56" s="76"/>
      <c r="S56" s="76"/>
      <c r="T56" s="76"/>
      <c r="U56" s="76"/>
      <c r="W56" s="76"/>
      <c r="Y56" s="76"/>
      <c r="Z56" s="76"/>
      <c r="AA56" s="76"/>
      <c r="AB56" s="76"/>
      <c r="AC56" s="76"/>
      <c r="AD56" s="76"/>
      <c r="AF56" s="76"/>
      <c r="AG56" s="76"/>
      <c r="AH56" s="76"/>
      <c r="AI56" s="76"/>
      <c r="AJ56" s="76"/>
      <c r="AK56" s="76"/>
      <c r="AM56" s="76"/>
      <c r="AN56" s="76"/>
      <c r="AO56" s="76"/>
      <c r="AP56" s="76"/>
      <c r="AQ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CA56" s="76"/>
      <c r="CB56" s="76"/>
      <c r="CC56" s="76"/>
      <c r="CD56" s="76"/>
      <c r="CE56" s="45"/>
      <c r="CF56" s="45"/>
      <c r="CG56" s="45"/>
      <c r="CH56" s="45"/>
      <c r="CI56" s="45"/>
      <c r="CJ56" s="45"/>
      <c r="CK56" s="45"/>
      <c r="CL56" s="83"/>
      <c r="CM56" s="83"/>
      <c r="CN56" s="83" t="str">
        <f t="shared" si="22"/>
        <v/>
      </c>
      <c r="CO56" s="94"/>
      <c r="CP56" s="94"/>
    </row>
    <row r="57" spans="1:94">
      <c r="A57" s="34" t="s">
        <v>336</v>
      </c>
      <c r="B57" s="76"/>
      <c r="C57" s="76"/>
      <c r="D57" s="76"/>
      <c r="E57" s="76"/>
      <c r="F57" s="76"/>
      <c r="G57" s="76"/>
      <c r="H57" s="76"/>
      <c r="I57" s="66"/>
      <c r="J57" s="66"/>
      <c r="K57" s="66"/>
      <c r="L57" s="66"/>
      <c r="M57" s="66"/>
      <c r="N57" s="76"/>
      <c r="O57" s="94"/>
      <c r="P57" s="76"/>
      <c r="Q57" s="76"/>
      <c r="R57" s="76"/>
      <c r="S57" s="76"/>
      <c r="T57" s="76"/>
      <c r="U57" s="76"/>
      <c r="W57" s="76"/>
      <c r="Y57" s="76"/>
      <c r="Z57" s="76"/>
      <c r="AA57" s="76"/>
      <c r="AB57" s="76"/>
      <c r="AC57" s="76"/>
      <c r="AD57" s="76"/>
      <c r="AF57" s="76"/>
      <c r="AG57" s="76"/>
      <c r="AH57" s="76"/>
      <c r="AI57" s="76"/>
      <c r="AJ57" s="76"/>
      <c r="AK57" s="76"/>
      <c r="AM57" s="76"/>
      <c r="AN57" s="76"/>
      <c r="AO57" s="76"/>
      <c r="AP57" s="76"/>
      <c r="AQ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CA57" s="76"/>
      <c r="CB57" s="76"/>
      <c r="CC57" s="76"/>
      <c r="CD57" s="76"/>
      <c r="CE57" s="45"/>
      <c r="CF57" s="45"/>
      <c r="CG57" s="45"/>
      <c r="CH57" s="45"/>
      <c r="CI57" s="45"/>
      <c r="CJ57" s="45"/>
      <c r="CK57" s="45"/>
      <c r="CL57" s="83"/>
      <c r="CM57" s="83"/>
      <c r="CN57" s="83" t="str">
        <f t="shared" si="22"/>
        <v/>
      </c>
      <c r="CO57" s="94"/>
      <c r="CP57" s="94"/>
    </row>
    <row r="58" spans="1:94">
      <c r="A58" s="34" t="s">
        <v>337</v>
      </c>
      <c r="B58" s="76"/>
      <c r="C58" s="76"/>
      <c r="D58" s="76"/>
      <c r="E58" s="76"/>
      <c r="F58" s="76"/>
      <c r="G58" s="76"/>
      <c r="H58" s="76"/>
      <c r="I58" s="66"/>
      <c r="J58" s="66"/>
      <c r="K58" s="66"/>
      <c r="L58" s="66"/>
      <c r="M58" s="66"/>
      <c r="N58" s="76"/>
      <c r="O58" s="94"/>
      <c r="P58" s="76"/>
      <c r="Q58" s="76"/>
      <c r="R58" s="76"/>
      <c r="S58" s="76"/>
      <c r="T58" s="76"/>
      <c r="U58" s="76"/>
      <c r="W58" s="76"/>
      <c r="Y58" s="76"/>
      <c r="Z58" s="76"/>
      <c r="AA58" s="76"/>
      <c r="AB58" s="76"/>
      <c r="AC58" s="76"/>
      <c r="AD58" s="76"/>
      <c r="AF58" s="76"/>
      <c r="AG58" s="76"/>
      <c r="AH58" s="76"/>
      <c r="AI58" s="76"/>
      <c r="AJ58" s="76"/>
      <c r="AK58" s="76"/>
      <c r="AM58" s="76"/>
      <c r="AN58" s="76"/>
      <c r="AO58" s="76"/>
      <c r="AP58" s="76"/>
      <c r="AQ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CA58" s="76"/>
      <c r="CB58" s="76"/>
      <c r="CC58" s="76"/>
      <c r="CD58" s="76"/>
      <c r="CE58" s="45"/>
      <c r="CF58" s="45"/>
      <c r="CG58" s="45"/>
      <c r="CH58" s="45"/>
      <c r="CI58" s="45"/>
      <c r="CJ58" s="45"/>
      <c r="CK58" s="45"/>
      <c r="CL58" s="83"/>
      <c r="CM58" s="83"/>
      <c r="CN58" s="83" t="str">
        <f t="shared" si="22"/>
        <v/>
      </c>
      <c r="CO58" s="94"/>
      <c r="CP58" s="94"/>
    </row>
    <row r="59" spans="1:94">
      <c r="A59" s="34" t="s">
        <v>338</v>
      </c>
      <c r="B59" s="34"/>
      <c r="C59" s="34"/>
      <c r="D59" s="34"/>
      <c r="E59" s="34"/>
      <c r="F59" s="34"/>
      <c r="G59" s="34"/>
      <c r="H59" s="34"/>
      <c r="I59" s="78"/>
      <c r="J59" s="78"/>
      <c r="K59" s="78"/>
      <c r="L59" s="78"/>
      <c r="M59" s="78"/>
      <c r="N59" s="76"/>
      <c r="O59" s="94"/>
      <c r="P59" s="76"/>
      <c r="Q59" s="76"/>
      <c r="R59" s="76"/>
      <c r="S59" s="76"/>
      <c r="T59" s="76"/>
      <c r="U59" s="76"/>
      <c r="W59" s="76"/>
      <c r="Y59" s="76"/>
      <c r="Z59" s="76"/>
      <c r="AA59" s="76"/>
      <c r="AB59" s="76"/>
      <c r="AC59" s="76"/>
      <c r="AD59" s="76"/>
      <c r="AF59" s="76"/>
      <c r="AG59" s="76"/>
      <c r="AH59" s="76"/>
      <c r="AI59" s="76"/>
      <c r="AJ59" s="76"/>
      <c r="AK59" s="76"/>
      <c r="AM59" s="76"/>
      <c r="AN59" s="76"/>
      <c r="AO59" s="76"/>
      <c r="AP59" s="76"/>
      <c r="AQ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CA59" s="76"/>
      <c r="CB59" s="76"/>
      <c r="CC59" s="76"/>
      <c r="CD59" s="76"/>
      <c r="CE59" s="45"/>
      <c r="CF59" s="45"/>
      <c r="CG59" s="45"/>
      <c r="CH59" s="45"/>
      <c r="CI59" s="45"/>
      <c r="CJ59" s="45"/>
      <c r="CK59" s="45"/>
      <c r="CL59" s="83"/>
      <c r="CM59" s="83"/>
      <c r="CN59" s="83" t="str">
        <f t="shared" si="22"/>
        <v/>
      </c>
      <c r="CO59" s="94"/>
      <c r="CP59" s="94"/>
    </row>
    <row r="60" spans="1:94">
      <c r="A60" s="34"/>
      <c r="B60" s="34"/>
      <c r="C60" s="34"/>
      <c r="D60" s="34"/>
      <c r="E60" s="34"/>
      <c r="F60" s="34"/>
      <c r="G60" s="34"/>
      <c r="H60" s="34"/>
      <c r="I60" s="78"/>
      <c r="J60" s="78"/>
      <c r="K60" s="78"/>
      <c r="L60" s="78"/>
      <c r="M60" s="78"/>
      <c r="N60" s="76"/>
      <c r="O60" s="94"/>
      <c r="P60" s="94"/>
      <c r="Q60" s="94"/>
      <c r="R60" s="94"/>
      <c r="S60" s="76"/>
      <c r="T60" s="76"/>
      <c r="U60" s="76"/>
      <c r="W60" s="76"/>
      <c r="Y60" s="76"/>
      <c r="Z60" s="76"/>
      <c r="AA60" s="76"/>
      <c r="AB60" s="76"/>
      <c r="AC60" s="76"/>
      <c r="AD60" s="76"/>
      <c r="AF60" s="76"/>
      <c r="AG60" s="76"/>
      <c r="AH60" s="76"/>
      <c r="AI60" s="76"/>
      <c r="AJ60" s="76"/>
      <c r="AK60" s="76"/>
      <c r="AM60" s="76"/>
      <c r="AN60" s="76"/>
      <c r="AO60" s="76"/>
      <c r="AP60" s="76"/>
      <c r="AQ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CA60" s="76"/>
      <c r="CB60" s="76"/>
      <c r="CC60" s="76"/>
      <c r="CD60" s="76"/>
      <c r="CE60" s="45"/>
      <c r="CF60" s="45"/>
      <c r="CG60" s="45"/>
      <c r="CH60" s="45"/>
      <c r="CI60" s="45"/>
      <c r="CJ60" s="45"/>
      <c r="CK60" s="45"/>
      <c r="CL60" s="83"/>
      <c r="CM60" s="83"/>
      <c r="CN60" s="83" t="str">
        <f t="shared" si="22"/>
        <v/>
      </c>
      <c r="CO60" s="94"/>
      <c r="CP60" s="94"/>
    </row>
    <row r="61" spans="1:94">
      <c r="A61" s="1" t="s">
        <v>339</v>
      </c>
      <c r="B61" s="1">
        <f t="shared" ref="B61:K61" si="23">SUM(B3:B58)</f>
        <v>421835.97267498454</v>
      </c>
      <c r="C61" s="1">
        <f t="shared" si="23"/>
        <v>93684.782281399734</v>
      </c>
      <c r="D61" s="1">
        <f t="shared" si="23"/>
        <v>17935.088501100112</v>
      </c>
      <c r="E61" s="1">
        <f t="shared" si="23"/>
        <v>59967.93605999944</v>
      </c>
      <c r="F61" s="1">
        <f t="shared" si="23"/>
        <v>38050.349967900467</v>
      </c>
      <c r="G61" s="1">
        <f t="shared" si="23"/>
        <v>7450.749664180159</v>
      </c>
      <c r="H61" s="1">
        <f t="shared" si="23"/>
        <v>63725.718088502523</v>
      </c>
      <c r="I61" s="79">
        <f t="shared" si="23"/>
        <v>4674.9612109202462</v>
      </c>
      <c r="J61" s="79">
        <f t="shared" si="23"/>
        <v>1218.712373300028</v>
      </c>
      <c r="K61" s="79">
        <f t="shared" si="23"/>
        <v>4224.3662257100523</v>
      </c>
      <c r="L61" s="79">
        <f>SUM(L3:L58)</f>
        <v>667.75983000000724</v>
      </c>
      <c r="M61" s="79">
        <f>SUM(M3:M58)</f>
        <v>371.48344057000162</v>
      </c>
      <c r="N61" s="94"/>
      <c r="O61" s="94"/>
      <c r="P61" s="1">
        <f>SUM(P3:P58)</f>
        <v>0</v>
      </c>
      <c r="Q61" s="1">
        <f t="shared" ref="Q61:CC61" si="24">SUM(Q3:Q58)</f>
        <v>1462.9641758855482</v>
      </c>
      <c r="R61" s="1">
        <f t="shared" si="24"/>
        <v>667.74011990436725</v>
      </c>
      <c r="S61" s="1">
        <f t="shared" si="24"/>
        <v>4674.5569270557062</v>
      </c>
      <c r="T61" s="1">
        <f t="shared" si="24"/>
        <v>4674.5569270557062</v>
      </c>
      <c r="U61" s="1">
        <f t="shared" si="24"/>
        <v>6610.1688803176658</v>
      </c>
      <c r="V61" s="1"/>
      <c r="W61" s="1">
        <f t="shared" si="24"/>
        <v>1218.6795816959675</v>
      </c>
      <c r="X61" s="1">
        <f t="shared" si="24"/>
        <v>371.44139228067337</v>
      </c>
      <c r="Y61" s="1">
        <f t="shared" si="24"/>
        <v>14185.832338362008</v>
      </c>
      <c r="Z61" s="1">
        <f t="shared" si="24"/>
        <v>421805.23135654104</v>
      </c>
      <c r="AA61" s="1">
        <f t="shared" si="24"/>
        <v>6331.3206025790296</v>
      </c>
      <c r="AB61" s="1">
        <f t="shared" si="24"/>
        <v>3830.3105479312435</v>
      </c>
      <c r="AC61" s="1">
        <f t="shared" si="24"/>
        <v>937.83791581069704</v>
      </c>
      <c r="AD61" s="1">
        <f t="shared" si="24"/>
        <v>0</v>
      </c>
      <c r="AE61" s="1"/>
      <c r="AF61" s="1">
        <f t="shared" si="24"/>
        <v>4224.0724516893088</v>
      </c>
      <c r="AG61" s="1">
        <f t="shared" si="24"/>
        <v>4224.0724516893088</v>
      </c>
      <c r="AH61" s="1">
        <f t="shared" si="24"/>
        <v>113657579.78883547</v>
      </c>
      <c r="AI61" s="1">
        <f t="shared" si="24"/>
        <v>0</v>
      </c>
      <c r="AJ61" s="1">
        <f t="shared" si="24"/>
        <v>1219.4007450020238</v>
      </c>
      <c r="AK61" s="1">
        <f t="shared" si="24"/>
        <v>544.86189967945813</v>
      </c>
      <c r="AL61" s="1"/>
      <c r="AM61" s="1">
        <f t="shared" si="24"/>
        <v>570.77965764701617</v>
      </c>
      <c r="AN61" s="1">
        <f t="shared" si="24"/>
        <v>1061.7778485543367</v>
      </c>
      <c r="AO61" s="1">
        <f t="shared" si="24"/>
        <v>33.640807945586495</v>
      </c>
      <c r="AP61" s="1">
        <f t="shared" si="24"/>
        <v>93678.243017119195</v>
      </c>
      <c r="AQ61" s="1">
        <f t="shared" si="24"/>
        <v>0</v>
      </c>
      <c r="AR61" s="1"/>
      <c r="AS61" s="1">
        <f t="shared" si="24"/>
        <v>16140.596699517171</v>
      </c>
      <c r="AT61" s="1">
        <f t="shared" si="24"/>
        <v>1793.40064867756</v>
      </c>
      <c r="AU61" s="1">
        <f t="shared" si="24"/>
        <v>17933.997348194724</v>
      </c>
      <c r="AV61" s="1">
        <f t="shared" si="24"/>
        <v>1.3664638964156942E-2</v>
      </c>
      <c r="AW61" s="1">
        <f t="shared" si="24"/>
        <v>2227.4399213898232</v>
      </c>
      <c r="AX61" s="1">
        <f t="shared" si="24"/>
        <v>10.721194260847568</v>
      </c>
      <c r="AY61" s="1">
        <f t="shared" si="24"/>
        <v>19423.494136086691</v>
      </c>
      <c r="AZ61" s="1">
        <f t="shared" si="24"/>
        <v>11.793321336155028</v>
      </c>
      <c r="BA61" s="1">
        <f t="shared" si="24"/>
        <v>3730.9762387608043</v>
      </c>
      <c r="BB61" s="1">
        <f t="shared" si="24"/>
        <v>4555.1595334976864</v>
      </c>
      <c r="BC61" s="1">
        <f t="shared" si="24"/>
        <v>3.5737279098362515</v>
      </c>
      <c r="BD61" s="1">
        <f t="shared" si="24"/>
        <v>0</v>
      </c>
      <c r="BE61" s="1">
        <f t="shared" si="24"/>
        <v>2929.2875990757225</v>
      </c>
      <c r="BF61" s="1">
        <f t="shared" si="24"/>
        <v>59960.529226679952</v>
      </c>
      <c r="BG61" s="1">
        <f t="shared" si="24"/>
        <v>38044.637395508056</v>
      </c>
      <c r="BH61" s="1">
        <f t="shared" si="24"/>
        <v>21915.891831171924</v>
      </c>
      <c r="BI61" s="1">
        <f t="shared" si="24"/>
        <v>32.685640595054821</v>
      </c>
      <c r="BJ61" s="1">
        <f t="shared" si="24"/>
        <v>0</v>
      </c>
      <c r="BK61" s="1">
        <f t="shared" si="24"/>
        <v>942.80241876796879</v>
      </c>
      <c r="BL61" s="1">
        <f t="shared" si="24"/>
        <v>237.96079746442572</v>
      </c>
      <c r="BM61" s="1">
        <f t="shared" si="24"/>
        <v>9920.2123921482344</v>
      </c>
      <c r="BN61" s="1">
        <f t="shared" si="24"/>
        <v>693.61636261492424</v>
      </c>
      <c r="BO61" s="1">
        <f t="shared" si="24"/>
        <v>128.96192811075579</v>
      </c>
      <c r="BP61" s="1">
        <f t="shared" si="24"/>
        <v>14173.907110981992</v>
      </c>
      <c r="BQ61" s="1">
        <f t="shared" si="24"/>
        <v>2006.5463649345354</v>
      </c>
      <c r="BR61" s="1">
        <f t="shared" si="24"/>
        <v>5.3606010468244074</v>
      </c>
      <c r="BS61" s="1">
        <f t="shared" si="24"/>
        <v>667.26115609596729</v>
      </c>
      <c r="BT61" s="1">
        <f t="shared" si="24"/>
        <v>0.35737284086319776</v>
      </c>
      <c r="BU61" s="1">
        <f t="shared" si="24"/>
        <v>7450.45012048642</v>
      </c>
      <c r="BV61" s="1">
        <f t="shared" si="24"/>
        <v>12784.320378588445</v>
      </c>
      <c r="BW61" s="1">
        <f t="shared" si="24"/>
        <v>0</v>
      </c>
      <c r="BX61" s="1">
        <f t="shared" si="24"/>
        <v>0.48100010678070126</v>
      </c>
      <c r="BY61" s="1">
        <f t="shared" si="24"/>
        <v>3176.5551459359631</v>
      </c>
      <c r="BZ61" s="1">
        <f>SUM(BZ3:BZ58)</f>
        <v>0</v>
      </c>
      <c r="CA61" s="1">
        <f t="shared" si="24"/>
        <v>6038.5976925998157</v>
      </c>
      <c r="CB61" s="1">
        <f t="shared" si="24"/>
        <v>63721.229501351125</v>
      </c>
      <c r="CC61" s="1">
        <f t="shared" si="24"/>
        <v>1336.4809147655706</v>
      </c>
      <c r="CD61" s="1"/>
      <c r="CE61" s="45">
        <f>IF(Z61=0,"",(Z61-B61)/B61)</f>
        <v>-7.2875051998432953E-5</v>
      </c>
      <c r="CF61" s="45">
        <f>IF(AP61=0,"",(AP61-C61)/C61)</f>
        <v>-6.9800709584789231E-5</v>
      </c>
      <c r="CG61" s="45">
        <f>IF(AU61=0,"",(AU61-D61)/D61)</f>
        <v>-6.0839003126266645E-5</v>
      </c>
      <c r="CH61" s="45">
        <f>IF(BF61=0,"",(BF61-E61)/E61)</f>
        <v>-1.2351322733664686E-4</v>
      </c>
      <c r="CI61" s="45">
        <f>IF(BG61=0,"",(BG61-F61)/F61)</f>
        <v>-1.5013192775441259E-4</v>
      </c>
      <c r="CJ61" s="45">
        <f>IF(BU61=0,"",(BU61-G61)/G61)</f>
        <v>-4.0203161727345059E-5</v>
      </c>
      <c r="CK61" s="45">
        <f>IF(CB61=0,"",(CB61-H61)/H61)</f>
        <v>-7.0436038793069127E-5</v>
      </c>
      <c r="CL61" s="83"/>
      <c r="CM61" s="83"/>
      <c r="CN61" s="83" t="str">
        <f t="shared" si="22"/>
        <v/>
      </c>
      <c r="CO61" s="94"/>
      <c r="CP61" s="94"/>
    </row>
    <row r="62" spans="1:94">
      <c r="A62" s="34" t="s">
        <v>217</v>
      </c>
      <c r="B62" s="76">
        <f t="shared" ref="B62:K62" si="25">SUM(B2:B51)</f>
        <v>421835.97267498454</v>
      </c>
      <c r="C62" s="76">
        <f t="shared" si="25"/>
        <v>93684.782281399734</v>
      </c>
      <c r="D62" s="76">
        <f t="shared" si="25"/>
        <v>17935.088501100112</v>
      </c>
      <c r="E62" s="76">
        <f t="shared" si="25"/>
        <v>59967.93605999944</v>
      </c>
      <c r="F62" s="76">
        <f t="shared" si="25"/>
        <v>38050.349967900467</v>
      </c>
      <c r="G62" s="76">
        <f t="shared" si="25"/>
        <v>7450.749664180159</v>
      </c>
      <c r="H62" s="76">
        <f t="shared" si="25"/>
        <v>63725.718088502523</v>
      </c>
      <c r="I62" s="66">
        <f t="shared" si="25"/>
        <v>4674.9612109202462</v>
      </c>
      <c r="J62" s="66">
        <f t="shared" si="25"/>
        <v>1218.712373300028</v>
      </c>
      <c r="K62" s="66">
        <f t="shared" si="25"/>
        <v>4224.3662257100523</v>
      </c>
      <c r="L62" s="66">
        <f>SUM(L2:L51)</f>
        <v>667.75983000000724</v>
      </c>
      <c r="M62" s="66">
        <f>SUM(M2:M51)</f>
        <v>371.48344057000162</v>
      </c>
      <c r="N62" s="94"/>
      <c r="O62" s="94"/>
      <c r="P62" s="76">
        <f>SUM(P2:P51)</f>
        <v>0</v>
      </c>
      <c r="Q62" s="76">
        <f t="shared" ref="Q62:CC62" si="26">SUM(Q2:Q51)</f>
        <v>1462.9641758855482</v>
      </c>
      <c r="R62" s="76">
        <f t="shared" si="26"/>
        <v>667.74011990436725</v>
      </c>
      <c r="S62" s="76">
        <f t="shared" si="26"/>
        <v>4674.5569270557062</v>
      </c>
      <c r="T62" s="76">
        <f t="shared" si="26"/>
        <v>4674.5569270557062</v>
      </c>
      <c r="U62" s="76">
        <f t="shared" si="26"/>
        <v>6610.1688803176658</v>
      </c>
      <c r="W62" s="76">
        <f t="shared" si="26"/>
        <v>1218.6795816959675</v>
      </c>
      <c r="X62" s="76">
        <f t="shared" si="26"/>
        <v>371.44139228067337</v>
      </c>
      <c r="Y62" s="76">
        <f t="shared" si="26"/>
        <v>14185.832338362008</v>
      </c>
      <c r="Z62" s="76">
        <f t="shared" si="26"/>
        <v>421805.23135654104</v>
      </c>
      <c r="AA62" s="76">
        <f t="shared" si="26"/>
        <v>6331.3206025790296</v>
      </c>
      <c r="AB62" s="76">
        <f t="shared" si="26"/>
        <v>3830.3105479312435</v>
      </c>
      <c r="AC62" s="76">
        <f t="shared" si="26"/>
        <v>937.83791581069704</v>
      </c>
      <c r="AD62" s="76">
        <f t="shared" si="26"/>
        <v>0</v>
      </c>
      <c r="AF62" s="76">
        <f t="shared" si="26"/>
        <v>4224.0724516893088</v>
      </c>
      <c r="AG62" s="76">
        <f t="shared" si="26"/>
        <v>4224.0724516893088</v>
      </c>
      <c r="AH62" s="76">
        <f t="shared" si="26"/>
        <v>113657579.78883547</v>
      </c>
      <c r="AI62" s="76">
        <f t="shared" si="26"/>
        <v>0</v>
      </c>
      <c r="AJ62" s="76">
        <f t="shared" si="26"/>
        <v>1219.4007450020238</v>
      </c>
      <c r="AK62" s="76">
        <f t="shared" si="26"/>
        <v>544.86189967945813</v>
      </c>
      <c r="AM62" s="76">
        <f t="shared" si="26"/>
        <v>570.77965764701617</v>
      </c>
      <c r="AN62" s="76">
        <f t="shared" si="26"/>
        <v>1061.7778485543367</v>
      </c>
      <c r="AO62" s="76">
        <f t="shared" si="26"/>
        <v>33.640807945586495</v>
      </c>
      <c r="AP62" s="76">
        <f t="shared" si="26"/>
        <v>93678.243017119195</v>
      </c>
      <c r="AQ62" s="76">
        <f t="shared" si="26"/>
        <v>0</v>
      </c>
      <c r="AS62" s="76">
        <f t="shared" si="26"/>
        <v>16140.596699517171</v>
      </c>
      <c r="AT62" s="76">
        <f t="shared" si="26"/>
        <v>1793.40064867756</v>
      </c>
      <c r="AU62" s="76">
        <f t="shared" si="26"/>
        <v>17933.997348194724</v>
      </c>
      <c r="AV62" s="76">
        <f t="shared" si="26"/>
        <v>1.3664638964156942E-2</v>
      </c>
      <c r="AW62" s="76">
        <f t="shared" si="26"/>
        <v>2227.4399213898232</v>
      </c>
      <c r="AX62" s="76">
        <f t="shared" si="26"/>
        <v>10.721194260847568</v>
      </c>
      <c r="AY62" s="76">
        <f t="shared" si="26"/>
        <v>19423.494136086691</v>
      </c>
      <c r="AZ62" s="76">
        <f t="shared" si="26"/>
        <v>11.793321336155028</v>
      </c>
      <c r="BA62" s="76">
        <f t="shared" si="26"/>
        <v>3730.9762387608043</v>
      </c>
      <c r="BB62" s="76">
        <f t="shared" si="26"/>
        <v>4555.1595334976864</v>
      </c>
      <c r="BC62" s="76">
        <f t="shared" si="26"/>
        <v>3.5737279098362515</v>
      </c>
      <c r="BD62" s="76">
        <f t="shared" si="26"/>
        <v>0</v>
      </c>
      <c r="BE62" s="76">
        <f t="shared" si="26"/>
        <v>2929.2875990757225</v>
      </c>
      <c r="BF62" s="76">
        <f t="shared" si="26"/>
        <v>59960.529226679952</v>
      </c>
      <c r="BG62" s="76">
        <f t="shared" si="26"/>
        <v>38044.637395508056</v>
      </c>
      <c r="BH62" s="76">
        <f t="shared" si="26"/>
        <v>21915.891831171924</v>
      </c>
      <c r="BI62" s="76">
        <f t="shared" si="26"/>
        <v>32.685640595054821</v>
      </c>
      <c r="BJ62" s="76">
        <f t="shared" si="26"/>
        <v>0</v>
      </c>
      <c r="BK62" s="76">
        <f t="shared" si="26"/>
        <v>942.80241876796879</v>
      </c>
      <c r="BL62" s="76">
        <f t="shared" si="26"/>
        <v>237.96079746442572</v>
      </c>
      <c r="BM62" s="76">
        <f t="shared" si="26"/>
        <v>9920.2123921482344</v>
      </c>
      <c r="BN62" s="76">
        <f t="shared" si="26"/>
        <v>693.61636261492424</v>
      </c>
      <c r="BO62" s="76">
        <f t="shared" si="26"/>
        <v>128.96192811075579</v>
      </c>
      <c r="BP62" s="76">
        <f t="shared" si="26"/>
        <v>14173.907110981992</v>
      </c>
      <c r="BQ62" s="76">
        <f t="shared" si="26"/>
        <v>2006.5463649345354</v>
      </c>
      <c r="BR62" s="76">
        <f t="shared" si="26"/>
        <v>5.3606010468244074</v>
      </c>
      <c r="BS62" s="76">
        <f t="shared" si="26"/>
        <v>667.26115609596729</v>
      </c>
      <c r="BT62" s="76">
        <f t="shared" si="26"/>
        <v>0.35737284086319776</v>
      </c>
      <c r="BU62" s="76">
        <f t="shared" si="26"/>
        <v>7450.45012048642</v>
      </c>
      <c r="BV62" s="76">
        <f t="shared" si="26"/>
        <v>12784.320378588445</v>
      </c>
      <c r="BW62" s="76">
        <f t="shared" si="26"/>
        <v>0</v>
      </c>
      <c r="BX62" s="76">
        <f t="shared" si="26"/>
        <v>0.48100010678070126</v>
      </c>
      <c r="BY62" s="76">
        <f t="shared" si="26"/>
        <v>3176.5551459359631</v>
      </c>
      <c r="BZ62" s="76">
        <f t="shared" si="26"/>
        <v>0</v>
      </c>
      <c r="CA62" s="76">
        <f t="shared" si="26"/>
        <v>6038.5976925998157</v>
      </c>
      <c r="CB62" s="76">
        <f t="shared" si="26"/>
        <v>63721.229501351125</v>
      </c>
      <c r="CC62" s="76">
        <f t="shared" si="26"/>
        <v>1336.4809147655706</v>
      </c>
      <c r="CD62" s="76"/>
      <c r="CO62" s="94"/>
      <c r="CP62" s="94"/>
    </row>
    <row r="63" spans="1:94">
      <c r="A63" s="94" t="s">
        <v>340</v>
      </c>
      <c r="B63" s="76">
        <f>+B3+B5+B8+B9+B11+B12+B14+B15+B16+B17+B18+B19+B20+B21+B22+B23+B24+B25+B26+B28+B30+B31+B33+B34+B35+B36+B37+B39+B40+B41+B42+B43+B44+B46+B47+B49+B50+B10</f>
        <v>347471.73007498408</v>
      </c>
      <c r="C63" s="76">
        <f t="shared" ref="C63:M63" si="27">+C3+C5+C8+C9+C11+C12+C14+C15+C16+C17+C18+C19+C20+C21+C22+C23+C24+C25+C26+C28+C30+C31+C33+C34+C35+C36+C37+C39+C40+C41+C42+C43+C44+C46+C47+C49+C50+C10</f>
        <v>83834.108191399704</v>
      </c>
      <c r="D63" s="76">
        <f t="shared" si="27"/>
        <v>15496.054928100109</v>
      </c>
      <c r="E63" s="76">
        <f t="shared" si="27"/>
        <v>48069.159783999581</v>
      </c>
      <c r="F63" s="76">
        <f t="shared" si="27"/>
        <v>29924.483206900433</v>
      </c>
      <c r="G63" s="76">
        <f t="shared" si="27"/>
        <v>6748.7291951801626</v>
      </c>
      <c r="H63" s="76">
        <f t="shared" si="27"/>
        <v>54231.114708502646</v>
      </c>
      <c r="I63" s="66">
        <f t="shared" si="27"/>
        <v>3942.7521249202437</v>
      </c>
      <c r="J63" s="66">
        <f t="shared" si="27"/>
        <v>1103.043748500028</v>
      </c>
      <c r="K63" s="66">
        <f t="shared" si="27"/>
        <v>3661.4440543100532</v>
      </c>
      <c r="L63" s="66">
        <f t="shared" si="27"/>
        <v>667.75983000000724</v>
      </c>
      <c r="M63" s="66">
        <f t="shared" si="27"/>
        <v>292.74364667000242</v>
      </c>
      <c r="N63" s="94"/>
      <c r="O63" s="94"/>
      <c r="P63" s="94"/>
      <c r="Q63" s="94"/>
      <c r="R63" s="94"/>
      <c r="S63" s="76"/>
      <c r="T63" s="76"/>
      <c r="U63" s="76"/>
      <c r="W63" s="76"/>
      <c r="Y63" s="76"/>
      <c r="Z63" s="76"/>
      <c r="AA63" s="76"/>
      <c r="AB63" s="76"/>
      <c r="AC63" s="76"/>
      <c r="AD63" s="76"/>
      <c r="AF63" s="76"/>
      <c r="AG63" s="76"/>
      <c r="AH63" s="76"/>
      <c r="AI63" s="76"/>
      <c r="AJ63" s="76"/>
      <c r="AK63" s="76"/>
      <c r="AM63" s="76"/>
      <c r="AN63" s="76"/>
      <c r="AO63" s="76"/>
      <c r="AP63" s="76"/>
      <c r="AQ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CA63" s="76"/>
      <c r="CB63" s="76"/>
      <c r="CC63" s="76"/>
      <c r="CD63" s="76"/>
      <c r="CO63" s="94"/>
      <c r="CP63" s="9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55"/>
  <sheetViews>
    <sheetView zoomScale="85" zoomScaleNormal="85" workbookViewId="0">
      <pane xSplit="1" ySplit="2" topLeftCell="B30" activePane="bottomRight" state="frozen"/>
      <selection pane="bottomRight" activeCell="BV30" sqref="BV30"/>
      <selection pane="bottomLeft" activeCell="A3" sqref="A3"/>
      <selection pane="topRight" activeCell="B1" sqref="B1"/>
    </sheetView>
  </sheetViews>
  <sheetFormatPr defaultRowHeight="15"/>
  <cols>
    <col min="1" max="1" width="17.85546875" customWidth="1"/>
    <col min="2" max="8" width="9.140625" style="20"/>
    <col min="10" max="10" width="20.7109375" customWidth="1"/>
    <col min="11" max="11" width="6" style="75" bestFit="1" customWidth="1"/>
    <col min="12" max="12" width="7.7109375" style="20" bestFit="1" customWidth="1"/>
    <col min="13" max="13" width="6.7109375" style="20" bestFit="1" customWidth="1"/>
    <col min="14" max="14" width="14.5703125" style="20" bestFit="1" customWidth="1"/>
    <col min="15" max="15" width="6.7109375" style="20" bestFit="1" customWidth="1"/>
    <col min="16" max="16" width="6.7109375" style="76" customWidth="1"/>
    <col min="17" max="17" width="6.7109375" style="20" bestFit="1" customWidth="1"/>
    <col min="18" max="19" width="9.28515625" style="20" bestFit="1" customWidth="1"/>
    <col min="20" max="20" width="6.7109375" style="20" bestFit="1" customWidth="1"/>
    <col min="21" max="21" width="7.7109375" style="20" bestFit="1" customWidth="1"/>
    <col min="22" max="23" width="6.7109375" style="20" bestFit="1" customWidth="1"/>
    <col min="24" max="24" width="6.7109375" style="76" customWidth="1"/>
    <col min="25" max="25" width="6.7109375" style="20" bestFit="1" customWidth="1"/>
    <col min="26" max="26" width="15.42578125" style="20" bestFit="1" customWidth="1"/>
    <col min="27" max="27" width="6.5703125" style="20" bestFit="1" customWidth="1"/>
    <col min="28" max="28" width="6.7109375" style="20" bestFit="1" customWidth="1"/>
    <col min="29" max="29" width="5.140625" style="20" bestFit="1" customWidth="1"/>
    <col min="30" max="30" width="5.140625" style="76" customWidth="1"/>
    <col min="31" max="31" width="5.7109375" style="20" bestFit="1" customWidth="1"/>
    <col min="32" max="32" width="6.7109375" style="20" bestFit="1" customWidth="1"/>
    <col min="33" max="33" width="6.7109375" style="20" customWidth="1"/>
    <col min="34" max="34" width="7.7109375" style="20" bestFit="1" customWidth="1"/>
    <col min="35" max="35" width="10" style="20" bestFit="1" customWidth="1"/>
    <col min="36" max="36" width="10" style="76" customWidth="1"/>
    <col min="37" max="37" width="7.7109375" style="20" bestFit="1" customWidth="1"/>
    <col min="38" max="38" width="6.7109375" style="20" bestFit="1" customWidth="1"/>
    <col min="39" max="39" width="7.7109375" style="20" bestFit="1" customWidth="1"/>
    <col min="40" max="40" width="6" style="20" bestFit="1" customWidth="1"/>
    <col min="41" max="41" width="6.7109375" style="20" bestFit="1" customWidth="1"/>
    <col min="42" max="42" width="5.7109375" style="20" bestFit="1" customWidth="1"/>
    <col min="43" max="43" width="7.7109375" style="20" bestFit="1" customWidth="1"/>
    <col min="44" max="44" width="4.5703125" style="20" bestFit="1" customWidth="1"/>
    <col min="45" max="45" width="5.7109375" style="20" bestFit="1" customWidth="1"/>
    <col min="46" max="46" width="6.7109375" style="20" bestFit="1" customWidth="1"/>
    <col min="47" max="47" width="5.7109375" style="20" bestFit="1" customWidth="1"/>
    <col min="48" max="48" width="5.85546875" style="20" bestFit="1" customWidth="1"/>
    <col min="49" max="49" width="5.7109375" style="20" bestFit="1" customWidth="1"/>
    <col min="50" max="51" width="7.7109375" style="20" bestFit="1" customWidth="1"/>
    <col min="52" max="52" width="6.7109375" style="20" bestFit="1" customWidth="1"/>
    <col min="53" max="53" width="5.140625" style="20" bestFit="1" customWidth="1"/>
    <col min="54" max="54" width="5.28515625" style="20" bestFit="1" customWidth="1"/>
    <col min="55" max="55" width="8.7109375" style="20" bestFit="1" customWidth="1"/>
    <col min="56" max="56" width="4.85546875" style="20" bestFit="1" customWidth="1"/>
    <col min="57" max="57" width="7.85546875" style="20" bestFit="1" customWidth="1"/>
    <col min="58" max="58" width="5.85546875" style="20" bestFit="1" customWidth="1"/>
    <col min="59" max="59" width="6" style="20" bestFit="1" customWidth="1"/>
    <col min="60" max="61" width="6.7109375" style="20" bestFit="1" customWidth="1"/>
    <col min="62" max="63" width="5.7109375" style="20" bestFit="1" customWidth="1"/>
    <col min="64" max="64" width="3.85546875" style="20" bestFit="1" customWidth="1"/>
    <col min="65" max="65" width="6.7109375" style="20" bestFit="1" customWidth="1"/>
    <col min="66" max="66" width="6.7109375" style="20" customWidth="1"/>
    <col min="67" max="67" width="5.28515625" style="20" bestFit="1" customWidth="1"/>
    <col min="68" max="68" width="6.7109375" style="20" bestFit="1" customWidth="1"/>
    <col min="69" max="69" width="7.7109375" style="20" bestFit="1" customWidth="1"/>
    <col min="70" max="70" width="7.7109375" style="76" customWidth="1"/>
    <col min="71" max="71" width="7.7109375" style="20" bestFit="1" customWidth="1"/>
    <col min="72" max="72" width="9.28515625" style="20" bestFit="1" customWidth="1"/>
    <col min="73" max="73" width="6.7109375" style="20" bestFit="1" customWidth="1"/>
    <col min="74" max="74" width="7.7109375" style="20" customWidth="1"/>
    <col min="76" max="76" width="8.5703125" style="22" customWidth="1"/>
    <col min="77" max="77" width="10.28515625" style="22" bestFit="1" customWidth="1"/>
    <col min="78" max="81" width="9.140625" style="22"/>
    <col min="82" max="82" width="8.5703125" style="22" customWidth="1"/>
    <col min="83" max="83" width="9.140625" style="22"/>
  </cols>
  <sheetData>
    <row r="1" spans="1:83">
      <c r="A1" s="94"/>
      <c r="B1" s="76" t="s">
        <v>313</v>
      </c>
      <c r="C1" s="76"/>
      <c r="D1" s="76"/>
      <c r="E1" s="76"/>
      <c r="F1" s="76"/>
      <c r="G1" s="76"/>
      <c r="H1" s="76"/>
      <c r="I1" s="94"/>
      <c r="J1" s="94" t="s">
        <v>362</v>
      </c>
      <c r="K1" s="94"/>
      <c r="L1" s="76"/>
      <c r="M1" s="76"/>
      <c r="N1" s="76"/>
      <c r="O1" s="76"/>
      <c r="Q1" s="76"/>
      <c r="R1" s="76"/>
      <c r="S1" s="76"/>
      <c r="T1" s="76"/>
      <c r="U1" s="76"/>
      <c r="V1" s="76"/>
      <c r="W1" s="76"/>
      <c r="Y1" s="76"/>
      <c r="Z1" s="76"/>
      <c r="AA1" s="76"/>
      <c r="AB1" s="76"/>
      <c r="AC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S1" s="76"/>
      <c r="BT1" s="76"/>
      <c r="BU1" s="76"/>
      <c r="BV1" s="76"/>
      <c r="BW1" s="94"/>
      <c r="BX1" s="94"/>
      <c r="BY1" s="94" t="s">
        <v>315</v>
      </c>
      <c r="BZ1" s="94"/>
      <c r="CA1" s="94"/>
      <c r="CB1" s="94"/>
      <c r="CC1" s="94"/>
      <c r="CD1" s="94"/>
      <c r="CE1" s="94"/>
    </row>
    <row r="2" spans="1:83">
      <c r="A2" s="68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/>
      <c r="J2" s="94" t="s">
        <v>324</v>
      </c>
      <c r="K2" s="76" t="s">
        <v>325</v>
      </c>
      <c r="L2" s="76" t="s">
        <v>35</v>
      </c>
      <c r="M2" s="76" t="s">
        <v>39</v>
      </c>
      <c r="N2" s="76" t="s">
        <v>41</v>
      </c>
      <c r="O2" s="76" t="s">
        <v>43</v>
      </c>
      <c r="P2" s="76" t="s">
        <v>326</v>
      </c>
      <c r="Q2" s="76" t="s">
        <v>45</v>
      </c>
      <c r="R2" s="76" t="s">
        <v>49</v>
      </c>
      <c r="S2" s="76" t="s">
        <v>53</v>
      </c>
      <c r="T2" s="76" t="s">
        <v>55</v>
      </c>
      <c r="U2" s="76" t="s">
        <v>57</v>
      </c>
      <c r="V2" s="76" t="s">
        <v>59</v>
      </c>
      <c r="W2" s="76" t="s">
        <v>61</v>
      </c>
      <c r="X2" s="76" t="s">
        <v>327</v>
      </c>
      <c r="Y2" s="76" t="s">
        <v>63</v>
      </c>
      <c r="Z2" s="76" t="s">
        <v>65</v>
      </c>
      <c r="AA2" s="76" t="s">
        <v>69</v>
      </c>
      <c r="AB2" s="76" t="s">
        <v>71</v>
      </c>
      <c r="AC2" s="76" t="s">
        <v>73</v>
      </c>
      <c r="AD2" s="76" t="s">
        <v>328</v>
      </c>
      <c r="AE2" s="76" t="s">
        <v>75</v>
      </c>
      <c r="AF2" s="76" t="s">
        <v>77</v>
      </c>
      <c r="AG2" s="76" t="s">
        <v>79</v>
      </c>
      <c r="AH2" s="76" t="s">
        <v>81</v>
      </c>
      <c r="AI2" s="76" t="s">
        <v>83</v>
      </c>
      <c r="AJ2" s="76" t="s">
        <v>329</v>
      </c>
      <c r="AK2" s="76" t="s">
        <v>85</v>
      </c>
      <c r="AL2" s="76" t="s">
        <v>87</v>
      </c>
      <c r="AM2" s="76" t="s">
        <v>161</v>
      </c>
      <c r="AN2" s="76" t="s">
        <v>91</v>
      </c>
      <c r="AO2" s="76" t="s">
        <v>93</v>
      </c>
      <c r="AP2" s="76" t="s">
        <v>95</v>
      </c>
      <c r="AQ2" s="76" t="s">
        <v>97</v>
      </c>
      <c r="AR2" s="76" t="s">
        <v>99</v>
      </c>
      <c r="AS2" s="76" t="s">
        <v>101</v>
      </c>
      <c r="AT2" s="76" t="s">
        <v>103</v>
      </c>
      <c r="AU2" s="76" t="s">
        <v>105</v>
      </c>
      <c r="AV2" s="76" t="s">
        <v>107</v>
      </c>
      <c r="AW2" s="76" t="s">
        <v>109</v>
      </c>
      <c r="AX2" s="76" t="s">
        <v>162</v>
      </c>
      <c r="AY2" s="76" t="s">
        <v>163</v>
      </c>
      <c r="AZ2" s="76" t="s">
        <v>111</v>
      </c>
      <c r="BA2" s="76" t="s">
        <v>113</v>
      </c>
      <c r="BB2" s="76" t="s">
        <v>115</v>
      </c>
      <c r="BC2" s="76" t="s">
        <v>117</v>
      </c>
      <c r="BD2" s="76" t="s">
        <v>119</v>
      </c>
      <c r="BE2" s="76" t="s">
        <v>121</v>
      </c>
      <c r="BF2" s="76" t="s">
        <v>123</v>
      </c>
      <c r="BG2" s="76" t="s">
        <v>125</v>
      </c>
      <c r="BH2" s="76" t="s">
        <v>127</v>
      </c>
      <c r="BI2" s="76" t="s">
        <v>129</v>
      </c>
      <c r="BJ2" s="76" t="s">
        <v>131</v>
      </c>
      <c r="BK2" s="76" t="s">
        <v>133</v>
      </c>
      <c r="BL2" s="76" t="s">
        <v>135</v>
      </c>
      <c r="BM2" s="76" t="s">
        <v>139</v>
      </c>
      <c r="BN2" s="76" t="s">
        <v>141</v>
      </c>
      <c r="BO2" s="76" t="s">
        <v>143</v>
      </c>
      <c r="BP2" s="76" t="s">
        <v>145</v>
      </c>
      <c r="BQ2" s="76" t="s">
        <v>147</v>
      </c>
      <c r="BR2" s="76" t="s">
        <v>149</v>
      </c>
      <c r="BS2" s="76" t="s">
        <v>151</v>
      </c>
      <c r="BT2" s="76" t="s">
        <v>153</v>
      </c>
      <c r="BU2" s="76" t="s">
        <v>155</v>
      </c>
      <c r="BV2" s="76"/>
      <c r="BW2" s="94"/>
      <c r="BX2" s="76" t="s">
        <v>69</v>
      </c>
      <c r="BY2" s="76" t="s">
        <v>53</v>
      </c>
      <c r="BZ2" s="76" t="s">
        <v>81</v>
      </c>
      <c r="CA2" s="76" t="s">
        <v>161</v>
      </c>
      <c r="CB2" s="76" t="s">
        <v>162</v>
      </c>
      <c r="CC2" s="76" t="s">
        <v>163</v>
      </c>
      <c r="CD2" s="76" t="s">
        <v>139</v>
      </c>
      <c r="CE2" s="76" t="s">
        <v>164</v>
      </c>
    </row>
    <row r="3" spans="1:83">
      <c r="A3" s="19" t="s">
        <v>372</v>
      </c>
      <c r="B3" s="76">
        <v>97149.920241170403</v>
      </c>
      <c r="C3" s="76">
        <v>147.03976083768899</v>
      </c>
      <c r="D3" s="76">
        <v>4578.1583652497102</v>
      </c>
      <c r="E3" s="76">
        <v>10582.421071568342</v>
      </c>
      <c r="F3" s="76">
        <v>9246.481077488037</v>
      </c>
      <c r="G3" s="76">
        <v>681.66160318694494</v>
      </c>
      <c r="H3" s="76">
        <v>19788.650388503127</v>
      </c>
      <c r="I3" s="94"/>
      <c r="J3" s="94" t="s">
        <v>372</v>
      </c>
      <c r="K3" s="76">
        <v>99.808692602426206</v>
      </c>
      <c r="L3" s="76">
        <v>257.45509007236598</v>
      </c>
      <c r="M3" s="76">
        <v>368.83158260480502</v>
      </c>
      <c r="N3" s="76">
        <v>368.79072450238903</v>
      </c>
      <c r="O3" s="76">
        <v>444.26215398733501</v>
      </c>
      <c r="P3" s="76">
        <v>0.35399999097075002</v>
      </c>
      <c r="Q3" s="76">
        <v>136.75700304605999</v>
      </c>
      <c r="R3" s="76">
        <v>8317.6594433695409</v>
      </c>
      <c r="S3" s="76">
        <v>34502.208093387802</v>
      </c>
      <c r="T3" s="76">
        <v>335.15445736371299</v>
      </c>
      <c r="U3" s="76">
        <v>170.37686349145901</v>
      </c>
      <c r="V3" s="76">
        <v>183.892533055109</v>
      </c>
      <c r="W3" s="76">
        <v>149.27817591362199</v>
      </c>
      <c r="X3" s="76">
        <v>75.671222410450696</v>
      </c>
      <c r="Y3" s="76">
        <v>311.752826872578</v>
      </c>
      <c r="Z3" s="76">
        <v>311.752826872578</v>
      </c>
      <c r="AA3" s="76">
        <v>6.2170535006641501</v>
      </c>
      <c r="AB3" s="76">
        <v>104.028942599359</v>
      </c>
      <c r="AC3" s="76">
        <v>11.3780178931011</v>
      </c>
      <c r="AD3" s="76">
        <v>1001.94571463973</v>
      </c>
      <c r="AE3" s="76">
        <v>71.237208555256004</v>
      </c>
      <c r="AF3" s="76">
        <v>68.084346666446194</v>
      </c>
      <c r="AG3" s="76">
        <v>49.881881446287203</v>
      </c>
      <c r="AH3" s="76">
        <v>45.292749659661403</v>
      </c>
      <c r="AI3" s="76">
        <v>0</v>
      </c>
      <c r="AJ3" s="76">
        <v>6134.7446446976001</v>
      </c>
      <c r="AK3" s="76">
        <v>1215.61042543692</v>
      </c>
      <c r="AL3" s="76">
        <v>128.85461576194399</v>
      </c>
      <c r="AM3" s="76">
        <v>1350.6820946995299</v>
      </c>
      <c r="AN3" s="76">
        <v>6.7406679366832603E-2</v>
      </c>
      <c r="AO3" s="76">
        <v>198.43808086002301</v>
      </c>
      <c r="AP3" s="76">
        <v>0.96618247656211098</v>
      </c>
      <c r="AQ3" s="76">
        <v>1357.0193209576801</v>
      </c>
      <c r="AR3" s="76">
        <v>1.70048556799329</v>
      </c>
      <c r="AS3" s="76">
        <v>10.3148454835562</v>
      </c>
      <c r="AT3" s="76">
        <v>281.60329304386602</v>
      </c>
      <c r="AU3" s="76">
        <v>0.95323659452041098</v>
      </c>
      <c r="AV3" s="76">
        <v>0.90779912366276005</v>
      </c>
      <c r="AW3" s="76">
        <v>20.524651862630002</v>
      </c>
      <c r="AX3" s="76">
        <v>3673.90112133909</v>
      </c>
      <c r="AY3" s="76">
        <v>3127.2606730292</v>
      </c>
      <c r="AZ3" s="76">
        <v>546.640448309882</v>
      </c>
      <c r="BA3" s="76">
        <v>0.26227943583723201</v>
      </c>
      <c r="BB3" s="76">
        <v>0.13581704834184799</v>
      </c>
      <c r="BC3" s="76">
        <v>90.466193334325396</v>
      </c>
      <c r="BD3" s="76">
        <v>3.5469496739915201</v>
      </c>
      <c r="BE3" s="76">
        <v>1089.62088537619</v>
      </c>
      <c r="BF3" s="76">
        <v>7.2179241279342197</v>
      </c>
      <c r="BG3" s="76">
        <v>16.220093475972298</v>
      </c>
      <c r="BH3" s="76">
        <v>1584.16546195098</v>
      </c>
      <c r="BI3" s="76">
        <v>106.93852474897599</v>
      </c>
      <c r="BJ3" s="76">
        <v>1.5026350744335399</v>
      </c>
      <c r="BK3" s="76">
        <v>16.3604035560552</v>
      </c>
      <c r="BL3" s="76">
        <v>0.79153582235155895</v>
      </c>
      <c r="BM3" s="76">
        <v>159.85765549474399</v>
      </c>
      <c r="BN3" s="76">
        <v>130.36931631105</v>
      </c>
      <c r="BO3" s="76">
        <v>0</v>
      </c>
      <c r="BP3" s="76">
        <v>13.747822202769999</v>
      </c>
      <c r="BQ3" s="76">
        <v>234.385641080044</v>
      </c>
      <c r="BR3" s="76">
        <v>1.6720912614295799E-3</v>
      </c>
      <c r="BS3" s="76">
        <v>115.14754271069199</v>
      </c>
      <c r="BT3" s="76">
        <v>5605.3679756609699</v>
      </c>
      <c r="BU3" s="76">
        <v>169.57873535827801</v>
      </c>
      <c r="BV3" s="76"/>
      <c r="BW3" s="94"/>
      <c r="BX3" s="24">
        <f t="shared" ref="BX3:BX47" si="0">IF(AA3&lt;&gt;0,AA3/AM3,"")</f>
        <v>4.6028991759509358E-3</v>
      </c>
      <c r="BY3" s="69">
        <f>IF(S3&lt;&gt;0,(S3-B3)/B3,"")</f>
        <v>-0.64485603274055614</v>
      </c>
      <c r="BZ3" s="69">
        <f>IF(AH3&lt;&gt;0,(AH3-C3)/C3,"")</f>
        <v>-0.69196937344275078</v>
      </c>
      <c r="CA3" s="69">
        <f>IF(AM3&lt;&gt;0,(AM3-D3)/D3,"")</f>
        <v>-0.70497261410793099</v>
      </c>
      <c r="CB3" s="69">
        <f t="shared" ref="CB3:CC6" si="1">IF(AX3&lt;&gt;0,(AX3-E3)/E3,"")</f>
        <v>-0.65282981120362771</v>
      </c>
      <c r="CC3" s="69">
        <f t="shared" si="1"/>
        <v>-0.6617891015163605</v>
      </c>
      <c r="CD3" s="69">
        <f>IF(BM3&lt;&gt;0,(BM3-G3)/G3,"")</f>
        <v>-0.76548824996542575</v>
      </c>
      <c r="CE3" s="69">
        <f>IF(BT3&lt;&gt;0,(BT3-H3)/H3,"")</f>
        <v>-0.7167382380499483</v>
      </c>
    </row>
    <row r="4" spans="1:83">
      <c r="A4" s="68" t="s">
        <v>373</v>
      </c>
      <c r="B4" s="76">
        <v>12002.7921159788</v>
      </c>
      <c r="C4" s="76">
        <v>28.260555266247099</v>
      </c>
      <c r="D4" s="76">
        <v>878.43410745965696</v>
      </c>
      <c r="E4" s="76">
        <v>1202.1045286431513</v>
      </c>
      <c r="F4" s="76">
        <v>1160.5124549690997</v>
      </c>
      <c r="G4" s="76">
        <v>206.20577447466201</v>
      </c>
      <c r="H4" s="76">
        <v>3679.2910153523517</v>
      </c>
      <c r="I4" s="94"/>
      <c r="J4" s="94" t="s">
        <v>373</v>
      </c>
      <c r="K4" s="76">
        <v>1.06706919994047</v>
      </c>
      <c r="L4" s="76">
        <v>191.16303182151299</v>
      </c>
      <c r="M4" s="76">
        <v>193.99718870569899</v>
      </c>
      <c r="N4" s="76">
        <v>193.955131179549</v>
      </c>
      <c r="O4" s="76">
        <v>232.24941485474301</v>
      </c>
      <c r="P4" s="76">
        <v>0.31445994155194401</v>
      </c>
      <c r="Q4" s="76">
        <v>111.338346946256</v>
      </c>
      <c r="R4" s="76">
        <v>3952.2371733994701</v>
      </c>
      <c r="S4" s="76">
        <v>11983.508954843801</v>
      </c>
      <c r="T4" s="76">
        <v>187.862132700936</v>
      </c>
      <c r="U4" s="76">
        <v>87.9811810426758</v>
      </c>
      <c r="V4" s="76">
        <v>99.476166870153193</v>
      </c>
      <c r="W4" s="76">
        <v>131.48246921503301</v>
      </c>
      <c r="X4" s="76">
        <v>0.33530553269178798</v>
      </c>
      <c r="Y4" s="76">
        <v>139.552819089601</v>
      </c>
      <c r="Z4" s="76">
        <v>139.552819089601</v>
      </c>
      <c r="AA4" s="76">
        <v>4.1490160882289704</v>
      </c>
      <c r="AB4" s="76">
        <v>89.192080195329495</v>
      </c>
      <c r="AC4" s="76">
        <v>4.9227169305951604</v>
      </c>
      <c r="AD4" s="76">
        <v>681.87756040607906</v>
      </c>
      <c r="AE4" s="76">
        <v>28.1378680535943</v>
      </c>
      <c r="AF4" s="76">
        <v>14.0698352781406</v>
      </c>
      <c r="AG4" s="76">
        <v>28.337482638171899</v>
      </c>
      <c r="AH4" s="76">
        <v>28.2427101418122</v>
      </c>
      <c r="AI4" s="76">
        <v>0</v>
      </c>
      <c r="AJ4" s="76">
        <v>4040.3726031625301</v>
      </c>
      <c r="AK4" s="76">
        <v>785.83838114607295</v>
      </c>
      <c r="AL4" s="76">
        <v>83.166358129819102</v>
      </c>
      <c r="AM4" s="76">
        <v>873.15375536412103</v>
      </c>
      <c r="AN4" s="76">
        <v>4.446117500598E-2</v>
      </c>
      <c r="AO4" s="76">
        <v>107.540232471877</v>
      </c>
      <c r="AP4" s="76">
        <v>0.27552490396115398</v>
      </c>
      <c r="AQ4" s="76">
        <v>1136.3388639626901</v>
      </c>
      <c r="AR4" s="76">
        <v>0.53849768239113205</v>
      </c>
      <c r="AS4" s="76">
        <v>5.8083615800525603</v>
      </c>
      <c r="AT4" s="76">
        <v>86.684846751213797</v>
      </c>
      <c r="AU4" s="76">
        <v>0.24255962124594199</v>
      </c>
      <c r="AV4" s="76">
        <v>0.71617525752740596</v>
      </c>
      <c r="AW4" s="76">
        <v>11.537591450475899</v>
      </c>
      <c r="AX4" s="76">
        <v>1202.09161421606</v>
      </c>
      <c r="AY4" s="76">
        <v>1159.90420867033</v>
      </c>
      <c r="AZ4" s="76">
        <v>42.187405545726598</v>
      </c>
      <c r="BA4" s="76">
        <v>0.20085659485110499</v>
      </c>
      <c r="BB4" s="76">
        <v>5.9597431615381596E-3</v>
      </c>
      <c r="BC4" s="76">
        <v>47.756020106152498</v>
      </c>
      <c r="BD4" s="76">
        <v>1.47286352838726</v>
      </c>
      <c r="BE4" s="76">
        <v>395.17089303725299</v>
      </c>
      <c r="BF4" s="76">
        <v>2.0120747146392399</v>
      </c>
      <c r="BG4" s="76">
        <v>2.4892322955075299</v>
      </c>
      <c r="BH4" s="76">
        <v>595.50158743806298</v>
      </c>
      <c r="BI4" s="76">
        <v>95.903250238043796</v>
      </c>
      <c r="BJ4" s="76">
        <v>0.80026050915744895</v>
      </c>
      <c r="BK4" s="76">
        <v>8.6701180023920195</v>
      </c>
      <c r="BL4" s="76">
        <v>2.07854539041099E-2</v>
      </c>
      <c r="BM4" s="76">
        <v>206.191176441408</v>
      </c>
      <c r="BN4" s="76">
        <v>139.947632517204</v>
      </c>
      <c r="BO4" s="76">
        <v>0</v>
      </c>
      <c r="BP4" s="76">
        <v>7.3976330204533696</v>
      </c>
      <c r="BQ4" s="76">
        <v>175.40364031085099</v>
      </c>
      <c r="BR4" s="76">
        <v>1.5322192675143399E-3</v>
      </c>
      <c r="BS4" s="76">
        <v>105.651115944377</v>
      </c>
      <c r="BT4" s="76">
        <v>3676.2424775541899</v>
      </c>
      <c r="BU4" s="76">
        <v>123.749805078346</v>
      </c>
      <c r="BV4" s="76"/>
      <c r="BW4" s="94"/>
      <c r="BX4" s="24">
        <f t="shared" si="0"/>
        <v>4.7517588543139859E-3</v>
      </c>
      <c r="BY4" s="69">
        <f>IF(S4&lt;&gt;0,(S4-B4)/B4,"")</f>
        <v>-1.6065562869599713E-3</v>
      </c>
      <c r="BZ4" s="69">
        <f>IF(AH4&lt;&gt;0,(AH4-C4)/C4,"")</f>
        <v>-6.3144988719356229E-4</v>
      </c>
      <c r="CA4" s="69">
        <f>IF(AM4&lt;&gt;0,(AM4-D4)/D4,"")</f>
        <v>-6.0110963937934723E-3</v>
      </c>
      <c r="CB4" s="69">
        <f t="shared" si="1"/>
        <v>-1.07431814651947E-5</v>
      </c>
      <c r="CC4" s="69">
        <f t="shared" si="1"/>
        <v>-5.2411871683522373E-4</v>
      </c>
      <c r="CD4" s="69">
        <f>IF(BM4&lt;&gt;0,(BM4-G4)/G4,"")</f>
        <v>-7.0793523077585814E-5</v>
      </c>
      <c r="CE4" s="69">
        <f>IF(BT4&lt;&gt;0,(BT4-H4)/H4,"")</f>
        <v>-8.2856664108419634E-4</v>
      </c>
    </row>
    <row r="5" spans="1:83">
      <c r="A5" s="68" t="s">
        <v>374</v>
      </c>
      <c r="B5" s="76">
        <v>80393.183708900397</v>
      </c>
      <c r="C5" s="76">
        <v>161.85325817220701</v>
      </c>
      <c r="D5" s="76">
        <v>6463.4211449575896</v>
      </c>
      <c r="E5" s="76">
        <v>8306.6772233079864</v>
      </c>
      <c r="F5" s="76">
        <v>7684.4845966277899</v>
      </c>
      <c r="G5" s="76">
        <v>964.95079194278901</v>
      </c>
      <c r="H5" s="76">
        <v>24750.973351207424</v>
      </c>
      <c r="I5" s="94"/>
      <c r="J5" s="94" t="s">
        <v>374</v>
      </c>
      <c r="K5" s="76">
        <v>9.7816032023898192</v>
      </c>
      <c r="L5" s="76">
        <v>1479.22765132668</v>
      </c>
      <c r="M5" s="76">
        <v>1269.8709739444701</v>
      </c>
      <c r="N5" s="76">
        <v>1269.4337038700301</v>
      </c>
      <c r="O5" s="76">
        <v>1518.93163519568</v>
      </c>
      <c r="P5" s="76">
        <v>3.10894987822109</v>
      </c>
      <c r="Q5" s="76">
        <v>508.75357029304803</v>
      </c>
      <c r="R5" s="76">
        <v>21105.961925322801</v>
      </c>
      <c r="S5" s="76">
        <v>80239.410364148396</v>
      </c>
      <c r="T5" s="76">
        <v>1162.70055382595</v>
      </c>
      <c r="U5" s="76">
        <v>530.74476902792696</v>
      </c>
      <c r="V5" s="76">
        <v>659.83485832900601</v>
      </c>
      <c r="W5" s="76">
        <v>1294.75039516583</v>
      </c>
      <c r="X5" s="76">
        <v>3.6994646251867001</v>
      </c>
      <c r="Y5" s="76">
        <v>918.00988681691103</v>
      </c>
      <c r="Z5" s="76">
        <v>918.00988681691103</v>
      </c>
      <c r="AA5" s="76">
        <v>33.995733395062601</v>
      </c>
      <c r="AB5" s="76">
        <v>579.55116196696304</v>
      </c>
      <c r="AC5" s="76">
        <v>33.289842658696898</v>
      </c>
      <c r="AD5" s="76">
        <v>4812.6901471052597</v>
      </c>
      <c r="AE5" s="76">
        <v>193.36988490109499</v>
      </c>
      <c r="AF5" s="76">
        <v>108.702572859119</v>
      </c>
      <c r="AG5" s="76">
        <v>194.70389930278199</v>
      </c>
      <c r="AH5" s="76">
        <v>161.58684722520701</v>
      </c>
      <c r="AI5" s="76">
        <v>0</v>
      </c>
      <c r="AJ5" s="76">
        <v>27331.154007175999</v>
      </c>
      <c r="AK5" s="76">
        <v>5805.7258345320897</v>
      </c>
      <c r="AL5" s="76">
        <v>611.08765246339101</v>
      </c>
      <c r="AM5" s="76">
        <v>6450.8092203905398</v>
      </c>
      <c r="AN5" s="76">
        <v>0.30950984138957199</v>
      </c>
      <c r="AO5" s="76">
        <v>658.83620599436495</v>
      </c>
      <c r="AP5" s="76">
        <v>3.13238314125564</v>
      </c>
      <c r="AQ5" s="76">
        <v>7378.4915556275701</v>
      </c>
      <c r="AR5" s="76">
        <v>6.6302538071065902</v>
      </c>
      <c r="AS5" s="76">
        <v>32.917581088752499</v>
      </c>
      <c r="AT5" s="76">
        <v>546.24645513318501</v>
      </c>
      <c r="AU5" s="76">
        <v>4.1915656674217399</v>
      </c>
      <c r="AV5" s="76">
        <v>4.7560349983740897</v>
      </c>
      <c r="AW5" s="76">
        <v>72.371278405176398</v>
      </c>
      <c r="AX5" s="76">
        <v>8303.8818874540502</v>
      </c>
      <c r="AY5" s="76">
        <v>7676.1899918649397</v>
      </c>
      <c r="AZ5" s="76">
        <v>627.69189558910296</v>
      </c>
      <c r="BA5" s="76">
        <v>1.24902186433858</v>
      </c>
      <c r="BB5" s="76">
        <v>0.183720310631238</v>
      </c>
      <c r="BC5" s="76">
        <v>368.324346963408</v>
      </c>
      <c r="BD5" s="76">
        <v>9.0882918037666105</v>
      </c>
      <c r="BE5" s="76">
        <v>2600.3303649200502</v>
      </c>
      <c r="BF5" s="76">
        <v>13.031582643010999</v>
      </c>
      <c r="BG5" s="76">
        <v>16.430566973660198</v>
      </c>
      <c r="BH5" s="76">
        <v>3928.7631167843301</v>
      </c>
      <c r="BI5" s="76">
        <v>712.06461990442904</v>
      </c>
      <c r="BJ5" s="76">
        <v>10.0427487226971</v>
      </c>
      <c r="BK5" s="76">
        <v>58.241210337472403</v>
      </c>
      <c r="BL5" s="76">
        <v>0.25946830029156098</v>
      </c>
      <c r="BM5" s="76">
        <v>964.24205250307296</v>
      </c>
      <c r="BN5" s="76">
        <v>916.52249871049196</v>
      </c>
      <c r="BO5" s="76">
        <v>0</v>
      </c>
      <c r="BP5" s="76">
        <v>53.943115135876297</v>
      </c>
      <c r="BQ5" s="76">
        <v>1212.9536227633801</v>
      </c>
      <c r="BR5" s="76">
        <v>1.09437752277649E-2</v>
      </c>
      <c r="BS5" s="76">
        <v>704.12914855073598</v>
      </c>
      <c r="BT5" s="76">
        <v>24688.947211428698</v>
      </c>
      <c r="BU5" s="76">
        <v>900.20633908519096</v>
      </c>
      <c r="BV5" s="76"/>
      <c r="BW5" s="94"/>
      <c r="BX5" s="24">
        <f t="shared" si="0"/>
        <v>5.2699951639562604E-3</v>
      </c>
      <c r="BY5" s="69">
        <f>IF(S5&lt;&gt;0,(S5-B5)/B5,"")</f>
        <v>-1.9127659542481342E-3</v>
      </c>
      <c r="BZ5" s="69">
        <f>IF(AH5&lt;&gt;0,(AH5-C5)/C5,"")</f>
        <v>-1.6460029906629613E-3</v>
      </c>
      <c r="CA5" s="69">
        <f>IF(AM5&lt;&gt;0,(AM5-D5)/D5,"")</f>
        <v>-1.9512769296936335E-3</v>
      </c>
      <c r="CB5" s="69">
        <f t="shared" si="1"/>
        <v>-3.3651672970904262E-4</v>
      </c>
      <c r="CC5" s="69">
        <f t="shared" si="1"/>
        <v>-1.0793963679086773E-3</v>
      </c>
      <c r="CD5" s="69">
        <f>IF(BM5&lt;&gt;0,(BM5-G5)/G5,"")</f>
        <v>-7.3448246857138759E-4</v>
      </c>
      <c r="CE5" s="69">
        <f>IF(BT5&lt;&gt;0,(BT5-H5)/H5,"")</f>
        <v>-2.5060081031398921E-3</v>
      </c>
    </row>
    <row r="6" spans="1:83">
      <c r="A6" s="68" t="s">
        <v>375</v>
      </c>
      <c r="B6" s="76">
        <v>81382.774504549801</v>
      </c>
      <c r="C6" s="76">
        <v>142.936650703043</v>
      </c>
      <c r="D6" s="76">
        <v>7009.0047454696596</v>
      </c>
      <c r="E6" s="76">
        <v>9753.4198767909438</v>
      </c>
      <c r="F6" s="76">
        <v>6898.0375915332907</v>
      </c>
      <c r="G6" s="76">
        <v>1282.75624592595</v>
      </c>
      <c r="H6" s="76">
        <v>26579.531538518469</v>
      </c>
      <c r="I6" s="94"/>
      <c r="J6" s="94" t="s">
        <v>375</v>
      </c>
      <c r="K6" s="76">
        <v>10.122205349382901</v>
      </c>
      <c r="L6" s="76">
        <v>1184.32539800415</v>
      </c>
      <c r="M6" s="76">
        <v>1053.77434467084</v>
      </c>
      <c r="N6" s="76">
        <v>1053.2342203692499</v>
      </c>
      <c r="O6" s="76">
        <v>1233.40248234924</v>
      </c>
      <c r="P6" s="76">
        <v>3.80833471925351</v>
      </c>
      <c r="Q6" s="76">
        <v>1025.42968684779</v>
      </c>
      <c r="R6" s="76">
        <v>31501.039175289701</v>
      </c>
      <c r="S6" s="76">
        <v>81225.690310576101</v>
      </c>
      <c r="T6" s="76">
        <v>1187.7905767843299</v>
      </c>
      <c r="U6" s="76">
        <v>787.99844233568501</v>
      </c>
      <c r="V6" s="76">
        <v>608.75018310554003</v>
      </c>
      <c r="W6" s="76">
        <v>889.41563396916797</v>
      </c>
      <c r="X6" s="76">
        <v>4.2935282343182504</v>
      </c>
      <c r="Y6" s="76">
        <v>777.78042235045598</v>
      </c>
      <c r="Z6" s="76">
        <v>777.78042235045598</v>
      </c>
      <c r="AA6" s="76">
        <v>38.899874887701998</v>
      </c>
      <c r="AB6" s="76">
        <v>516.07602130215798</v>
      </c>
      <c r="AC6" s="76">
        <v>28.3958023179616</v>
      </c>
      <c r="AD6" s="76">
        <v>4112.3103080896999</v>
      </c>
      <c r="AE6" s="76">
        <v>157.90308943379799</v>
      </c>
      <c r="AF6" s="76">
        <v>88.106375013696095</v>
      </c>
      <c r="AG6" s="76">
        <v>163.605037046495</v>
      </c>
      <c r="AH6" s="76">
        <v>142.67924965690599</v>
      </c>
      <c r="AI6" s="76">
        <v>0</v>
      </c>
      <c r="AJ6" s="76">
        <v>28995.3097549011</v>
      </c>
      <c r="AK6" s="76">
        <v>6293.7992793090798</v>
      </c>
      <c r="AL6" s="76">
        <v>660.46819623340298</v>
      </c>
      <c r="AM6" s="76">
        <v>6993.1673504301798</v>
      </c>
      <c r="AN6" s="76">
        <v>0.26174313130177301</v>
      </c>
      <c r="AO6" s="76">
        <v>920.36018866052598</v>
      </c>
      <c r="AP6" s="76">
        <v>1.96253873245258</v>
      </c>
      <c r="AQ6" s="76">
        <v>10052.9805847385</v>
      </c>
      <c r="AR6" s="76">
        <v>4.2917924127934199</v>
      </c>
      <c r="AS6" s="76">
        <v>32.388711453562401</v>
      </c>
      <c r="AT6" s="76">
        <v>468.575319367053</v>
      </c>
      <c r="AU6" s="76">
        <v>4.7972925037340701</v>
      </c>
      <c r="AV6" s="76">
        <v>4.5022039606033903</v>
      </c>
      <c r="AW6" s="76">
        <v>61.644980571768698</v>
      </c>
      <c r="AX6" s="76">
        <v>9745.1510642922894</v>
      </c>
      <c r="AY6" s="76">
        <v>6890.3551489056799</v>
      </c>
      <c r="AZ6" s="76">
        <v>2854.7959153866</v>
      </c>
      <c r="BA6" s="76">
        <v>1.0464725497004399</v>
      </c>
      <c r="BB6" s="76">
        <v>0.26042989026494001</v>
      </c>
      <c r="BC6" s="76">
        <v>393.55178116922099</v>
      </c>
      <c r="BD6" s="76">
        <v>7.4845689688431696</v>
      </c>
      <c r="BE6" s="76">
        <v>2266.7392535149902</v>
      </c>
      <c r="BF6" s="76">
        <v>12.172393833672301</v>
      </c>
      <c r="BG6" s="76">
        <v>13.167411828899199</v>
      </c>
      <c r="BH6" s="76">
        <v>3556.8486934858902</v>
      </c>
      <c r="BI6" s="76">
        <v>821.73150338773303</v>
      </c>
      <c r="BJ6" s="76">
        <v>6.08999178778308</v>
      </c>
      <c r="BK6" s="76">
        <v>54.601056785550902</v>
      </c>
      <c r="BL6" s="76">
        <v>0.23025608889035801</v>
      </c>
      <c r="BM6" s="76">
        <v>1281.68530476143</v>
      </c>
      <c r="BN6" s="76">
        <v>1031.9131083039699</v>
      </c>
      <c r="BO6" s="76">
        <v>0</v>
      </c>
      <c r="BP6" s="76">
        <v>42.243981622667903</v>
      </c>
      <c r="BQ6" s="76">
        <v>1263.0097595434199</v>
      </c>
      <c r="BR6" s="76">
        <v>8.3056671108980001E-3</v>
      </c>
      <c r="BS6" s="76">
        <v>693.76821497048502</v>
      </c>
      <c r="BT6" s="76">
        <v>26507.048740885199</v>
      </c>
      <c r="BU6" s="76">
        <v>998.18924325468299</v>
      </c>
      <c r="BV6" s="76"/>
      <c r="BW6" s="94"/>
      <c r="BX6" s="24">
        <f t="shared" si="0"/>
        <v>5.5625545533826096E-3</v>
      </c>
      <c r="BY6" s="69">
        <f>IF(S6&lt;&gt;0,(S6-B6)/B6,"")</f>
        <v>-1.9301897106606778E-3</v>
      </c>
      <c r="BZ6" s="69">
        <f>IF(AH6&lt;&gt;0,(AH6-C6)/C6,"")</f>
        <v>-1.8008050760316664E-3</v>
      </c>
      <c r="CA6" s="69">
        <f>IF(AM6&lt;&gt;0,(AM6-D6)/D6,"")</f>
        <v>-2.2595783017148726E-3</v>
      </c>
      <c r="CB6" s="69">
        <f t="shared" si="1"/>
        <v>-8.4778596667725559E-4</v>
      </c>
      <c r="CC6" s="69">
        <f t="shared" si="1"/>
        <v>-1.1137142304124613E-3</v>
      </c>
      <c r="CD6" s="69">
        <f>IF(BM6&lt;&gt;0,(BM6-G6)/G6,"")</f>
        <v>-8.3487503406930099E-4</v>
      </c>
      <c r="CE6" s="69">
        <f>IF(BT6&lt;&gt;0,(BT6-H6)/H6,"")</f>
        <v>-2.727015618323835E-3</v>
      </c>
    </row>
    <row r="7" spans="1:83">
      <c r="A7" s="68" t="s">
        <v>376</v>
      </c>
      <c r="B7" s="76">
        <v>632051.46679734695</v>
      </c>
      <c r="C7" s="76">
        <v>1195.06672181608</v>
      </c>
      <c r="D7" s="76">
        <v>47840.5699097705</v>
      </c>
      <c r="E7" s="76">
        <v>72746.63630214025</v>
      </c>
      <c r="F7" s="76">
        <v>64707.192435749326</v>
      </c>
      <c r="G7" s="76">
        <v>2757.1341706359199</v>
      </c>
      <c r="H7" s="76">
        <v>196875.74547119794</v>
      </c>
      <c r="I7" s="94"/>
      <c r="J7" s="94" t="s">
        <v>376</v>
      </c>
      <c r="K7" s="76">
        <v>162.91648828761501</v>
      </c>
      <c r="L7" s="76">
        <v>12908.816100656401</v>
      </c>
      <c r="M7" s="76">
        <v>9770.5929637343597</v>
      </c>
      <c r="N7" s="76">
        <v>9764.2747637019002</v>
      </c>
      <c r="O7" s="76">
        <v>11790.2757604126</v>
      </c>
      <c r="P7" s="76">
        <v>43.864182098953101</v>
      </c>
      <c r="Q7" s="76">
        <v>3950.2160470894401</v>
      </c>
      <c r="R7" s="76">
        <v>133348.59774492201</v>
      </c>
      <c r="S7" s="76">
        <v>625915.33125878405</v>
      </c>
      <c r="T7" s="76">
        <v>8652.5176891569099</v>
      </c>
      <c r="U7" s="76">
        <v>3837.2558070569899</v>
      </c>
      <c r="V7" s="76">
        <v>4781.6705150601001</v>
      </c>
      <c r="W7" s="76">
        <v>10300.5961361639</v>
      </c>
      <c r="X7" s="76">
        <v>86.236604438455203</v>
      </c>
      <c r="Y7" s="76">
        <v>7106.1407759559497</v>
      </c>
      <c r="Z7" s="76">
        <v>7106.1407759559497</v>
      </c>
      <c r="AA7" s="76">
        <v>242.99479907626301</v>
      </c>
      <c r="AB7" s="76">
        <v>4686.4143191752501</v>
      </c>
      <c r="AC7" s="76">
        <v>279.09945720026599</v>
      </c>
      <c r="AD7" s="76">
        <v>40411.490776428902</v>
      </c>
      <c r="AE7" s="76">
        <v>1567.2998856588199</v>
      </c>
      <c r="AF7" s="76">
        <v>989.34905663960296</v>
      </c>
      <c r="AG7" s="76">
        <v>1507.55698792629</v>
      </c>
      <c r="AH7" s="76">
        <v>1189.2345488516601</v>
      </c>
      <c r="AI7" s="76">
        <v>0</v>
      </c>
      <c r="AJ7" s="76">
        <v>217665.75535309699</v>
      </c>
      <c r="AK7" s="76">
        <v>42417.0612346985</v>
      </c>
      <c r="AL7" s="76">
        <v>4470.31682798988</v>
      </c>
      <c r="AM7" s="76">
        <v>47130.372861764699</v>
      </c>
      <c r="AN7" s="76">
        <v>2.6815523207284002</v>
      </c>
      <c r="AO7" s="76">
        <v>4978.4737888743703</v>
      </c>
      <c r="AP7" s="76">
        <v>30.6771962812435</v>
      </c>
      <c r="AQ7" s="76">
        <v>57840.332615979001</v>
      </c>
      <c r="AR7" s="76">
        <v>73.495097901750995</v>
      </c>
      <c r="AS7" s="76">
        <v>255.045835579292</v>
      </c>
      <c r="AT7" s="76">
        <v>4501.3356233844197</v>
      </c>
      <c r="AU7" s="76">
        <v>172.966676367003</v>
      </c>
      <c r="AV7" s="76">
        <v>58.759149126142901</v>
      </c>
      <c r="AW7" s="76">
        <v>610.75690437341905</v>
      </c>
      <c r="AX7" s="76">
        <v>72373.488855269607</v>
      </c>
      <c r="AY7" s="76">
        <v>64342.159689443397</v>
      </c>
      <c r="AZ7" s="76">
        <v>8031.3291658261496</v>
      </c>
      <c r="BA7" s="76">
        <v>10.1975247606607</v>
      </c>
      <c r="BB7" s="76">
        <v>9.4376807275252599</v>
      </c>
      <c r="BC7" s="76">
        <v>3790.3819758924501</v>
      </c>
      <c r="BD7" s="76">
        <v>70.324677871657897</v>
      </c>
      <c r="BE7" s="76">
        <v>21178.902824120702</v>
      </c>
      <c r="BF7" s="76">
        <v>113.56348485578999</v>
      </c>
      <c r="BG7" s="76">
        <v>146.911751230454</v>
      </c>
      <c r="BH7" s="76">
        <v>32171.224538655199</v>
      </c>
      <c r="BI7" s="76">
        <v>6051.9252751947997</v>
      </c>
      <c r="BJ7" s="76">
        <v>105.95920253311</v>
      </c>
      <c r="BK7" s="76">
        <v>1039.4901375132899</v>
      </c>
      <c r="BL7" s="76">
        <v>2.7294082692063801</v>
      </c>
      <c r="BM7" s="76">
        <v>2745.5988056239798</v>
      </c>
      <c r="BN7" s="76">
        <v>7823.3197476462901</v>
      </c>
      <c r="BO7" s="76">
        <v>0</v>
      </c>
      <c r="BP7" s="76">
        <v>460.83028720675799</v>
      </c>
      <c r="BQ7" s="76">
        <v>8699.46700319913</v>
      </c>
      <c r="BR7" s="76">
        <v>8.9303380489095002E-2</v>
      </c>
      <c r="BS7" s="76">
        <v>6705.0748062434805</v>
      </c>
      <c r="BT7" s="76">
        <v>195537.051291632</v>
      </c>
      <c r="BU7" s="76">
        <v>5633.7306016463099</v>
      </c>
      <c r="BV7" s="76"/>
      <c r="BW7" s="94"/>
      <c r="BX7" s="24">
        <f t="shared" si="0"/>
        <v>5.1558004811244895E-3</v>
      </c>
      <c r="BY7" s="69">
        <f t="shared" ref="BY7:BY47" si="2">IF(S7&lt;&gt;0,(S7-B7)/B7,"")</f>
        <v>-9.7082846269705963E-3</v>
      </c>
      <c r="BZ7" s="69">
        <f t="shared" ref="BZ7:BZ47" si="3">IF(AH7&lt;&gt;0,(AH7-C7)/C7,"")</f>
        <v>-4.8802069858970305E-3</v>
      </c>
      <c r="CA7" s="69">
        <f t="shared" ref="CA7:CA47" si="4">IF(AM7&lt;&gt;0,(AM7-D7)/D7,"")</f>
        <v>-1.4845079173288797E-2</v>
      </c>
      <c r="CB7" s="69">
        <f t="shared" ref="CB7:CB47" si="5">IF(AX7&lt;&gt;0,(AX7-E7)/E7,"")</f>
        <v>-5.1294116929453898E-3</v>
      </c>
      <c r="CC7" s="69">
        <f t="shared" ref="CC7:CC47" si="6">IF(AY7&lt;&gt;0,(AY7-F7)/F7,"")</f>
        <v>-5.6413009522610132E-3</v>
      </c>
      <c r="CD7" s="69">
        <f t="shared" ref="CD7:CD47" si="7">IF(BM7&lt;&gt;0,(BM7-G7)/G7,"")</f>
        <v>-4.1838243255602802E-3</v>
      </c>
      <c r="CE7" s="69">
        <f t="shared" ref="CE7:CE47" si="8">IF(BT7&lt;&gt;0,(BT7-H7)/H7,"")</f>
        <v>-6.7996907204690782E-3</v>
      </c>
    </row>
    <row r="8" spans="1:83">
      <c r="A8" s="68" t="s">
        <v>377</v>
      </c>
      <c r="B8" s="76">
        <v>780164.44142774795</v>
      </c>
      <c r="C8" s="76">
        <v>1006.45927295763</v>
      </c>
      <c r="D8" s="76">
        <v>91445.203986806999</v>
      </c>
      <c r="E8" s="76">
        <v>61707.348948787963</v>
      </c>
      <c r="F8" s="76">
        <v>48550.14609777998</v>
      </c>
      <c r="G8" s="76">
        <v>2608.1530798344002</v>
      </c>
      <c r="H8" s="76">
        <v>249509.32896716296</v>
      </c>
      <c r="I8" s="94"/>
      <c r="J8" s="94" t="s">
        <v>377</v>
      </c>
      <c r="K8" s="76">
        <v>375.037328820472</v>
      </c>
      <c r="L8" s="76">
        <v>18036.568342756502</v>
      </c>
      <c r="M8" s="76">
        <v>5119.4288628227296</v>
      </c>
      <c r="N8" s="76">
        <v>5114.7225814572903</v>
      </c>
      <c r="O8" s="76">
        <v>5679.80619944112</v>
      </c>
      <c r="P8" s="76">
        <v>34.736901694965397</v>
      </c>
      <c r="Q8" s="76">
        <v>4202.1187300773299</v>
      </c>
      <c r="R8" s="76">
        <v>252841.802260478</v>
      </c>
      <c r="S8" s="76">
        <v>778010.53462832805</v>
      </c>
      <c r="T8" s="76">
        <v>7145.7259242213004</v>
      </c>
      <c r="U8" s="76">
        <v>4166.01514572</v>
      </c>
      <c r="V8" s="76">
        <v>3653.1753136728398</v>
      </c>
      <c r="W8" s="76">
        <v>25836.677961312002</v>
      </c>
      <c r="X8" s="76">
        <v>235.325352921399</v>
      </c>
      <c r="Y8" s="76">
        <v>4292.9650174191602</v>
      </c>
      <c r="Z8" s="76">
        <v>4292.9650174191602</v>
      </c>
      <c r="AA8" s="76">
        <v>481.257690768695</v>
      </c>
      <c r="AB8" s="76">
        <v>7040.3163595209398</v>
      </c>
      <c r="AC8" s="76">
        <v>154.48462369740901</v>
      </c>
      <c r="AD8" s="76">
        <v>46385.753595913899</v>
      </c>
      <c r="AE8" s="76">
        <v>1064.54995518334</v>
      </c>
      <c r="AF8" s="76">
        <v>1721.8646522976001</v>
      </c>
      <c r="AG8" s="76">
        <v>938.60035439801402</v>
      </c>
      <c r="AH8" s="76">
        <v>1003.99820246146</v>
      </c>
      <c r="AI8" s="76">
        <v>0</v>
      </c>
      <c r="AJ8" s="76">
        <v>279547.475729867</v>
      </c>
      <c r="AK8" s="76">
        <v>81963.039643071606</v>
      </c>
      <c r="AL8" s="76">
        <v>8626.03451005032</v>
      </c>
      <c r="AM8" s="76">
        <v>91070.331843890599</v>
      </c>
      <c r="AN8" s="76">
        <v>2.6108777495549398</v>
      </c>
      <c r="AO8" s="76">
        <v>5011.5018180360103</v>
      </c>
      <c r="AP8" s="76">
        <v>73.039420999134805</v>
      </c>
      <c r="AQ8" s="76">
        <v>88434.3230250864</v>
      </c>
      <c r="AR8" s="76">
        <v>192.09273225416999</v>
      </c>
      <c r="AS8" s="76">
        <v>240.12889959600199</v>
      </c>
      <c r="AT8" s="76">
        <v>4357.7012647916299</v>
      </c>
      <c r="AU8" s="76">
        <v>477.55984427652601</v>
      </c>
      <c r="AV8" s="76">
        <v>81.897214570346705</v>
      </c>
      <c r="AW8" s="76">
        <v>444.29148245616898</v>
      </c>
      <c r="AX8" s="76">
        <v>61594.495515404</v>
      </c>
      <c r="AY8" s="76">
        <v>48431.1665364195</v>
      </c>
      <c r="AZ8" s="76">
        <v>13163.3289789844</v>
      </c>
      <c r="BA8" s="76">
        <v>9.8541887266654502</v>
      </c>
      <c r="BB8" s="76">
        <v>25.125750779719599</v>
      </c>
      <c r="BC8" s="76">
        <v>4692.2947518973497</v>
      </c>
      <c r="BD8" s="76">
        <v>76.326342083477897</v>
      </c>
      <c r="BE8" s="76">
        <v>12909.427342934399</v>
      </c>
      <c r="BF8" s="76">
        <v>112.103757488274</v>
      </c>
      <c r="BG8" s="76">
        <v>192.57377106102899</v>
      </c>
      <c r="BH8" s="76">
        <v>22047.536647431301</v>
      </c>
      <c r="BI8" s="76">
        <v>9237.8169232762793</v>
      </c>
      <c r="BJ8" s="76">
        <v>232.46787267205599</v>
      </c>
      <c r="BK8" s="76">
        <v>2258.18876337241</v>
      </c>
      <c r="BL8" s="76">
        <v>8.5564890288088993</v>
      </c>
      <c r="BM8" s="76">
        <v>2604.9095975793198</v>
      </c>
      <c r="BN8" s="76">
        <v>13387.870770130399</v>
      </c>
      <c r="BO8" s="76">
        <v>0</v>
      </c>
      <c r="BP8" s="76">
        <v>801.98916824450703</v>
      </c>
      <c r="BQ8" s="76">
        <v>14630.720925543301</v>
      </c>
      <c r="BR8" s="76">
        <v>0.15995848753782299</v>
      </c>
      <c r="BS8" s="76">
        <v>10832.776082759299</v>
      </c>
      <c r="BT8" s="76">
        <v>248636.61210668099</v>
      </c>
      <c r="BU8" s="76">
        <v>9810.7166786212292</v>
      </c>
      <c r="BV8" s="76"/>
      <c r="BW8" s="94"/>
      <c r="BX8" s="24">
        <f t="shared" si="0"/>
        <v>5.2844618112696589E-3</v>
      </c>
      <c r="BY8" s="69">
        <f t="shared" si="2"/>
        <v>-2.7608369275048221E-3</v>
      </c>
      <c r="BZ8" s="69">
        <f t="shared" si="3"/>
        <v>-2.4452757923704039E-3</v>
      </c>
      <c r="CA8" s="69">
        <f t="shared" si="4"/>
        <v>-4.0994183026863106E-3</v>
      </c>
      <c r="CB8" s="69">
        <f t="shared" si="5"/>
        <v>-1.8288491615094744E-3</v>
      </c>
      <c r="CC8" s="69">
        <f t="shared" si="6"/>
        <v>-2.4506530036151764E-3</v>
      </c>
      <c r="CD8" s="69">
        <f t="shared" si="7"/>
        <v>-1.2435935145671431E-3</v>
      </c>
      <c r="CE8" s="69">
        <f t="shared" si="8"/>
        <v>-3.4977323857771649E-3</v>
      </c>
    </row>
    <row r="9" spans="1:83">
      <c r="A9" s="68" t="s">
        <v>378</v>
      </c>
      <c r="B9" s="76">
        <v>87640.3108710823</v>
      </c>
      <c r="C9" s="76">
        <v>128.20976168746401</v>
      </c>
      <c r="D9" s="76">
        <v>21182.327157736599</v>
      </c>
      <c r="E9" s="76">
        <v>8855.349563829428</v>
      </c>
      <c r="F9" s="76">
        <v>5802.8287561775051</v>
      </c>
      <c r="G9" s="76">
        <v>195.326037514825</v>
      </c>
      <c r="H9" s="76">
        <v>27214.422577380759</v>
      </c>
      <c r="I9" s="94"/>
      <c r="J9" s="94" t="s">
        <v>378</v>
      </c>
      <c r="K9" s="76">
        <v>76.822929567706694</v>
      </c>
      <c r="L9" s="76">
        <v>1639.9455610397999</v>
      </c>
      <c r="M9" s="76">
        <v>549.27761398184396</v>
      </c>
      <c r="N9" s="76">
        <v>548.51612558984095</v>
      </c>
      <c r="O9" s="76">
        <v>583.39599069098301</v>
      </c>
      <c r="P9" s="76">
        <v>5.9845514737721697</v>
      </c>
      <c r="Q9" s="76">
        <v>518.22628945496103</v>
      </c>
      <c r="R9" s="76">
        <v>44108.441850677198</v>
      </c>
      <c r="S9" s="76">
        <v>83761.969027265601</v>
      </c>
      <c r="T9" s="76">
        <v>905.26725943319002</v>
      </c>
      <c r="U9" s="76">
        <v>562.86052333404996</v>
      </c>
      <c r="V9" s="76">
        <v>416.82959442351898</v>
      </c>
      <c r="W9" s="76">
        <v>1338.09879507562</v>
      </c>
      <c r="X9" s="76">
        <v>53.423854671593901</v>
      </c>
      <c r="Y9" s="76">
        <v>513.41439477438405</v>
      </c>
      <c r="Z9" s="76">
        <v>513.41439477438405</v>
      </c>
      <c r="AA9" s="76">
        <v>140.390396666611</v>
      </c>
      <c r="AB9" s="76">
        <v>1842.7186049570801</v>
      </c>
      <c r="AC9" s="76">
        <v>19.560128975016099</v>
      </c>
      <c r="AD9" s="76">
        <v>4201.10370030179</v>
      </c>
      <c r="AE9" s="76">
        <v>124.933363336033</v>
      </c>
      <c r="AF9" s="76">
        <v>174.57922030390699</v>
      </c>
      <c r="AG9" s="76">
        <v>95.8232163698638</v>
      </c>
      <c r="AH9" s="76">
        <v>126.129444159681</v>
      </c>
      <c r="AI9" s="76">
        <v>0</v>
      </c>
      <c r="AJ9" s="76">
        <v>29466.687967724301</v>
      </c>
      <c r="AK9" s="76">
        <v>18358.8723638507</v>
      </c>
      <c r="AL9" s="76">
        <v>1899.6212653427899</v>
      </c>
      <c r="AM9" s="76">
        <v>20398.884025860101</v>
      </c>
      <c r="AN9" s="76">
        <v>0.255639675401378</v>
      </c>
      <c r="AO9" s="76">
        <v>726.12229210139003</v>
      </c>
      <c r="AP9" s="76">
        <v>8.6749855872837394</v>
      </c>
      <c r="AQ9" s="76">
        <v>9641.1358728054292</v>
      </c>
      <c r="AR9" s="76">
        <v>23.4471091343</v>
      </c>
      <c r="AS9" s="76">
        <v>31.3039478165975</v>
      </c>
      <c r="AT9" s="76">
        <v>816.26779587404997</v>
      </c>
      <c r="AU9" s="76">
        <v>43.486819006045998</v>
      </c>
      <c r="AV9" s="76">
        <v>12.458647354178</v>
      </c>
      <c r="AW9" s="76">
        <v>45.167717609969301</v>
      </c>
      <c r="AX9" s="76">
        <v>8768.4826587520693</v>
      </c>
      <c r="AY9" s="76">
        <v>5720.9702115665395</v>
      </c>
      <c r="AZ9" s="76">
        <v>3047.5124471855202</v>
      </c>
      <c r="BA9" s="76">
        <v>1.1238394594266801</v>
      </c>
      <c r="BB9" s="76">
        <v>2.83856931055958</v>
      </c>
      <c r="BC9" s="76">
        <v>712.84188682573097</v>
      </c>
      <c r="BD9" s="76">
        <v>7.22767010036541</v>
      </c>
      <c r="BE9" s="76">
        <v>1383.85676879577</v>
      </c>
      <c r="BF9" s="76">
        <v>14.006974101203101</v>
      </c>
      <c r="BG9" s="76">
        <v>20.881559880288901</v>
      </c>
      <c r="BH9" s="76">
        <v>2379.4369301741099</v>
      </c>
      <c r="BI9" s="76">
        <v>885.07146276713001</v>
      </c>
      <c r="BJ9" s="76">
        <v>37.665384568748401</v>
      </c>
      <c r="BK9" s="76">
        <v>179.13267999360599</v>
      </c>
      <c r="BL9" s="76">
        <v>1.1509259743051301</v>
      </c>
      <c r="BM9" s="76">
        <v>191.99703698804501</v>
      </c>
      <c r="BN9" s="76">
        <v>1261.3052219947399</v>
      </c>
      <c r="BO9" s="76">
        <v>0</v>
      </c>
      <c r="BP9" s="76">
        <v>71.954080838858701</v>
      </c>
      <c r="BQ9" s="76">
        <v>2207.3389299351302</v>
      </c>
      <c r="BR9" s="76">
        <v>1.33626055787959E-2</v>
      </c>
      <c r="BS9" s="76">
        <v>982.57128812976305</v>
      </c>
      <c r="BT9" s="76">
        <v>26457.903527946299</v>
      </c>
      <c r="BU9" s="76">
        <v>1012.75462695646</v>
      </c>
      <c r="BV9" s="76"/>
      <c r="BW9" s="94"/>
      <c r="BX9" s="24">
        <f t="shared" si="0"/>
        <v>6.8822586808491622E-3</v>
      </c>
      <c r="BY9" s="69">
        <f t="shared" si="2"/>
        <v>-4.4252944852303036E-2</v>
      </c>
      <c r="BZ9" s="69">
        <f t="shared" si="3"/>
        <v>-1.6225890294174199E-2</v>
      </c>
      <c r="CA9" s="69">
        <f t="shared" si="4"/>
        <v>-3.6985696899235865E-2</v>
      </c>
      <c r="CB9" s="69">
        <f t="shared" si="5"/>
        <v>-9.8095399228705117E-3</v>
      </c>
      <c r="CC9" s="69">
        <f t="shared" si="6"/>
        <v>-1.4106662121266551E-2</v>
      </c>
      <c r="CD9" s="69">
        <f t="shared" si="7"/>
        <v>-1.7043301390513927E-2</v>
      </c>
      <c r="CE9" s="69">
        <f t="shared" si="8"/>
        <v>-2.7798460440723833E-2</v>
      </c>
    </row>
    <row r="10" spans="1:83">
      <c r="A10" s="68" t="s">
        <v>379</v>
      </c>
      <c r="B10" s="76">
        <v>108548.422197889</v>
      </c>
      <c r="C10" s="76">
        <v>168.950039793196</v>
      </c>
      <c r="D10" s="76">
        <v>44582.277821563701</v>
      </c>
      <c r="E10" s="76">
        <v>14010.15340322392</v>
      </c>
      <c r="F10" s="76">
        <v>7514.2424654433198</v>
      </c>
      <c r="G10" s="76">
        <v>6955.0143407430996</v>
      </c>
      <c r="H10" s="76">
        <v>35007.440897297129</v>
      </c>
      <c r="I10" s="94"/>
      <c r="J10" s="94" t="s">
        <v>379</v>
      </c>
      <c r="K10" s="76">
        <v>98.537220675606306</v>
      </c>
      <c r="L10" s="76">
        <v>1280.80734536318</v>
      </c>
      <c r="M10" s="76">
        <v>520.09116219190003</v>
      </c>
      <c r="N10" s="76">
        <v>519.42831790406603</v>
      </c>
      <c r="O10" s="76">
        <v>444.012235321351</v>
      </c>
      <c r="P10" s="76">
        <v>6.8921450142914704</v>
      </c>
      <c r="Q10" s="76">
        <v>1146.7400499084499</v>
      </c>
      <c r="R10" s="76">
        <v>38477.010584989599</v>
      </c>
      <c r="S10" s="76">
        <v>99630.585479257206</v>
      </c>
      <c r="T10" s="76">
        <v>1309.25838920451</v>
      </c>
      <c r="U10" s="76">
        <v>1502.56763659121</v>
      </c>
      <c r="V10" s="76">
        <v>553.21030605929298</v>
      </c>
      <c r="W10" s="76">
        <v>1326.9715639896101</v>
      </c>
      <c r="X10" s="76">
        <v>70.437830734635099</v>
      </c>
      <c r="Y10" s="76">
        <v>648.27505415213</v>
      </c>
      <c r="Z10" s="76">
        <v>648.27505415213</v>
      </c>
      <c r="AA10" s="76">
        <v>313.47282197126299</v>
      </c>
      <c r="AB10" s="76">
        <v>3496.1891030517399</v>
      </c>
      <c r="AC10" s="76">
        <v>18.945636198702601</v>
      </c>
      <c r="AD10" s="76">
        <v>3736.3206241817002</v>
      </c>
      <c r="AE10" s="76">
        <v>123.856290154709</v>
      </c>
      <c r="AF10" s="76">
        <v>177.44702318931601</v>
      </c>
      <c r="AG10" s="76">
        <v>73.464483449842007</v>
      </c>
      <c r="AH10" s="76">
        <v>166.52414524049601</v>
      </c>
      <c r="AI10" s="76">
        <v>0</v>
      </c>
      <c r="AJ10" s="76">
        <v>36975.851426114801</v>
      </c>
      <c r="AK10" s="76">
        <v>39633.457601481401</v>
      </c>
      <c r="AL10" s="76">
        <v>4090.3124346191798</v>
      </c>
      <c r="AM10" s="76">
        <v>44037.242858071899</v>
      </c>
      <c r="AN10" s="76">
        <v>0.20711824774219001</v>
      </c>
      <c r="AO10" s="76">
        <v>1265.8167592166899</v>
      </c>
      <c r="AP10" s="76">
        <v>22.691383014489801</v>
      </c>
      <c r="AQ10" s="76">
        <v>11965.490273433699</v>
      </c>
      <c r="AR10" s="76">
        <v>42.763584164200203</v>
      </c>
      <c r="AS10" s="76">
        <v>34.834754101974802</v>
      </c>
      <c r="AT10" s="76">
        <v>1840.1357459614001</v>
      </c>
      <c r="AU10" s="76">
        <v>56.132814475548003</v>
      </c>
      <c r="AV10" s="76">
        <v>12.8381774390008</v>
      </c>
      <c r="AW10" s="76">
        <v>35.984033135468401</v>
      </c>
      <c r="AX10" s="76">
        <v>13901.410888738201</v>
      </c>
      <c r="AY10" s="76">
        <v>7417.8031108318501</v>
      </c>
      <c r="AZ10" s="76">
        <v>6483.6077779063799</v>
      </c>
      <c r="BA10" s="76">
        <v>1.0300751224943101</v>
      </c>
      <c r="BB10" s="76">
        <v>5.4215783991137396</v>
      </c>
      <c r="BC10" s="76">
        <v>1233.7371468884501</v>
      </c>
      <c r="BD10" s="76">
        <v>8.2335619526336998</v>
      </c>
      <c r="BE10" s="76">
        <v>1298.9091791641099</v>
      </c>
      <c r="BF10" s="76">
        <v>18.016040498905902</v>
      </c>
      <c r="BG10" s="76">
        <v>35.170125498106799</v>
      </c>
      <c r="BH10" s="76">
        <v>2492.69655186097</v>
      </c>
      <c r="BI10" s="76">
        <v>1160.5505831917401</v>
      </c>
      <c r="BJ10" s="76">
        <v>86.767469038839906</v>
      </c>
      <c r="BK10" s="76">
        <v>96.189622072675306</v>
      </c>
      <c r="BL10" s="76">
        <v>96.251268043453095</v>
      </c>
      <c r="BM10" s="76">
        <v>6969.5604649547804</v>
      </c>
      <c r="BN10" s="76">
        <v>1667.0288803568101</v>
      </c>
      <c r="BO10" s="76">
        <v>0</v>
      </c>
      <c r="BP10" s="76">
        <v>69.0046831047692</v>
      </c>
      <c r="BQ10" s="76">
        <v>3379.8800277013002</v>
      </c>
      <c r="BR10" s="76">
        <v>1.2598641842623E-2</v>
      </c>
      <c r="BS10" s="76">
        <v>1129.0761083351199</v>
      </c>
      <c r="BT10" s="76">
        <v>33509.5039754846</v>
      </c>
      <c r="BU10" s="76">
        <v>1325.28824427321</v>
      </c>
      <c r="BV10" s="76"/>
      <c r="BW10" s="94"/>
      <c r="BX10" s="24">
        <f t="shared" si="0"/>
        <v>7.1183571365164228E-3</v>
      </c>
      <c r="BY10" s="69">
        <f t="shared" si="2"/>
        <v>-8.2155378568047235E-2</v>
      </c>
      <c r="BZ10" s="69">
        <f t="shared" si="3"/>
        <v>-1.4358650377765007E-2</v>
      </c>
      <c r="CA10" s="69">
        <f t="shared" si="4"/>
        <v>-1.2225372729344434E-2</v>
      </c>
      <c r="CB10" s="69">
        <f t="shared" si="5"/>
        <v>-7.7616933488177066E-3</v>
      </c>
      <c r="CC10" s="69">
        <f t="shared" si="6"/>
        <v>-1.2834208512032635E-2</v>
      </c>
      <c r="CD10" s="69">
        <f t="shared" si="7"/>
        <v>2.0914585504832476E-3</v>
      </c>
      <c r="CE10" s="69">
        <f t="shared" si="8"/>
        <v>-4.2789100928773742E-2</v>
      </c>
    </row>
    <row r="11" spans="1:83">
      <c r="A11" s="68" t="s">
        <v>380</v>
      </c>
      <c r="B11" s="76">
        <v>216357.929575046</v>
      </c>
      <c r="C11" s="76">
        <v>476.364726128803</v>
      </c>
      <c r="D11" s="76">
        <v>81840.234123959293</v>
      </c>
      <c r="E11" s="76">
        <v>26698.772726965388</v>
      </c>
      <c r="F11" s="76">
        <v>15927.307551607471</v>
      </c>
      <c r="G11" s="76">
        <v>659.011166116705</v>
      </c>
      <c r="H11" s="76">
        <v>94903.107831737085</v>
      </c>
      <c r="I11" s="94"/>
      <c r="J11" s="94" t="s">
        <v>380</v>
      </c>
      <c r="K11" s="76">
        <v>213.21250491531501</v>
      </c>
      <c r="L11" s="76">
        <v>6111.8193144102797</v>
      </c>
      <c r="M11" s="76">
        <v>842.94995966216504</v>
      </c>
      <c r="N11" s="76">
        <v>840.93785108113605</v>
      </c>
      <c r="O11" s="76">
        <v>804.60969281899497</v>
      </c>
      <c r="P11" s="76">
        <v>15.931722970265101</v>
      </c>
      <c r="Q11" s="76">
        <v>1288.1389010331</v>
      </c>
      <c r="R11" s="76">
        <v>70552.693961336801</v>
      </c>
      <c r="S11" s="76">
        <v>171469.31109751499</v>
      </c>
      <c r="T11" s="76">
        <v>2011.49107584946</v>
      </c>
      <c r="U11" s="76">
        <v>1178.0319055080199</v>
      </c>
      <c r="V11" s="76">
        <v>860.04287815274495</v>
      </c>
      <c r="W11" s="76">
        <v>6284.0770103690402</v>
      </c>
      <c r="X11" s="76">
        <v>143.57362846663</v>
      </c>
      <c r="Y11" s="76">
        <v>986.84183363459499</v>
      </c>
      <c r="Z11" s="76">
        <v>986.84183363459499</v>
      </c>
      <c r="AA11" s="76">
        <v>372.36050904721702</v>
      </c>
      <c r="AB11" s="76">
        <v>3632.1066182090699</v>
      </c>
      <c r="AC11" s="76">
        <v>37.8801078425128</v>
      </c>
      <c r="AD11" s="76">
        <v>16364.1475295367</v>
      </c>
      <c r="AE11" s="76">
        <v>290.98773937840701</v>
      </c>
      <c r="AF11" s="76">
        <v>716.54191772747595</v>
      </c>
      <c r="AG11" s="76">
        <v>246.770156113692</v>
      </c>
      <c r="AH11" s="76">
        <v>373.59125117809498</v>
      </c>
      <c r="AI11" s="76">
        <v>0</v>
      </c>
      <c r="AJ11" s="76">
        <v>94465.447590072494</v>
      </c>
      <c r="AK11" s="76">
        <v>53416.459133914199</v>
      </c>
      <c r="AL11" s="76">
        <v>5563.7231398226404</v>
      </c>
      <c r="AM11" s="76">
        <v>59352.542782784098</v>
      </c>
      <c r="AN11" s="76">
        <v>0.82925227048507399</v>
      </c>
      <c r="AO11" s="76">
        <v>1727.25802771761</v>
      </c>
      <c r="AP11" s="76">
        <v>32.5721999371682</v>
      </c>
      <c r="AQ11" s="76">
        <v>33736.657514294202</v>
      </c>
      <c r="AR11" s="76">
        <v>83.108569255443996</v>
      </c>
      <c r="AS11" s="76">
        <v>81.730759106466607</v>
      </c>
      <c r="AT11" s="76">
        <v>2083.2427496045402</v>
      </c>
      <c r="AU11" s="76">
        <v>76.345256259748496</v>
      </c>
      <c r="AV11" s="76">
        <v>39.052000639340299</v>
      </c>
      <c r="AW11" s="76">
        <v>71.7211697724277</v>
      </c>
      <c r="AX11" s="76">
        <v>22997.535651713799</v>
      </c>
      <c r="AY11" s="76">
        <v>13166.3093439596</v>
      </c>
      <c r="AZ11" s="76">
        <v>9831.2263077541993</v>
      </c>
      <c r="BA11" s="76">
        <v>3.0647914152019702</v>
      </c>
      <c r="BB11" s="76">
        <v>5.1001876133313502</v>
      </c>
      <c r="BC11" s="76">
        <v>2016.69462954083</v>
      </c>
      <c r="BD11" s="76">
        <v>22.795398182289102</v>
      </c>
      <c r="BE11" s="76">
        <v>2766.0829478000601</v>
      </c>
      <c r="BF11" s="76">
        <v>44.418688911302503</v>
      </c>
      <c r="BG11" s="76">
        <v>62.9042549204406</v>
      </c>
      <c r="BH11" s="76">
        <v>5302.9024035891198</v>
      </c>
      <c r="BI11" s="76">
        <v>3331.8842426503902</v>
      </c>
      <c r="BJ11" s="76">
        <v>130.19208926514401</v>
      </c>
      <c r="BK11" s="76">
        <v>340.53775657666199</v>
      </c>
      <c r="BL11" s="76">
        <v>3.8434915700766599</v>
      </c>
      <c r="BM11" s="76">
        <v>572.35153755849205</v>
      </c>
      <c r="BN11" s="76">
        <v>5026.2569979390501</v>
      </c>
      <c r="BO11" s="76">
        <v>0</v>
      </c>
      <c r="BP11" s="76">
        <v>298.43612846133902</v>
      </c>
      <c r="BQ11" s="76">
        <v>5387.5184946818999</v>
      </c>
      <c r="BR11" s="76">
        <v>5.76519657798574E-2</v>
      </c>
      <c r="BS11" s="76">
        <v>3865.8750381322302</v>
      </c>
      <c r="BT11" s="76">
        <v>83927.701802829601</v>
      </c>
      <c r="BU11" s="76">
        <v>3083.0668484862499</v>
      </c>
      <c r="BV11" s="76"/>
      <c r="BW11" s="94"/>
      <c r="BX11" s="24">
        <f t="shared" si="0"/>
        <v>6.273707773733741E-3</v>
      </c>
      <c r="BY11" s="69">
        <f t="shared" si="2"/>
        <v>-0.20747387704115058</v>
      </c>
      <c r="BZ11" s="69">
        <f t="shared" si="3"/>
        <v>-0.2157453508069348</v>
      </c>
      <c r="CA11" s="69">
        <f t="shared" si="4"/>
        <v>-0.274775501095393</v>
      </c>
      <c r="CB11" s="69">
        <f t="shared" si="5"/>
        <v>-0.13862948357597693</v>
      </c>
      <c r="CC11" s="69">
        <f t="shared" si="6"/>
        <v>-0.17334996506482458</v>
      </c>
      <c r="CD11" s="69">
        <f t="shared" si="7"/>
        <v>-0.13149948440003564</v>
      </c>
      <c r="CE11" s="69">
        <f t="shared" si="8"/>
        <v>-0.11564854175657603</v>
      </c>
    </row>
    <row r="12" spans="1:83">
      <c r="A12" s="68" t="s">
        <v>381</v>
      </c>
      <c r="B12" s="76">
        <v>250947.45590756799</v>
      </c>
      <c r="C12" s="76">
        <v>656.66132169869695</v>
      </c>
      <c r="D12" s="76">
        <v>35401.955556512701</v>
      </c>
      <c r="E12" s="76">
        <v>23038.704923404821</v>
      </c>
      <c r="F12" s="76">
        <v>18593.773614392449</v>
      </c>
      <c r="G12" s="76">
        <v>702.75851560845501</v>
      </c>
      <c r="H12" s="76">
        <v>85896.656195933538</v>
      </c>
      <c r="I12" s="94"/>
      <c r="J12" s="94" t="s">
        <v>381</v>
      </c>
      <c r="K12" s="76">
        <v>70.948010537652195</v>
      </c>
      <c r="L12" s="76">
        <v>5497.1589802919098</v>
      </c>
      <c r="M12" s="76">
        <v>1926.7270198174499</v>
      </c>
      <c r="N12" s="76">
        <v>1923.5069944171</v>
      </c>
      <c r="O12" s="76">
        <v>2225.3807147307298</v>
      </c>
      <c r="P12" s="76">
        <v>22.576889949600901</v>
      </c>
      <c r="Q12" s="76">
        <v>1344.98578090354</v>
      </c>
      <c r="R12" s="76">
        <v>88420.274380072398</v>
      </c>
      <c r="S12" s="76">
        <v>215630.43527792001</v>
      </c>
      <c r="T12" s="76">
        <v>2507.3130208892298</v>
      </c>
      <c r="U12" s="76">
        <v>1442.08915057953</v>
      </c>
      <c r="V12" s="76">
        <v>1225.7295460642499</v>
      </c>
      <c r="W12" s="76">
        <v>5297.1860888454203</v>
      </c>
      <c r="X12" s="76">
        <v>34.481524027623898</v>
      </c>
      <c r="Y12" s="76">
        <v>1557.6474081824499</v>
      </c>
      <c r="Z12" s="76">
        <v>1557.6474081824499</v>
      </c>
      <c r="AA12" s="76">
        <v>160.54330351582101</v>
      </c>
      <c r="AB12" s="76">
        <v>2193.9668957037402</v>
      </c>
      <c r="AC12" s="76">
        <v>68.055248050226794</v>
      </c>
      <c r="AD12" s="76">
        <v>15733.489316786399</v>
      </c>
      <c r="AE12" s="76">
        <v>397.33751140682398</v>
      </c>
      <c r="AF12" s="76">
        <v>526.89357459944699</v>
      </c>
      <c r="AG12" s="76">
        <v>353.67391124203999</v>
      </c>
      <c r="AH12" s="76">
        <v>577.78151303207096</v>
      </c>
      <c r="AI12" s="76">
        <v>0</v>
      </c>
      <c r="AJ12" s="76">
        <v>87105.925751087096</v>
      </c>
      <c r="AK12" s="76">
        <v>25578.533307318801</v>
      </c>
      <c r="AL12" s="76">
        <v>2681.5466560844702</v>
      </c>
      <c r="AM12" s="76">
        <v>28420.623266919101</v>
      </c>
      <c r="AN12" s="76">
        <v>0.92665140629529996</v>
      </c>
      <c r="AO12" s="76">
        <v>1654.92456278487</v>
      </c>
      <c r="AP12" s="76">
        <v>34.3535447563617</v>
      </c>
      <c r="AQ12" s="76">
        <v>27659.004478033701</v>
      </c>
      <c r="AR12" s="76">
        <v>64.6018021351763</v>
      </c>
      <c r="AS12" s="76">
        <v>74.219961375022706</v>
      </c>
      <c r="AT12" s="76">
        <v>1523.4064284572601</v>
      </c>
      <c r="AU12" s="76">
        <v>43.997682997403999</v>
      </c>
      <c r="AV12" s="76">
        <v>23.973291004591101</v>
      </c>
      <c r="AW12" s="76">
        <v>134.397723518356</v>
      </c>
      <c r="AX12" s="76">
        <v>20529.5930732003</v>
      </c>
      <c r="AY12" s="76">
        <v>16736.137687033199</v>
      </c>
      <c r="AZ12" s="76">
        <v>3793.4553861670902</v>
      </c>
      <c r="BA12" s="76">
        <v>4.9725810060792304</v>
      </c>
      <c r="BB12" s="76">
        <v>1.8118590293049299</v>
      </c>
      <c r="BC12" s="76">
        <v>1493.2494560646401</v>
      </c>
      <c r="BD12" s="76">
        <v>25.1863951112507</v>
      </c>
      <c r="BE12" s="76">
        <v>4827.0713049708602</v>
      </c>
      <c r="BF12" s="76">
        <v>30.8896244635879</v>
      </c>
      <c r="BG12" s="76">
        <v>45.571716573796898</v>
      </c>
      <c r="BH12" s="76">
        <v>8060.1809260514601</v>
      </c>
      <c r="BI12" s="76">
        <v>2873.61146870532</v>
      </c>
      <c r="BJ12" s="76">
        <v>110.033579225846</v>
      </c>
      <c r="BK12" s="76">
        <v>235.14357314109</v>
      </c>
      <c r="BL12" s="76">
        <v>3.0762371511874602</v>
      </c>
      <c r="BM12" s="76">
        <v>621.97985866168494</v>
      </c>
      <c r="BN12" s="76">
        <v>4016.71051250238</v>
      </c>
      <c r="BO12" s="76">
        <v>0</v>
      </c>
      <c r="BP12" s="76">
        <v>239.799090073754</v>
      </c>
      <c r="BQ12" s="76">
        <v>4527.4130754858197</v>
      </c>
      <c r="BR12" s="76">
        <v>4.6448096876601501E-2</v>
      </c>
      <c r="BS12" s="76">
        <v>3370.3942746143198</v>
      </c>
      <c r="BT12" s="76">
        <v>77410.350607648899</v>
      </c>
      <c r="BU12" s="76">
        <v>2944.6097178436498</v>
      </c>
      <c r="BV12" s="76"/>
      <c r="BW12" s="94"/>
      <c r="BX12" s="24">
        <f t="shared" si="0"/>
        <v>5.6488312028923522E-3</v>
      </c>
      <c r="BY12" s="69">
        <f t="shared" si="2"/>
        <v>-0.14073472274074925</v>
      </c>
      <c r="BZ12" s="69">
        <f t="shared" si="3"/>
        <v>-0.12012251378316945</v>
      </c>
      <c r="CA12" s="69">
        <f t="shared" si="4"/>
        <v>-0.19720188277309114</v>
      </c>
      <c r="CB12" s="69">
        <f t="shared" si="5"/>
        <v>-0.10890854579484353</v>
      </c>
      <c r="CC12" s="69">
        <f t="shared" si="6"/>
        <v>-9.9906343160021741E-2</v>
      </c>
      <c r="CD12" s="69">
        <f t="shared" si="7"/>
        <v>-0.11494511294086723</v>
      </c>
      <c r="CE12" s="69">
        <f t="shared" si="8"/>
        <v>-9.879669319055974E-2</v>
      </c>
    </row>
    <row r="13" spans="1:83">
      <c r="A13" s="68" t="s">
        <v>382</v>
      </c>
      <c r="B13" s="76">
        <v>2153.1716232479698</v>
      </c>
      <c r="C13" s="76">
        <v>3.2137608141654299</v>
      </c>
      <c r="D13" s="76">
        <v>160.782931005965</v>
      </c>
      <c r="E13" s="76">
        <v>194.70848533674359</v>
      </c>
      <c r="F13" s="76">
        <v>168.9750054343867</v>
      </c>
      <c r="G13" s="76">
        <v>11.444070294205</v>
      </c>
      <c r="H13" s="76">
        <v>883.37735805232455</v>
      </c>
      <c r="I13" s="94"/>
      <c r="J13" s="94" t="s">
        <v>382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0</v>
      </c>
      <c r="AE13" s="76">
        <v>0</v>
      </c>
      <c r="AF13" s="76">
        <v>0</v>
      </c>
      <c r="AG13" s="76">
        <v>0</v>
      </c>
      <c r="AH13" s="76">
        <v>0</v>
      </c>
      <c r="AI13" s="76">
        <v>0</v>
      </c>
      <c r="AJ13" s="76">
        <v>0</v>
      </c>
      <c r="AK13" s="76">
        <v>0</v>
      </c>
      <c r="AL13" s="76">
        <v>0</v>
      </c>
      <c r="AM13" s="76">
        <v>0</v>
      </c>
      <c r="AN13" s="76">
        <v>0</v>
      </c>
      <c r="AO13" s="76">
        <v>0</v>
      </c>
      <c r="AP13" s="76">
        <v>0</v>
      </c>
      <c r="AQ13" s="76">
        <v>0</v>
      </c>
      <c r="AR13" s="76">
        <v>0</v>
      </c>
      <c r="AS13" s="76">
        <v>0</v>
      </c>
      <c r="AT13" s="76">
        <v>0</v>
      </c>
      <c r="AU13" s="76">
        <v>0</v>
      </c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0</v>
      </c>
      <c r="BI13" s="76">
        <v>0</v>
      </c>
      <c r="BJ13" s="76">
        <v>0</v>
      </c>
      <c r="BK13" s="76">
        <v>0</v>
      </c>
      <c r="BL13" s="76">
        <v>0</v>
      </c>
      <c r="BM13" s="76">
        <v>0</v>
      </c>
      <c r="BN13" s="76">
        <v>0</v>
      </c>
      <c r="BO13" s="76">
        <v>0</v>
      </c>
      <c r="BP13" s="76">
        <v>0</v>
      </c>
      <c r="BQ13" s="76">
        <v>0</v>
      </c>
      <c r="BR13" s="76">
        <v>0</v>
      </c>
      <c r="BS13" s="76">
        <v>0</v>
      </c>
      <c r="BT13" s="76">
        <v>0</v>
      </c>
      <c r="BU13" s="76">
        <v>0</v>
      </c>
      <c r="BV13" s="76"/>
      <c r="BW13" s="94"/>
      <c r="BX13" s="24" t="str">
        <f t="shared" si="0"/>
        <v/>
      </c>
      <c r="BY13" s="69" t="str">
        <f t="shared" si="2"/>
        <v/>
      </c>
      <c r="BZ13" s="69" t="str">
        <f t="shared" si="3"/>
        <v/>
      </c>
      <c r="CA13" s="69" t="str">
        <f t="shared" si="4"/>
        <v/>
      </c>
      <c r="CB13" s="69" t="str">
        <f t="shared" si="5"/>
        <v/>
      </c>
      <c r="CC13" s="69" t="str">
        <f t="shared" si="6"/>
        <v/>
      </c>
      <c r="CD13" s="69" t="str">
        <f t="shared" si="7"/>
        <v/>
      </c>
      <c r="CE13" s="69" t="str">
        <f t="shared" si="8"/>
        <v/>
      </c>
    </row>
    <row r="14" spans="1:83">
      <c r="A14" s="68" t="s">
        <v>383</v>
      </c>
      <c r="B14" s="76">
        <v>3569.3317171479498</v>
      </c>
      <c r="C14" s="76">
        <v>9.2094227928773105</v>
      </c>
      <c r="D14" s="76">
        <v>1315.36251505725</v>
      </c>
      <c r="E14" s="76">
        <v>427.27713589576831</v>
      </c>
      <c r="F14" s="76">
        <v>395.58139861660527</v>
      </c>
      <c r="G14" s="76">
        <v>82.122057654397395</v>
      </c>
      <c r="H14" s="76">
        <v>1316.2703564633089</v>
      </c>
      <c r="I14" s="94"/>
      <c r="J14" s="94" t="s">
        <v>383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v>0</v>
      </c>
      <c r="BJ14" s="76">
        <v>0</v>
      </c>
      <c r="BK14" s="76">
        <v>0</v>
      </c>
      <c r="BL14" s="76">
        <v>0</v>
      </c>
      <c r="BM14" s="76">
        <v>0</v>
      </c>
      <c r="BN14" s="76">
        <v>0</v>
      </c>
      <c r="BO14" s="76">
        <v>0</v>
      </c>
      <c r="BP14" s="76">
        <v>0</v>
      </c>
      <c r="BQ14" s="76">
        <v>0</v>
      </c>
      <c r="BR14" s="76">
        <v>0</v>
      </c>
      <c r="BS14" s="76">
        <v>0</v>
      </c>
      <c r="BT14" s="76">
        <v>0</v>
      </c>
      <c r="BU14" s="76">
        <v>0</v>
      </c>
      <c r="BV14" s="76"/>
      <c r="BW14" s="94"/>
      <c r="BX14" s="24" t="str">
        <f t="shared" si="0"/>
        <v/>
      </c>
      <c r="BY14" s="69" t="str">
        <f t="shared" si="2"/>
        <v/>
      </c>
      <c r="BZ14" s="69" t="str">
        <f t="shared" si="3"/>
        <v/>
      </c>
      <c r="CA14" s="69" t="str">
        <f t="shared" si="4"/>
        <v/>
      </c>
      <c r="CB14" s="69" t="str">
        <f t="shared" si="5"/>
        <v/>
      </c>
      <c r="CC14" s="69" t="str">
        <f t="shared" si="6"/>
        <v/>
      </c>
      <c r="CD14" s="69" t="str">
        <f t="shared" si="7"/>
        <v/>
      </c>
      <c r="CE14" s="69" t="str">
        <f t="shared" si="8"/>
        <v/>
      </c>
    </row>
    <row r="15" spans="1:83">
      <c r="A15" s="11" t="s">
        <v>384</v>
      </c>
      <c r="B15" s="76">
        <v>1837.78219390816</v>
      </c>
      <c r="C15" s="76">
        <v>1.84978100624103</v>
      </c>
      <c r="D15" s="76">
        <v>433.03066328900502</v>
      </c>
      <c r="E15" s="76">
        <v>63.408026170689993</v>
      </c>
      <c r="F15" s="76">
        <v>55.132493828958104</v>
      </c>
      <c r="G15" s="76">
        <v>1.1377538396729501</v>
      </c>
      <c r="H15" s="76">
        <v>591.35543804846191</v>
      </c>
      <c r="I15" s="94"/>
      <c r="J15" s="94" t="s">
        <v>384</v>
      </c>
      <c r="K15" s="76">
        <v>3.2295297483975E-7</v>
      </c>
      <c r="L15" s="76">
        <v>1.64869429680826E-5</v>
      </c>
      <c r="M15" s="76">
        <v>1.4154044997701599E-4</v>
      </c>
      <c r="N15" s="76">
        <v>1.41540207178689E-4</v>
      </c>
      <c r="O15" s="76">
        <v>4.3345041584682203E-5</v>
      </c>
      <c r="P15" s="76">
        <v>5.45207661575092E-7</v>
      </c>
      <c r="Q15" s="76">
        <v>5.3891454864090499E-4</v>
      </c>
      <c r="R15" s="76">
        <v>1.4482040012345899E-3</v>
      </c>
      <c r="S15" s="76">
        <v>0.178929415279132</v>
      </c>
      <c r="T15" s="76">
        <v>7.3344933934092803E-4</v>
      </c>
      <c r="U15" s="76">
        <v>2.5023413281634798E-4</v>
      </c>
      <c r="V15" s="76">
        <v>3.74779709552076E-4</v>
      </c>
      <c r="W15" s="76">
        <v>3.6843040208116302E-5</v>
      </c>
      <c r="X15" s="76">
        <v>1.54684505916653E-8</v>
      </c>
      <c r="Y15" s="76">
        <v>1.92095173125657E-4</v>
      </c>
      <c r="Z15" s="76">
        <v>1.92095173125657E-4</v>
      </c>
      <c r="AA15" s="76">
        <v>4.7467592607902398E-5</v>
      </c>
      <c r="AB15" s="76">
        <v>3.24500281993199E-4</v>
      </c>
      <c r="AC15" s="76">
        <v>1.00669610359518E-6</v>
      </c>
      <c r="AD15" s="76">
        <v>2.4672402708168702E-4</v>
      </c>
      <c r="AE15" s="76">
        <v>9.2854987990321702E-6</v>
      </c>
      <c r="AF15" s="76">
        <v>6.1822762345056203E-6</v>
      </c>
      <c r="AG15" s="76">
        <v>5.73124601679922E-6</v>
      </c>
      <c r="AH15" s="76">
        <v>2.17438317432496E-5</v>
      </c>
      <c r="AI15" s="76">
        <v>0</v>
      </c>
      <c r="AJ15" s="76">
        <v>1.19155762055148E-2</v>
      </c>
      <c r="AK15" s="76">
        <v>5.34036784117902E-3</v>
      </c>
      <c r="AL15" s="76">
        <v>5.4589648197445897E-4</v>
      </c>
      <c r="AM15" s="76">
        <v>5.9337319157613897E-3</v>
      </c>
      <c r="AN15" s="76">
        <v>5.7372315690845702E-9</v>
      </c>
      <c r="AO15" s="76">
        <v>4.79544024647675E-4</v>
      </c>
      <c r="AP15" s="76">
        <v>5.1097626173272401E-11</v>
      </c>
      <c r="AQ15" s="76">
        <v>5.3067250152945503E-3</v>
      </c>
      <c r="AR15" s="76">
        <v>3.6493912487530101E-7</v>
      </c>
      <c r="AS15" s="76">
        <v>7.9823960934098499E-8</v>
      </c>
      <c r="AT15" s="76">
        <v>3.5639522258414802E-4</v>
      </c>
      <c r="AU15" s="76">
        <v>1.4821607500123999E-7</v>
      </c>
      <c r="AV15" s="76">
        <v>3.6866074725662203E-8</v>
      </c>
      <c r="AW15" s="76">
        <v>2.2463268241869001E-8</v>
      </c>
      <c r="AX15" s="76">
        <v>8.9106707963260005E-4</v>
      </c>
      <c r="AY15" s="76">
        <v>8.5339837920214798E-4</v>
      </c>
      <c r="AZ15" s="76">
        <v>3.7668700430452299E-5</v>
      </c>
      <c r="BA15" s="76">
        <v>8.7630417169596803E-11</v>
      </c>
      <c r="BB15" s="76">
        <v>0</v>
      </c>
      <c r="BC15" s="76">
        <v>1.3330963364694101E-4</v>
      </c>
      <c r="BD15" s="76">
        <v>1.3144562575439399E-10</v>
      </c>
      <c r="BE15" s="76">
        <v>7.2170836158005094E-5</v>
      </c>
      <c r="BF15" s="76">
        <v>5.8420278113063801E-10</v>
      </c>
      <c r="BG15" s="76">
        <v>7.71744352034041E-7</v>
      </c>
      <c r="BH15" s="76">
        <v>2.8801126561836798E-4</v>
      </c>
      <c r="BI15" s="76">
        <v>5.9000422238021901E-5</v>
      </c>
      <c r="BJ15" s="76">
        <v>5.5173994279005896E-7</v>
      </c>
      <c r="BK15" s="76">
        <v>1.5332164883678599E-6</v>
      </c>
      <c r="BL15" s="76">
        <v>1.55753126429559E-9</v>
      </c>
      <c r="BM15" s="76">
        <v>1.73640401902588E-5</v>
      </c>
      <c r="BN15" s="76">
        <v>2.6476487204946998E-4</v>
      </c>
      <c r="BO15" s="76">
        <v>0</v>
      </c>
      <c r="BP15" s="76">
        <v>4.2851932896377199E-6</v>
      </c>
      <c r="BQ15" s="76">
        <v>1.4368596016689E-3</v>
      </c>
      <c r="BR15" s="76">
        <v>9.3668656393128296E-10</v>
      </c>
      <c r="BS15" s="76">
        <v>1.4342432374873899E-4</v>
      </c>
      <c r="BT15" s="76">
        <v>1.1615115990674401E-2</v>
      </c>
      <c r="BU15" s="76">
        <v>1.6207785280290101E-3</v>
      </c>
      <c r="BV15" s="76"/>
      <c r="BW15" s="94"/>
      <c r="BX15" s="24">
        <f t="shared" si="0"/>
        <v>7.9996186686185286E-3</v>
      </c>
      <c r="BY15" s="69">
        <f t="shared" si="2"/>
        <v>-0.99990263839976679</v>
      </c>
      <c r="BZ15" s="69">
        <f t="shared" si="3"/>
        <v>-0.99998824518595986</v>
      </c>
      <c r="CA15" s="69">
        <f t="shared" si="4"/>
        <v>-0.99998629720151755</v>
      </c>
      <c r="CB15" s="69">
        <f t="shared" si="5"/>
        <v>-0.99998594709323962</v>
      </c>
      <c r="CC15" s="69">
        <f t="shared" si="6"/>
        <v>-0.99998452095452373</v>
      </c>
      <c r="CD15" s="69">
        <f t="shared" si="7"/>
        <v>-0.99998473831545576</v>
      </c>
      <c r="CE15" s="69">
        <f t="shared" si="8"/>
        <v>-0.99998035848621092</v>
      </c>
    </row>
    <row r="16" spans="1:83">
      <c r="A16" s="94" t="s">
        <v>435</v>
      </c>
      <c r="B16" s="76">
        <v>2836.64291750139</v>
      </c>
      <c r="C16" s="76">
        <v>46503.330222932404</v>
      </c>
      <c r="D16" s="76">
        <v>1727.3914809038799</v>
      </c>
      <c r="E16" s="76">
        <v>5462.9007692237501</v>
      </c>
      <c r="F16" s="76">
        <v>2021.68414873098</v>
      </c>
      <c r="G16" s="76">
        <v>142.83973627585499</v>
      </c>
      <c r="H16" s="76">
        <v>16442.456008864599</v>
      </c>
      <c r="I16" s="94"/>
      <c r="J16" s="94" t="s">
        <v>435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  <c r="T16" s="76">
        <v>0</v>
      </c>
      <c r="U16" s="76">
        <v>0</v>
      </c>
      <c r="V16" s="76">
        <v>0</v>
      </c>
      <c r="W16" s="76">
        <v>0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76">
        <v>0</v>
      </c>
      <c r="AO16" s="76">
        <v>0</v>
      </c>
      <c r="AP16" s="76">
        <v>0</v>
      </c>
      <c r="AQ16" s="76">
        <v>0</v>
      </c>
      <c r="AR16" s="76">
        <v>0</v>
      </c>
      <c r="AS16" s="76">
        <v>0</v>
      </c>
      <c r="AT16" s="76">
        <v>0</v>
      </c>
      <c r="AU16" s="76">
        <v>0</v>
      </c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76">
        <v>0</v>
      </c>
      <c r="BF16" s="76">
        <v>0</v>
      </c>
      <c r="BG16" s="76">
        <v>0</v>
      </c>
      <c r="BH16" s="76">
        <v>0</v>
      </c>
      <c r="BI16" s="76">
        <v>0</v>
      </c>
      <c r="BJ16" s="76">
        <v>0</v>
      </c>
      <c r="BK16" s="76">
        <v>0</v>
      </c>
      <c r="BL16" s="76">
        <v>0</v>
      </c>
      <c r="BM16" s="76">
        <v>0</v>
      </c>
      <c r="BN16" s="76">
        <v>0</v>
      </c>
      <c r="BO16" s="76">
        <v>0</v>
      </c>
      <c r="BP16" s="76">
        <v>0</v>
      </c>
      <c r="BQ16" s="76">
        <v>0</v>
      </c>
      <c r="BR16" s="76">
        <v>0</v>
      </c>
      <c r="BS16" s="76">
        <v>0</v>
      </c>
      <c r="BT16" s="76">
        <v>0</v>
      </c>
      <c r="BU16" s="76">
        <v>0</v>
      </c>
      <c r="BV16" s="76"/>
      <c r="BW16" s="94"/>
      <c r="BX16" s="24" t="str">
        <f t="shared" si="0"/>
        <v/>
      </c>
      <c r="BY16" s="69" t="str">
        <f t="shared" si="2"/>
        <v/>
      </c>
      <c r="BZ16" s="69" t="str">
        <f t="shared" si="3"/>
        <v/>
      </c>
      <c r="CA16" s="69" t="str">
        <f t="shared" si="4"/>
        <v/>
      </c>
      <c r="CB16" s="69" t="str">
        <f t="shared" si="5"/>
        <v/>
      </c>
      <c r="CC16" s="69" t="str">
        <f t="shared" si="6"/>
        <v/>
      </c>
      <c r="CD16" s="69" t="str">
        <f t="shared" si="7"/>
        <v/>
      </c>
      <c r="CE16" s="69" t="str">
        <f t="shared" si="8"/>
        <v/>
      </c>
    </row>
    <row r="17" spans="1:83">
      <c r="A17" s="94" t="s">
        <v>436</v>
      </c>
      <c r="B17" s="76">
        <v>5312.59063723895</v>
      </c>
      <c r="C17" s="76">
        <v>4186.0955306558199</v>
      </c>
      <c r="D17" s="76">
        <v>3181.3350741608201</v>
      </c>
      <c r="E17" s="76">
        <v>5854.3113919462103</v>
      </c>
      <c r="F17" s="76">
        <v>1807.9457111997899</v>
      </c>
      <c r="G17" s="76">
        <v>107.10106001060601</v>
      </c>
      <c r="H17" s="76">
        <v>50335.937355423201</v>
      </c>
      <c r="I17" s="94"/>
      <c r="J17" s="94" t="s">
        <v>436</v>
      </c>
      <c r="K17" s="76">
        <v>24.5054414217872</v>
      </c>
      <c r="L17" s="76">
        <v>2757.1951478365499</v>
      </c>
      <c r="M17" s="76">
        <v>132.76520546606599</v>
      </c>
      <c r="N17" s="76">
        <v>132.75865714663499</v>
      </c>
      <c r="O17" s="76">
        <v>125.08876455083499</v>
      </c>
      <c r="P17" s="76">
        <v>4.6286724840577997E-2</v>
      </c>
      <c r="Q17" s="76">
        <v>828.27249863578697</v>
      </c>
      <c r="R17" s="76">
        <v>236.01325780955301</v>
      </c>
      <c r="S17" s="76">
        <v>5314.2188550295596</v>
      </c>
      <c r="T17" s="76">
        <v>118.478677502604</v>
      </c>
      <c r="U17" s="76">
        <v>272.71523143031402</v>
      </c>
      <c r="V17" s="76">
        <v>38.181627090358603</v>
      </c>
      <c r="W17" s="76">
        <v>6836.8404625908897</v>
      </c>
      <c r="X17" s="76">
        <v>82.716313047779707</v>
      </c>
      <c r="Y17" s="76">
        <v>128.708088260696</v>
      </c>
      <c r="Z17" s="76">
        <v>128.708088260696</v>
      </c>
      <c r="AA17" s="76">
        <v>17.006201693590601</v>
      </c>
      <c r="AB17" s="76">
        <v>40.512311020751</v>
      </c>
      <c r="AC17" s="76">
        <v>1.4204456252172299</v>
      </c>
      <c r="AD17" s="76">
        <v>7858.25295122844</v>
      </c>
      <c r="AE17" s="76">
        <v>205.72042962460799</v>
      </c>
      <c r="AF17" s="76">
        <v>387.58347854988699</v>
      </c>
      <c r="AG17" s="76">
        <v>19.826905433292801</v>
      </c>
      <c r="AH17" s="76">
        <v>4186.0563397763399</v>
      </c>
      <c r="AI17" s="76">
        <v>0</v>
      </c>
      <c r="AJ17" s="76">
        <v>56699.510828551996</v>
      </c>
      <c r="AK17" s="76">
        <v>2863.5728725673298</v>
      </c>
      <c r="AL17" s="76">
        <v>301.16421409084103</v>
      </c>
      <c r="AM17" s="76">
        <v>3181.7432883517599</v>
      </c>
      <c r="AN17" s="76">
        <v>0.38898005606221397</v>
      </c>
      <c r="AO17" s="76">
        <v>430.98511893935603</v>
      </c>
      <c r="AP17" s="76">
        <v>76.219756168807805</v>
      </c>
      <c r="AQ17" s="76">
        <v>12970.8634970353</v>
      </c>
      <c r="AR17" s="76">
        <v>34.137770245319302</v>
      </c>
      <c r="AS17" s="76">
        <v>4.4719650236721202</v>
      </c>
      <c r="AT17" s="76">
        <v>115.70913330798</v>
      </c>
      <c r="AU17" s="76">
        <v>52.149221933784098</v>
      </c>
      <c r="AV17" s="76">
        <v>4.8480814409409199</v>
      </c>
      <c r="AW17" s="76">
        <v>21.799245313800299</v>
      </c>
      <c r="AX17" s="76">
        <v>5854.6702487100201</v>
      </c>
      <c r="AY17" s="76">
        <v>1808.0095908508099</v>
      </c>
      <c r="AZ17" s="76">
        <v>4046.6606578592</v>
      </c>
      <c r="BA17" s="76">
        <v>2.3815038608442598</v>
      </c>
      <c r="BB17" s="76">
        <v>1.17554413046952</v>
      </c>
      <c r="BC17" s="76">
        <v>701.23176551640495</v>
      </c>
      <c r="BD17" s="76">
        <v>2.6218813472444902</v>
      </c>
      <c r="BE17" s="76">
        <v>170.43591384337199</v>
      </c>
      <c r="BF17" s="76">
        <v>4.2381283861615797</v>
      </c>
      <c r="BG17" s="76">
        <v>6.5177203877930099</v>
      </c>
      <c r="BH17" s="76">
        <v>367.08409740019903</v>
      </c>
      <c r="BI17" s="76">
        <v>13866.8834567837</v>
      </c>
      <c r="BJ17" s="76">
        <v>214.62217045034899</v>
      </c>
      <c r="BK17" s="76">
        <v>23.7541853976862</v>
      </c>
      <c r="BL17" s="76">
        <v>4.6115066959881297</v>
      </c>
      <c r="BM17" s="76">
        <v>107.113412395487</v>
      </c>
      <c r="BN17" s="76">
        <v>5105.1078060379896</v>
      </c>
      <c r="BO17" s="76">
        <v>0</v>
      </c>
      <c r="BP17" s="76">
        <v>701.91011633045002</v>
      </c>
      <c r="BQ17" s="76">
        <v>1778.1000128181099</v>
      </c>
      <c r="BR17" s="76">
        <v>1.5129001553365599E-2</v>
      </c>
      <c r="BS17" s="76">
        <v>3594.0461948246402</v>
      </c>
      <c r="BT17" s="76">
        <v>50330.820873030301</v>
      </c>
      <c r="BU17" s="76">
        <v>1203.0118329417901</v>
      </c>
      <c r="BV17" s="76"/>
      <c r="BW17" s="94"/>
      <c r="BX17" s="24">
        <f t="shared" si="0"/>
        <v>5.3449320552822893E-3</v>
      </c>
      <c r="BY17" s="69">
        <f t="shared" si="2"/>
        <v>3.0648282576046761E-4</v>
      </c>
      <c r="BZ17" s="69">
        <f t="shared" si="3"/>
        <v>-9.3621560217558612E-6</v>
      </c>
      <c r="CA17" s="69">
        <f t="shared" si="4"/>
        <v>1.2831537119600511E-4</v>
      </c>
      <c r="CB17" s="69">
        <f t="shared" si="5"/>
        <v>6.1297860633709026E-5</v>
      </c>
      <c r="CC17" s="69">
        <f t="shared" si="6"/>
        <v>3.5332726322626311E-5</v>
      </c>
      <c r="CD17" s="69">
        <f t="shared" si="7"/>
        <v>1.1533391807489925E-4</v>
      </c>
      <c r="CE17" s="69">
        <f t="shared" si="8"/>
        <v>-1.0164670932363381E-4</v>
      </c>
    </row>
    <row r="18" spans="1:83">
      <c r="A18" s="94" t="s">
        <v>437</v>
      </c>
      <c r="B18" s="76">
        <v>4110.2050330738102</v>
      </c>
      <c r="C18" s="76">
        <v>792.49092770955099</v>
      </c>
      <c r="D18" s="76">
        <v>1290.91034689865</v>
      </c>
      <c r="E18" s="76">
        <v>1422.60117757526</v>
      </c>
      <c r="F18" s="76">
        <v>572.06772651573397</v>
      </c>
      <c r="G18" s="76">
        <v>64.662940858124003</v>
      </c>
      <c r="H18" s="76">
        <v>9980.7471829335991</v>
      </c>
      <c r="I18" s="94"/>
      <c r="J18" s="94" t="s">
        <v>437</v>
      </c>
      <c r="K18" s="76">
        <v>0.695202062792041</v>
      </c>
      <c r="L18" s="76">
        <v>178.34946772454299</v>
      </c>
      <c r="M18" s="76">
        <v>107.019935137282</v>
      </c>
      <c r="N18" s="76">
        <v>107.019516261608</v>
      </c>
      <c r="O18" s="76">
        <v>109.542848410357</v>
      </c>
      <c r="P18" s="76">
        <v>4.3441991899017202E-3</v>
      </c>
      <c r="Q18" s="76">
        <v>138.906120991275</v>
      </c>
      <c r="R18" s="76">
        <v>158.00056168184</v>
      </c>
      <c r="S18" s="76">
        <v>3640.9884422692198</v>
      </c>
      <c r="T18" s="76">
        <v>62.077411394070602</v>
      </c>
      <c r="U18" s="76">
        <v>51.820404525603799</v>
      </c>
      <c r="V18" s="76">
        <v>31.135073846187801</v>
      </c>
      <c r="W18" s="76">
        <v>391.49867355753997</v>
      </c>
      <c r="X18" s="76">
        <v>0.55010602421777299</v>
      </c>
      <c r="Y18" s="76">
        <v>71.716536927506496</v>
      </c>
      <c r="Z18" s="76">
        <v>71.716536927506496</v>
      </c>
      <c r="AA18" s="76">
        <v>7.7467433222551101</v>
      </c>
      <c r="AB18" s="76">
        <v>17.018648373132201</v>
      </c>
      <c r="AC18" s="76">
        <v>1.4494304811347101</v>
      </c>
      <c r="AD18" s="76">
        <v>728.42134497081099</v>
      </c>
      <c r="AE18" s="76">
        <v>38.735127093150702</v>
      </c>
      <c r="AF18" s="76">
        <v>31.3208512904644</v>
      </c>
      <c r="AG18" s="76">
        <v>13.352050029071201</v>
      </c>
      <c r="AH18" s="76">
        <v>633.68275478540704</v>
      </c>
      <c r="AI18" s="76">
        <v>0</v>
      </c>
      <c r="AJ18" s="76">
        <v>6655.2634154003799</v>
      </c>
      <c r="AK18" s="76">
        <v>1041.3207489100901</v>
      </c>
      <c r="AL18" s="76">
        <v>107.951540353952</v>
      </c>
      <c r="AM18" s="76">
        <v>1157.01903258629</v>
      </c>
      <c r="AN18" s="76">
        <v>3.59157451861968E-2</v>
      </c>
      <c r="AO18" s="76">
        <v>86.3983716617889</v>
      </c>
      <c r="AP18" s="76">
        <v>11.316103540071699</v>
      </c>
      <c r="AQ18" s="76">
        <v>1547.66512758147</v>
      </c>
      <c r="AR18" s="76">
        <v>6.1422106626542501</v>
      </c>
      <c r="AS18" s="76">
        <v>1.20888562972271</v>
      </c>
      <c r="AT18" s="76">
        <v>48.0354843830089</v>
      </c>
      <c r="AU18" s="76">
        <v>8.0041096138053494</v>
      </c>
      <c r="AV18" s="76">
        <v>0.69776347823211204</v>
      </c>
      <c r="AW18" s="76">
        <v>4.7862874386150596</v>
      </c>
      <c r="AX18" s="76">
        <v>1085.99195878911</v>
      </c>
      <c r="AY18" s="76">
        <v>455.90911394489501</v>
      </c>
      <c r="AZ18" s="76">
        <v>630.08284484421495</v>
      </c>
      <c r="BA18" s="76">
        <v>0.54292532173702202</v>
      </c>
      <c r="BB18" s="76">
        <v>0.18242055159642201</v>
      </c>
      <c r="BC18" s="76">
        <v>115.17236561451</v>
      </c>
      <c r="BD18" s="76">
        <v>0.51716892585305096</v>
      </c>
      <c r="BE18" s="76">
        <v>82.453513891874294</v>
      </c>
      <c r="BF18" s="76">
        <v>0.77798431411454105</v>
      </c>
      <c r="BG18" s="76">
        <v>0.92813158286347297</v>
      </c>
      <c r="BH18" s="76">
        <v>137.69964538655199</v>
      </c>
      <c r="BI18" s="76">
        <v>1910.9095667675199</v>
      </c>
      <c r="BJ18" s="76">
        <v>32.441901155773003</v>
      </c>
      <c r="BK18" s="76">
        <v>4.2995332043629402</v>
      </c>
      <c r="BL18" s="76">
        <v>0.70267924954667405</v>
      </c>
      <c r="BM18" s="76">
        <v>61.468856914521098</v>
      </c>
      <c r="BN18" s="76">
        <v>593.08778861201995</v>
      </c>
      <c r="BO18" s="76">
        <v>0</v>
      </c>
      <c r="BP18" s="76">
        <v>13.724268438400101</v>
      </c>
      <c r="BQ18" s="76">
        <v>243.16754112636301</v>
      </c>
      <c r="BR18" s="76">
        <v>1.8327931308388099E-3</v>
      </c>
      <c r="BS18" s="76">
        <v>429.99037589245899</v>
      </c>
      <c r="BT18" s="76">
        <v>6080.4283980665396</v>
      </c>
      <c r="BU18" s="76">
        <v>161.85033037765101</v>
      </c>
      <c r="BV18" s="76"/>
      <c r="BW18" s="94"/>
      <c r="BX18" s="24">
        <f t="shared" si="0"/>
        <v>6.6954329220832078E-3</v>
      </c>
      <c r="BY18" s="69">
        <f t="shared" si="2"/>
        <v>-0.11415892565672996</v>
      </c>
      <c r="BZ18" s="69">
        <f t="shared" si="3"/>
        <v>-0.20039115574878524</v>
      </c>
      <c r="CA18" s="69">
        <f t="shared" si="4"/>
        <v>-0.10371852285019439</v>
      </c>
      <c r="CB18" s="69">
        <f t="shared" si="5"/>
        <v>-0.2366153101039046</v>
      </c>
      <c r="CC18" s="69">
        <f t="shared" si="6"/>
        <v>-0.2030504557184527</v>
      </c>
      <c r="CD18" s="69">
        <f t="shared" si="7"/>
        <v>-4.939589664829809E-2</v>
      </c>
      <c r="CE18" s="69">
        <f t="shared" si="8"/>
        <v>-0.39078424825110691</v>
      </c>
    </row>
    <row r="19" spans="1:83">
      <c r="A19" s="94" t="s">
        <v>389</v>
      </c>
      <c r="B19" s="76">
        <v>21731.270127976401</v>
      </c>
      <c r="C19" s="76">
        <v>4247.8970459400798</v>
      </c>
      <c r="D19" s="76">
        <v>2939.7399948852799</v>
      </c>
      <c r="E19" s="76">
        <v>5189.6375443094803</v>
      </c>
      <c r="F19" s="76">
        <v>2567.5504966742601</v>
      </c>
      <c r="G19" s="76">
        <v>94.397022227362598</v>
      </c>
      <c r="H19" s="76">
        <v>11807.092505282601</v>
      </c>
      <c r="I19" s="94"/>
      <c r="J19" s="94" t="s">
        <v>389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  <c r="BN19" s="76">
        <v>0</v>
      </c>
      <c r="BO19" s="76">
        <v>0</v>
      </c>
      <c r="BP19" s="76">
        <v>0</v>
      </c>
      <c r="BQ19" s="76">
        <v>0</v>
      </c>
      <c r="BR19" s="76">
        <v>0</v>
      </c>
      <c r="BS19" s="76">
        <v>0</v>
      </c>
      <c r="BT19" s="76">
        <v>0</v>
      </c>
      <c r="BU19" s="76">
        <v>0</v>
      </c>
      <c r="BV19" s="76"/>
      <c r="BW19" s="94"/>
      <c r="BX19" s="24" t="str">
        <f t="shared" si="0"/>
        <v/>
      </c>
      <c r="BY19" s="69" t="str">
        <f t="shared" si="2"/>
        <v/>
      </c>
      <c r="BZ19" s="69" t="str">
        <f t="shared" si="3"/>
        <v/>
      </c>
      <c r="CA19" s="69" t="str">
        <f t="shared" si="4"/>
        <v/>
      </c>
      <c r="CB19" s="69" t="str">
        <f t="shared" si="5"/>
        <v/>
      </c>
      <c r="CC19" s="69" t="str">
        <f t="shared" si="6"/>
        <v/>
      </c>
      <c r="CD19" s="69" t="str">
        <f t="shared" si="7"/>
        <v/>
      </c>
      <c r="CE19" s="69" t="str">
        <f t="shared" si="8"/>
        <v/>
      </c>
    </row>
    <row r="20" spans="1:83">
      <c r="A20" s="94" t="s">
        <v>438</v>
      </c>
      <c r="B20" s="76">
        <v>5944.2205582344004</v>
      </c>
      <c r="C20" s="76">
        <v>13801.4827773815</v>
      </c>
      <c r="D20" s="76">
        <v>6198.70673289569</v>
      </c>
      <c r="E20" s="76">
        <v>6213.4096439044097</v>
      </c>
      <c r="F20" s="76">
        <v>2932.5420728937102</v>
      </c>
      <c r="G20" s="76">
        <v>208.47879465055701</v>
      </c>
      <c r="H20" s="76">
        <v>40580.578871085898</v>
      </c>
      <c r="I20" s="94"/>
      <c r="J20" s="94" t="s">
        <v>438</v>
      </c>
      <c r="K20" s="76">
        <v>21.8777311865292</v>
      </c>
      <c r="L20" s="76">
        <v>2398.0589755860401</v>
      </c>
      <c r="M20" s="76">
        <v>149.016971623758</v>
      </c>
      <c r="N20" s="76">
        <v>148.99574714580899</v>
      </c>
      <c r="O20" s="76">
        <v>152.93218915036601</v>
      </c>
      <c r="P20" s="76">
        <v>0.14047519780267201</v>
      </c>
      <c r="Q20" s="76">
        <v>599.02866291464704</v>
      </c>
      <c r="R20" s="76">
        <v>300.93954334517201</v>
      </c>
      <c r="S20" s="76">
        <v>5946.0795925858502</v>
      </c>
      <c r="T20" s="76">
        <v>113.716213199511</v>
      </c>
      <c r="U20" s="76">
        <v>205.03140146372701</v>
      </c>
      <c r="V20" s="76">
        <v>47.015462944464304</v>
      </c>
      <c r="W20" s="76">
        <v>6031.5828617520401</v>
      </c>
      <c r="X20" s="76">
        <v>74.324495267436205</v>
      </c>
      <c r="Y20" s="76">
        <v>134.0461345235</v>
      </c>
      <c r="Z20" s="76">
        <v>134.0461345235</v>
      </c>
      <c r="AA20" s="76">
        <v>41.772885374581797</v>
      </c>
      <c r="AB20" s="76">
        <v>37.560593272312701</v>
      </c>
      <c r="AC20" s="76">
        <v>2.26025633147413</v>
      </c>
      <c r="AD20" s="76">
        <v>6787.9984871526203</v>
      </c>
      <c r="AE20" s="76">
        <v>183.35936141114499</v>
      </c>
      <c r="AF20" s="76">
        <v>332.19796483401899</v>
      </c>
      <c r="AG20" s="76">
        <v>26.2314716484507</v>
      </c>
      <c r="AH20" s="76">
        <v>13801.370653174299</v>
      </c>
      <c r="AI20" s="76">
        <v>0</v>
      </c>
      <c r="AJ20" s="76">
        <v>45963.327865540101</v>
      </c>
      <c r="AK20" s="76">
        <v>5579.2386381961696</v>
      </c>
      <c r="AL20" s="76">
        <v>578.13939154681805</v>
      </c>
      <c r="AM20" s="76">
        <v>6199.1509151175696</v>
      </c>
      <c r="AN20" s="76">
        <v>0.34127767754457999</v>
      </c>
      <c r="AO20" s="76">
        <v>332.06577177500702</v>
      </c>
      <c r="AP20" s="76">
        <v>70.225324757353704</v>
      </c>
      <c r="AQ20" s="76">
        <v>10551.9671839488</v>
      </c>
      <c r="AR20" s="76">
        <v>24.8725802664285</v>
      </c>
      <c r="AS20" s="76">
        <v>6.6554594531435098</v>
      </c>
      <c r="AT20" s="76">
        <v>236.92333753313801</v>
      </c>
      <c r="AU20" s="76">
        <v>46.989277975275101</v>
      </c>
      <c r="AV20" s="76">
        <v>19.030108586231002</v>
      </c>
      <c r="AW20" s="76">
        <v>20.485929369422902</v>
      </c>
      <c r="AX20" s="76">
        <v>6213.5600506202099</v>
      </c>
      <c r="AY20" s="76">
        <v>2932.6556496435601</v>
      </c>
      <c r="AZ20" s="76">
        <v>3280.9044009766399</v>
      </c>
      <c r="BA20" s="76">
        <v>1.63475601856291</v>
      </c>
      <c r="BB20" s="76">
        <v>1.04662640905658</v>
      </c>
      <c r="BC20" s="76">
        <v>1485.97342879346</v>
      </c>
      <c r="BD20" s="76">
        <v>2.4398199491834598</v>
      </c>
      <c r="BE20" s="76">
        <v>231.54664695734601</v>
      </c>
      <c r="BF20" s="76">
        <v>4.9385919806875096</v>
      </c>
      <c r="BG20" s="76">
        <v>7.1000487034066904</v>
      </c>
      <c r="BH20" s="76">
        <v>488.43760994725397</v>
      </c>
      <c r="BI20" s="76">
        <v>9916.1258606291703</v>
      </c>
      <c r="BJ20" s="76">
        <v>195.32980911280501</v>
      </c>
      <c r="BK20" s="76">
        <v>84.864519954584793</v>
      </c>
      <c r="BL20" s="76">
        <v>4.1617738762214902</v>
      </c>
      <c r="BM20" s="76">
        <v>208.49331450586101</v>
      </c>
      <c r="BN20" s="76">
        <v>4256.1889609372802</v>
      </c>
      <c r="BO20" s="76">
        <v>0</v>
      </c>
      <c r="BP20" s="76">
        <v>628.19964449016902</v>
      </c>
      <c r="BQ20" s="76">
        <v>1454.3049012747699</v>
      </c>
      <c r="BR20" s="76">
        <v>1.25629321575167E-2</v>
      </c>
      <c r="BS20" s="76">
        <v>2919.4491598957602</v>
      </c>
      <c r="BT20" s="76">
        <v>40580.0465896151</v>
      </c>
      <c r="BU20" s="76">
        <v>978.60949083454102</v>
      </c>
      <c r="BV20" s="76"/>
      <c r="BW20" s="94"/>
      <c r="BX20" s="24">
        <f t="shared" si="0"/>
        <v>6.7384849871475593E-3</v>
      </c>
      <c r="BY20" s="69">
        <f t="shared" si="2"/>
        <v>3.1274652971523004E-4</v>
      </c>
      <c r="BZ20" s="69">
        <f t="shared" si="3"/>
        <v>-8.1240696386731329E-6</v>
      </c>
      <c r="CA20" s="69">
        <f t="shared" si="4"/>
        <v>7.1657240940660444E-5</v>
      </c>
      <c r="CB20" s="69">
        <f t="shared" si="5"/>
        <v>2.4206792151202735E-5</v>
      </c>
      <c r="CC20" s="69">
        <f t="shared" si="6"/>
        <v>3.8729793819412616E-5</v>
      </c>
      <c r="CD20" s="69">
        <f t="shared" si="7"/>
        <v>6.9646677151694679E-5</v>
      </c>
      <c r="CE20" s="69">
        <f t="shared" si="8"/>
        <v>-1.3116655444684997E-5</v>
      </c>
    </row>
    <row r="21" spans="1:83">
      <c r="A21" s="94" t="s">
        <v>390</v>
      </c>
      <c r="B21" s="76">
        <v>7165.1297145543904</v>
      </c>
      <c r="C21" s="76">
        <v>2964.8034716198399</v>
      </c>
      <c r="D21" s="76">
        <v>1996.5237653228801</v>
      </c>
      <c r="E21" s="76">
        <v>2574.5771106879001</v>
      </c>
      <c r="F21" s="76">
        <v>1419.4276933409601</v>
      </c>
      <c r="G21" s="76">
        <v>94.4361495566542</v>
      </c>
      <c r="H21" s="76">
        <v>10997.5800787023</v>
      </c>
      <c r="I21" s="94"/>
      <c r="J21" s="94" t="s">
        <v>390</v>
      </c>
      <c r="K21" s="76">
        <v>0</v>
      </c>
      <c r="L21" s="76">
        <v>0</v>
      </c>
      <c r="M21" s="76">
        <v>0</v>
      </c>
      <c r="N21" s="76">
        <v>0</v>
      </c>
      <c r="O21" s="76">
        <v>0</v>
      </c>
      <c r="P21" s="76">
        <v>0</v>
      </c>
      <c r="Q21" s="76">
        <v>0</v>
      </c>
      <c r="R21" s="76">
        <v>0</v>
      </c>
      <c r="S21" s="76">
        <v>0</v>
      </c>
      <c r="T21" s="76">
        <v>0</v>
      </c>
      <c r="U21" s="76">
        <v>0</v>
      </c>
      <c r="V21" s="76">
        <v>0</v>
      </c>
      <c r="W21" s="76">
        <v>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76">
        <v>0</v>
      </c>
      <c r="AO21" s="76">
        <v>0</v>
      </c>
      <c r="AP21" s="76">
        <v>0</v>
      </c>
      <c r="AQ21" s="76">
        <v>0</v>
      </c>
      <c r="AR21" s="76">
        <v>0</v>
      </c>
      <c r="AS21" s="76">
        <v>0</v>
      </c>
      <c r="AT21" s="76">
        <v>0</v>
      </c>
      <c r="AU21" s="76">
        <v>0</v>
      </c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v>0</v>
      </c>
      <c r="BJ21" s="76">
        <v>0</v>
      </c>
      <c r="BK21" s="76">
        <v>0</v>
      </c>
      <c r="BL21" s="76">
        <v>0</v>
      </c>
      <c r="BM21" s="76">
        <v>0</v>
      </c>
      <c r="BN21" s="76">
        <v>0</v>
      </c>
      <c r="BO21" s="76">
        <v>0</v>
      </c>
      <c r="BP21" s="76">
        <v>0</v>
      </c>
      <c r="BQ21" s="76">
        <v>0</v>
      </c>
      <c r="BR21" s="76">
        <v>0</v>
      </c>
      <c r="BS21" s="76">
        <v>0</v>
      </c>
      <c r="BT21" s="76">
        <v>0</v>
      </c>
      <c r="BU21" s="76">
        <v>0</v>
      </c>
      <c r="BV21" s="76"/>
      <c r="BW21" s="94"/>
      <c r="BX21" s="24" t="str">
        <f t="shared" si="0"/>
        <v/>
      </c>
      <c r="BY21" s="69" t="str">
        <f t="shared" si="2"/>
        <v/>
      </c>
      <c r="BZ21" s="69" t="str">
        <f t="shared" si="3"/>
        <v/>
      </c>
      <c r="CA21" s="69" t="str">
        <f t="shared" si="4"/>
        <v/>
      </c>
      <c r="CB21" s="69" t="str">
        <f t="shared" si="5"/>
        <v/>
      </c>
      <c r="CC21" s="69" t="str">
        <f t="shared" si="6"/>
        <v/>
      </c>
      <c r="CD21" s="69" t="str">
        <f t="shared" si="7"/>
        <v/>
      </c>
      <c r="CE21" s="69" t="str">
        <f t="shared" si="8"/>
        <v/>
      </c>
    </row>
    <row r="22" spans="1:83">
      <c r="A22" s="94" t="s">
        <v>391</v>
      </c>
      <c r="B22" s="76">
        <v>210197.27233315399</v>
      </c>
      <c r="C22" s="76">
        <v>28803.936756251001</v>
      </c>
      <c r="D22" s="76">
        <v>8546.6658761438503</v>
      </c>
      <c r="E22" s="76">
        <v>25475.622759497801</v>
      </c>
      <c r="F22" s="76">
        <v>20028.070370106001</v>
      </c>
      <c r="G22" s="76">
        <v>669.06806823034003</v>
      </c>
      <c r="H22" s="76">
        <v>73521.958012014002</v>
      </c>
      <c r="I22" s="94"/>
      <c r="J22" s="94" t="s">
        <v>391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v>0</v>
      </c>
      <c r="BJ22" s="76">
        <v>0</v>
      </c>
      <c r="BK22" s="76">
        <v>0</v>
      </c>
      <c r="BL22" s="76">
        <v>0</v>
      </c>
      <c r="BM22" s="76">
        <v>0</v>
      </c>
      <c r="BN22" s="76">
        <v>0</v>
      </c>
      <c r="BO22" s="76">
        <v>0</v>
      </c>
      <c r="BP22" s="76">
        <v>0</v>
      </c>
      <c r="BQ22" s="76">
        <v>0</v>
      </c>
      <c r="BR22" s="76">
        <v>0</v>
      </c>
      <c r="BS22" s="76">
        <v>0</v>
      </c>
      <c r="BT22" s="76">
        <v>0</v>
      </c>
      <c r="BU22" s="76">
        <v>0</v>
      </c>
      <c r="BV22" s="76"/>
      <c r="BW22" s="94"/>
      <c r="BX22" s="24" t="str">
        <f t="shared" si="0"/>
        <v/>
      </c>
      <c r="BY22" s="69" t="str">
        <f t="shared" si="2"/>
        <v/>
      </c>
      <c r="BZ22" s="69" t="str">
        <f t="shared" si="3"/>
        <v/>
      </c>
      <c r="CA22" s="69" t="str">
        <f t="shared" si="4"/>
        <v/>
      </c>
      <c r="CB22" s="69" t="str">
        <f t="shared" si="5"/>
        <v/>
      </c>
      <c r="CC22" s="69" t="str">
        <f t="shared" si="6"/>
        <v/>
      </c>
      <c r="CD22" s="69" t="str">
        <f t="shared" si="7"/>
        <v/>
      </c>
      <c r="CE22" s="69" t="str">
        <f t="shared" si="8"/>
        <v/>
      </c>
    </row>
    <row r="23" spans="1:83">
      <c r="A23" s="94" t="s">
        <v>439</v>
      </c>
      <c r="B23" s="76">
        <v>35953.286052232303</v>
      </c>
      <c r="C23" s="76">
        <v>6840.4697133338605</v>
      </c>
      <c r="D23" s="76">
        <v>12927.896020619601</v>
      </c>
      <c r="E23" s="76">
        <v>28676.494157908699</v>
      </c>
      <c r="F23" s="76">
        <v>9285.5205225296795</v>
      </c>
      <c r="G23" s="76">
        <v>411.33375774358598</v>
      </c>
      <c r="H23" s="76">
        <v>56671.191379495998</v>
      </c>
      <c r="I23" s="94"/>
      <c r="J23" s="94" t="s">
        <v>439</v>
      </c>
      <c r="K23" s="76">
        <v>28.670869157586701</v>
      </c>
      <c r="L23" s="76">
        <v>3413.0660454538402</v>
      </c>
      <c r="M23" s="76">
        <v>978.30798390234997</v>
      </c>
      <c r="N23" s="76">
        <v>978.28488023819102</v>
      </c>
      <c r="O23" s="76">
        <v>1125.8923374558899</v>
      </c>
      <c r="P23" s="76">
        <v>0.15085905295949301</v>
      </c>
      <c r="Q23" s="76">
        <v>992.85416070254701</v>
      </c>
      <c r="R23" s="76">
        <v>2106.98110821711</v>
      </c>
      <c r="S23" s="76">
        <v>35976.502531986298</v>
      </c>
      <c r="T23" s="76">
        <v>635.60701941746299</v>
      </c>
      <c r="U23" s="76">
        <v>408.70575228042401</v>
      </c>
      <c r="V23" s="76">
        <v>361.746866443719</v>
      </c>
      <c r="W23" s="76">
        <v>7554.0803706059796</v>
      </c>
      <c r="X23" s="76">
        <v>99.966046408834401</v>
      </c>
      <c r="Y23" s="76">
        <v>707.59071413427398</v>
      </c>
      <c r="Z23" s="76">
        <v>707.59071413427398</v>
      </c>
      <c r="AA23" s="76">
        <v>85.449833108042995</v>
      </c>
      <c r="AB23" s="76">
        <v>167.772170830422</v>
      </c>
      <c r="AC23" s="76">
        <v>19.919724178368401</v>
      </c>
      <c r="AD23" s="76">
        <v>10012.978091418099</v>
      </c>
      <c r="AE23" s="76">
        <v>303.86102360549</v>
      </c>
      <c r="AF23" s="76">
        <v>408.073874822839</v>
      </c>
      <c r="AG23" s="76">
        <v>131.33414036974699</v>
      </c>
      <c r="AH23" s="76">
        <v>6840.4226713404696</v>
      </c>
      <c r="AI23" s="76">
        <v>0</v>
      </c>
      <c r="AJ23" s="76">
        <v>64305.536691193098</v>
      </c>
      <c r="AK23" s="76">
        <v>11637.337036855701</v>
      </c>
      <c r="AL23" s="76">
        <v>1207.5896197953</v>
      </c>
      <c r="AM23" s="76">
        <v>12930.376489759101</v>
      </c>
      <c r="AN23" s="76">
        <v>0.63243415426958005</v>
      </c>
      <c r="AO23" s="76">
        <v>691.02440040140505</v>
      </c>
      <c r="AP23" s="76">
        <v>348.51656983966802</v>
      </c>
      <c r="AQ23" s="76">
        <v>14049.2929485282</v>
      </c>
      <c r="AR23" s="76">
        <v>159.202185456108</v>
      </c>
      <c r="AS23" s="76">
        <v>16.1998266351405</v>
      </c>
      <c r="AT23" s="76">
        <v>688.95025973754002</v>
      </c>
      <c r="AU23" s="76">
        <v>235.27657759993801</v>
      </c>
      <c r="AV23" s="76">
        <v>23.912670063548202</v>
      </c>
      <c r="AW23" s="76">
        <v>110.720922416045</v>
      </c>
      <c r="AX23" s="76">
        <v>28685.7549663108</v>
      </c>
      <c r="AY23" s="76">
        <v>9287.82100455</v>
      </c>
      <c r="AZ23" s="76">
        <v>19397.933961760798</v>
      </c>
      <c r="BA23" s="76">
        <v>5.6052471217006401</v>
      </c>
      <c r="BB23" s="76">
        <v>5.4363514230283698</v>
      </c>
      <c r="BC23" s="76">
        <v>3497.8849773750599</v>
      </c>
      <c r="BD23" s="76">
        <v>9.0115564509995192</v>
      </c>
      <c r="BE23" s="76">
        <v>1140.1178405286601</v>
      </c>
      <c r="BF23" s="76">
        <v>10.5050820890997</v>
      </c>
      <c r="BG23" s="76">
        <v>16.039477031696901</v>
      </c>
      <c r="BH23" s="76">
        <v>1915.4562751809101</v>
      </c>
      <c r="BI23" s="76">
        <v>10874.9111632207</v>
      </c>
      <c r="BJ23" s="76">
        <v>970.17705599188696</v>
      </c>
      <c r="BK23" s="76">
        <v>113.513120320551</v>
      </c>
      <c r="BL23" s="76">
        <v>21.295009288403101</v>
      </c>
      <c r="BM23" s="76">
        <v>411.44050837172102</v>
      </c>
      <c r="BN23" s="76">
        <v>5862.4691475701702</v>
      </c>
      <c r="BO23" s="76">
        <v>0</v>
      </c>
      <c r="BP23" s="76">
        <v>828.49829075973105</v>
      </c>
      <c r="BQ23" s="76">
        <v>2054.8999944430702</v>
      </c>
      <c r="BR23" s="76">
        <v>1.45986952261062E-2</v>
      </c>
      <c r="BS23" s="76">
        <v>4097.3869612490898</v>
      </c>
      <c r="BT23" s="76">
        <v>56674.730342873801</v>
      </c>
      <c r="BU23" s="76">
        <v>1409.2826395944901</v>
      </c>
      <c r="BV23" s="76"/>
      <c r="BW23" s="94"/>
      <c r="BX23" s="24">
        <f t="shared" si="0"/>
        <v>6.6084566969662126E-3</v>
      </c>
      <c r="BY23" s="69">
        <f t="shared" si="2"/>
        <v>6.4574013402465846E-4</v>
      </c>
      <c r="BZ23" s="69">
        <f t="shared" si="3"/>
        <v>-6.8770121588509749E-6</v>
      </c>
      <c r="CA23" s="69">
        <f t="shared" si="4"/>
        <v>1.9186951500413743E-4</v>
      </c>
      <c r="CB23" s="69">
        <f t="shared" si="5"/>
        <v>3.2294074551463979E-4</v>
      </c>
      <c r="CC23" s="69">
        <f t="shared" si="6"/>
        <v>2.4774938731100457E-4</v>
      </c>
      <c r="CD23" s="69">
        <f t="shared" si="7"/>
        <v>2.5952313936166522E-4</v>
      </c>
      <c r="CE23" s="69">
        <f t="shared" si="8"/>
        <v>6.2447308617612308E-5</v>
      </c>
    </row>
    <row r="24" spans="1:83">
      <c r="A24" s="94" t="s">
        <v>440</v>
      </c>
      <c r="B24" s="76">
        <v>35579.715401907997</v>
      </c>
      <c r="C24" s="76">
        <v>571.51742516075296</v>
      </c>
      <c r="D24" s="76">
        <v>4645.9845179008598</v>
      </c>
      <c r="E24" s="76">
        <v>8068.4506704693704</v>
      </c>
      <c r="F24" s="76">
        <v>1840.7048089952</v>
      </c>
      <c r="G24" s="76">
        <v>457.48009680720997</v>
      </c>
      <c r="H24" s="76">
        <v>76818.652499395394</v>
      </c>
      <c r="I24" s="94"/>
      <c r="J24" s="94" t="s">
        <v>440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  <c r="BN24" s="76">
        <v>0</v>
      </c>
      <c r="BO24" s="76">
        <v>0</v>
      </c>
      <c r="BP24" s="76">
        <v>0</v>
      </c>
      <c r="BQ24" s="76">
        <v>0</v>
      </c>
      <c r="BR24" s="76">
        <v>0</v>
      </c>
      <c r="BS24" s="76">
        <v>0</v>
      </c>
      <c r="BT24" s="76">
        <v>0</v>
      </c>
      <c r="BU24" s="76">
        <v>0</v>
      </c>
      <c r="BV24" s="76"/>
      <c r="BW24" s="94"/>
      <c r="BX24" s="24" t="str">
        <f t="shared" si="0"/>
        <v/>
      </c>
      <c r="BY24" s="69" t="str">
        <f t="shared" si="2"/>
        <v/>
      </c>
      <c r="BZ24" s="69" t="str">
        <f t="shared" si="3"/>
        <v/>
      </c>
      <c r="CA24" s="69" t="str">
        <f t="shared" si="4"/>
        <v/>
      </c>
      <c r="CB24" s="69" t="str">
        <f t="shared" si="5"/>
        <v/>
      </c>
      <c r="CC24" s="69" t="str">
        <f t="shared" si="6"/>
        <v/>
      </c>
      <c r="CD24" s="69" t="str">
        <f t="shared" si="7"/>
        <v/>
      </c>
      <c r="CE24" s="69" t="str">
        <f t="shared" si="8"/>
        <v/>
      </c>
    </row>
    <row r="25" spans="1:83">
      <c r="A25" s="94" t="s">
        <v>441</v>
      </c>
      <c r="B25" s="76">
        <v>15964.211780010401</v>
      </c>
      <c r="C25" s="76">
        <v>34843.7533474581</v>
      </c>
      <c r="D25" s="76">
        <v>5949.1225207260804</v>
      </c>
      <c r="E25" s="76">
        <v>14004.672216021299</v>
      </c>
      <c r="F25" s="76">
        <v>6333.7913629891</v>
      </c>
      <c r="G25" s="76">
        <v>399.09595123268798</v>
      </c>
      <c r="H25" s="76">
        <v>67899.726945368006</v>
      </c>
      <c r="I25" s="94"/>
      <c r="J25" s="94" t="s">
        <v>441</v>
      </c>
      <c r="K25" s="76">
        <v>58.266902754845503</v>
      </c>
      <c r="L25" s="76">
        <v>5114.65249444042</v>
      </c>
      <c r="M25" s="76">
        <v>316.25019291478702</v>
      </c>
      <c r="N25" s="76">
        <v>316.23377780551601</v>
      </c>
      <c r="O25" s="76">
        <v>364.01600288877103</v>
      </c>
      <c r="P25" s="76">
        <v>0.108601667351227</v>
      </c>
      <c r="Q25" s="76">
        <v>225.965459990412</v>
      </c>
      <c r="R25" s="76">
        <v>663.67360689804798</v>
      </c>
      <c r="S25" s="76">
        <v>11755.193760037901</v>
      </c>
      <c r="T25" s="76">
        <v>199.770087062074</v>
      </c>
      <c r="U25" s="76">
        <v>123.484172857527</v>
      </c>
      <c r="V25" s="76">
        <v>115.536310363928</v>
      </c>
      <c r="W25" s="76">
        <v>11949.1575510408</v>
      </c>
      <c r="X25" s="76">
        <v>238.217204032159</v>
      </c>
      <c r="Y25" s="76">
        <v>221.61092127360999</v>
      </c>
      <c r="Z25" s="76">
        <v>221.61092127360999</v>
      </c>
      <c r="AA25" s="76">
        <v>30.047610487827701</v>
      </c>
      <c r="AB25" s="76">
        <v>53.351239821427797</v>
      </c>
      <c r="AC25" s="76">
        <v>6.4256372319711401</v>
      </c>
      <c r="AD25" s="76">
        <v>11087.811701120499</v>
      </c>
      <c r="AE25" s="76">
        <v>75.722137863990199</v>
      </c>
      <c r="AF25" s="76">
        <v>448.93214039394798</v>
      </c>
      <c r="AG25" s="76">
        <v>50.771971185139101</v>
      </c>
      <c r="AH25" s="76">
        <v>33838.564150200997</v>
      </c>
      <c r="AI25" s="76">
        <v>0</v>
      </c>
      <c r="AJ25" s="76">
        <v>49729.051307175498</v>
      </c>
      <c r="AK25" s="76">
        <v>3883.2995040041401</v>
      </c>
      <c r="AL25" s="76">
        <v>401.43015784652499</v>
      </c>
      <c r="AM25" s="76">
        <v>4314.7772723384896</v>
      </c>
      <c r="AN25" s="76">
        <v>0.72979887513493902</v>
      </c>
      <c r="AO25" s="76">
        <v>196.66650204798299</v>
      </c>
      <c r="AP25" s="76">
        <v>116.21470030919799</v>
      </c>
      <c r="AQ25" s="76">
        <v>9449.0623155971407</v>
      </c>
      <c r="AR25" s="76">
        <v>43.328928619851503</v>
      </c>
      <c r="AS25" s="76">
        <v>5.3087931425233004</v>
      </c>
      <c r="AT25" s="76">
        <v>313.73912741061599</v>
      </c>
      <c r="AU25" s="76">
        <v>76.909770620104993</v>
      </c>
      <c r="AV25" s="76">
        <v>15.743595633415399</v>
      </c>
      <c r="AW25" s="76">
        <v>36.098895319036302</v>
      </c>
      <c r="AX25" s="76">
        <v>9488.8615075951402</v>
      </c>
      <c r="AY25" s="76">
        <v>3639.62442265657</v>
      </c>
      <c r="AZ25" s="76">
        <v>5849.2370849385698</v>
      </c>
      <c r="BA25" s="76">
        <v>1.5339866466045999</v>
      </c>
      <c r="BB25" s="76">
        <v>1.75885130486064</v>
      </c>
      <c r="BC25" s="76">
        <v>1558.69742489128</v>
      </c>
      <c r="BD25" s="76">
        <v>3.0261301752123302</v>
      </c>
      <c r="BE25" s="76">
        <v>386.04350865589601</v>
      </c>
      <c r="BF25" s="76">
        <v>3.9620703285437902</v>
      </c>
      <c r="BG25" s="76">
        <v>8.3461457277181594</v>
      </c>
      <c r="BH25" s="76">
        <v>672.14599767412301</v>
      </c>
      <c r="BI25" s="76">
        <v>4221.17635103048</v>
      </c>
      <c r="BJ25" s="76">
        <v>320.89075910646602</v>
      </c>
      <c r="BK25" s="76">
        <v>68.950968036288003</v>
      </c>
      <c r="BL25" s="76">
        <v>6.9247690548234297</v>
      </c>
      <c r="BM25" s="76">
        <v>193.94000944548199</v>
      </c>
      <c r="BN25" s="76">
        <v>3433.20501240666</v>
      </c>
      <c r="BO25" s="76">
        <v>0</v>
      </c>
      <c r="BP25" s="76">
        <v>1807.9740745706999</v>
      </c>
      <c r="BQ25" s="76">
        <v>616.32747698504897</v>
      </c>
      <c r="BR25" s="76">
        <v>3.0417520770346699E-3</v>
      </c>
      <c r="BS25" s="76">
        <v>1341.0960596985999</v>
      </c>
      <c r="BT25" s="76">
        <v>42792.252323396002</v>
      </c>
      <c r="BU25" s="76">
        <v>444.26504573680597</v>
      </c>
      <c r="BV25" s="76"/>
      <c r="BW25" s="94"/>
      <c r="BX25" s="24">
        <f t="shared" si="0"/>
        <v>6.9638844814677373E-3</v>
      </c>
      <c r="BY25" s="69">
        <f t="shared" si="2"/>
        <v>-0.26365335651853633</v>
      </c>
      <c r="BZ25" s="69">
        <f t="shared" si="3"/>
        <v>-2.8848476432302404E-2</v>
      </c>
      <c r="CA25" s="69">
        <f t="shared" si="4"/>
        <v>-0.27472038820745648</v>
      </c>
      <c r="CB25" s="69">
        <f t="shared" si="5"/>
        <v>-0.32245029649891316</v>
      </c>
      <c r="CC25" s="69">
        <f t="shared" si="6"/>
        <v>-0.42536401752600111</v>
      </c>
      <c r="CD25" s="69">
        <f t="shared" si="7"/>
        <v>-0.51405167392337769</v>
      </c>
      <c r="CE25" s="69">
        <f t="shared" si="8"/>
        <v>-0.36977283637934849</v>
      </c>
    </row>
    <row r="26" spans="1:83">
      <c r="A26" s="94" t="s">
        <v>442</v>
      </c>
      <c r="B26" s="76">
        <v>41093.456757937704</v>
      </c>
      <c r="C26" s="76">
        <v>33340.400283755102</v>
      </c>
      <c r="D26" s="76">
        <v>7366.7771343592904</v>
      </c>
      <c r="E26" s="76">
        <v>29202.3488257426</v>
      </c>
      <c r="F26" s="76">
        <v>16709.337135184302</v>
      </c>
      <c r="G26" s="76">
        <v>1131.18292939409</v>
      </c>
      <c r="H26" s="76">
        <v>66501.083702141099</v>
      </c>
      <c r="I26" s="94"/>
      <c r="J26" s="94" t="s">
        <v>442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76">
        <v>0</v>
      </c>
      <c r="AO26" s="76">
        <v>0</v>
      </c>
      <c r="AP26" s="76">
        <v>0</v>
      </c>
      <c r="AQ26" s="76">
        <v>0</v>
      </c>
      <c r="AR26" s="76">
        <v>0</v>
      </c>
      <c r="AS26" s="76">
        <v>0</v>
      </c>
      <c r="AT26" s="76">
        <v>0</v>
      </c>
      <c r="AU26" s="76">
        <v>0</v>
      </c>
      <c r="AV26" s="76">
        <v>0</v>
      </c>
      <c r="AW26" s="76">
        <v>0</v>
      </c>
      <c r="AX26" s="76">
        <v>0</v>
      </c>
      <c r="AY26" s="76">
        <v>0</v>
      </c>
      <c r="AZ26" s="76">
        <v>0</v>
      </c>
      <c r="BA26" s="76">
        <v>0</v>
      </c>
      <c r="BB26" s="76">
        <v>0</v>
      </c>
      <c r="BC26" s="76">
        <v>0</v>
      </c>
      <c r="BD26" s="76">
        <v>0</v>
      </c>
      <c r="BE26" s="76">
        <v>0</v>
      </c>
      <c r="BF26" s="76">
        <v>0</v>
      </c>
      <c r="BG26" s="76">
        <v>0</v>
      </c>
      <c r="BH26" s="76">
        <v>0</v>
      </c>
      <c r="BI26" s="76">
        <v>0</v>
      </c>
      <c r="BJ26" s="76">
        <v>0</v>
      </c>
      <c r="BK26" s="76">
        <v>0</v>
      </c>
      <c r="BL26" s="76">
        <v>0</v>
      </c>
      <c r="BM26" s="76">
        <v>0</v>
      </c>
      <c r="BN26" s="76">
        <v>0</v>
      </c>
      <c r="BO26" s="76">
        <v>0</v>
      </c>
      <c r="BP26" s="76">
        <v>0</v>
      </c>
      <c r="BQ26" s="76">
        <v>0</v>
      </c>
      <c r="BR26" s="76">
        <v>0</v>
      </c>
      <c r="BS26" s="76">
        <v>0</v>
      </c>
      <c r="BT26" s="76">
        <v>0</v>
      </c>
      <c r="BU26" s="76">
        <v>0</v>
      </c>
      <c r="BV26" s="76"/>
      <c r="BW26" s="94"/>
      <c r="BX26" s="24" t="str">
        <f t="shared" si="0"/>
        <v/>
      </c>
      <c r="BY26" s="69" t="str">
        <f t="shared" si="2"/>
        <v/>
      </c>
      <c r="BZ26" s="69" t="str">
        <f t="shared" si="3"/>
        <v/>
      </c>
      <c r="CA26" s="69" t="str">
        <f t="shared" si="4"/>
        <v/>
      </c>
      <c r="CB26" s="69" t="str">
        <f t="shared" si="5"/>
        <v/>
      </c>
      <c r="CC26" s="69" t="str">
        <f t="shared" si="6"/>
        <v/>
      </c>
      <c r="CD26" s="69" t="str">
        <f t="shared" si="7"/>
        <v/>
      </c>
      <c r="CE26" s="69" t="str">
        <f t="shared" si="8"/>
        <v/>
      </c>
    </row>
    <row r="27" spans="1:83">
      <c r="A27" s="94" t="s">
        <v>392</v>
      </c>
      <c r="B27" s="76">
        <v>123385.77039796</v>
      </c>
      <c r="C27" s="76">
        <v>10238.6987090189</v>
      </c>
      <c r="D27" s="76">
        <v>4684.4709873272104</v>
      </c>
      <c r="E27" s="76">
        <v>17386.820711659599</v>
      </c>
      <c r="F27" s="76">
        <v>11993.8511280069</v>
      </c>
      <c r="G27" s="76">
        <v>358.84572488344998</v>
      </c>
      <c r="H27" s="76">
        <v>51480.854535392798</v>
      </c>
      <c r="I27" s="94"/>
      <c r="J27" s="94" t="s">
        <v>392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0</v>
      </c>
      <c r="AO27" s="76">
        <v>0</v>
      </c>
      <c r="AP27" s="76">
        <v>0</v>
      </c>
      <c r="AQ27" s="76">
        <v>0</v>
      </c>
      <c r="AR27" s="76">
        <v>0</v>
      </c>
      <c r="AS27" s="76">
        <v>0</v>
      </c>
      <c r="AT27" s="76">
        <v>0</v>
      </c>
      <c r="AU27" s="76">
        <v>0</v>
      </c>
      <c r="AV27" s="76">
        <v>0</v>
      </c>
      <c r="AW27" s="76">
        <v>0</v>
      </c>
      <c r="AX27" s="76">
        <v>0</v>
      </c>
      <c r="AY27" s="76">
        <v>0</v>
      </c>
      <c r="AZ27" s="76">
        <v>0</v>
      </c>
      <c r="BA27" s="76">
        <v>0</v>
      </c>
      <c r="BB27" s="76">
        <v>0</v>
      </c>
      <c r="BC27" s="76">
        <v>0</v>
      </c>
      <c r="BD27" s="76">
        <v>0</v>
      </c>
      <c r="BE27" s="76">
        <v>0</v>
      </c>
      <c r="BF27" s="76">
        <v>0</v>
      </c>
      <c r="BG27" s="76">
        <v>0</v>
      </c>
      <c r="BH27" s="76">
        <v>0</v>
      </c>
      <c r="BI27" s="76">
        <v>0</v>
      </c>
      <c r="BJ27" s="76">
        <v>0</v>
      </c>
      <c r="BK27" s="76">
        <v>0</v>
      </c>
      <c r="BL27" s="76">
        <v>0</v>
      </c>
      <c r="BM27" s="76">
        <v>0</v>
      </c>
      <c r="BN27" s="76">
        <v>0</v>
      </c>
      <c r="BO27" s="76">
        <v>0</v>
      </c>
      <c r="BP27" s="76">
        <v>0</v>
      </c>
      <c r="BQ27" s="76">
        <v>0</v>
      </c>
      <c r="BR27" s="76">
        <v>0</v>
      </c>
      <c r="BS27" s="76">
        <v>0</v>
      </c>
      <c r="BT27" s="76">
        <v>0</v>
      </c>
      <c r="BU27" s="76">
        <v>0</v>
      </c>
      <c r="BV27" s="76"/>
      <c r="BW27" s="94"/>
      <c r="BX27" s="24" t="str">
        <f t="shared" si="0"/>
        <v/>
      </c>
      <c r="BY27" s="69" t="str">
        <f t="shared" si="2"/>
        <v/>
      </c>
      <c r="BZ27" s="69" t="str">
        <f t="shared" si="3"/>
        <v/>
      </c>
      <c r="CA27" s="69" t="str">
        <f t="shared" si="4"/>
        <v/>
      </c>
      <c r="CB27" s="69" t="str">
        <f t="shared" si="5"/>
        <v/>
      </c>
      <c r="CC27" s="69" t="str">
        <f t="shared" si="6"/>
        <v/>
      </c>
      <c r="CD27" s="69" t="str">
        <f t="shared" si="7"/>
        <v/>
      </c>
      <c r="CE27" s="69" t="str">
        <f t="shared" si="8"/>
        <v/>
      </c>
    </row>
    <row r="28" spans="1:83">
      <c r="A28" s="94" t="s">
        <v>443</v>
      </c>
      <c r="B28" s="76">
        <v>49510.498126446902</v>
      </c>
      <c r="C28" s="76">
        <v>12953.474271712001</v>
      </c>
      <c r="D28" s="76">
        <v>8888.4449877943298</v>
      </c>
      <c r="E28" s="76">
        <v>11320.3511683203</v>
      </c>
      <c r="F28" s="76">
        <v>5932.0024157268299</v>
      </c>
      <c r="G28" s="76">
        <v>265.28136592169398</v>
      </c>
      <c r="H28" s="76">
        <v>41166.5444376249</v>
      </c>
      <c r="I28" s="94"/>
      <c r="J28" s="94" t="s">
        <v>443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76">
        <v>0</v>
      </c>
      <c r="AO28" s="76">
        <v>0</v>
      </c>
      <c r="AP28" s="76">
        <v>0</v>
      </c>
      <c r="AQ28" s="76">
        <v>0</v>
      </c>
      <c r="AR28" s="76">
        <v>0</v>
      </c>
      <c r="AS28" s="76">
        <v>0</v>
      </c>
      <c r="AT28" s="76">
        <v>0</v>
      </c>
      <c r="AU28" s="76">
        <v>0</v>
      </c>
      <c r="AV28" s="76">
        <v>0</v>
      </c>
      <c r="AW28" s="76">
        <v>0</v>
      </c>
      <c r="AX28" s="76">
        <v>0</v>
      </c>
      <c r="AY28" s="76">
        <v>0</v>
      </c>
      <c r="AZ28" s="76">
        <v>0</v>
      </c>
      <c r="BA28" s="76">
        <v>0</v>
      </c>
      <c r="BB28" s="76">
        <v>0</v>
      </c>
      <c r="BC28" s="76">
        <v>0</v>
      </c>
      <c r="BD28" s="76">
        <v>0</v>
      </c>
      <c r="BE28" s="76">
        <v>0</v>
      </c>
      <c r="BF28" s="76">
        <v>0</v>
      </c>
      <c r="BG28" s="76">
        <v>0</v>
      </c>
      <c r="BH28" s="76">
        <v>0</v>
      </c>
      <c r="BI28" s="76">
        <v>0</v>
      </c>
      <c r="BJ28" s="76">
        <v>0</v>
      </c>
      <c r="BK28" s="76">
        <v>0</v>
      </c>
      <c r="BL28" s="76">
        <v>0</v>
      </c>
      <c r="BM28" s="76">
        <v>0</v>
      </c>
      <c r="BN28" s="76">
        <v>0</v>
      </c>
      <c r="BO28" s="76">
        <v>0</v>
      </c>
      <c r="BP28" s="76">
        <v>0</v>
      </c>
      <c r="BQ28" s="76">
        <v>0</v>
      </c>
      <c r="BR28" s="76">
        <v>0</v>
      </c>
      <c r="BS28" s="76">
        <v>0</v>
      </c>
      <c r="BT28" s="76">
        <v>0</v>
      </c>
      <c r="BU28" s="76">
        <v>0</v>
      </c>
      <c r="BV28" s="76"/>
      <c r="BW28" s="94"/>
      <c r="BX28" s="24" t="str">
        <f t="shared" si="0"/>
        <v/>
      </c>
      <c r="BY28" s="69" t="str">
        <f t="shared" si="2"/>
        <v/>
      </c>
      <c r="BZ28" s="69" t="str">
        <f t="shared" si="3"/>
        <v/>
      </c>
      <c r="CA28" s="69" t="str">
        <f t="shared" si="4"/>
        <v/>
      </c>
      <c r="CB28" s="69" t="str">
        <f t="shared" si="5"/>
        <v/>
      </c>
      <c r="CC28" s="69" t="str">
        <f t="shared" si="6"/>
        <v/>
      </c>
      <c r="CD28" s="69" t="str">
        <f t="shared" si="7"/>
        <v/>
      </c>
      <c r="CE28" s="69" t="str">
        <f t="shared" si="8"/>
        <v/>
      </c>
    </row>
    <row r="29" spans="1:83">
      <c r="A29" s="94" t="s">
        <v>444</v>
      </c>
      <c r="B29" s="76">
        <v>29376.944902927</v>
      </c>
      <c r="C29" s="76">
        <v>65740.107279048796</v>
      </c>
      <c r="D29" s="76">
        <v>14350.9738238052</v>
      </c>
      <c r="E29" s="76">
        <v>28449.921592849401</v>
      </c>
      <c r="F29" s="76">
        <v>12702.988622209101</v>
      </c>
      <c r="G29" s="76">
        <v>984.54448960126399</v>
      </c>
      <c r="H29" s="76">
        <v>95419.728536453695</v>
      </c>
      <c r="I29" s="94"/>
      <c r="J29" s="94" t="s">
        <v>444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  <c r="BN29" s="76">
        <v>0</v>
      </c>
      <c r="BO29" s="76">
        <v>0</v>
      </c>
      <c r="BP29" s="76">
        <v>0</v>
      </c>
      <c r="BQ29" s="76">
        <v>0</v>
      </c>
      <c r="BR29" s="76">
        <v>0</v>
      </c>
      <c r="BS29" s="76">
        <v>0</v>
      </c>
      <c r="BT29" s="76">
        <v>0</v>
      </c>
      <c r="BU29" s="76">
        <v>0</v>
      </c>
      <c r="BV29" s="76"/>
      <c r="BW29" s="94"/>
      <c r="BX29" s="24" t="str">
        <f t="shared" si="0"/>
        <v/>
      </c>
      <c r="BY29" s="69" t="str">
        <f t="shared" si="2"/>
        <v/>
      </c>
      <c r="BZ29" s="69" t="str">
        <f t="shared" si="3"/>
        <v/>
      </c>
      <c r="CA29" s="69" t="str">
        <f t="shared" si="4"/>
        <v/>
      </c>
      <c r="CB29" s="69" t="str">
        <f t="shared" si="5"/>
        <v/>
      </c>
      <c r="CC29" s="69" t="str">
        <f t="shared" si="6"/>
        <v/>
      </c>
      <c r="CD29" s="69" t="str">
        <f t="shared" si="7"/>
        <v/>
      </c>
      <c r="CE29" s="69" t="str">
        <f t="shared" si="8"/>
        <v/>
      </c>
    </row>
    <row r="30" spans="1:83">
      <c r="A30" s="94" t="s">
        <v>445</v>
      </c>
      <c r="B30" s="76">
        <v>93659.146104395099</v>
      </c>
      <c r="C30" s="76">
        <v>22115.977998949402</v>
      </c>
      <c r="D30" s="76">
        <v>13635.8803300531</v>
      </c>
      <c r="E30" s="76">
        <v>22726.3927436288</v>
      </c>
      <c r="F30" s="76">
        <v>12328.563720595101</v>
      </c>
      <c r="G30" s="76">
        <v>420.509399752555</v>
      </c>
      <c r="H30" s="76">
        <v>170304.15143902399</v>
      </c>
      <c r="I30" s="94"/>
      <c r="J30" s="94" t="s">
        <v>445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76">
        <v>0</v>
      </c>
      <c r="AO30" s="76">
        <v>0</v>
      </c>
      <c r="AP30" s="76">
        <v>0</v>
      </c>
      <c r="AQ30" s="76">
        <v>0</v>
      </c>
      <c r="AR30" s="76">
        <v>0</v>
      </c>
      <c r="AS30" s="76">
        <v>0</v>
      </c>
      <c r="AT30" s="76">
        <v>0</v>
      </c>
      <c r="AU30" s="76">
        <v>0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76">
        <v>0</v>
      </c>
      <c r="BF30" s="76">
        <v>0</v>
      </c>
      <c r="BG30" s="76">
        <v>0</v>
      </c>
      <c r="BH30" s="76">
        <v>0</v>
      </c>
      <c r="BI30" s="76">
        <v>0</v>
      </c>
      <c r="BJ30" s="76">
        <v>0</v>
      </c>
      <c r="BK30" s="76">
        <v>0</v>
      </c>
      <c r="BL30" s="76">
        <v>0</v>
      </c>
      <c r="BM30" s="76">
        <v>0</v>
      </c>
      <c r="BN30" s="76">
        <v>0</v>
      </c>
      <c r="BO30" s="76">
        <v>0</v>
      </c>
      <c r="BP30" s="76">
        <v>0</v>
      </c>
      <c r="BQ30" s="76">
        <v>0</v>
      </c>
      <c r="BR30" s="76">
        <v>0</v>
      </c>
      <c r="BS30" s="76">
        <v>0</v>
      </c>
      <c r="BT30" s="76">
        <v>0</v>
      </c>
      <c r="BU30" s="76">
        <v>0</v>
      </c>
      <c r="BV30" s="76"/>
      <c r="BW30" s="94"/>
      <c r="BX30" s="24" t="str">
        <f t="shared" si="0"/>
        <v/>
      </c>
      <c r="BY30" s="69" t="str">
        <f t="shared" si="2"/>
        <v/>
      </c>
      <c r="BZ30" s="69" t="str">
        <f t="shared" si="3"/>
        <v/>
      </c>
      <c r="CA30" s="69" t="str">
        <f t="shared" si="4"/>
        <v/>
      </c>
      <c r="CB30" s="69" t="str">
        <f t="shared" si="5"/>
        <v/>
      </c>
      <c r="CC30" s="69" t="str">
        <f t="shared" si="6"/>
        <v/>
      </c>
      <c r="CD30" s="69" t="str">
        <f t="shared" si="7"/>
        <v/>
      </c>
      <c r="CE30" s="69" t="str">
        <f t="shared" si="8"/>
        <v/>
      </c>
    </row>
    <row r="31" spans="1:83">
      <c r="A31" s="94" t="s">
        <v>393</v>
      </c>
      <c r="B31" s="76">
        <v>97399.450239602404</v>
      </c>
      <c r="C31" s="76">
        <v>15519.950843309</v>
      </c>
      <c r="D31" s="76">
        <v>10530.341056858801</v>
      </c>
      <c r="E31" s="76">
        <v>20936.999348730998</v>
      </c>
      <c r="F31" s="76">
        <v>12552.4441785324</v>
      </c>
      <c r="G31" s="76">
        <v>545.96450124334297</v>
      </c>
      <c r="H31" s="76">
        <v>61454.061209464999</v>
      </c>
      <c r="I31" s="94"/>
      <c r="J31" s="94" t="s">
        <v>393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76">
        <v>0</v>
      </c>
      <c r="AO31" s="76">
        <v>0</v>
      </c>
      <c r="AP31" s="76">
        <v>0</v>
      </c>
      <c r="AQ31" s="76">
        <v>0</v>
      </c>
      <c r="AR31" s="76">
        <v>0</v>
      </c>
      <c r="AS31" s="76">
        <v>0</v>
      </c>
      <c r="AT31" s="76">
        <v>0</v>
      </c>
      <c r="AU31" s="76">
        <v>0</v>
      </c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  <c r="BF31" s="76">
        <v>0</v>
      </c>
      <c r="BG31" s="76">
        <v>0</v>
      </c>
      <c r="BH31" s="76">
        <v>0</v>
      </c>
      <c r="BI31" s="76">
        <v>0</v>
      </c>
      <c r="BJ31" s="76">
        <v>0</v>
      </c>
      <c r="BK31" s="76">
        <v>0</v>
      </c>
      <c r="BL31" s="76">
        <v>0</v>
      </c>
      <c r="BM31" s="76">
        <v>0</v>
      </c>
      <c r="BN31" s="76">
        <v>0</v>
      </c>
      <c r="BO31" s="76">
        <v>0</v>
      </c>
      <c r="BP31" s="76">
        <v>0</v>
      </c>
      <c r="BQ31" s="76">
        <v>0</v>
      </c>
      <c r="BR31" s="76">
        <v>0</v>
      </c>
      <c r="BS31" s="76">
        <v>0</v>
      </c>
      <c r="BT31" s="76">
        <v>0</v>
      </c>
      <c r="BU31" s="76">
        <v>0</v>
      </c>
      <c r="BV31" s="76"/>
      <c r="BW31" s="94"/>
      <c r="BX31" s="24" t="str">
        <f t="shared" si="0"/>
        <v/>
      </c>
      <c r="BY31" s="69" t="str">
        <f t="shared" si="2"/>
        <v/>
      </c>
      <c r="BZ31" s="69" t="str">
        <f t="shared" si="3"/>
        <v/>
      </c>
      <c r="CA31" s="69" t="str">
        <f t="shared" si="4"/>
        <v/>
      </c>
      <c r="CB31" s="69" t="str">
        <f t="shared" si="5"/>
        <v/>
      </c>
      <c r="CC31" s="69" t="str">
        <f t="shared" si="6"/>
        <v/>
      </c>
      <c r="CD31" s="69" t="str">
        <f t="shared" si="7"/>
        <v/>
      </c>
      <c r="CE31" s="69" t="str">
        <f t="shared" si="8"/>
        <v/>
      </c>
    </row>
    <row r="32" spans="1:83">
      <c r="A32" s="94" t="s">
        <v>446</v>
      </c>
      <c r="B32" s="76">
        <v>17182.4361742855</v>
      </c>
      <c r="C32" s="76">
        <v>7355.6978207470902</v>
      </c>
      <c r="D32" s="76">
        <v>3299.62561247339</v>
      </c>
      <c r="E32" s="76">
        <v>3675.2959231291802</v>
      </c>
      <c r="F32" s="76">
        <v>2033.7955019435899</v>
      </c>
      <c r="G32" s="76">
        <v>49.7672046301074</v>
      </c>
      <c r="H32" s="76">
        <v>26119.114703777799</v>
      </c>
      <c r="I32" s="94"/>
      <c r="J32" s="94" t="s">
        <v>446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76">
        <v>0</v>
      </c>
      <c r="AO32" s="76">
        <v>0</v>
      </c>
      <c r="AP32" s="76">
        <v>0</v>
      </c>
      <c r="AQ32" s="76">
        <v>0</v>
      </c>
      <c r="AR32" s="76">
        <v>0</v>
      </c>
      <c r="AS32" s="76">
        <v>0</v>
      </c>
      <c r="AT32" s="76"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  <c r="BC32" s="76">
        <v>0</v>
      </c>
      <c r="BD32" s="76">
        <v>0</v>
      </c>
      <c r="BE32" s="76">
        <v>0</v>
      </c>
      <c r="BF32" s="76">
        <v>0</v>
      </c>
      <c r="BG32" s="76">
        <v>0</v>
      </c>
      <c r="BH32" s="76">
        <v>0</v>
      </c>
      <c r="BI32" s="76">
        <v>0</v>
      </c>
      <c r="BJ32" s="76">
        <v>0</v>
      </c>
      <c r="BK32" s="76">
        <v>0</v>
      </c>
      <c r="BL32" s="76">
        <v>0</v>
      </c>
      <c r="BM32" s="76">
        <v>0</v>
      </c>
      <c r="BN32" s="76">
        <v>0</v>
      </c>
      <c r="BO32" s="76">
        <v>0</v>
      </c>
      <c r="BP32" s="76">
        <v>0</v>
      </c>
      <c r="BQ32" s="76">
        <v>0</v>
      </c>
      <c r="BR32" s="76">
        <v>0</v>
      </c>
      <c r="BS32" s="76">
        <v>0</v>
      </c>
      <c r="BT32" s="76">
        <v>0</v>
      </c>
      <c r="BU32" s="76">
        <v>0</v>
      </c>
      <c r="BV32" s="76"/>
      <c r="BW32" s="94"/>
      <c r="BX32" s="24" t="str">
        <f t="shared" si="0"/>
        <v/>
      </c>
      <c r="BY32" s="69" t="str">
        <f t="shared" si="2"/>
        <v/>
      </c>
      <c r="BZ32" s="69" t="str">
        <f t="shared" si="3"/>
        <v/>
      </c>
      <c r="CA32" s="69" t="str">
        <f t="shared" si="4"/>
        <v/>
      </c>
      <c r="CB32" s="69" t="str">
        <f t="shared" si="5"/>
        <v/>
      </c>
      <c r="CC32" s="69" t="str">
        <f t="shared" si="6"/>
        <v/>
      </c>
      <c r="CD32" s="69" t="str">
        <f t="shared" si="7"/>
        <v/>
      </c>
      <c r="CE32" s="69" t="str">
        <f t="shared" si="8"/>
        <v/>
      </c>
    </row>
    <row r="33" spans="1:83">
      <c r="A33" s="94" t="s">
        <v>447</v>
      </c>
      <c r="B33" s="76">
        <v>13046.491370772201</v>
      </c>
      <c r="C33" s="76">
        <v>5263.2698487591697</v>
      </c>
      <c r="D33" s="76">
        <v>3642.1409782691399</v>
      </c>
      <c r="E33" s="76">
        <v>4538.9038959548097</v>
      </c>
      <c r="F33" s="76">
        <v>1986.2470453896501</v>
      </c>
      <c r="G33" s="76">
        <v>99.093390314180596</v>
      </c>
      <c r="H33" s="76">
        <v>15647.6805729721</v>
      </c>
      <c r="I33" s="94"/>
      <c r="J33" s="94" t="s">
        <v>447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6">
        <v>0</v>
      </c>
      <c r="AR33" s="76">
        <v>0</v>
      </c>
      <c r="AS33" s="76">
        <v>0</v>
      </c>
      <c r="AT33" s="76">
        <v>0</v>
      </c>
      <c r="AU33" s="76">
        <v>0</v>
      </c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76">
        <v>0</v>
      </c>
      <c r="BF33" s="76">
        <v>0</v>
      </c>
      <c r="BG33" s="76">
        <v>0</v>
      </c>
      <c r="BH33" s="76">
        <v>0</v>
      </c>
      <c r="BI33" s="76">
        <v>0</v>
      </c>
      <c r="BJ33" s="76">
        <v>0</v>
      </c>
      <c r="BK33" s="76">
        <v>0</v>
      </c>
      <c r="BL33" s="76">
        <v>0</v>
      </c>
      <c r="BM33" s="76">
        <v>0</v>
      </c>
      <c r="BN33" s="76">
        <v>0</v>
      </c>
      <c r="BO33" s="76">
        <v>0</v>
      </c>
      <c r="BP33" s="76">
        <v>0</v>
      </c>
      <c r="BQ33" s="76">
        <v>0</v>
      </c>
      <c r="BR33" s="76">
        <v>0</v>
      </c>
      <c r="BS33" s="76">
        <v>0</v>
      </c>
      <c r="BT33" s="76">
        <v>0</v>
      </c>
      <c r="BU33" s="76">
        <v>0</v>
      </c>
      <c r="BV33" s="76"/>
      <c r="BW33" s="94"/>
      <c r="BX33" s="24" t="str">
        <f t="shared" si="0"/>
        <v/>
      </c>
      <c r="BY33" s="69" t="str">
        <f t="shared" si="2"/>
        <v/>
      </c>
      <c r="BZ33" s="69" t="str">
        <f t="shared" si="3"/>
        <v/>
      </c>
      <c r="CA33" s="69" t="str">
        <f t="shared" si="4"/>
        <v/>
      </c>
      <c r="CB33" s="69" t="str">
        <f t="shared" si="5"/>
        <v/>
      </c>
      <c r="CC33" s="69" t="str">
        <f t="shared" si="6"/>
        <v/>
      </c>
      <c r="CD33" s="69" t="str">
        <f t="shared" si="7"/>
        <v/>
      </c>
      <c r="CE33" s="69" t="str">
        <f t="shared" si="8"/>
        <v/>
      </c>
    </row>
    <row r="34" spans="1:83">
      <c r="A34" s="94" t="s">
        <v>448</v>
      </c>
      <c r="B34" s="76">
        <v>9896.2959543259694</v>
      </c>
      <c r="C34" s="76">
        <v>13772.2135030235</v>
      </c>
      <c r="D34" s="76">
        <v>6239.6798114001904</v>
      </c>
      <c r="E34" s="76">
        <v>7894.2915000674802</v>
      </c>
      <c r="F34" s="76">
        <v>2023.3486953174699</v>
      </c>
      <c r="G34" s="76">
        <v>149.62360633234701</v>
      </c>
      <c r="H34" s="76">
        <v>61146.426882156098</v>
      </c>
      <c r="I34" s="94"/>
      <c r="J34" s="94" t="s">
        <v>448</v>
      </c>
      <c r="K34" s="76">
        <v>29.127534380612801</v>
      </c>
      <c r="L34" s="76">
        <v>3523.0874548002398</v>
      </c>
      <c r="M34" s="76">
        <v>190.18617429472101</v>
      </c>
      <c r="N34" s="76">
        <v>190.182289870006</v>
      </c>
      <c r="O34" s="76">
        <v>164.19090799401101</v>
      </c>
      <c r="P34" s="76">
        <v>2.66748033863165E-2</v>
      </c>
      <c r="Q34" s="76">
        <v>1220.6202573028199</v>
      </c>
      <c r="R34" s="76">
        <v>315.50769673129099</v>
      </c>
      <c r="S34" s="76">
        <v>7368.1757721734803</v>
      </c>
      <c r="T34" s="76">
        <v>178.46240221568701</v>
      </c>
      <c r="U34" s="76">
        <v>199.19781175014299</v>
      </c>
      <c r="V34" s="76">
        <v>48.356679788618202</v>
      </c>
      <c r="W34" s="76">
        <v>8740.3287179310792</v>
      </c>
      <c r="X34" s="76">
        <v>92.948244371154701</v>
      </c>
      <c r="Y34" s="76">
        <v>212.285747100344</v>
      </c>
      <c r="Z34" s="76">
        <v>212.285747100344</v>
      </c>
      <c r="AA34" s="76">
        <v>35.345287487207401</v>
      </c>
      <c r="AB34" s="76">
        <v>60.481184802788903</v>
      </c>
      <c r="AC34" s="76">
        <v>1.4072878138756399</v>
      </c>
      <c r="AD34" s="76">
        <v>10086.005705400399</v>
      </c>
      <c r="AE34" s="76">
        <v>327.44797456695801</v>
      </c>
      <c r="AF34" s="76">
        <v>527.86544773794401</v>
      </c>
      <c r="AG34" s="76">
        <v>19.241082500410801</v>
      </c>
      <c r="AH34" s="76">
        <v>12819.8454887484</v>
      </c>
      <c r="AI34" s="76">
        <v>0</v>
      </c>
      <c r="AJ34" s="76">
        <v>69710.962391850699</v>
      </c>
      <c r="AK34" s="76">
        <v>5491.89783431043</v>
      </c>
      <c r="AL34" s="76">
        <v>574.86687784712899</v>
      </c>
      <c r="AM34" s="76">
        <v>6102.1099996447701</v>
      </c>
      <c r="AN34" s="76">
        <v>0.46321030560455101</v>
      </c>
      <c r="AO34" s="76">
        <v>661.48220657948002</v>
      </c>
      <c r="AP34" s="76">
        <v>58.411901158198198</v>
      </c>
      <c r="AQ34" s="76">
        <v>17959.8360700339</v>
      </c>
      <c r="AR34" s="76">
        <v>54.799787475035302</v>
      </c>
      <c r="AS34" s="76">
        <v>5.5017246057000397</v>
      </c>
      <c r="AT34" s="76">
        <v>132.896495919454</v>
      </c>
      <c r="AU34" s="76">
        <v>44.641113883606998</v>
      </c>
      <c r="AV34" s="76">
        <v>2.26971514204158</v>
      </c>
      <c r="AW34" s="76">
        <v>19.8453600626443</v>
      </c>
      <c r="AX34" s="76">
        <v>7305.1228267365204</v>
      </c>
      <c r="AY34" s="76">
        <v>1726.5779744543399</v>
      </c>
      <c r="AZ34" s="76">
        <v>5578.5448522821698</v>
      </c>
      <c r="BA34" s="76">
        <v>2.3220929865881801</v>
      </c>
      <c r="BB34" s="76">
        <v>1.0653005360560399</v>
      </c>
      <c r="BC34" s="76">
        <v>554.91708601883795</v>
      </c>
      <c r="BD34" s="76">
        <v>2.4465949866951</v>
      </c>
      <c r="BE34" s="76">
        <v>200.89010729828999</v>
      </c>
      <c r="BF34" s="76">
        <v>5.4030871698947802</v>
      </c>
      <c r="BG34" s="76">
        <v>5.6843750122565897</v>
      </c>
      <c r="BH34" s="76">
        <v>443.38214785583898</v>
      </c>
      <c r="BI34" s="76">
        <v>9184.4424814215909</v>
      </c>
      <c r="BJ34" s="76">
        <v>170.75795670993199</v>
      </c>
      <c r="BK34" s="76">
        <v>17.337702614736699</v>
      </c>
      <c r="BL34" s="76">
        <v>4.0054250185353597</v>
      </c>
      <c r="BM34" s="76">
        <v>142.29067486793701</v>
      </c>
      <c r="BN34" s="76">
        <v>8550.7633875346291</v>
      </c>
      <c r="BO34" s="76">
        <v>0</v>
      </c>
      <c r="BP34" s="76">
        <v>830.66713185357901</v>
      </c>
      <c r="BQ34" s="76">
        <v>2962.0641381711098</v>
      </c>
      <c r="BR34" s="76">
        <v>2.25002378200676E-2</v>
      </c>
      <c r="BS34" s="76">
        <v>6314.2497262929701</v>
      </c>
      <c r="BT34" s="76">
        <v>60058.7191140754</v>
      </c>
      <c r="BU34" s="76">
        <v>1939.2449824871201</v>
      </c>
      <c r="BV34" s="76"/>
      <c r="BW34" s="94"/>
      <c r="BX34" s="24">
        <f t="shared" si="0"/>
        <v>5.7923058563783677E-3</v>
      </c>
      <c r="BY34" s="69">
        <f t="shared" si="2"/>
        <v>-0.25546125477859943</v>
      </c>
      <c r="BZ34" s="69">
        <f t="shared" si="3"/>
        <v>-6.9151412303187193E-2</v>
      </c>
      <c r="CA34" s="69">
        <f t="shared" si="4"/>
        <v>-2.2047575502844502E-2</v>
      </c>
      <c r="CB34" s="69">
        <f t="shared" si="5"/>
        <v>-7.463224195938592E-2</v>
      </c>
      <c r="CC34" s="69">
        <f t="shared" si="6"/>
        <v>-0.14667304827384967</v>
      </c>
      <c r="CD34" s="69">
        <f t="shared" si="7"/>
        <v>-4.9009188083075195E-2</v>
      </c>
      <c r="CE34" s="69">
        <f t="shared" si="8"/>
        <v>-1.7788574468578074E-2</v>
      </c>
    </row>
    <row r="35" spans="1:83">
      <c r="A35" s="94" t="s">
        <v>394</v>
      </c>
      <c r="B35" s="76">
        <v>177848.130130442</v>
      </c>
      <c r="C35" s="76">
        <v>11853.6758292135</v>
      </c>
      <c r="D35" s="76">
        <v>9748.2056483192991</v>
      </c>
      <c r="E35" s="76">
        <v>22715.632354006499</v>
      </c>
      <c r="F35" s="76">
        <v>17340.035810954399</v>
      </c>
      <c r="G35" s="76">
        <v>627.24304930468804</v>
      </c>
      <c r="H35" s="76">
        <v>60996.813606628799</v>
      </c>
      <c r="I35" s="94"/>
      <c r="J35" s="94" t="s">
        <v>394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  <c r="BN35" s="76">
        <v>0</v>
      </c>
      <c r="BO35" s="76">
        <v>0</v>
      </c>
      <c r="BP35" s="76">
        <v>0</v>
      </c>
      <c r="BQ35" s="76">
        <v>0</v>
      </c>
      <c r="BR35" s="76">
        <v>0</v>
      </c>
      <c r="BS35" s="76">
        <v>0</v>
      </c>
      <c r="BT35" s="76">
        <v>0</v>
      </c>
      <c r="BU35" s="76">
        <v>0</v>
      </c>
      <c r="BV35" s="76"/>
      <c r="BW35" s="94"/>
      <c r="BX35" s="24" t="str">
        <f t="shared" si="0"/>
        <v/>
      </c>
      <c r="BY35" s="69" t="str">
        <f t="shared" si="2"/>
        <v/>
      </c>
      <c r="BZ35" s="69" t="str">
        <f t="shared" si="3"/>
        <v/>
      </c>
      <c r="CA35" s="69" t="str">
        <f t="shared" si="4"/>
        <v/>
      </c>
      <c r="CB35" s="69" t="str">
        <f t="shared" si="5"/>
        <v/>
      </c>
      <c r="CC35" s="69" t="str">
        <f t="shared" si="6"/>
        <v/>
      </c>
      <c r="CD35" s="69" t="str">
        <f t="shared" si="7"/>
        <v/>
      </c>
      <c r="CE35" s="69" t="str">
        <f t="shared" si="8"/>
        <v/>
      </c>
    </row>
    <row r="36" spans="1:83">
      <c r="A36" s="94" t="s">
        <v>449</v>
      </c>
      <c r="B36" s="76">
        <v>125960.21999768799</v>
      </c>
      <c r="C36" s="76">
        <v>35010.113426326701</v>
      </c>
      <c r="D36" s="76">
        <v>9444.9274361278003</v>
      </c>
      <c r="E36" s="76">
        <v>33744.209854508699</v>
      </c>
      <c r="F36" s="76">
        <v>25427.857888524501</v>
      </c>
      <c r="G36" s="76">
        <v>1556.5486684084599</v>
      </c>
      <c r="H36" s="76">
        <v>77332.900823992095</v>
      </c>
      <c r="I36" s="94"/>
      <c r="J36" s="94" t="s">
        <v>449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  <c r="BN36" s="76">
        <v>0</v>
      </c>
      <c r="BO36" s="76">
        <v>0</v>
      </c>
      <c r="BP36" s="76">
        <v>0</v>
      </c>
      <c r="BQ36" s="76">
        <v>0</v>
      </c>
      <c r="BR36" s="76">
        <v>0</v>
      </c>
      <c r="BS36" s="76">
        <v>0</v>
      </c>
      <c r="BT36" s="76">
        <v>0</v>
      </c>
      <c r="BU36" s="76">
        <v>0</v>
      </c>
      <c r="BV36" s="76"/>
      <c r="BW36" s="94"/>
      <c r="BX36" s="24" t="str">
        <f t="shared" si="0"/>
        <v/>
      </c>
      <c r="BY36" s="69" t="str">
        <f t="shared" si="2"/>
        <v/>
      </c>
      <c r="BZ36" s="69" t="str">
        <f t="shared" si="3"/>
        <v/>
      </c>
      <c r="CA36" s="69" t="str">
        <f t="shared" si="4"/>
        <v/>
      </c>
      <c r="CB36" s="69" t="str">
        <f t="shared" si="5"/>
        <v/>
      </c>
      <c r="CC36" s="69" t="str">
        <f t="shared" si="6"/>
        <v/>
      </c>
      <c r="CD36" s="69" t="str">
        <f t="shared" si="7"/>
        <v/>
      </c>
      <c r="CE36" s="69" t="str">
        <f t="shared" si="8"/>
        <v/>
      </c>
    </row>
    <row r="37" spans="1:83">
      <c r="A37" s="94" t="s">
        <v>450</v>
      </c>
      <c r="B37" s="76">
        <v>18939.3454879081</v>
      </c>
      <c r="C37" s="76">
        <v>34401.7031936477</v>
      </c>
      <c r="D37" s="76">
        <v>2949.0439799010801</v>
      </c>
      <c r="E37" s="76">
        <v>7611.5765233125203</v>
      </c>
      <c r="F37" s="76">
        <v>4996.5481797951497</v>
      </c>
      <c r="G37" s="76">
        <v>344.59444346813598</v>
      </c>
      <c r="H37" s="76">
        <v>26492.004580270401</v>
      </c>
      <c r="I37" s="94"/>
      <c r="J37" s="94" t="s">
        <v>450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v>0</v>
      </c>
      <c r="BJ37" s="76">
        <v>0</v>
      </c>
      <c r="BK37" s="76">
        <v>0</v>
      </c>
      <c r="BL37" s="76">
        <v>0</v>
      </c>
      <c r="BM37" s="76">
        <v>0</v>
      </c>
      <c r="BN37" s="76">
        <v>0</v>
      </c>
      <c r="BO37" s="76">
        <v>0</v>
      </c>
      <c r="BP37" s="76">
        <v>0</v>
      </c>
      <c r="BQ37" s="76">
        <v>0</v>
      </c>
      <c r="BR37" s="76">
        <v>0</v>
      </c>
      <c r="BS37" s="76">
        <v>0</v>
      </c>
      <c r="BT37" s="76">
        <v>0</v>
      </c>
      <c r="BU37" s="76">
        <v>0</v>
      </c>
      <c r="BV37" s="76"/>
      <c r="BW37" s="94"/>
      <c r="BX37" s="24" t="str">
        <f t="shared" si="0"/>
        <v/>
      </c>
      <c r="BY37" s="69" t="str">
        <f t="shared" si="2"/>
        <v/>
      </c>
      <c r="BZ37" s="69" t="str">
        <f t="shared" si="3"/>
        <v/>
      </c>
      <c r="CA37" s="69" t="str">
        <f t="shared" si="4"/>
        <v/>
      </c>
      <c r="CB37" s="69" t="str">
        <f t="shared" si="5"/>
        <v/>
      </c>
      <c r="CC37" s="69" t="str">
        <f t="shared" si="6"/>
        <v/>
      </c>
      <c r="CD37" s="69" t="str">
        <f t="shared" si="7"/>
        <v/>
      </c>
      <c r="CE37" s="69" t="str">
        <f t="shared" si="8"/>
        <v/>
      </c>
    </row>
    <row r="38" spans="1:83">
      <c r="A38" s="94" t="s">
        <v>395</v>
      </c>
      <c r="B38" s="76">
        <v>22429.8669695311</v>
      </c>
      <c r="C38" s="76">
        <v>988.44301863867304</v>
      </c>
      <c r="D38" s="76">
        <v>3032.8969582915302</v>
      </c>
      <c r="E38" s="76">
        <v>3511.72273550112</v>
      </c>
      <c r="F38" s="76">
        <v>1970.6488688095001</v>
      </c>
      <c r="G38" s="76">
        <v>189.53008012696699</v>
      </c>
      <c r="H38" s="76">
        <v>21965.9014848964</v>
      </c>
      <c r="I38" s="94"/>
      <c r="J38" s="94" t="s">
        <v>395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  <c r="BN38" s="76">
        <v>0</v>
      </c>
      <c r="BO38" s="76">
        <v>0</v>
      </c>
      <c r="BP38" s="76">
        <v>0</v>
      </c>
      <c r="BQ38" s="76">
        <v>0</v>
      </c>
      <c r="BR38" s="76">
        <v>0</v>
      </c>
      <c r="BS38" s="76">
        <v>0</v>
      </c>
      <c r="BT38" s="76">
        <v>0</v>
      </c>
      <c r="BU38" s="76">
        <v>0</v>
      </c>
      <c r="BV38" s="76"/>
      <c r="BW38" s="94"/>
      <c r="BX38" s="24" t="str">
        <f t="shared" si="0"/>
        <v/>
      </c>
      <c r="BY38" s="69" t="str">
        <f t="shared" si="2"/>
        <v/>
      </c>
      <c r="BZ38" s="69" t="str">
        <f t="shared" si="3"/>
        <v/>
      </c>
      <c r="CA38" s="69" t="str">
        <f t="shared" si="4"/>
        <v/>
      </c>
      <c r="CB38" s="69" t="str">
        <f t="shared" si="5"/>
        <v/>
      </c>
      <c r="CC38" s="69" t="str">
        <f t="shared" si="6"/>
        <v/>
      </c>
      <c r="CD38" s="69" t="str">
        <f t="shared" si="7"/>
        <v/>
      </c>
      <c r="CE38" s="69" t="str">
        <f t="shared" si="8"/>
        <v/>
      </c>
    </row>
    <row r="39" spans="1:83">
      <c r="A39" s="94" t="s">
        <v>451</v>
      </c>
      <c r="B39" s="76">
        <v>55849.795554110999</v>
      </c>
      <c r="C39" s="76">
        <v>16889.561971188999</v>
      </c>
      <c r="D39" s="76">
        <v>8152.85455656675</v>
      </c>
      <c r="E39" s="76">
        <v>18043.3058144473</v>
      </c>
      <c r="F39" s="76">
        <v>11264.317422575001</v>
      </c>
      <c r="G39" s="76">
        <v>698.87528546694</v>
      </c>
      <c r="H39" s="76">
        <v>36597.3320552652</v>
      </c>
      <c r="I39" s="94"/>
      <c r="J39" s="94" t="s">
        <v>451</v>
      </c>
      <c r="K39" s="76">
        <v>2.41075432120239E-5</v>
      </c>
      <c r="L39" s="76">
        <v>6.8572471348842604E-2</v>
      </c>
      <c r="M39" s="76">
        <v>0.14474948146913799</v>
      </c>
      <c r="N39" s="76">
        <v>0.14474948146913799</v>
      </c>
      <c r="O39" s="76">
        <v>0.17686021435539501</v>
      </c>
      <c r="P39" s="76">
        <v>1.2223269156787201E-8</v>
      </c>
      <c r="Q39" s="76">
        <v>3.4788920711850399E-2</v>
      </c>
      <c r="R39" s="76">
        <v>0.34539364362880798</v>
      </c>
      <c r="S39" s="76">
        <v>5.2864816371522698</v>
      </c>
      <c r="T39" s="76">
        <v>9.4222775062087497E-2</v>
      </c>
      <c r="U39" s="76">
        <v>3.5875270088460399E-2</v>
      </c>
      <c r="V39" s="76">
        <v>5.88900895808461E-2</v>
      </c>
      <c r="W39" s="76">
        <v>7.0603935683239798E-3</v>
      </c>
      <c r="X39" s="76">
        <v>9.1224458572397495E-5</v>
      </c>
      <c r="Y39" s="76">
        <v>9.8700949812221397E-2</v>
      </c>
      <c r="Z39" s="76">
        <v>9.8700949812221397E-2</v>
      </c>
      <c r="AA39" s="76">
        <v>1.0815523184356001E-3</v>
      </c>
      <c r="AB39" s="76">
        <v>2.2867977683272901E-2</v>
      </c>
      <c r="AC39" s="76">
        <v>3.4211990291649502E-3</v>
      </c>
      <c r="AD39" s="76">
        <v>0.29392324199608699</v>
      </c>
      <c r="AE39" s="76">
        <v>1.9245581642112701E-2</v>
      </c>
      <c r="AF39" s="76">
        <v>4.3590767744175701E-4</v>
      </c>
      <c r="AG39" s="76">
        <v>1.8982596617205898E-2</v>
      </c>
      <c r="AH39" s="76">
        <v>0.78452961634065599</v>
      </c>
      <c r="AI39" s="76">
        <v>0</v>
      </c>
      <c r="AJ39" s="76">
        <v>1.33487257836053</v>
      </c>
      <c r="AK39" s="76">
        <v>0.27293858143597999</v>
      </c>
      <c r="AL39" s="76">
        <v>2.9244846640982699E-2</v>
      </c>
      <c r="AM39" s="76">
        <v>0.30326498039539901</v>
      </c>
      <c r="AN39" s="76">
        <v>2.3924778521470201E-5</v>
      </c>
      <c r="AO39" s="76">
        <v>4.5058617509107703E-2</v>
      </c>
      <c r="AP39" s="76">
        <v>6.5289781025920602E-3</v>
      </c>
      <c r="AQ39" s="76">
        <v>0.13352460903454</v>
      </c>
      <c r="AR39" s="76">
        <v>1.87396242221817E-3</v>
      </c>
      <c r="AS39" s="76">
        <v>1.44649591869354E-3</v>
      </c>
      <c r="AT39" s="76">
        <v>3.5457211042951499E-2</v>
      </c>
      <c r="AU39" s="76">
        <v>4.2364909031785102E-3</v>
      </c>
      <c r="AV39" s="76">
        <v>6.5410925004271298E-5</v>
      </c>
      <c r="AW39" s="76">
        <v>5.6666191570627703E-3</v>
      </c>
      <c r="AX39" s="76">
        <v>0.806838585305092</v>
      </c>
      <c r="AY39" s="76">
        <v>0.52052731472632296</v>
      </c>
      <c r="AZ39" s="76">
        <v>0.28631127057876798</v>
      </c>
      <c r="BA39" s="76">
        <v>1.0708697784906E-4</v>
      </c>
      <c r="BB39" s="76">
        <v>9.4655224678538396E-5</v>
      </c>
      <c r="BC39" s="76">
        <v>4.7648184218213402E-2</v>
      </c>
      <c r="BD39" s="76">
        <v>5.2585448392554902E-4</v>
      </c>
      <c r="BE39" s="76">
        <v>0.16082101225218601</v>
      </c>
      <c r="BF39" s="76">
        <v>7.99706123888733E-4</v>
      </c>
      <c r="BG39" s="76">
        <v>1.0771953901354101E-3</v>
      </c>
      <c r="BH39" s="76">
        <v>0.23387206688823101</v>
      </c>
      <c r="BI39" s="76">
        <v>1.84207621069572E-2</v>
      </c>
      <c r="BJ39" s="76">
        <v>1.7879046721451498E-2</v>
      </c>
      <c r="BK39" s="76">
        <v>2.0506906529539101E-3</v>
      </c>
      <c r="BL39" s="76">
        <v>3.7664732110870302E-4</v>
      </c>
      <c r="BM39" s="76">
        <v>1.63767434426275E-2</v>
      </c>
      <c r="BN39" s="76">
        <v>8.7978948783544696E-3</v>
      </c>
      <c r="BO39" s="76">
        <v>0</v>
      </c>
      <c r="BP39" s="76">
        <v>6.8773628102316295E-4</v>
      </c>
      <c r="BQ39" s="76">
        <v>2.2257331760776398E-2</v>
      </c>
      <c r="BR39" s="76">
        <v>0</v>
      </c>
      <c r="BS39" s="76">
        <v>3.7064653185403199E-3</v>
      </c>
      <c r="BT39" s="76">
        <v>1.2293813830696001</v>
      </c>
      <c r="BU39" s="76">
        <v>8.8529615918473397E-3</v>
      </c>
      <c r="BV39" s="76"/>
      <c r="BW39" s="94"/>
      <c r="BX39" s="24">
        <f t="shared" si="0"/>
        <v>3.5663607351744493E-3</v>
      </c>
      <c r="BY39" s="69">
        <f t="shared" si="2"/>
        <v>-0.99990534465552283</v>
      </c>
      <c r="BZ39" s="69">
        <f t="shared" si="3"/>
        <v>-0.99995354943972625</v>
      </c>
      <c r="CA39" s="69">
        <f t="shared" si="4"/>
        <v>-0.99996280260143344</v>
      </c>
      <c r="CB39" s="69">
        <f t="shared" si="5"/>
        <v>-0.99995528321729943</v>
      </c>
      <c r="CC39" s="69">
        <f t="shared" si="6"/>
        <v>-0.99995378971532867</v>
      </c>
      <c r="CD39" s="69">
        <f t="shared" si="7"/>
        <v>-0.99997656700160509</v>
      </c>
      <c r="CE39" s="69">
        <f t="shared" si="8"/>
        <v>-0.99996640789603974</v>
      </c>
    </row>
    <row r="40" spans="1:83">
      <c r="A40" s="94" t="s">
        <v>452</v>
      </c>
      <c r="B40" s="76">
        <v>24052.327433563602</v>
      </c>
      <c r="C40" s="76">
        <v>21306.276278540001</v>
      </c>
      <c r="D40" s="76">
        <v>8406.3681959324804</v>
      </c>
      <c r="E40" s="76">
        <v>18468.186921803801</v>
      </c>
      <c r="F40" s="76">
        <v>6164.5028332793099</v>
      </c>
      <c r="G40" s="76">
        <v>267.00160813023399</v>
      </c>
      <c r="H40" s="76">
        <v>36956.237012410696</v>
      </c>
      <c r="I40" s="94"/>
      <c r="J40" s="94" t="s">
        <v>452</v>
      </c>
      <c r="K40" s="76">
        <v>4.2525630352178201</v>
      </c>
      <c r="L40" s="76">
        <v>870.05156714161399</v>
      </c>
      <c r="M40" s="76">
        <v>454.19900863104903</v>
      </c>
      <c r="N40" s="76">
        <v>454.18957950947203</v>
      </c>
      <c r="O40" s="76">
        <v>518.58013593181101</v>
      </c>
      <c r="P40" s="76">
        <v>6.4960399495147203E-2</v>
      </c>
      <c r="Q40" s="76">
        <v>611.89927317937997</v>
      </c>
      <c r="R40" s="76">
        <v>968.18139197497601</v>
      </c>
      <c r="S40" s="76">
        <v>16687.547162265699</v>
      </c>
      <c r="T40" s="76">
        <v>350.42277316325601</v>
      </c>
      <c r="U40" s="76">
        <v>246.163906586206</v>
      </c>
      <c r="V40" s="76">
        <v>171.19665794300801</v>
      </c>
      <c r="W40" s="76">
        <v>1893.5270251793099</v>
      </c>
      <c r="X40" s="76">
        <v>7.2538771315966297</v>
      </c>
      <c r="Y40" s="76">
        <v>336.23942769386798</v>
      </c>
      <c r="Z40" s="76">
        <v>336.23942769386798</v>
      </c>
      <c r="AA40" s="76">
        <v>42.801267862453599</v>
      </c>
      <c r="AB40" s="76">
        <v>95.530064063184398</v>
      </c>
      <c r="AC40" s="76">
        <v>9.0676796714965509</v>
      </c>
      <c r="AD40" s="76">
        <v>3563.01174600476</v>
      </c>
      <c r="AE40" s="76">
        <v>164.784458609919</v>
      </c>
      <c r="AF40" s="76">
        <v>143.419340193062</v>
      </c>
      <c r="AG40" s="76">
        <v>63.372355276277403</v>
      </c>
      <c r="AH40" s="76">
        <v>19299.704162546801</v>
      </c>
      <c r="AI40" s="76">
        <v>0</v>
      </c>
      <c r="AJ40" s="76">
        <v>31266.246678130599</v>
      </c>
      <c r="AK40" s="76">
        <v>5676.9973070983197</v>
      </c>
      <c r="AL40" s="76">
        <v>587.97579120906903</v>
      </c>
      <c r="AM40" s="76">
        <v>6307.7743661698396</v>
      </c>
      <c r="AN40" s="76">
        <v>0.23379145035354401</v>
      </c>
      <c r="AO40" s="76">
        <v>412.70888092263402</v>
      </c>
      <c r="AP40" s="76">
        <v>256.35326102173201</v>
      </c>
      <c r="AQ40" s="76">
        <v>7163.4725978716597</v>
      </c>
      <c r="AR40" s="76">
        <v>82.365151661458199</v>
      </c>
      <c r="AS40" s="76">
        <v>9.4586492093674295</v>
      </c>
      <c r="AT40" s="76">
        <v>392.24227583127998</v>
      </c>
      <c r="AU40" s="76">
        <v>167.65371915320401</v>
      </c>
      <c r="AV40" s="76">
        <v>10.225489850471501</v>
      </c>
      <c r="AW40" s="76">
        <v>71.916733499782296</v>
      </c>
      <c r="AX40" s="76">
        <v>16602.380344004301</v>
      </c>
      <c r="AY40" s="76">
        <v>5279.8702074831399</v>
      </c>
      <c r="AZ40" s="76">
        <v>11322.510136521199</v>
      </c>
      <c r="BA40" s="76">
        <v>3.1726913441029101</v>
      </c>
      <c r="BB40" s="76">
        <v>3.8012126871586198</v>
      </c>
      <c r="BC40" s="76">
        <v>2005.66923196481</v>
      </c>
      <c r="BD40" s="76">
        <v>5.8732170505464598</v>
      </c>
      <c r="BE40" s="76">
        <v>544.61638133346503</v>
      </c>
      <c r="BF40" s="76">
        <v>6.2424212911368597</v>
      </c>
      <c r="BG40" s="76">
        <v>10.1859960878982</v>
      </c>
      <c r="BH40" s="76">
        <v>942.23174644642404</v>
      </c>
      <c r="BI40" s="76">
        <v>7883.8118864639</v>
      </c>
      <c r="BJ40" s="76">
        <v>704.77110902406901</v>
      </c>
      <c r="BK40" s="76">
        <v>48.020557917073099</v>
      </c>
      <c r="BL40" s="76">
        <v>15.070362109161801</v>
      </c>
      <c r="BM40" s="76">
        <v>196.02713868505299</v>
      </c>
      <c r="BN40" s="76">
        <v>3071.7720011597999</v>
      </c>
      <c r="BO40" s="76">
        <v>0</v>
      </c>
      <c r="BP40" s="76">
        <v>94.883107412290698</v>
      </c>
      <c r="BQ40" s="76">
        <v>1192.2804829413899</v>
      </c>
      <c r="BR40" s="76">
        <v>7.8755024351438597E-3</v>
      </c>
      <c r="BS40" s="76">
        <v>2409.3691784798002</v>
      </c>
      <c r="BT40" s="76">
        <v>28060.621409414802</v>
      </c>
      <c r="BU40" s="76">
        <v>826.69824697325805</v>
      </c>
      <c r="BV40" s="76"/>
      <c r="BW40" s="94"/>
      <c r="BX40" s="24">
        <f t="shared" si="0"/>
        <v>6.7854785821140698E-3</v>
      </c>
      <c r="BY40" s="69">
        <f t="shared" si="2"/>
        <v>-0.30619823764002096</v>
      </c>
      <c r="BZ40" s="69">
        <f t="shared" si="3"/>
        <v>-9.4177513224788567E-2</v>
      </c>
      <c r="CA40" s="69">
        <f t="shared" si="4"/>
        <v>-0.24964333953134124</v>
      </c>
      <c r="CB40" s="69">
        <f t="shared" si="5"/>
        <v>-0.10102814021211266</v>
      </c>
      <c r="CC40" s="69">
        <f t="shared" si="6"/>
        <v>-0.14350429381270557</v>
      </c>
      <c r="CD40" s="69">
        <f t="shared" si="7"/>
        <v>-0.26582038191531099</v>
      </c>
      <c r="CE40" s="69">
        <f t="shared" si="8"/>
        <v>-0.24070674728080557</v>
      </c>
    </row>
    <row r="41" spans="1:83">
      <c r="A41" s="94" t="s">
        <v>453</v>
      </c>
      <c r="B41" s="76">
        <v>15990.2339258715</v>
      </c>
      <c r="C41" s="76">
        <v>20975.107704313301</v>
      </c>
      <c r="D41" s="76">
        <v>8724.9151877488894</v>
      </c>
      <c r="E41" s="76">
        <v>13222.7231201019</v>
      </c>
      <c r="F41" s="76">
        <v>4531.9433001214902</v>
      </c>
      <c r="G41" s="76">
        <v>212.21996188363801</v>
      </c>
      <c r="H41" s="76">
        <v>39417.521020808003</v>
      </c>
      <c r="I41" s="94"/>
      <c r="J41" s="94" t="s">
        <v>453</v>
      </c>
      <c r="K41" s="76">
        <v>11.6307246730183</v>
      </c>
      <c r="L41" s="76">
        <v>1666.9063859502701</v>
      </c>
      <c r="M41" s="76">
        <v>434.68336318400901</v>
      </c>
      <c r="N41" s="76">
        <v>434.674713765555</v>
      </c>
      <c r="O41" s="76">
        <v>484.50603170612902</v>
      </c>
      <c r="P41" s="76">
        <v>5.9305216757676499E-2</v>
      </c>
      <c r="Q41" s="76">
        <v>791.19511882894403</v>
      </c>
      <c r="R41" s="76">
        <v>885.460471206889</v>
      </c>
      <c r="S41" s="76">
        <v>16000.684402012799</v>
      </c>
      <c r="T41" s="76">
        <v>293.47646739158199</v>
      </c>
      <c r="U41" s="76">
        <v>292.63658592004498</v>
      </c>
      <c r="V41" s="76">
        <v>153.52483459347999</v>
      </c>
      <c r="W41" s="76">
        <v>4101.9342145541896</v>
      </c>
      <c r="X41" s="76">
        <v>33.057038145848701</v>
      </c>
      <c r="Y41" s="76">
        <v>322.84800857614601</v>
      </c>
      <c r="Z41" s="76">
        <v>322.84800857614601</v>
      </c>
      <c r="AA41" s="76">
        <v>57.427144946620501</v>
      </c>
      <c r="AB41" s="76">
        <v>80.804110647614195</v>
      </c>
      <c r="AC41" s="76">
        <v>8.0448772531876909</v>
      </c>
      <c r="AD41" s="76">
        <v>5554.7945178636101</v>
      </c>
      <c r="AE41" s="76">
        <v>208.71843627421501</v>
      </c>
      <c r="AF41" s="76">
        <v>250.91471593390199</v>
      </c>
      <c r="AG41" s="76">
        <v>57.438264716163097</v>
      </c>
      <c r="AH41" s="76">
        <v>20974.706159934201</v>
      </c>
      <c r="AI41" s="76">
        <v>0</v>
      </c>
      <c r="AJ41" s="76">
        <v>43954.511869684698</v>
      </c>
      <c r="AK41" s="76">
        <v>7853.57560741414</v>
      </c>
      <c r="AL41" s="76">
        <v>815.19403516151499</v>
      </c>
      <c r="AM41" s="76">
        <v>8726.1967875222799</v>
      </c>
      <c r="AN41" s="76">
        <v>0.374969845401533</v>
      </c>
      <c r="AO41" s="76">
        <v>462.336619710555</v>
      </c>
      <c r="AP41" s="76">
        <v>206.925451945303</v>
      </c>
      <c r="AQ41" s="76">
        <v>9933.8091245033702</v>
      </c>
      <c r="AR41" s="76">
        <v>62.192119304221201</v>
      </c>
      <c r="AS41" s="76">
        <v>10.521656807486799</v>
      </c>
      <c r="AT41" s="76">
        <v>376.001436586804</v>
      </c>
      <c r="AU41" s="76">
        <v>135.03075887498099</v>
      </c>
      <c r="AV41" s="76">
        <v>8.8432028679927406</v>
      </c>
      <c r="AW41" s="76">
        <v>59.091632998781897</v>
      </c>
      <c r="AX41" s="76">
        <v>13223.2104721914</v>
      </c>
      <c r="AY41" s="76">
        <v>4532.4730442136897</v>
      </c>
      <c r="AZ41" s="76">
        <v>8690.7374279777505</v>
      </c>
      <c r="BA41" s="76">
        <v>2.8567548541918102</v>
      </c>
      <c r="BB41" s="76">
        <v>3.0333125872892501</v>
      </c>
      <c r="BC41" s="76">
        <v>1638.7102737699499</v>
      </c>
      <c r="BD41" s="76">
        <v>5.3148757282141998</v>
      </c>
      <c r="BE41" s="76">
        <v>500.53334181010501</v>
      </c>
      <c r="BF41" s="76">
        <v>7.0344208035847098</v>
      </c>
      <c r="BG41" s="76">
        <v>9.5244307467605793</v>
      </c>
      <c r="BH41" s="76">
        <v>881.85471214801805</v>
      </c>
      <c r="BI41" s="76">
        <v>10968.2123330868</v>
      </c>
      <c r="BJ41" s="76">
        <v>568.91872795736197</v>
      </c>
      <c r="BK41" s="76">
        <v>43.991277559703903</v>
      </c>
      <c r="BL41" s="76">
        <v>12.0946568629331</v>
      </c>
      <c r="BM41" s="76">
        <v>212.269498840479</v>
      </c>
      <c r="BN41" s="76">
        <v>3955.78496300702</v>
      </c>
      <c r="BO41" s="76">
        <v>0</v>
      </c>
      <c r="BP41" s="76">
        <v>310.56271529087599</v>
      </c>
      <c r="BQ41" s="76">
        <v>1500.0175605445099</v>
      </c>
      <c r="BR41" s="76">
        <v>1.18780341554526E-2</v>
      </c>
      <c r="BS41" s="76">
        <v>2930.7563438058801</v>
      </c>
      <c r="BT41" s="76">
        <v>39417.734534301097</v>
      </c>
      <c r="BU41" s="76">
        <v>998.68653687994799</v>
      </c>
      <c r="BV41" s="76"/>
      <c r="BW41" s="94"/>
      <c r="BX41" s="24">
        <f t="shared" si="0"/>
        <v>6.5810050294460975E-3</v>
      </c>
      <c r="BY41" s="69">
        <f t="shared" si="2"/>
        <v>6.5355367468331179E-4</v>
      </c>
      <c r="BZ41" s="69">
        <f t="shared" si="3"/>
        <v>-1.9143853026172152E-5</v>
      </c>
      <c r="CA41" s="69">
        <f t="shared" si="4"/>
        <v>1.4688965403240995E-4</v>
      </c>
      <c r="CB41" s="69">
        <f t="shared" si="5"/>
        <v>3.6857165129544109E-5</v>
      </c>
      <c r="CC41" s="69">
        <f t="shared" si="6"/>
        <v>1.16891156203412E-4</v>
      </c>
      <c r="CD41" s="69">
        <f t="shared" si="7"/>
        <v>2.3342270162199493E-4</v>
      </c>
      <c r="CE41" s="69">
        <f t="shared" si="8"/>
        <v>5.4167153987527119E-6</v>
      </c>
    </row>
    <row r="42" spans="1:83">
      <c r="A42" s="94" t="s">
        <v>396</v>
      </c>
      <c r="B42" s="76">
        <v>62750.692636625099</v>
      </c>
      <c r="C42" s="76">
        <v>5994.4710152652997</v>
      </c>
      <c r="D42" s="76">
        <v>3673.77316477055</v>
      </c>
      <c r="E42" s="76">
        <v>8512.0409881231608</v>
      </c>
      <c r="F42" s="76">
        <v>5854.9498358995397</v>
      </c>
      <c r="G42" s="76">
        <v>196.387309297336</v>
      </c>
      <c r="H42" s="76">
        <v>31559.2522385999</v>
      </c>
      <c r="I42" s="94"/>
      <c r="J42" s="94" t="s">
        <v>396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76">
        <v>0</v>
      </c>
      <c r="AO42" s="76">
        <v>0</v>
      </c>
      <c r="AP42" s="76">
        <v>0</v>
      </c>
      <c r="AQ42" s="76">
        <v>0</v>
      </c>
      <c r="AR42" s="76">
        <v>0</v>
      </c>
      <c r="AS42" s="76">
        <v>0</v>
      </c>
      <c r="AT42" s="76">
        <v>0</v>
      </c>
      <c r="AU42" s="76">
        <v>0</v>
      </c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  <c r="BF42" s="76">
        <v>0</v>
      </c>
      <c r="BG42" s="76">
        <v>0</v>
      </c>
      <c r="BH42" s="76">
        <v>0</v>
      </c>
      <c r="BI42" s="76">
        <v>0</v>
      </c>
      <c r="BJ42" s="76">
        <v>0</v>
      </c>
      <c r="BK42" s="76">
        <v>0</v>
      </c>
      <c r="BL42" s="76">
        <v>0</v>
      </c>
      <c r="BM42" s="76">
        <v>0</v>
      </c>
      <c r="BN42" s="76">
        <v>0</v>
      </c>
      <c r="BO42" s="76">
        <v>0</v>
      </c>
      <c r="BP42" s="76">
        <v>0</v>
      </c>
      <c r="BQ42" s="76">
        <v>0</v>
      </c>
      <c r="BR42" s="76">
        <v>0</v>
      </c>
      <c r="BS42" s="76">
        <v>0</v>
      </c>
      <c r="BT42" s="76">
        <v>0</v>
      </c>
      <c r="BU42" s="76">
        <v>0</v>
      </c>
      <c r="BV42" s="76"/>
      <c r="BW42" s="94"/>
      <c r="BX42" s="24" t="str">
        <f t="shared" si="0"/>
        <v/>
      </c>
      <c r="BY42" s="69" t="str">
        <f t="shared" si="2"/>
        <v/>
      </c>
      <c r="BZ42" s="69" t="str">
        <f t="shared" si="3"/>
        <v/>
      </c>
      <c r="CA42" s="69" t="str">
        <f t="shared" si="4"/>
        <v/>
      </c>
      <c r="CB42" s="69" t="str">
        <f t="shared" si="5"/>
        <v/>
      </c>
      <c r="CC42" s="69" t="str">
        <f t="shared" si="6"/>
        <v/>
      </c>
      <c r="CD42" s="69" t="str">
        <f t="shared" si="7"/>
        <v/>
      </c>
      <c r="CE42" s="69" t="str">
        <f t="shared" si="8"/>
        <v/>
      </c>
    </row>
    <row r="43" spans="1:83">
      <c r="A43" s="94" t="s">
        <v>454</v>
      </c>
      <c r="B43" s="76">
        <v>24877.664582831701</v>
      </c>
      <c r="C43" s="76">
        <v>3969.5700342069299</v>
      </c>
      <c r="D43" s="76">
        <v>10865.6481574145</v>
      </c>
      <c r="E43" s="76">
        <v>23973.659006911101</v>
      </c>
      <c r="F43" s="76">
        <v>7251.7936069036195</v>
      </c>
      <c r="G43" s="76">
        <v>264.984860274732</v>
      </c>
      <c r="H43" s="76">
        <v>50314.291457202402</v>
      </c>
      <c r="I43" s="94"/>
      <c r="J43" s="94" t="s">
        <v>454</v>
      </c>
      <c r="K43" s="76">
        <v>15.5183966158916</v>
      </c>
      <c r="L43" s="76">
        <v>1686.20854497343</v>
      </c>
      <c r="M43" s="76">
        <v>190.55371105220499</v>
      </c>
      <c r="N43" s="76">
        <v>190.5524899223</v>
      </c>
      <c r="O43" s="76">
        <v>199.682938916599</v>
      </c>
      <c r="P43" s="76">
        <v>7.8906267115895906E-3</v>
      </c>
      <c r="Q43" s="76">
        <v>524.42337855442702</v>
      </c>
      <c r="R43" s="76">
        <v>339.069912993336</v>
      </c>
      <c r="S43" s="76">
        <v>7102.59559851629</v>
      </c>
      <c r="T43" s="76">
        <v>154.44797586354201</v>
      </c>
      <c r="U43" s="76">
        <v>157.14634913338099</v>
      </c>
      <c r="V43" s="76">
        <v>62.988213326738503</v>
      </c>
      <c r="W43" s="76">
        <v>4156.6051833660404</v>
      </c>
      <c r="X43" s="76">
        <v>54.492380979156302</v>
      </c>
      <c r="Y43" s="76">
        <v>142.609690105314</v>
      </c>
      <c r="Z43" s="76">
        <v>142.609690105314</v>
      </c>
      <c r="AA43" s="76">
        <v>37.733828197776603</v>
      </c>
      <c r="AB43" s="76">
        <v>44.742879463891001</v>
      </c>
      <c r="AC43" s="76">
        <v>2.8650388833013101</v>
      </c>
      <c r="AD43" s="76">
        <v>4779.3168427830797</v>
      </c>
      <c r="AE43" s="76">
        <v>128.40845492849999</v>
      </c>
      <c r="AF43" s="76">
        <v>222.79502188523099</v>
      </c>
      <c r="AG43" s="76">
        <v>21.625173441429901</v>
      </c>
      <c r="AH43" s="76">
        <v>1611.72745076252</v>
      </c>
      <c r="AI43" s="76">
        <v>0</v>
      </c>
      <c r="AJ43" s="76">
        <v>32168.556451771099</v>
      </c>
      <c r="AK43" s="76">
        <v>4732.0361393100502</v>
      </c>
      <c r="AL43" s="76">
        <v>488.04604587818301</v>
      </c>
      <c r="AM43" s="76">
        <v>5257.8160133860201</v>
      </c>
      <c r="AN43" s="76">
        <v>0.30386898425576903</v>
      </c>
      <c r="AO43" s="76">
        <v>291.53876137821902</v>
      </c>
      <c r="AP43" s="76">
        <v>246.60510213462501</v>
      </c>
      <c r="AQ43" s="76">
        <v>7336.2477627186199</v>
      </c>
      <c r="AR43" s="76">
        <v>73.183237157801301</v>
      </c>
      <c r="AS43" s="76">
        <v>6.1844264234968502</v>
      </c>
      <c r="AT43" s="76">
        <v>309.05034695238498</v>
      </c>
      <c r="AU43" s="76">
        <v>160.22194055787901</v>
      </c>
      <c r="AV43" s="76">
        <v>1.7705249988701299</v>
      </c>
      <c r="AW43" s="76">
        <v>60.963081224888001</v>
      </c>
      <c r="AX43" s="76">
        <v>13781.357376796601</v>
      </c>
      <c r="AY43" s="76">
        <v>3711.8173256494501</v>
      </c>
      <c r="AZ43" s="76">
        <v>10069.5400511472</v>
      </c>
      <c r="BA43" s="76">
        <v>2.8610225640856002</v>
      </c>
      <c r="BB43" s="76">
        <v>3.6099347277567402</v>
      </c>
      <c r="BC43" s="76">
        <v>1461.9161079493099</v>
      </c>
      <c r="BD43" s="76">
        <v>4.7681224698380102</v>
      </c>
      <c r="BE43" s="76">
        <v>224.96830909902599</v>
      </c>
      <c r="BF43" s="76">
        <v>3.2607932174804399</v>
      </c>
      <c r="BG43" s="76">
        <v>3.8680766194326401</v>
      </c>
      <c r="BH43" s="76">
        <v>447.11218946521399</v>
      </c>
      <c r="BI43" s="76">
        <v>6716.8903474021299</v>
      </c>
      <c r="BJ43" s="76">
        <v>676.65985388867705</v>
      </c>
      <c r="BK43" s="76">
        <v>10.3931781885723</v>
      </c>
      <c r="BL43" s="76">
        <v>14.421078010108101</v>
      </c>
      <c r="BM43" s="76">
        <v>116.815459091585</v>
      </c>
      <c r="BN43" s="76">
        <v>2751.57805450868</v>
      </c>
      <c r="BO43" s="76">
        <v>0</v>
      </c>
      <c r="BP43" s="76">
        <v>452.00991599418899</v>
      </c>
      <c r="BQ43" s="76">
        <v>960.54711582654295</v>
      </c>
      <c r="BR43" s="76">
        <v>8.0488899632232304E-3</v>
      </c>
      <c r="BS43" s="76">
        <v>1890.6601261610101</v>
      </c>
      <c r="BT43" s="76">
        <v>28643.8834472571</v>
      </c>
      <c r="BU43" s="76">
        <v>658.56113996909505</v>
      </c>
      <c r="BV43" s="76"/>
      <c r="BW43" s="94"/>
      <c r="BX43" s="24">
        <f t="shared" si="0"/>
        <v>7.1767114143418105E-3</v>
      </c>
      <c r="BY43" s="69">
        <f t="shared" si="2"/>
        <v>-0.71449910119706916</v>
      </c>
      <c r="BZ43" s="69">
        <f t="shared" si="3"/>
        <v>-0.59397933859994911</v>
      </c>
      <c r="CA43" s="69">
        <f t="shared" si="4"/>
        <v>-0.51610654631788422</v>
      </c>
      <c r="CB43" s="69">
        <f t="shared" si="5"/>
        <v>-0.42514584975018932</v>
      </c>
      <c r="CC43" s="69">
        <f t="shared" si="6"/>
        <v>-0.48815182465813078</v>
      </c>
      <c r="CD43" s="69">
        <f t="shared" si="7"/>
        <v>-0.55916176127770978</v>
      </c>
      <c r="CE43" s="69">
        <f t="shared" si="8"/>
        <v>-0.43070084825458116</v>
      </c>
    </row>
    <row r="44" spans="1:83">
      <c r="A44" s="94" t="s">
        <v>455</v>
      </c>
      <c r="B44" s="76">
        <v>10715.5007830922</v>
      </c>
      <c r="C44" s="76">
        <v>6894.5893481639296</v>
      </c>
      <c r="D44" s="76">
        <v>3209.9106053447299</v>
      </c>
      <c r="E44" s="76">
        <v>4162.0525059215197</v>
      </c>
      <c r="F44" s="76">
        <v>1770.2507535626701</v>
      </c>
      <c r="G44" s="76">
        <v>84.237229653845901</v>
      </c>
      <c r="H44" s="76">
        <v>14710.7943538526</v>
      </c>
      <c r="I44" s="94"/>
      <c r="J44" s="94" t="s">
        <v>455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76">
        <v>0</v>
      </c>
      <c r="AO44" s="76">
        <v>0</v>
      </c>
      <c r="AP44" s="76">
        <v>0</v>
      </c>
      <c r="AQ44" s="76">
        <v>0</v>
      </c>
      <c r="AR44" s="76">
        <v>0</v>
      </c>
      <c r="AS44" s="76">
        <v>0</v>
      </c>
      <c r="AT44" s="76">
        <v>0</v>
      </c>
      <c r="AU44" s="76">
        <v>0</v>
      </c>
      <c r="AV44" s="76">
        <v>0</v>
      </c>
      <c r="AW44" s="76">
        <v>0</v>
      </c>
      <c r="AX44" s="76">
        <v>0</v>
      </c>
      <c r="AY44" s="76">
        <v>0</v>
      </c>
      <c r="AZ44" s="76">
        <v>0</v>
      </c>
      <c r="BA44" s="76">
        <v>0</v>
      </c>
      <c r="BB44" s="76">
        <v>0</v>
      </c>
      <c r="BC44" s="76">
        <v>0</v>
      </c>
      <c r="BD44" s="76">
        <v>0</v>
      </c>
      <c r="BE44" s="76">
        <v>0</v>
      </c>
      <c r="BF44" s="76">
        <v>0</v>
      </c>
      <c r="BG44" s="76">
        <v>0</v>
      </c>
      <c r="BH44" s="76">
        <v>0</v>
      </c>
      <c r="BI44" s="76">
        <v>0</v>
      </c>
      <c r="BJ44" s="76">
        <v>0</v>
      </c>
      <c r="BK44" s="76">
        <v>0</v>
      </c>
      <c r="BL44" s="76">
        <v>0</v>
      </c>
      <c r="BM44" s="76">
        <v>0</v>
      </c>
      <c r="BN44" s="76">
        <v>0</v>
      </c>
      <c r="BO44" s="76">
        <v>0</v>
      </c>
      <c r="BP44" s="76">
        <v>0</v>
      </c>
      <c r="BQ44" s="76">
        <v>0</v>
      </c>
      <c r="BR44" s="76">
        <v>0</v>
      </c>
      <c r="BS44" s="76">
        <v>0</v>
      </c>
      <c r="BT44" s="76">
        <v>0</v>
      </c>
      <c r="BU44" s="76">
        <v>0</v>
      </c>
      <c r="BV44" s="76"/>
      <c r="BW44" s="94"/>
      <c r="BX44" s="24" t="str">
        <f t="shared" si="0"/>
        <v/>
      </c>
      <c r="BY44" s="69" t="str">
        <f t="shared" si="2"/>
        <v/>
      </c>
      <c r="BZ44" s="69" t="str">
        <f t="shared" si="3"/>
        <v/>
      </c>
      <c r="CA44" s="69" t="str">
        <f t="shared" si="4"/>
        <v/>
      </c>
      <c r="CB44" s="69" t="str">
        <f t="shared" si="5"/>
        <v/>
      </c>
      <c r="CC44" s="69" t="str">
        <f t="shared" si="6"/>
        <v/>
      </c>
      <c r="CD44" s="69" t="str">
        <f t="shared" si="7"/>
        <v/>
      </c>
      <c r="CE44" s="69" t="str">
        <f t="shared" si="8"/>
        <v/>
      </c>
    </row>
    <row r="45" spans="1:83">
      <c r="A45" s="94" t="s">
        <v>397</v>
      </c>
      <c r="B45" s="76">
        <v>245359.51072859199</v>
      </c>
      <c r="C45" s="76">
        <v>57862.056460939501</v>
      </c>
      <c r="D45" s="76">
        <v>17187.888364553601</v>
      </c>
      <c r="E45" s="76">
        <v>33306.5994316996</v>
      </c>
      <c r="F45" s="76">
        <v>23600.1772131732</v>
      </c>
      <c r="G45" s="76">
        <v>813.89636467234197</v>
      </c>
      <c r="H45" s="76">
        <v>113910.53585848599</v>
      </c>
      <c r="I45" s="94"/>
      <c r="J45" s="94" t="s">
        <v>397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76">
        <v>0</v>
      </c>
      <c r="AO45" s="76">
        <v>0</v>
      </c>
      <c r="AP45" s="76">
        <v>0</v>
      </c>
      <c r="AQ45" s="76">
        <v>0</v>
      </c>
      <c r="AR45" s="76">
        <v>0</v>
      </c>
      <c r="AS45" s="76">
        <v>0</v>
      </c>
      <c r="AT45" s="76">
        <v>0</v>
      </c>
      <c r="AU45" s="76">
        <v>0</v>
      </c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  <c r="BC45" s="76">
        <v>0</v>
      </c>
      <c r="BD45" s="76">
        <v>0</v>
      </c>
      <c r="BE45" s="76">
        <v>0</v>
      </c>
      <c r="BF45" s="76">
        <v>0</v>
      </c>
      <c r="BG45" s="76">
        <v>0</v>
      </c>
      <c r="BH45" s="76">
        <v>0</v>
      </c>
      <c r="BI45" s="76">
        <v>0</v>
      </c>
      <c r="BJ45" s="76">
        <v>0</v>
      </c>
      <c r="BK45" s="76">
        <v>0</v>
      </c>
      <c r="BL45" s="76">
        <v>0</v>
      </c>
      <c r="BM45" s="76">
        <v>0</v>
      </c>
      <c r="BN45" s="76">
        <v>0</v>
      </c>
      <c r="BO45" s="76">
        <v>0</v>
      </c>
      <c r="BP45" s="76">
        <v>0</v>
      </c>
      <c r="BQ45" s="76">
        <v>0</v>
      </c>
      <c r="BR45" s="76">
        <v>0</v>
      </c>
      <c r="BS45" s="76">
        <v>0</v>
      </c>
      <c r="BT45" s="76">
        <v>0</v>
      </c>
      <c r="BU45" s="76">
        <v>0</v>
      </c>
      <c r="BV45" s="76"/>
      <c r="BW45" s="94"/>
      <c r="BX45" s="24" t="str">
        <f t="shared" si="0"/>
        <v/>
      </c>
      <c r="BY45" s="69" t="str">
        <f t="shared" si="2"/>
        <v/>
      </c>
      <c r="BZ45" s="69" t="str">
        <f t="shared" si="3"/>
        <v/>
      </c>
      <c r="CA45" s="69" t="str">
        <f t="shared" si="4"/>
        <v/>
      </c>
      <c r="CB45" s="69" t="str">
        <f t="shared" si="5"/>
        <v/>
      </c>
      <c r="CC45" s="69" t="str">
        <f t="shared" si="6"/>
        <v/>
      </c>
      <c r="CD45" s="69" t="str">
        <f t="shared" si="7"/>
        <v/>
      </c>
      <c r="CE45" s="69" t="str">
        <f t="shared" si="8"/>
        <v/>
      </c>
    </row>
    <row r="46" spans="1:83">
      <c r="A46" s="94" t="s">
        <v>456</v>
      </c>
      <c r="B46" s="76">
        <v>61332.6810452754</v>
      </c>
      <c r="C46" s="76">
        <v>23912.213160009698</v>
      </c>
      <c r="D46" s="76">
        <v>3818.3670689364499</v>
      </c>
      <c r="E46" s="76">
        <v>6952.4642352689998</v>
      </c>
      <c r="F46" s="76">
        <v>5424.6702623388701</v>
      </c>
      <c r="G46" s="76">
        <v>183.229260197157</v>
      </c>
      <c r="H46" s="76">
        <v>31074.591961722301</v>
      </c>
      <c r="I46" s="94"/>
      <c r="J46" s="94" t="s">
        <v>456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76">
        <v>0</v>
      </c>
      <c r="AO46" s="76">
        <v>0</v>
      </c>
      <c r="AP46" s="76">
        <v>0</v>
      </c>
      <c r="AQ46" s="76">
        <v>0</v>
      </c>
      <c r="AR46" s="76">
        <v>0</v>
      </c>
      <c r="AS46" s="76">
        <v>0</v>
      </c>
      <c r="AT46" s="76">
        <v>0</v>
      </c>
      <c r="AU46" s="76">
        <v>0</v>
      </c>
      <c r="AV46" s="76">
        <v>0</v>
      </c>
      <c r="AW46" s="76">
        <v>0</v>
      </c>
      <c r="AX46" s="76">
        <v>0</v>
      </c>
      <c r="AY46" s="76">
        <v>0</v>
      </c>
      <c r="AZ46" s="76">
        <v>0</v>
      </c>
      <c r="BA46" s="76">
        <v>0</v>
      </c>
      <c r="BB46" s="76">
        <v>0</v>
      </c>
      <c r="BC46" s="76">
        <v>0</v>
      </c>
      <c r="BD46" s="76">
        <v>0</v>
      </c>
      <c r="BE46" s="76">
        <v>0</v>
      </c>
      <c r="BF46" s="76">
        <v>0</v>
      </c>
      <c r="BG46" s="76">
        <v>0</v>
      </c>
      <c r="BH46" s="76">
        <v>0</v>
      </c>
      <c r="BI46" s="76">
        <v>0</v>
      </c>
      <c r="BJ46" s="76">
        <v>0</v>
      </c>
      <c r="BK46" s="76">
        <v>0</v>
      </c>
      <c r="BL46" s="76">
        <v>0</v>
      </c>
      <c r="BM46" s="76">
        <v>0</v>
      </c>
      <c r="BN46" s="76">
        <v>0</v>
      </c>
      <c r="BO46" s="76">
        <v>0</v>
      </c>
      <c r="BP46" s="76">
        <v>0</v>
      </c>
      <c r="BQ46" s="76">
        <v>0</v>
      </c>
      <c r="BR46" s="76">
        <v>0</v>
      </c>
      <c r="BS46" s="76">
        <v>0</v>
      </c>
      <c r="BT46" s="76">
        <v>0</v>
      </c>
      <c r="BU46" s="76">
        <v>0</v>
      </c>
      <c r="BV46" s="76"/>
      <c r="BW46" s="94"/>
      <c r="BX46" s="24" t="str">
        <f t="shared" si="0"/>
        <v/>
      </c>
      <c r="BY46" s="69" t="str">
        <f t="shared" si="2"/>
        <v/>
      </c>
      <c r="BZ46" s="69" t="str">
        <f t="shared" si="3"/>
        <v/>
      </c>
      <c r="CA46" s="69" t="str">
        <f t="shared" si="4"/>
        <v/>
      </c>
      <c r="CB46" s="69" t="str">
        <f t="shared" si="5"/>
        <v/>
      </c>
      <c r="CC46" s="69" t="str">
        <f t="shared" si="6"/>
        <v/>
      </c>
      <c r="CD46" s="69" t="str">
        <f t="shared" si="7"/>
        <v/>
      </c>
      <c r="CE46" s="69" t="str">
        <f t="shared" si="8"/>
        <v/>
      </c>
    </row>
    <row r="47" spans="1:83">
      <c r="A47" s="94" t="s">
        <v>457</v>
      </c>
      <c r="B47" s="76">
        <v>17771.6261551151</v>
      </c>
      <c r="C47" s="76">
        <v>6184.4879630078303</v>
      </c>
      <c r="D47" s="76">
        <v>7155.3849486569798</v>
      </c>
      <c r="E47" s="76">
        <v>15291.042408683001</v>
      </c>
      <c r="F47" s="76">
        <v>5944.7731656987598</v>
      </c>
      <c r="G47" s="76">
        <v>328.34016407097698</v>
      </c>
      <c r="H47" s="76">
        <v>18324.421622835798</v>
      </c>
      <c r="I47" s="94"/>
      <c r="J47" s="94" t="s">
        <v>457</v>
      </c>
      <c r="K47" s="76">
        <v>4.5730583161670398E-2</v>
      </c>
      <c r="L47" s="76">
        <v>27.382230618309901</v>
      </c>
      <c r="M47" s="76">
        <v>44.918579410084597</v>
      </c>
      <c r="N47" s="76">
        <v>44.9182916455079</v>
      </c>
      <c r="O47" s="76">
        <v>54.1211033965673</v>
      </c>
      <c r="P47" s="76">
        <v>1.9077846093360799E-3</v>
      </c>
      <c r="Q47" s="76">
        <v>17.766799649527499</v>
      </c>
      <c r="R47" s="76">
        <v>103.501741019753</v>
      </c>
      <c r="S47" s="76">
        <v>1631.96449989803</v>
      </c>
      <c r="T47" s="76">
        <v>28.891182113328199</v>
      </c>
      <c r="U47" s="76">
        <v>12.7702647940104</v>
      </c>
      <c r="V47" s="76">
        <v>17.809184072507399</v>
      </c>
      <c r="W47" s="76">
        <v>20.653422920369302</v>
      </c>
      <c r="X47" s="76">
        <v>5.4799970133159098E-2</v>
      </c>
      <c r="Y47" s="76">
        <v>30.429974169955798</v>
      </c>
      <c r="Z47" s="76">
        <v>30.429974169955798</v>
      </c>
      <c r="AA47" s="76">
        <v>1.8184584806847499</v>
      </c>
      <c r="AB47" s="76">
        <v>7.3639277422411098</v>
      </c>
      <c r="AC47" s="76">
        <v>1.0233055251840399</v>
      </c>
      <c r="AD47" s="76">
        <v>124.561763944066</v>
      </c>
      <c r="AE47" s="76">
        <v>6.59154063811682</v>
      </c>
      <c r="AF47" s="76">
        <v>1.7148520959080999</v>
      </c>
      <c r="AG47" s="76">
        <v>7.4139408094738197</v>
      </c>
      <c r="AH47" s="76">
        <v>437.39192127294803</v>
      </c>
      <c r="AI47" s="76">
        <v>0</v>
      </c>
      <c r="AJ47" s="76">
        <v>702.49042091745196</v>
      </c>
      <c r="AK47" s="76">
        <v>252.180542491333</v>
      </c>
      <c r="AL47" s="76">
        <v>26.201663489365401</v>
      </c>
      <c r="AM47" s="76">
        <v>280.20066446138298</v>
      </c>
      <c r="AN47" s="76">
        <v>7.7446441599563504E-3</v>
      </c>
      <c r="AO47" s="76">
        <v>16.856469476628199</v>
      </c>
      <c r="AP47" s="76">
        <v>5.1096551750745398</v>
      </c>
      <c r="AQ47" s="76">
        <v>114.836824218489</v>
      </c>
      <c r="AR47" s="76">
        <v>1.46341877676548</v>
      </c>
      <c r="AS47" s="76">
        <v>0.50634034215733303</v>
      </c>
      <c r="AT47" s="76">
        <v>17.883711139403701</v>
      </c>
      <c r="AU47" s="76">
        <v>3.3127486675815798</v>
      </c>
      <c r="AV47" s="76">
        <v>0.28700814420432402</v>
      </c>
      <c r="AW47" s="76">
        <v>2.42659447191035</v>
      </c>
      <c r="AX47" s="76">
        <v>433.37311224303699</v>
      </c>
      <c r="AY47" s="76">
        <v>219.57267616880799</v>
      </c>
      <c r="AZ47" s="76">
        <v>213.800436074229</v>
      </c>
      <c r="BA47" s="76">
        <v>6.5423346726411896E-2</v>
      </c>
      <c r="BB47" s="76">
        <v>7.4386411481671202E-2</v>
      </c>
      <c r="BC47" s="76">
        <v>46.875450872754698</v>
      </c>
      <c r="BD47" s="76">
        <v>0.21227171381801899</v>
      </c>
      <c r="BE47" s="76">
        <v>49.794360224210003</v>
      </c>
      <c r="BF47" s="76">
        <v>0.27787989186329098</v>
      </c>
      <c r="BG47" s="76">
        <v>0.39918140478513198</v>
      </c>
      <c r="BH47" s="76">
        <v>74.837280499567299</v>
      </c>
      <c r="BI47" s="76">
        <v>113.897750865845</v>
      </c>
      <c r="BJ47" s="76">
        <v>13.999087782536</v>
      </c>
      <c r="BK47" s="76">
        <v>1.75103464453226</v>
      </c>
      <c r="BL47" s="76">
        <v>0.29684265943550597</v>
      </c>
      <c r="BM47" s="76">
        <v>9.0928048766238305</v>
      </c>
      <c r="BN47" s="76">
        <v>30.000514558569598</v>
      </c>
      <c r="BO47" s="76">
        <v>0</v>
      </c>
      <c r="BP47" s="76">
        <v>0.88955259893626704</v>
      </c>
      <c r="BQ47" s="76">
        <v>16.102379478148698</v>
      </c>
      <c r="BR47" s="76">
        <v>9.5811283865407601E-5</v>
      </c>
      <c r="BS47" s="76">
        <v>12.7334003178425</v>
      </c>
      <c r="BT47" s="76">
        <v>653.64673269509501</v>
      </c>
      <c r="BU47" s="76">
        <v>11.122393097345601</v>
      </c>
      <c r="BV47" s="76"/>
      <c r="BW47" s="94"/>
      <c r="BX47" s="24">
        <f t="shared" si="0"/>
        <v>6.4898435704293924E-3</v>
      </c>
      <c r="BY47" s="69">
        <f t="shared" si="2"/>
        <v>-0.90817022113486723</v>
      </c>
      <c r="BZ47" s="69">
        <f t="shared" si="3"/>
        <v>-0.92927596853786709</v>
      </c>
      <c r="CA47" s="69">
        <f t="shared" si="4"/>
        <v>-0.96084058838595754</v>
      </c>
      <c r="CB47" s="69">
        <f t="shared" si="5"/>
        <v>-0.97165836699289088</v>
      </c>
      <c r="CC47" s="69">
        <f t="shared" si="6"/>
        <v>-0.96306458294561359</v>
      </c>
      <c r="CD47" s="69">
        <f t="shared" si="7"/>
        <v>-0.97230675417869916</v>
      </c>
      <c r="CE47" s="69">
        <f t="shared" si="8"/>
        <v>-0.96432920251733767</v>
      </c>
    </row>
    <row r="48" spans="1:83" s="9" customFormat="1">
      <c r="A48" s="3"/>
      <c r="B48" s="76"/>
      <c r="C48" s="76"/>
      <c r="D48" s="76"/>
      <c r="E48" s="76"/>
      <c r="F48" s="76"/>
      <c r="G48" s="76"/>
      <c r="H48" s="76"/>
      <c r="I48" s="94"/>
      <c r="J48" s="94"/>
      <c r="K48" s="94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94"/>
      <c r="BX48" s="94"/>
      <c r="BY48" s="69"/>
      <c r="BZ48" s="69" t="str">
        <f>IF(AH48&lt;&gt;0,(AH48-C48)/C48,"")</f>
        <v/>
      </c>
      <c r="CA48" s="69" t="str">
        <f>IF(AM48&lt;&gt;0,(AM48-D48)/D48,"")</f>
        <v/>
      </c>
      <c r="CB48" s="69" t="str">
        <f t="shared" ref="CB48:CC51" si="9">IF(AX48&lt;&gt;0,(AX48-E48)/E48,"")</f>
        <v/>
      </c>
      <c r="CC48" s="69" t="str">
        <f t="shared" si="9"/>
        <v/>
      </c>
      <c r="CD48" s="69" t="str">
        <f>IF(BM48&lt;&gt;0,(BM48-G48)/G48,"")</f>
        <v/>
      </c>
      <c r="CE48" s="69" t="str">
        <f>IF(BT48&lt;&gt;0,(BT48-H48)/H48,"")</f>
        <v/>
      </c>
    </row>
    <row r="49" spans="1:83">
      <c r="A49" s="4" t="s">
        <v>339</v>
      </c>
      <c r="B49" s="1">
        <f>SUM(B3:B47)</f>
        <v>4037421.6128967665</v>
      </c>
      <c r="C49" s="1">
        <f t="shared" ref="C49:H49" si="10">SUM(C3:C47)</f>
        <v>580223.91221390234</v>
      </c>
      <c r="D49" s="1">
        <f t="shared" si="10"/>
        <v>561543.55835420161</v>
      </c>
      <c r="E49" s="1">
        <f>SUM(E3:E47)</f>
        <v>696176.20126798202</v>
      </c>
      <c r="F49" s="1">
        <f t="shared" si="10"/>
        <v>435319.04803816485</v>
      </c>
      <c r="G49" s="1">
        <f t="shared" si="10"/>
        <v>29528.470082393502</v>
      </c>
      <c r="H49" s="1">
        <f t="shared" si="10"/>
        <v>2330944.3163213991</v>
      </c>
      <c r="I49" s="94"/>
      <c r="J49" s="94"/>
      <c r="K49" s="1">
        <f>SUM(K3:K47)</f>
        <v>1312.8451734604455</v>
      </c>
      <c r="L49" s="1">
        <f>SUM(L3:L47)</f>
        <v>70222.313719226324</v>
      </c>
      <c r="M49" s="1">
        <f t="shared" ref="M49:BU49" si="11">SUM(M3:M47)</f>
        <v>24613.587688774496</v>
      </c>
      <c r="N49" s="1">
        <f t="shared" si="11"/>
        <v>24594.755248404817</v>
      </c>
      <c r="O49" s="1">
        <f t="shared" si="11"/>
        <v>28255.056443763511</v>
      </c>
      <c r="P49" s="1">
        <f t="shared" si="11"/>
        <v>138.1834439623803</v>
      </c>
      <c r="Q49" s="1">
        <f t="shared" si="11"/>
        <v>20183.671464185005</v>
      </c>
      <c r="R49" s="1">
        <f t="shared" si="11"/>
        <v>698703.39463358326</v>
      </c>
      <c r="S49" s="1">
        <f t="shared" si="11"/>
        <v>2293798.4005198535</v>
      </c>
      <c r="T49" s="1">
        <f t="shared" si="11"/>
        <v>27540.526244977049</v>
      </c>
      <c r="U49" s="1">
        <f t="shared" si="11"/>
        <v>16235.629430933148</v>
      </c>
      <c r="V49" s="1">
        <f t="shared" si="11"/>
        <v>14090.162070074852</v>
      </c>
      <c r="W49" s="1">
        <f t="shared" si="11"/>
        <v>104524.7498107541</v>
      </c>
      <c r="X49" s="1">
        <f t="shared" si="11"/>
        <v>1391.0589126812283</v>
      </c>
      <c r="Y49" s="1">
        <f t="shared" si="11"/>
        <v>19560.564575058415</v>
      </c>
      <c r="Z49" s="1">
        <f t="shared" si="11"/>
        <v>19560.564575058415</v>
      </c>
      <c r="AA49" s="1">
        <f t="shared" si="11"/>
        <v>2151.4315888984802</v>
      </c>
      <c r="AB49" s="1">
        <f t="shared" si="11"/>
        <v>24785.720429197354</v>
      </c>
      <c r="AC49" s="1">
        <f t="shared" si="11"/>
        <v>709.89868696542408</v>
      </c>
      <c r="AD49" s="1">
        <f t="shared" si="11"/>
        <v>198024.57659524254</v>
      </c>
      <c r="AE49" s="1">
        <f t="shared" si="11"/>
        <v>5662.9809955451092</v>
      </c>
      <c r="AF49" s="1">
        <f t="shared" si="11"/>
        <v>7340.4567044019095</v>
      </c>
      <c r="AG49" s="1">
        <f t="shared" si="11"/>
        <v>4063.0437536707968</v>
      </c>
      <c r="AH49" s="1">
        <f t="shared" si="11"/>
        <v>118259.31696550961</v>
      </c>
      <c r="AI49" s="1">
        <f t="shared" si="11"/>
        <v>0</v>
      </c>
      <c r="AJ49" s="1">
        <f t="shared" si="11"/>
        <v>1212885.5295362703</v>
      </c>
      <c r="AK49" s="1">
        <f t="shared" si="11"/>
        <v>324480.13171486632</v>
      </c>
      <c r="AL49" s="1">
        <f t="shared" si="11"/>
        <v>33903.720784459649</v>
      </c>
      <c r="AM49" s="1">
        <f t="shared" si="11"/>
        <v>360535.28408822464</v>
      </c>
      <c r="AN49" s="1">
        <f t="shared" si="11"/>
        <v>11.706228165760058</v>
      </c>
      <c r="AO49" s="1">
        <f t="shared" si="11"/>
        <v>20831.380597772317</v>
      </c>
      <c r="AP49" s="1">
        <f t="shared" si="11"/>
        <v>1604.2497148580987</v>
      </c>
      <c r="AQ49" s="1">
        <f t="shared" si="11"/>
        <v>340278.96638828987</v>
      </c>
      <c r="AR49" s="1">
        <f t="shared" si="11"/>
        <v>1034.3591882683304</v>
      </c>
      <c r="AS49" s="1">
        <f t="shared" si="11"/>
        <v>864.71283102943266</v>
      </c>
      <c r="AT49" s="1">
        <f t="shared" si="11"/>
        <v>19136.666944776498</v>
      </c>
      <c r="AU49" s="1">
        <f t="shared" si="11"/>
        <v>1810.8672232884771</v>
      </c>
      <c r="AV49" s="1">
        <f t="shared" si="11"/>
        <v>327.48891912750639</v>
      </c>
      <c r="AW49" s="1">
        <f t="shared" si="11"/>
        <v>1916.5378819124071</v>
      </c>
      <c r="AX49" s="1">
        <f t="shared" si="11"/>
        <v>325765.12292402901</v>
      </c>
      <c r="AY49" s="1">
        <f t="shared" si="11"/>
        <v>208263.10899205267</v>
      </c>
      <c r="AZ49" s="1">
        <f t="shared" si="11"/>
        <v>117502.01393197631</v>
      </c>
      <c r="BA49" s="1">
        <f t="shared" si="11"/>
        <v>55.978142087465535</v>
      </c>
      <c r="BB49" s="1">
        <f t="shared" si="11"/>
        <v>71.505588275932539</v>
      </c>
      <c r="BC49" s="1">
        <f t="shared" si="11"/>
        <v>27906.394082942788</v>
      </c>
      <c r="BD49" s="1">
        <f t="shared" si="11"/>
        <v>267.91888392888325</v>
      </c>
      <c r="BE49" s="1">
        <f t="shared" si="11"/>
        <v>54247.672581459716</v>
      </c>
      <c r="BF49" s="1">
        <f t="shared" si="11"/>
        <v>414.07380481759549</v>
      </c>
      <c r="BG49" s="1">
        <f t="shared" si="11"/>
        <v>620.91514500990138</v>
      </c>
      <c r="BH49" s="1">
        <f t="shared" si="11"/>
        <v>88489.732719503692</v>
      </c>
      <c r="BI49" s="1">
        <f t="shared" si="11"/>
        <v>100934.77753149922</v>
      </c>
      <c r="BJ49" s="1">
        <f t="shared" si="11"/>
        <v>4590.1075441761332</v>
      </c>
      <c r="BK49" s="1">
        <f t="shared" si="11"/>
        <v>4703.4334514131642</v>
      </c>
      <c r="BL49" s="1">
        <f t="shared" si="11"/>
        <v>200.49434517651054</v>
      </c>
      <c r="BM49" s="1">
        <f t="shared" si="11"/>
        <v>17977.341562669193</v>
      </c>
      <c r="BN49" s="1">
        <f t="shared" si="11"/>
        <v>73011.211385404968</v>
      </c>
      <c r="BO49" s="1">
        <f t="shared" si="11"/>
        <v>0</v>
      </c>
      <c r="BP49" s="1">
        <f t="shared" si="11"/>
        <v>7728.6654996725492</v>
      </c>
      <c r="BQ49" s="1">
        <f t="shared" si="11"/>
        <v>54495.926418044699</v>
      </c>
      <c r="BR49" s="1">
        <f t="shared" si="11"/>
        <v>0.49934058171170376</v>
      </c>
      <c r="BS49" s="1">
        <f t="shared" si="11"/>
        <v>54444.204996898188</v>
      </c>
      <c r="BT49" s="1">
        <f t="shared" si="11"/>
        <v>1079250.854478976</v>
      </c>
      <c r="BU49" s="1">
        <f t="shared" si="11"/>
        <v>34633.233953235773</v>
      </c>
      <c r="BV49" s="1"/>
      <c r="BW49" s="94"/>
      <c r="BX49" s="94"/>
      <c r="BY49" s="69">
        <f>+(R49-B49)/B49</f>
        <v>-0.82694316778765198</v>
      </c>
      <c r="BZ49" s="69">
        <f>IF(AH49&lt;&gt;0,(AH49-C49)/C49,"")</f>
        <v>-0.79618331048391411</v>
      </c>
      <c r="CA49" s="69">
        <f>IF(AM49&lt;&gt;0,(AM49-D49)/D49,"")</f>
        <v>-0.35795669147216563</v>
      </c>
      <c r="CB49" s="69">
        <f t="shared" si="9"/>
        <v>-0.53206512614091661</v>
      </c>
      <c r="CC49" s="69">
        <f t="shared" si="9"/>
        <v>-0.52158512261151035</v>
      </c>
      <c r="CD49" s="69">
        <f>IF(BM49&lt;&gt;0,(BM49-G49)/G49,"")</f>
        <v>-0.39118614975625599</v>
      </c>
      <c r="CE49" s="69">
        <f>IF(BT49&lt;&gt;0,(BT49-H49)/H49,"")</f>
        <v>-0.53698985989411985</v>
      </c>
    </row>
    <row r="50" spans="1:83">
      <c r="A50" s="4" t="s">
        <v>458</v>
      </c>
      <c r="B50" s="1">
        <f>SUM(B3:B15)</f>
        <v>2354198.9828815837</v>
      </c>
      <c r="C50" s="1">
        <f t="shared" ref="C50:H50" si="12">SUM(C3:C15)</f>
        <v>4126.0750336743395</v>
      </c>
      <c r="D50" s="1">
        <f t="shared" si="12"/>
        <v>343130.76302883867</v>
      </c>
      <c r="E50" s="1">
        <f>SUM(E3:E15)</f>
        <v>237586.9822160654</v>
      </c>
      <c r="F50" s="1">
        <f t="shared" si="12"/>
        <v>186704.69553964821</v>
      </c>
      <c r="G50" s="1">
        <f t="shared" si="12"/>
        <v>17107.675607772027</v>
      </c>
      <c r="H50" s="1">
        <f t="shared" si="12"/>
        <v>766996.15138685494</v>
      </c>
      <c r="I50" s="94"/>
      <c r="J50" s="94"/>
      <c r="K50" s="1">
        <f>SUM(K3:K15)</f>
        <v>1118.2540534814596</v>
      </c>
      <c r="L50" s="1">
        <f>SUM(L3:L15)</f>
        <v>48587.286832229722</v>
      </c>
      <c r="M50" s="1">
        <f t="shared" ref="M50:BU50" si="13">SUM(M3:M15)</f>
        <v>21615.541813676715</v>
      </c>
      <c r="N50" s="1">
        <f t="shared" si="13"/>
        <v>21596.800555612757</v>
      </c>
      <c r="O50" s="1">
        <f t="shared" si="13"/>
        <v>24956.326323147819</v>
      </c>
      <c r="P50" s="1">
        <f t="shared" si="13"/>
        <v>137.57213827705309</v>
      </c>
      <c r="Q50" s="1">
        <f t="shared" si="13"/>
        <v>14232.704944514522</v>
      </c>
      <c r="R50" s="1">
        <f t="shared" si="13"/>
        <v>692625.71994806163</v>
      </c>
      <c r="S50" s="1">
        <f t="shared" si="13"/>
        <v>2182369.1634214413</v>
      </c>
      <c r="T50" s="1">
        <f t="shared" si="13"/>
        <v>25405.081812878863</v>
      </c>
      <c r="U50" s="1">
        <f t="shared" si="13"/>
        <v>14265.921674921678</v>
      </c>
      <c r="V50" s="1">
        <f t="shared" si="13"/>
        <v>13042.612269572262</v>
      </c>
      <c r="W50" s="1">
        <f t="shared" si="13"/>
        <v>52848.534266862276</v>
      </c>
      <c r="X50" s="1">
        <f t="shared" si="13"/>
        <v>707.47831607845296</v>
      </c>
      <c r="Y50" s="1">
        <f t="shared" si="13"/>
        <v>17252.380631343389</v>
      </c>
      <c r="Z50" s="1">
        <f t="shared" si="13"/>
        <v>17252.380631343389</v>
      </c>
      <c r="AA50" s="1">
        <f t="shared" si="13"/>
        <v>1794.2812463851203</v>
      </c>
      <c r="AB50" s="1">
        <f t="shared" si="13"/>
        <v>24180.560431181908</v>
      </c>
      <c r="AC50" s="1">
        <f t="shared" si="13"/>
        <v>656.01158277118418</v>
      </c>
      <c r="AD50" s="1">
        <f t="shared" si="13"/>
        <v>137441.12952011419</v>
      </c>
      <c r="AE50" s="1">
        <f t="shared" si="13"/>
        <v>4019.6128053473749</v>
      </c>
      <c r="AF50" s="1">
        <f t="shared" si="13"/>
        <v>4585.6385807570268</v>
      </c>
      <c r="AG50" s="1">
        <f t="shared" si="13"/>
        <v>3652.4174156647241</v>
      </c>
      <c r="AH50" s="1">
        <f t="shared" si="13"/>
        <v>3815.0606833508814</v>
      </c>
      <c r="AI50" s="1">
        <f t="shared" si="13"/>
        <v>0</v>
      </c>
      <c r="AJ50" s="1">
        <f t="shared" si="13"/>
        <v>811728.73674347613</v>
      </c>
      <c r="AK50" s="1">
        <f t="shared" si="13"/>
        <v>275468.40254512726</v>
      </c>
      <c r="AL50" s="1">
        <f t="shared" si="13"/>
        <v>28815.132202394314</v>
      </c>
      <c r="AM50" s="1">
        <f t="shared" si="13"/>
        <v>306077.81599390681</v>
      </c>
      <c r="AN50" s="1">
        <f t="shared" si="13"/>
        <v>8.1942125030086697</v>
      </c>
      <c r="AO50" s="1">
        <f t="shared" si="13"/>
        <v>17249.272436261756</v>
      </c>
      <c r="AP50" s="1">
        <f t="shared" si="13"/>
        <v>208.34535982996437</v>
      </c>
      <c r="AQ50" s="1">
        <f t="shared" si="13"/>
        <v>249201.77941164389</v>
      </c>
      <c r="AR50" s="1">
        <f t="shared" si="13"/>
        <v>492.66992468026507</v>
      </c>
      <c r="AS50" s="1">
        <f t="shared" si="13"/>
        <v>798.69365726110334</v>
      </c>
      <c r="AT50" s="1">
        <f t="shared" si="13"/>
        <v>16505.199878763844</v>
      </c>
      <c r="AU50" s="1">
        <f t="shared" si="13"/>
        <v>880.67374791741361</v>
      </c>
      <c r="AV50" s="1">
        <f t="shared" si="13"/>
        <v>239.8606935106335</v>
      </c>
      <c r="AW50" s="1">
        <f t="shared" si="13"/>
        <v>1508.3975331783238</v>
      </c>
      <c r="AX50" s="1">
        <f t="shared" si="13"/>
        <v>223090.03322144653</v>
      </c>
      <c r="AY50" s="1">
        <f t="shared" si="13"/>
        <v>174668.25745512263</v>
      </c>
      <c r="AZ50" s="1">
        <f t="shared" si="13"/>
        <v>48421.77576632375</v>
      </c>
      <c r="BA50" s="1">
        <f t="shared" si="13"/>
        <v>33.001630935343329</v>
      </c>
      <c r="BB50" s="1">
        <f t="shared" si="13"/>
        <v>50.321552851954017</v>
      </c>
      <c r="BC50" s="1">
        <f t="shared" si="13"/>
        <v>14839.298321992192</v>
      </c>
      <c r="BD50" s="1">
        <f t="shared" si="13"/>
        <v>231.68671927679469</v>
      </c>
      <c r="BE50" s="1">
        <f t="shared" si="13"/>
        <v>50716.111836805219</v>
      </c>
      <c r="BF50" s="1">
        <f t="shared" si="13"/>
        <v>367.4325456389044</v>
      </c>
      <c r="BG50" s="1">
        <f t="shared" si="13"/>
        <v>552.32048450989976</v>
      </c>
      <c r="BH50" s="1">
        <f t="shared" si="13"/>
        <v>82119.257145432668</v>
      </c>
      <c r="BI50" s="1">
        <f t="shared" si="13"/>
        <v>25277.497913065265</v>
      </c>
      <c r="BJ50" s="1">
        <f t="shared" si="13"/>
        <v>721.52123394955538</v>
      </c>
      <c r="BK50" s="1">
        <f t="shared" si="13"/>
        <v>4286.5553228844201</v>
      </c>
      <c r="BL50" s="1">
        <f t="shared" si="13"/>
        <v>116.90986570403275</v>
      </c>
      <c r="BM50" s="1">
        <f t="shared" si="13"/>
        <v>16318.373507930997</v>
      </c>
      <c r="BN50" s="1">
        <f t="shared" si="13"/>
        <v>35401.244951177257</v>
      </c>
      <c r="BO50" s="1">
        <f t="shared" si="13"/>
        <v>0</v>
      </c>
      <c r="BP50" s="1">
        <f t="shared" si="13"/>
        <v>2059.3459941969468</v>
      </c>
      <c r="BQ50" s="1">
        <f t="shared" si="13"/>
        <v>41718.092557103875</v>
      </c>
      <c r="BR50" s="1">
        <f t="shared" si="13"/>
        <v>0.40177693190908914</v>
      </c>
      <c r="BS50" s="1">
        <f t="shared" si="13"/>
        <v>28504.463763814827</v>
      </c>
      <c r="BT50" s="1">
        <f t="shared" si="13"/>
        <v>725956.74133286753</v>
      </c>
      <c r="BU50" s="1">
        <f t="shared" si="13"/>
        <v>26001.892461382136</v>
      </c>
      <c r="BV50" s="1"/>
      <c r="BW50" s="94"/>
      <c r="BX50" s="94"/>
      <c r="BY50" s="69">
        <f>+(R50-B50)/B50</f>
        <v>-0.70579134347417194</v>
      </c>
      <c r="BZ50" s="69">
        <f>IF(AH50&lt;&gt;0,(AH50-C50)/C50,"")</f>
        <v>-7.5377773740215898E-2</v>
      </c>
      <c r="CA50" s="69">
        <f>IF(AM50&lt;&gt;0,(AM50-D50)/D50,"")</f>
        <v>-0.10798491720142772</v>
      </c>
      <c r="CB50" s="69">
        <f t="shared" si="9"/>
        <v>-6.1017438158438797E-2</v>
      </c>
      <c r="CC50" s="69">
        <f t="shared" si="9"/>
        <v>-6.4467784539299647E-2</v>
      </c>
      <c r="CD50" s="69">
        <f>IF(BM50&lt;&gt;0,(BM50-G50)/G50,"")</f>
        <v>-4.6137308067873917E-2</v>
      </c>
      <c r="CE50" s="69">
        <f>IF(BT50&lt;&gt;0,(BT50-H50)/H50,"")</f>
        <v>-5.3506670117941815E-2</v>
      </c>
    </row>
    <row r="51" spans="1:83">
      <c r="A51" s="4" t="s">
        <v>459</v>
      </c>
      <c r="B51" s="1">
        <f>SUM(B16:B47)</f>
        <v>1683222.6300151837</v>
      </c>
      <c r="C51" s="1">
        <f t="shared" ref="C51:H51" si="14">SUM(C16:C47)</f>
        <v>576097.83718022797</v>
      </c>
      <c r="D51" s="1">
        <f t="shared" si="14"/>
        <v>218412.79532536282</v>
      </c>
      <c r="E51" s="1">
        <f>SUM(E16:E47)</f>
        <v>458589.21905191656</v>
      </c>
      <c r="F51" s="1">
        <f t="shared" si="14"/>
        <v>248614.35249851679</v>
      </c>
      <c r="G51" s="1">
        <f t="shared" si="14"/>
        <v>12420.794474621463</v>
      </c>
      <c r="H51" s="1">
        <f t="shared" si="14"/>
        <v>1563948.1649345439</v>
      </c>
      <c r="I51" s="94"/>
      <c r="J51" s="94"/>
      <c r="K51" s="1">
        <f>SUM(K16:K47)</f>
        <v>194.59111997898609</v>
      </c>
      <c r="L51" s="1">
        <f>SUM(L16:L47)</f>
        <v>21635.026886996606</v>
      </c>
      <c r="M51" s="1">
        <f t="shared" ref="M51:BU51" si="15">SUM(M16:M47)</f>
        <v>2998.0458750977805</v>
      </c>
      <c r="N51" s="1">
        <f t="shared" si="15"/>
        <v>2997.9546927920687</v>
      </c>
      <c r="O51" s="1">
        <f t="shared" si="15"/>
        <v>3298.7301206156917</v>
      </c>
      <c r="P51" s="1">
        <f t="shared" si="15"/>
        <v>0.61130568532720675</v>
      </c>
      <c r="Q51" s="1">
        <f t="shared" si="15"/>
        <v>5950.9665196704791</v>
      </c>
      <c r="R51" s="1">
        <f t="shared" si="15"/>
        <v>6077.6746855215979</v>
      </c>
      <c r="S51" s="1">
        <f t="shared" si="15"/>
        <v>111429.2370984123</v>
      </c>
      <c r="T51" s="1">
        <f t="shared" si="15"/>
        <v>2135.4444320981802</v>
      </c>
      <c r="U51" s="1">
        <f t="shared" si="15"/>
        <v>1969.7077560114697</v>
      </c>
      <c r="V51" s="1">
        <f t="shared" si="15"/>
        <v>1047.5498005025906</v>
      </c>
      <c r="W51" s="1">
        <f t="shared" si="15"/>
        <v>51676.215543891805</v>
      </c>
      <c r="X51" s="1">
        <f t="shared" si="15"/>
        <v>683.58059660277513</v>
      </c>
      <c r="Y51" s="1">
        <f t="shared" si="15"/>
        <v>2308.1839437150261</v>
      </c>
      <c r="Z51" s="1">
        <f t="shared" si="15"/>
        <v>2308.1839437150261</v>
      </c>
      <c r="AA51" s="1">
        <f t="shared" si="15"/>
        <v>357.15034251335953</v>
      </c>
      <c r="AB51" s="1">
        <f t="shared" si="15"/>
        <v>605.15999801544854</v>
      </c>
      <c r="AC51" s="1">
        <f t="shared" si="15"/>
        <v>53.88710419424001</v>
      </c>
      <c r="AD51" s="1">
        <f t="shared" si="15"/>
        <v>60583.447075128388</v>
      </c>
      <c r="AE51" s="1">
        <f t="shared" si="15"/>
        <v>1643.368190197735</v>
      </c>
      <c r="AF51" s="1">
        <f t="shared" si="15"/>
        <v>2754.8181236448818</v>
      </c>
      <c r="AG51" s="1">
        <f t="shared" si="15"/>
        <v>410.62633800607307</v>
      </c>
      <c r="AH51" s="1">
        <f t="shared" si="15"/>
        <v>114444.25628215873</v>
      </c>
      <c r="AI51" s="1">
        <f t="shared" si="15"/>
        <v>0</v>
      </c>
      <c r="AJ51" s="1">
        <f t="shared" si="15"/>
        <v>401156.792792794</v>
      </c>
      <c r="AK51" s="1">
        <f t="shared" si="15"/>
        <v>49011.729169739134</v>
      </c>
      <c r="AL51" s="1">
        <f t="shared" si="15"/>
        <v>5088.5885820653384</v>
      </c>
      <c r="AM51" s="1">
        <f t="shared" si="15"/>
        <v>54457.468094317912</v>
      </c>
      <c r="AN51" s="1">
        <f t="shared" si="15"/>
        <v>3.5120156627513843</v>
      </c>
      <c r="AO51" s="1">
        <f t="shared" si="15"/>
        <v>3582.1081615105654</v>
      </c>
      <c r="AP51" s="1">
        <f t="shared" si="15"/>
        <v>1395.9043550281344</v>
      </c>
      <c r="AQ51" s="1">
        <f t="shared" si="15"/>
        <v>91077.186976645986</v>
      </c>
      <c r="AR51" s="1">
        <f t="shared" si="15"/>
        <v>541.68926358806527</v>
      </c>
      <c r="AS51" s="1">
        <f t="shared" si="15"/>
        <v>66.019173768329281</v>
      </c>
      <c r="AT51" s="1">
        <f t="shared" si="15"/>
        <v>2631.467066012653</v>
      </c>
      <c r="AU51" s="1">
        <f t="shared" si="15"/>
        <v>930.1934753710633</v>
      </c>
      <c r="AV51" s="1">
        <f t="shared" si="15"/>
        <v>87.628225616872911</v>
      </c>
      <c r="AW51" s="1">
        <f t="shared" si="15"/>
        <v>408.14034873408349</v>
      </c>
      <c r="AX51" s="1">
        <f t="shared" si="15"/>
        <v>102675.08970258244</v>
      </c>
      <c r="AY51" s="1">
        <f t="shared" si="15"/>
        <v>33594.851536929986</v>
      </c>
      <c r="AZ51" s="1">
        <f t="shared" si="15"/>
        <v>69080.238165652569</v>
      </c>
      <c r="BA51" s="1">
        <f t="shared" si="15"/>
        <v>22.976511152122193</v>
      </c>
      <c r="BB51" s="1">
        <f t="shared" si="15"/>
        <v>21.184035423978532</v>
      </c>
      <c r="BC51" s="1">
        <f t="shared" si="15"/>
        <v>13067.095760950595</v>
      </c>
      <c r="BD51" s="1">
        <f t="shared" si="15"/>
        <v>36.232164652088564</v>
      </c>
      <c r="BE51" s="1">
        <f t="shared" si="15"/>
        <v>3531.5607446544964</v>
      </c>
      <c r="BF51" s="1">
        <f t="shared" si="15"/>
        <v>46.641259178691094</v>
      </c>
      <c r="BG51" s="1">
        <f t="shared" si="15"/>
        <v>68.59466050000151</v>
      </c>
      <c r="BH51" s="1">
        <f t="shared" si="15"/>
        <v>6370.4755740709879</v>
      </c>
      <c r="BI51" s="1">
        <f t="shared" si="15"/>
        <v>75657.279618433953</v>
      </c>
      <c r="BJ51" s="1">
        <f t="shared" si="15"/>
        <v>3868.5863102265776</v>
      </c>
      <c r="BK51" s="1">
        <f t="shared" si="15"/>
        <v>416.87812852874418</v>
      </c>
      <c r="BL51" s="1">
        <f t="shared" si="15"/>
        <v>83.584479472477824</v>
      </c>
      <c r="BM51" s="1">
        <f t="shared" si="15"/>
        <v>1658.9680547381924</v>
      </c>
      <c r="BN51" s="1">
        <f t="shared" si="15"/>
        <v>37609.966434227696</v>
      </c>
      <c r="BO51" s="1">
        <f t="shared" si="15"/>
        <v>0</v>
      </c>
      <c r="BP51" s="1">
        <f t="shared" si="15"/>
        <v>5669.3195054756025</v>
      </c>
      <c r="BQ51" s="1">
        <f t="shared" si="15"/>
        <v>12777.833860940824</v>
      </c>
      <c r="BR51" s="1">
        <f t="shared" si="15"/>
        <v>9.7563649802614671E-2</v>
      </c>
      <c r="BS51" s="1">
        <f t="shared" si="15"/>
        <v>25939.741233083372</v>
      </c>
      <c r="BT51" s="1">
        <f t="shared" si="15"/>
        <v>353294.1131461084</v>
      </c>
      <c r="BU51" s="1">
        <f t="shared" si="15"/>
        <v>8631.3414918536382</v>
      </c>
      <c r="BV51" s="1"/>
      <c r="BW51" s="94"/>
      <c r="BX51" s="94"/>
      <c r="BY51" s="69">
        <f>+(R51-B51)/B51</f>
        <v>-0.99638926272903861</v>
      </c>
      <c r="BZ51" s="69">
        <f>IF(AH51&lt;&gt;0,(AH51-C51)/C51,"")</f>
        <v>-0.80134579771672421</v>
      </c>
      <c r="CA51" s="69">
        <f>IF(AM51&lt;&gt;0,(AM51-D51)/D51,"")</f>
        <v>-0.75066722618885817</v>
      </c>
      <c r="CB51" s="69">
        <f t="shared" si="9"/>
        <v>-0.77610662127022512</v>
      </c>
      <c r="CC51" s="69">
        <f t="shared" si="9"/>
        <v>-0.86487163271424405</v>
      </c>
      <c r="CD51" s="69">
        <f>IF(BM51&lt;&gt;0,(BM51-G51)/G51,"")</f>
        <v>-0.86643623657666624</v>
      </c>
      <c r="CE51" s="69">
        <f>IF(BT51&lt;&gt;0,(BT51-H51)/H51,"")</f>
        <v>-0.7741011364267979</v>
      </c>
    </row>
    <row r="52" spans="1:83">
      <c r="A52" s="68"/>
      <c r="B52" s="76"/>
      <c r="C52" s="76"/>
      <c r="D52" s="76"/>
      <c r="E52" s="76"/>
      <c r="F52" s="76"/>
      <c r="G52" s="76"/>
      <c r="H52" s="76"/>
      <c r="I52" s="94"/>
      <c r="J52" s="94"/>
      <c r="K52" s="76"/>
      <c r="L52" s="76"/>
      <c r="M52" s="76"/>
      <c r="N52" s="76"/>
      <c r="O52" s="76"/>
      <c r="Q52" s="76"/>
      <c r="R52" s="76"/>
      <c r="S52" s="76"/>
      <c r="T52" s="76"/>
      <c r="U52" s="76"/>
      <c r="V52" s="76"/>
      <c r="W52" s="76"/>
      <c r="Y52" s="76"/>
      <c r="Z52" s="76"/>
      <c r="AA52" s="76"/>
      <c r="AB52" s="76"/>
      <c r="AC52" s="76"/>
      <c r="AE52" s="76"/>
      <c r="AF52" s="76"/>
      <c r="AG52" s="76"/>
      <c r="AH52" s="76"/>
      <c r="AI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S52" s="76"/>
      <c r="BT52" s="76"/>
      <c r="BU52" s="76"/>
      <c r="BV52" s="76"/>
      <c r="BW52" s="94"/>
      <c r="BX52" s="94"/>
      <c r="BY52" s="94"/>
      <c r="BZ52" s="94"/>
      <c r="CA52" s="94"/>
      <c r="CB52" s="94"/>
      <c r="CC52" s="94"/>
      <c r="CD52" s="94"/>
      <c r="CE52" s="94"/>
    </row>
    <row r="53" spans="1:83">
      <c r="A53" s="68"/>
      <c r="B53" s="76"/>
      <c r="C53" s="76"/>
      <c r="D53" s="76"/>
      <c r="E53" s="76"/>
      <c r="F53" s="76"/>
      <c r="G53" s="76"/>
      <c r="H53" s="76"/>
      <c r="I53" s="94"/>
      <c r="J53" s="94"/>
      <c r="K53" s="94"/>
      <c r="L53" s="76"/>
      <c r="M53" s="76"/>
      <c r="N53" s="76"/>
      <c r="O53" s="76"/>
      <c r="Q53" s="76"/>
      <c r="R53" s="76"/>
      <c r="S53" s="76"/>
      <c r="T53" s="76"/>
      <c r="U53" s="76"/>
      <c r="V53" s="76"/>
      <c r="W53" s="76"/>
      <c r="Y53" s="76"/>
      <c r="Z53" s="76"/>
      <c r="AA53" s="76"/>
      <c r="AB53" s="76"/>
      <c r="AC53" s="76"/>
      <c r="AE53" s="76"/>
      <c r="AF53" s="76"/>
      <c r="AG53" s="76"/>
      <c r="AH53" s="76"/>
      <c r="AI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S53" s="76"/>
      <c r="BT53" s="76"/>
      <c r="BU53" s="76"/>
      <c r="BV53" s="76"/>
      <c r="BW53" s="94"/>
      <c r="BX53" s="94"/>
      <c r="BY53" s="94"/>
      <c r="BZ53" s="94"/>
      <c r="CA53" s="94"/>
      <c r="CB53" s="94"/>
      <c r="CC53" s="94"/>
      <c r="CD53" s="94"/>
      <c r="CE53" s="94"/>
    </row>
    <row r="54" spans="1:83">
      <c r="A54" s="68"/>
      <c r="B54" s="76"/>
      <c r="C54" s="76"/>
      <c r="D54" s="76"/>
      <c r="E54" s="76"/>
      <c r="F54" s="76"/>
      <c r="G54" s="76"/>
      <c r="H54" s="76"/>
      <c r="I54" s="94"/>
      <c r="J54" s="94"/>
      <c r="K54" s="94"/>
      <c r="L54" s="76"/>
      <c r="M54" s="76"/>
      <c r="N54" s="76"/>
      <c r="O54" s="76"/>
      <c r="Q54" s="76"/>
      <c r="R54" s="76"/>
      <c r="S54" s="76"/>
      <c r="T54" s="76"/>
      <c r="U54" s="76"/>
      <c r="V54" s="76"/>
      <c r="W54" s="76"/>
      <c r="Y54" s="76"/>
      <c r="Z54" s="76"/>
      <c r="AA54" s="76"/>
      <c r="AB54" s="76"/>
      <c r="AC54" s="76"/>
      <c r="AE54" s="76"/>
      <c r="AF54" s="76"/>
      <c r="AG54" s="76"/>
      <c r="AH54" s="76"/>
      <c r="AI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S54" s="76"/>
      <c r="BT54" s="76"/>
      <c r="BU54" s="76"/>
      <c r="BV54" s="76"/>
      <c r="BW54" s="94"/>
      <c r="BX54" s="94"/>
      <c r="BY54" s="94"/>
      <c r="BZ54" s="94"/>
      <c r="CA54" s="94"/>
      <c r="CB54" s="94"/>
      <c r="CC54" s="94"/>
      <c r="CD54" s="94"/>
      <c r="CE54" s="94"/>
    </row>
    <row r="55" spans="1:83">
      <c r="A55" s="10"/>
      <c r="B55" s="76"/>
      <c r="C55" s="76"/>
      <c r="D55" s="76"/>
      <c r="E55" s="76"/>
      <c r="F55" s="76"/>
      <c r="G55" s="76"/>
      <c r="H55" s="76"/>
      <c r="I55" s="94"/>
      <c r="J55" s="94"/>
      <c r="K55" s="94"/>
      <c r="L55" s="76"/>
      <c r="M55" s="76"/>
      <c r="N55" s="76"/>
      <c r="O55" s="76"/>
      <c r="Q55" s="76"/>
      <c r="R55" s="76"/>
      <c r="S55" s="76"/>
      <c r="T55" s="76"/>
      <c r="U55" s="76"/>
      <c r="V55" s="76"/>
      <c r="W55" s="76"/>
      <c r="Y55" s="76"/>
      <c r="Z55" s="76"/>
      <c r="AA55" s="76"/>
      <c r="AB55" s="76"/>
      <c r="AC55" s="76"/>
      <c r="AE55" s="76"/>
      <c r="AF55" s="76"/>
      <c r="AG55" s="76"/>
      <c r="AH55" s="76"/>
      <c r="AI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S55" s="76"/>
      <c r="BT55" s="76"/>
      <c r="BU55" s="76"/>
      <c r="BV55" s="76"/>
      <c r="BW55" s="94"/>
      <c r="BX55" s="94"/>
      <c r="BY55" s="94"/>
      <c r="BZ55" s="94"/>
      <c r="CA55" s="94"/>
      <c r="CB55" s="94"/>
      <c r="CC55" s="94"/>
      <c r="CD55" s="94"/>
      <c r="CE55" s="9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D55"/>
  <sheetViews>
    <sheetView zoomScale="85" zoomScaleNormal="85" workbookViewId="0">
      <pane xSplit="1" ySplit="2" topLeftCell="AK43" activePane="bottomRight" state="frozen"/>
      <selection pane="bottomRight" activeCell="D49" sqref="D49"/>
      <selection pane="bottomLeft" activeCell="A3" sqref="A3"/>
      <selection pane="topRight" activeCell="B1" sqref="B1"/>
    </sheetView>
  </sheetViews>
  <sheetFormatPr defaultColWidth="9.140625" defaultRowHeight="15"/>
  <cols>
    <col min="1" max="1" width="17.85546875" style="22" customWidth="1"/>
    <col min="2" max="7" width="9.140625" style="76"/>
    <col min="8" max="8" width="9.85546875" style="76" customWidth="1"/>
    <col min="9" max="9" width="9.140625" style="22"/>
    <col min="10" max="10" width="20.7109375" style="22" customWidth="1"/>
    <col min="11" max="11" width="7.7109375" style="76" bestFit="1" customWidth="1"/>
    <col min="12" max="12" width="7.7109375" style="20" bestFit="1" customWidth="1"/>
    <col min="13" max="13" width="6.7109375" style="20" bestFit="1" customWidth="1"/>
    <col min="14" max="14" width="14.5703125" style="20" bestFit="1" customWidth="1"/>
    <col min="15" max="15" width="6.7109375" style="20" bestFit="1" customWidth="1"/>
    <col min="16" max="16" width="6.7109375" style="76" customWidth="1"/>
    <col min="17" max="17" width="6.7109375" style="20" bestFit="1" customWidth="1"/>
    <col min="18" max="19" width="9.28515625" style="20" bestFit="1" customWidth="1"/>
    <col min="20" max="20" width="6.7109375" style="20" bestFit="1" customWidth="1"/>
    <col min="21" max="21" width="7.7109375" style="20" bestFit="1" customWidth="1"/>
    <col min="22" max="23" width="6.7109375" style="20" bestFit="1" customWidth="1"/>
    <col min="24" max="24" width="6.7109375" style="76" customWidth="1"/>
    <col min="25" max="25" width="6.7109375" style="20" bestFit="1" customWidth="1"/>
    <col min="26" max="26" width="15.42578125" style="20" bestFit="1" customWidth="1"/>
    <col min="27" max="27" width="6.5703125" style="20" bestFit="1" customWidth="1"/>
    <col min="28" max="28" width="6.7109375" style="20" bestFit="1" customWidth="1"/>
    <col min="29" max="29" width="5.140625" style="20" bestFit="1" customWidth="1"/>
    <col min="30" max="30" width="5.140625" style="76" customWidth="1"/>
    <col min="31" max="31" width="5.7109375" style="20" bestFit="1" customWidth="1"/>
    <col min="32" max="32" width="6.7109375" style="20" bestFit="1" customWidth="1"/>
    <col min="33" max="33" width="6.7109375" style="20" customWidth="1"/>
    <col min="34" max="34" width="7.7109375" style="20" bestFit="1" customWidth="1"/>
    <col min="35" max="35" width="10" style="20" bestFit="1" customWidth="1"/>
    <col min="36" max="36" width="10" style="76" customWidth="1"/>
    <col min="37" max="37" width="7.7109375" style="20" bestFit="1" customWidth="1"/>
    <col min="38" max="38" width="6.7109375" style="20" bestFit="1" customWidth="1"/>
    <col min="39" max="39" width="7.7109375" style="20" bestFit="1" customWidth="1"/>
    <col min="40" max="40" width="6" style="20" bestFit="1" customWidth="1"/>
    <col min="41" max="41" width="6.7109375" style="20" bestFit="1" customWidth="1"/>
    <col min="42" max="42" width="5.7109375" style="20" bestFit="1" customWidth="1"/>
    <col min="43" max="43" width="7.7109375" style="20" bestFit="1" customWidth="1"/>
    <col min="44" max="44" width="4.5703125" style="20" bestFit="1" customWidth="1"/>
    <col min="45" max="45" width="5.7109375" style="20" bestFit="1" customWidth="1"/>
    <col min="46" max="46" width="6.7109375" style="20" bestFit="1" customWidth="1"/>
    <col min="47" max="47" width="5.7109375" style="20" bestFit="1" customWidth="1"/>
    <col min="48" max="48" width="5.85546875" style="20" bestFit="1" customWidth="1"/>
    <col min="49" max="49" width="5.7109375" style="20" bestFit="1" customWidth="1"/>
    <col min="50" max="51" width="7.7109375" style="20" bestFit="1" customWidth="1"/>
    <col min="52" max="52" width="6.7109375" style="20" bestFit="1" customWidth="1"/>
    <col min="53" max="53" width="5.140625" style="20" bestFit="1" customWidth="1"/>
    <col min="54" max="54" width="5.28515625" style="20" bestFit="1" customWidth="1"/>
    <col min="55" max="55" width="8.7109375" style="20" bestFit="1" customWidth="1"/>
    <col min="56" max="56" width="4.85546875" style="20" bestFit="1" customWidth="1"/>
    <col min="57" max="57" width="7.85546875" style="20" bestFit="1" customWidth="1"/>
    <col min="58" max="58" width="5.85546875" style="20" bestFit="1" customWidth="1"/>
    <col min="59" max="59" width="6" style="20" bestFit="1" customWidth="1"/>
    <col min="60" max="61" width="6.7109375" style="20" bestFit="1" customWidth="1"/>
    <col min="62" max="63" width="5.7109375" style="20" bestFit="1" customWidth="1"/>
    <col min="64" max="64" width="3.85546875" style="20" bestFit="1" customWidth="1"/>
    <col min="65" max="65" width="6.7109375" style="20" bestFit="1" customWidth="1"/>
    <col min="66" max="66" width="7.7109375" style="20" bestFit="1" customWidth="1"/>
    <col min="67" max="67" width="5.28515625" style="20" bestFit="1" customWidth="1"/>
    <col min="68" max="68" width="6.7109375" style="20" bestFit="1" customWidth="1"/>
    <col min="69" max="69" width="7.7109375" style="20" bestFit="1" customWidth="1"/>
    <col min="70" max="70" width="7.7109375" style="76" customWidth="1"/>
    <col min="71" max="71" width="7.7109375" style="20" bestFit="1" customWidth="1"/>
    <col min="72" max="72" width="9.28515625" style="20" bestFit="1" customWidth="1"/>
    <col min="73" max="73" width="6.7109375" style="20" bestFit="1" customWidth="1"/>
    <col min="74" max="74" width="9.140625" style="22"/>
    <col min="75" max="75" width="8.5703125" style="22" customWidth="1"/>
    <col min="76" max="76" width="10.28515625" style="22" bestFit="1" customWidth="1"/>
    <col min="77" max="80" width="9.140625" style="22"/>
    <col min="81" max="81" width="8.5703125" style="22" customWidth="1"/>
    <col min="82" max="16384" width="9.140625" style="22"/>
  </cols>
  <sheetData>
    <row r="1" spans="1:82">
      <c r="A1" s="94"/>
      <c r="B1" s="76" t="s">
        <v>313</v>
      </c>
      <c r="I1" s="94"/>
      <c r="J1" s="94" t="s">
        <v>460</v>
      </c>
      <c r="L1" s="76"/>
      <c r="M1" s="76"/>
      <c r="N1" s="76"/>
      <c r="O1" s="76"/>
      <c r="Q1" s="76"/>
      <c r="R1" s="76"/>
      <c r="S1" s="76"/>
      <c r="T1" s="76"/>
      <c r="U1" s="76"/>
      <c r="V1" s="76"/>
      <c r="W1" s="76"/>
      <c r="Y1" s="76"/>
      <c r="Z1" s="76"/>
      <c r="AA1" s="76"/>
      <c r="AB1" s="76"/>
      <c r="AC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S1" s="76"/>
      <c r="BT1" s="76"/>
      <c r="BU1" s="76"/>
      <c r="BV1" s="94"/>
      <c r="BW1" s="94"/>
      <c r="BX1" s="94" t="s">
        <v>315</v>
      </c>
      <c r="BY1" s="94"/>
      <c r="BZ1" s="94"/>
      <c r="CA1" s="94"/>
      <c r="CB1" s="94"/>
      <c r="CC1" s="94"/>
      <c r="CD1" s="94"/>
    </row>
    <row r="2" spans="1:82">
      <c r="A2" s="68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/>
      <c r="J2" s="94" t="s">
        <v>324</v>
      </c>
      <c r="K2" s="76" t="s">
        <v>325</v>
      </c>
      <c r="L2" s="76" t="s">
        <v>35</v>
      </c>
      <c r="M2" s="76" t="s">
        <v>39</v>
      </c>
      <c r="N2" s="76" t="s">
        <v>41</v>
      </c>
      <c r="O2" s="76" t="s">
        <v>43</v>
      </c>
      <c r="P2" s="76" t="s">
        <v>326</v>
      </c>
      <c r="Q2" s="76" t="s">
        <v>45</v>
      </c>
      <c r="R2" s="76" t="s">
        <v>49</v>
      </c>
      <c r="S2" s="76" t="s">
        <v>53</v>
      </c>
      <c r="T2" s="76" t="s">
        <v>55</v>
      </c>
      <c r="U2" s="76" t="s">
        <v>57</v>
      </c>
      <c r="V2" s="76" t="s">
        <v>59</v>
      </c>
      <c r="W2" s="76" t="s">
        <v>61</v>
      </c>
      <c r="X2" s="76" t="s">
        <v>327</v>
      </c>
      <c r="Y2" s="76" t="s">
        <v>63</v>
      </c>
      <c r="Z2" s="76" t="s">
        <v>65</v>
      </c>
      <c r="AA2" s="76" t="s">
        <v>69</v>
      </c>
      <c r="AB2" s="76" t="s">
        <v>71</v>
      </c>
      <c r="AC2" s="76" t="s">
        <v>73</v>
      </c>
      <c r="AD2" s="76" t="s">
        <v>328</v>
      </c>
      <c r="AE2" s="76" t="s">
        <v>75</v>
      </c>
      <c r="AF2" s="76" t="s">
        <v>77</v>
      </c>
      <c r="AG2" s="76" t="s">
        <v>79</v>
      </c>
      <c r="AH2" s="76" t="s">
        <v>81</v>
      </c>
      <c r="AI2" s="76" t="s">
        <v>83</v>
      </c>
      <c r="AJ2" s="76" t="s">
        <v>329</v>
      </c>
      <c r="AK2" s="76" t="s">
        <v>85</v>
      </c>
      <c r="AL2" s="76" t="s">
        <v>87</v>
      </c>
      <c r="AM2" s="76" t="s">
        <v>161</v>
      </c>
      <c r="AN2" s="76" t="s">
        <v>91</v>
      </c>
      <c r="AO2" s="76" t="s">
        <v>93</v>
      </c>
      <c r="AP2" s="76" t="s">
        <v>95</v>
      </c>
      <c r="AQ2" s="76" t="s">
        <v>97</v>
      </c>
      <c r="AR2" s="76" t="s">
        <v>99</v>
      </c>
      <c r="AS2" s="76" t="s">
        <v>101</v>
      </c>
      <c r="AT2" s="76" t="s">
        <v>103</v>
      </c>
      <c r="AU2" s="76" t="s">
        <v>105</v>
      </c>
      <c r="AV2" s="76" t="s">
        <v>107</v>
      </c>
      <c r="AW2" s="76" t="s">
        <v>109</v>
      </c>
      <c r="AX2" s="76" t="s">
        <v>162</v>
      </c>
      <c r="AY2" s="76" t="s">
        <v>163</v>
      </c>
      <c r="AZ2" s="76" t="s">
        <v>111</v>
      </c>
      <c r="BA2" s="76" t="s">
        <v>113</v>
      </c>
      <c r="BB2" s="76" t="s">
        <v>115</v>
      </c>
      <c r="BC2" s="76" t="s">
        <v>117</v>
      </c>
      <c r="BD2" s="76" t="s">
        <v>119</v>
      </c>
      <c r="BE2" s="76" t="s">
        <v>121</v>
      </c>
      <c r="BF2" s="76" t="s">
        <v>123</v>
      </c>
      <c r="BG2" s="76" t="s">
        <v>125</v>
      </c>
      <c r="BH2" s="76" t="s">
        <v>127</v>
      </c>
      <c r="BI2" s="76" t="s">
        <v>129</v>
      </c>
      <c r="BJ2" s="76" t="s">
        <v>131</v>
      </c>
      <c r="BK2" s="76" t="s">
        <v>133</v>
      </c>
      <c r="BL2" s="76" t="s">
        <v>135</v>
      </c>
      <c r="BM2" s="76" t="s">
        <v>139</v>
      </c>
      <c r="BN2" s="76" t="s">
        <v>141</v>
      </c>
      <c r="BO2" s="76" t="s">
        <v>143</v>
      </c>
      <c r="BP2" s="76" t="s">
        <v>145</v>
      </c>
      <c r="BQ2" s="76" t="s">
        <v>147</v>
      </c>
      <c r="BR2" s="76" t="s">
        <v>149</v>
      </c>
      <c r="BS2" s="76" t="s">
        <v>151</v>
      </c>
      <c r="BT2" s="76" t="s">
        <v>153</v>
      </c>
      <c r="BU2" s="76" t="s">
        <v>155</v>
      </c>
      <c r="BV2" s="94"/>
      <c r="BW2" s="76" t="s">
        <v>69</v>
      </c>
      <c r="BX2" s="76" t="s">
        <v>53</v>
      </c>
      <c r="BY2" s="76" t="s">
        <v>81</v>
      </c>
      <c r="BZ2" s="76" t="s">
        <v>161</v>
      </c>
      <c r="CA2" s="76" t="s">
        <v>162</v>
      </c>
      <c r="CB2" s="76" t="s">
        <v>163</v>
      </c>
      <c r="CC2" s="76" t="s">
        <v>139</v>
      </c>
      <c r="CD2" s="76" t="s">
        <v>164</v>
      </c>
    </row>
    <row r="3" spans="1:82">
      <c r="A3" s="19" t="s">
        <v>372</v>
      </c>
      <c r="B3" s="76">
        <v>97149.920241170403</v>
      </c>
      <c r="C3" s="76">
        <v>147.03976083768899</v>
      </c>
      <c r="D3" s="76">
        <v>4578.1583652497102</v>
      </c>
      <c r="E3" s="76">
        <v>10582.421071568342</v>
      </c>
      <c r="F3" s="76">
        <v>9246.481077488037</v>
      </c>
      <c r="G3" s="76">
        <v>681.66160318694494</v>
      </c>
      <c r="H3" s="76">
        <v>19788.650388503127</v>
      </c>
      <c r="I3" s="94"/>
      <c r="J3" s="94" t="s">
        <v>372</v>
      </c>
      <c r="K3" s="76">
        <v>229.609626446645</v>
      </c>
      <c r="L3" s="76">
        <v>1000.96545238556</v>
      </c>
      <c r="M3" s="76">
        <v>1203.05837139297</v>
      </c>
      <c r="N3" s="76">
        <v>1202.8470154495899</v>
      </c>
      <c r="O3" s="76">
        <v>1453.1788622497099</v>
      </c>
      <c r="P3" s="76">
        <v>1.6199858501253901</v>
      </c>
      <c r="Q3" s="76">
        <v>520.66026307930497</v>
      </c>
      <c r="R3" s="76">
        <v>35342.5764126371</v>
      </c>
      <c r="S3" s="76">
        <v>97051.748821243702</v>
      </c>
      <c r="T3" s="76">
        <v>1068.8976313814701</v>
      </c>
      <c r="U3" s="76">
        <v>597.20904718563497</v>
      </c>
      <c r="V3" s="76">
        <v>591.27834109922401</v>
      </c>
      <c r="W3" s="76">
        <v>600.72439999514802</v>
      </c>
      <c r="X3" s="76">
        <v>173.06041844254401</v>
      </c>
      <c r="Y3" s="76">
        <v>967.96314397063202</v>
      </c>
      <c r="Z3" s="76">
        <v>967.96314397063202</v>
      </c>
      <c r="AA3" s="76">
        <v>20.940890446821701</v>
      </c>
      <c r="AB3" s="76">
        <v>449.76460683653301</v>
      </c>
      <c r="AC3" s="76">
        <v>35.456334709722903</v>
      </c>
      <c r="AD3" s="76">
        <v>3637.6017344725101</v>
      </c>
      <c r="AE3" s="76">
        <v>217.375534216284</v>
      </c>
      <c r="AF3" s="76">
        <v>183.914718823172</v>
      </c>
      <c r="AG3" s="76">
        <v>168.54043310458101</v>
      </c>
      <c r="AH3" s="76">
        <v>146.941890242894</v>
      </c>
      <c r="AI3" s="76">
        <v>0</v>
      </c>
      <c r="AJ3" s="76">
        <v>21780.163448469699</v>
      </c>
      <c r="AK3" s="76">
        <v>4116.1761746501497</v>
      </c>
      <c r="AL3" s="76">
        <v>436.42246024791001</v>
      </c>
      <c r="AM3" s="76">
        <v>4573.5395253448796</v>
      </c>
      <c r="AN3" s="76">
        <v>0.24438546499997099</v>
      </c>
      <c r="AO3" s="76">
        <v>653.66055062638804</v>
      </c>
      <c r="AP3" s="76">
        <v>2.7875411299789898</v>
      </c>
      <c r="AQ3" s="76">
        <v>5195.1629303626096</v>
      </c>
      <c r="AR3" s="76">
        <v>5.0723926211301897</v>
      </c>
      <c r="AS3" s="76">
        <v>33.990620876667897</v>
      </c>
      <c r="AT3" s="76">
        <v>781.55561026692499</v>
      </c>
      <c r="AU3" s="76">
        <v>2.8075069583381498</v>
      </c>
      <c r="AV3" s="76">
        <v>2.59435400717605</v>
      </c>
      <c r="AW3" s="76">
        <v>68.118298252285896</v>
      </c>
      <c r="AX3" s="76">
        <v>10580.321709108901</v>
      </c>
      <c r="AY3" s="76">
        <v>9242.6916678273992</v>
      </c>
      <c r="AZ3" s="76">
        <v>1337.6300412815399</v>
      </c>
      <c r="BA3" s="76">
        <v>0.98277124291076201</v>
      </c>
      <c r="BB3" s="76">
        <v>0.325694889135071</v>
      </c>
      <c r="BC3" s="76">
        <v>278.010179731807</v>
      </c>
      <c r="BD3" s="76">
        <v>10.615797990487</v>
      </c>
      <c r="BE3" s="76">
        <v>3220.4366915237802</v>
      </c>
      <c r="BF3" s="76">
        <v>20.5918354029222</v>
      </c>
      <c r="BG3" s="76">
        <v>41.384374410952397</v>
      </c>
      <c r="BH3" s="76">
        <v>4716.5517411553301</v>
      </c>
      <c r="BI3" s="76">
        <v>451.70326492082501</v>
      </c>
      <c r="BJ3" s="76">
        <v>5.2126969691959104</v>
      </c>
      <c r="BK3" s="76">
        <v>49.8192855922441</v>
      </c>
      <c r="BL3" s="76">
        <v>1.8342748061310501</v>
      </c>
      <c r="BM3" s="76">
        <v>681.38961556904098</v>
      </c>
      <c r="BN3" s="76">
        <v>594.63214791150494</v>
      </c>
      <c r="BO3" s="76">
        <v>0</v>
      </c>
      <c r="BP3" s="76">
        <v>45.978906296201998</v>
      </c>
      <c r="BQ3" s="76">
        <v>899.74463033559698</v>
      </c>
      <c r="BR3" s="76">
        <v>6.7712822864134598E-3</v>
      </c>
      <c r="BS3" s="76">
        <v>490.448920868399</v>
      </c>
      <c r="BT3" s="76">
        <v>19764.963713024299</v>
      </c>
      <c r="BU3" s="76">
        <v>566.45843436123801</v>
      </c>
      <c r="BV3" s="94"/>
      <c r="BW3" s="24">
        <f t="shared" ref="BW3:BW47" si="0">IF(AA3&lt;&gt;0,AA3/AM3,"")</f>
        <v>4.5787054710634866E-3</v>
      </c>
      <c r="BX3" s="69">
        <f>IF(S3&lt;&gt;0,(S3-B3)/B3,"")</f>
        <v>-1.0105146734345693E-3</v>
      </c>
      <c r="BY3" s="69">
        <f>IF(AH3&lt;&gt;0,(AH3-C3)/C3,"")</f>
        <v>-6.656063246934863E-4</v>
      </c>
      <c r="BZ3" s="69">
        <f>IF(AM3&lt;&gt;0,(AM3-D3)/D3,"")</f>
        <v>-1.0088860053181312E-3</v>
      </c>
      <c r="CA3" s="69">
        <f t="shared" ref="CA3:CA34" si="1">IF(AX3&lt;&gt;0,(AX3-E3)/E3,"")</f>
        <v>-1.9838205692660559E-4</v>
      </c>
      <c r="CB3" s="69">
        <f t="shared" ref="CB3:CB34" si="2">IF(AY3&lt;&gt;0,(AY3-F3)/F3,"")</f>
        <v>-4.0982181533510335E-4</v>
      </c>
      <c r="CC3" s="69">
        <f>IF(BM3&lt;&gt;0,(BM3-G3)/G3,"")</f>
        <v>-3.9900680430340728E-4</v>
      </c>
      <c r="CD3" s="69">
        <f>IF(BT3&lt;&gt;0,(BT3-H3)/H3,"")</f>
        <v>-1.1969828671383029E-3</v>
      </c>
    </row>
    <row r="4" spans="1:82">
      <c r="A4" s="68" t="s">
        <v>373</v>
      </c>
      <c r="B4" s="76">
        <v>12002.7921159788</v>
      </c>
      <c r="C4" s="76">
        <v>28.260555266247099</v>
      </c>
      <c r="D4" s="76">
        <v>878.43410745965696</v>
      </c>
      <c r="E4" s="76">
        <v>1202.1045286431513</v>
      </c>
      <c r="F4" s="76">
        <v>1160.5124549690997</v>
      </c>
      <c r="G4" s="76">
        <v>206.20577447466201</v>
      </c>
      <c r="H4" s="76">
        <v>3679.2910153523517</v>
      </c>
      <c r="I4" s="94"/>
      <c r="J4" s="94" t="s">
        <v>373</v>
      </c>
      <c r="K4" s="76">
        <v>1.06707495899072</v>
      </c>
      <c r="L4" s="76">
        <v>191.17610493427401</v>
      </c>
      <c r="M4" s="76">
        <v>194.022896192529</v>
      </c>
      <c r="N4" s="76">
        <v>193.98060557998599</v>
      </c>
      <c r="O4" s="76">
        <v>232.27608067262901</v>
      </c>
      <c r="P4" s="76">
        <v>0.31446764538765498</v>
      </c>
      <c r="Q4" s="76">
        <v>111.35930453717801</v>
      </c>
      <c r="R4" s="76">
        <v>3952.7180240317002</v>
      </c>
      <c r="S4" s="76">
        <v>11984.934111123899</v>
      </c>
      <c r="T4" s="76">
        <v>187.88320062963999</v>
      </c>
      <c r="U4" s="76">
        <v>87.993620507283396</v>
      </c>
      <c r="V4" s="76">
        <v>99.487704620446806</v>
      </c>
      <c r="W4" s="76">
        <v>131.484038369682</v>
      </c>
      <c r="X4" s="76">
        <v>0.33530801865110199</v>
      </c>
      <c r="Y4" s="76">
        <v>139.57115206622601</v>
      </c>
      <c r="Z4" s="76">
        <v>139.57115206622601</v>
      </c>
      <c r="AA4" s="76">
        <v>4.14940500559422</v>
      </c>
      <c r="AB4" s="76">
        <v>89.209961224005994</v>
      </c>
      <c r="AC4" s="76">
        <v>4.9230462583089398</v>
      </c>
      <c r="AD4" s="76">
        <v>681.96248164257702</v>
      </c>
      <c r="AE4" s="76">
        <v>28.140824757463999</v>
      </c>
      <c r="AF4" s="76">
        <v>14.069920753142901</v>
      </c>
      <c r="AG4" s="76">
        <v>28.341239373121201</v>
      </c>
      <c r="AH4" s="76">
        <v>28.2458358548696</v>
      </c>
      <c r="AI4" s="76">
        <v>0</v>
      </c>
      <c r="AJ4" s="76">
        <v>4041.11527141652</v>
      </c>
      <c r="AK4" s="76">
        <v>785.91576403930901</v>
      </c>
      <c r="AL4" s="76">
        <v>83.174425503067397</v>
      </c>
      <c r="AM4" s="76">
        <v>873.23959454797102</v>
      </c>
      <c r="AN4" s="76">
        <v>4.44615443170907E-2</v>
      </c>
      <c r="AO4" s="76">
        <v>107.560074235133</v>
      </c>
      <c r="AP4" s="76">
        <v>0.27552567557885099</v>
      </c>
      <c r="AQ4" s="76">
        <v>1136.55637213247</v>
      </c>
      <c r="AR4" s="76">
        <v>0.53855737253151204</v>
      </c>
      <c r="AS4" s="76">
        <v>5.8085609881115703</v>
      </c>
      <c r="AT4" s="76">
        <v>86.694259495031204</v>
      </c>
      <c r="AU4" s="76">
        <v>0.24258476495973699</v>
      </c>
      <c r="AV4" s="76">
        <v>0.71617569404255998</v>
      </c>
      <c r="AW4" s="76">
        <v>11.5378479582444</v>
      </c>
      <c r="AX4" s="76">
        <v>1202.2218504611501</v>
      </c>
      <c r="AY4" s="76">
        <v>1160.02914004376</v>
      </c>
      <c r="AZ4" s="76">
        <v>42.192710417390003</v>
      </c>
      <c r="BA4" s="76">
        <v>0.200857322376362</v>
      </c>
      <c r="BB4" s="76">
        <v>5.9597431615381596E-3</v>
      </c>
      <c r="BC4" s="76">
        <v>47.761529125812302</v>
      </c>
      <c r="BD4" s="76">
        <v>1.4728705831776301</v>
      </c>
      <c r="BE4" s="76">
        <v>395.20932621240303</v>
      </c>
      <c r="BF4" s="76">
        <v>2.01208154896741</v>
      </c>
      <c r="BG4" s="76">
        <v>2.4894673082116601</v>
      </c>
      <c r="BH4" s="76">
        <v>595.57169728335396</v>
      </c>
      <c r="BI4" s="76">
        <v>95.921478052657505</v>
      </c>
      <c r="BJ4" s="76">
        <v>0.80032305428330497</v>
      </c>
      <c r="BK4" s="76">
        <v>8.6707298952253407</v>
      </c>
      <c r="BL4" s="76">
        <v>2.0786018287339302E-2</v>
      </c>
      <c r="BM4" s="76">
        <v>206.20903917062</v>
      </c>
      <c r="BN4" s="76">
        <v>139.97461746457401</v>
      </c>
      <c r="BO4" s="76">
        <v>0</v>
      </c>
      <c r="BP4" s="76">
        <v>7.3980009424318096</v>
      </c>
      <c r="BQ4" s="76">
        <v>175.43543007148401</v>
      </c>
      <c r="BR4" s="76">
        <v>1.5322192675143399E-3</v>
      </c>
      <c r="BS4" s="76">
        <v>105.67055986375399</v>
      </c>
      <c r="BT4" s="76">
        <v>3676.9415108274402</v>
      </c>
      <c r="BU4" s="76">
        <v>123.77212209802801</v>
      </c>
      <c r="BV4" s="94"/>
      <c r="BW4" s="24">
        <f t="shared" si="0"/>
        <v>4.751737130909808E-3</v>
      </c>
      <c r="BX4" s="69">
        <f>IF(S4&lt;&gt;0,(S4-B4)/B4,"")</f>
        <v>-1.487820890534919E-3</v>
      </c>
      <c r="BY4" s="69">
        <f>IF(AH4&lt;&gt;0,(AH4-C4)/C4,"")</f>
        <v>-5.2084650279602752E-4</v>
      </c>
      <c r="BZ4" s="69">
        <f>IF(AM4&lt;&gt;0,(AM4-D4)/D4,"")</f>
        <v>-5.9133779842724258E-3</v>
      </c>
      <c r="CA4" s="69">
        <f t="shared" si="1"/>
        <v>9.7597018564786706E-5</v>
      </c>
      <c r="CB4" s="69">
        <f t="shared" si="2"/>
        <v>-4.1646681452688414E-4</v>
      </c>
      <c r="CC4" s="69">
        <f>IF(BM4&lt;&gt;0,(BM4-G4)/G4,"")</f>
        <v>1.5832223740155743E-5</v>
      </c>
      <c r="CD4" s="69">
        <f>IF(BT4&lt;&gt;0,(BT4-H4)/H4,"")</f>
        <v>-6.3857534375722056E-4</v>
      </c>
    </row>
    <row r="5" spans="1:82">
      <c r="A5" s="68" t="s">
        <v>374</v>
      </c>
      <c r="B5" s="76">
        <v>80393.183708900397</v>
      </c>
      <c r="C5" s="76">
        <v>161.85325817220701</v>
      </c>
      <c r="D5" s="76">
        <v>6463.4211449575896</v>
      </c>
      <c r="E5" s="76">
        <v>8306.6772233079864</v>
      </c>
      <c r="F5" s="76">
        <v>7684.4845966277899</v>
      </c>
      <c r="G5" s="76">
        <v>964.95079194278901</v>
      </c>
      <c r="H5" s="76">
        <v>24750.973351207424</v>
      </c>
      <c r="I5" s="94"/>
      <c r="J5" s="94" t="s">
        <v>374</v>
      </c>
      <c r="K5" s="76">
        <v>9.7823068656558494</v>
      </c>
      <c r="L5" s="76">
        <v>1479.8020040030401</v>
      </c>
      <c r="M5" s="76">
        <v>1271.3249862917701</v>
      </c>
      <c r="N5" s="76">
        <v>1270.88951778091</v>
      </c>
      <c r="O5" s="76">
        <v>1520.0424767770601</v>
      </c>
      <c r="P5" s="76">
        <v>3.1107932424191298</v>
      </c>
      <c r="Q5" s="76">
        <v>509.82680731868402</v>
      </c>
      <c r="R5" s="76">
        <v>21128.248134810201</v>
      </c>
      <c r="S5" s="76">
        <v>80379.951490379593</v>
      </c>
      <c r="T5" s="76">
        <v>1164.4372463030099</v>
      </c>
      <c r="U5" s="76">
        <v>531.56598250797697</v>
      </c>
      <c r="V5" s="76">
        <v>660.765016259199</v>
      </c>
      <c r="W5" s="76">
        <v>1294.9218240416601</v>
      </c>
      <c r="X5" s="76">
        <v>3.69997247116078</v>
      </c>
      <c r="Y5" s="76">
        <v>919.24412079101501</v>
      </c>
      <c r="Z5" s="76">
        <v>919.24412079101501</v>
      </c>
      <c r="AA5" s="76">
        <v>34.047605945865399</v>
      </c>
      <c r="AB5" s="76">
        <v>580.85011262642001</v>
      </c>
      <c r="AC5" s="76">
        <v>33.309941710775597</v>
      </c>
      <c r="AD5" s="76">
        <v>4816.0601471827904</v>
      </c>
      <c r="AE5" s="76">
        <v>193.54957764954199</v>
      </c>
      <c r="AF5" s="76">
        <v>108.717068289268</v>
      </c>
      <c r="AG5" s="76">
        <v>194.83823895778599</v>
      </c>
      <c r="AH5" s="76">
        <v>161.812129058571</v>
      </c>
      <c r="AI5" s="76">
        <v>0</v>
      </c>
      <c r="AJ5" s="76">
        <v>27386.594381520801</v>
      </c>
      <c r="AK5" s="76">
        <v>5815.5938191217801</v>
      </c>
      <c r="AL5" s="76">
        <v>612.12903828877302</v>
      </c>
      <c r="AM5" s="76">
        <v>6461.7704633564199</v>
      </c>
      <c r="AN5" s="76">
        <v>0.30955835894773398</v>
      </c>
      <c r="AO5" s="76">
        <v>660.16153824743503</v>
      </c>
      <c r="AP5" s="76">
        <v>3.1328587884499699</v>
      </c>
      <c r="AQ5" s="76">
        <v>7395.5030763206796</v>
      </c>
      <c r="AR5" s="76">
        <v>6.6368285410362704</v>
      </c>
      <c r="AS5" s="76">
        <v>32.9282170670811</v>
      </c>
      <c r="AT5" s="76">
        <v>546.98922380771296</v>
      </c>
      <c r="AU5" s="76">
        <v>4.1953365631045498</v>
      </c>
      <c r="AV5" s="76">
        <v>4.7566288904688596</v>
      </c>
      <c r="AW5" s="76">
        <v>72.388512706889998</v>
      </c>
      <c r="AX5" s="76">
        <v>8311.6518729145591</v>
      </c>
      <c r="AY5" s="76">
        <v>7683.2599163676596</v>
      </c>
      <c r="AZ5" s="76">
        <v>628.39195654690104</v>
      </c>
      <c r="BA5" s="76">
        <v>1.24908987692697</v>
      </c>
      <c r="BB5" s="76">
        <v>0.183737341336111</v>
      </c>
      <c r="BC5" s="76">
        <v>368.74693441800702</v>
      </c>
      <c r="BD5" s="76">
        <v>9.0895332264091593</v>
      </c>
      <c r="BE5" s="76">
        <v>2602.2635438196098</v>
      </c>
      <c r="BF5" s="76">
        <v>13.033320766987901</v>
      </c>
      <c r="BG5" s="76">
        <v>16.445939361872099</v>
      </c>
      <c r="BH5" s="76">
        <v>3932.6255739457702</v>
      </c>
      <c r="BI5" s="76">
        <v>713.08394846211104</v>
      </c>
      <c r="BJ5" s="76">
        <v>10.049135181908801</v>
      </c>
      <c r="BK5" s="76">
        <v>58.285952369141903</v>
      </c>
      <c r="BL5" s="76">
        <v>0.25954969493543201</v>
      </c>
      <c r="BM5" s="76">
        <v>964.77679855817598</v>
      </c>
      <c r="BN5" s="76">
        <v>918.22884485206305</v>
      </c>
      <c r="BO5" s="76">
        <v>0</v>
      </c>
      <c r="BP5" s="76">
        <v>53.963598628879303</v>
      </c>
      <c r="BQ5" s="76">
        <v>1215.7204694634499</v>
      </c>
      <c r="BR5" s="76">
        <v>1.09437752277649E-2</v>
      </c>
      <c r="BS5" s="76">
        <v>705.16211949271599</v>
      </c>
      <c r="BT5" s="76">
        <v>24740.535626140201</v>
      </c>
      <c r="BU5" s="76">
        <v>902.22078071231294</v>
      </c>
      <c r="BV5" s="94"/>
      <c r="BW5" s="24">
        <f t="shared" si="0"/>
        <v>5.2690831621060308E-3</v>
      </c>
      <c r="BX5" s="69">
        <f>IF(S5&lt;&gt;0,(S5-B5)/B5,"")</f>
        <v>-1.6459378656673594E-4</v>
      </c>
      <c r="BY5" s="69">
        <f>IF(AH5&lt;&gt;0,(AH5-C5)/C5,"")</f>
        <v>-2.541135970969662E-4</v>
      </c>
      <c r="BZ5" s="69">
        <f>IF(AM5&lt;&gt;0,(AM5-D5)/D5,"")</f>
        <v>-2.5538821688224361E-4</v>
      </c>
      <c r="CA5" s="69">
        <f t="shared" si="1"/>
        <v>5.9887358962428124E-4</v>
      </c>
      <c r="CB5" s="69">
        <f t="shared" si="2"/>
        <v>-1.5937051401830249E-4</v>
      </c>
      <c r="CC5" s="69">
        <f>IF(BM5&lt;&gt;0,(BM5-G5)/G5,"")</f>
        <v>-1.8031322018267532E-4</v>
      </c>
      <c r="CD5" s="69">
        <f>IF(BT5&lt;&gt;0,(BT5-H5)/H5,"")</f>
        <v>-4.2170968063012207E-4</v>
      </c>
    </row>
    <row r="6" spans="1:82">
      <c r="A6" s="68" t="s">
        <v>375</v>
      </c>
      <c r="B6" s="76">
        <v>81382.774504549801</v>
      </c>
      <c r="C6" s="76">
        <v>142.936650703043</v>
      </c>
      <c r="D6" s="76">
        <v>7009.0047454696596</v>
      </c>
      <c r="E6" s="76">
        <v>9753.4198767909438</v>
      </c>
      <c r="F6" s="76">
        <v>6898.0375915332907</v>
      </c>
      <c r="G6" s="76">
        <v>1282.75624592595</v>
      </c>
      <c r="H6" s="76">
        <v>26579.531538518469</v>
      </c>
      <c r="I6" s="94"/>
      <c r="J6" s="94" t="s">
        <v>375</v>
      </c>
      <c r="K6" s="76">
        <v>10.123084431995601</v>
      </c>
      <c r="L6" s="76">
        <v>1184.8308255424099</v>
      </c>
      <c r="M6" s="76">
        <v>1054.9936098839501</v>
      </c>
      <c r="N6" s="76">
        <v>1054.45174229038</v>
      </c>
      <c r="O6" s="76">
        <v>1234.2644590022901</v>
      </c>
      <c r="P6" s="76">
        <v>3.81075669707722</v>
      </c>
      <c r="Q6" s="76">
        <v>1027.7174825670099</v>
      </c>
      <c r="R6" s="76">
        <v>31533.0665003998</v>
      </c>
      <c r="S6" s="76">
        <v>81365.640664693507</v>
      </c>
      <c r="T6" s="76">
        <v>1189.7182783452099</v>
      </c>
      <c r="U6" s="76">
        <v>789.30136770217803</v>
      </c>
      <c r="V6" s="76">
        <v>609.66281054349304</v>
      </c>
      <c r="W6" s="76">
        <v>890.72066281986702</v>
      </c>
      <c r="X6" s="76">
        <v>4.2939549061106499</v>
      </c>
      <c r="Y6" s="76">
        <v>778.85854965503199</v>
      </c>
      <c r="Z6" s="76">
        <v>778.85854965503199</v>
      </c>
      <c r="AA6" s="76">
        <v>38.967841619956197</v>
      </c>
      <c r="AB6" s="76">
        <v>517.22491605130097</v>
      </c>
      <c r="AC6" s="76">
        <v>28.412316758764799</v>
      </c>
      <c r="AD6" s="76">
        <v>4115.1172346947797</v>
      </c>
      <c r="AE6" s="76">
        <v>158.05203970524201</v>
      </c>
      <c r="AF6" s="76">
        <v>88.116444816657904</v>
      </c>
      <c r="AG6" s="76">
        <v>163.70462513717101</v>
      </c>
      <c r="AH6" s="76">
        <v>142.86700044643499</v>
      </c>
      <c r="AI6" s="76">
        <v>0</v>
      </c>
      <c r="AJ6" s="76">
        <v>29058.510949806201</v>
      </c>
      <c r="AK6" s="76">
        <v>6306.0037648329799</v>
      </c>
      <c r="AL6" s="76">
        <v>661.70311281601801</v>
      </c>
      <c r="AM6" s="76">
        <v>7006.67471926895</v>
      </c>
      <c r="AN6" s="76">
        <v>0.26179623493223497</v>
      </c>
      <c r="AO6" s="76">
        <v>922.37379236318998</v>
      </c>
      <c r="AP6" s="76">
        <v>1.9628543240904499</v>
      </c>
      <c r="AQ6" s="76">
        <v>10078.2152004365</v>
      </c>
      <c r="AR6" s="76">
        <v>4.2967750789530204</v>
      </c>
      <c r="AS6" s="76">
        <v>32.397924017703097</v>
      </c>
      <c r="AT6" s="76">
        <v>469.23140759602501</v>
      </c>
      <c r="AU6" s="76">
        <v>4.8011789216091403</v>
      </c>
      <c r="AV6" s="76">
        <v>4.5027132282830902</v>
      </c>
      <c r="AW6" s="76">
        <v>61.6556187547191</v>
      </c>
      <c r="AX6" s="76">
        <v>9753.0431771358599</v>
      </c>
      <c r="AY6" s="76">
        <v>6896.6079734012301</v>
      </c>
      <c r="AZ6" s="76">
        <v>2856.4352037346298</v>
      </c>
      <c r="BA6" s="76">
        <v>1.0465713167655899</v>
      </c>
      <c r="BB6" s="76">
        <v>0.26044772565683899</v>
      </c>
      <c r="BC6" s="76">
        <v>394.04009292481697</v>
      </c>
      <c r="BD6" s="76">
        <v>7.4853329805938102</v>
      </c>
      <c r="BE6" s="76">
        <v>2268.2927365421601</v>
      </c>
      <c r="BF6" s="76">
        <v>12.1737215672657</v>
      </c>
      <c r="BG6" s="76">
        <v>13.178660692140999</v>
      </c>
      <c r="BH6" s="76">
        <v>3560.3174804477499</v>
      </c>
      <c r="BI6" s="76">
        <v>822.92934787060994</v>
      </c>
      <c r="BJ6" s="76">
        <v>6.0946096992344403</v>
      </c>
      <c r="BK6" s="76">
        <v>54.639512117153501</v>
      </c>
      <c r="BL6" s="76">
        <v>0.23033546630510801</v>
      </c>
      <c r="BM6" s="76">
        <v>1282.4575221151099</v>
      </c>
      <c r="BN6" s="76">
        <v>1033.7399526924701</v>
      </c>
      <c r="BO6" s="76">
        <v>0</v>
      </c>
      <c r="BP6" s="76">
        <v>42.260497565193397</v>
      </c>
      <c r="BQ6" s="76">
        <v>1265.98258967333</v>
      </c>
      <c r="BR6" s="76">
        <v>8.3056671108980001E-3</v>
      </c>
      <c r="BS6" s="76">
        <v>694.785645410803</v>
      </c>
      <c r="BT6" s="76">
        <v>26566.474780777899</v>
      </c>
      <c r="BU6" s="76">
        <v>1000.41243737109</v>
      </c>
      <c r="BV6" s="94"/>
      <c r="BW6" s="24">
        <f t="shared" si="0"/>
        <v>5.5615314227148759E-3</v>
      </c>
      <c r="BX6" s="69">
        <f>IF(S6&lt;&gt;0,(S6-B6)/B6,"")</f>
        <v>-2.1053398536242962E-4</v>
      </c>
      <c r="BY6" s="69">
        <f>IF(AH6&lt;&gt;0,(AH6-C6)/C6,"")</f>
        <v>-4.8728059784131604E-4</v>
      </c>
      <c r="BZ6" s="69">
        <f>IF(AM6&lt;&gt;0,(AM6-D6)/D6,"")</f>
        <v>-3.3243324627732479E-4</v>
      </c>
      <c r="CA6" s="69">
        <f t="shared" si="1"/>
        <v>-3.8622315028221734E-5</v>
      </c>
      <c r="CB6" s="69">
        <f t="shared" si="2"/>
        <v>-2.0724997698117704E-4</v>
      </c>
      <c r="CC6" s="69">
        <f>IF(BM6&lt;&gt;0,(BM6-G6)/G6,"")</f>
        <v>-2.328765202187494E-4</v>
      </c>
      <c r="CD6" s="69">
        <f>IF(BT6&lt;&gt;0,(BT6-H6)/H6,"")</f>
        <v>-4.9123355397175973E-4</v>
      </c>
    </row>
    <row r="7" spans="1:82">
      <c r="A7" s="68" t="s">
        <v>376</v>
      </c>
      <c r="B7" s="76">
        <v>632051.46679734695</v>
      </c>
      <c r="C7" s="76">
        <v>1195.06672181608</v>
      </c>
      <c r="D7" s="76">
        <v>47840.5699097705</v>
      </c>
      <c r="E7" s="76">
        <v>72746.63630214025</v>
      </c>
      <c r="F7" s="76">
        <v>64707.192435749326</v>
      </c>
      <c r="G7" s="76">
        <v>2757.1341706359199</v>
      </c>
      <c r="H7" s="76">
        <v>196875.74547119794</v>
      </c>
      <c r="I7" s="94"/>
      <c r="J7" s="94" t="s">
        <v>376</v>
      </c>
      <c r="K7" s="76">
        <v>163.120636689539</v>
      </c>
      <c r="L7" s="76">
        <v>12944.7729732264</v>
      </c>
      <c r="M7" s="76">
        <v>9819.9234360645605</v>
      </c>
      <c r="N7" s="76">
        <v>9813.5417297017393</v>
      </c>
      <c r="O7" s="76">
        <v>11845.794387804001</v>
      </c>
      <c r="P7" s="76">
        <v>43.956385374072198</v>
      </c>
      <c r="Q7" s="76">
        <v>3980.1488081212001</v>
      </c>
      <c r="R7" s="76">
        <v>134122.05005224899</v>
      </c>
      <c r="S7" s="76">
        <v>631185.96511229803</v>
      </c>
      <c r="T7" s="76">
        <v>8713.2364121099799</v>
      </c>
      <c r="U7" s="76">
        <v>3861.2578385380002</v>
      </c>
      <c r="V7" s="76">
        <v>4813.2628700742298</v>
      </c>
      <c r="W7" s="76">
        <v>10321.4440162339</v>
      </c>
      <c r="X7" s="76">
        <v>86.311117263843599</v>
      </c>
      <c r="Y7" s="76">
        <v>7145.5733504680802</v>
      </c>
      <c r="Z7" s="76">
        <v>7145.5733504680802</v>
      </c>
      <c r="AA7" s="76">
        <v>246.61981822891701</v>
      </c>
      <c r="AB7" s="76">
        <v>4709.8389924723197</v>
      </c>
      <c r="AC7" s="76">
        <v>280.35243517036298</v>
      </c>
      <c r="AD7" s="76">
        <v>40555.6227960049</v>
      </c>
      <c r="AE7" s="76">
        <v>1574.88781486731</v>
      </c>
      <c r="AF7" s="76">
        <v>991.15500215810505</v>
      </c>
      <c r="AG7" s="76">
        <v>1514.01704546819</v>
      </c>
      <c r="AH7" s="76">
        <v>1194.32469760853</v>
      </c>
      <c r="AI7" s="76">
        <v>0</v>
      </c>
      <c r="AJ7" s="76">
        <v>218827.73517088499</v>
      </c>
      <c r="AK7" s="76">
        <v>42882.146772929402</v>
      </c>
      <c r="AL7" s="76">
        <v>4518.1499775679704</v>
      </c>
      <c r="AM7" s="76">
        <v>47646.916568726301</v>
      </c>
      <c r="AN7" s="76">
        <v>2.6908645830674001</v>
      </c>
      <c r="AO7" s="76">
        <v>5014.4179354651997</v>
      </c>
      <c r="AP7" s="76">
        <v>30.7504435767787</v>
      </c>
      <c r="AQ7" s="76">
        <v>58177.008863030103</v>
      </c>
      <c r="AR7" s="76">
        <v>73.690060064926101</v>
      </c>
      <c r="AS7" s="76">
        <v>256.24725909268699</v>
      </c>
      <c r="AT7" s="76">
        <v>4544.2215120399896</v>
      </c>
      <c r="AU7" s="76">
        <v>173.24371640845001</v>
      </c>
      <c r="AV7" s="76">
        <v>58.782008410632798</v>
      </c>
      <c r="AW7" s="76">
        <v>613.56083045575099</v>
      </c>
      <c r="AX7" s="76">
        <v>72706.925246354105</v>
      </c>
      <c r="AY7" s="76">
        <v>64665.116781156801</v>
      </c>
      <c r="AZ7" s="76">
        <v>8041.8084651972804</v>
      </c>
      <c r="BA7" s="76">
        <v>10.2342739353053</v>
      </c>
      <c r="BB7" s="76">
        <v>9.4449644371324304</v>
      </c>
      <c r="BC7" s="76">
        <v>3804.1409074224098</v>
      </c>
      <c r="BD7" s="76">
        <v>70.6114260784734</v>
      </c>
      <c r="BE7" s="76">
        <v>21281.089277269701</v>
      </c>
      <c r="BF7" s="76">
        <v>114.05116229082201</v>
      </c>
      <c r="BG7" s="76">
        <v>147.53503995326099</v>
      </c>
      <c r="BH7" s="76">
        <v>32326.845684617801</v>
      </c>
      <c r="BI7" s="76">
        <v>6069.6501916940797</v>
      </c>
      <c r="BJ7" s="76">
        <v>106.224059469678</v>
      </c>
      <c r="BK7" s="76">
        <v>1041.7117378483899</v>
      </c>
      <c r="BL7" s="76">
        <v>2.7324177845753601</v>
      </c>
      <c r="BM7" s="76">
        <v>2758.4131585949899</v>
      </c>
      <c r="BN7" s="76">
        <v>7849.1740886662001</v>
      </c>
      <c r="BO7" s="76">
        <v>0</v>
      </c>
      <c r="BP7" s="76">
        <v>461.70447829721502</v>
      </c>
      <c r="BQ7" s="76">
        <v>8760.2429519588495</v>
      </c>
      <c r="BR7" s="76">
        <v>8.9418191302766306E-2</v>
      </c>
      <c r="BS7" s="76">
        <v>6723.0519694902396</v>
      </c>
      <c r="BT7" s="76">
        <v>196619.525465037</v>
      </c>
      <c r="BU7" s="76">
        <v>5687.3992306084101</v>
      </c>
      <c r="BV7" s="94"/>
      <c r="BW7" s="24">
        <f t="shared" si="0"/>
        <v>5.1759869470921708E-3</v>
      </c>
      <c r="BX7" s="69">
        <f t="shared" ref="BX7:BX47" si="3">IF(S7&lt;&gt;0,(S7-B7)/B7,"")</f>
        <v>-1.3693531785227591E-3</v>
      </c>
      <c r="BY7" s="69">
        <f t="shared" ref="BY7:BY47" si="4">IF(AH7&lt;&gt;0,(AH7-C7)/C7,"")</f>
        <v>-6.2090609168866128E-4</v>
      </c>
      <c r="BZ7" s="69">
        <f t="shared" ref="BZ7:BZ47" si="5">IF(AM7&lt;&gt;0,(AM7-D7)/D7,"")</f>
        <v>-4.0478895090388335E-3</v>
      </c>
      <c r="CA7" s="69">
        <f t="shared" si="1"/>
        <v>-5.4588167652470313E-4</v>
      </c>
      <c r="CB7" s="69">
        <f t="shared" si="2"/>
        <v>-6.5024695105268088E-4</v>
      </c>
      <c r="CC7" s="69">
        <f t="shared" ref="CC7:CC47" si="6">IF(BM7&lt;&gt;0,(BM7-G7)/G7,"")</f>
        <v>4.6388310467134218E-4</v>
      </c>
      <c r="CD7" s="69">
        <f t="shared" ref="CD7:CD47" si="7">IF(BT7&lt;&gt;0,(BT7-H7)/H7,"")</f>
        <v>-1.3014300240372508E-3</v>
      </c>
    </row>
    <row r="8" spans="1:82">
      <c r="A8" s="68" t="s">
        <v>377</v>
      </c>
      <c r="B8" s="76">
        <v>780164.44142774795</v>
      </c>
      <c r="C8" s="76">
        <v>1006.45927295763</v>
      </c>
      <c r="D8" s="76">
        <v>91445.203986806999</v>
      </c>
      <c r="E8" s="76">
        <v>61707.348948787963</v>
      </c>
      <c r="F8" s="76">
        <v>48550.14609777998</v>
      </c>
      <c r="G8" s="76">
        <v>2608.1530798344002</v>
      </c>
      <c r="H8" s="76">
        <v>249509.32896716296</v>
      </c>
      <c r="I8" s="94"/>
      <c r="J8" s="94" t="s">
        <v>377</v>
      </c>
      <c r="K8" s="76">
        <v>375.529661420769</v>
      </c>
      <c r="L8" s="76">
        <v>18065.798711611202</v>
      </c>
      <c r="M8" s="76">
        <v>5130.3181395444399</v>
      </c>
      <c r="N8" s="76">
        <v>5125.5936531604702</v>
      </c>
      <c r="O8" s="76">
        <v>5691.56179783064</v>
      </c>
      <c r="P8" s="76">
        <v>34.755084083777597</v>
      </c>
      <c r="Q8" s="76">
        <v>4213.5778913328804</v>
      </c>
      <c r="R8" s="76">
        <v>253180.08981543101</v>
      </c>
      <c r="S8" s="76">
        <v>779808.58528392704</v>
      </c>
      <c r="T8" s="76">
        <v>7162.9909418158404</v>
      </c>
      <c r="U8" s="76">
        <v>4175.1457790327204</v>
      </c>
      <c r="V8" s="76">
        <v>3662.0712176381799</v>
      </c>
      <c r="W8" s="76">
        <v>25859.192999640902</v>
      </c>
      <c r="X8" s="76">
        <v>235.58426812061401</v>
      </c>
      <c r="Y8" s="76">
        <v>4302.9147200167499</v>
      </c>
      <c r="Z8" s="76">
        <v>4302.9147200167499</v>
      </c>
      <c r="AA8" s="76">
        <v>481.84709579633602</v>
      </c>
      <c r="AB8" s="76">
        <v>7055.04793971462</v>
      </c>
      <c r="AC8" s="76">
        <v>154.85467699529801</v>
      </c>
      <c r="AD8" s="76">
        <v>46476.8046532804</v>
      </c>
      <c r="AE8" s="76">
        <v>1067.10198042361</v>
      </c>
      <c r="AF8" s="76">
        <v>1723.74368600715</v>
      </c>
      <c r="AG8" s="76">
        <v>940.44921815200496</v>
      </c>
      <c r="AH8" s="76">
        <v>1006.1468472252</v>
      </c>
      <c r="AI8" s="76">
        <v>0</v>
      </c>
      <c r="AJ8" s="76">
        <v>280297.35495075397</v>
      </c>
      <c r="AK8" s="76">
        <v>82101.015375033603</v>
      </c>
      <c r="AL8" s="76">
        <v>8640.61959071192</v>
      </c>
      <c r="AM8" s="76">
        <v>91223.482061541901</v>
      </c>
      <c r="AN8" s="76">
        <v>2.6154042911093001</v>
      </c>
      <c r="AO8" s="76">
        <v>5026.3494856782099</v>
      </c>
      <c r="AP8" s="76">
        <v>73.132701150702403</v>
      </c>
      <c r="AQ8" s="76">
        <v>88664.996939264805</v>
      </c>
      <c r="AR8" s="76">
        <v>192.31845327028</v>
      </c>
      <c r="AS8" s="76">
        <v>240.59286488422899</v>
      </c>
      <c r="AT8" s="76">
        <v>4366.0464387087504</v>
      </c>
      <c r="AU8" s="76">
        <v>478.162277760324</v>
      </c>
      <c r="AV8" s="76">
        <v>81.925735985493603</v>
      </c>
      <c r="AW8" s="76">
        <v>445.15472977617497</v>
      </c>
      <c r="AX8" s="76">
        <v>61705.7738695148</v>
      </c>
      <c r="AY8" s="76">
        <v>48532.770432398902</v>
      </c>
      <c r="AZ8" s="76">
        <v>13173.0034371159</v>
      </c>
      <c r="BA8" s="76">
        <v>9.8675121391998299</v>
      </c>
      <c r="BB8" s="76">
        <v>25.1402701036723</v>
      </c>
      <c r="BC8" s="76">
        <v>4700.1423442847899</v>
      </c>
      <c r="BD8" s="76">
        <v>76.471215601007501</v>
      </c>
      <c r="BE8" s="76">
        <v>12939.6181301498</v>
      </c>
      <c r="BF8" s="76">
        <v>112.306849627143</v>
      </c>
      <c r="BG8" s="76">
        <v>192.96413002860501</v>
      </c>
      <c r="BH8" s="76">
        <v>22096.1026412473</v>
      </c>
      <c r="BI8" s="76">
        <v>9252.9978541708806</v>
      </c>
      <c r="BJ8" s="76">
        <v>232.733912498553</v>
      </c>
      <c r="BK8" s="76">
        <v>2261.52563049433</v>
      </c>
      <c r="BL8" s="76">
        <v>8.5645946884042399</v>
      </c>
      <c r="BM8" s="76">
        <v>2608.8256200003302</v>
      </c>
      <c r="BN8" s="76">
        <v>13412.402300502299</v>
      </c>
      <c r="BO8" s="76">
        <v>0</v>
      </c>
      <c r="BP8" s="76">
        <v>802.85843302486398</v>
      </c>
      <c r="BQ8" s="76">
        <v>14665.0218131981</v>
      </c>
      <c r="BR8" s="76">
        <v>0.16001678517832599</v>
      </c>
      <c r="BS8" s="76">
        <v>10849.214360951701</v>
      </c>
      <c r="BT8" s="76">
        <v>249329.06925048301</v>
      </c>
      <c r="BU8" s="76">
        <v>9837.1277069974694</v>
      </c>
      <c r="BV8" s="94"/>
      <c r="BW8" s="24">
        <f t="shared" si="0"/>
        <v>5.282051122223865E-3</v>
      </c>
      <c r="BX8" s="69">
        <f t="shared" si="3"/>
        <v>-4.5612966308702338E-4</v>
      </c>
      <c r="BY8" s="69">
        <f t="shared" si="4"/>
        <v>-3.1042064077955127E-4</v>
      </c>
      <c r="BZ8" s="69">
        <f t="shared" si="5"/>
        <v>-2.4246424700095355E-3</v>
      </c>
      <c r="CA8" s="69">
        <f t="shared" si="1"/>
        <v>-2.5524986893708063E-5</v>
      </c>
      <c r="CB8" s="69">
        <f t="shared" si="2"/>
        <v>-3.5789110389252522E-4</v>
      </c>
      <c r="CC8" s="69">
        <f t="shared" si="6"/>
        <v>2.5786069503740952E-4</v>
      </c>
      <c r="CD8" s="69">
        <f t="shared" si="7"/>
        <v>-7.2245682125848137E-4</v>
      </c>
    </row>
    <row r="9" spans="1:82">
      <c r="A9" s="68" t="s">
        <v>378</v>
      </c>
      <c r="B9" s="76">
        <v>87640.3108710823</v>
      </c>
      <c r="C9" s="76">
        <v>128.20976168746401</v>
      </c>
      <c r="D9" s="76">
        <v>21182.327157736599</v>
      </c>
      <c r="E9" s="76">
        <v>8855.349563829428</v>
      </c>
      <c r="F9" s="76">
        <v>5802.8287561775051</v>
      </c>
      <c r="G9" s="76">
        <v>195.326037514825</v>
      </c>
      <c r="H9" s="76">
        <v>27214.422577380759</v>
      </c>
      <c r="I9" s="94"/>
      <c r="J9" s="94" t="s">
        <v>378</v>
      </c>
      <c r="K9" s="76">
        <v>76.895936451947506</v>
      </c>
      <c r="L9" s="76">
        <v>1648.0256282175001</v>
      </c>
      <c r="M9" s="76">
        <v>564.49657244041805</v>
      </c>
      <c r="N9" s="76">
        <v>563.73410314317505</v>
      </c>
      <c r="O9" s="76">
        <v>594.36254647067506</v>
      </c>
      <c r="P9" s="76">
        <v>6.0285734135771696</v>
      </c>
      <c r="Q9" s="76">
        <v>544.38205175279495</v>
      </c>
      <c r="R9" s="76">
        <v>44775.688682188003</v>
      </c>
      <c r="S9" s="76">
        <v>87532.814894426105</v>
      </c>
      <c r="T9" s="76">
        <v>946.58018740124498</v>
      </c>
      <c r="U9" s="76">
        <v>581.23599239835403</v>
      </c>
      <c r="V9" s="76">
        <v>437.64691332065701</v>
      </c>
      <c r="W9" s="76">
        <v>1354.8678886929999</v>
      </c>
      <c r="X9" s="76">
        <v>53.4437524928762</v>
      </c>
      <c r="Y9" s="76">
        <v>528.32145472819695</v>
      </c>
      <c r="Z9" s="76">
        <v>528.32145472819695</v>
      </c>
      <c r="AA9" s="76">
        <v>146.142626476407</v>
      </c>
      <c r="AB9" s="76">
        <v>1864.28062677403</v>
      </c>
      <c r="AC9" s="76">
        <v>19.821706484454701</v>
      </c>
      <c r="AD9" s="76">
        <v>4236.4834395255002</v>
      </c>
      <c r="AE9" s="76">
        <v>126.623602321466</v>
      </c>
      <c r="AF9" s="76">
        <v>175.15818629188001</v>
      </c>
      <c r="AG9" s="76">
        <v>97.095677174010703</v>
      </c>
      <c r="AH9" s="76">
        <v>128.068197666407</v>
      </c>
      <c r="AI9" s="76">
        <v>0</v>
      </c>
      <c r="AJ9" s="76">
        <v>30216.9596278598</v>
      </c>
      <c r="AK9" s="76">
        <v>19043.678679211</v>
      </c>
      <c r="AL9" s="76">
        <v>1969.8069765262901</v>
      </c>
      <c r="AM9" s="76">
        <v>21159.6282822137</v>
      </c>
      <c r="AN9" s="76">
        <v>0.25734512103815699</v>
      </c>
      <c r="AO9" s="76">
        <v>753.73841785302795</v>
      </c>
      <c r="AP9" s="76">
        <v>8.7177769694163807</v>
      </c>
      <c r="AQ9" s="76">
        <v>9943.2939759023702</v>
      </c>
      <c r="AR9" s="76">
        <v>23.5831035566064</v>
      </c>
      <c r="AS9" s="76">
        <v>31.6541239107788</v>
      </c>
      <c r="AT9" s="76">
        <v>834.46657263953796</v>
      </c>
      <c r="AU9" s="76">
        <v>43.597625511885603</v>
      </c>
      <c r="AV9" s="76">
        <v>12.464110627931399</v>
      </c>
      <c r="AW9" s="76">
        <v>45.705484217662303</v>
      </c>
      <c r="AX9" s="76">
        <v>8853.8573491184197</v>
      </c>
      <c r="AY9" s="76">
        <v>5799.2093950627404</v>
      </c>
      <c r="AZ9" s="76">
        <v>3054.6479540556702</v>
      </c>
      <c r="BA9" s="76">
        <v>1.1333940706691501</v>
      </c>
      <c r="BB9" s="76">
        <v>2.8425367482927899</v>
      </c>
      <c r="BC9" s="76">
        <v>718.68694852758904</v>
      </c>
      <c r="BD9" s="76">
        <v>7.2911585839712902</v>
      </c>
      <c r="BE9" s="76">
        <v>1402.3639000865301</v>
      </c>
      <c r="BF9" s="76">
        <v>14.133053787265</v>
      </c>
      <c r="BG9" s="76">
        <v>21.056033554346701</v>
      </c>
      <c r="BH9" s="76">
        <v>2412.74946411151</v>
      </c>
      <c r="BI9" s="76">
        <v>892.35496209482994</v>
      </c>
      <c r="BJ9" s="76">
        <v>37.853381173630503</v>
      </c>
      <c r="BK9" s="76">
        <v>179.75632313144499</v>
      </c>
      <c r="BL9" s="76">
        <v>1.15440385367923</v>
      </c>
      <c r="BM9" s="76">
        <v>195.253323632996</v>
      </c>
      <c r="BN9" s="76">
        <v>1280.65874909076</v>
      </c>
      <c r="BO9" s="76">
        <v>0</v>
      </c>
      <c r="BP9" s="76">
        <v>72.231689234500195</v>
      </c>
      <c r="BQ9" s="76">
        <v>2273.9078059130102</v>
      </c>
      <c r="BR9" s="76">
        <v>1.34075650820946E-2</v>
      </c>
      <c r="BS9" s="76">
        <v>993.86772491608303</v>
      </c>
      <c r="BT9" s="76">
        <v>27170.353720575102</v>
      </c>
      <c r="BU9" s="76">
        <v>1075.28860129135</v>
      </c>
      <c r="BV9" s="94"/>
      <c r="BW9" s="24">
        <f t="shared" si="0"/>
        <v>6.906672675306454E-3</v>
      </c>
      <c r="BX9" s="69">
        <f t="shared" si="3"/>
        <v>-1.2265585960132004E-3</v>
      </c>
      <c r="BY9" s="69">
        <f t="shared" si="4"/>
        <v>-1.1041594586385479E-3</v>
      </c>
      <c r="BZ9" s="69">
        <f t="shared" si="5"/>
        <v>-1.0715949835855957E-3</v>
      </c>
      <c r="CA9" s="69">
        <f t="shared" si="1"/>
        <v>-1.6850997244686707E-4</v>
      </c>
      <c r="CB9" s="69">
        <f t="shared" si="2"/>
        <v>-6.2372357807587544E-4</v>
      </c>
      <c r="CC9" s="69">
        <f t="shared" si="6"/>
        <v>-3.7226927220844312E-4</v>
      </c>
      <c r="CD9" s="69">
        <f t="shared" si="7"/>
        <v>-1.6193199278931366E-3</v>
      </c>
    </row>
    <row r="10" spans="1:82">
      <c r="A10" s="68" t="s">
        <v>379</v>
      </c>
      <c r="B10" s="76">
        <v>108548.422197889</v>
      </c>
      <c r="C10" s="76">
        <v>168.950039793196</v>
      </c>
      <c r="D10" s="76">
        <v>44582.277821563701</v>
      </c>
      <c r="E10" s="76">
        <v>14010.15340322392</v>
      </c>
      <c r="F10" s="76">
        <v>7514.2424654433198</v>
      </c>
      <c r="G10" s="76">
        <v>6955.0143407430996</v>
      </c>
      <c r="H10" s="76">
        <v>35007.440897297129</v>
      </c>
      <c r="I10" s="94"/>
      <c r="J10" s="94" t="s">
        <v>379</v>
      </c>
      <c r="K10" s="76">
        <v>98.641515751693504</v>
      </c>
      <c r="L10" s="76">
        <v>1287.65916094622</v>
      </c>
      <c r="M10" s="76">
        <v>544.01110461336805</v>
      </c>
      <c r="N10" s="76">
        <v>543.340286828486</v>
      </c>
      <c r="O10" s="76">
        <v>457.44612986325802</v>
      </c>
      <c r="P10" s="76">
        <v>6.9235132913110302</v>
      </c>
      <c r="Q10" s="76">
        <v>1208.31702533051</v>
      </c>
      <c r="R10" s="76">
        <v>38756.254789587503</v>
      </c>
      <c r="S10" s="76">
        <v>108377.660461758</v>
      </c>
      <c r="T10" s="76">
        <v>1393.0800920679901</v>
      </c>
      <c r="U10" s="76">
        <v>1539.6745562009901</v>
      </c>
      <c r="V10" s="76">
        <v>597.93116864333001</v>
      </c>
      <c r="W10" s="76">
        <v>1354.7311284863799</v>
      </c>
      <c r="X10" s="76">
        <v>70.469054890953899</v>
      </c>
      <c r="Y10" s="76">
        <v>673.140554572881</v>
      </c>
      <c r="Z10" s="76">
        <v>673.140554572881</v>
      </c>
      <c r="AA10" s="76">
        <v>316.92762512607698</v>
      </c>
      <c r="AB10" s="76">
        <v>3543.4202476462801</v>
      </c>
      <c r="AC10" s="76">
        <v>19.204779416194</v>
      </c>
      <c r="AD10" s="76">
        <v>3780.2797406059399</v>
      </c>
      <c r="AE10" s="76">
        <v>125.496633372465</v>
      </c>
      <c r="AF10" s="76">
        <v>177.967943880245</v>
      </c>
      <c r="AG10" s="76">
        <v>75.103425828055904</v>
      </c>
      <c r="AH10" s="76">
        <v>168.84030048997701</v>
      </c>
      <c r="AI10" s="76">
        <v>0</v>
      </c>
      <c r="AJ10" s="76">
        <v>38449.884969438397</v>
      </c>
      <c r="AK10" s="76">
        <v>40080.218261104397</v>
      </c>
      <c r="AL10" s="76">
        <v>4136.32308801402</v>
      </c>
      <c r="AM10" s="76">
        <v>44533.468974244497</v>
      </c>
      <c r="AN10" s="76">
        <v>0.208821168834361</v>
      </c>
      <c r="AO10" s="76">
        <v>1326.2806040113001</v>
      </c>
      <c r="AP10" s="76">
        <v>22.796557372531399</v>
      </c>
      <c r="AQ10" s="76">
        <v>12547.1011513583</v>
      </c>
      <c r="AR10" s="76">
        <v>42.915898300787603</v>
      </c>
      <c r="AS10" s="76">
        <v>35.0412175024939</v>
      </c>
      <c r="AT10" s="76">
        <v>1855.6325725182801</v>
      </c>
      <c r="AU10" s="76">
        <v>56.284779620474303</v>
      </c>
      <c r="AV10" s="76">
        <v>12.8425314572</v>
      </c>
      <c r="AW10" s="76">
        <v>36.429357628267603</v>
      </c>
      <c r="AX10" s="76">
        <v>14000.861511819499</v>
      </c>
      <c r="AY10" s="76">
        <v>7506.4683626823598</v>
      </c>
      <c r="AZ10" s="76">
        <v>6494.3931491371604</v>
      </c>
      <c r="BA10" s="76">
        <v>1.04301735588661</v>
      </c>
      <c r="BB10" s="76">
        <v>5.4251802002899003</v>
      </c>
      <c r="BC10" s="76">
        <v>1244.7825111746699</v>
      </c>
      <c r="BD10" s="76">
        <v>8.2936182807255392</v>
      </c>
      <c r="BE10" s="76">
        <v>1319.44146287692</v>
      </c>
      <c r="BF10" s="76">
        <v>18.116094842837999</v>
      </c>
      <c r="BG10" s="76">
        <v>35.383844750519401</v>
      </c>
      <c r="BH10" s="76">
        <v>2531.86943578211</v>
      </c>
      <c r="BI10" s="76">
        <v>1169.2819931758099</v>
      </c>
      <c r="BJ10" s="76">
        <v>87.1731483655484</v>
      </c>
      <c r="BK10" s="76">
        <v>96.711685929551095</v>
      </c>
      <c r="BL10" s="76">
        <v>96.285448723248194</v>
      </c>
      <c r="BM10" s="76">
        <v>6977.2499677574096</v>
      </c>
      <c r="BN10" s="76">
        <v>1702.7032548936299</v>
      </c>
      <c r="BO10" s="76">
        <v>0</v>
      </c>
      <c r="BP10" s="76">
        <v>69.320555386167101</v>
      </c>
      <c r="BQ10" s="76">
        <v>3539.7826557202702</v>
      </c>
      <c r="BR10" s="76">
        <v>1.26479264108203E-2</v>
      </c>
      <c r="BS10" s="76">
        <v>1148.2128443261299</v>
      </c>
      <c r="BT10" s="76">
        <v>34926.739282505703</v>
      </c>
      <c r="BU10" s="76">
        <v>1483.36878766513</v>
      </c>
      <c r="BV10" s="94"/>
      <c r="BW10" s="24">
        <f t="shared" si="0"/>
        <v>7.1166166127630661E-3</v>
      </c>
      <c r="BX10" s="69">
        <f t="shared" si="3"/>
        <v>-1.5731388137516164E-3</v>
      </c>
      <c r="BY10" s="69">
        <f t="shared" si="4"/>
        <v>-6.4953700723192442E-4</v>
      </c>
      <c r="BZ10" s="69">
        <f t="shared" si="5"/>
        <v>-1.0948038033084921E-3</v>
      </c>
      <c r="CA10" s="69">
        <f t="shared" si="1"/>
        <v>-6.632255291567419E-4</v>
      </c>
      <c r="CB10" s="69">
        <f t="shared" si="2"/>
        <v>-1.0345823676454027E-3</v>
      </c>
      <c r="CC10" s="69">
        <f t="shared" si="6"/>
        <v>3.1970641504003392E-3</v>
      </c>
      <c r="CD10" s="69">
        <f t="shared" si="7"/>
        <v>-2.3052703289047436E-3</v>
      </c>
    </row>
    <row r="11" spans="1:82">
      <c r="A11" s="68" t="s">
        <v>380</v>
      </c>
      <c r="B11" s="76">
        <v>216357.929575046</v>
      </c>
      <c r="C11" s="76">
        <v>476.364726128803</v>
      </c>
      <c r="D11" s="76">
        <v>81840.234123959293</v>
      </c>
      <c r="E11" s="76">
        <v>26698.772726965388</v>
      </c>
      <c r="F11" s="76">
        <v>15927.307551607471</v>
      </c>
      <c r="G11" s="76">
        <v>659.011166116705</v>
      </c>
      <c r="H11" s="76">
        <v>94903.107831737085</v>
      </c>
      <c r="I11" s="94"/>
      <c r="J11" s="94" t="s">
        <v>380</v>
      </c>
      <c r="K11" s="76">
        <v>314.84335830243998</v>
      </c>
      <c r="L11" s="76">
        <v>6402.4774156061803</v>
      </c>
      <c r="M11" s="76">
        <v>1114.5202765443801</v>
      </c>
      <c r="N11" s="76">
        <v>1112.18227433734</v>
      </c>
      <c r="O11" s="76">
        <v>1014.83535542915</v>
      </c>
      <c r="P11" s="76">
        <v>19.809410381763399</v>
      </c>
      <c r="Q11" s="76">
        <v>1583.4899849855699</v>
      </c>
      <c r="R11" s="76">
        <v>79146.129974290801</v>
      </c>
      <c r="S11" s="76">
        <v>215826.32556314301</v>
      </c>
      <c r="T11" s="76">
        <v>2738.5383438538902</v>
      </c>
      <c r="U11" s="76">
        <v>1417.9636260070399</v>
      </c>
      <c r="V11" s="76">
        <v>1155.9907854108001</v>
      </c>
      <c r="W11" s="76">
        <v>6689.99042908098</v>
      </c>
      <c r="X11" s="76">
        <v>219.364052778374</v>
      </c>
      <c r="Y11" s="76">
        <v>1346.0667268453501</v>
      </c>
      <c r="Z11" s="76">
        <v>1346.0667268453501</v>
      </c>
      <c r="AA11" s="76">
        <v>541.72707992305698</v>
      </c>
      <c r="AB11" s="76">
        <v>3874.2519229473401</v>
      </c>
      <c r="AC11" s="76">
        <v>48.678360363983103</v>
      </c>
      <c r="AD11" s="76">
        <v>17557.593006436298</v>
      </c>
      <c r="AE11" s="76">
        <v>361.57992584533503</v>
      </c>
      <c r="AF11" s="76">
        <v>812.60805343761001</v>
      </c>
      <c r="AG11" s="76">
        <v>273.99831829544098</v>
      </c>
      <c r="AH11" s="76">
        <v>475.10105017168502</v>
      </c>
      <c r="AI11" s="76">
        <v>0</v>
      </c>
      <c r="AJ11" s="76">
        <v>105907.704752613</v>
      </c>
      <c r="AK11" s="76">
        <v>73490.950866692001</v>
      </c>
      <c r="AL11" s="76">
        <v>7623.8547597237603</v>
      </c>
      <c r="AM11" s="76">
        <v>81656.532706338796</v>
      </c>
      <c r="AN11" s="76">
        <v>0.894767841046753</v>
      </c>
      <c r="AO11" s="76">
        <v>2146.37629095498</v>
      </c>
      <c r="AP11" s="76">
        <v>37.094494617966497</v>
      </c>
      <c r="AQ11" s="76">
        <v>37705.347706559303</v>
      </c>
      <c r="AR11" s="76">
        <v>93.604645689688496</v>
      </c>
      <c r="AS11" s="76">
        <v>90.979758483660703</v>
      </c>
      <c r="AT11" s="76">
        <v>2843.6249287631499</v>
      </c>
      <c r="AU11" s="76">
        <v>81.423758990723897</v>
      </c>
      <c r="AV11" s="76">
        <v>40.480604838043</v>
      </c>
      <c r="AW11" s="76">
        <v>83.384589361596497</v>
      </c>
      <c r="AX11" s="76">
        <v>26669.149099356699</v>
      </c>
      <c r="AY11" s="76">
        <v>15903.2094045867</v>
      </c>
      <c r="AZ11" s="76">
        <v>10765.939694770001</v>
      </c>
      <c r="BA11" s="76">
        <v>3.2910385423039301</v>
      </c>
      <c r="BB11" s="76">
        <v>5.34809471056069</v>
      </c>
      <c r="BC11" s="76">
        <v>2170.9312583431101</v>
      </c>
      <c r="BD11" s="76">
        <v>25.597091662670799</v>
      </c>
      <c r="BE11" s="76">
        <v>3411.5557156478499</v>
      </c>
      <c r="BF11" s="76">
        <v>50.8056474699207</v>
      </c>
      <c r="BG11" s="76">
        <v>76.8498741711999</v>
      </c>
      <c r="BH11" s="76">
        <v>6376.79096104984</v>
      </c>
      <c r="BI11" s="76">
        <v>3574.0257011833401</v>
      </c>
      <c r="BJ11" s="76">
        <v>143.70236423662101</v>
      </c>
      <c r="BK11" s="76">
        <v>362.962411305302</v>
      </c>
      <c r="BL11" s="76">
        <v>4.78216670249176</v>
      </c>
      <c r="BM11" s="76">
        <v>657.81856622408702</v>
      </c>
      <c r="BN11" s="76">
        <v>5435.5266489450596</v>
      </c>
      <c r="BO11" s="76">
        <v>0</v>
      </c>
      <c r="BP11" s="76">
        <v>323.51496697498197</v>
      </c>
      <c r="BQ11" s="76">
        <v>6038.7609512688095</v>
      </c>
      <c r="BR11" s="76">
        <v>6.1222836144777602E-2</v>
      </c>
      <c r="BS11" s="76">
        <v>4179.8044143057896</v>
      </c>
      <c r="BT11" s="76">
        <v>94603.987623252106</v>
      </c>
      <c r="BU11" s="76">
        <v>3660.8084379828701</v>
      </c>
      <c r="BV11" s="94"/>
      <c r="BW11" s="24">
        <f t="shared" si="0"/>
        <v>6.6342160506774007E-3</v>
      </c>
      <c r="BX11" s="69">
        <f t="shared" si="3"/>
        <v>-2.4570581394780851E-3</v>
      </c>
      <c r="BY11" s="69">
        <f t="shared" si="4"/>
        <v>-2.6527488031855245E-3</v>
      </c>
      <c r="BZ11" s="69">
        <f t="shared" si="5"/>
        <v>-2.2446345564243403E-3</v>
      </c>
      <c r="CA11" s="69">
        <f t="shared" si="1"/>
        <v>-1.1095501621604437E-3</v>
      </c>
      <c r="CB11" s="69">
        <f t="shared" si="2"/>
        <v>-1.5130082057302604E-3</v>
      </c>
      <c r="CC11" s="69">
        <f t="shared" si="6"/>
        <v>-1.809680858134016E-3</v>
      </c>
      <c r="CD11" s="69">
        <f t="shared" si="7"/>
        <v>-3.1518483990568406E-3</v>
      </c>
    </row>
    <row r="12" spans="1:82">
      <c r="A12" s="68" t="s">
        <v>381</v>
      </c>
      <c r="B12" s="76">
        <v>250947.45590756799</v>
      </c>
      <c r="C12" s="76">
        <v>656.66132169869695</v>
      </c>
      <c r="D12" s="76">
        <v>35401.955556512701</v>
      </c>
      <c r="E12" s="76">
        <v>23038.704923404821</v>
      </c>
      <c r="F12" s="76">
        <v>18593.773614392449</v>
      </c>
      <c r="G12" s="76">
        <v>702.75851560845501</v>
      </c>
      <c r="H12" s="76">
        <v>85896.656195933538</v>
      </c>
      <c r="I12" s="94"/>
      <c r="J12" s="94" t="s">
        <v>381</v>
      </c>
      <c r="K12" s="76">
        <v>79.6045448802614</v>
      </c>
      <c r="L12" s="76">
        <v>5745.2257932460298</v>
      </c>
      <c r="M12" s="76">
        <v>2171.1647985066502</v>
      </c>
      <c r="N12" s="76">
        <v>2167.4868700300499</v>
      </c>
      <c r="O12" s="76">
        <v>2475.19254422527</v>
      </c>
      <c r="P12" s="76">
        <v>25.8355995557997</v>
      </c>
      <c r="Q12" s="76">
        <v>1590.08254220698</v>
      </c>
      <c r="R12" s="76">
        <v>92587.036080624297</v>
      </c>
      <c r="S12" s="76">
        <v>247577.62362869701</v>
      </c>
      <c r="T12" s="76">
        <v>2939.6596623677601</v>
      </c>
      <c r="U12" s="76">
        <v>1655.80019330246</v>
      </c>
      <c r="V12" s="76">
        <v>1446.75510865192</v>
      </c>
      <c r="W12" s="76">
        <v>5609.8190985086603</v>
      </c>
      <c r="X12" s="76">
        <v>39.405341878999302</v>
      </c>
      <c r="Y12" s="76">
        <v>1772.82058837458</v>
      </c>
      <c r="Z12" s="76">
        <v>1772.82058837458</v>
      </c>
      <c r="AA12" s="76">
        <v>207.263535882978</v>
      </c>
      <c r="AB12" s="76">
        <v>2360.55537876066</v>
      </c>
      <c r="AC12" s="76">
        <v>76.453715801728293</v>
      </c>
      <c r="AD12" s="76">
        <v>16663.075557473399</v>
      </c>
      <c r="AE12" s="76">
        <v>437.561443258211</v>
      </c>
      <c r="AF12" s="76">
        <v>562.91583110831698</v>
      </c>
      <c r="AG12" s="76">
        <v>384.28213981671701</v>
      </c>
      <c r="AH12" s="76">
        <v>655.64299156180903</v>
      </c>
      <c r="AI12" s="76">
        <v>0</v>
      </c>
      <c r="AJ12" s="76">
        <v>95690.882113350599</v>
      </c>
      <c r="AK12" s="76">
        <v>31544.543391921099</v>
      </c>
      <c r="AL12" s="76">
        <v>3297.7315548647698</v>
      </c>
      <c r="AM12" s="76">
        <v>35049.538482668897</v>
      </c>
      <c r="AN12" s="76">
        <v>0.99700748797654304</v>
      </c>
      <c r="AO12" s="76">
        <v>1935.23785708537</v>
      </c>
      <c r="AP12" s="76">
        <v>44.261151858330898</v>
      </c>
      <c r="AQ12" s="76">
        <v>30628.178604510598</v>
      </c>
      <c r="AR12" s="76">
        <v>78.859578112512807</v>
      </c>
      <c r="AS12" s="76">
        <v>79.462565320193605</v>
      </c>
      <c r="AT12" s="76">
        <v>1747.8993048826801</v>
      </c>
      <c r="AU12" s="76">
        <v>55.808252473310297</v>
      </c>
      <c r="AV12" s="76">
        <v>24.971672371126001</v>
      </c>
      <c r="AW12" s="76">
        <v>150.39058863848001</v>
      </c>
      <c r="AX12" s="76">
        <v>23006.713760737301</v>
      </c>
      <c r="AY12" s="76">
        <v>18560.489176666801</v>
      </c>
      <c r="AZ12" s="76">
        <v>4446.2245840705</v>
      </c>
      <c r="BA12" s="76">
        <v>5.7467077828667801</v>
      </c>
      <c r="BB12" s="76">
        <v>2.2452482516796399</v>
      </c>
      <c r="BC12" s="76">
        <v>1697.5481115759101</v>
      </c>
      <c r="BD12" s="76">
        <v>27.243584631579999</v>
      </c>
      <c r="BE12" s="76">
        <v>5309.8874358592802</v>
      </c>
      <c r="BF12" s="76">
        <v>33.693037184256802</v>
      </c>
      <c r="BG12" s="76">
        <v>50.305687483809798</v>
      </c>
      <c r="BH12" s="76">
        <v>8845.0902105965106</v>
      </c>
      <c r="BI12" s="76">
        <v>3031.4206402485001</v>
      </c>
      <c r="BJ12" s="76">
        <v>141.58715003003701</v>
      </c>
      <c r="BK12" s="76">
        <v>261.59681983277898</v>
      </c>
      <c r="BL12" s="76">
        <v>3.8920697814668399</v>
      </c>
      <c r="BM12" s="76">
        <v>701.65101230730204</v>
      </c>
      <c r="BN12" s="76">
        <v>4286.2842889764697</v>
      </c>
      <c r="BO12" s="76">
        <v>0</v>
      </c>
      <c r="BP12" s="76">
        <v>252.63663623938601</v>
      </c>
      <c r="BQ12" s="76">
        <v>5092.8896118533703</v>
      </c>
      <c r="BR12" s="76">
        <v>4.8530388786190398E-2</v>
      </c>
      <c r="BS12" s="76">
        <v>3616.9540967939201</v>
      </c>
      <c r="BT12" s="76">
        <v>85368.100597452503</v>
      </c>
      <c r="BU12" s="76">
        <v>3498.0414491873198</v>
      </c>
      <c r="BV12" s="94"/>
      <c r="BW12" s="24">
        <f t="shared" si="0"/>
        <v>5.9134455075767842E-3</v>
      </c>
      <c r="BX12" s="69">
        <f t="shared" si="3"/>
        <v>-1.3428437704952048E-2</v>
      </c>
      <c r="BY12" s="69">
        <f t="shared" si="4"/>
        <v>-1.5507691761921332E-3</v>
      </c>
      <c r="BZ12" s="69">
        <f t="shared" si="5"/>
        <v>-9.9547346552999114E-3</v>
      </c>
      <c r="CA12" s="69">
        <f t="shared" si="1"/>
        <v>-1.388583376273929E-3</v>
      </c>
      <c r="CB12" s="69">
        <f t="shared" si="2"/>
        <v>-1.7900851336537823E-3</v>
      </c>
      <c r="CC12" s="69">
        <f t="shared" si="6"/>
        <v>-1.5759372196210062E-3</v>
      </c>
      <c r="CD12" s="69">
        <f t="shared" si="7"/>
        <v>-6.1533896881315027E-3</v>
      </c>
    </row>
    <row r="13" spans="1:82">
      <c r="A13" s="68" t="s">
        <v>382</v>
      </c>
      <c r="B13" s="76">
        <v>2153.1716232479698</v>
      </c>
      <c r="C13" s="76">
        <v>3.2137608141654299</v>
      </c>
      <c r="D13" s="76">
        <v>160.782931005965</v>
      </c>
      <c r="E13" s="76">
        <v>194.70848533674359</v>
      </c>
      <c r="F13" s="76">
        <v>168.9750054343867</v>
      </c>
      <c r="G13" s="76">
        <v>11.444070294205</v>
      </c>
      <c r="H13" s="76">
        <v>883.37735805232455</v>
      </c>
      <c r="I13" s="94"/>
      <c r="J13" s="94" t="s">
        <v>382</v>
      </c>
      <c r="K13" s="76">
        <v>4.4402012634688698E-5</v>
      </c>
      <c r="L13" s="76">
        <v>1.01371297933717E-2</v>
      </c>
      <c r="M13" s="76">
        <v>1.64202468835794E-2</v>
      </c>
      <c r="N13" s="76">
        <v>1.64196398877627E-2</v>
      </c>
      <c r="O13" s="76">
        <v>1.94126047553696E-2</v>
      </c>
      <c r="P13" s="76">
        <v>1.2276985765637599E-5</v>
      </c>
      <c r="Q13" s="76">
        <v>5.65398950762194E-3</v>
      </c>
      <c r="R13" s="76">
        <v>4.3177884237503898E-2</v>
      </c>
      <c r="S13" s="76">
        <v>0.86520415130320605</v>
      </c>
      <c r="T13" s="76">
        <v>1.45805590032903E-2</v>
      </c>
      <c r="U13" s="76">
        <v>5.00629617387851E-3</v>
      </c>
      <c r="V13" s="76">
        <v>8.4185682931265503E-3</v>
      </c>
      <c r="W13" s="76">
        <v>9.65330736650186E-3</v>
      </c>
      <c r="X13" s="76">
        <v>5.7120293021820404E-6</v>
      </c>
      <c r="Y13" s="76">
        <v>1.19136843636083E-2</v>
      </c>
      <c r="Z13" s="76">
        <v>1.19136843636083E-2</v>
      </c>
      <c r="AA13" s="76">
        <v>8.5362858953796504E-4</v>
      </c>
      <c r="AB13" s="76">
        <v>4.10623443277831E-3</v>
      </c>
      <c r="AC13" s="76">
        <v>4.0072004530718701E-4</v>
      </c>
      <c r="AD13" s="76">
        <v>6.1252325979000898E-2</v>
      </c>
      <c r="AE13" s="76">
        <v>2.2717994772841199E-3</v>
      </c>
      <c r="AF13" s="76">
        <v>1.1555662256761299E-3</v>
      </c>
      <c r="AG13" s="76">
        <v>2.7247715852940601E-3</v>
      </c>
      <c r="AH13" s="76">
        <v>1.098518923924E-3</v>
      </c>
      <c r="AI13" s="76">
        <v>0</v>
      </c>
      <c r="AJ13" s="76">
        <v>0.26865096975809699</v>
      </c>
      <c r="AK13" s="76">
        <v>0.105015695144871</v>
      </c>
      <c r="AL13" s="76">
        <v>1.0814782872291699E-2</v>
      </c>
      <c r="AM13" s="76">
        <v>0.11668410660670001</v>
      </c>
      <c r="AN13" s="76">
        <v>3.1321804464359499E-6</v>
      </c>
      <c r="AO13" s="76">
        <v>7.3823368001013998E-3</v>
      </c>
      <c r="AP13" s="76">
        <v>9.2601983057480004E-6</v>
      </c>
      <c r="AQ13" s="76">
        <v>5.6779782152482597E-2</v>
      </c>
      <c r="AR13" s="76">
        <v>1.3035389694494499E-5</v>
      </c>
      <c r="AS13" s="76">
        <v>2.4460732926580601E-4</v>
      </c>
      <c r="AT13" s="76">
        <v>9.8568649172991202E-3</v>
      </c>
      <c r="AU13" s="76">
        <v>9.6599359557311907E-6</v>
      </c>
      <c r="AV13" s="76">
        <v>3.3024708300952899E-6</v>
      </c>
      <c r="AW13" s="76">
        <v>7.8588523840231097E-4</v>
      </c>
      <c r="AX13" s="76">
        <v>8.9229067833099196E-2</v>
      </c>
      <c r="AY13" s="76">
        <v>8.8995687210624203E-2</v>
      </c>
      <c r="AZ13" s="76">
        <v>2.33380622475018E-4</v>
      </c>
      <c r="BA13" s="76">
        <v>9.1775811989836295E-6</v>
      </c>
      <c r="BB13" s="76">
        <v>8.9120410941539098E-9</v>
      </c>
      <c r="BC13" s="76">
        <v>2.3948754664153298E-3</v>
      </c>
      <c r="BD13" s="76">
        <v>7.7259698958867401E-5</v>
      </c>
      <c r="BE13" s="76">
        <v>3.0425495020310101E-2</v>
      </c>
      <c r="BF13" s="76">
        <v>1.2330153166112699E-4</v>
      </c>
      <c r="BG13" s="76">
        <v>1.6510385423039399E-4</v>
      </c>
      <c r="BH13" s="76">
        <v>4.4473206677800102E-2</v>
      </c>
      <c r="BI13" s="76">
        <v>4.8135672578360602E-3</v>
      </c>
      <c r="BJ13" s="76">
        <v>2.91868692714276E-5</v>
      </c>
      <c r="BK13" s="76">
        <v>3.7538440340173198E-4</v>
      </c>
      <c r="BL13" s="76">
        <v>7.1715581717069698E-8</v>
      </c>
      <c r="BM13" s="76">
        <v>1.7990681944696999E-3</v>
      </c>
      <c r="BN13" s="76">
        <v>9.3399796281022993E-3</v>
      </c>
      <c r="BO13" s="76">
        <v>0</v>
      </c>
      <c r="BP13" s="76">
        <v>5.0935238831330005E-4</v>
      </c>
      <c r="BQ13" s="76">
        <v>8.2423435096479793E-3</v>
      </c>
      <c r="BR13" s="76">
        <v>1.09023846591378E-7</v>
      </c>
      <c r="BS13" s="76">
        <v>5.7877504654508102E-3</v>
      </c>
      <c r="BT13" s="76">
        <v>0.24778524777195399</v>
      </c>
      <c r="BU13" s="76">
        <v>8.1346250603790797E-3</v>
      </c>
      <c r="BV13" s="94"/>
      <c r="BW13" s="24">
        <f t="shared" si="0"/>
        <v>7.3157228894526211E-3</v>
      </c>
      <c r="BX13" s="69">
        <f t="shared" si="3"/>
        <v>-0.99959817223022929</v>
      </c>
      <c r="BY13" s="69">
        <f t="shared" si="4"/>
        <v>-0.99965818273746998</v>
      </c>
      <c r="BZ13" s="69">
        <f t="shared" si="5"/>
        <v>-0.99927427553486781</v>
      </c>
      <c r="CA13" s="69">
        <f t="shared" si="1"/>
        <v>-0.99954172994731705</v>
      </c>
      <c r="CB13" s="69">
        <f t="shared" si="2"/>
        <v>-0.99947332040628234</v>
      </c>
      <c r="CC13" s="69">
        <f t="shared" si="6"/>
        <v>-0.99984279472703175</v>
      </c>
      <c r="CD13" s="69">
        <f t="shared" si="7"/>
        <v>-0.99971950237855511</v>
      </c>
    </row>
    <row r="14" spans="1:82">
      <c r="A14" s="68" t="s">
        <v>383</v>
      </c>
      <c r="B14" s="76">
        <v>3569.3317171479498</v>
      </c>
      <c r="C14" s="76">
        <v>9.2094227928773105</v>
      </c>
      <c r="D14" s="76">
        <v>1315.36251505725</v>
      </c>
      <c r="E14" s="76">
        <v>427.27713589576831</v>
      </c>
      <c r="F14" s="76">
        <v>395.58139861660527</v>
      </c>
      <c r="G14" s="76">
        <v>82.122057654397395</v>
      </c>
      <c r="H14" s="76">
        <v>1316.2703564633089</v>
      </c>
      <c r="I14" s="94"/>
      <c r="J14" s="94" t="s">
        <v>383</v>
      </c>
      <c r="K14" s="76">
        <v>9.9780265334633897E-2</v>
      </c>
      <c r="L14" s="76">
        <v>14.615061442814801</v>
      </c>
      <c r="M14" s="76">
        <v>17.949333930276602</v>
      </c>
      <c r="N14" s="76">
        <v>17.945386029484599</v>
      </c>
      <c r="O14" s="76">
        <v>18.813962917706899</v>
      </c>
      <c r="P14" s="76">
        <v>8.2559784771794098E-2</v>
      </c>
      <c r="Q14" s="76">
        <v>7.0007265389198396</v>
      </c>
      <c r="R14" s="76">
        <v>143.19313936716301</v>
      </c>
      <c r="S14" s="76">
        <v>972.36975655461595</v>
      </c>
      <c r="T14" s="76">
        <v>25.152336158335899</v>
      </c>
      <c r="U14" s="76">
        <v>6.2336689456174899</v>
      </c>
      <c r="V14" s="76">
        <v>11.192099098298501</v>
      </c>
      <c r="W14" s="76">
        <v>20.5669302934682</v>
      </c>
      <c r="X14" s="76">
        <v>3.1381345048143397E-2</v>
      </c>
      <c r="Y14" s="76">
        <v>16.0421409555493</v>
      </c>
      <c r="Z14" s="76">
        <v>16.0421409555493</v>
      </c>
      <c r="AA14" s="76">
        <v>4.3735273841608899</v>
      </c>
      <c r="AB14" s="76">
        <v>6.0372587359799699</v>
      </c>
      <c r="AC14" s="76">
        <v>0.46807577719075999</v>
      </c>
      <c r="AD14" s="76">
        <v>58.414175513694403</v>
      </c>
      <c r="AE14" s="76">
        <v>2.9070292114618201</v>
      </c>
      <c r="AF14" s="76">
        <v>1.82166196965337</v>
      </c>
      <c r="AG14" s="76">
        <v>2.2930482830800698</v>
      </c>
      <c r="AH14" s="76">
        <v>2.41334843499396</v>
      </c>
      <c r="AI14" s="76">
        <v>0</v>
      </c>
      <c r="AJ14" s="76">
        <v>376.06112667206799</v>
      </c>
      <c r="AK14" s="76">
        <v>527.45643413416099</v>
      </c>
      <c r="AL14" s="76">
        <v>54.232062258524799</v>
      </c>
      <c r="AM14" s="76">
        <v>586.06202377684701</v>
      </c>
      <c r="AN14" s="76">
        <v>3.6428179896492901E-3</v>
      </c>
      <c r="AO14" s="76">
        <v>11.4743786146155</v>
      </c>
      <c r="AP14" s="76">
        <v>6.0107771843670298E-2</v>
      </c>
      <c r="AQ14" s="76">
        <v>107.426558610426</v>
      </c>
      <c r="AR14" s="76">
        <v>0.15107427922639799</v>
      </c>
      <c r="AS14" s="76">
        <v>0.45394836775299402</v>
      </c>
      <c r="AT14" s="76">
        <v>33.871661568478302</v>
      </c>
      <c r="AU14" s="76">
        <v>7.4617117787441206E-2</v>
      </c>
      <c r="AV14" s="76">
        <v>0.1094831120444</v>
      </c>
      <c r="AW14" s="76">
        <v>0.84693862883535098</v>
      </c>
      <c r="AX14" s="76">
        <v>139.14466282544299</v>
      </c>
      <c r="AY14" s="76">
        <v>130.23630025331099</v>
      </c>
      <c r="AZ14" s="76">
        <v>8.9083625721324697</v>
      </c>
      <c r="BA14" s="76">
        <v>2.1378209516250701E-2</v>
      </c>
      <c r="BB14" s="76">
        <v>1.4191220092924801E-3</v>
      </c>
      <c r="BC14" s="76">
        <v>5.5582921895754396</v>
      </c>
      <c r="BD14" s="76">
        <v>0.12603961705715999</v>
      </c>
      <c r="BE14" s="76">
        <v>32.407232593131397</v>
      </c>
      <c r="BF14" s="76">
        <v>0.19272468129433301</v>
      </c>
      <c r="BG14" s="76">
        <v>0.263041805144485</v>
      </c>
      <c r="BH14" s="76">
        <v>54.811384888418601</v>
      </c>
      <c r="BI14" s="76">
        <v>8.1430005739512694</v>
      </c>
      <c r="BJ14" s="76">
        <v>0.18232107012351301</v>
      </c>
      <c r="BK14" s="76">
        <v>1.1000618065774801</v>
      </c>
      <c r="BL14" s="76">
        <v>4.5734244944526103E-3</v>
      </c>
      <c r="BM14" s="76">
        <v>17.7378777647337</v>
      </c>
      <c r="BN14" s="76">
        <v>12.704496978111401</v>
      </c>
      <c r="BO14" s="76">
        <v>0</v>
      </c>
      <c r="BP14" s="76">
        <v>0.77018249053280097</v>
      </c>
      <c r="BQ14" s="76">
        <v>11.440310146265601</v>
      </c>
      <c r="BR14" s="76">
        <v>1.48784803353229E-4</v>
      </c>
      <c r="BS14" s="76">
        <v>10.3227475295557</v>
      </c>
      <c r="BT14" s="76">
        <v>344.88394076180703</v>
      </c>
      <c r="BU14" s="76">
        <v>8.8407264350160197</v>
      </c>
      <c r="BV14" s="94"/>
      <c r="BW14" s="24">
        <f t="shared" si="0"/>
        <v>7.462567453144147E-3</v>
      </c>
      <c r="BX14" s="69">
        <f t="shared" si="3"/>
        <v>-0.72757652311128396</v>
      </c>
      <c r="BY14" s="69">
        <f t="shared" si="4"/>
        <v>-0.73794791603438215</v>
      </c>
      <c r="BZ14" s="69">
        <f t="shared" si="5"/>
        <v>-0.55444828549691549</v>
      </c>
      <c r="CA14" s="69">
        <f t="shared" si="1"/>
        <v>-0.67434563861290608</v>
      </c>
      <c r="CB14" s="69">
        <f t="shared" si="2"/>
        <v>-0.67077243594172353</v>
      </c>
      <c r="CC14" s="69">
        <f t="shared" si="6"/>
        <v>-0.78400592640552424</v>
      </c>
      <c r="CD14" s="69">
        <f t="shared" si="7"/>
        <v>-0.73798396426059698</v>
      </c>
    </row>
    <row r="15" spans="1:82">
      <c r="A15" s="11" t="s">
        <v>384</v>
      </c>
      <c r="B15" s="76">
        <v>1837.78219390816</v>
      </c>
      <c r="C15" s="76">
        <v>1.84978100624103</v>
      </c>
      <c r="D15" s="76">
        <v>433.03066328900502</v>
      </c>
      <c r="E15" s="76">
        <v>63.408026170689993</v>
      </c>
      <c r="F15" s="76">
        <v>55.132493828958104</v>
      </c>
      <c r="G15" s="76">
        <v>1.1377538396729501</v>
      </c>
      <c r="H15" s="76">
        <v>591.35543804846191</v>
      </c>
      <c r="I15" s="94"/>
      <c r="J15" s="94" t="s">
        <v>384</v>
      </c>
      <c r="K15" s="76">
        <v>2.5176575188963601E-2</v>
      </c>
      <c r="L15" s="76">
        <v>0.67609087933001599</v>
      </c>
      <c r="M15" s="76">
        <v>0.27045338630784299</v>
      </c>
      <c r="N15" s="76">
        <v>0.26933418314112301</v>
      </c>
      <c r="O15" s="76">
        <v>0.11224013722118401</v>
      </c>
      <c r="P15" s="76">
        <v>8.3146162302066302E-3</v>
      </c>
      <c r="Q15" s="76">
        <v>0.99254276653108398</v>
      </c>
      <c r="R15" s="76">
        <v>59.002312783390401</v>
      </c>
      <c r="S15" s="76">
        <v>138.47257968330501</v>
      </c>
      <c r="T15" s="76">
        <v>1.7936906712148</v>
      </c>
      <c r="U15" s="76">
        <v>0.84789160728848101</v>
      </c>
      <c r="V15" s="76">
        <v>0.74452092373220502</v>
      </c>
      <c r="W15" s="76">
        <v>3.0601953571410401</v>
      </c>
      <c r="X15" s="76">
        <v>8.8990240689605597E-3</v>
      </c>
      <c r="Y15" s="76">
        <v>0.37356426968038398</v>
      </c>
      <c r="Z15" s="76">
        <v>0.37356426968038398</v>
      </c>
      <c r="AA15" s="76">
        <v>8.7026375656564195E-2</v>
      </c>
      <c r="AB15" s="76">
        <v>0.66444313000104804</v>
      </c>
      <c r="AC15" s="76">
        <v>1.0996174272612499E-2</v>
      </c>
      <c r="AD15" s="76">
        <v>5.7480441737587098</v>
      </c>
      <c r="AE15" s="76">
        <v>5.4709314616092498E-2</v>
      </c>
      <c r="AF15" s="76">
        <v>0.294661330998638</v>
      </c>
      <c r="AG15" s="76">
        <v>4.1923311217282003E-2</v>
      </c>
      <c r="AH15" s="76">
        <v>0.15923053180993901</v>
      </c>
      <c r="AI15" s="76">
        <v>0</v>
      </c>
      <c r="AJ15" s="76">
        <v>42.062702315404202</v>
      </c>
      <c r="AK15" s="76">
        <v>10.183924932621199</v>
      </c>
      <c r="AL15" s="76">
        <v>1.04451901872275</v>
      </c>
      <c r="AM15" s="76">
        <v>11.315470327000501</v>
      </c>
      <c r="AN15" s="76">
        <v>2.7867290382887702E-4</v>
      </c>
      <c r="AO15" s="76">
        <v>1.1668500551155401</v>
      </c>
      <c r="AP15" s="76">
        <v>3.05225659595341E-3</v>
      </c>
      <c r="AQ15" s="76">
        <v>15.486749341093599</v>
      </c>
      <c r="AR15" s="76">
        <v>1.4297734199749701E-2</v>
      </c>
      <c r="AS15" s="76">
        <v>9.2520147489211294E-2</v>
      </c>
      <c r="AT15" s="76">
        <v>0.73343617894916702</v>
      </c>
      <c r="AU15" s="76">
        <v>2.8626343028158498E-3</v>
      </c>
      <c r="AV15" s="76">
        <v>1.5261037164415101E-3</v>
      </c>
      <c r="AW15" s="76">
        <v>7.2463014710340196E-2</v>
      </c>
      <c r="AX15" s="76">
        <v>2.7835531738289299</v>
      </c>
      <c r="AY15" s="76">
        <v>2.4747428539933898</v>
      </c>
      <c r="AZ15" s="76">
        <v>0.30881031983553497</v>
      </c>
      <c r="BA15" s="76">
        <v>1.4021391447168899E-3</v>
      </c>
      <c r="BB15" s="76">
        <v>2.4452145923929501E-4</v>
      </c>
      <c r="BC15" s="76">
        <v>0.29632285586732499</v>
      </c>
      <c r="BD15" s="76">
        <v>6.94994736465E-3</v>
      </c>
      <c r="BE15" s="76">
        <v>0.38314660185077898</v>
      </c>
      <c r="BF15" s="76">
        <v>1.8488334793895399E-2</v>
      </c>
      <c r="BG15" s="76">
        <v>4.9288061420768702E-3</v>
      </c>
      <c r="BH15" s="76">
        <v>0.80554925401103294</v>
      </c>
      <c r="BI15" s="76">
        <v>0.89542583847836799</v>
      </c>
      <c r="BJ15" s="76">
        <v>1.1817206303014201E-2</v>
      </c>
      <c r="BK15" s="76">
        <v>2.54367918340801E-2</v>
      </c>
      <c r="BL15" s="76">
        <v>2.9832525890529499E-4</v>
      </c>
      <c r="BM15" s="76">
        <v>0.12245285360758799</v>
      </c>
      <c r="BN15" s="76">
        <v>1.8538001986229899</v>
      </c>
      <c r="BO15" s="76">
        <v>0</v>
      </c>
      <c r="BP15" s="76">
        <v>0.15172353030903299</v>
      </c>
      <c r="BQ15" s="76">
        <v>2.8729458894800999</v>
      </c>
      <c r="BR15" s="76">
        <v>3.1450389927082097E-5</v>
      </c>
      <c r="BS15" s="76">
        <v>1.8867998247325499</v>
      </c>
      <c r="BT15" s="76">
        <v>38.591885117148003</v>
      </c>
      <c r="BU15" s="76">
        <v>2.9399498492369101</v>
      </c>
      <c r="BV15" s="94"/>
      <c r="BW15" s="24">
        <f t="shared" si="0"/>
        <v>7.6909198770912339E-3</v>
      </c>
      <c r="BX15" s="69">
        <f t="shared" si="3"/>
        <v>-0.92465234447133571</v>
      </c>
      <c r="BY15" s="69">
        <f t="shared" si="4"/>
        <v>-0.91391925245598993</v>
      </c>
      <c r="BZ15" s="69">
        <f t="shared" si="5"/>
        <v>-0.97386912455331465</v>
      </c>
      <c r="CA15" s="69">
        <f t="shared" si="1"/>
        <v>-0.95610093324249212</v>
      </c>
      <c r="CB15" s="69">
        <f t="shared" si="2"/>
        <v>-0.95511280767253193</v>
      </c>
      <c r="CC15" s="69">
        <f t="shared" si="6"/>
        <v>-0.89237315723514732</v>
      </c>
      <c r="CD15" s="69">
        <f t="shared" si="7"/>
        <v>-0.93473995057100445</v>
      </c>
    </row>
    <row r="16" spans="1:82">
      <c r="A16" s="94" t="s">
        <v>435</v>
      </c>
      <c r="B16" s="76">
        <v>2836.64291750139</v>
      </c>
      <c r="C16" s="76">
        <v>46503.330222932404</v>
      </c>
      <c r="D16" s="76">
        <v>1727.3914809038799</v>
      </c>
      <c r="E16" s="76">
        <v>5462.9007692237501</v>
      </c>
      <c r="F16" s="76">
        <v>2021.68414873098</v>
      </c>
      <c r="G16" s="76">
        <v>142.83973627585499</v>
      </c>
      <c r="H16" s="76">
        <v>16442.456008864599</v>
      </c>
      <c r="I16" s="94"/>
      <c r="J16" s="94" t="s">
        <v>435</v>
      </c>
      <c r="K16" s="76">
        <v>6.63312502313374</v>
      </c>
      <c r="L16" s="76">
        <v>854.05109416178595</v>
      </c>
      <c r="M16" s="76">
        <v>66.175202702784802</v>
      </c>
      <c r="N16" s="76">
        <v>66.157601815045794</v>
      </c>
      <c r="O16" s="76">
        <v>67.500296871972097</v>
      </c>
      <c r="P16" s="76">
        <v>0.116733586383943</v>
      </c>
      <c r="Q16" s="76">
        <v>243.91521305424499</v>
      </c>
      <c r="R16" s="76">
        <v>129.84727687613801</v>
      </c>
      <c r="S16" s="76">
        <v>2837.59553211307</v>
      </c>
      <c r="T16" s="76">
        <v>59.068641556576601</v>
      </c>
      <c r="U16" s="76">
        <v>98.326591448307596</v>
      </c>
      <c r="V16" s="76">
        <v>21.1625836063956</v>
      </c>
      <c r="W16" s="76">
        <v>1931.73634169566</v>
      </c>
      <c r="X16" s="76">
        <v>20.787012851978901</v>
      </c>
      <c r="Y16" s="76">
        <v>56.494997713138901</v>
      </c>
      <c r="Z16" s="76">
        <v>56.494997713138901</v>
      </c>
      <c r="AA16" s="76">
        <v>10.618351597744599</v>
      </c>
      <c r="AB16" s="76">
        <v>18.997412635464599</v>
      </c>
      <c r="AC16" s="76">
        <v>1.01370079444095</v>
      </c>
      <c r="AD16" s="76">
        <v>2364.4266642807202</v>
      </c>
      <c r="AE16" s="76">
        <v>95.9703783186891</v>
      </c>
      <c r="AF16" s="76">
        <v>113.752689950098</v>
      </c>
      <c r="AG16" s="76">
        <v>8.5691687633618301</v>
      </c>
      <c r="AH16" s="76">
        <v>46503.286418977499</v>
      </c>
      <c r="AI16" s="76">
        <v>0</v>
      </c>
      <c r="AJ16" s="76">
        <v>18386.272669080699</v>
      </c>
      <c r="AK16" s="76">
        <v>1554.97106786377</v>
      </c>
      <c r="AL16" s="76">
        <v>162.15626603173499</v>
      </c>
      <c r="AM16" s="76">
        <v>1727.74568549325</v>
      </c>
      <c r="AN16" s="76">
        <v>0.14827204922141499</v>
      </c>
      <c r="AO16" s="76">
        <v>139.56794843499401</v>
      </c>
      <c r="AP16" s="76">
        <v>33.063357308597404</v>
      </c>
      <c r="AQ16" s="76">
        <v>4215.3648248714499</v>
      </c>
      <c r="AR16" s="76">
        <v>30.9470465340586</v>
      </c>
      <c r="AS16" s="76">
        <v>1.8092610294482301</v>
      </c>
      <c r="AT16" s="76">
        <v>138.102970948593</v>
      </c>
      <c r="AU16" s="76">
        <v>24.7855355522853</v>
      </c>
      <c r="AV16" s="76">
        <v>16.510506927473401</v>
      </c>
      <c r="AW16" s="76">
        <v>11.0205304651201</v>
      </c>
      <c r="AX16" s="76">
        <v>5466.1831138477801</v>
      </c>
      <c r="AY16" s="76">
        <v>2022.1338492545599</v>
      </c>
      <c r="AZ16" s="76">
        <v>3444.04926459322</v>
      </c>
      <c r="BA16" s="76">
        <v>0.70211236958283096</v>
      </c>
      <c r="BB16" s="76">
        <v>0.61430232201810997</v>
      </c>
      <c r="BC16" s="76">
        <v>1189.6360209879999</v>
      </c>
      <c r="BD16" s="76">
        <v>0.93574069346384603</v>
      </c>
      <c r="BE16" s="76">
        <v>124.618367256954</v>
      </c>
      <c r="BF16" s="76">
        <v>1.9504617911451301</v>
      </c>
      <c r="BG16" s="76">
        <v>4.8302915833043896</v>
      </c>
      <c r="BH16" s="76">
        <v>274.51312378401298</v>
      </c>
      <c r="BI16" s="76">
        <v>4831.6959957706404</v>
      </c>
      <c r="BJ16" s="76">
        <v>95.303494546316301</v>
      </c>
      <c r="BK16" s="76">
        <v>70.512074516223294</v>
      </c>
      <c r="BL16" s="76">
        <v>2.27865063796248</v>
      </c>
      <c r="BM16" s="76">
        <v>142.85048159305899</v>
      </c>
      <c r="BN16" s="76">
        <v>1604.8161491764699</v>
      </c>
      <c r="BO16" s="76">
        <v>0</v>
      </c>
      <c r="BP16" s="76">
        <v>180.466414107963</v>
      </c>
      <c r="BQ16" s="76">
        <v>633.32325814251794</v>
      </c>
      <c r="BR16" s="76">
        <v>4.7346207642288999E-3</v>
      </c>
      <c r="BS16" s="76">
        <v>1128.2588255586199</v>
      </c>
      <c r="BT16" s="76">
        <v>16442.644172577799</v>
      </c>
      <c r="BU16" s="76">
        <v>416.96035448399698</v>
      </c>
      <c r="BV16" s="94"/>
      <c r="BW16" s="24">
        <f t="shared" si="0"/>
        <v>6.1457838887400791E-3</v>
      </c>
      <c r="BX16" s="69">
        <f t="shared" si="3"/>
        <v>3.3582464884903947E-4</v>
      </c>
      <c r="BY16" s="69">
        <f t="shared" si="4"/>
        <v>-9.4195307506884946E-7</v>
      </c>
      <c r="BZ16" s="69">
        <f t="shared" si="5"/>
        <v>2.0505171716182942E-4</v>
      </c>
      <c r="CA16" s="69">
        <f t="shared" si="1"/>
        <v>6.0084280544169184E-4</v>
      </c>
      <c r="CB16" s="69">
        <f t="shared" si="2"/>
        <v>2.2243856631221483E-4</v>
      </c>
      <c r="CC16" s="69">
        <f t="shared" si="6"/>
        <v>7.5226386467464558E-5</v>
      </c>
      <c r="CD16" s="69">
        <f t="shared" si="7"/>
        <v>1.1443771727151305E-5</v>
      </c>
    </row>
    <row r="17" spans="1:82">
      <c r="A17" s="94" t="s">
        <v>436</v>
      </c>
      <c r="B17" s="76">
        <v>5312.59063723895</v>
      </c>
      <c r="C17" s="76">
        <v>4186.0955306558199</v>
      </c>
      <c r="D17" s="76">
        <v>3181.3350741608201</v>
      </c>
      <c r="E17" s="76">
        <v>5854.3113919462103</v>
      </c>
      <c r="F17" s="76">
        <v>1807.9457111997899</v>
      </c>
      <c r="G17" s="76">
        <v>107.10106001060601</v>
      </c>
      <c r="H17" s="76">
        <v>50335.937355423201</v>
      </c>
      <c r="I17" s="94"/>
      <c r="J17" s="94" t="s">
        <v>436</v>
      </c>
      <c r="K17" s="76">
        <v>24.505495371510801</v>
      </c>
      <c r="L17" s="76">
        <v>2757.20573692984</v>
      </c>
      <c r="M17" s="76">
        <v>132.769683152807</v>
      </c>
      <c r="N17" s="76">
        <v>132.76300508195101</v>
      </c>
      <c r="O17" s="76">
        <v>125.094642626696</v>
      </c>
      <c r="P17" s="76">
        <v>4.6286724840577997E-2</v>
      </c>
      <c r="Q17" s="76">
        <v>828.31277526810095</v>
      </c>
      <c r="R17" s="76">
        <v>236.01838737337999</v>
      </c>
      <c r="S17" s="76">
        <v>5314.4709178392504</v>
      </c>
      <c r="T17" s="76">
        <v>118.47892086764</v>
      </c>
      <c r="U17" s="76">
        <v>272.715811474627</v>
      </c>
      <c r="V17" s="76">
        <v>38.181530885037702</v>
      </c>
      <c r="W17" s="76">
        <v>6836.9031729169601</v>
      </c>
      <c r="X17" s="76">
        <v>82.716066988541598</v>
      </c>
      <c r="Y17" s="76">
        <v>128.71309764147301</v>
      </c>
      <c r="Z17" s="76">
        <v>128.71309764147301</v>
      </c>
      <c r="AA17" s="76">
        <v>17.006150581634401</v>
      </c>
      <c r="AB17" s="76">
        <v>40.514310405507103</v>
      </c>
      <c r="AC17" s="76">
        <v>1.4204815013644401</v>
      </c>
      <c r="AD17" s="76">
        <v>7858.5962040602699</v>
      </c>
      <c r="AE17" s="76">
        <v>205.72262006977601</v>
      </c>
      <c r="AF17" s="76">
        <v>387.58394124514899</v>
      </c>
      <c r="AG17" s="76">
        <v>19.8286517569735</v>
      </c>
      <c r="AH17" s="76">
        <v>4186.0710763515599</v>
      </c>
      <c r="AI17" s="76">
        <v>0</v>
      </c>
      <c r="AJ17" s="76">
        <v>56704.187913600799</v>
      </c>
      <c r="AK17" s="76">
        <v>2863.5434172743098</v>
      </c>
      <c r="AL17" s="76">
        <v>301.16545791652197</v>
      </c>
      <c r="AM17" s="76">
        <v>3181.7150257724702</v>
      </c>
      <c r="AN17" s="76">
        <v>0.388982447213853</v>
      </c>
      <c r="AO17" s="76">
        <v>431.00309844188303</v>
      </c>
      <c r="AP17" s="76">
        <v>76.223254242519303</v>
      </c>
      <c r="AQ17" s="76">
        <v>12971.674696906301</v>
      </c>
      <c r="AR17" s="76">
        <v>34.1395788069688</v>
      </c>
      <c r="AS17" s="76">
        <v>4.4719878084403897</v>
      </c>
      <c r="AT17" s="76">
        <v>115.713987444677</v>
      </c>
      <c r="AU17" s="76">
        <v>52.151465577583402</v>
      </c>
      <c r="AV17" s="76">
        <v>4.8481123276950102</v>
      </c>
      <c r="AW17" s="76">
        <v>21.800690697046299</v>
      </c>
      <c r="AX17" s="76">
        <v>5854.9525053467496</v>
      </c>
      <c r="AY17" s="76">
        <v>1808.07918347745</v>
      </c>
      <c r="AZ17" s="76">
        <v>4046.8733218692901</v>
      </c>
      <c r="BA17" s="76">
        <v>2.3815095818383201</v>
      </c>
      <c r="BB17" s="76">
        <v>1.1755620408185701</v>
      </c>
      <c r="BC17" s="76">
        <v>701.25038101379403</v>
      </c>
      <c r="BD17" s="76">
        <v>2.6218845108770501</v>
      </c>
      <c r="BE17" s="76">
        <v>170.44320739430199</v>
      </c>
      <c r="BF17" s="76">
        <v>4.2382334143531901</v>
      </c>
      <c r="BG17" s="76">
        <v>6.5178546823415298</v>
      </c>
      <c r="BH17" s="76">
        <v>367.10606778110298</v>
      </c>
      <c r="BI17" s="76">
        <v>13867.3094967099</v>
      </c>
      <c r="BJ17" s="76">
        <v>214.62929468630901</v>
      </c>
      <c r="BK17" s="76">
        <v>23.7545527428253</v>
      </c>
      <c r="BL17" s="76">
        <v>4.6115587239647899</v>
      </c>
      <c r="BM17" s="76">
        <v>107.11370284120601</v>
      </c>
      <c r="BN17" s="76">
        <v>5105.3774524646897</v>
      </c>
      <c r="BO17" s="76">
        <v>0</v>
      </c>
      <c r="BP17" s="76">
        <v>701.92657520752402</v>
      </c>
      <c r="BQ17" s="76">
        <v>1778.15984460082</v>
      </c>
      <c r="BR17" s="76">
        <v>1.5129001553365599E-2</v>
      </c>
      <c r="BS17" s="76">
        <v>3594.1400804510699</v>
      </c>
      <c r="BT17" s="76">
        <v>50335.9020981387</v>
      </c>
      <c r="BU17" s="76">
        <v>1203.05978820306</v>
      </c>
      <c r="BV17" s="94"/>
      <c r="BW17" s="24">
        <f t="shared" si="0"/>
        <v>5.3449634690352493E-3</v>
      </c>
      <c r="BX17" s="69">
        <f t="shared" si="3"/>
        <v>3.5392913339125302E-4</v>
      </c>
      <c r="BY17" s="69">
        <f t="shared" si="4"/>
        <v>-5.8417931652244165E-6</v>
      </c>
      <c r="BZ17" s="69">
        <f t="shared" si="5"/>
        <v>1.1943149740374642E-4</v>
      </c>
      <c r="CA17" s="69">
        <f t="shared" si="1"/>
        <v>1.0951132552007846E-4</v>
      </c>
      <c r="CB17" s="69">
        <f t="shared" si="2"/>
        <v>7.3825379176623997E-5</v>
      </c>
      <c r="CC17" s="69">
        <f t="shared" si="6"/>
        <v>1.1804580270959808E-4</v>
      </c>
      <c r="CD17" s="69">
        <f t="shared" si="7"/>
        <v>-7.0043961338100931E-7</v>
      </c>
    </row>
    <row r="18" spans="1:82">
      <c r="A18" s="94" t="s">
        <v>437</v>
      </c>
      <c r="B18" s="76">
        <v>4110.2050330738102</v>
      </c>
      <c r="C18" s="76">
        <v>792.49092770955099</v>
      </c>
      <c r="D18" s="76">
        <v>1290.91034689865</v>
      </c>
      <c r="E18" s="76">
        <v>1422.60117757526</v>
      </c>
      <c r="F18" s="76">
        <v>572.06772651573397</v>
      </c>
      <c r="G18" s="76">
        <v>64.662940858124003</v>
      </c>
      <c r="H18" s="76">
        <v>9980.7471829335991</v>
      </c>
      <c r="I18" s="94"/>
      <c r="J18" s="94" t="s">
        <v>437</v>
      </c>
      <c r="K18" s="76">
        <v>1.1310392605539099</v>
      </c>
      <c r="L18" s="76">
        <v>279.15640219730301</v>
      </c>
      <c r="M18" s="76">
        <v>117.746795268963</v>
      </c>
      <c r="N18" s="76">
        <v>117.745812324217</v>
      </c>
      <c r="O18" s="76">
        <v>121.292465226773</v>
      </c>
      <c r="P18" s="76">
        <v>6.3492538345442098E-3</v>
      </c>
      <c r="Q18" s="76">
        <v>240.403898539442</v>
      </c>
      <c r="R18" s="76">
        <v>188.90186300595801</v>
      </c>
      <c r="S18" s="76">
        <v>4112.1769182691396</v>
      </c>
      <c r="T18" s="76">
        <v>75.755975154549304</v>
      </c>
      <c r="U18" s="76">
        <v>79.243760101125901</v>
      </c>
      <c r="V18" s="76">
        <v>35.574608753011702</v>
      </c>
      <c r="W18" s="76">
        <v>646.29616254882797</v>
      </c>
      <c r="X18" s="76">
        <v>0.76274604460501605</v>
      </c>
      <c r="Y18" s="76">
        <v>84.606966142716203</v>
      </c>
      <c r="Z18" s="76">
        <v>84.606966142716203</v>
      </c>
      <c r="AA18" s="76">
        <v>8.0329648667030398</v>
      </c>
      <c r="AB18" s="76">
        <v>21.508448374763599</v>
      </c>
      <c r="AC18" s="76">
        <v>1.65754965544304</v>
      </c>
      <c r="AD18" s="76">
        <v>1146.6883993982799</v>
      </c>
      <c r="AE18" s="76">
        <v>57.596142490671603</v>
      </c>
      <c r="AF18" s="76">
        <v>52.647842039385402</v>
      </c>
      <c r="AG18" s="76">
        <v>15.3419563630863</v>
      </c>
      <c r="AH18" s="76">
        <v>792.487897286661</v>
      </c>
      <c r="AI18" s="76">
        <v>0</v>
      </c>
      <c r="AJ18" s="76">
        <v>11005.0188511714</v>
      </c>
      <c r="AK18" s="76">
        <v>1162.0154686420001</v>
      </c>
      <c r="AL18" s="76">
        <v>121.079939593357</v>
      </c>
      <c r="AM18" s="76">
        <v>1291.1283731020601</v>
      </c>
      <c r="AN18" s="76">
        <v>4.9096818117958303E-2</v>
      </c>
      <c r="AO18" s="76">
        <v>135.77841365542801</v>
      </c>
      <c r="AP18" s="76">
        <v>13.4207209554831</v>
      </c>
      <c r="AQ18" s="76">
        <v>2608.15240947435</v>
      </c>
      <c r="AR18" s="76">
        <v>8.7070297348390895</v>
      </c>
      <c r="AS18" s="76">
        <v>1.69088150707959</v>
      </c>
      <c r="AT18" s="76">
        <v>54.580229060224802</v>
      </c>
      <c r="AU18" s="76">
        <v>9.7937174115533097</v>
      </c>
      <c r="AV18" s="76">
        <v>1.0027414661838501</v>
      </c>
      <c r="AW18" s="76">
        <v>5.8057190980891402</v>
      </c>
      <c r="AX18" s="76">
        <v>1422.95627559373</v>
      </c>
      <c r="AY18" s="76">
        <v>572.24987425332199</v>
      </c>
      <c r="AZ18" s="76">
        <v>850.706401340409</v>
      </c>
      <c r="BA18" s="76">
        <v>0.77143943848277896</v>
      </c>
      <c r="BB18" s="76">
        <v>0.22514328334352901</v>
      </c>
      <c r="BC18" s="76">
        <v>151.08813637791599</v>
      </c>
      <c r="BD18" s="76">
        <v>0.68169760963860604</v>
      </c>
      <c r="BE18" s="76">
        <v>101.249245743701</v>
      </c>
      <c r="BF18" s="76">
        <v>1.14799009022415</v>
      </c>
      <c r="BG18" s="76">
        <v>1.27199139095112</v>
      </c>
      <c r="BH18" s="76">
        <v>174.80422736266499</v>
      </c>
      <c r="BI18" s="76">
        <v>3182.1365287018598</v>
      </c>
      <c r="BJ18" s="76">
        <v>38.9994230504252</v>
      </c>
      <c r="BK18" s="76">
        <v>6.1541267767875301</v>
      </c>
      <c r="BL18" s="76">
        <v>0.85541389573240201</v>
      </c>
      <c r="BM18" s="76">
        <v>64.671619499881501</v>
      </c>
      <c r="BN18" s="76">
        <v>1059.83714707114</v>
      </c>
      <c r="BO18" s="76">
        <v>0</v>
      </c>
      <c r="BP18" s="76">
        <v>21.792446472805299</v>
      </c>
      <c r="BQ18" s="76">
        <v>423.11852591056902</v>
      </c>
      <c r="BR18" s="76">
        <v>3.08178416243656E-3</v>
      </c>
      <c r="BS18" s="76">
        <v>816.68887801716301</v>
      </c>
      <c r="BT18" s="76">
        <v>9981.0629460363598</v>
      </c>
      <c r="BU18" s="76">
        <v>280.39795976019201</v>
      </c>
      <c r="BV18" s="94"/>
      <c r="BW18" s="24">
        <f t="shared" si="0"/>
        <v>6.221662410998737E-3</v>
      </c>
      <c r="BX18" s="69">
        <f t="shared" si="3"/>
        <v>4.7975348661735901E-4</v>
      </c>
      <c r="BY18" s="69">
        <f t="shared" si="4"/>
        <v>-3.8239212387588086E-6</v>
      </c>
      <c r="BZ18" s="69">
        <f t="shared" si="5"/>
        <v>1.6889337352813701E-4</v>
      </c>
      <c r="CA18" s="69">
        <f t="shared" si="1"/>
        <v>2.4961178443227511E-4</v>
      </c>
      <c r="CB18" s="69">
        <f t="shared" si="2"/>
        <v>3.1840240087904206E-4</v>
      </c>
      <c r="CC18" s="69">
        <f t="shared" si="6"/>
        <v>1.3421353316639463E-4</v>
      </c>
      <c r="CD18" s="69">
        <f t="shared" si="7"/>
        <v>3.1637220838597885E-5</v>
      </c>
    </row>
    <row r="19" spans="1:82">
      <c r="A19" s="94" t="s">
        <v>389</v>
      </c>
      <c r="B19" s="76">
        <v>21731.270127976401</v>
      </c>
      <c r="C19" s="76">
        <v>4247.8970459400798</v>
      </c>
      <c r="D19" s="76">
        <v>2939.7399948852799</v>
      </c>
      <c r="E19" s="76">
        <v>5189.6375443094803</v>
      </c>
      <c r="F19" s="76">
        <v>2567.5504966742601</v>
      </c>
      <c r="G19" s="76">
        <v>94.397022227362598</v>
      </c>
      <c r="H19" s="76">
        <v>11807.092505282601</v>
      </c>
      <c r="I19" s="94"/>
      <c r="J19" s="94" t="s">
        <v>389</v>
      </c>
      <c r="K19" s="76">
        <v>1.3197752591045899</v>
      </c>
      <c r="L19" s="76">
        <v>521.04449630795204</v>
      </c>
      <c r="M19" s="76">
        <v>595.20943369711097</v>
      </c>
      <c r="N19" s="76">
        <v>595.20942689875699</v>
      </c>
      <c r="O19" s="76">
        <v>718.75530108136604</v>
      </c>
      <c r="P19" s="76">
        <v>5.5433621883353403E-5</v>
      </c>
      <c r="Q19" s="76">
        <v>279.42357161285503</v>
      </c>
      <c r="R19" s="76">
        <v>1389.0918541060501</v>
      </c>
      <c r="S19" s="76">
        <v>21742.571728588999</v>
      </c>
      <c r="T19" s="76">
        <v>407.88842260235799</v>
      </c>
      <c r="U19" s="76">
        <v>186.72121657576901</v>
      </c>
      <c r="V19" s="76">
        <v>239.07611891912799</v>
      </c>
      <c r="W19" s="76">
        <v>690.20521278171304</v>
      </c>
      <c r="X19" s="76">
        <v>1.6083933885784001</v>
      </c>
      <c r="Y19" s="76">
        <v>404.95371589034102</v>
      </c>
      <c r="Z19" s="76">
        <v>404.95371589034102</v>
      </c>
      <c r="AA19" s="76">
        <v>17.555570796915699</v>
      </c>
      <c r="AB19" s="76">
        <v>102.469681767577</v>
      </c>
      <c r="AC19" s="76">
        <v>13.591142891058</v>
      </c>
      <c r="AD19" s="76">
        <v>2013.2019037754401</v>
      </c>
      <c r="AE19" s="76">
        <v>119.473810276073</v>
      </c>
      <c r="AF19" s="76">
        <v>52.986203878141801</v>
      </c>
      <c r="AG19" s="76">
        <v>82.173107074683699</v>
      </c>
      <c r="AH19" s="76">
        <v>4247.8917271559803</v>
      </c>
      <c r="AI19" s="76">
        <v>0</v>
      </c>
      <c r="AJ19" s="76">
        <v>12804.945482012999</v>
      </c>
      <c r="AK19" s="76">
        <v>2646.6566814927501</v>
      </c>
      <c r="AL19" s="76">
        <v>276.51751616263402</v>
      </c>
      <c r="AM19" s="76">
        <v>2940.7297684523</v>
      </c>
      <c r="AN19" s="76">
        <v>0.14651234704205801</v>
      </c>
      <c r="AO19" s="76">
        <v>251.902427904451</v>
      </c>
      <c r="AP19" s="76">
        <v>53.0703880685858</v>
      </c>
      <c r="AQ19" s="76">
        <v>2396.5734182708002</v>
      </c>
      <c r="AR19" s="76">
        <v>19.866159195753799</v>
      </c>
      <c r="AS19" s="76">
        <v>6.5888086222766002</v>
      </c>
      <c r="AT19" s="76">
        <v>220.967025909819</v>
      </c>
      <c r="AU19" s="76">
        <v>35.193955036734501</v>
      </c>
      <c r="AV19" s="76">
        <v>0.63298836180051499</v>
      </c>
      <c r="AW19" s="76">
        <v>29.384697685698001</v>
      </c>
      <c r="AX19" s="76">
        <v>5191.1835091442199</v>
      </c>
      <c r="AY19" s="76">
        <v>2568.5371969807702</v>
      </c>
      <c r="AZ19" s="76">
        <v>2622.6463121634501</v>
      </c>
      <c r="BA19" s="76">
        <v>0.93814665806863995</v>
      </c>
      <c r="BB19" s="76">
        <v>0.798798612190457</v>
      </c>
      <c r="BC19" s="76">
        <v>370.28885739953802</v>
      </c>
      <c r="BD19" s="76">
        <v>2.7221203051196801</v>
      </c>
      <c r="BE19" s="76">
        <v>663.00634005191796</v>
      </c>
      <c r="BF19" s="76">
        <v>3.7562840677480298</v>
      </c>
      <c r="BG19" s="76">
        <v>5.1765779306315602</v>
      </c>
      <c r="BH19" s="76">
        <v>996.10516862602401</v>
      </c>
      <c r="BI19" s="76">
        <v>2405.6097187709202</v>
      </c>
      <c r="BJ19" s="76">
        <v>146.72614703726299</v>
      </c>
      <c r="BK19" s="76">
        <v>10.159575940960201</v>
      </c>
      <c r="BL19" s="76">
        <v>3.1551574706371901</v>
      </c>
      <c r="BM19" s="76">
        <v>94.441326185948796</v>
      </c>
      <c r="BN19" s="76">
        <v>564.84215282591197</v>
      </c>
      <c r="BO19" s="76">
        <v>0</v>
      </c>
      <c r="BP19" s="76">
        <v>28.045870718124899</v>
      </c>
      <c r="BQ19" s="76">
        <v>336.15649990015902</v>
      </c>
      <c r="BR19" s="76">
        <v>3.1084585011524599E-3</v>
      </c>
      <c r="BS19" s="76">
        <v>396.27554735097999</v>
      </c>
      <c r="BT19" s="76">
        <v>11809.5380174936</v>
      </c>
      <c r="BU19" s="76">
        <v>195.86367093494101</v>
      </c>
      <c r="BV19" s="94"/>
      <c r="BW19" s="24">
        <f t="shared" si="0"/>
        <v>5.9698007566860384E-3</v>
      </c>
      <c r="BX19" s="69">
        <f t="shared" si="3"/>
        <v>5.2006166901623796E-4</v>
      </c>
      <c r="BY19" s="69">
        <f t="shared" si="4"/>
        <v>-1.2520981657396369E-6</v>
      </c>
      <c r="BZ19" s="69">
        <f t="shared" si="5"/>
        <v>3.3668745152368152E-4</v>
      </c>
      <c r="CA19" s="69">
        <f t="shared" si="1"/>
        <v>2.9789456807726041E-4</v>
      </c>
      <c r="CB19" s="69">
        <f t="shared" si="2"/>
        <v>3.8429635864539816E-4</v>
      </c>
      <c r="CC19" s="69">
        <f t="shared" si="6"/>
        <v>4.6933640003482985E-4</v>
      </c>
      <c r="CD19" s="69">
        <f t="shared" si="7"/>
        <v>2.0712230465757964E-4</v>
      </c>
    </row>
    <row r="20" spans="1:82">
      <c r="A20" s="94" t="s">
        <v>438</v>
      </c>
      <c r="B20" s="76">
        <v>5944.2205582344004</v>
      </c>
      <c r="C20" s="76">
        <v>13801.4827773815</v>
      </c>
      <c r="D20" s="76">
        <v>6198.70673289569</v>
      </c>
      <c r="E20" s="76">
        <v>6213.4096439044097</v>
      </c>
      <c r="F20" s="76">
        <v>2932.5420728937102</v>
      </c>
      <c r="G20" s="76">
        <v>208.47879465055701</v>
      </c>
      <c r="H20" s="76">
        <v>40580.578871085898</v>
      </c>
      <c r="I20" s="94"/>
      <c r="J20" s="94" t="s">
        <v>438</v>
      </c>
      <c r="K20" s="76">
        <v>21.8777393882112</v>
      </c>
      <c r="L20" s="76">
        <v>2398.0656138079498</v>
      </c>
      <c r="M20" s="76">
        <v>149.01743957868501</v>
      </c>
      <c r="N20" s="76">
        <v>148.99614863712199</v>
      </c>
      <c r="O20" s="76">
        <v>152.93352856159899</v>
      </c>
      <c r="P20" s="76">
        <v>0.14047519780267201</v>
      </c>
      <c r="Q20" s="76">
        <v>599.03706225040798</v>
      </c>
      <c r="R20" s="76">
        <v>300.94358849996598</v>
      </c>
      <c r="S20" s="76">
        <v>5946.1771009882204</v>
      </c>
      <c r="T20" s="76">
        <v>113.716724652626</v>
      </c>
      <c r="U20" s="76">
        <v>205.03277444518801</v>
      </c>
      <c r="V20" s="76">
        <v>47.015948195836899</v>
      </c>
      <c r="W20" s="76">
        <v>6031.6004073385302</v>
      </c>
      <c r="X20" s="76">
        <v>74.324620737354095</v>
      </c>
      <c r="Y20" s="76">
        <v>134.04762866605901</v>
      </c>
      <c r="Z20" s="76">
        <v>134.04762866605901</v>
      </c>
      <c r="AA20" s="76">
        <v>41.772843288348</v>
      </c>
      <c r="AB20" s="76">
        <v>37.560984521095399</v>
      </c>
      <c r="AC20" s="76">
        <v>2.2602813051169899</v>
      </c>
      <c r="AD20" s="76">
        <v>6788.0449503279497</v>
      </c>
      <c r="AE20" s="76">
        <v>183.360548975527</v>
      </c>
      <c r="AF20" s="76">
        <v>332.19913744155798</v>
      </c>
      <c r="AG20" s="76">
        <v>26.2318586246457</v>
      </c>
      <c r="AH20" s="76">
        <v>13801.4590295253</v>
      </c>
      <c r="AI20" s="76">
        <v>0</v>
      </c>
      <c r="AJ20" s="76">
        <v>45964.285629943101</v>
      </c>
      <c r="AK20" s="76">
        <v>5579.2386966098402</v>
      </c>
      <c r="AL20" s="76">
        <v>578.142994447879</v>
      </c>
      <c r="AM20" s="76">
        <v>6199.1545343460602</v>
      </c>
      <c r="AN20" s="76">
        <v>0.34128018114318398</v>
      </c>
      <c r="AO20" s="76">
        <v>332.06976035955103</v>
      </c>
      <c r="AP20" s="76">
        <v>70.225658415868807</v>
      </c>
      <c r="AQ20" s="76">
        <v>10552.184702139501</v>
      </c>
      <c r="AR20" s="76">
        <v>24.872775626801499</v>
      </c>
      <c r="AS20" s="76">
        <v>6.6554835672988402</v>
      </c>
      <c r="AT20" s="76">
        <v>236.926209130442</v>
      </c>
      <c r="AU20" s="76">
        <v>46.989455193813797</v>
      </c>
      <c r="AV20" s="76">
        <v>19.030102951768299</v>
      </c>
      <c r="AW20" s="76">
        <v>20.486025393938299</v>
      </c>
      <c r="AX20" s="76">
        <v>6213.5941907120296</v>
      </c>
      <c r="AY20" s="76">
        <v>2932.6801449550999</v>
      </c>
      <c r="AZ20" s="76">
        <v>3280.9140457569301</v>
      </c>
      <c r="BA20" s="76">
        <v>1.63475629314858</v>
      </c>
      <c r="BB20" s="76">
        <v>1.0466292769390999</v>
      </c>
      <c r="BC20" s="76">
        <v>1485.9845799919501</v>
      </c>
      <c r="BD20" s="76">
        <v>2.4398195419897801</v>
      </c>
      <c r="BE20" s="76">
        <v>231.54910345739799</v>
      </c>
      <c r="BF20" s="76">
        <v>4.9385967724334003</v>
      </c>
      <c r="BG20" s="76">
        <v>7.10008784206088</v>
      </c>
      <c r="BH20" s="76">
        <v>488.44294743630002</v>
      </c>
      <c r="BI20" s="76">
        <v>9916.2418347350904</v>
      </c>
      <c r="BJ20" s="76">
        <v>195.33102694599199</v>
      </c>
      <c r="BK20" s="76">
        <v>84.865102803728007</v>
      </c>
      <c r="BL20" s="76">
        <v>4.1617843132326904</v>
      </c>
      <c r="BM20" s="76">
        <v>208.493639237862</v>
      </c>
      <c r="BN20" s="76">
        <v>4256.2496848861801</v>
      </c>
      <c r="BO20" s="76">
        <v>0</v>
      </c>
      <c r="BP20" s="76">
        <v>628.20660139921199</v>
      </c>
      <c r="BQ20" s="76">
        <v>1454.3162014987199</v>
      </c>
      <c r="BR20" s="76">
        <v>1.25629321575167E-2</v>
      </c>
      <c r="BS20" s="76">
        <v>2919.4916795990598</v>
      </c>
      <c r="BT20" s="76">
        <v>40580.812438587498</v>
      </c>
      <c r="BU20" s="76">
        <v>978.61725711058</v>
      </c>
      <c r="BV20" s="94"/>
      <c r="BW20" s="24">
        <f t="shared" si="0"/>
        <v>6.7384742640158356E-3</v>
      </c>
      <c r="BX20" s="69">
        <f t="shared" si="3"/>
        <v>3.2915043017871779E-4</v>
      </c>
      <c r="BY20" s="69">
        <f t="shared" si="4"/>
        <v>-1.7206742625021234E-6</v>
      </c>
      <c r="BZ20" s="69">
        <f t="shared" si="5"/>
        <v>7.2241109261353805E-5</v>
      </c>
      <c r="CA20" s="69">
        <f t="shared" si="1"/>
        <v>2.9701374639112795E-5</v>
      </c>
      <c r="CB20" s="69">
        <f t="shared" si="2"/>
        <v>4.7082721392459787E-5</v>
      </c>
      <c r="CC20" s="69">
        <f t="shared" si="6"/>
        <v>7.120430319963294E-5</v>
      </c>
      <c r="CD20" s="69">
        <f t="shared" si="7"/>
        <v>5.7556473588554656E-6</v>
      </c>
    </row>
    <row r="21" spans="1:82">
      <c r="A21" s="94" t="s">
        <v>390</v>
      </c>
      <c r="B21" s="76">
        <v>7165.1297145543904</v>
      </c>
      <c r="C21" s="76">
        <v>2964.8034716198399</v>
      </c>
      <c r="D21" s="76">
        <v>1996.5237653228801</v>
      </c>
      <c r="E21" s="76">
        <v>2574.5771106879001</v>
      </c>
      <c r="F21" s="76">
        <v>1419.4276933409601</v>
      </c>
      <c r="G21" s="76">
        <v>94.4361495566542</v>
      </c>
      <c r="H21" s="76">
        <v>10997.5800787023</v>
      </c>
      <c r="I21" s="94"/>
      <c r="J21" s="94" t="s">
        <v>390</v>
      </c>
      <c r="K21" s="76">
        <v>1.50800255478915</v>
      </c>
      <c r="L21" s="76">
        <v>345.65961810811399</v>
      </c>
      <c r="M21" s="76">
        <v>190.09151666121801</v>
      </c>
      <c r="N21" s="76">
        <v>190.08337485636901</v>
      </c>
      <c r="O21" s="76">
        <v>220.816610617404</v>
      </c>
      <c r="P21" s="76">
        <v>5.4703733757381197E-2</v>
      </c>
      <c r="Q21" s="76">
        <v>200.555964166015</v>
      </c>
      <c r="R21" s="76">
        <v>420.32377463439099</v>
      </c>
      <c r="S21" s="76">
        <v>7168.5736360279298</v>
      </c>
      <c r="T21" s="76">
        <v>140.49832645999399</v>
      </c>
      <c r="U21" s="76">
        <v>106.053094688073</v>
      </c>
      <c r="V21" s="76">
        <v>73.369619980565105</v>
      </c>
      <c r="W21" s="76">
        <v>688.13953900804404</v>
      </c>
      <c r="X21" s="76">
        <v>2.0355554933420401</v>
      </c>
      <c r="Y21" s="76">
        <v>140.18482007723901</v>
      </c>
      <c r="Z21" s="76">
        <v>140.18482007723901</v>
      </c>
      <c r="AA21" s="76">
        <v>11.0233097050767</v>
      </c>
      <c r="AB21" s="76">
        <v>37.654486529153303</v>
      </c>
      <c r="AC21" s="76">
        <v>4.0179868367306497</v>
      </c>
      <c r="AD21" s="76">
        <v>1289.4666992196001</v>
      </c>
      <c r="AE21" s="76">
        <v>64.5684105665988</v>
      </c>
      <c r="AF21" s="76">
        <v>53.474690019823797</v>
      </c>
      <c r="AG21" s="76">
        <v>26.448603694793299</v>
      </c>
      <c r="AH21" s="76">
        <v>2964.8018870461901</v>
      </c>
      <c r="AI21" s="76">
        <v>0</v>
      </c>
      <c r="AJ21" s="76">
        <v>12230.0945588827</v>
      </c>
      <c r="AK21" s="76">
        <v>1797.3072219447999</v>
      </c>
      <c r="AL21" s="76">
        <v>188.67719842369499</v>
      </c>
      <c r="AM21" s="76">
        <v>1997.00773007357</v>
      </c>
      <c r="AN21" s="76">
        <v>7.1851495128446796E-2</v>
      </c>
      <c r="AO21" s="76">
        <v>147.90889019384099</v>
      </c>
      <c r="AP21" s="76">
        <v>16.098167793779599</v>
      </c>
      <c r="AQ21" s="76">
        <v>2670.3781353593799</v>
      </c>
      <c r="AR21" s="76">
        <v>9.9894648169888107</v>
      </c>
      <c r="AS21" s="76">
        <v>3.5388950434586102</v>
      </c>
      <c r="AT21" s="76">
        <v>129.920507173288</v>
      </c>
      <c r="AU21" s="76">
        <v>11.4814081030881</v>
      </c>
      <c r="AV21" s="76">
        <v>7.4072399887564204</v>
      </c>
      <c r="AW21" s="76">
        <v>9.3274570016038592</v>
      </c>
      <c r="AX21" s="76">
        <v>2575.5224896345198</v>
      </c>
      <c r="AY21" s="76">
        <v>1419.8107725095699</v>
      </c>
      <c r="AZ21" s="76">
        <v>1155.7117171249499</v>
      </c>
      <c r="BA21" s="76">
        <v>0.49563216102558999</v>
      </c>
      <c r="BB21" s="76">
        <v>0.266361879770939</v>
      </c>
      <c r="BC21" s="76">
        <v>542.33615635179103</v>
      </c>
      <c r="BD21" s="76">
        <v>1.0065666771386199</v>
      </c>
      <c r="BE21" s="76">
        <v>225.82827063939499</v>
      </c>
      <c r="BF21" s="76">
        <v>2.2565021015559101</v>
      </c>
      <c r="BG21" s="76">
        <v>2.99987276024184</v>
      </c>
      <c r="BH21" s="76">
        <v>375.51136328312299</v>
      </c>
      <c r="BI21" s="76">
        <v>3467.0100022976499</v>
      </c>
      <c r="BJ21" s="76">
        <v>45.811258894271802</v>
      </c>
      <c r="BK21" s="76">
        <v>34.507392703803497</v>
      </c>
      <c r="BL21" s="76">
        <v>1.0282551364936501</v>
      </c>
      <c r="BM21" s="76">
        <v>94.453221267988297</v>
      </c>
      <c r="BN21" s="76">
        <v>1106.9064252829901</v>
      </c>
      <c r="BO21" s="76">
        <v>0</v>
      </c>
      <c r="BP21" s="76">
        <v>30.6103564375119</v>
      </c>
      <c r="BQ21" s="76">
        <v>438.47695868844602</v>
      </c>
      <c r="BR21" s="76">
        <v>3.0508490601365702E-3</v>
      </c>
      <c r="BS21" s="76">
        <v>904.79406675176494</v>
      </c>
      <c r="BT21" s="76">
        <v>10998.3168799087</v>
      </c>
      <c r="BU21" s="76">
        <v>294.12473235466803</v>
      </c>
      <c r="BV21" s="94"/>
      <c r="BW21" s="24">
        <f t="shared" si="0"/>
        <v>5.5199133879519835E-3</v>
      </c>
      <c r="BX21" s="69">
        <f t="shared" si="3"/>
        <v>4.806502618569214E-4</v>
      </c>
      <c r="BY21" s="69">
        <f t="shared" si="4"/>
        <v>-5.3446161438611098E-7</v>
      </c>
      <c r="BZ21" s="69">
        <f t="shared" si="5"/>
        <v>2.4240370142131787E-4</v>
      </c>
      <c r="CA21" s="69">
        <f t="shared" si="1"/>
        <v>3.6719775946703607E-4</v>
      </c>
      <c r="CB21" s="69">
        <f t="shared" si="2"/>
        <v>2.6988283405133737E-4</v>
      </c>
      <c r="CC21" s="69">
        <f t="shared" si="6"/>
        <v>1.8077517364105728E-4</v>
      </c>
      <c r="CD21" s="69">
        <f t="shared" si="7"/>
        <v>6.6996666641846699E-5</v>
      </c>
    </row>
    <row r="22" spans="1:82">
      <c r="A22" s="94" t="s">
        <v>391</v>
      </c>
      <c r="B22" s="76">
        <v>210197.27233315399</v>
      </c>
      <c r="C22" s="76">
        <v>28803.936756251001</v>
      </c>
      <c r="D22" s="76">
        <v>8546.6658761438503</v>
      </c>
      <c r="E22" s="76">
        <v>25475.622759497801</v>
      </c>
      <c r="F22" s="76">
        <v>20028.070370106001</v>
      </c>
      <c r="G22" s="76">
        <v>669.06806823034003</v>
      </c>
      <c r="H22" s="76">
        <v>73521.958012014002</v>
      </c>
      <c r="I22" s="94"/>
      <c r="J22" s="94" t="s">
        <v>391</v>
      </c>
      <c r="K22" s="76">
        <v>3.6451022619223599</v>
      </c>
      <c r="L22" s="76">
        <v>3195.8174254456999</v>
      </c>
      <c r="M22" s="76">
        <v>5068.6634735052703</v>
      </c>
      <c r="N22" s="76">
        <v>5068.6441492350004</v>
      </c>
      <c r="O22" s="76">
        <v>6221.9361628001398</v>
      </c>
      <c r="P22" s="76">
        <v>0.12681295151970001</v>
      </c>
      <c r="Q22" s="76">
        <v>1536.32728812596</v>
      </c>
      <c r="R22" s="76">
        <v>12281.5056557648</v>
      </c>
      <c r="S22" s="76">
        <v>185391.05297946901</v>
      </c>
      <c r="T22" s="76">
        <v>3403.6855876463101</v>
      </c>
      <c r="U22" s="76">
        <v>1403.02050310922</v>
      </c>
      <c r="V22" s="76">
        <v>2087.30479724721</v>
      </c>
      <c r="W22" s="76">
        <v>2008.66584207645</v>
      </c>
      <c r="X22" s="76">
        <v>2.6174914273511298</v>
      </c>
      <c r="Y22" s="76">
        <v>3475.4492454767001</v>
      </c>
      <c r="Z22" s="76">
        <v>3475.4492454767001</v>
      </c>
      <c r="AA22" s="76">
        <v>11.1871404361139</v>
      </c>
      <c r="AB22" s="76">
        <v>840.08877696870195</v>
      </c>
      <c r="AC22" s="76">
        <v>121.32970102511401</v>
      </c>
      <c r="AD22" s="76">
        <v>12165.1984942866</v>
      </c>
      <c r="AE22" s="76">
        <v>831.11134975386403</v>
      </c>
      <c r="AF22" s="76">
        <v>155.42454702989099</v>
      </c>
      <c r="AG22" s="76">
        <v>699.38809435024598</v>
      </c>
      <c r="AH22" s="76">
        <v>27775.6295311104</v>
      </c>
      <c r="AI22" s="76">
        <v>0</v>
      </c>
      <c r="AJ22" s="76">
        <v>68816.094872633505</v>
      </c>
      <c r="AK22" s="76">
        <v>6546.9026170007201</v>
      </c>
      <c r="AL22" s="76">
        <v>716.24638758839706</v>
      </c>
      <c r="AM22" s="76">
        <v>7274.3361450252296</v>
      </c>
      <c r="AN22" s="76">
        <v>0.88614238256991196</v>
      </c>
      <c r="AO22" s="76">
        <v>1757.5194529820401</v>
      </c>
      <c r="AP22" s="76">
        <v>73.898706414016999</v>
      </c>
      <c r="AQ22" s="76">
        <v>10273.913347718901</v>
      </c>
      <c r="AR22" s="76">
        <v>29.836161427492701</v>
      </c>
      <c r="AS22" s="76">
        <v>49.069791825151398</v>
      </c>
      <c r="AT22" s="76">
        <v>962.71870916362104</v>
      </c>
      <c r="AU22" s="76">
        <v>49.738587013123002</v>
      </c>
      <c r="AV22" s="76">
        <v>18.380156861775699</v>
      </c>
      <c r="AW22" s="76">
        <v>165.60373309115499</v>
      </c>
      <c r="AX22" s="76">
        <v>22243.156726864399</v>
      </c>
      <c r="AY22" s="76">
        <v>17696.265930734698</v>
      </c>
      <c r="AZ22" s="76">
        <v>4546.89079612978</v>
      </c>
      <c r="BA22" s="76">
        <v>3.2119557649542201</v>
      </c>
      <c r="BB22" s="76">
        <v>1.10106854637146</v>
      </c>
      <c r="BC22" s="76">
        <v>1788.4877281392401</v>
      </c>
      <c r="BD22" s="76">
        <v>16.764055073772099</v>
      </c>
      <c r="BE22" s="76">
        <v>5745.8074223960903</v>
      </c>
      <c r="BF22" s="76">
        <v>26.919286865247901</v>
      </c>
      <c r="BG22" s="76">
        <v>38.488978846541698</v>
      </c>
      <c r="BH22" s="76">
        <v>8377.0969946416608</v>
      </c>
      <c r="BI22" s="76">
        <v>7880.8872387372803</v>
      </c>
      <c r="BJ22" s="76">
        <v>205.81293293826499</v>
      </c>
      <c r="BK22" s="76">
        <v>139.02312004728901</v>
      </c>
      <c r="BL22" s="76">
        <v>4.3065416789298698</v>
      </c>
      <c r="BM22" s="76">
        <v>599.55268477231004</v>
      </c>
      <c r="BN22" s="76">
        <v>2059.0732813398299</v>
      </c>
      <c r="BO22" s="76">
        <v>0</v>
      </c>
      <c r="BP22" s="76">
        <v>66.250729648298801</v>
      </c>
      <c r="BQ22" s="76">
        <v>1664.5859362449</v>
      </c>
      <c r="BR22" s="76">
        <v>9.2860981785734993E-3</v>
      </c>
      <c r="BS22" s="76">
        <v>1358.80212512597</v>
      </c>
      <c r="BT22" s="76">
        <v>63121.523301189904</v>
      </c>
      <c r="BU22" s="76">
        <v>909.11889264325703</v>
      </c>
      <c r="BV22" s="94"/>
      <c r="BW22" s="24">
        <f t="shared" si="0"/>
        <v>1.5378915976772063E-3</v>
      </c>
      <c r="BX22" s="69">
        <f t="shared" si="3"/>
        <v>-0.11801399265718419</v>
      </c>
      <c r="BY22" s="69">
        <f t="shared" si="4"/>
        <v>-3.5700232014897713E-2</v>
      </c>
      <c r="BZ22" s="69">
        <f t="shared" si="5"/>
        <v>-0.1488685470517867</v>
      </c>
      <c r="CA22" s="69">
        <f t="shared" si="1"/>
        <v>-0.12688467179583574</v>
      </c>
      <c r="CB22" s="69">
        <f t="shared" si="2"/>
        <v>-0.11642681477950895</v>
      </c>
      <c r="CC22" s="69">
        <f t="shared" si="6"/>
        <v>-0.10389882100022435</v>
      </c>
      <c r="CD22" s="69">
        <f t="shared" si="7"/>
        <v>-0.14146025203959603</v>
      </c>
    </row>
    <row r="23" spans="1:82">
      <c r="A23" s="94" t="s">
        <v>439</v>
      </c>
      <c r="B23" s="76">
        <v>35953.286052232303</v>
      </c>
      <c r="C23" s="76">
        <v>6840.4697133338605</v>
      </c>
      <c r="D23" s="76">
        <v>12927.896020619601</v>
      </c>
      <c r="E23" s="76">
        <v>28676.494157908699</v>
      </c>
      <c r="F23" s="76">
        <v>9285.5205225296795</v>
      </c>
      <c r="G23" s="76">
        <v>411.33375774358598</v>
      </c>
      <c r="H23" s="76">
        <v>56671.191379495998</v>
      </c>
      <c r="I23" s="94"/>
      <c r="J23" s="94" t="s">
        <v>439</v>
      </c>
      <c r="K23" s="76">
        <v>28.670980075570601</v>
      </c>
      <c r="L23" s="76">
        <v>3413.0833348055198</v>
      </c>
      <c r="M23" s="76">
        <v>978.31445153989705</v>
      </c>
      <c r="N23" s="76">
        <v>978.29167140936397</v>
      </c>
      <c r="O23" s="76">
        <v>1125.8989193419</v>
      </c>
      <c r="P23" s="76">
        <v>0.15085905350762099</v>
      </c>
      <c r="Q23" s="76">
        <v>992.87382519977598</v>
      </c>
      <c r="R23" s="76">
        <v>2107.0089878598101</v>
      </c>
      <c r="S23" s="76">
        <v>35977.096792737902</v>
      </c>
      <c r="T23" s="76">
        <v>635.60920478600804</v>
      </c>
      <c r="U23" s="76">
        <v>408.70953695355701</v>
      </c>
      <c r="V23" s="76">
        <v>361.74954874966602</v>
      </c>
      <c r="W23" s="76">
        <v>7554.0938598007497</v>
      </c>
      <c r="X23" s="76">
        <v>99.966065281831703</v>
      </c>
      <c r="Y23" s="76">
        <v>707.60185796270196</v>
      </c>
      <c r="Z23" s="76">
        <v>707.60185796270196</v>
      </c>
      <c r="AA23" s="76">
        <v>85.4497779547942</v>
      </c>
      <c r="AB23" s="76">
        <v>167.775253102893</v>
      </c>
      <c r="AC23" s="76">
        <v>19.919839397265701</v>
      </c>
      <c r="AD23" s="76">
        <v>10013.1035623021</v>
      </c>
      <c r="AE23" s="76">
        <v>303.86370518690399</v>
      </c>
      <c r="AF23" s="76">
        <v>408.07632520749098</v>
      </c>
      <c r="AG23" s="76">
        <v>131.33612010831399</v>
      </c>
      <c r="AH23" s="76">
        <v>6840.4627959015997</v>
      </c>
      <c r="AI23" s="76">
        <v>0</v>
      </c>
      <c r="AJ23" s="76">
        <v>64307.317166289104</v>
      </c>
      <c r="AK23" s="76">
        <v>11637.506562233701</v>
      </c>
      <c r="AL23" s="76">
        <v>1207.6062272259701</v>
      </c>
      <c r="AM23" s="76">
        <v>12930.562567414399</v>
      </c>
      <c r="AN23" s="76">
        <v>0.63243589333906403</v>
      </c>
      <c r="AO23" s="76">
        <v>691.03599920738202</v>
      </c>
      <c r="AP23" s="76">
        <v>348.519561688078</v>
      </c>
      <c r="AQ23" s="76">
        <v>14049.780819911301</v>
      </c>
      <c r="AR23" s="76">
        <v>159.20422631987901</v>
      </c>
      <c r="AS23" s="76">
        <v>16.1999887663486</v>
      </c>
      <c r="AT23" s="76">
        <v>688.96167696776297</v>
      </c>
      <c r="AU23" s="76">
        <v>235.279525069307</v>
      </c>
      <c r="AV23" s="76">
        <v>23.9127813399692</v>
      </c>
      <c r="AW23" s="76">
        <v>110.72229527825</v>
      </c>
      <c r="AX23" s="76">
        <v>28686.003044341302</v>
      </c>
      <c r="AY23" s="76">
        <v>9287.9553063386102</v>
      </c>
      <c r="AZ23" s="76">
        <v>19398.0477380027</v>
      </c>
      <c r="BA23" s="76">
        <v>5.6052518242695797</v>
      </c>
      <c r="BB23" s="76">
        <v>5.4363823397653102</v>
      </c>
      <c r="BC23" s="76">
        <v>3497.9375119738502</v>
      </c>
      <c r="BD23" s="76">
        <v>9.01157014500901</v>
      </c>
      <c r="BE23" s="76">
        <v>1140.1387532091001</v>
      </c>
      <c r="BF23" s="76">
        <v>10.505111456869299</v>
      </c>
      <c r="BG23" s="76">
        <v>16.0396905460297</v>
      </c>
      <c r="BH23" s="76">
        <v>1915.4852300247401</v>
      </c>
      <c r="BI23" s="76">
        <v>10874.966956373901</v>
      </c>
      <c r="BJ23" s="76">
        <v>970.18586141746198</v>
      </c>
      <c r="BK23" s="76">
        <v>113.51468452189999</v>
      </c>
      <c r="BL23" s="76">
        <v>21.295203450012899</v>
      </c>
      <c r="BM23" s="76">
        <v>411.44119781521903</v>
      </c>
      <c r="BN23" s="76">
        <v>5862.5580175907498</v>
      </c>
      <c r="BO23" s="76">
        <v>0</v>
      </c>
      <c r="BP23" s="76">
        <v>828.50993286233802</v>
      </c>
      <c r="BQ23" s="76">
        <v>2054.9362034882502</v>
      </c>
      <c r="BR23" s="76">
        <v>1.459868131331E-2</v>
      </c>
      <c r="BS23" s="76">
        <v>4097.4704214735002</v>
      </c>
      <c r="BT23" s="76">
        <v>56676.184998759803</v>
      </c>
      <c r="BU23" s="76">
        <v>1409.3012658799901</v>
      </c>
      <c r="BV23" s="94"/>
      <c r="BW23" s="24">
        <f t="shared" si="0"/>
        <v>6.6083573324281723E-3</v>
      </c>
      <c r="BX23" s="69">
        <f t="shared" si="3"/>
        <v>6.6226882491375052E-4</v>
      </c>
      <c r="BY23" s="69">
        <f t="shared" si="4"/>
        <v>-1.0112510617835154E-6</v>
      </c>
      <c r="BZ23" s="69">
        <f t="shared" si="5"/>
        <v>2.0626301376075771E-4</v>
      </c>
      <c r="CA23" s="69">
        <f t="shared" si="1"/>
        <v>3.3159166459614575E-4</v>
      </c>
      <c r="CB23" s="69">
        <f t="shared" si="2"/>
        <v>2.6221295866215433E-4</v>
      </c>
      <c r="CC23" s="69">
        <f t="shared" si="6"/>
        <v>2.6119925634702048E-4</v>
      </c>
      <c r="CD23" s="69">
        <f t="shared" si="7"/>
        <v>8.8115657042845959E-5</v>
      </c>
    </row>
    <row r="24" spans="1:82">
      <c r="A24" s="94" t="s">
        <v>440</v>
      </c>
      <c r="B24" s="76">
        <v>35579.715401907997</v>
      </c>
      <c r="C24" s="76">
        <v>571.51742516075296</v>
      </c>
      <c r="D24" s="76">
        <v>4645.9845179008598</v>
      </c>
      <c r="E24" s="76">
        <v>8068.4506704693704</v>
      </c>
      <c r="F24" s="76">
        <v>1840.7048089952</v>
      </c>
      <c r="G24" s="76">
        <v>457.48009680720997</v>
      </c>
      <c r="H24" s="76">
        <v>76818.652499395394</v>
      </c>
      <c r="I24" s="94"/>
      <c r="J24" s="94" t="s">
        <v>440</v>
      </c>
      <c r="K24" s="76">
        <v>35.619930731870497</v>
      </c>
      <c r="L24" s="76">
        <v>5775.4340320236697</v>
      </c>
      <c r="M24" s="76">
        <v>324.513376094661</v>
      </c>
      <c r="N24" s="76">
        <v>324.50351396654798</v>
      </c>
      <c r="O24" s="76">
        <v>275.95222236429203</v>
      </c>
      <c r="P24" s="76">
        <v>6.22915884475711E-2</v>
      </c>
      <c r="Q24" s="76">
        <v>28631.438135632601</v>
      </c>
      <c r="R24" s="76">
        <v>270.20289212519998</v>
      </c>
      <c r="S24" s="76">
        <v>35581.035341633702</v>
      </c>
      <c r="T24" s="76">
        <v>380.42223291145598</v>
      </c>
      <c r="U24" s="76">
        <v>108.047206492534</v>
      </c>
      <c r="V24" s="76">
        <v>77.230908329052994</v>
      </c>
      <c r="W24" s="76">
        <v>14340.9571043331</v>
      </c>
      <c r="X24" s="76">
        <v>82.803691980962995</v>
      </c>
      <c r="Y24" s="76">
        <v>198.79482058737699</v>
      </c>
      <c r="Z24" s="76">
        <v>198.79482058737699</v>
      </c>
      <c r="AA24" s="76">
        <v>34.3563071675567</v>
      </c>
      <c r="AB24" s="76">
        <v>118.988851715758</v>
      </c>
      <c r="AC24" s="76">
        <v>0.98585705529732104</v>
      </c>
      <c r="AD24" s="76">
        <v>15403.400887013901</v>
      </c>
      <c r="AE24" s="76">
        <v>1837.61443957957</v>
      </c>
      <c r="AF24" s="76">
        <v>968.70635968650095</v>
      </c>
      <c r="AG24" s="76">
        <v>17.866055006966</v>
      </c>
      <c r="AH24" s="76">
        <v>571.65270875290003</v>
      </c>
      <c r="AI24" s="76">
        <v>0</v>
      </c>
      <c r="AJ24" s="76">
        <v>115796.83165286</v>
      </c>
      <c r="AK24" s="76">
        <v>4181.5553382606504</v>
      </c>
      <c r="AL24" s="76">
        <v>430.26072930438602</v>
      </c>
      <c r="AM24" s="76">
        <v>4646.1723747325996</v>
      </c>
      <c r="AN24" s="76">
        <v>0.70982477973125702</v>
      </c>
      <c r="AO24" s="76">
        <v>427.34018641952798</v>
      </c>
      <c r="AP24" s="76">
        <v>49.9788581160402</v>
      </c>
      <c r="AQ24" s="76">
        <v>25579.976163494699</v>
      </c>
      <c r="AR24" s="76">
        <v>62.846856484619998</v>
      </c>
      <c r="AS24" s="76">
        <v>8.9544186577159</v>
      </c>
      <c r="AT24" s="76">
        <v>81.668127559428299</v>
      </c>
      <c r="AU24" s="76">
        <v>41.270017471629203</v>
      </c>
      <c r="AV24" s="76">
        <v>2.3726722311325701</v>
      </c>
      <c r="AW24" s="76">
        <v>19.346823536544299</v>
      </c>
      <c r="AX24" s="76">
        <v>8073.6131800117901</v>
      </c>
      <c r="AY24" s="76">
        <v>1841.31229595837</v>
      </c>
      <c r="AZ24" s="76">
        <v>6232.3008840534103</v>
      </c>
      <c r="BA24" s="76">
        <v>4.7996120526684098</v>
      </c>
      <c r="BB24" s="76">
        <v>1.00276743442627</v>
      </c>
      <c r="BC24" s="76">
        <v>585.90687180674297</v>
      </c>
      <c r="BD24" s="76">
        <v>3.7630777404829199</v>
      </c>
      <c r="BE24" s="76">
        <v>240.07872087832101</v>
      </c>
      <c r="BF24" s="76">
        <v>4.0112321477978501</v>
      </c>
      <c r="BG24" s="76">
        <v>2.3324772014528401</v>
      </c>
      <c r="BH24" s="76">
        <v>559.74236126038204</v>
      </c>
      <c r="BI24" s="76">
        <v>6565.5664451594703</v>
      </c>
      <c r="BJ24" s="76">
        <v>155.635132745801</v>
      </c>
      <c r="BK24" s="76">
        <v>13.8244846530751</v>
      </c>
      <c r="BL24" s="76">
        <v>3.7777839801142998</v>
      </c>
      <c r="BM24" s="76">
        <v>457.53865298919197</v>
      </c>
      <c r="BN24" s="76">
        <v>7592.3354712989203</v>
      </c>
      <c r="BO24" s="76">
        <v>0</v>
      </c>
      <c r="BP24" s="76">
        <v>893.40230775846396</v>
      </c>
      <c r="BQ24" s="76">
        <v>3732.1564086326998</v>
      </c>
      <c r="BR24" s="76">
        <v>5.2708399965938402E-2</v>
      </c>
      <c r="BS24" s="76">
        <v>4920.5616408802998</v>
      </c>
      <c r="BT24" s="76">
        <v>76818.800545092701</v>
      </c>
      <c r="BU24" s="76">
        <v>1987.4130738204401</v>
      </c>
      <c r="BV24" s="94"/>
      <c r="BW24" s="24">
        <f t="shared" si="0"/>
        <v>7.3945399345055514E-3</v>
      </c>
      <c r="BX24" s="69">
        <f t="shared" si="3"/>
        <v>3.709809678899555E-5</v>
      </c>
      <c r="BY24" s="69">
        <f t="shared" si="4"/>
        <v>2.3670947934616285E-4</v>
      </c>
      <c r="BZ24" s="69">
        <f t="shared" si="5"/>
        <v>4.0434235416826955E-5</v>
      </c>
      <c r="CA24" s="69">
        <f t="shared" si="1"/>
        <v>6.3983901659268156E-4</v>
      </c>
      <c r="CB24" s="69">
        <f t="shared" si="2"/>
        <v>3.3002954096785224E-4</v>
      </c>
      <c r="CC24" s="69">
        <f t="shared" si="6"/>
        <v>1.2799722302820799E-4</v>
      </c>
      <c r="CD24" s="69">
        <f t="shared" si="7"/>
        <v>1.9272102867053677E-6</v>
      </c>
    </row>
    <row r="25" spans="1:82">
      <c r="A25" s="94" t="s">
        <v>441</v>
      </c>
      <c r="B25" s="76">
        <v>15964.211780010401</v>
      </c>
      <c r="C25" s="76">
        <v>34843.7533474581</v>
      </c>
      <c r="D25" s="76">
        <v>5949.1225207260804</v>
      </c>
      <c r="E25" s="76">
        <v>14004.672216021299</v>
      </c>
      <c r="F25" s="76">
        <v>6333.7913629891</v>
      </c>
      <c r="G25" s="76">
        <v>399.09595123268798</v>
      </c>
      <c r="H25" s="76">
        <v>67899.726945368006</v>
      </c>
      <c r="I25" s="94"/>
      <c r="J25" s="94" t="s">
        <v>441</v>
      </c>
      <c r="K25" s="76">
        <v>88.971090756193504</v>
      </c>
      <c r="L25" s="76">
        <v>7824.9872348240096</v>
      </c>
      <c r="M25" s="76">
        <v>421.63104700206401</v>
      </c>
      <c r="N25" s="76">
        <v>421.58625580955402</v>
      </c>
      <c r="O25" s="76">
        <v>481.38659833876198</v>
      </c>
      <c r="P25" s="76">
        <v>0.29665379497111</v>
      </c>
      <c r="Q25" s="76">
        <v>365.59619875449198</v>
      </c>
      <c r="R25" s="76">
        <v>882.54095677223097</v>
      </c>
      <c r="S25" s="76">
        <v>15971.765521696199</v>
      </c>
      <c r="T25" s="76">
        <v>269.55023339153701</v>
      </c>
      <c r="U25" s="76">
        <v>194.054663393422</v>
      </c>
      <c r="V25" s="76">
        <v>152.685294441103</v>
      </c>
      <c r="W25" s="76">
        <v>18344.855256594401</v>
      </c>
      <c r="X25" s="76">
        <v>361.44888685831199</v>
      </c>
      <c r="Y25" s="76">
        <v>306.92987856690502</v>
      </c>
      <c r="Z25" s="76">
        <v>306.92987856690502</v>
      </c>
      <c r="AA25" s="76">
        <v>40.3055670680181</v>
      </c>
      <c r="AB25" s="76">
        <v>73.681899659189597</v>
      </c>
      <c r="AC25" s="76">
        <v>8.5803036473956702</v>
      </c>
      <c r="AD25" s="76">
        <v>16950.451315216102</v>
      </c>
      <c r="AE25" s="76">
        <v>128.17543631184799</v>
      </c>
      <c r="AF25" s="76">
        <v>698.62500692926005</v>
      </c>
      <c r="AG25" s="76">
        <v>68.020591954261903</v>
      </c>
      <c r="AH25" s="76">
        <v>34843.694730292002</v>
      </c>
      <c r="AI25" s="76">
        <v>0</v>
      </c>
      <c r="AJ25" s="76">
        <v>78981.803599375999</v>
      </c>
      <c r="AK25" s="76">
        <v>5355.5571609980298</v>
      </c>
      <c r="AL25" s="76">
        <v>554.75695539057597</v>
      </c>
      <c r="AM25" s="76">
        <v>5950.6196834566199</v>
      </c>
      <c r="AN25" s="76">
        <v>1.10081986357944</v>
      </c>
      <c r="AO25" s="76">
        <v>310.19723048226098</v>
      </c>
      <c r="AP25" s="76">
        <v>153.37294080038799</v>
      </c>
      <c r="AQ25" s="76">
        <v>15278.37223882</v>
      </c>
      <c r="AR25" s="76">
        <v>56.155277710720497</v>
      </c>
      <c r="AS25" s="76">
        <v>7.2044815809344298</v>
      </c>
      <c r="AT25" s="76">
        <v>479.83707248245901</v>
      </c>
      <c r="AU25" s="76">
        <v>101.472514558772</v>
      </c>
      <c r="AV25" s="76">
        <v>40.691808795008697</v>
      </c>
      <c r="AW25" s="76">
        <v>47.456887349327801</v>
      </c>
      <c r="AX25" s="76">
        <v>14006.731057777301</v>
      </c>
      <c r="AY25" s="76">
        <v>6334.5081003871301</v>
      </c>
      <c r="AZ25" s="76">
        <v>7672.2229573901604</v>
      </c>
      <c r="BA25" s="76">
        <v>2.24490705423921</v>
      </c>
      <c r="BB25" s="76">
        <v>2.31145555867877</v>
      </c>
      <c r="BC25" s="76">
        <v>3212.6902131318202</v>
      </c>
      <c r="BD25" s="76">
        <v>4.0902121177047697</v>
      </c>
      <c r="BE25" s="76">
        <v>566.95710753594904</v>
      </c>
      <c r="BF25" s="76">
        <v>5.14798463929628</v>
      </c>
      <c r="BG25" s="76">
        <v>12.9172339214162</v>
      </c>
      <c r="BH25" s="76">
        <v>1034.2813523151201</v>
      </c>
      <c r="BI25" s="76">
        <v>7499.7126605012199</v>
      </c>
      <c r="BJ25" s="76">
        <v>423.77693447312299</v>
      </c>
      <c r="BK25" s="76">
        <v>174.77736473045701</v>
      </c>
      <c r="BL25" s="76">
        <v>9.1223516316958495</v>
      </c>
      <c r="BM25" s="76">
        <v>399.146868200862</v>
      </c>
      <c r="BN25" s="76">
        <v>5792.6856878816197</v>
      </c>
      <c r="BO25" s="76">
        <v>0</v>
      </c>
      <c r="BP25" s="76">
        <v>2747.6491729282402</v>
      </c>
      <c r="BQ25" s="76">
        <v>1142.5447869485299</v>
      </c>
      <c r="BR25" s="76">
        <v>5.70980961542354E-3</v>
      </c>
      <c r="BS25" s="76">
        <v>2546.6525816308399</v>
      </c>
      <c r="BT25" s="76">
        <v>67901.052751092604</v>
      </c>
      <c r="BU25" s="76">
        <v>818.34353806509</v>
      </c>
      <c r="BV25" s="94"/>
      <c r="BW25" s="24">
        <f t="shared" si="0"/>
        <v>6.773339452371999E-3</v>
      </c>
      <c r="BX25" s="69">
        <f t="shared" si="3"/>
        <v>4.7316721864446601E-4</v>
      </c>
      <c r="BY25" s="69">
        <f t="shared" si="4"/>
        <v>-1.6822862196690015E-6</v>
      </c>
      <c r="BZ25" s="69">
        <f t="shared" si="5"/>
        <v>2.5166110217490219E-4</v>
      </c>
      <c r="CA25" s="69">
        <f t="shared" si="1"/>
        <v>1.4701106346822035E-4</v>
      </c>
      <c r="CB25" s="69">
        <f t="shared" si="2"/>
        <v>1.131608789986795E-4</v>
      </c>
      <c r="CC25" s="69">
        <f t="shared" si="6"/>
        <v>1.2758076852635193E-4</v>
      </c>
      <c r="CD25" s="69">
        <f t="shared" si="7"/>
        <v>1.9525936027183263E-5</v>
      </c>
    </row>
    <row r="26" spans="1:82">
      <c r="A26" s="94" t="s">
        <v>442</v>
      </c>
      <c r="B26" s="76">
        <v>41093.456757937704</v>
      </c>
      <c r="C26" s="76">
        <v>33340.400283755102</v>
      </c>
      <c r="D26" s="76">
        <v>7366.7771343592904</v>
      </c>
      <c r="E26" s="76">
        <v>29202.3488257426</v>
      </c>
      <c r="F26" s="76">
        <v>16709.337135184302</v>
      </c>
      <c r="G26" s="76">
        <v>1131.18292939409</v>
      </c>
      <c r="H26" s="76">
        <v>66501.083702141099</v>
      </c>
      <c r="I26" s="94"/>
      <c r="J26" s="94" t="s">
        <v>442</v>
      </c>
      <c r="K26" s="76">
        <v>21.391125763117302</v>
      </c>
      <c r="L26" s="76">
        <v>3133.77717958938</v>
      </c>
      <c r="M26" s="76">
        <v>1046.5401796472199</v>
      </c>
      <c r="N26" s="76">
        <v>1046.3809152593101</v>
      </c>
      <c r="O26" s="76">
        <v>1252.7476558334299</v>
      </c>
      <c r="P26" s="76">
        <v>1.0518092140146</v>
      </c>
      <c r="Q26" s="76">
        <v>1060.9081333963099</v>
      </c>
      <c r="R26" s="76">
        <v>2524.6651753014198</v>
      </c>
      <c r="S26" s="76">
        <v>41112.788407656597</v>
      </c>
      <c r="T26" s="76">
        <v>771.69185783915998</v>
      </c>
      <c r="U26" s="76">
        <v>594.60982718778303</v>
      </c>
      <c r="V26" s="76">
        <v>419.879032560214</v>
      </c>
      <c r="W26" s="76">
        <v>6462.0101921805299</v>
      </c>
      <c r="X26" s="76">
        <v>57.807902258146399</v>
      </c>
      <c r="Y26" s="76">
        <v>759.86738491226095</v>
      </c>
      <c r="Z26" s="76">
        <v>759.86738491226095</v>
      </c>
      <c r="AA26" s="76">
        <v>36.216024982357503</v>
      </c>
      <c r="AB26" s="76">
        <v>206.02312693113299</v>
      </c>
      <c r="AC26" s="76">
        <v>24.454449139187499</v>
      </c>
      <c r="AD26" s="76">
        <v>10012.560820086999</v>
      </c>
      <c r="AE26" s="76">
        <v>468.48842550826902</v>
      </c>
      <c r="AF26" s="76">
        <v>410.07686453619601</v>
      </c>
      <c r="AG26" s="76">
        <v>148.49231292012499</v>
      </c>
      <c r="AH26" s="76">
        <v>33340.372947965399</v>
      </c>
      <c r="AI26" s="76">
        <v>0</v>
      </c>
      <c r="AJ26" s="76">
        <v>73707.731807514399</v>
      </c>
      <c r="AK26" s="76">
        <v>6631.46937045916</v>
      </c>
      <c r="AL26" s="76">
        <v>700.61399573846495</v>
      </c>
      <c r="AM26" s="76">
        <v>7368.2993911799804</v>
      </c>
      <c r="AN26" s="76">
        <v>0.66504364901282598</v>
      </c>
      <c r="AO26" s="76">
        <v>759.18024690906498</v>
      </c>
      <c r="AP26" s="76">
        <v>211.64672097752899</v>
      </c>
      <c r="AQ26" s="76">
        <v>15889.3363932637</v>
      </c>
      <c r="AR26" s="76">
        <v>94.830148371059806</v>
      </c>
      <c r="AS26" s="76">
        <v>15.776820803915401</v>
      </c>
      <c r="AT26" s="76">
        <v>819.85504191537495</v>
      </c>
      <c r="AU26" s="76">
        <v>143.08370898989699</v>
      </c>
      <c r="AV26" s="76">
        <v>140.46720102636101</v>
      </c>
      <c r="AW26" s="76">
        <v>81.352696462132897</v>
      </c>
      <c r="AX26" s="76">
        <v>29208.611955736898</v>
      </c>
      <c r="AY26" s="76">
        <v>16711.605535877599</v>
      </c>
      <c r="AZ26" s="76">
        <v>12497.006419859201</v>
      </c>
      <c r="BA26" s="76">
        <v>4.11046585150768</v>
      </c>
      <c r="BB26" s="76">
        <v>3.2772422324002202</v>
      </c>
      <c r="BC26" s="76">
        <v>9430.1629296119208</v>
      </c>
      <c r="BD26" s="76">
        <v>7.6274968876248996</v>
      </c>
      <c r="BE26" s="76">
        <v>1613.92479549375</v>
      </c>
      <c r="BF26" s="76">
        <v>10.014519164227799</v>
      </c>
      <c r="BG26" s="76">
        <v>29.2541282913628</v>
      </c>
      <c r="BH26" s="76">
        <v>2900.2773973335102</v>
      </c>
      <c r="BI26" s="76">
        <v>19015.005983401501</v>
      </c>
      <c r="BJ26" s="76">
        <v>589.59490396115405</v>
      </c>
      <c r="BK26" s="76">
        <v>603.48295420449006</v>
      </c>
      <c r="BL26" s="76">
        <v>12.866364299453799</v>
      </c>
      <c r="BM26" s="76">
        <v>1131.25195035455</v>
      </c>
      <c r="BN26" s="76">
        <v>5579.2688838475997</v>
      </c>
      <c r="BO26" s="76">
        <v>0</v>
      </c>
      <c r="BP26" s="76">
        <v>526.65221963942702</v>
      </c>
      <c r="BQ26" s="76">
        <v>2349.2345238932598</v>
      </c>
      <c r="BR26" s="76">
        <v>1.8510485341358102E-2</v>
      </c>
      <c r="BS26" s="76">
        <v>3926.29891045156</v>
      </c>
      <c r="BT26" s="76">
        <v>66505.267078269593</v>
      </c>
      <c r="BU26" s="76">
        <v>1485.70657997018</v>
      </c>
      <c r="BV26" s="94"/>
      <c r="BW26" s="24">
        <f t="shared" si="0"/>
        <v>4.9151131162923287E-3</v>
      </c>
      <c r="BX26" s="69">
        <f t="shared" si="3"/>
        <v>4.7043133491463492E-4</v>
      </c>
      <c r="BY26" s="69">
        <f t="shared" si="4"/>
        <v>-8.1989986531480256E-7</v>
      </c>
      <c r="BZ26" s="69">
        <f t="shared" si="5"/>
        <v>2.0663809871349025E-4</v>
      </c>
      <c r="CA26" s="69">
        <f t="shared" si="1"/>
        <v>2.1447350114445405E-4</v>
      </c>
      <c r="CB26" s="69">
        <f t="shared" si="2"/>
        <v>1.3575647405672595E-4</v>
      </c>
      <c r="CC26" s="69">
        <f t="shared" si="6"/>
        <v>6.1016621331915294E-5</v>
      </c>
      <c r="CD26" s="69">
        <f t="shared" si="7"/>
        <v>6.2906886558896537E-5</v>
      </c>
    </row>
    <row r="27" spans="1:82">
      <c r="A27" s="94" t="s">
        <v>392</v>
      </c>
      <c r="B27" s="76">
        <v>123385.77039796</v>
      </c>
      <c r="C27" s="76">
        <v>10238.6987090189</v>
      </c>
      <c r="D27" s="76">
        <v>4684.4709873272104</v>
      </c>
      <c r="E27" s="76">
        <v>17386.820711659599</v>
      </c>
      <c r="F27" s="76">
        <v>11993.8511280069</v>
      </c>
      <c r="G27" s="76">
        <v>358.84572488344998</v>
      </c>
      <c r="H27" s="76">
        <v>51480.854535392798</v>
      </c>
      <c r="I27" s="94"/>
      <c r="J27" s="94" t="s">
        <v>392</v>
      </c>
      <c r="K27" s="76">
        <v>2.9172824971316702</v>
      </c>
      <c r="L27" s="76">
        <v>2993.2351191418702</v>
      </c>
      <c r="M27" s="76">
        <v>3111.7200930116701</v>
      </c>
      <c r="N27" s="76">
        <v>3111.7145810526199</v>
      </c>
      <c r="O27" s="76">
        <v>3812.18171956893</v>
      </c>
      <c r="P27" s="76">
        <v>3.8252021962121803E-2</v>
      </c>
      <c r="Q27" s="76">
        <v>1105.98421805871</v>
      </c>
      <c r="R27" s="76">
        <v>7535.0891494284497</v>
      </c>
      <c r="S27" s="76">
        <v>113801.30024328</v>
      </c>
      <c r="T27" s="76">
        <v>2119.97390038916</v>
      </c>
      <c r="U27" s="76">
        <v>897.89277611112198</v>
      </c>
      <c r="V27" s="76">
        <v>1281.33357653234</v>
      </c>
      <c r="W27" s="76">
        <v>1907.74898333342</v>
      </c>
      <c r="X27" s="76">
        <v>0.29621104130417097</v>
      </c>
      <c r="Y27" s="76">
        <v>2155.6820212368398</v>
      </c>
      <c r="Z27" s="76">
        <v>2155.6820212368398</v>
      </c>
      <c r="AA27" s="76">
        <v>5.4859776214553797</v>
      </c>
      <c r="AB27" s="76">
        <v>531.83494941135496</v>
      </c>
      <c r="AC27" s="76">
        <v>74.194759851667499</v>
      </c>
      <c r="AD27" s="76">
        <v>8283.2235050892195</v>
      </c>
      <c r="AE27" s="76">
        <v>556.24598613636601</v>
      </c>
      <c r="AF27" s="76">
        <v>151.051105338941</v>
      </c>
      <c r="AG27" s="76">
        <v>429.48538003915502</v>
      </c>
      <c r="AH27" s="76">
        <v>10018.526202593701</v>
      </c>
      <c r="AI27" s="76">
        <v>0</v>
      </c>
      <c r="AJ27" s="76">
        <v>54897.697499187001</v>
      </c>
      <c r="AK27" s="76">
        <v>3952.2776303179598</v>
      </c>
      <c r="AL27" s="76">
        <v>433.65578435710398</v>
      </c>
      <c r="AM27" s="76">
        <v>4391.4193922965196</v>
      </c>
      <c r="AN27" s="76">
        <v>0.59114539378534703</v>
      </c>
      <c r="AO27" s="76">
        <v>1191.6701966584999</v>
      </c>
      <c r="AP27" s="76">
        <v>104.62633316247501</v>
      </c>
      <c r="AQ27" s="76">
        <v>9564.5015520924608</v>
      </c>
      <c r="AR27" s="76">
        <v>38.854455144209801</v>
      </c>
      <c r="AS27" s="76">
        <v>33.213145485209701</v>
      </c>
      <c r="AT27" s="76">
        <v>570.05267084442505</v>
      </c>
      <c r="AU27" s="76">
        <v>69.757894089959507</v>
      </c>
      <c r="AV27" s="76">
        <v>5.7636388063074202</v>
      </c>
      <c r="AW27" s="76">
        <v>115.573204528293</v>
      </c>
      <c r="AX27" s="76">
        <v>16411.2211986148</v>
      </c>
      <c r="AY27" s="76">
        <v>11161.551886071</v>
      </c>
      <c r="AZ27" s="76">
        <v>5249.6693125437496</v>
      </c>
      <c r="BA27" s="76">
        <v>3.0171747122141501</v>
      </c>
      <c r="BB27" s="76">
        <v>1.5662819916555</v>
      </c>
      <c r="BC27" s="76">
        <v>1129.33072427343</v>
      </c>
      <c r="BD27" s="76">
        <v>11.471789615128101</v>
      </c>
      <c r="BE27" s="76">
        <v>3526.0312641853602</v>
      </c>
      <c r="BF27" s="76">
        <v>17.905101294664199</v>
      </c>
      <c r="BG27" s="76">
        <v>22.654316803077599</v>
      </c>
      <c r="BH27" s="76">
        <v>5151.3942879346496</v>
      </c>
      <c r="BI27" s="76">
        <v>7349.9709831188102</v>
      </c>
      <c r="BJ27" s="76">
        <v>290.38379668976</v>
      </c>
      <c r="BK27" s="76">
        <v>63.779767428914703</v>
      </c>
      <c r="BL27" s="76">
        <v>6.17603908133401</v>
      </c>
      <c r="BM27" s="76">
        <v>334.42029572887498</v>
      </c>
      <c r="BN27" s="76">
        <v>2993.2586271372802</v>
      </c>
      <c r="BO27" s="76">
        <v>0</v>
      </c>
      <c r="BP27" s="76">
        <v>52.252290008506698</v>
      </c>
      <c r="BQ27" s="76">
        <v>1961.0967884829499</v>
      </c>
      <c r="BR27" s="76">
        <v>9.2800268350534901E-3</v>
      </c>
      <c r="BS27" s="76">
        <v>2216.36724423644</v>
      </c>
      <c r="BT27" s="76">
        <v>49071.289378351699</v>
      </c>
      <c r="BU27" s="76">
        <v>1170.0194170418199</v>
      </c>
      <c r="BV27" s="94"/>
      <c r="BW27" s="24">
        <f t="shared" si="0"/>
        <v>1.2492493044683791E-3</v>
      </c>
      <c r="BX27" s="69">
        <f t="shared" si="3"/>
        <v>-7.7678893795993756E-2</v>
      </c>
      <c r="BY27" s="69">
        <f t="shared" si="4"/>
        <v>-2.1503954035805024E-2</v>
      </c>
      <c r="BZ27" s="69">
        <f t="shared" si="5"/>
        <v>-6.255809798448457E-2</v>
      </c>
      <c r="CA27" s="69">
        <f t="shared" si="1"/>
        <v>-5.6111438038270116E-2</v>
      </c>
      <c r="CB27" s="69">
        <f t="shared" si="2"/>
        <v>-6.939382797510249E-2</v>
      </c>
      <c r="CC27" s="69">
        <f t="shared" si="6"/>
        <v>-6.8066657788686688E-2</v>
      </c>
      <c r="CD27" s="69">
        <f t="shared" si="7"/>
        <v>-4.680507304680688E-2</v>
      </c>
    </row>
    <row r="28" spans="1:82">
      <c r="A28" s="94" t="s">
        <v>443</v>
      </c>
      <c r="B28" s="76">
        <v>49510.498126446902</v>
      </c>
      <c r="C28" s="76">
        <v>12953.474271712001</v>
      </c>
      <c r="D28" s="76">
        <v>8888.4449877943298</v>
      </c>
      <c r="E28" s="76">
        <v>11320.3511683203</v>
      </c>
      <c r="F28" s="76">
        <v>5932.0024157268299</v>
      </c>
      <c r="G28" s="76">
        <v>265.28136592169398</v>
      </c>
      <c r="H28" s="76">
        <v>41166.5444376249</v>
      </c>
      <c r="I28" s="94"/>
      <c r="J28" s="94" t="s">
        <v>443</v>
      </c>
      <c r="K28" s="76">
        <v>5.9288495568158597</v>
      </c>
      <c r="L28" s="76">
        <v>1523.8900623105101</v>
      </c>
      <c r="M28" s="76">
        <v>1349.2213128871999</v>
      </c>
      <c r="N28" s="76">
        <v>1349.21991665115</v>
      </c>
      <c r="O28" s="76">
        <v>1593.58880172456</v>
      </c>
      <c r="P28" s="76">
        <v>9.2500019076857693E-3</v>
      </c>
      <c r="Q28" s="76">
        <v>727.25909717389902</v>
      </c>
      <c r="R28" s="76">
        <v>3057.13793153608</v>
      </c>
      <c r="S28" s="76">
        <v>49536.076672343501</v>
      </c>
      <c r="T28" s="76">
        <v>892.34354895149102</v>
      </c>
      <c r="U28" s="76">
        <v>473.399053427642</v>
      </c>
      <c r="V28" s="76">
        <v>523.85131320300195</v>
      </c>
      <c r="W28" s="76">
        <v>2264.7634483577499</v>
      </c>
      <c r="X28" s="76">
        <v>15.3585592688102</v>
      </c>
      <c r="Y28" s="76">
        <v>982.73308272531403</v>
      </c>
      <c r="Z28" s="76">
        <v>982.73308272531403</v>
      </c>
      <c r="AA28" s="76">
        <v>52.514146897931496</v>
      </c>
      <c r="AB28" s="76">
        <v>227.940240711591</v>
      </c>
      <c r="AC28" s="76">
        <v>29.5207382721408</v>
      </c>
      <c r="AD28" s="76">
        <v>5529.9764854387204</v>
      </c>
      <c r="AE28" s="76">
        <v>296.26532785359097</v>
      </c>
      <c r="AF28" s="76">
        <v>150.38875672016999</v>
      </c>
      <c r="AG28" s="76">
        <v>178.72260851947601</v>
      </c>
      <c r="AH28" s="76">
        <v>12953.463874623099</v>
      </c>
      <c r="AI28" s="76">
        <v>0</v>
      </c>
      <c r="AJ28" s="76">
        <v>46924.580144182197</v>
      </c>
      <c r="AK28" s="76">
        <v>8002.3294320783498</v>
      </c>
      <c r="AL28" s="76">
        <v>836.63370918831299</v>
      </c>
      <c r="AM28" s="76">
        <v>8891.4772881645895</v>
      </c>
      <c r="AN28" s="76">
        <v>0.34294662477061399</v>
      </c>
      <c r="AO28" s="76">
        <v>700.37336484388504</v>
      </c>
      <c r="AP28" s="76">
        <v>108.215435109707</v>
      </c>
      <c r="AQ28" s="76">
        <v>9661.1353977248291</v>
      </c>
      <c r="AR28" s="76">
        <v>42.312044276525697</v>
      </c>
      <c r="AS28" s="76">
        <v>16.480902345166601</v>
      </c>
      <c r="AT28" s="76">
        <v>682.63224982776296</v>
      </c>
      <c r="AU28" s="76">
        <v>72.568289301520593</v>
      </c>
      <c r="AV28" s="76">
        <v>2.3408475188632898</v>
      </c>
      <c r="AW28" s="76">
        <v>62.4608455827642</v>
      </c>
      <c r="AX28" s="76">
        <v>11324.022587040899</v>
      </c>
      <c r="AY28" s="76">
        <v>5934.2871399160003</v>
      </c>
      <c r="AZ28" s="76">
        <v>5389.73544712489</v>
      </c>
      <c r="BA28" s="76">
        <v>2.2133349912090599</v>
      </c>
      <c r="BB28" s="76">
        <v>1.63635037980125</v>
      </c>
      <c r="BC28" s="76">
        <v>838.12626013437102</v>
      </c>
      <c r="BD28" s="76">
        <v>6.0082015972486298</v>
      </c>
      <c r="BE28" s="76">
        <v>1474.2567290023501</v>
      </c>
      <c r="BF28" s="76">
        <v>9.8395404289092099</v>
      </c>
      <c r="BG28" s="76">
        <v>11.6477104680963</v>
      </c>
      <c r="BH28" s="76">
        <v>2266.2869065295299</v>
      </c>
      <c r="BI28" s="76">
        <v>9001.2108170042393</v>
      </c>
      <c r="BJ28" s="76">
        <v>300.02693940045299</v>
      </c>
      <c r="BK28" s="76">
        <v>30.782073767754</v>
      </c>
      <c r="BL28" s="76">
        <v>6.4524792539559099</v>
      </c>
      <c r="BM28" s="76">
        <v>265.40205103391202</v>
      </c>
      <c r="BN28" s="76">
        <v>5077.8679067531002</v>
      </c>
      <c r="BO28" s="76">
        <v>0</v>
      </c>
      <c r="BP28" s="76">
        <v>155.20953061031099</v>
      </c>
      <c r="BQ28" s="76">
        <v>1908.90297210119</v>
      </c>
      <c r="BR28" s="76">
        <v>7.2536991027199399E-3</v>
      </c>
      <c r="BS28" s="76">
        <v>4114.4970222113398</v>
      </c>
      <c r="BT28" s="76">
        <v>41172.102961578901</v>
      </c>
      <c r="BU28" s="76">
        <v>1316.58460671435</v>
      </c>
      <c r="BV28" s="94"/>
      <c r="BW28" s="24">
        <f t="shared" si="0"/>
        <v>5.9061216933920385E-3</v>
      </c>
      <c r="BX28" s="69">
        <f t="shared" si="3"/>
        <v>5.1662873258257814E-4</v>
      </c>
      <c r="BY28" s="69">
        <f t="shared" si="4"/>
        <v>-8.0264867040383068E-7</v>
      </c>
      <c r="BZ28" s="69">
        <f t="shared" si="5"/>
        <v>3.4115082834215265E-4</v>
      </c>
      <c r="CA28" s="69">
        <f t="shared" si="1"/>
        <v>3.2432021463028448E-4</v>
      </c>
      <c r="CB28" s="69">
        <f t="shared" si="2"/>
        <v>3.851522688381284E-4</v>
      </c>
      <c r="CC28" s="69">
        <f t="shared" si="6"/>
        <v>4.5493248950499211E-4</v>
      </c>
      <c r="CD28" s="69">
        <f t="shared" si="7"/>
        <v>1.3502527428367578E-4</v>
      </c>
    </row>
    <row r="29" spans="1:82">
      <c r="A29" s="94" t="s">
        <v>444</v>
      </c>
      <c r="B29" s="76">
        <v>29376.944902927</v>
      </c>
      <c r="C29" s="76">
        <v>65740.107279048796</v>
      </c>
      <c r="D29" s="76">
        <v>14350.9738238052</v>
      </c>
      <c r="E29" s="76">
        <v>28449.921592849401</v>
      </c>
      <c r="F29" s="76">
        <v>12702.988622209101</v>
      </c>
      <c r="G29" s="76">
        <v>984.54448960126399</v>
      </c>
      <c r="H29" s="76">
        <v>95419.728536453695</v>
      </c>
      <c r="I29" s="94"/>
      <c r="J29" s="94" t="s">
        <v>444</v>
      </c>
      <c r="K29" s="76">
        <v>25.7606944663709</v>
      </c>
      <c r="L29" s="76">
        <v>4218.5870199241499</v>
      </c>
      <c r="M29" s="76">
        <v>758.51532503670296</v>
      </c>
      <c r="N29" s="76">
        <v>758.42528779329803</v>
      </c>
      <c r="O29" s="76">
        <v>790.09258478298204</v>
      </c>
      <c r="P29" s="76">
        <v>0.59468139999699998</v>
      </c>
      <c r="Q29" s="76">
        <v>1342.0972531559701</v>
      </c>
      <c r="R29" s="76">
        <v>1356.2525331004099</v>
      </c>
      <c r="S29" s="76">
        <v>29183.610150520501</v>
      </c>
      <c r="T29" s="76">
        <v>606.26253915335599</v>
      </c>
      <c r="U29" s="76">
        <v>611.36954195023395</v>
      </c>
      <c r="V29" s="76">
        <v>245.78127809086601</v>
      </c>
      <c r="W29" s="76">
        <v>9213.1734745434296</v>
      </c>
      <c r="X29" s="76">
        <v>62.911068425002803</v>
      </c>
      <c r="Y29" s="76">
        <v>587.01099612916198</v>
      </c>
      <c r="Z29" s="76">
        <v>587.01099612916198</v>
      </c>
      <c r="AA29" s="76">
        <v>94.301879708108004</v>
      </c>
      <c r="AB29" s="76">
        <v>177.698246740722</v>
      </c>
      <c r="AC29" s="76">
        <v>11.7588842084454</v>
      </c>
      <c r="AD29" s="76">
        <v>12830.830252271</v>
      </c>
      <c r="AE29" s="76">
        <v>586.34830352801703</v>
      </c>
      <c r="AF29" s="76">
        <v>630.80232642038595</v>
      </c>
      <c r="AG29" s="76">
        <v>88.609144301976002</v>
      </c>
      <c r="AH29" s="76">
        <v>65739.179026901693</v>
      </c>
      <c r="AI29" s="76">
        <v>0</v>
      </c>
      <c r="AJ29" s="76">
        <v>106892.255641682</v>
      </c>
      <c r="AK29" s="76">
        <v>12870.637378285501</v>
      </c>
      <c r="AL29" s="76">
        <v>1335.7691731278601</v>
      </c>
      <c r="AM29" s="76">
        <v>14300.7084311215</v>
      </c>
      <c r="AN29" s="76">
        <v>0.95753298320652303</v>
      </c>
      <c r="AO29" s="76">
        <v>937.94266003455698</v>
      </c>
      <c r="AP29" s="76">
        <v>236.465659110324</v>
      </c>
      <c r="AQ29" s="76">
        <v>24810.6339047031</v>
      </c>
      <c r="AR29" s="76">
        <v>129.14960981277201</v>
      </c>
      <c r="AS29" s="76">
        <v>16.560918823613701</v>
      </c>
      <c r="AT29" s="76">
        <v>1071.76025343232</v>
      </c>
      <c r="AU29" s="76">
        <v>164.25682757100199</v>
      </c>
      <c r="AV29" s="76">
        <v>81.906459171172301</v>
      </c>
      <c r="AW29" s="76">
        <v>76.754333669538099</v>
      </c>
      <c r="AX29" s="76">
        <v>27672.302560195101</v>
      </c>
      <c r="AY29" s="76">
        <v>11993.925507444001</v>
      </c>
      <c r="AZ29" s="76">
        <v>15678.377052751001</v>
      </c>
      <c r="BA29" s="76">
        <v>5.1669262199000201</v>
      </c>
      <c r="BB29" s="76">
        <v>3.8330268739011299</v>
      </c>
      <c r="BC29" s="76">
        <v>6163.8986660934597</v>
      </c>
      <c r="BD29" s="76">
        <v>7.4698958812149598</v>
      </c>
      <c r="BE29" s="76">
        <v>984.468111465687</v>
      </c>
      <c r="BF29" s="76">
        <v>13.834267313723201</v>
      </c>
      <c r="BG29" s="76">
        <v>28.4987976719191</v>
      </c>
      <c r="BH29" s="76">
        <v>1974.14134184317</v>
      </c>
      <c r="BI29" s="76">
        <v>27096.2838459997</v>
      </c>
      <c r="BJ29" s="76">
        <v>664.50601733935105</v>
      </c>
      <c r="BK29" s="76">
        <v>356.51862159647698</v>
      </c>
      <c r="BL29" s="76">
        <v>14.7357735544569</v>
      </c>
      <c r="BM29" s="76">
        <v>919.91001199358402</v>
      </c>
      <c r="BN29" s="76">
        <v>10093.3596011593</v>
      </c>
      <c r="BO29" s="76">
        <v>0</v>
      </c>
      <c r="BP29" s="76">
        <v>641.68763655760597</v>
      </c>
      <c r="BQ29" s="76">
        <v>4022.20552062967</v>
      </c>
      <c r="BR29" s="76">
        <v>3.1801311961626402E-2</v>
      </c>
      <c r="BS29" s="76">
        <v>7823.6523184627304</v>
      </c>
      <c r="BT29" s="76">
        <v>95229.398220759802</v>
      </c>
      <c r="BU29" s="76">
        <v>2617.9603304362599</v>
      </c>
      <c r="BV29" s="94"/>
      <c r="BW29" s="24">
        <f t="shared" si="0"/>
        <v>6.5942103611375145E-3</v>
      </c>
      <c r="BX29" s="69">
        <f t="shared" si="3"/>
        <v>-6.5811728566518238E-3</v>
      </c>
      <c r="BY29" s="69">
        <f t="shared" si="4"/>
        <v>-1.4120027872224445E-5</v>
      </c>
      <c r="BZ29" s="69">
        <f t="shared" si="5"/>
        <v>-3.5025771282726262E-3</v>
      </c>
      <c r="CA29" s="69">
        <f t="shared" si="1"/>
        <v>-2.733290600174261E-2</v>
      </c>
      <c r="CB29" s="69">
        <f t="shared" si="2"/>
        <v>-5.5818605829924081E-2</v>
      </c>
      <c r="CC29" s="69">
        <f t="shared" si="6"/>
        <v>-6.5649118237263854E-2</v>
      </c>
      <c r="CD29" s="69">
        <f t="shared" si="7"/>
        <v>-1.9946641917051766E-3</v>
      </c>
    </row>
    <row r="30" spans="1:82">
      <c r="A30" s="94" t="s">
        <v>445</v>
      </c>
      <c r="B30" s="76">
        <v>93659.146104395099</v>
      </c>
      <c r="C30" s="76">
        <v>22115.977998949402</v>
      </c>
      <c r="D30" s="76">
        <v>13635.8803300531</v>
      </c>
      <c r="E30" s="76">
        <v>22726.3927436288</v>
      </c>
      <c r="F30" s="76">
        <v>12328.563720595101</v>
      </c>
      <c r="G30" s="76">
        <v>420.509399752555</v>
      </c>
      <c r="H30" s="76">
        <v>170304.15143902399</v>
      </c>
      <c r="I30" s="94"/>
      <c r="J30" s="94" t="s">
        <v>445</v>
      </c>
      <c r="K30" s="76">
        <v>42.498323583737303</v>
      </c>
      <c r="L30" s="76">
        <v>7313.7066579570201</v>
      </c>
      <c r="M30" s="76">
        <v>2228.3455830471698</v>
      </c>
      <c r="N30" s="76">
        <v>2228.3288641486301</v>
      </c>
      <c r="O30" s="76">
        <v>2700.63817308632</v>
      </c>
      <c r="P30" s="76">
        <v>0.110268065964249</v>
      </c>
      <c r="Q30" s="76">
        <v>2158.03559173334</v>
      </c>
      <c r="R30" s="76">
        <v>5686.9333365983803</v>
      </c>
      <c r="S30" s="76">
        <v>87291.957321869297</v>
      </c>
      <c r="T30" s="76">
        <v>1683.3919808725</v>
      </c>
      <c r="U30" s="76">
        <v>1513.26540625044</v>
      </c>
      <c r="V30" s="76">
        <v>910.55190582528405</v>
      </c>
      <c r="W30" s="76">
        <v>17435.268592741199</v>
      </c>
      <c r="X30" s="76">
        <v>90.927871140668202</v>
      </c>
      <c r="Y30" s="76">
        <v>1603.2063140562</v>
      </c>
      <c r="Z30" s="76">
        <v>1603.2063140562</v>
      </c>
      <c r="AA30" s="76">
        <v>45.618153026692397</v>
      </c>
      <c r="AB30" s="76">
        <v>438.88726574245698</v>
      </c>
      <c r="AC30" s="76">
        <v>51.024614427517101</v>
      </c>
      <c r="AD30" s="76">
        <v>26038.513094555299</v>
      </c>
      <c r="AE30" s="76">
        <v>1000.29038507831</v>
      </c>
      <c r="AF30" s="76">
        <v>1260.7686494279701</v>
      </c>
      <c r="AG30" s="76">
        <v>294.47914124584599</v>
      </c>
      <c r="AH30" s="76">
        <v>21757.160227098098</v>
      </c>
      <c r="AI30" s="76">
        <v>0</v>
      </c>
      <c r="AJ30" s="76">
        <v>184600.077168163</v>
      </c>
      <c r="AK30" s="76">
        <v>11983.7674959175</v>
      </c>
      <c r="AL30" s="76">
        <v>1285.91250885982</v>
      </c>
      <c r="AM30" s="76">
        <v>13315.2981578041</v>
      </c>
      <c r="AN30" s="76">
        <v>1.2620351961199601</v>
      </c>
      <c r="AO30" s="76">
        <v>1565.8854677670399</v>
      </c>
      <c r="AP30" s="76">
        <v>180.20756383758501</v>
      </c>
      <c r="AQ30" s="76">
        <v>38760.152972251497</v>
      </c>
      <c r="AR30" s="76">
        <v>94.186199696864406</v>
      </c>
      <c r="AS30" s="76">
        <v>40.658767136802297</v>
      </c>
      <c r="AT30" s="76">
        <v>785.41190881683406</v>
      </c>
      <c r="AU30" s="76">
        <v>127.98185454675701</v>
      </c>
      <c r="AV30" s="76">
        <v>16.809528672762401</v>
      </c>
      <c r="AW30" s="76">
        <v>111.236150360731</v>
      </c>
      <c r="AX30" s="76">
        <v>21825.442992906599</v>
      </c>
      <c r="AY30" s="76">
        <v>11714.4438839046</v>
      </c>
      <c r="AZ30" s="76">
        <v>10110.999109001999</v>
      </c>
      <c r="BA30" s="76">
        <v>7.8372062464657102</v>
      </c>
      <c r="BB30" s="76">
        <v>2.7928790330527899</v>
      </c>
      <c r="BC30" s="76">
        <v>2226.0104854357101</v>
      </c>
      <c r="BD30" s="76">
        <v>13.692306054443099</v>
      </c>
      <c r="BE30" s="76">
        <v>2824.3960009920802</v>
      </c>
      <c r="BF30" s="76">
        <v>28.982766964841701</v>
      </c>
      <c r="BG30" s="76">
        <v>27.501360125002002</v>
      </c>
      <c r="BH30" s="76">
        <v>4573.0964878608002</v>
      </c>
      <c r="BI30" s="76">
        <v>54667.692714396399</v>
      </c>
      <c r="BJ30" s="76">
        <v>513.08428031768597</v>
      </c>
      <c r="BK30" s="76">
        <v>129.52842077304999</v>
      </c>
      <c r="BL30" s="76">
        <v>11.0297170331299</v>
      </c>
      <c r="BM30" s="76">
        <v>402.32196171497498</v>
      </c>
      <c r="BN30" s="76">
        <v>10641.9155270745</v>
      </c>
      <c r="BO30" s="76">
        <v>0</v>
      </c>
      <c r="BP30" s="76">
        <v>1045.4558587209899</v>
      </c>
      <c r="BQ30" s="76">
        <v>4741.4829749051696</v>
      </c>
      <c r="BR30" s="76">
        <v>6.7982401905993695E-2</v>
      </c>
      <c r="BS30" s="76">
        <v>8619.9977127941893</v>
      </c>
      <c r="BT30" s="76">
        <v>168088.71054658</v>
      </c>
      <c r="BU30" s="76">
        <v>2820.81125664195</v>
      </c>
      <c r="BV30" s="94"/>
      <c r="BW30" s="24">
        <f t="shared" si="0"/>
        <v>3.4259956094152941E-3</v>
      </c>
      <c r="BX30" s="69">
        <f t="shared" si="3"/>
        <v>-6.7982562807360591E-2</v>
      </c>
      <c r="BY30" s="69">
        <f t="shared" si="4"/>
        <v>-1.6224368276562252E-2</v>
      </c>
      <c r="BZ30" s="69">
        <f t="shared" si="5"/>
        <v>-2.3510192557384492E-2</v>
      </c>
      <c r="CA30" s="69">
        <f t="shared" si="1"/>
        <v>-3.9643323992751819E-2</v>
      </c>
      <c r="CB30" s="69">
        <f t="shared" si="2"/>
        <v>-4.9812764131202246E-2</v>
      </c>
      <c r="CC30" s="69">
        <f t="shared" si="6"/>
        <v>-4.3250966680607517E-2</v>
      </c>
      <c r="CD30" s="69">
        <f t="shared" si="7"/>
        <v>-1.3008730989374693E-2</v>
      </c>
    </row>
    <row r="31" spans="1:82">
      <c r="A31" s="94" t="s">
        <v>393</v>
      </c>
      <c r="B31" s="76">
        <v>97399.450239602404</v>
      </c>
      <c r="C31" s="76">
        <v>15519.950843309</v>
      </c>
      <c r="D31" s="76">
        <v>10530.341056858801</v>
      </c>
      <c r="E31" s="76">
        <v>20936.999348730998</v>
      </c>
      <c r="F31" s="76">
        <v>12552.4441785324</v>
      </c>
      <c r="G31" s="76">
        <v>545.96450124334297</v>
      </c>
      <c r="H31" s="76">
        <v>61454.061209464999</v>
      </c>
      <c r="I31" s="94"/>
      <c r="J31" s="94" t="s">
        <v>393</v>
      </c>
      <c r="K31" s="76">
        <v>6.48371462639175</v>
      </c>
      <c r="L31" s="76">
        <v>3364.7478746593501</v>
      </c>
      <c r="M31" s="76">
        <v>2645.3547291535201</v>
      </c>
      <c r="N31" s="76">
        <v>2645.3249947107602</v>
      </c>
      <c r="O31" s="76">
        <v>3203.2890898948399</v>
      </c>
      <c r="P31" s="76">
        <v>0.19582443418229301</v>
      </c>
      <c r="Q31" s="76">
        <v>1241.2092253241699</v>
      </c>
      <c r="R31" s="76">
        <v>6256.3492174888897</v>
      </c>
      <c r="S31" s="76">
        <v>97450.273108131194</v>
      </c>
      <c r="T31" s="76">
        <v>1839.4659966356401</v>
      </c>
      <c r="U31" s="76">
        <v>892.50360203329706</v>
      </c>
      <c r="V31" s="76">
        <v>1071.15613812216</v>
      </c>
      <c r="W31" s="76">
        <v>3358.3192149077299</v>
      </c>
      <c r="X31" s="76">
        <v>7.0599905814949597</v>
      </c>
      <c r="Y31" s="76">
        <v>1824.7171076878301</v>
      </c>
      <c r="Z31" s="76">
        <v>1824.7171076878301</v>
      </c>
      <c r="AA31" s="76">
        <v>54.507634164960798</v>
      </c>
      <c r="AB31" s="76">
        <v>467.74941519755203</v>
      </c>
      <c r="AC31" s="76">
        <v>61.192503606145301</v>
      </c>
      <c r="AD31" s="76">
        <v>9420.9523780728996</v>
      </c>
      <c r="AE31" s="76">
        <v>602.557140330935</v>
      </c>
      <c r="AF31" s="76">
        <v>254.517130837747</v>
      </c>
      <c r="AG31" s="76">
        <v>353.65114517393698</v>
      </c>
      <c r="AH31" s="76">
        <v>15519.9394481831</v>
      </c>
      <c r="AI31" s="76">
        <v>0</v>
      </c>
      <c r="AJ31" s="76">
        <v>67923.130769027193</v>
      </c>
      <c r="AK31" s="76">
        <v>9480.4413663365194</v>
      </c>
      <c r="AL31" s="76">
        <v>998.87556371192204</v>
      </c>
      <c r="AM31" s="76">
        <v>10533.824564213401</v>
      </c>
      <c r="AN31" s="76">
        <v>0.66562228797622303</v>
      </c>
      <c r="AO31" s="76">
        <v>1164.7590053229401</v>
      </c>
      <c r="AP31" s="76">
        <v>177.31235760070899</v>
      </c>
      <c r="AQ31" s="76">
        <v>13078.334227573199</v>
      </c>
      <c r="AR31" s="76">
        <v>62.696776434795503</v>
      </c>
      <c r="AS31" s="76">
        <v>30.629200114640302</v>
      </c>
      <c r="AT31" s="76">
        <v>929.34950963695303</v>
      </c>
      <c r="AU31" s="76">
        <v>117.80735311981501</v>
      </c>
      <c r="AV31" s="76">
        <v>27.4208098448497</v>
      </c>
      <c r="AW31" s="76">
        <v>117.347525311816</v>
      </c>
      <c r="AX31" s="76">
        <v>20941.971067485101</v>
      </c>
      <c r="AY31" s="76">
        <v>12556.797487785199</v>
      </c>
      <c r="AZ31" s="76">
        <v>8385.17357969984</v>
      </c>
      <c r="BA31" s="76">
        <v>4.3720688662180196</v>
      </c>
      <c r="BB31" s="76">
        <v>2.63128154125123</v>
      </c>
      <c r="BC31" s="76">
        <v>2732.3346629408502</v>
      </c>
      <c r="BD31" s="76">
        <v>11.640051526425101</v>
      </c>
      <c r="BE31" s="76">
        <v>3036.2886187491999</v>
      </c>
      <c r="BF31" s="76">
        <v>17.622560872368901</v>
      </c>
      <c r="BG31" s="76">
        <v>25.391722905471301</v>
      </c>
      <c r="BH31" s="76">
        <v>4610.87105650997</v>
      </c>
      <c r="BI31" s="76">
        <v>14451.6413451873</v>
      </c>
      <c r="BJ31" s="76">
        <v>492.07398975952998</v>
      </c>
      <c r="BK31" s="76">
        <v>150.55189136284201</v>
      </c>
      <c r="BL31" s="76">
        <v>10.4560506875664</v>
      </c>
      <c r="BM31" s="76">
        <v>546.13942691556701</v>
      </c>
      <c r="BN31" s="76">
        <v>3762.3483788826502</v>
      </c>
      <c r="BO31" s="76">
        <v>0</v>
      </c>
      <c r="BP31" s="76">
        <v>128.35685207254701</v>
      </c>
      <c r="BQ31" s="76">
        <v>2355.7242120770002</v>
      </c>
      <c r="BR31" s="76">
        <v>1.46777607878172E-2</v>
      </c>
      <c r="BS31" s="76">
        <v>2644.8315534275298</v>
      </c>
      <c r="BT31" s="76">
        <v>61465.197782921903</v>
      </c>
      <c r="BU31" s="76">
        <v>1417.8368034196201</v>
      </c>
      <c r="BV31" s="94"/>
      <c r="BW31" s="24">
        <f t="shared" si="0"/>
        <v>5.1745340766486446E-3</v>
      </c>
      <c r="BX31" s="69">
        <f t="shared" si="3"/>
        <v>5.2179830998805733E-4</v>
      </c>
      <c r="BY31" s="69">
        <f t="shared" si="4"/>
        <v>-7.3422435509734138E-7</v>
      </c>
      <c r="BZ31" s="69">
        <f t="shared" si="5"/>
        <v>3.3080669807281706E-4</v>
      </c>
      <c r="CA31" s="69">
        <f t="shared" si="1"/>
        <v>2.3746090217097442E-4</v>
      </c>
      <c r="CB31" s="69">
        <f t="shared" si="2"/>
        <v>3.4680968828722318E-4</v>
      </c>
      <c r="CC31" s="69">
        <f t="shared" si="6"/>
        <v>3.2039752003231868E-4</v>
      </c>
      <c r="CD31" s="69">
        <f t="shared" si="7"/>
        <v>1.8121785993842855E-4</v>
      </c>
    </row>
    <row r="32" spans="1:82">
      <c r="A32" s="94" t="s">
        <v>446</v>
      </c>
      <c r="B32" s="76">
        <v>17182.4361742855</v>
      </c>
      <c r="C32" s="76">
        <v>7355.6978207470902</v>
      </c>
      <c r="D32" s="76">
        <v>3299.62561247339</v>
      </c>
      <c r="E32" s="76">
        <v>3675.2959231291802</v>
      </c>
      <c r="F32" s="76">
        <v>2033.7955019435899</v>
      </c>
      <c r="G32" s="76">
        <v>49.7672046301074</v>
      </c>
      <c r="H32" s="76">
        <v>26119.114703777799</v>
      </c>
      <c r="I32" s="94"/>
      <c r="J32" s="94" t="s">
        <v>446</v>
      </c>
      <c r="K32" s="76">
        <v>9.8769884253584301</v>
      </c>
      <c r="L32" s="76">
        <v>1343.9320425559099</v>
      </c>
      <c r="M32" s="76">
        <v>417.306187191405</v>
      </c>
      <c r="N32" s="76">
        <v>417.30519948781199</v>
      </c>
      <c r="O32" s="76">
        <v>487.05618590039501</v>
      </c>
      <c r="P32" s="76">
        <v>5.8781937070314302E-3</v>
      </c>
      <c r="Q32" s="76">
        <v>398.66326355699601</v>
      </c>
      <c r="R32" s="76">
        <v>939.83084300902203</v>
      </c>
      <c r="S32" s="76">
        <v>17190.946717152499</v>
      </c>
      <c r="T32" s="76">
        <v>297.32824729034502</v>
      </c>
      <c r="U32" s="76">
        <v>219.61563446559899</v>
      </c>
      <c r="V32" s="76">
        <v>159.551578617139</v>
      </c>
      <c r="W32" s="76">
        <v>3013.9346229611901</v>
      </c>
      <c r="X32" s="76">
        <v>31.4033370171536</v>
      </c>
      <c r="Y32" s="76">
        <v>297.27286275203602</v>
      </c>
      <c r="Z32" s="76">
        <v>297.27286275203602</v>
      </c>
      <c r="AA32" s="76">
        <v>17.987333763454998</v>
      </c>
      <c r="AB32" s="76">
        <v>77.500539411994197</v>
      </c>
      <c r="AC32" s="76">
        <v>8.6957455489456894</v>
      </c>
      <c r="AD32" s="76">
        <v>4138.6761751946397</v>
      </c>
      <c r="AE32" s="76">
        <v>149.144600559709</v>
      </c>
      <c r="AF32" s="76">
        <v>178.791744959412</v>
      </c>
      <c r="AG32" s="76">
        <v>52.570058434844597</v>
      </c>
      <c r="AH32" s="76">
        <v>7355.6954119611701</v>
      </c>
      <c r="AI32" s="76">
        <v>0</v>
      </c>
      <c r="AJ32" s="76">
        <v>29046.103082833099</v>
      </c>
      <c r="AK32" s="76">
        <v>2970.5988739672698</v>
      </c>
      <c r="AL32" s="76">
        <v>312.07926538688298</v>
      </c>
      <c r="AM32" s="76">
        <v>3300.66547311761</v>
      </c>
      <c r="AN32" s="76">
        <v>0.23446812355762001</v>
      </c>
      <c r="AO32" s="76">
        <v>289.10153435368699</v>
      </c>
      <c r="AP32" s="76">
        <v>31.987368144314502</v>
      </c>
      <c r="AQ32" s="76">
        <v>6133.2069702805902</v>
      </c>
      <c r="AR32" s="76">
        <v>14.743350341991899</v>
      </c>
      <c r="AS32" s="76">
        <v>6.4668810882014096</v>
      </c>
      <c r="AT32" s="76">
        <v>311.546755182239</v>
      </c>
      <c r="AU32" s="76">
        <v>22.274610261412999</v>
      </c>
      <c r="AV32" s="76">
        <v>1.12468593572424</v>
      </c>
      <c r="AW32" s="76">
        <v>18.9449607632401</v>
      </c>
      <c r="AX32" s="76">
        <v>3676.2815753620198</v>
      </c>
      <c r="AY32" s="76">
        <v>2034.53287559296</v>
      </c>
      <c r="AZ32" s="76">
        <v>1641.7486997690601</v>
      </c>
      <c r="BA32" s="76">
        <v>1.17184346015421</v>
      </c>
      <c r="BB32" s="76">
        <v>0.49051640822985298</v>
      </c>
      <c r="BC32" s="76">
        <v>282.16430077657799</v>
      </c>
      <c r="BD32" s="76">
        <v>2.1207837783913899</v>
      </c>
      <c r="BE32" s="76">
        <v>467.28260806781401</v>
      </c>
      <c r="BF32" s="76">
        <v>4.3300026389325197</v>
      </c>
      <c r="BG32" s="76">
        <v>4.3048733830475499</v>
      </c>
      <c r="BH32" s="76">
        <v>759.32821772846705</v>
      </c>
      <c r="BI32" s="76">
        <v>7089.69391646643</v>
      </c>
      <c r="BJ32" s="76">
        <v>90.247270733091895</v>
      </c>
      <c r="BK32" s="76">
        <v>14.0712505056851</v>
      </c>
      <c r="BL32" s="76">
        <v>1.9325963954430401</v>
      </c>
      <c r="BM32" s="76">
        <v>49.787914570897797</v>
      </c>
      <c r="BN32" s="76">
        <v>2079.34514471287</v>
      </c>
      <c r="BO32" s="76">
        <v>0</v>
      </c>
      <c r="BP32" s="76">
        <v>276.26866069273098</v>
      </c>
      <c r="BQ32" s="76">
        <v>807.59159723202004</v>
      </c>
      <c r="BR32" s="76">
        <v>7.7255122814199996E-3</v>
      </c>
      <c r="BS32" s="76">
        <v>1540.2880931172699</v>
      </c>
      <c r="BT32" s="76">
        <v>26120.790350700201</v>
      </c>
      <c r="BU32" s="76">
        <v>511.34318950122599</v>
      </c>
      <c r="BV32" s="94"/>
      <c r="BW32" s="24">
        <f t="shared" si="0"/>
        <v>5.4496082411118283E-3</v>
      </c>
      <c r="BX32" s="69">
        <f t="shared" si="3"/>
        <v>4.9530478569365924E-4</v>
      </c>
      <c r="BY32" s="69">
        <f t="shared" si="4"/>
        <v>-3.2747211465517353E-7</v>
      </c>
      <c r="BZ32" s="69">
        <f t="shared" si="5"/>
        <v>3.151450395732909E-4</v>
      </c>
      <c r="CA32" s="69">
        <f t="shared" si="1"/>
        <v>2.6818309422017665E-4</v>
      </c>
      <c r="CB32" s="69">
        <f t="shared" si="2"/>
        <v>3.6256036984317626E-4</v>
      </c>
      <c r="CC32" s="69">
        <f t="shared" si="6"/>
        <v>4.1613630792250694E-4</v>
      </c>
      <c r="CD32" s="69">
        <f t="shared" si="7"/>
        <v>6.4154047386589914E-5</v>
      </c>
    </row>
    <row r="33" spans="1:82">
      <c r="A33" s="94" t="s">
        <v>447</v>
      </c>
      <c r="B33" s="76">
        <v>13046.491370772201</v>
      </c>
      <c r="C33" s="76">
        <v>5263.2698487591697</v>
      </c>
      <c r="D33" s="76">
        <v>3642.1409782691399</v>
      </c>
      <c r="E33" s="76">
        <v>4538.9038959548097</v>
      </c>
      <c r="F33" s="76">
        <v>1986.2470453896501</v>
      </c>
      <c r="G33" s="76">
        <v>99.093390314180596</v>
      </c>
      <c r="H33" s="76">
        <v>15647.6805729721</v>
      </c>
      <c r="I33" s="94"/>
      <c r="J33" s="94" t="s">
        <v>447</v>
      </c>
      <c r="K33" s="76">
        <v>1.5930905892932501</v>
      </c>
      <c r="L33" s="76">
        <v>516.51341470858097</v>
      </c>
      <c r="M33" s="76">
        <v>357.236600066736</v>
      </c>
      <c r="N33" s="76">
        <v>357.23565106519601</v>
      </c>
      <c r="O33" s="76">
        <v>414.46844465963301</v>
      </c>
      <c r="P33" s="76">
        <v>6.1677360950512898E-3</v>
      </c>
      <c r="Q33" s="76">
        <v>290.66103522292798</v>
      </c>
      <c r="R33" s="76">
        <v>779.89496239426296</v>
      </c>
      <c r="S33" s="76">
        <v>13055.5169267569</v>
      </c>
      <c r="T33" s="76">
        <v>271.45866368850301</v>
      </c>
      <c r="U33" s="76">
        <v>157.03639616544501</v>
      </c>
      <c r="V33" s="76">
        <v>137.61858064877001</v>
      </c>
      <c r="W33" s="76">
        <v>849.36210385758397</v>
      </c>
      <c r="X33" s="76">
        <v>1.6643325864810199</v>
      </c>
      <c r="Y33" s="76">
        <v>258.14223534373201</v>
      </c>
      <c r="Z33" s="76">
        <v>258.14223534373201</v>
      </c>
      <c r="AA33" s="76">
        <v>24.1243160645292</v>
      </c>
      <c r="AB33" s="76">
        <v>72.494452323649497</v>
      </c>
      <c r="AC33" s="76">
        <v>7.4012926727952904</v>
      </c>
      <c r="AD33" s="76">
        <v>1983.43312596959</v>
      </c>
      <c r="AE33" s="76">
        <v>105.770775358124</v>
      </c>
      <c r="AF33" s="76">
        <v>67.935459137355494</v>
      </c>
      <c r="AG33" s="76">
        <v>49.779897098417301</v>
      </c>
      <c r="AH33" s="76">
        <v>5263.2622200543301</v>
      </c>
      <c r="AI33" s="76">
        <v>0</v>
      </c>
      <c r="AJ33" s="76">
        <v>17442.892696307801</v>
      </c>
      <c r="AK33" s="76">
        <v>3279.0238684942901</v>
      </c>
      <c r="AL33" s="76">
        <v>340.21147400585301</v>
      </c>
      <c r="AM33" s="76">
        <v>3643.3596585646801</v>
      </c>
      <c r="AN33" s="76">
        <v>0.13849270886814699</v>
      </c>
      <c r="AO33" s="76">
        <v>242.05985580278499</v>
      </c>
      <c r="AP33" s="76">
        <v>56.635970072256399</v>
      </c>
      <c r="AQ33" s="76">
        <v>3810.1916439392198</v>
      </c>
      <c r="AR33" s="76">
        <v>19.421545032159901</v>
      </c>
      <c r="AS33" s="76">
        <v>4.8204721705054601</v>
      </c>
      <c r="AT33" s="76">
        <v>236.98094953069099</v>
      </c>
      <c r="AU33" s="76">
        <v>37.496083345734299</v>
      </c>
      <c r="AV33" s="76">
        <v>1.3443419266191501</v>
      </c>
      <c r="AW33" s="76">
        <v>22.720312560282601</v>
      </c>
      <c r="AX33" s="76">
        <v>4539.7860288295096</v>
      </c>
      <c r="AY33" s="76">
        <v>1986.98182042659</v>
      </c>
      <c r="AZ33" s="76">
        <v>2552.8042084029098</v>
      </c>
      <c r="BA33" s="76">
        <v>1.0827132701709099</v>
      </c>
      <c r="BB33" s="76">
        <v>0.84264732992719205</v>
      </c>
      <c r="BC33" s="76">
        <v>409.26897137849397</v>
      </c>
      <c r="BD33" s="76">
        <v>2.1506105557300801</v>
      </c>
      <c r="BE33" s="76">
        <v>390.34688227869702</v>
      </c>
      <c r="BF33" s="76">
        <v>3.06596008642118</v>
      </c>
      <c r="BG33" s="76">
        <v>4.1025559285041</v>
      </c>
      <c r="BH33" s="76">
        <v>625.60389259081603</v>
      </c>
      <c r="BI33" s="76">
        <v>4296.1697581648696</v>
      </c>
      <c r="BJ33" s="76">
        <v>156.57100547297401</v>
      </c>
      <c r="BK33" s="76">
        <v>11.1907291787231</v>
      </c>
      <c r="BL33" s="76">
        <v>3.3361777178855498</v>
      </c>
      <c r="BM33" s="76">
        <v>99.138775495626604</v>
      </c>
      <c r="BN33" s="76">
        <v>1635.3629958931599</v>
      </c>
      <c r="BO33" s="76">
        <v>0</v>
      </c>
      <c r="BP33" s="76">
        <v>32.247796220966599</v>
      </c>
      <c r="BQ33" s="76">
        <v>669.19344316690797</v>
      </c>
      <c r="BR33" s="76">
        <v>3.8733286408736802E-3</v>
      </c>
      <c r="BS33" s="76">
        <v>1323.3147987751099</v>
      </c>
      <c r="BT33" s="76">
        <v>15649.640719368101</v>
      </c>
      <c r="BU33" s="76">
        <v>456.82438284934699</v>
      </c>
      <c r="BV33" s="94"/>
      <c r="BW33" s="24">
        <f t="shared" si="0"/>
        <v>6.6214478737553727E-3</v>
      </c>
      <c r="BX33" s="69">
        <f t="shared" si="3"/>
        <v>6.9179948295669319E-4</v>
      </c>
      <c r="BY33" s="69">
        <f t="shared" si="4"/>
        <v>-1.4494230884605434E-6</v>
      </c>
      <c r="BZ33" s="69">
        <f t="shared" si="5"/>
        <v>3.3460547046682633E-4</v>
      </c>
      <c r="CA33" s="69">
        <f t="shared" si="1"/>
        <v>1.9434931757115887E-4</v>
      </c>
      <c r="CB33" s="69">
        <f t="shared" si="2"/>
        <v>3.6993134295426611E-4</v>
      </c>
      <c r="CC33" s="69">
        <f t="shared" si="6"/>
        <v>4.5800412421163509E-4</v>
      </c>
      <c r="CD33" s="69">
        <f t="shared" si="7"/>
        <v>1.2526753641599943E-4</v>
      </c>
    </row>
    <row r="34" spans="1:82">
      <c r="A34" s="94" t="s">
        <v>448</v>
      </c>
      <c r="B34" s="76">
        <v>9896.2959543259694</v>
      </c>
      <c r="C34" s="76">
        <v>13772.2135030235</v>
      </c>
      <c r="D34" s="76">
        <v>6239.6798114001904</v>
      </c>
      <c r="E34" s="76">
        <v>7894.2915000674802</v>
      </c>
      <c r="F34" s="76">
        <v>2023.3486953174699</v>
      </c>
      <c r="G34" s="76">
        <v>149.62360633234701</v>
      </c>
      <c r="H34" s="76">
        <v>61146.426882156098</v>
      </c>
      <c r="I34" s="94"/>
      <c r="J34" s="94" t="s">
        <v>448</v>
      </c>
      <c r="K34" s="76">
        <v>29.279334567052398</v>
      </c>
      <c r="L34" s="76">
        <v>3577.2085407814998</v>
      </c>
      <c r="M34" s="76">
        <v>258.50129380083399</v>
      </c>
      <c r="N34" s="76">
        <v>258.49733225477598</v>
      </c>
      <c r="O34" s="76">
        <v>247.98474484824399</v>
      </c>
      <c r="P34" s="76">
        <v>2.7315912927252502E-2</v>
      </c>
      <c r="Q34" s="76">
        <v>1246.8272205396299</v>
      </c>
      <c r="R34" s="76">
        <v>482.35118948884502</v>
      </c>
      <c r="S34" s="76">
        <v>9898.8690180723806</v>
      </c>
      <c r="T34" s="76">
        <v>223.70544110035101</v>
      </c>
      <c r="U34" s="76">
        <v>218.615930538442</v>
      </c>
      <c r="V34" s="76">
        <v>76.388344935948695</v>
      </c>
      <c r="W34" s="76">
        <v>8806.8324543341805</v>
      </c>
      <c r="X34" s="76">
        <v>93.214045432233604</v>
      </c>
      <c r="Y34" s="76">
        <v>259.35877317963798</v>
      </c>
      <c r="Z34" s="76">
        <v>259.35877317963798</v>
      </c>
      <c r="AA34" s="76">
        <v>35.557884600561103</v>
      </c>
      <c r="AB34" s="76">
        <v>71.973721575555103</v>
      </c>
      <c r="AC34" s="76">
        <v>3.03746937101003</v>
      </c>
      <c r="AD34" s="76">
        <v>10316.684484343699</v>
      </c>
      <c r="AE34" s="76">
        <v>338.257927781391</v>
      </c>
      <c r="AF34" s="76">
        <v>533.02386985057501</v>
      </c>
      <c r="AG34" s="76">
        <v>30.4097438501326</v>
      </c>
      <c r="AH34" s="76">
        <v>13772.203452305699</v>
      </c>
      <c r="AI34" s="76">
        <v>0</v>
      </c>
      <c r="AJ34" s="76">
        <v>70902.410130678894</v>
      </c>
      <c r="AK34" s="76">
        <v>5615.9930847159003</v>
      </c>
      <c r="AL34" s="76">
        <v>588.44155720057097</v>
      </c>
      <c r="AM34" s="76">
        <v>6239.9925265170295</v>
      </c>
      <c r="AN34" s="76">
        <v>0.47737856659580902</v>
      </c>
      <c r="AO34" s="76">
        <v>687.14952226934395</v>
      </c>
      <c r="AP34" s="76">
        <v>65.300156302187503</v>
      </c>
      <c r="AQ34" s="76">
        <v>18167.232017842201</v>
      </c>
      <c r="AR34" s="76">
        <v>56.922950295694903</v>
      </c>
      <c r="AS34" s="76">
        <v>6.3675099932207804</v>
      </c>
      <c r="AT34" s="76">
        <v>147.01031190881599</v>
      </c>
      <c r="AU34" s="76">
        <v>49.145347761261498</v>
      </c>
      <c r="AV34" s="76">
        <v>2.3880281469600999</v>
      </c>
      <c r="AW34" s="76">
        <v>23.441839901453399</v>
      </c>
      <c r="AX34" s="76">
        <v>7899.3939570659704</v>
      </c>
      <c r="AY34" s="76">
        <v>2024.06380621471</v>
      </c>
      <c r="AZ34" s="76">
        <v>5875.3301508512504</v>
      </c>
      <c r="BA34" s="76">
        <v>2.4194737098827601</v>
      </c>
      <c r="BB34" s="76">
        <v>1.16622470455309</v>
      </c>
      <c r="BC34" s="76">
        <v>604.02858647354105</v>
      </c>
      <c r="BD34" s="76">
        <v>2.7698982945044199</v>
      </c>
      <c r="BE34" s="76">
        <v>279.204944250621</v>
      </c>
      <c r="BF34" s="76">
        <v>5.91474476606205</v>
      </c>
      <c r="BG34" s="76">
        <v>6.2581373153215596</v>
      </c>
      <c r="BH34" s="76">
        <v>558.79678296047598</v>
      </c>
      <c r="BI34" s="76">
        <v>9320.78371310078</v>
      </c>
      <c r="BJ34" s="76">
        <v>189.67465914449599</v>
      </c>
      <c r="BK34" s="76">
        <v>18.846733325617102</v>
      </c>
      <c r="BL34" s="76">
        <v>4.4074769600467301</v>
      </c>
      <c r="BM34" s="76">
        <v>149.635655093944</v>
      </c>
      <c r="BN34" s="76">
        <v>8607.5287243850598</v>
      </c>
      <c r="BO34" s="76">
        <v>0</v>
      </c>
      <c r="BP34" s="76">
        <v>834.13612155635406</v>
      </c>
      <c r="BQ34" s="76">
        <v>2991.5947692965501</v>
      </c>
      <c r="BR34" s="76">
        <v>2.27887984418234E-2</v>
      </c>
      <c r="BS34" s="76">
        <v>6346.9843130551099</v>
      </c>
      <c r="BT34" s="76">
        <v>61146.915336452803</v>
      </c>
      <c r="BU34" s="76">
        <v>1958.4951280934699</v>
      </c>
      <c r="BV34" s="94"/>
      <c r="BW34" s="24">
        <f t="shared" si="0"/>
        <v>5.6983857672035405E-3</v>
      </c>
      <c r="BX34" s="69">
        <f t="shared" si="3"/>
        <v>2.6000270791077585E-4</v>
      </c>
      <c r="BY34" s="69">
        <f t="shared" si="4"/>
        <v>-7.2978231125092163E-7</v>
      </c>
      <c r="BZ34" s="69">
        <f t="shared" si="5"/>
        <v>5.011717368378849E-5</v>
      </c>
      <c r="CA34" s="69">
        <f t="shared" si="1"/>
        <v>6.4634768027587808E-4</v>
      </c>
      <c r="CB34" s="69">
        <f t="shared" si="2"/>
        <v>3.5342939103624683E-4</v>
      </c>
      <c r="CC34" s="69">
        <f t="shared" si="6"/>
        <v>8.0527143358805753E-5</v>
      </c>
      <c r="CD34" s="69">
        <f t="shared" si="7"/>
        <v>7.9882721135300361E-6</v>
      </c>
    </row>
    <row r="35" spans="1:82">
      <c r="A35" s="94" t="s">
        <v>394</v>
      </c>
      <c r="B35" s="76">
        <v>177848.130130442</v>
      </c>
      <c r="C35" s="76">
        <v>11853.6758292135</v>
      </c>
      <c r="D35" s="76">
        <v>9748.2056483192991</v>
      </c>
      <c r="E35" s="76">
        <v>22715.632354006499</v>
      </c>
      <c r="F35" s="76">
        <v>17340.035810954399</v>
      </c>
      <c r="G35" s="76">
        <v>627.24304930468804</v>
      </c>
      <c r="H35" s="76">
        <v>60996.813606628799</v>
      </c>
      <c r="I35" s="94"/>
      <c r="J35" s="94" t="s">
        <v>394</v>
      </c>
      <c r="K35" s="76">
        <v>3.5364954554392298</v>
      </c>
      <c r="L35" s="76">
        <v>3266.0758684769999</v>
      </c>
      <c r="M35" s="76">
        <v>4865.5001104114599</v>
      </c>
      <c r="N35" s="76">
        <v>4865.4842251415503</v>
      </c>
      <c r="O35" s="76">
        <v>5948.9730716112999</v>
      </c>
      <c r="P35" s="76">
        <v>0.105014721824505</v>
      </c>
      <c r="Q35" s="76">
        <v>1486.82007614348</v>
      </c>
      <c r="R35" s="76">
        <v>11663.089807533001</v>
      </c>
      <c r="S35" s="76">
        <v>177942.63749391801</v>
      </c>
      <c r="T35" s="76">
        <v>3231.07052362594</v>
      </c>
      <c r="U35" s="76">
        <v>1326.43883587809</v>
      </c>
      <c r="V35" s="76">
        <v>1987.1080959606099</v>
      </c>
      <c r="W35" s="76">
        <v>2137.4707398074202</v>
      </c>
      <c r="X35" s="76">
        <v>2.8795635555434802</v>
      </c>
      <c r="Y35" s="76">
        <v>3328.079612684</v>
      </c>
      <c r="Z35" s="76">
        <v>3328.079612684</v>
      </c>
      <c r="AA35" s="76">
        <v>33.332132755942702</v>
      </c>
      <c r="AB35" s="76">
        <v>800.49316516056695</v>
      </c>
      <c r="AC35" s="76">
        <v>115.236730274732</v>
      </c>
      <c r="AD35" s="76">
        <v>11686.9491981838</v>
      </c>
      <c r="AE35" s="76">
        <v>798.93055202584196</v>
      </c>
      <c r="AF35" s="76">
        <v>149.18224236702699</v>
      </c>
      <c r="AG35" s="76">
        <v>679.486922109641</v>
      </c>
      <c r="AH35" s="76">
        <v>11853.663529888599</v>
      </c>
      <c r="AI35" s="76">
        <v>0</v>
      </c>
      <c r="AJ35" s="76">
        <v>66653.197968661305</v>
      </c>
      <c r="AK35" s="76">
        <v>8777.0552938873498</v>
      </c>
      <c r="AL35" s="76">
        <v>941.89604444407701</v>
      </c>
      <c r="AM35" s="76">
        <v>9752.2834710873703</v>
      </c>
      <c r="AN35" s="76">
        <v>0.83349513458421298</v>
      </c>
      <c r="AO35" s="76">
        <v>1685.02179644647</v>
      </c>
      <c r="AP35" s="76">
        <v>110.434110935807</v>
      </c>
      <c r="AQ35" s="76">
        <v>10096.3954369856</v>
      </c>
      <c r="AR35" s="76">
        <v>35.460832774020702</v>
      </c>
      <c r="AS35" s="76">
        <v>50.526617217546502</v>
      </c>
      <c r="AT35" s="76">
        <v>1126.61867868847</v>
      </c>
      <c r="AU35" s="76">
        <v>72.778106869161107</v>
      </c>
      <c r="AV35" s="76">
        <v>15.041669736349199</v>
      </c>
      <c r="AW35" s="76">
        <v>166.15800733587901</v>
      </c>
      <c r="AX35" s="76">
        <v>22724.150797189999</v>
      </c>
      <c r="AY35" s="76">
        <v>17348.181369939801</v>
      </c>
      <c r="AZ35" s="76">
        <v>5375.9694272502302</v>
      </c>
      <c r="BA35" s="76">
        <v>3.21763525003169</v>
      </c>
      <c r="BB35" s="76">
        <v>1.6094733236329899</v>
      </c>
      <c r="BC35" s="76">
        <v>1794.8902090863401</v>
      </c>
      <c r="BD35" s="76">
        <v>16.579163294697299</v>
      </c>
      <c r="BE35" s="76">
        <v>5464.4753807437201</v>
      </c>
      <c r="BF35" s="76">
        <v>27.011120708345</v>
      </c>
      <c r="BG35" s="76">
        <v>34.9827019959545</v>
      </c>
      <c r="BH35" s="76">
        <v>7992.3895916378597</v>
      </c>
      <c r="BI35" s="76">
        <v>7261.77438314751</v>
      </c>
      <c r="BJ35" s="76">
        <v>304.56670232752901</v>
      </c>
      <c r="BK35" s="76">
        <v>125.04194900257301</v>
      </c>
      <c r="BL35" s="76">
        <v>6.39941901188842</v>
      </c>
      <c r="BM35" s="76">
        <v>627.50898130423104</v>
      </c>
      <c r="BN35" s="76">
        <v>2179.6514257027202</v>
      </c>
      <c r="BO35" s="76">
        <v>0</v>
      </c>
      <c r="BP35" s="76">
        <v>66.743076409005297</v>
      </c>
      <c r="BQ35" s="76">
        <v>1734.3420188887401</v>
      </c>
      <c r="BR35" s="76">
        <v>8.8541492383324705E-3</v>
      </c>
      <c r="BS35" s="76">
        <v>1367.0484061044001</v>
      </c>
      <c r="BT35" s="76">
        <v>61017.685613518697</v>
      </c>
      <c r="BU35" s="76">
        <v>974.69244556202102</v>
      </c>
      <c r="BV35" s="94"/>
      <c r="BW35" s="24">
        <f t="shared" si="0"/>
        <v>3.4178798078175841E-3</v>
      </c>
      <c r="BX35" s="69">
        <f t="shared" si="3"/>
        <v>5.313936300971432E-4</v>
      </c>
      <c r="BY35" s="69">
        <f t="shared" si="4"/>
        <v>-1.0375958544676929E-6</v>
      </c>
      <c r="BZ35" s="69">
        <f t="shared" si="5"/>
        <v>4.1831521771129885E-4</v>
      </c>
      <c r="CA35" s="69">
        <f t="shared" ref="CA35:CA51" si="8">IF(AX35&lt;&gt;0,(AX35-E35)/E35,"")</f>
        <v>3.7500356806039094E-4</v>
      </c>
      <c r="CB35" s="69">
        <f t="shared" ref="CB35:CB51" si="9">IF(AY35&lt;&gt;0,(AY35-F35)/F35,"")</f>
        <v>4.6975445000265896E-4</v>
      </c>
      <c r="CC35" s="69">
        <f t="shared" si="6"/>
        <v>4.2396962363758478E-4</v>
      </c>
      <c r="CD35" s="69">
        <f t="shared" si="7"/>
        <v>3.4218192157549153E-4</v>
      </c>
    </row>
    <row r="36" spans="1:82">
      <c r="A36" s="94" t="s">
        <v>449</v>
      </c>
      <c r="B36" s="76">
        <v>125960.21999768799</v>
      </c>
      <c r="C36" s="76">
        <v>35010.113426326701</v>
      </c>
      <c r="D36" s="76">
        <v>9444.9274361278003</v>
      </c>
      <c r="E36" s="76">
        <v>33744.209854508699</v>
      </c>
      <c r="F36" s="76">
        <v>25427.857888524501</v>
      </c>
      <c r="G36" s="76">
        <v>1556.5486684084599</v>
      </c>
      <c r="H36" s="76">
        <v>77332.900823992095</v>
      </c>
      <c r="I36" s="94"/>
      <c r="J36" s="94" t="s">
        <v>449</v>
      </c>
      <c r="K36" s="76">
        <v>15.9485124348749</v>
      </c>
      <c r="L36" s="76">
        <v>4009.7407973778099</v>
      </c>
      <c r="M36" s="76">
        <v>3345.5671965096399</v>
      </c>
      <c r="N36" s="76">
        <v>3345.3687177931301</v>
      </c>
      <c r="O36" s="76">
        <v>4090.1049746308399</v>
      </c>
      <c r="P36" s="76">
        <v>1.3097862866316501</v>
      </c>
      <c r="Q36" s="76">
        <v>1396.5934966079701</v>
      </c>
      <c r="R36" s="76">
        <v>8146.7021989283403</v>
      </c>
      <c r="S36" s="76">
        <v>126024.89936015201</v>
      </c>
      <c r="T36" s="76">
        <v>2323.2399940048899</v>
      </c>
      <c r="U36" s="76">
        <v>1116.9623483753301</v>
      </c>
      <c r="V36" s="76">
        <v>1375.2810159001699</v>
      </c>
      <c r="W36" s="76">
        <v>5607.4107599030303</v>
      </c>
      <c r="X36" s="76">
        <v>31.3165063029961</v>
      </c>
      <c r="Y36" s="76">
        <v>2322.9623795316402</v>
      </c>
      <c r="Z36" s="76">
        <v>2322.9623795316402</v>
      </c>
      <c r="AA36" s="76">
        <v>30.377675480414698</v>
      </c>
      <c r="AB36" s="76">
        <v>586.09675720147595</v>
      </c>
      <c r="AC36" s="76">
        <v>80.412308244872904</v>
      </c>
      <c r="AD36" s="76">
        <v>13030.919250757999</v>
      </c>
      <c r="AE36" s="76">
        <v>772.24045791201797</v>
      </c>
      <c r="AF36" s="76">
        <v>385.375682328229</v>
      </c>
      <c r="AG36" s="76">
        <v>456.69679229750199</v>
      </c>
      <c r="AH36" s="76">
        <v>35010.085339373902</v>
      </c>
      <c r="AI36" s="76">
        <v>0</v>
      </c>
      <c r="AJ36" s="76">
        <v>85334.130918500494</v>
      </c>
      <c r="AK36" s="76">
        <v>8502.8455797417191</v>
      </c>
      <c r="AL36" s="76">
        <v>914.38290947733901</v>
      </c>
      <c r="AM36" s="76">
        <v>9447.6061646994895</v>
      </c>
      <c r="AN36" s="76">
        <v>0.84199139399198497</v>
      </c>
      <c r="AO36" s="76">
        <v>1399.68642910889</v>
      </c>
      <c r="AP36" s="76">
        <v>150.920915890364</v>
      </c>
      <c r="AQ36" s="76">
        <v>16144.400071640999</v>
      </c>
      <c r="AR36" s="76">
        <v>54.905537885877699</v>
      </c>
      <c r="AS36" s="76">
        <v>36.8094956728781</v>
      </c>
      <c r="AT36" s="76">
        <v>1329.3415852775299</v>
      </c>
      <c r="AU36" s="76">
        <v>100.935571046699</v>
      </c>
      <c r="AV36" s="76">
        <v>173.44386965205501</v>
      </c>
      <c r="AW36" s="76">
        <v>132.58458445410801</v>
      </c>
      <c r="AX36" s="76">
        <v>33750.879902809</v>
      </c>
      <c r="AY36" s="76">
        <v>25433.858522274699</v>
      </c>
      <c r="AZ36" s="76">
        <v>8317.0213805342792</v>
      </c>
      <c r="BA36" s="76">
        <v>4.4322418776765398</v>
      </c>
      <c r="BB36" s="76">
        <v>2.22901160667339</v>
      </c>
      <c r="BC36" s="76">
        <v>11103.414119589699</v>
      </c>
      <c r="BD36" s="76">
        <v>13.4415001932351</v>
      </c>
      <c r="BE36" s="76">
        <v>4271.3151508126803</v>
      </c>
      <c r="BF36" s="76">
        <v>20.9545028215854</v>
      </c>
      <c r="BG36" s="76">
        <v>46.0921071865165</v>
      </c>
      <c r="BH36" s="76">
        <v>6791.9228941175197</v>
      </c>
      <c r="BI36" s="76">
        <v>16340.853335469001</v>
      </c>
      <c r="BJ36" s="76">
        <v>419.58214206584103</v>
      </c>
      <c r="BK36" s="76">
        <v>772.65740306001499</v>
      </c>
      <c r="BL36" s="76">
        <v>8.8758890637521493</v>
      </c>
      <c r="BM36" s="76">
        <v>1556.7279708654801</v>
      </c>
      <c r="BN36" s="76">
        <v>4547.2283986427501</v>
      </c>
      <c r="BO36" s="76">
        <v>0</v>
      </c>
      <c r="BP36" s="76">
        <v>331.33520470077798</v>
      </c>
      <c r="BQ36" s="76">
        <v>2551.3084076242499</v>
      </c>
      <c r="BR36" s="76">
        <v>2.01853170304469E-2</v>
      </c>
      <c r="BS36" s="76">
        <v>3337.8913980063799</v>
      </c>
      <c r="BT36" s="76">
        <v>77347.127329596406</v>
      </c>
      <c r="BU36" s="76">
        <v>1519.4903751761501</v>
      </c>
      <c r="BV36" s="94"/>
      <c r="BW36" s="24">
        <f t="shared" si="0"/>
        <v>3.2153833416468367E-3</v>
      </c>
      <c r="BX36" s="69">
        <f t="shared" si="3"/>
        <v>5.1349038978496084E-4</v>
      </c>
      <c r="BY36" s="69">
        <f t="shared" si="4"/>
        <v>-8.0225255078778083E-7</v>
      </c>
      <c r="BZ36" s="69">
        <f t="shared" si="5"/>
        <v>2.8361557987653007E-4</v>
      </c>
      <c r="CA36" s="69">
        <f t="shared" si="8"/>
        <v>1.9766497212585755E-4</v>
      </c>
      <c r="CB36" s="69">
        <f t="shared" si="9"/>
        <v>2.3598660085741001E-4</v>
      </c>
      <c r="CC36" s="69">
        <f t="shared" si="6"/>
        <v>1.1519232302804788E-4</v>
      </c>
      <c r="CD36" s="69">
        <f t="shared" si="7"/>
        <v>1.8396446341370097E-4</v>
      </c>
    </row>
    <row r="37" spans="1:82">
      <c r="A37" s="94" t="s">
        <v>450</v>
      </c>
      <c r="B37" s="76">
        <v>18939.3454879081</v>
      </c>
      <c r="C37" s="76">
        <v>34401.7031936477</v>
      </c>
      <c r="D37" s="76">
        <v>2949.0439799010801</v>
      </c>
      <c r="E37" s="76">
        <v>7611.5765233125203</v>
      </c>
      <c r="F37" s="76">
        <v>4996.5481797951497</v>
      </c>
      <c r="G37" s="76">
        <v>344.59444346813598</v>
      </c>
      <c r="H37" s="76">
        <v>26492.004580270401</v>
      </c>
      <c r="I37" s="94"/>
      <c r="J37" s="94" t="s">
        <v>450</v>
      </c>
      <c r="K37" s="76">
        <v>10.0271752678463</v>
      </c>
      <c r="L37" s="76">
        <v>1373.8547542434601</v>
      </c>
      <c r="M37" s="76">
        <v>493.83409960114602</v>
      </c>
      <c r="N37" s="76">
        <v>493.79005967521903</v>
      </c>
      <c r="O37" s="76">
        <v>591.58649120273105</v>
      </c>
      <c r="P37" s="76">
        <v>0.291878342456312</v>
      </c>
      <c r="Q37" s="76">
        <v>553.070061882304</v>
      </c>
      <c r="R37" s="76">
        <v>1175.9122385365199</v>
      </c>
      <c r="S37" s="76">
        <v>18948.523209709099</v>
      </c>
      <c r="T37" s="76">
        <v>355.21255475560099</v>
      </c>
      <c r="U37" s="76">
        <v>242.251116845251</v>
      </c>
      <c r="V37" s="76">
        <v>197.529268250526</v>
      </c>
      <c r="W37" s="76">
        <v>2813.0722785337398</v>
      </c>
      <c r="X37" s="76">
        <v>31.1709837280758</v>
      </c>
      <c r="Y37" s="76">
        <v>352.10197905531902</v>
      </c>
      <c r="Z37" s="76">
        <v>352.10197905531902</v>
      </c>
      <c r="AA37" s="76">
        <v>14.527207587427</v>
      </c>
      <c r="AB37" s="76">
        <v>92.685976048722097</v>
      </c>
      <c r="AC37" s="76">
        <v>11.3558337032786</v>
      </c>
      <c r="AD37" s="76">
        <v>4182.7765618510803</v>
      </c>
      <c r="AE37" s="76">
        <v>187.34191611702099</v>
      </c>
      <c r="AF37" s="76">
        <v>164.61156668064399</v>
      </c>
      <c r="AG37" s="76">
        <v>65.7269522856554</v>
      </c>
      <c r="AH37" s="76">
        <v>34401.670697156602</v>
      </c>
      <c r="AI37" s="76">
        <v>0</v>
      </c>
      <c r="AJ37" s="76">
        <v>29370.984384993099</v>
      </c>
      <c r="AK37" s="76">
        <v>2654.65615037726</v>
      </c>
      <c r="AL37" s="76">
        <v>280.43500796860599</v>
      </c>
      <c r="AM37" s="76">
        <v>2949.6183659333001</v>
      </c>
      <c r="AN37" s="76">
        <v>0.24531720319828901</v>
      </c>
      <c r="AO37" s="76">
        <v>355.943552320089</v>
      </c>
      <c r="AP37" s="76">
        <v>33.8307789149952</v>
      </c>
      <c r="AQ37" s="76">
        <v>6389.8368275732</v>
      </c>
      <c r="AR37" s="76">
        <v>19.5783551866488</v>
      </c>
      <c r="AS37" s="76">
        <v>6.18976412749329</v>
      </c>
      <c r="AT37" s="76">
        <v>290.30918434497897</v>
      </c>
      <c r="AU37" s="76">
        <v>23.726384552213698</v>
      </c>
      <c r="AV37" s="76">
        <v>38.927021778689003</v>
      </c>
      <c r="AW37" s="76">
        <v>22.560875047537099</v>
      </c>
      <c r="AX37" s="76">
        <v>7613.79710686409</v>
      </c>
      <c r="AY37" s="76">
        <v>4997.5713022046202</v>
      </c>
      <c r="AZ37" s="76">
        <v>2616.2258046594702</v>
      </c>
      <c r="BA37" s="76">
        <v>0.82582133115075695</v>
      </c>
      <c r="BB37" s="76">
        <v>0.54913729933806199</v>
      </c>
      <c r="BC37" s="76">
        <v>2483.4835146083701</v>
      </c>
      <c r="BD37" s="76">
        <v>2.3283251387533901</v>
      </c>
      <c r="BE37" s="76">
        <v>666.08019918759601</v>
      </c>
      <c r="BF37" s="76">
        <v>4.2744996059238201</v>
      </c>
      <c r="BG37" s="76">
        <v>10.2045665514751</v>
      </c>
      <c r="BH37" s="76">
        <v>1126.98962163175</v>
      </c>
      <c r="BI37" s="76">
        <v>6631.9412190139801</v>
      </c>
      <c r="BJ37" s="76">
        <v>95.0631088917916</v>
      </c>
      <c r="BK37" s="76">
        <v>170.54153392086499</v>
      </c>
      <c r="BL37" s="76">
        <v>2.1086100850432898</v>
      </c>
      <c r="BM37" s="76">
        <v>344.62468045216798</v>
      </c>
      <c r="BN37" s="76">
        <v>2194.6112615156298</v>
      </c>
      <c r="BO37" s="76">
        <v>0</v>
      </c>
      <c r="BP37" s="76">
        <v>268.30971541996502</v>
      </c>
      <c r="BQ37" s="76">
        <v>903.76064836708395</v>
      </c>
      <c r="BR37" s="76">
        <v>6.6529016458373802E-3</v>
      </c>
      <c r="BS37" s="76">
        <v>1488.6466106635301</v>
      </c>
      <c r="BT37" s="76">
        <v>26494.0140174275</v>
      </c>
      <c r="BU37" s="76">
        <v>557.13923313072803</v>
      </c>
      <c r="BV37" s="94"/>
      <c r="BW37" s="24">
        <f t="shared" si="0"/>
        <v>4.92511429790694E-3</v>
      </c>
      <c r="BX37" s="69">
        <f t="shared" si="3"/>
        <v>4.8458495077661643E-4</v>
      </c>
      <c r="BY37" s="69">
        <f t="shared" si="4"/>
        <v>-9.4461866945720402E-7</v>
      </c>
      <c r="BZ37" s="69">
        <f t="shared" si="5"/>
        <v>1.9477024965875803E-4</v>
      </c>
      <c r="CA37" s="69">
        <f t="shared" si="8"/>
        <v>2.9173766364544174E-4</v>
      </c>
      <c r="CB37" s="69">
        <f t="shared" si="9"/>
        <v>2.0476584487021495E-4</v>
      </c>
      <c r="CC37" s="69">
        <f t="shared" si="6"/>
        <v>8.7746580379196115E-5</v>
      </c>
      <c r="CD37" s="69">
        <f t="shared" si="7"/>
        <v>7.5850702464243093E-5</v>
      </c>
    </row>
    <row r="38" spans="1:82">
      <c r="A38" s="94" t="s">
        <v>395</v>
      </c>
      <c r="B38" s="76">
        <v>22429.8669695311</v>
      </c>
      <c r="C38" s="76">
        <v>988.44301863867304</v>
      </c>
      <c r="D38" s="76">
        <v>3032.8969582915302</v>
      </c>
      <c r="E38" s="76">
        <v>3511.72273550112</v>
      </c>
      <c r="F38" s="76">
        <v>1970.6488688095001</v>
      </c>
      <c r="G38" s="76">
        <v>189.53008012696699</v>
      </c>
      <c r="H38" s="76">
        <v>21965.9014848964</v>
      </c>
      <c r="I38" s="94"/>
      <c r="J38" s="94" t="s">
        <v>395</v>
      </c>
      <c r="K38" s="76">
        <v>1.9758997829029299</v>
      </c>
      <c r="L38" s="76">
        <v>625.03137647044298</v>
      </c>
      <c r="M38" s="76">
        <v>602.29648721459</v>
      </c>
      <c r="N38" s="76">
        <v>602.29601793398399</v>
      </c>
      <c r="O38" s="76">
        <v>679.31480741414305</v>
      </c>
      <c r="P38" s="76">
        <v>1.90886354579384E-3</v>
      </c>
      <c r="Q38" s="76">
        <v>477.35207304757</v>
      </c>
      <c r="R38" s="76">
        <v>1186.75485425175</v>
      </c>
      <c r="S38" s="76">
        <v>21258.153703599601</v>
      </c>
      <c r="T38" s="76">
        <v>424.415605957671</v>
      </c>
      <c r="U38" s="76">
        <v>233.680409919939</v>
      </c>
      <c r="V38" s="76">
        <v>216.93234832386699</v>
      </c>
      <c r="W38" s="76">
        <v>1179.5561102311699</v>
      </c>
      <c r="X38" s="76">
        <v>0.58479610501165702</v>
      </c>
      <c r="Y38" s="76">
        <v>409.10890337879601</v>
      </c>
      <c r="Z38" s="76">
        <v>409.10890337879601</v>
      </c>
      <c r="AA38" s="76">
        <v>15.7474550081846</v>
      </c>
      <c r="AB38" s="76">
        <v>109.364380732188</v>
      </c>
      <c r="AC38" s="76">
        <v>11.3340077643425</v>
      </c>
      <c r="AD38" s="76">
        <v>2692.92245505657</v>
      </c>
      <c r="AE38" s="76">
        <v>143.205305856644</v>
      </c>
      <c r="AF38" s="76">
        <v>100.20016443255901</v>
      </c>
      <c r="AG38" s="76">
        <v>71.5127223158634</v>
      </c>
      <c r="AH38" s="76">
        <v>873.50211148773201</v>
      </c>
      <c r="AI38" s="76">
        <v>0</v>
      </c>
      <c r="AJ38" s="76">
        <v>22840.9616851028</v>
      </c>
      <c r="AK38" s="76">
        <v>2643.7178738184498</v>
      </c>
      <c r="AL38" s="76">
        <v>277.99883506892098</v>
      </c>
      <c r="AM38" s="76">
        <v>2937.46416389556</v>
      </c>
      <c r="AN38" s="76">
        <v>0.14061478991309301</v>
      </c>
      <c r="AO38" s="76">
        <v>366.44738861037098</v>
      </c>
      <c r="AP38" s="76">
        <v>14.6712263209819</v>
      </c>
      <c r="AQ38" s="76">
        <v>4948.8415681939196</v>
      </c>
      <c r="AR38" s="76">
        <v>10.3773580802151</v>
      </c>
      <c r="AS38" s="76">
        <v>5.6697511257351003</v>
      </c>
      <c r="AT38" s="76">
        <v>118.307683548559</v>
      </c>
      <c r="AU38" s="76">
        <v>10.769366821541301</v>
      </c>
      <c r="AV38" s="76">
        <v>0.30292551023220099</v>
      </c>
      <c r="AW38" s="76">
        <v>17.892524986634399</v>
      </c>
      <c r="AX38" s="76">
        <v>2906.5917513252498</v>
      </c>
      <c r="AY38" s="76">
        <v>1800.4994798481</v>
      </c>
      <c r="AZ38" s="76">
        <v>1106.09227147715</v>
      </c>
      <c r="BA38" s="76">
        <v>0.70475228426395897</v>
      </c>
      <c r="BB38" s="76">
        <v>0.24256843245864901</v>
      </c>
      <c r="BC38" s="76">
        <v>150.097772670403</v>
      </c>
      <c r="BD38" s="76">
        <v>1.9389810347393299</v>
      </c>
      <c r="BE38" s="76">
        <v>561.97349173542295</v>
      </c>
      <c r="BF38" s="76">
        <v>3.4739153226739798</v>
      </c>
      <c r="BG38" s="76">
        <v>3.7182243026505</v>
      </c>
      <c r="BH38" s="76">
        <v>847.67674046638695</v>
      </c>
      <c r="BI38" s="76">
        <v>6034.8175768020801</v>
      </c>
      <c r="BJ38" s="76">
        <v>42.154842187646402</v>
      </c>
      <c r="BK38" s="76">
        <v>9.5903653168868601</v>
      </c>
      <c r="BL38" s="76">
        <v>0.93698970066744902</v>
      </c>
      <c r="BM38" s="76">
        <v>185.728182338111</v>
      </c>
      <c r="BN38" s="76">
        <v>1656.2394486465</v>
      </c>
      <c r="BO38" s="76">
        <v>0</v>
      </c>
      <c r="BP38" s="76">
        <v>35.751379183214802</v>
      </c>
      <c r="BQ38" s="76">
        <v>701.81077109923399</v>
      </c>
      <c r="BR38" s="76">
        <v>6.0690307236230603E-3</v>
      </c>
      <c r="BS38" s="76">
        <v>1339.0470555935101</v>
      </c>
      <c r="BT38" s="76">
        <v>20943.684088361199</v>
      </c>
      <c r="BU38" s="76">
        <v>432.92937796364498</v>
      </c>
      <c r="BV38" s="94"/>
      <c r="BW38" s="24">
        <f t="shared" si="0"/>
        <v>5.3609011479142229E-3</v>
      </c>
      <c r="BX38" s="69">
        <f t="shared" si="3"/>
        <v>-5.2238975270034523E-2</v>
      </c>
      <c r="BY38" s="69">
        <f t="shared" si="4"/>
        <v>-0.11628480851556085</v>
      </c>
      <c r="BZ38" s="69">
        <f t="shared" si="5"/>
        <v>-3.1465887469427481E-2</v>
      </c>
      <c r="CA38" s="69">
        <f t="shared" si="8"/>
        <v>-0.17231741505626541</v>
      </c>
      <c r="CB38" s="69">
        <f t="shared" si="9"/>
        <v>-8.6341809367688108E-2</v>
      </c>
      <c r="CC38" s="69">
        <f t="shared" si="6"/>
        <v>-2.0059601021162915E-2</v>
      </c>
      <c r="CD38" s="69">
        <f t="shared" si="7"/>
        <v>-4.6536555635473043E-2</v>
      </c>
    </row>
    <row r="39" spans="1:82">
      <c r="A39" s="94" t="s">
        <v>451</v>
      </c>
      <c r="B39" s="76">
        <v>55849.795554110999</v>
      </c>
      <c r="C39" s="76">
        <v>16889.561971188999</v>
      </c>
      <c r="D39" s="76">
        <v>8152.85455656675</v>
      </c>
      <c r="E39" s="76">
        <v>18043.3058144473</v>
      </c>
      <c r="F39" s="76">
        <v>11264.317422575001</v>
      </c>
      <c r="G39" s="76">
        <v>698.87528546694</v>
      </c>
      <c r="H39" s="76">
        <v>36597.3320552652</v>
      </c>
      <c r="I39" s="94"/>
      <c r="J39" s="94" t="s">
        <v>451</v>
      </c>
      <c r="K39" s="76">
        <v>9.7059824573506006</v>
      </c>
      <c r="L39" s="76">
        <v>1841.0821235961</v>
      </c>
      <c r="M39" s="76">
        <v>1497.7642637582601</v>
      </c>
      <c r="N39" s="76">
        <v>1497.68828842274</v>
      </c>
      <c r="O39" s="76">
        <v>1802.4943574787901</v>
      </c>
      <c r="P39" s="76">
        <v>0.50370457675450697</v>
      </c>
      <c r="Q39" s="76">
        <v>743.30062464594198</v>
      </c>
      <c r="R39" s="76">
        <v>3495.4627484519201</v>
      </c>
      <c r="S39" s="76">
        <v>55878.254499357899</v>
      </c>
      <c r="T39" s="76">
        <v>986.09562854368198</v>
      </c>
      <c r="U39" s="76">
        <v>494.70632852994498</v>
      </c>
      <c r="V39" s="76">
        <v>595.02535678482104</v>
      </c>
      <c r="W39" s="76">
        <v>2892.1468740999599</v>
      </c>
      <c r="X39" s="76">
        <v>26.3973168651113</v>
      </c>
      <c r="Y39" s="76">
        <v>1033.8906602208101</v>
      </c>
      <c r="Z39" s="76">
        <v>1033.8906602208101</v>
      </c>
      <c r="AA39" s="76">
        <v>45.475042210860998</v>
      </c>
      <c r="AB39" s="76">
        <v>248.90262975290099</v>
      </c>
      <c r="AC39" s="76">
        <v>34.471919060107901</v>
      </c>
      <c r="AD39" s="76">
        <v>6230.4605959878299</v>
      </c>
      <c r="AE39" s="76">
        <v>334.288117806652</v>
      </c>
      <c r="AF39" s="76">
        <v>181.896455270827</v>
      </c>
      <c r="AG39" s="76">
        <v>208.18808466364001</v>
      </c>
      <c r="AH39" s="76">
        <v>16889.5429935459</v>
      </c>
      <c r="AI39" s="76">
        <v>0</v>
      </c>
      <c r="AJ39" s="76">
        <v>40381.406907852303</v>
      </c>
      <c r="AK39" s="76">
        <v>7339.5987914703101</v>
      </c>
      <c r="AL39" s="76">
        <v>770.03612076478305</v>
      </c>
      <c r="AM39" s="76">
        <v>8155.1099544459603</v>
      </c>
      <c r="AN39" s="76">
        <v>0.38209374152476</v>
      </c>
      <c r="AO39" s="76">
        <v>655.939566014153</v>
      </c>
      <c r="AP39" s="76">
        <v>112.591108197335</v>
      </c>
      <c r="AQ39" s="76">
        <v>7801.6451892392397</v>
      </c>
      <c r="AR39" s="76">
        <v>49.006426456566103</v>
      </c>
      <c r="AS39" s="76">
        <v>17.036926590496901</v>
      </c>
      <c r="AT39" s="76">
        <v>768.20939649575303</v>
      </c>
      <c r="AU39" s="76">
        <v>75.912350043265604</v>
      </c>
      <c r="AV39" s="76">
        <v>67.906255381427101</v>
      </c>
      <c r="AW39" s="76">
        <v>69.5743512414777</v>
      </c>
      <c r="AX39" s="76">
        <v>18048.105723104301</v>
      </c>
      <c r="AY39" s="76">
        <v>11267.1006274512</v>
      </c>
      <c r="AZ39" s="76">
        <v>6781.0050956530304</v>
      </c>
      <c r="BA39" s="76">
        <v>2.2204582498608301</v>
      </c>
      <c r="BB39" s="76">
        <v>1.7350840566146899</v>
      </c>
      <c r="BC39" s="76">
        <v>4649.1904787777503</v>
      </c>
      <c r="BD39" s="76">
        <v>6.6620144853585499</v>
      </c>
      <c r="BE39" s="76">
        <v>1840.2077560806199</v>
      </c>
      <c r="BF39" s="76">
        <v>10.683512464381501</v>
      </c>
      <c r="BG39" s="76">
        <v>23.0634088173856</v>
      </c>
      <c r="BH39" s="76">
        <v>2950.2142114342701</v>
      </c>
      <c r="BI39" s="76">
        <v>7586.3561186980596</v>
      </c>
      <c r="BJ39" s="76">
        <v>312.925480745382</v>
      </c>
      <c r="BK39" s="76">
        <v>303.17355730088099</v>
      </c>
      <c r="BL39" s="76">
        <v>6.7878506324509198</v>
      </c>
      <c r="BM39" s="76">
        <v>698.98031189492804</v>
      </c>
      <c r="BN39" s="76">
        <v>2506.10959151815</v>
      </c>
      <c r="BO39" s="76">
        <v>0</v>
      </c>
      <c r="BP39" s="76">
        <v>241.17011517990801</v>
      </c>
      <c r="BQ39" s="76">
        <v>1181.88909036941</v>
      </c>
      <c r="BR39" s="76">
        <v>8.1459155308355093E-3</v>
      </c>
      <c r="BS39" s="76">
        <v>1690.13382287226</v>
      </c>
      <c r="BT39" s="76">
        <v>36603.562329954701</v>
      </c>
      <c r="BU39" s="76">
        <v>734.822243373942</v>
      </c>
      <c r="BV39" s="94"/>
      <c r="BW39" s="24">
        <f t="shared" si="0"/>
        <v>5.5762635286197649E-3</v>
      </c>
      <c r="BX39" s="69">
        <f t="shared" si="3"/>
        <v>5.0956220993374842E-4</v>
      </c>
      <c r="BY39" s="69">
        <f t="shared" si="4"/>
        <v>-1.1236314554611338E-6</v>
      </c>
      <c r="BZ39" s="69">
        <f t="shared" si="5"/>
        <v>2.7663904262754577E-4</v>
      </c>
      <c r="CA39" s="69">
        <f t="shared" si="8"/>
        <v>2.6602157644295746E-4</v>
      </c>
      <c r="CB39" s="69">
        <f t="shared" si="9"/>
        <v>2.470815382582739E-4</v>
      </c>
      <c r="CC39" s="69">
        <f t="shared" si="6"/>
        <v>1.502792131472574E-4</v>
      </c>
      <c r="CD39" s="69">
        <f t="shared" si="7"/>
        <v>1.7023849389053705E-4</v>
      </c>
    </row>
    <row r="40" spans="1:82">
      <c r="A40" s="94" t="s">
        <v>452</v>
      </c>
      <c r="B40" s="76">
        <v>24052.327433563602</v>
      </c>
      <c r="C40" s="76">
        <v>21306.276278540001</v>
      </c>
      <c r="D40" s="76">
        <v>8406.3681959324804</v>
      </c>
      <c r="E40" s="76">
        <v>18468.186921803801</v>
      </c>
      <c r="F40" s="76">
        <v>6164.5028332793099</v>
      </c>
      <c r="G40" s="76">
        <v>267.00160813023399</v>
      </c>
      <c r="H40" s="76">
        <v>36956.237012410696</v>
      </c>
      <c r="I40" s="94"/>
      <c r="J40" s="94" t="s">
        <v>452</v>
      </c>
      <c r="K40" s="76">
        <v>5.4936738223828696</v>
      </c>
      <c r="L40" s="76">
        <v>1161.9970028473499</v>
      </c>
      <c r="M40" s="76">
        <v>663.94025763028503</v>
      </c>
      <c r="N40" s="76">
        <v>663.93063893177498</v>
      </c>
      <c r="O40" s="76">
        <v>754.25724430463401</v>
      </c>
      <c r="P40" s="76">
        <v>6.8056882449758493E-2</v>
      </c>
      <c r="Q40" s="76">
        <v>780.79397360186101</v>
      </c>
      <c r="R40" s="76">
        <v>1381.8500120045101</v>
      </c>
      <c r="S40" s="76">
        <v>24068.105960746601</v>
      </c>
      <c r="T40" s="76">
        <v>486.87757956530299</v>
      </c>
      <c r="U40" s="76">
        <v>335.58008603604497</v>
      </c>
      <c r="V40" s="76">
        <v>245.44724832909901</v>
      </c>
      <c r="W40" s="76">
        <v>2447.0133429201001</v>
      </c>
      <c r="X40" s="76">
        <v>9.40630875401928</v>
      </c>
      <c r="Y40" s="76">
        <v>483.25624707780599</v>
      </c>
      <c r="Z40" s="76">
        <v>483.25624707780599</v>
      </c>
      <c r="AA40" s="76">
        <v>56.905332910266303</v>
      </c>
      <c r="AB40" s="76">
        <v>130.94356685224</v>
      </c>
      <c r="AC40" s="76">
        <v>13.004708047551899</v>
      </c>
      <c r="AD40" s="76">
        <v>4735.8656569753703</v>
      </c>
      <c r="AE40" s="76">
        <v>220.958084486736</v>
      </c>
      <c r="AF40" s="76">
        <v>186.55168367882601</v>
      </c>
      <c r="AG40" s="76">
        <v>88.766331771862397</v>
      </c>
      <c r="AH40" s="76">
        <v>21306.240338519699</v>
      </c>
      <c r="AI40" s="76">
        <v>0</v>
      </c>
      <c r="AJ40" s="76">
        <v>41142.232714936799</v>
      </c>
      <c r="AK40" s="76">
        <v>7567.7720942696396</v>
      </c>
      <c r="AL40" s="76">
        <v>783.95891764524299</v>
      </c>
      <c r="AM40" s="76">
        <v>8408.6363448251395</v>
      </c>
      <c r="AN40" s="76">
        <v>0.29255675309450602</v>
      </c>
      <c r="AO40" s="76">
        <v>543.90485666594998</v>
      </c>
      <c r="AP40" s="76">
        <v>277.41610542502298</v>
      </c>
      <c r="AQ40" s="76">
        <v>9288.82859629622</v>
      </c>
      <c r="AR40" s="76">
        <v>90.033266401009698</v>
      </c>
      <c r="AS40" s="76">
        <v>11.8120669433467</v>
      </c>
      <c r="AT40" s="76">
        <v>480.167766001421</v>
      </c>
      <c r="AU40" s="76">
        <v>181.686411768272</v>
      </c>
      <c r="AV40" s="76">
        <v>10.621942377795</v>
      </c>
      <c r="AW40" s="76">
        <v>81.833501479852501</v>
      </c>
      <c r="AX40" s="76">
        <v>18470.2442535152</v>
      </c>
      <c r="AY40" s="76">
        <v>6165.5626149299196</v>
      </c>
      <c r="AZ40" s="76">
        <v>12304.6816385852</v>
      </c>
      <c r="BA40" s="76">
        <v>3.6210616974487002</v>
      </c>
      <c r="BB40" s="76">
        <v>4.1174163276509104</v>
      </c>
      <c r="BC40" s="76">
        <v>2159.1868259506</v>
      </c>
      <c r="BD40" s="76">
        <v>6.8395177532697202</v>
      </c>
      <c r="BE40" s="76">
        <v>747.32710461482498</v>
      </c>
      <c r="BF40" s="76">
        <v>7.6138665432078296</v>
      </c>
      <c r="BG40" s="76">
        <v>11.831780607042599</v>
      </c>
      <c r="BH40" s="76">
        <v>1259.5052709204799</v>
      </c>
      <c r="BI40" s="76">
        <v>10469.423999721301</v>
      </c>
      <c r="BJ40" s="76">
        <v>763.10257725822203</v>
      </c>
      <c r="BK40" s="76">
        <v>52.528129742003998</v>
      </c>
      <c r="BL40" s="76">
        <v>16.318003118437801</v>
      </c>
      <c r="BM40" s="76">
        <v>267.084067994951</v>
      </c>
      <c r="BN40" s="76">
        <v>3944.2026766899298</v>
      </c>
      <c r="BO40" s="76">
        <v>0</v>
      </c>
      <c r="BP40" s="76">
        <v>123.252940280275</v>
      </c>
      <c r="BQ40" s="76">
        <v>1538.3995787701899</v>
      </c>
      <c r="BR40" s="76">
        <v>1.0231930187106201E-2</v>
      </c>
      <c r="BS40" s="76">
        <v>3098.5148688450499</v>
      </c>
      <c r="BT40" s="76">
        <v>36959.523744440201</v>
      </c>
      <c r="BU40" s="76">
        <v>1059.1350004943599</v>
      </c>
      <c r="BV40" s="94"/>
      <c r="BW40" s="24">
        <f t="shared" si="0"/>
        <v>6.7674864956298294E-3</v>
      </c>
      <c r="BX40" s="69">
        <f t="shared" si="3"/>
        <v>6.5600833127615844E-4</v>
      </c>
      <c r="BY40" s="69">
        <f t="shared" si="4"/>
        <v>-1.6868278544615984E-6</v>
      </c>
      <c r="BZ40" s="69">
        <f t="shared" si="5"/>
        <v>2.6981317493999677E-4</v>
      </c>
      <c r="CA40" s="69">
        <f t="shared" si="8"/>
        <v>1.1139868359089119E-4</v>
      </c>
      <c r="CB40" s="69">
        <f t="shared" si="9"/>
        <v>1.7191680809820065E-4</v>
      </c>
      <c r="CC40" s="69">
        <f t="shared" si="6"/>
        <v>3.0883658452269749E-4</v>
      </c>
      <c r="CD40" s="69">
        <f t="shared" si="7"/>
        <v>8.8935787169043667E-5</v>
      </c>
    </row>
    <row r="41" spans="1:82">
      <c r="A41" s="94" t="s">
        <v>453</v>
      </c>
      <c r="B41" s="76">
        <v>15990.2339258715</v>
      </c>
      <c r="C41" s="76">
        <v>20975.107704313301</v>
      </c>
      <c r="D41" s="76">
        <v>8724.9151877488894</v>
      </c>
      <c r="E41" s="76">
        <v>13222.7231201019</v>
      </c>
      <c r="F41" s="76">
        <v>4531.9433001214902</v>
      </c>
      <c r="G41" s="76">
        <v>212.21996188363801</v>
      </c>
      <c r="H41" s="76">
        <v>39417.521020808003</v>
      </c>
      <c r="I41" s="94"/>
      <c r="J41" s="94" t="s">
        <v>453</v>
      </c>
      <c r="K41" s="76">
        <v>11.630663203431499</v>
      </c>
      <c r="L41" s="76">
        <v>1666.92943047416</v>
      </c>
      <c r="M41" s="76">
        <v>434.68534684148199</v>
      </c>
      <c r="N41" s="76">
        <v>434.67623091517902</v>
      </c>
      <c r="O41" s="76">
        <v>484.50840091737598</v>
      </c>
      <c r="P41" s="76">
        <v>5.9305216757676499E-2</v>
      </c>
      <c r="Q41" s="76">
        <v>791.21906394425503</v>
      </c>
      <c r="R41" s="76">
        <v>885.47058213103196</v>
      </c>
      <c r="S41" s="76">
        <v>16000.845917954901</v>
      </c>
      <c r="T41" s="76">
        <v>293.47713432928799</v>
      </c>
      <c r="U41" s="76">
        <v>292.63986294833899</v>
      </c>
      <c r="V41" s="76">
        <v>153.525682908005</v>
      </c>
      <c r="W41" s="76">
        <v>4102.0245280878999</v>
      </c>
      <c r="X41" s="76">
        <v>33.057103795468102</v>
      </c>
      <c r="Y41" s="76">
        <v>322.85204112932598</v>
      </c>
      <c r="Z41" s="76">
        <v>322.85204112932598</v>
      </c>
      <c r="AA41" s="76">
        <v>57.4271942889267</v>
      </c>
      <c r="AB41" s="76">
        <v>80.805331221104794</v>
      </c>
      <c r="AC41" s="76">
        <v>8.0449274107145392</v>
      </c>
      <c r="AD41" s="76">
        <v>5554.8849554403496</v>
      </c>
      <c r="AE41" s="76">
        <v>208.720245931378</v>
      </c>
      <c r="AF41" s="76">
        <v>250.91599211100799</v>
      </c>
      <c r="AG41" s="76">
        <v>57.438759647272498</v>
      </c>
      <c r="AH41" s="76">
        <v>20975.0182029795</v>
      </c>
      <c r="AI41" s="76">
        <v>0</v>
      </c>
      <c r="AJ41" s="76">
        <v>43956.436253134598</v>
      </c>
      <c r="AK41" s="76">
        <v>7853.6158062578097</v>
      </c>
      <c r="AL41" s="76">
        <v>815.197880073634</v>
      </c>
      <c r="AM41" s="76">
        <v>8726.2408806203694</v>
      </c>
      <c r="AN41" s="76">
        <v>0.37497159736934499</v>
      </c>
      <c r="AO41" s="76">
        <v>462.34894550837402</v>
      </c>
      <c r="AP41" s="76">
        <v>206.926680322095</v>
      </c>
      <c r="AQ41" s="76">
        <v>9934.3258076902694</v>
      </c>
      <c r="AR41" s="76">
        <v>62.1927267514343</v>
      </c>
      <c r="AS41" s="76">
        <v>10.5216595186207</v>
      </c>
      <c r="AT41" s="76">
        <v>376.008473707127</v>
      </c>
      <c r="AU41" s="76">
        <v>135.03218081537901</v>
      </c>
      <c r="AV41" s="76">
        <v>8.8431967739766399</v>
      </c>
      <c r="AW41" s="76">
        <v>59.092298394483997</v>
      </c>
      <c r="AX41" s="76">
        <v>13223.3202866427</v>
      </c>
      <c r="AY41" s="76">
        <v>4532.5367489960699</v>
      </c>
      <c r="AZ41" s="76">
        <v>8690.7835376466701</v>
      </c>
      <c r="BA41" s="76">
        <v>2.8567610176535001</v>
      </c>
      <c r="BB41" s="76">
        <v>3.0333072802129601</v>
      </c>
      <c r="BC41" s="76">
        <v>1638.7379131929999</v>
      </c>
      <c r="BD41" s="76">
        <v>5.3148919232571101</v>
      </c>
      <c r="BE41" s="76">
        <v>500.53959045839599</v>
      </c>
      <c r="BF41" s="76">
        <v>7.0344333370811896</v>
      </c>
      <c r="BG41" s="76">
        <v>9.5244865755055397</v>
      </c>
      <c r="BH41" s="76">
        <v>881.86488065829997</v>
      </c>
      <c r="BI41" s="76">
        <v>10968.574523457401</v>
      </c>
      <c r="BJ41" s="76">
        <v>568.92688289929799</v>
      </c>
      <c r="BK41" s="76">
        <v>43.9917261495726</v>
      </c>
      <c r="BL41" s="76">
        <v>12.094659220666101</v>
      </c>
      <c r="BM41" s="76">
        <v>212.270910017251</v>
      </c>
      <c r="BN41" s="76">
        <v>3955.8950956026702</v>
      </c>
      <c r="BO41" s="76">
        <v>0</v>
      </c>
      <c r="BP41" s="76">
        <v>310.56699209103903</v>
      </c>
      <c r="BQ41" s="76">
        <v>1500.06829260473</v>
      </c>
      <c r="BR41" s="76">
        <v>1.18780341554526E-2</v>
      </c>
      <c r="BS41" s="76">
        <v>2930.81684735309</v>
      </c>
      <c r="BT41" s="76">
        <v>39419.618354139398</v>
      </c>
      <c r="BU41" s="76">
        <v>998.69095195179705</v>
      </c>
      <c r="BV41" s="94"/>
      <c r="BW41" s="24">
        <f t="shared" si="0"/>
        <v>6.5809774305524401E-3</v>
      </c>
      <c r="BX41" s="69">
        <f t="shared" si="3"/>
        <v>6.6365458645548797E-4</v>
      </c>
      <c r="BY41" s="69">
        <f t="shared" si="4"/>
        <v>-4.2670261847048196E-6</v>
      </c>
      <c r="BZ41" s="69">
        <f t="shared" si="5"/>
        <v>1.5194335336823236E-4</v>
      </c>
      <c r="CA41" s="69">
        <f t="shared" si="8"/>
        <v>4.5162145147833997E-5</v>
      </c>
      <c r="CB41" s="69">
        <f t="shared" si="9"/>
        <v>1.309479919053326E-4</v>
      </c>
      <c r="CC41" s="69">
        <f t="shared" si="6"/>
        <v>2.4007229650208956E-4</v>
      </c>
      <c r="CD41" s="69">
        <f t="shared" si="7"/>
        <v>5.3208148992646565E-5</v>
      </c>
    </row>
    <row r="42" spans="1:82">
      <c r="A42" s="94" t="s">
        <v>396</v>
      </c>
      <c r="B42" s="76">
        <v>62750.692636625099</v>
      </c>
      <c r="C42" s="76">
        <v>5994.4710152652997</v>
      </c>
      <c r="D42" s="76">
        <v>3673.77316477055</v>
      </c>
      <c r="E42" s="76">
        <v>8512.0409881231608</v>
      </c>
      <c r="F42" s="76">
        <v>5854.9498358995397</v>
      </c>
      <c r="G42" s="76">
        <v>196.387309297336</v>
      </c>
      <c r="H42" s="76">
        <v>31559.2522385999</v>
      </c>
      <c r="I42" s="94"/>
      <c r="J42" s="94" t="s">
        <v>396</v>
      </c>
      <c r="K42" s="76">
        <v>2.4579053006304101</v>
      </c>
      <c r="L42" s="76">
        <v>1270.2726162435799</v>
      </c>
      <c r="M42" s="76">
        <v>1717.97578288913</v>
      </c>
      <c r="N42" s="76">
        <v>1717.97518463405</v>
      </c>
      <c r="O42" s="76">
        <v>2094.6002298450699</v>
      </c>
      <c r="P42" s="76">
        <v>3.98246167958685E-3</v>
      </c>
      <c r="Q42" s="76">
        <v>750.17203329999995</v>
      </c>
      <c r="R42" s="76">
        <v>4121.3740473261796</v>
      </c>
      <c r="S42" s="76">
        <v>62783.713142964101</v>
      </c>
      <c r="T42" s="76">
        <v>1188.57330367803</v>
      </c>
      <c r="U42" s="76">
        <v>535.59152782526098</v>
      </c>
      <c r="V42" s="76">
        <v>703.61574125766003</v>
      </c>
      <c r="W42" s="76">
        <v>1348.8478075861301</v>
      </c>
      <c r="X42" s="76">
        <v>2.1754506518708898</v>
      </c>
      <c r="Y42" s="76">
        <v>1191.6289360764999</v>
      </c>
      <c r="Z42" s="76">
        <v>1191.6289360764999</v>
      </c>
      <c r="AA42" s="76">
        <v>12.646283227787</v>
      </c>
      <c r="AB42" s="76">
        <v>297.36998334096103</v>
      </c>
      <c r="AC42" s="76">
        <v>40.429520226434398</v>
      </c>
      <c r="AD42" s="76">
        <v>5204.2597626043498</v>
      </c>
      <c r="AE42" s="76">
        <v>322.56862285068598</v>
      </c>
      <c r="AF42" s="76">
        <v>109.156738632825</v>
      </c>
      <c r="AG42" s="76">
        <v>237.93005114542001</v>
      </c>
      <c r="AH42" s="76">
        <v>5994.4653764116401</v>
      </c>
      <c r="AI42" s="76">
        <v>0</v>
      </c>
      <c r="AJ42" s="76">
        <v>34701.026426583303</v>
      </c>
      <c r="AK42" s="76">
        <v>3307.6270770350002</v>
      </c>
      <c r="AL42" s="76">
        <v>354.86790903729599</v>
      </c>
      <c r="AM42" s="76">
        <v>3675.1412693000798</v>
      </c>
      <c r="AN42" s="76">
        <v>0.32466168243065002</v>
      </c>
      <c r="AO42" s="76">
        <v>722.68547102795901</v>
      </c>
      <c r="AP42" s="76">
        <v>32.764605775007297</v>
      </c>
      <c r="AQ42" s="76">
        <v>6362.9642589063897</v>
      </c>
      <c r="AR42" s="76">
        <v>21.8213005726505</v>
      </c>
      <c r="AS42" s="76">
        <v>19.1866097874193</v>
      </c>
      <c r="AT42" s="76">
        <v>368.63344191096598</v>
      </c>
      <c r="AU42" s="76">
        <v>23.598188010163302</v>
      </c>
      <c r="AV42" s="76">
        <v>1.6985273389661399</v>
      </c>
      <c r="AW42" s="76">
        <v>58.614938154841496</v>
      </c>
      <c r="AX42" s="76">
        <v>8516.3681244509098</v>
      </c>
      <c r="AY42" s="76">
        <v>5857.9490059690097</v>
      </c>
      <c r="AZ42" s="76">
        <v>2658.4191184818901</v>
      </c>
      <c r="BA42" s="76">
        <v>1.5192027690052099</v>
      </c>
      <c r="BB42" s="76">
        <v>0.54694679806213697</v>
      </c>
      <c r="BC42" s="76">
        <v>403.36756317619802</v>
      </c>
      <c r="BD42" s="76">
        <v>6.13281808451418</v>
      </c>
      <c r="BE42" s="76">
        <v>1931.78997624519</v>
      </c>
      <c r="BF42" s="76">
        <v>11.287901343165901</v>
      </c>
      <c r="BG42" s="76">
        <v>14.443433379079201</v>
      </c>
      <c r="BH42" s="76">
        <v>2837.4404272557399</v>
      </c>
      <c r="BI42" s="76">
        <v>6068.8243939200802</v>
      </c>
      <c r="BJ42" s="76">
        <v>93.597012626972401</v>
      </c>
      <c r="BK42" s="76">
        <v>29.4329049201651</v>
      </c>
      <c r="BL42" s="76">
        <v>2.0732078208965001</v>
      </c>
      <c r="BM42" s="76">
        <v>196.478360819458</v>
      </c>
      <c r="BN42" s="76">
        <v>2047.4609698931299</v>
      </c>
      <c r="BO42" s="76">
        <v>0</v>
      </c>
      <c r="BP42" s="76">
        <v>49.133124964270003</v>
      </c>
      <c r="BQ42" s="76">
        <v>1025.5343995164801</v>
      </c>
      <c r="BR42" s="76">
        <v>6.3554939871029604E-3</v>
      </c>
      <c r="BS42" s="76">
        <v>1543.9663669796</v>
      </c>
      <c r="BT42" s="76">
        <v>31566.519450938798</v>
      </c>
      <c r="BU42" s="76">
        <v>624.140683936242</v>
      </c>
      <c r="BV42" s="94"/>
      <c r="BW42" s="24">
        <f t="shared" si="0"/>
        <v>3.4410332286887706E-3</v>
      </c>
      <c r="BX42" s="69">
        <f t="shared" si="3"/>
        <v>5.2621740018419182E-4</v>
      </c>
      <c r="BY42" s="69">
        <f t="shared" si="4"/>
        <v>-9.4067577359003844E-7</v>
      </c>
      <c r="BZ42" s="69">
        <f t="shared" si="5"/>
        <v>3.7239765989069174E-4</v>
      </c>
      <c r="CA42" s="69">
        <f t="shared" si="8"/>
        <v>5.0835473346365204E-4</v>
      </c>
      <c r="CB42" s="69">
        <f t="shared" si="9"/>
        <v>5.1224522045955289E-4</v>
      </c>
      <c r="CC42" s="69">
        <f t="shared" si="6"/>
        <v>4.636324131522488E-4</v>
      </c>
      <c r="CD42" s="69">
        <f t="shared" si="7"/>
        <v>2.3027200657213014E-4</v>
      </c>
    </row>
    <row r="43" spans="1:82">
      <c r="A43" s="94" t="s">
        <v>454</v>
      </c>
      <c r="B43" s="76">
        <v>24877.664582831701</v>
      </c>
      <c r="C43" s="76">
        <v>3969.5700342069299</v>
      </c>
      <c r="D43" s="76">
        <v>10865.6481574145</v>
      </c>
      <c r="E43" s="76">
        <v>23973.659006911101</v>
      </c>
      <c r="F43" s="76">
        <v>7251.7936069036195</v>
      </c>
      <c r="G43" s="76">
        <v>264.984860274732</v>
      </c>
      <c r="H43" s="76">
        <v>50314.291457202402</v>
      </c>
      <c r="I43" s="94"/>
      <c r="J43" s="94" t="s">
        <v>454</v>
      </c>
      <c r="K43" s="76">
        <v>19.933027244799</v>
      </c>
      <c r="L43" s="76">
        <v>2498.0316194060701</v>
      </c>
      <c r="M43" s="76">
        <v>684.70211065927106</v>
      </c>
      <c r="N43" s="76">
        <v>684.70013627183801</v>
      </c>
      <c r="O43" s="76">
        <v>767.85791485403104</v>
      </c>
      <c r="P43" s="76">
        <v>1.3532227807453801E-2</v>
      </c>
      <c r="Q43" s="76">
        <v>912.17095884674495</v>
      </c>
      <c r="R43" s="76">
        <v>1382.46008267661</v>
      </c>
      <c r="S43" s="76">
        <v>24889.697447422499</v>
      </c>
      <c r="T43" s="76">
        <v>497.83134974747202</v>
      </c>
      <c r="U43" s="76">
        <v>363.165008579735</v>
      </c>
      <c r="V43" s="76">
        <v>247.068637563355</v>
      </c>
      <c r="W43" s="76">
        <v>5901.4716514444499</v>
      </c>
      <c r="X43" s="76">
        <v>64.433507565046</v>
      </c>
      <c r="Y43" s="76">
        <v>492.244336341083</v>
      </c>
      <c r="Z43" s="76">
        <v>492.244336341083</v>
      </c>
      <c r="AA43" s="76">
        <v>75.857121069462096</v>
      </c>
      <c r="AB43" s="76">
        <v>134.132254804198</v>
      </c>
      <c r="AC43" s="76">
        <v>12.7915973850125</v>
      </c>
      <c r="AD43" s="76">
        <v>7980.7858741699301</v>
      </c>
      <c r="AE43" s="76">
        <v>266.007173014719</v>
      </c>
      <c r="AF43" s="76">
        <v>348.87342369329502</v>
      </c>
      <c r="AG43" s="76">
        <v>85.790871384326294</v>
      </c>
      <c r="AH43" s="76">
        <v>3969.5663625611101</v>
      </c>
      <c r="AI43" s="76">
        <v>0</v>
      </c>
      <c r="AJ43" s="76">
        <v>56308.663993452203</v>
      </c>
      <c r="AK43" s="76">
        <v>9782.3743169254303</v>
      </c>
      <c r="AL43" s="76">
        <v>1011.07372737644</v>
      </c>
      <c r="AM43" s="76">
        <v>10869.305165371299</v>
      </c>
      <c r="AN43" s="76">
        <v>0.51980049053469801</v>
      </c>
      <c r="AO43" s="76">
        <v>602.01360534609796</v>
      </c>
      <c r="AP43" s="76">
        <v>407.87364686585403</v>
      </c>
      <c r="AQ43" s="76">
        <v>12570.7612668942</v>
      </c>
      <c r="AR43" s="76">
        <v>120.646611159796</v>
      </c>
      <c r="AS43" s="76">
        <v>13.680582277043801</v>
      </c>
      <c r="AT43" s="76">
        <v>630.18179323952597</v>
      </c>
      <c r="AU43" s="76">
        <v>265.055604715686</v>
      </c>
      <c r="AV43" s="76">
        <v>3.10252484123966</v>
      </c>
      <c r="AW43" s="76">
        <v>110.833320633608</v>
      </c>
      <c r="AX43" s="76">
        <v>23974.537453221601</v>
      </c>
      <c r="AY43" s="76">
        <v>7252.2663942866102</v>
      </c>
      <c r="AZ43" s="76">
        <v>16722.271058934999</v>
      </c>
      <c r="BA43" s="76">
        <v>4.87719147527792</v>
      </c>
      <c r="BB43" s="76">
        <v>5.9661836894348896</v>
      </c>
      <c r="BC43" s="76">
        <v>2435.3134152681</v>
      </c>
      <c r="BD43" s="76">
        <v>8.9833665849854203</v>
      </c>
      <c r="BE43" s="76">
        <v>756.34177138069902</v>
      </c>
      <c r="BF43" s="76">
        <v>7.7647225659595298</v>
      </c>
      <c r="BG43" s="76">
        <v>9.9916783125823194</v>
      </c>
      <c r="BH43" s="76">
        <v>1306.19895853657</v>
      </c>
      <c r="BI43" s="76">
        <v>12224.6544779183</v>
      </c>
      <c r="BJ43" s="76">
        <v>1119.1758660471601</v>
      </c>
      <c r="BK43" s="76">
        <v>22.453825817225798</v>
      </c>
      <c r="BL43" s="76">
        <v>23.8253308758412</v>
      </c>
      <c r="BM43" s="76">
        <v>265.09300692582002</v>
      </c>
      <c r="BN43" s="76">
        <v>4828.4794066514396</v>
      </c>
      <c r="BO43" s="76">
        <v>0</v>
      </c>
      <c r="BP43" s="76">
        <v>560.91686908710903</v>
      </c>
      <c r="BQ43" s="76">
        <v>1759.38205530096</v>
      </c>
      <c r="BR43" s="76">
        <v>1.47257726950822E-2</v>
      </c>
      <c r="BS43" s="76">
        <v>3538.4293591209398</v>
      </c>
      <c r="BT43" s="76">
        <v>50316.8066696428</v>
      </c>
      <c r="BU43" s="76">
        <v>1186.7441083127901</v>
      </c>
      <c r="BV43" s="94"/>
      <c r="BW43" s="24">
        <f t="shared" si="0"/>
        <v>6.9790221099998708E-3</v>
      </c>
      <c r="BX43" s="69">
        <f t="shared" si="3"/>
        <v>4.8368143845389458E-4</v>
      </c>
      <c r="BY43" s="69">
        <f t="shared" si="4"/>
        <v>-9.2494798887793116E-7</v>
      </c>
      <c r="BZ43" s="69">
        <f t="shared" si="5"/>
        <v>3.3656602015993546E-4</v>
      </c>
      <c r="CA43" s="69">
        <f t="shared" si="8"/>
        <v>3.6642145875481778E-5</v>
      </c>
      <c r="CB43" s="69">
        <f t="shared" si="9"/>
        <v>6.5195923742308084E-5</v>
      </c>
      <c r="CC43" s="69">
        <f t="shared" si="6"/>
        <v>4.0812388668505728E-4</v>
      </c>
      <c r="CD43" s="69">
        <f t="shared" si="7"/>
        <v>4.9990020082803775E-5</v>
      </c>
    </row>
    <row r="44" spans="1:82">
      <c r="A44" s="94" t="s">
        <v>455</v>
      </c>
      <c r="B44" s="76">
        <v>10715.5007830922</v>
      </c>
      <c r="C44" s="76">
        <v>6894.5893481639296</v>
      </c>
      <c r="D44" s="76">
        <v>3209.9106053447299</v>
      </c>
      <c r="E44" s="76">
        <v>4162.0525059215197</v>
      </c>
      <c r="F44" s="76">
        <v>1770.2507535626701</v>
      </c>
      <c r="G44" s="76">
        <v>84.237229653845901</v>
      </c>
      <c r="H44" s="76">
        <v>14710.7943538526</v>
      </c>
      <c r="I44" s="94"/>
      <c r="J44" s="94" t="s">
        <v>455</v>
      </c>
      <c r="K44" s="76">
        <v>3.5694411138623301</v>
      </c>
      <c r="L44" s="76">
        <v>706.608435446057</v>
      </c>
      <c r="M44" s="76">
        <v>286.02200039939902</v>
      </c>
      <c r="N44" s="76">
        <v>286.02082391039499</v>
      </c>
      <c r="O44" s="76">
        <v>332.35823510309302</v>
      </c>
      <c r="P44" s="76">
        <v>6.9496695855841796E-3</v>
      </c>
      <c r="Q44" s="76">
        <v>201.830416201703</v>
      </c>
      <c r="R44" s="76">
        <v>630.11599776291905</v>
      </c>
      <c r="S44" s="76">
        <v>10720.855853569001</v>
      </c>
      <c r="T44" s="76">
        <v>199.49095667387601</v>
      </c>
      <c r="U44" s="76">
        <v>134.41542901355101</v>
      </c>
      <c r="V44" s="76">
        <v>107.945363876369</v>
      </c>
      <c r="W44" s="76">
        <v>1445.0962492932999</v>
      </c>
      <c r="X44" s="76">
        <v>8.8638484503797397</v>
      </c>
      <c r="Y44" s="76">
        <v>199.64620054657601</v>
      </c>
      <c r="Z44" s="76">
        <v>199.64620054657601</v>
      </c>
      <c r="AA44" s="76">
        <v>20.747489016022001</v>
      </c>
      <c r="AB44" s="76">
        <v>52.648396659705497</v>
      </c>
      <c r="AC44" s="76">
        <v>5.8661091925156104</v>
      </c>
      <c r="AD44" s="76">
        <v>2194.3771106397198</v>
      </c>
      <c r="AE44" s="76">
        <v>113.026417214616</v>
      </c>
      <c r="AF44" s="76">
        <v>93.093442246243001</v>
      </c>
      <c r="AG44" s="76">
        <v>37.780288520381603</v>
      </c>
      <c r="AH44" s="76">
        <v>6894.5867360350903</v>
      </c>
      <c r="AI44" s="76">
        <v>0</v>
      </c>
      <c r="AJ44" s="76">
        <v>16267.295008184599</v>
      </c>
      <c r="AK44" s="76">
        <v>2889.8601339748702</v>
      </c>
      <c r="AL44" s="76">
        <v>300.34790194502699</v>
      </c>
      <c r="AM44" s="76">
        <v>3210.95552493592</v>
      </c>
      <c r="AN44" s="76">
        <v>0.138071710738217</v>
      </c>
      <c r="AO44" s="76">
        <v>168.01998990343699</v>
      </c>
      <c r="AP44" s="76">
        <v>53.771570930956699</v>
      </c>
      <c r="AQ44" s="76">
        <v>3481.3683780647798</v>
      </c>
      <c r="AR44" s="76">
        <v>18.584456878145001</v>
      </c>
      <c r="AS44" s="76">
        <v>4.2923878525328298</v>
      </c>
      <c r="AT44" s="76">
        <v>222.73292756163301</v>
      </c>
      <c r="AU44" s="76">
        <v>35.654670654827797</v>
      </c>
      <c r="AV44" s="76">
        <v>1.35726223736062</v>
      </c>
      <c r="AW44" s="76">
        <v>20.152107316589198</v>
      </c>
      <c r="AX44" s="76">
        <v>4162.6835283656601</v>
      </c>
      <c r="AY44" s="76">
        <v>1770.69372926183</v>
      </c>
      <c r="AZ44" s="76">
        <v>2391.9897991038201</v>
      </c>
      <c r="BA44" s="76">
        <v>1.0524791171591199</v>
      </c>
      <c r="BB44" s="76">
        <v>0.79651357242458798</v>
      </c>
      <c r="BC44" s="76">
        <v>393.81944465572002</v>
      </c>
      <c r="BD44" s="76">
        <v>1.9415487816707699</v>
      </c>
      <c r="BE44" s="76">
        <v>320.57562019874598</v>
      </c>
      <c r="BF44" s="76">
        <v>2.7822853574518902</v>
      </c>
      <c r="BG44" s="76">
        <v>3.3822491311033498</v>
      </c>
      <c r="BH44" s="76">
        <v>526.76405639423001</v>
      </c>
      <c r="BI44" s="76">
        <v>4109.8542288666504</v>
      </c>
      <c r="BJ44" s="76">
        <v>148.831477636865</v>
      </c>
      <c r="BK44" s="76">
        <v>11.0309794088306</v>
      </c>
      <c r="BL44" s="76">
        <v>3.1716915755882198</v>
      </c>
      <c r="BM44" s="76">
        <v>84.272585283045899</v>
      </c>
      <c r="BN44" s="76">
        <v>1140.4412906533</v>
      </c>
      <c r="BO44" s="76">
        <v>0</v>
      </c>
      <c r="BP44" s="76">
        <v>92.911536250647401</v>
      </c>
      <c r="BQ44" s="76">
        <v>526.25556106914405</v>
      </c>
      <c r="BR44" s="76">
        <v>4.7424233022867399E-3</v>
      </c>
      <c r="BS44" s="76">
        <v>822.13047740802699</v>
      </c>
      <c r="BT44" s="76">
        <v>14711.9454885166</v>
      </c>
      <c r="BU44" s="76">
        <v>332.21549396371398</v>
      </c>
      <c r="BV44" s="94"/>
      <c r="BW44" s="24">
        <f t="shared" si="0"/>
        <v>6.4614688228782149E-3</v>
      </c>
      <c r="BX44" s="69">
        <f t="shared" si="3"/>
        <v>4.9974990298634137E-4</v>
      </c>
      <c r="BY44" s="69">
        <f t="shared" si="4"/>
        <v>-3.7886648607166472E-7</v>
      </c>
      <c r="BZ44" s="69">
        <f t="shared" si="5"/>
        <v>3.2552918746405943E-4</v>
      </c>
      <c r="CA44" s="69">
        <f t="shared" si="8"/>
        <v>1.5161328292774247E-4</v>
      </c>
      <c r="CB44" s="69">
        <f t="shared" si="9"/>
        <v>2.5023330636543393E-4</v>
      </c>
      <c r="CC44" s="69">
        <f t="shared" si="6"/>
        <v>4.1971500422418895E-4</v>
      </c>
      <c r="CD44" s="69">
        <f t="shared" si="7"/>
        <v>7.8251020054434587E-5</v>
      </c>
    </row>
    <row r="45" spans="1:82">
      <c r="A45" s="94" t="s">
        <v>397</v>
      </c>
      <c r="B45" s="76">
        <v>245359.51072859199</v>
      </c>
      <c r="C45" s="76">
        <v>57862.056460939501</v>
      </c>
      <c r="D45" s="76">
        <v>17187.888364553601</v>
      </c>
      <c r="E45" s="76">
        <v>33306.5994316996</v>
      </c>
      <c r="F45" s="76">
        <v>23600.1772131732</v>
      </c>
      <c r="G45" s="76">
        <v>813.89636467234197</v>
      </c>
      <c r="H45" s="76">
        <v>113910.53585848599</v>
      </c>
      <c r="I45" s="94"/>
      <c r="J45" s="94" t="s">
        <v>397</v>
      </c>
      <c r="K45" s="76">
        <v>11.6249658087802</v>
      </c>
      <c r="L45" s="76">
        <v>5198.8289080193799</v>
      </c>
      <c r="M45" s="76">
        <v>6638.7197758863904</v>
      </c>
      <c r="N45" s="76">
        <v>6638.7121052074099</v>
      </c>
      <c r="O45" s="76">
        <v>8101.0582840134502</v>
      </c>
      <c r="P45" s="76">
        <v>5.0783295264080201E-2</v>
      </c>
      <c r="Q45" s="76">
        <v>2420.8530962190598</v>
      </c>
      <c r="R45" s="76">
        <v>15915.2569629343</v>
      </c>
      <c r="S45" s="76">
        <v>242954.81646808499</v>
      </c>
      <c r="T45" s="76">
        <v>4560.1354470070401</v>
      </c>
      <c r="U45" s="76">
        <v>2008.4019090004199</v>
      </c>
      <c r="V45" s="76">
        <v>2718.1146225500102</v>
      </c>
      <c r="W45" s="76">
        <v>5628.6961507073202</v>
      </c>
      <c r="X45" s="76">
        <v>18.737609145533199</v>
      </c>
      <c r="Y45" s="76">
        <v>4570.0018989678001</v>
      </c>
      <c r="Z45" s="76">
        <v>4570.0018989678001</v>
      </c>
      <c r="AA45" s="76">
        <v>67.619618315382098</v>
      </c>
      <c r="AB45" s="76">
        <v>1133.4478834353399</v>
      </c>
      <c r="AC45" s="76">
        <v>156.39343467691401</v>
      </c>
      <c r="AD45" s="76">
        <v>19696.8899897062</v>
      </c>
      <c r="AE45" s="76">
        <v>1214.0677379597701</v>
      </c>
      <c r="AF45" s="76">
        <v>413.31730892528299</v>
      </c>
      <c r="AG45" s="76">
        <v>891.75138285879598</v>
      </c>
      <c r="AH45" s="76">
        <v>57793.8947423844</v>
      </c>
      <c r="AI45" s="76">
        <v>0</v>
      </c>
      <c r="AJ45" s="76">
        <v>123863.509039501</v>
      </c>
      <c r="AK45" s="76">
        <v>15282.5591135655</v>
      </c>
      <c r="AL45" s="76">
        <v>1630.4427421661501</v>
      </c>
      <c r="AM45" s="76">
        <v>16980.6214740471</v>
      </c>
      <c r="AN45" s="76">
        <v>1.3891739921622199</v>
      </c>
      <c r="AO45" s="76">
        <v>2566.4982600276098</v>
      </c>
      <c r="AP45" s="76">
        <v>170.127122206606</v>
      </c>
      <c r="AQ45" s="76">
        <v>21294.9791400783</v>
      </c>
      <c r="AR45" s="76">
        <v>69.384305730363707</v>
      </c>
      <c r="AS45" s="76">
        <v>69.958852140412304</v>
      </c>
      <c r="AT45" s="76">
        <v>1584.2921674189899</v>
      </c>
      <c r="AU45" s="76">
        <v>114.920500193455</v>
      </c>
      <c r="AV45" s="76">
        <v>10.587566141966599</v>
      </c>
      <c r="AW45" s="76">
        <v>233.51148340636101</v>
      </c>
      <c r="AX45" s="76">
        <v>33028.159753469001</v>
      </c>
      <c r="AY45" s="76">
        <v>23378.877398491801</v>
      </c>
      <c r="AZ45" s="76">
        <v>9649.2823549772093</v>
      </c>
      <c r="BA45" s="76">
        <v>5.7919920537707297</v>
      </c>
      <c r="BB45" s="76">
        <v>2.5663700484465601</v>
      </c>
      <c r="BC45" s="76">
        <v>1939.6814643981099</v>
      </c>
      <c r="BD45" s="76">
        <v>23.9412992611209</v>
      </c>
      <c r="BE45" s="76">
        <v>7467.3831354133899</v>
      </c>
      <c r="BF45" s="76">
        <v>40.748931450586099</v>
      </c>
      <c r="BG45" s="76">
        <v>55.355303217094601</v>
      </c>
      <c r="BH45" s="76">
        <v>10977.066446975999</v>
      </c>
      <c r="BI45" s="76">
        <v>20930.8734335972</v>
      </c>
      <c r="BJ45" s="76">
        <v>474.43346165666298</v>
      </c>
      <c r="BK45" s="76">
        <v>129.07337514950001</v>
      </c>
      <c r="BL45" s="76">
        <v>10.053621628884899</v>
      </c>
      <c r="BM45" s="76">
        <v>804.75184991286199</v>
      </c>
      <c r="BN45" s="76">
        <v>5564.5053397500096</v>
      </c>
      <c r="BO45" s="76">
        <v>0</v>
      </c>
      <c r="BP45" s="76">
        <v>261.382907530002</v>
      </c>
      <c r="BQ45" s="76">
        <v>3282.3947411292002</v>
      </c>
      <c r="BR45" s="76">
        <v>2.3305283154649699E-2</v>
      </c>
      <c r="BS45" s="76">
        <v>4248.0033373554397</v>
      </c>
      <c r="BT45" s="76">
        <v>113095.236798117</v>
      </c>
      <c r="BU45" s="76">
        <v>1930.0380506250301</v>
      </c>
      <c r="BV45" s="94"/>
      <c r="BW45" s="24">
        <f t="shared" si="0"/>
        <v>3.9821639283774621E-3</v>
      </c>
      <c r="BX45" s="69">
        <f t="shared" si="3"/>
        <v>-9.8006971621613422E-3</v>
      </c>
      <c r="BY45" s="69">
        <f t="shared" si="4"/>
        <v>-1.1780037337786947E-3</v>
      </c>
      <c r="BZ45" s="69">
        <f t="shared" si="5"/>
        <v>-1.205889205877928E-2</v>
      </c>
      <c r="CA45" s="69">
        <f t="shared" si="8"/>
        <v>-8.3598951253364539E-3</v>
      </c>
      <c r="CB45" s="69">
        <f t="shared" si="9"/>
        <v>-9.377040379081273E-3</v>
      </c>
      <c r="CC45" s="69">
        <f t="shared" si="6"/>
        <v>-1.1235478073625975E-2</v>
      </c>
      <c r="CD45" s="69">
        <f t="shared" si="7"/>
        <v>-7.1573630500857697E-3</v>
      </c>
    </row>
    <row r="46" spans="1:82">
      <c r="A46" s="94" t="s">
        <v>456</v>
      </c>
      <c r="B46" s="76">
        <v>61332.6810452754</v>
      </c>
      <c r="C46" s="76">
        <v>23912.213160009698</v>
      </c>
      <c r="D46" s="76">
        <v>3818.3670689364499</v>
      </c>
      <c r="E46" s="76">
        <v>6952.4642352689998</v>
      </c>
      <c r="F46" s="76">
        <v>5424.6702623388701</v>
      </c>
      <c r="G46" s="76">
        <v>183.229260197157</v>
      </c>
      <c r="H46" s="76">
        <v>31074.591961722301</v>
      </c>
      <c r="I46" s="94"/>
      <c r="J46" s="94" t="s">
        <v>456</v>
      </c>
      <c r="K46" s="76">
        <v>4.8504537030949901</v>
      </c>
      <c r="L46" s="76">
        <v>1585.3333753181901</v>
      </c>
      <c r="M46" s="76">
        <v>1675.8423101999199</v>
      </c>
      <c r="N46" s="76">
        <v>1675.8420099069499</v>
      </c>
      <c r="O46" s="76">
        <v>2049.6192853694602</v>
      </c>
      <c r="P46" s="76">
        <v>1.98171806686893E-3</v>
      </c>
      <c r="Q46" s="76">
        <v>728.92826120506697</v>
      </c>
      <c r="R46" s="76">
        <v>4037.4508330297299</v>
      </c>
      <c r="S46" s="76">
        <v>61364.930431168897</v>
      </c>
      <c r="T46" s="76">
        <v>1143.4572926384601</v>
      </c>
      <c r="U46" s="76">
        <v>514.50588009776902</v>
      </c>
      <c r="V46" s="76">
        <v>687.27590317730699</v>
      </c>
      <c r="W46" s="76">
        <v>2178.16151810479</v>
      </c>
      <c r="X46" s="76">
        <v>9.8540321653565801</v>
      </c>
      <c r="Y46" s="76">
        <v>1146.8259243144601</v>
      </c>
      <c r="Z46" s="76">
        <v>1146.8259243144601</v>
      </c>
      <c r="AA46" s="76">
        <v>12.2418538300346</v>
      </c>
      <c r="AB46" s="76">
        <v>285.294400757169</v>
      </c>
      <c r="AC46" s="76">
        <v>39.622242582091403</v>
      </c>
      <c r="AD46" s="76">
        <v>5483.3622244385697</v>
      </c>
      <c r="AE46" s="76">
        <v>336.01257039558999</v>
      </c>
      <c r="AF46" s="76">
        <v>148.65166201893101</v>
      </c>
      <c r="AG46" s="76">
        <v>233.00655393423401</v>
      </c>
      <c r="AH46" s="76">
        <v>23912.201120609301</v>
      </c>
      <c r="AI46" s="76">
        <v>0</v>
      </c>
      <c r="AJ46" s="76">
        <v>33919.933657743401</v>
      </c>
      <c r="AK46" s="76">
        <v>3437.4494026642801</v>
      </c>
      <c r="AL46" s="76">
        <v>369.697011432507</v>
      </c>
      <c r="AM46" s="76">
        <v>3819.3882679268199</v>
      </c>
      <c r="AN46" s="76">
        <v>0.349256091448436</v>
      </c>
      <c r="AO46" s="76">
        <v>673.80450274877705</v>
      </c>
      <c r="AP46" s="76">
        <v>16.6765862352221</v>
      </c>
      <c r="AQ46" s="76">
        <v>6202.38637634716</v>
      </c>
      <c r="AR46" s="76">
        <v>12.904392114287599</v>
      </c>
      <c r="AS46" s="76">
        <v>17.4192217067081</v>
      </c>
      <c r="AT46" s="76">
        <v>317.946816338453</v>
      </c>
      <c r="AU46" s="76">
        <v>12.507435824005</v>
      </c>
      <c r="AV46" s="76">
        <v>0.792613629965221</v>
      </c>
      <c r="AW46" s="76">
        <v>53.140080201943299</v>
      </c>
      <c r="AX46" s="76">
        <v>6956.0937312680398</v>
      </c>
      <c r="AY46" s="76">
        <v>5427.5436937343502</v>
      </c>
      <c r="AZ46" s="76">
        <v>1528.5500375336901</v>
      </c>
      <c r="BA46" s="76">
        <v>1.34590339081885</v>
      </c>
      <c r="BB46" s="76">
        <v>0.28078334341947803</v>
      </c>
      <c r="BC46" s="76">
        <v>261.79146579804501</v>
      </c>
      <c r="BD46" s="76">
        <v>5.6082429227775998</v>
      </c>
      <c r="BE46" s="76">
        <v>1881.6010587697101</v>
      </c>
      <c r="BF46" s="76">
        <v>9.8770001973136701</v>
      </c>
      <c r="BG46" s="76">
        <v>12.3411285978052</v>
      </c>
      <c r="BH46" s="76">
        <v>2748.11863589014</v>
      </c>
      <c r="BI46" s="76">
        <v>5493.1873661269001</v>
      </c>
      <c r="BJ46" s="76">
        <v>48.654202055810003</v>
      </c>
      <c r="BK46" s="76">
        <v>25.477692881826702</v>
      </c>
      <c r="BL46" s="76">
        <v>1.06043383609737</v>
      </c>
      <c r="BM46" s="76">
        <v>183.310498610096</v>
      </c>
      <c r="BN46" s="76">
        <v>1385.6188007839201</v>
      </c>
      <c r="BO46" s="76">
        <v>0</v>
      </c>
      <c r="BP46" s="76">
        <v>117.972560687905</v>
      </c>
      <c r="BQ46" s="76">
        <v>878.25576576358606</v>
      </c>
      <c r="BR46" s="76">
        <v>8.3511011826987707E-3</v>
      </c>
      <c r="BS46" s="76">
        <v>952.69873448019905</v>
      </c>
      <c r="BT46" s="76">
        <v>31081.692926580501</v>
      </c>
      <c r="BU46" s="76">
        <v>489.47287568794201</v>
      </c>
      <c r="BV46" s="94"/>
      <c r="BW46" s="24">
        <f t="shared" si="0"/>
        <v>3.2051870538628243E-3</v>
      </c>
      <c r="BX46" s="69">
        <f t="shared" si="3"/>
        <v>5.2581079685219342E-4</v>
      </c>
      <c r="BY46" s="69">
        <f t="shared" si="4"/>
        <v>-5.0348331693436307E-7</v>
      </c>
      <c r="BZ46" s="69">
        <f t="shared" si="5"/>
        <v>2.6744390257233883E-4</v>
      </c>
      <c r="CA46" s="69">
        <f t="shared" si="8"/>
        <v>5.2204454078714374E-4</v>
      </c>
      <c r="CB46" s="69">
        <f t="shared" si="9"/>
        <v>5.2969696894373424E-4</v>
      </c>
      <c r="CC46" s="69">
        <f t="shared" si="6"/>
        <v>4.4337030478422266E-4</v>
      </c>
      <c r="CD46" s="69">
        <f t="shared" si="7"/>
        <v>2.2851353501108837E-4</v>
      </c>
    </row>
    <row r="47" spans="1:82">
      <c r="A47" s="94" t="s">
        <v>457</v>
      </c>
      <c r="B47" s="76">
        <v>17771.6261551151</v>
      </c>
      <c r="C47" s="76">
        <v>6184.4879630078303</v>
      </c>
      <c r="D47" s="76">
        <v>7155.3849486569798</v>
      </c>
      <c r="E47" s="76">
        <v>15291.042408683001</v>
      </c>
      <c r="F47" s="76">
        <v>5944.7731656987598</v>
      </c>
      <c r="G47" s="76">
        <v>328.34016407097698</v>
      </c>
      <c r="H47" s="76">
        <v>18324.421622835798</v>
      </c>
      <c r="I47" s="94"/>
      <c r="J47" s="94" t="s">
        <v>457</v>
      </c>
      <c r="K47" s="76">
        <v>3.3514754794278998</v>
      </c>
      <c r="L47" s="76">
        <v>686.50855633064396</v>
      </c>
      <c r="M47" s="76">
        <v>465.05193256752898</v>
      </c>
      <c r="N47" s="76">
        <v>465.02788630685001</v>
      </c>
      <c r="O47" s="76">
        <v>518.26094046214303</v>
      </c>
      <c r="P47" s="76">
        <v>0.159523340420163</v>
      </c>
      <c r="Q47" s="76">
        <v>345.85321743970798</v>
      </c>
      <c r="R47" s="76">
        <v>891.66768477615699</v>
      </c>
      <c r="S47" s="76">
        <v>17484.388146188401</v>
      </c>
      <c r="T47" s="76">
        <v>275.81385816271398</v>
      </c>
      <c r="U47" s="76">
        <v>184.39981188410499</v>
      </c>
      <c r="V47" s="76">
        <v>158.89879403028101</v>
      </c>
      <c r="W47" s="76">
        <v>1218.32435937948</v>
      </c>
      <c r="X47" s="76">
        <v>7.1036265806825396</v>
      </c>
      <c r="Y47" s="76">
        <v>316.448444265246</v>
      </c>
      <c r="Z47" s="76">
        <v>316.448444265246</v>
      </c>
      <c r="AA47" s="76">
        <v>50.952081241576998</v>
      </c>
      <c r="AB47" s="76">
        <v>72.793564365312506</v>
      </c>
      <c r="AC47" s="76">
        <v>8.5829061555238493</v>
      </c>
      <c r="AD47" s="76">
        <v>2639.2343984659301</v>
      </c>
      <c r="AE47" s="76">
        <v>126.94755228002199</v>
      </c>
      <c r="AF47" s="76">
        <v>88.159411235426404</v>
      </c>
      <c r="AG47" s="76">
        <v>64.2276965873005</v>
      </c>
      <c r="AH47" s="76">
        <v>6158.9876011949</v>
      </c>
      <c r="AI47" s="76">
        <v>0</v>
      </c>
      <c r="AJ47" s="76">
        <v>20020.475833374599</v>
      </c>
      <c r="AK47" s="76">
        <v>6428.0463598383903</v>
      </c>
      <c r="AL47" s="76">
        <v>663.27531802928797</v>
      </c>
      <c r="AM47" s="76">
        <v>7142.27375910926</v>
      </c>
      <c r="AN47" s="76">
        <v>0.20570228259573201</v>
      </c>
      <c r="AO47" s="76">
        <v>260.20179745084999</v>
      </c>
      <c r="AP47" s="76">
        <v>219.89337511973801</v>
      </c>
      <c r="AQ47" s="76">
        <v>4220.8653757317297</v>
      </c>
      <c r="AR47" s="76">
        <v>65.650273987113906</v>
      </c>
      <c r="AS47" s="76">
        <v>8.31510448916152</v>
      </c>
      <c r="AT47" s="76">
        <v>623.41228301834803</v>
      </c>
      <c r="AU47" s="76">
        <v>143.01988666038301</v>
      </c>
      <c r="AV47" s="76">
        <v>22.588070690322201</v>
      </c>
      <c r="AW47" s="76">
        <v>61.8962630147103</v>
      </c>
      <c r="AX47" s="76">
        <v>15242.100456592199</v>
      </c>
      <c r="AY47" s="76">
        <v>5915.7921012953202</v>
      </c>
      <c r="AZ47" s="76">
        <v>9326.3083552968801</v>
      </c>
      <c r="BA47" s="76">
        <v>2.5630168689958501</v>
      </c>
      <c r="BB47" s="76">
        <v>3.2234389596388802</v>
      </c>
      <c r="BC47" s="76">
        <v>2512.8014311523998</v>
      </c>
      <c r="BD47" s="76">
        <v>5.0359720987450203</v>
      </c>
      <c r="BE47" s="76">
        <v>539.77326344681603</v>
      </c>
      <c r="BF47" s="76">
        <v>5.1473374041678301</v>
      </c>
      <c r="BG47" s="76">
        <v>10.131305323610899</v>
      </c>
      <c r="BH47" s="76">
        <v>975.91101473238598</v>
      </c>
      <c r="BI47" s="76">
        <v>5179.8640205862303</v>
      </c>
      <c r="BJ47" s="76">
        <v>603.34961449979801</v>
      </c>
      <c r="BK47" s="76">
        <v>100.23266915788901</v>
      </c>
      <c r="BL47" s="76">
        <v>12.8477806710869</v>
      </c>
      <c r="BM47" s="76">
        <v>327.53004903387898</v>
      </c>
      <c r="BN47" s="76">
        <v>1600.12277626592</v>
      </c>
      <c r="BO47" s="76">
        <v>0</v>
      </c>
      <c r="BP47" s="76">
        <v>75.929246130044802</v>
      </c>
      <c r="BQ47" s="76">
        <v>675.81945640697904</v>
      </c>
      <c r="BR47" s="76">
        <v>4.4364293901244904E-3</v>
      </c>
      <c r="BS47" s="76">
        <v>1111.08017082623</v>
      </c>
      <c r="BT47" s="76">
        <v>18237.537015272501</v>
      </c>
      <c r="BU47" s="76">
        <v>464.32838674478103</v>
      </c>
      <c r="BV47" s="94"/>
      <c r="BW47" s="24">
        <f t="shared" si="0"/>
        <v>7.1338740238838768E-3</v>
      </c>
      <c r="BX47" s="69">
        <f t="shared" si="3"/>
        <v>-1.6162730772052897E-2</v>
      </c>
      <c r="BY47" s="69">
        <f t="shared" si="4"/>
        <v>-4.1232777823256095E-3</v>
      </c>
      <c r="BZ47" s="69">
        <f t="shared" si="5"/>
        <v>-1.8323527862998648E-3</v>
      </c>
      <c r="CA47" s="69">
        <f t="shared" si="8"/>
        <v>-3.2006942877229692E-3</v>
      </c>
      <c r="CB47" s="69">
        <f t="shared" si="9"/>
        <v>-4.8750496605421178E-3</v>
      </c>
      <c r="CC47" s="69">
        <f t="shared" si="6"/>
        <v>-2.4673041124596592E-3</v>
      </c>
      <c r="CD47" s="69">
        <f t="shared" si="7"/>
        <v>-4.7414652070121646E-3</v>
      </c>
    </row>
    <row r="48" spans="1:82">
      <c r="A48" s="3"/>
      <c r="I48" s="94"/>
      <c r="J48" s="94"/>
      <c r="L48" s="76"/>
      <c r="M48" s="76"/>
      <c r="N48" s="76"/>
      <c r="O48" s="76"/>
      <c r="Q48" s="76"/>
      <c r="R48" s="76"/>
      <c r="S48" s="76"/>
      <c r="T48" s="76"/>
      <c r="U48" s="76"/>
      <c r="V48" s="76"/>
      <c r="W48" s="76"/>
      <c r="Y48" s="76"/>
      <c r="Z48" s="76"/>
      <c r="AA48" s="76"/>
      <c r="AB48" s="76"/>
      <c r="AC48" s="76"/>
      <c r="AE48" s="76"/>
      <c r="AF48" s="76"/>
      <c r="AG48" s="76"/>
      <c r="AH48" s="76"/>
      <c r="AI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S48" s="76"/>
      <c r="BT48" s="76"/>
      <c r="BU48" s="76"/>
      <c r="BV48" s="94"/>
      <c r="BW48" s="94"/>
      <c r="BX48" s="69"/>
      <c r="BY48" s="69" t="str">
        <f>IF(AH48&lt;&gt;0,(AH48-C48)/C48,"")</f>
        <v/>
      </c>
      <c r="BZ48" s="69" t="str">
        <f>IF(AM48&lt;&gt;0,(AM48-D48)/D48,"")</f>
        <v/>
      </c>
      <c r="CA48" s="69" t="str">
        <f t="shared" si="8"/>
        <v/>
      </c>
      <c r="CB48" s="69" t="str">
        <f t="shared" si="9"/>
        <v/>
      </c>
      <c r="CC48" s="69" t="str">
        <f>IF(BM48&lt;&gt;0,(BM48-G48)/G48,"")</f>
        <v/>
      </c>
      <c r="CD48" s="69" t="str">
        <f>IF(BT48&lt;&gt;0,(BT48-H48)/H48,"")</f>
        <v/>
      </c>
    </row>
    <row r="49" spans="1:82">
      <c r="A49" s="4" t="s">
        <v>339</v>
      </c>
      <c r="B49" s="1">
        <f>SUM(B3:B47)</f>
        <v>4037421.6128967665</v>
      </c>
      <c r="C49" s="1">
        <f t="shared" ref="C49:H49" si="10">SUM(C3:C47)</f>
        <v>580223.91221390234</v>
      </c>
      <c r="D49" s="1">
        <f t="shared" si="10"/>
        <v>561543.55835420161</v>
      </c>
      <c r="E49" s="1">
        <f>SUM(E3:E47)</f>
        <v>696176.20126798202</v>
      </c>
      <c r="F49" s="1">
        <f t="shared" si="10"/>
        <v>435319.04803816485</v>
      </c>
      <c r="G49" s="1">
        <f t="shared" si="10"/>
        <v>29528.470082393502</v>
      </c>
      <c r="H49" s="1">
        <f t="shared" si="10"/>
        <v>2330944.3163213991</v>
      </c>
      <c r="I49" s="94"/>
      <c r="J49" s="94"/>
      <c r="K49" s="1">
        <f>SUM(K3:K47)</f>
        <v>1823.0601032754257</v>
      </c>
      <c r="L49" s="1">
        <f>SUM(L3:L47)</f>
        <v>131206.43312366112</v>
      </c>
      <c r="M49" s="1">
        <f>SUM(M3:M47)</f>
        <v>66674.845796652939</v>
      </c>
      <c r="N49" s="1">
        <f>SUM(N3:N47)</f>
        <v>66654.204965663186</v>
      </c>
      <c r="O49" s="1">
        <f t="shared" ref="O49:BU49" si="11">SUM(O3:O47)</f>
        <v>78766.508641321663</v>
      </c>
      <c r="P49" s="1">
        <f t="shared" si="11"/>
        <v>151.87253211598642</v>
      </c>
      <c r="Q49" s="1">
        <f t="shared" si="11"/>
        <v>70376.047408378581</v>
      </c>
      <c r="R49" s="1">
        <f t="shared" si="11"/>
        <v>836464.55472199072</v>
      </c>
      <c r="S49" s="1">
        <f t="shared" si="11"/>
        <v>3981086.6342420625</v>
      </c>
      <c r="T49" s="1">
        <f t="shared" si="11"/>
        <v>57807.970278304114</v>
      </c>
      <c r="U49" s="1">
        <f t="shared" si="11"/>
        <v>31667.206451977312</v>
      </c>
      <c r="V49" s="1">
        <f t="shared" si="11"/>
        <v>31440.027761406611</v>
      </c>
      <c r="W49" s="1">
        <f t="shared" si="11"/>
        <v>205415.69162123839</v>
      </c>
      <c r="X49" s="1">
        <f t="shared" si="11"/>
        <v>2221.7020298145221</v>
      </c>
      <c r="Y49" s="1">
        <f t="shared" si="11"/>
        <v>49125.717350735365</v>
      </c>
      <c r="Z49" s="1">
        <f t="shared" si="11"/>
        <v>49125.717350735365</v>
      </c>
      <c r="AA49" s="1">
        <f t="shared" si="11"/>
        <v>3180.5727530756608</v>
      </c>
      <c r="AB49" s="1">
        <f t="shared" si="11"/>
        <v>32807.470867211916</v>
      </c>
      <c r="AC49" s="1">
        <f t="shared" si="11"/>
        <v>1685.5503322722755</v>
      </c>
      <c r="AD49" s="1">
        <f t="shared" si="11"/>
        <v>398445.94169851334</v>
      </c>
      <c r="AE49" s="1">
        <f t="shared" si="11"/>
        <v>17268.473854258405</v>
      </c>
      <c r="AF49" s="1">
        <f t="shared" si="11"/>
        <v>14321.302758709598</v>
      </c>
      <c r="AG49" s="1">
        <f t="shared" si="11"/>
        <v>9742.4151064761008</v>
      </c>
      <c r="AH49" s="1">
        <f t="shared" si="11"/>
        <v>578391.23038404691</v>
      </c>
      <c r="AI49" s="1">
        <f t="shared" si="11"/>
        <v>0</v>
      </c>
      <c r="AJ49" s="1">
        <f t="shared" si="11"/>
        <v>2604169.2842435176</v>
      </c>
      <c r="AK49" s="1">
        <f t="shared" si="11"/>
        <v>501282.95897101669</v>
      </c>
      <c r="AL49" s="1">
        <f t="shared" si="11"/>
        <v>52517.615409415892</v>
      </c>
      <c r="AM49" s="1">
        <f t="shared" si="11"/>
        <v>556981.14713350858</v>
      </c>
      <c r="AN49" s="1">
        <f t="shared" si="11"/>
        <v>24.375927373909267</v>
      </c>
      <c r="AO49" s="1">
        <f t="shared" si="11"/>
        <v>41183.766580748954</v>
      </c>
      <c r="AP49" s="1">
        <f t="shared" si="11"/>
        <v>4093.1420860128924</v>
      </c>
      <c r="AQ49" s="1">
        <f t="shared" si="11"/>
        <v>620803.02903789107</v>
      </c>
      <c r="AR49" s="1">
        <f t="shared" si="11"/>
        <v>2141.9091776995938</v>
      </c>
      <c r="AS49" s="1">
        <f t="shared" si="11"/>
        <v>1388.2274810850015</v>
      </c>
      <c r="AT49" s="1">
        <f t="shared" si="11"/>
        <v>35011.135149817914</v>
      </c>
      <c r="AU49" s="1">
        <f t="shared" si="11"/>
        <v>3508.7693153355067</v>
      </c>
      <c r="AV49" s="1">
        <f t="shared" si="11"/>
        <v>1013.7156464201566</v>
      </c>
      <c r="AW49" s="1">
        <f t="shared" si="11"/>
        <v>3747.8771096839059</v>
      </c>
      <c r="AX49" s="1">
        <f t="shared" si="11"/>
        <v>688782.49977691716</v>
      </c>
      <c r="AY49" s="1">
        <f t="shared" si="11"/>
        <v>429832.80787575425</v>
      </c>
      <c r="AZ49" s="1">
        <f t="shared" si="11"/>
        <v>258949.69190116232</v>
      </c>
      <c r="BA49" s="1">
        <f t="shared" si="11"/>
        <v>124.0230710205678</v>
      </c>
      <c r="BB49" s="1">
        <f t="shared" si="11"/>
        <v>110.33495433040082</v>
      </c>
      <c r="BC49" s="1">
        <f t="shared" si="11"/>
        <v>84697.355490067552</v>
      </c>
      <c r="BD49" s="1">
        <f t="shared" si="11"/>
        <v>458.04011660624826</v>
      </c>
      <c r="BE49" s="1">
        <f t="shared" si="11"/>
        <v>104938.23901681454</v>
      </c>
      <c r="BF49" s="1">
        <f t="shared" si="11"/>
        <v>726.16331680467431</v>
      </c>
      <c r="BG49" s="1">
        <f t="shared" si="11"/>
        <v>1100.2122210246396</v>
      </c>
      <c r="BH49" s="1">
        <f t="shared" si="11"/>
        <v>166655.12425604457</v>
      </c>
      <c r="BI49" s="1">
        <f t="shared" si="11"/>
        <v>368163.00165377604</v>
      </c>
      <c r="BJ49" s="1">
        <f t="shared" si="11"/>
        <v>11544.362688594687</v>
      </c>
      <c r="BK49" s="1">
        <f t="shared" si="11"/>
        <v>8221.8769959072142</v>
      </c>
      <c r="BL49" s="1">
        <f t="shared" si="11"/>
        <v>352.2997824843431</v>
      </c>
      <c r="BM49" s="1">
        <f t="shared" si="11"/>
        <v>29283.979646374337</v>
      </c>
      <c r="BN49" s="1">
        <f t="shared" si="11"/>
        <v>159693.39627313145</v>
      </c>
      <c r="BO49" s="1">
        <f t="shared" si="11"/>
        <v>0</v>
      </c>
      <c r="BP49" s="1">
        <f t="shared" si="11"/>
        <v>14487.293219497138</v>
      </c>
      <c r="BQ49" s="1">
        <f t="shared" si="11"/>
        <v>97665.832620585847</v>
      </c>
      <c r="BR49" s="1">
        <f t="shared" si="11"/>
        <v>0.85477472380904018</v>
      </c>
      <c r="BS49" s="1">
        <f t="shared" si="11"/>
        <v>118227.16326050351</v>
      </c>
      <c r="BT49" s="1">
        <f t="shared" si="11"/>
        <v>2310060.519531569</v>
      </c>
      <c r="BU49" s="1">
        <f t="shared" si="11"/>
        <v>61399.308254032112</v>
      </c>
      <c r="BV49" s="94"/>
      <c r="BW49" s="94"/>
      <c r="BX49" s="69">
        <f>+(R49-B49)/B49</f>
        <v>-0.7928220941677071</v>
      </c>
      <c r="BY49" s="69">
        <f>IF(AH49&lt;&gt;0,(AH49-C49)/C49,"")</f>
        <v>-3.1585768722675483E-3</v>
      </c>
      <c r="BZ49" s="69">
        <f>IF(AM49&lt;&gt;0,(AM49-D49)/D49,"")</f>
        <v>-8.1247681552340471E-3</v>
      </c>
      <c r="CA49" s="69">
        <f t="shared" si="8"/>
        <v>-1.0620445625113762E-2</v>
      </c>
      <c r="CB49" s="69">
        <f t="shared" si="9"/>
        <v>-1.260280290314706E-2</v>
      </c>
      <c r="CC49" s="69">
        <f>IF(BM49&lt;&gt;0,(BM49-G49)/G49,"")</f>
        <v>-8.2798206387585099E-3</v>
      </c>
      <c r="CD49" s="69">
        <f>IF(BT49&lt;&gt;0,(BT49-H49)/H49,"")</f>
        <v>-8.9593718063535888E-3</v>
      </c>
    </row>
    <row r="50" spans="1:82">
      <c r="A50" s="4" t="s">
        <v>458</v>
      </c>
      <c r="B50" s="1">
        <f>SUM(B3:B15)</f>
        <v>2354198.9828815837</v>
      </c>
      <c r="C50" s="1">
        <f t="shared" ref="C50:H50" si="12">SUM(C3:C15)</f>
        <v>4126.0750336743395</v>
      </c>
      <c r="D50" s="1">
        <f t="shared" si="12"/>
        <v>343130.76302883867</v>
      </c>
      <c r="E50" s="1">
        <f>SUM(E3:E15)</f>
        <v>237586.9822160654</v>
      </c>
      <c r="F50" s="1">
        <f t="shared" si="12"/>
        <v>186704.69553964821</v>
      </c>
      <c r="G50" s="1">
        <f t="shared" si="12"/>
        <v>17107.675607772027</v>
      </c>
      <c r="H50" s="1">
        <f t="shared" si="12"/>
        <v>766996.15138685494</v>
      </c>
      <c r="I50" s="94"/>
      <c r="J50" s="94"/>
      <c r="K50" s="1">
        <f>SUM(K3:K15)</f>
        <v>1359.3427474424736</v>
      </c>
      <c r="L50" s="1">
        <f>SUM(L3:L15)</f>
        <v>49966.035359170754</v>
      </c>
      <c r="M50" s="1">
        <f>SUM(M3:M15)</f>
        <v>23086.070399038501</v>
      </c>
      <c r="N50" s="1">
        <f>SUM(N3:N15)</f>
        <v>23066.278938154643</v>
      </c>
      <c r="O50" s="1">
        <f t="shared" ref="O50:BU50" si="13">SUM(O3:O15)</f>
        <v>26537.900255984361</v>
      </c>
      <c r="P50" s="1">
        <f t="shared" si="13"/>
        <v>146.25545621329823</v>
      </c>
      <c r="Q50" s="1">
        <f t="shared" si="13"/>
        <v>15297.561084527069</v>
      </c>
      <c r="R50" s="1">
        <f t="shared" si="13"/>
        <v>734726.09709628415</v>
      </c>
      <c r="S50" s="1">
        <f t="shared" si="13"/>
        <v>2342202.9575720793</v>
      </c>
      <c r="T50" s="1">
        <f t="shared" si="13"/>
        <v>27531.982603664594</v>
      </c>
      <c r="U50" s="1">
        <f t="shared" si="13"/>
        <v>15244.234570231718</v>
      </c>
      <c r="V50" s="1">
        <f t="shared" si="13"/>
        <v>14086.796974851804</v>
      </c>
      <c r="W50" s="1">
        <f t="shared" si="13"/>
        <v>54131.533264828155</v>
      </c>
      <c r="X50" s="1">
        <f t="shared" si="13"/>
        <v>886.00752734527373</v>
      </c>
      <c r="Y50" s="1">
        <f t="shared" si="13"/>
        <v>18590.901980398339</v>
      </c>
      <c r="Z50" s="1">
        <f t="shared" si="13"/>
        <v>18590.901980398339</v>
      </c>
      <c r="AA50" s="1">
        <f t="shared" si="13"/>
        <v>2043.0949318404166</v>
      </c>
      <c r="AB50" s="1">
        <f t="shared" si="13"/>
        <v>25051.150513153923</v>
      </c>
      <c r="AC50" s="1">
        <f t="shared" si="13"/>
        <v>701.94678634110198</v>
      </c>
      <c r="AD50" s="1">
        <f t="shared" si="13"/>
        <v>142584.82426333253</v>
      </c>
      <c r="AE50" s="1">
        <f t="shared" si="13"/>
        <v>4293.3333867424844</v>
      </c>
      <c r="AF50" s="1">
        <f t="shared" si="13"/>
        <v>4840.4843344324254</v>
      </c>
      <c r="AG50" s="1">
        <f t="shared" si="13"/>
        <v>3842.7080576729622</v>
      </c>
      <c r="AH50" s="1">
        <f t="shared" si="13"/>
        <v>4110.5646178121051</v>
      </c>
      <c r="AI50" s="1">
        <f t="shared" si="13"/>
        <v>0</v>
      </c>
      <c r="AJ50" s="1">
        <f t="shared" si="13"/>
        <v>852075.29811607115</v>
      </c>
      <c r="AK50" s="1">
        <f t="shared" si="13"/>
        <v>306703.98824429762</v>
      </c>
      <c r="AL50" s="1">
        <f t="shared" si="13"/>
        <v>32035.202380324619</v>
      </c>
      <c r="AM50" s="1">
        <f t="shared" si="13"/>
        <v>340782.28555646277</v>
      </c>
      <c r="AN50" s="1">
        <f t="shared" si="13"/>
        <v>8.5283367193434678</v>
      </c>
      <c r="AO50" s="1">
        <f t="shared" si="13"/>
        <v>18558.805157526767</v>
      </c>
      <c r="AP50" s="1">
        <f t="shared" si="13"/>
        <v>224.97507475246246</v>
      </c>
      <c r="AQ50" s="1">
        <f t="shared" si="13"/>
        <v>261594.33490761145</v>
      </c>
      <c r="AR50" s="1">
        <f t="shared" si="13"/>
        <v>521.68167765726821</v>
      </c>
      <c r="AS50" s="1">
        <f t="shared" si="13"/>
        <v>839.64982526617814</v>
      </c>
      <c r="AT50" s="1">
        <f t="shared" si="13"/>
        <v>18110.976785330429</v>
      </c>
      <c r="AU50" s="1">
        <f t="shared" si="13"/>
        <v>900.64450738520577</v>
      </c>
      <c r="AV50" s="1">
        <f t="shared" si="13"/>
        <v>244.14754802862902</v>
      </c>
      <c r="AW50" s="1">
        <f t="shared" si="13"/>
        <v>1589.2460452788559</v>
      </c>
      <c r="AX50" s="1">
        <f t="shared" si="13"/>
        <v>236932.53689158842</v>
      </c>
      <c r="AY50" s="1">
        <f t="shared" si="13"/>
        <v>186082.65228898881</v>
      </c>
      <c r="AZ50" s="1">
        <f t="shared" si="13"/>
        <v>50849.884602599574</v>
      </c>
      <c r="BA50" s="1">
        <f t="shared" si="13"/>
        <v>34.818023111453449</v>
      </c>
      <c r="BB50" s="1">
        <f t="shared" si="13"/>
        <v>51.223797803297877</v>
      </c>
      <c r="BC50" s="1">
        <f t="shared" si="13"/>
        <v>15430.647827449831</v>
      </c>
      <c r="BD50" s="1">
        <f t="shared" si="13"/>
        <v>244.30469644321693</v>
      </c>
      <c r="BE50" s="1">
        <f t="shared" si="13"/>
        <v>54182.979024678032</v>
      </c>
      <c r="BF50" s="1">
        <f t="shared" si="13"/>
        <v>391.12814080600867</v>
      </c>
      <c r="BG50" s="1">
        <f t="shared" si="13"/>
        <v>597.86118743005977</v>
      </c>
      <c r="BH50" s="1">
        <f t="shared" si="13"/>
        <v>87450.176297586397</v>
      </c>
      <c r="BI50" s="1">
        <f t="shared" si="13"/>
        <v>26082.412621853335</v>
      </c>
      <c r="BJ50" s="1">
        <f t="shared" si="13"/>
        <v>771.62494814198612</v>
      </c>
      <c r="BK50" s="1">
        <f t="shared" si="13"/>
        <v>4376.8059624983762</v>
      </c>
      <c r="BL50" s="1">
        <f t="shared" si="13"/>
        <v>119.7609193409935</v>
      </c>
      <c r="BM50" s="1">
        <f t="shared" si="13"/>
        <v>17051.9067536166</v>
      </c>
      <c r="BN50" s="1">
        <f t="shared" si="13"/>
        <v>36667.892531151396</v>
      </c>
      <c r="BO50" s="1">
        <f t="shared" si="13"/>
        <v>0</v>
      </c>
      <c r="BP50" s="1">
        <f t="shared" si="13"/>
        <v>2132.7901779630511</v>
      </c>
      <c r="BQ50" s="1">
        <f t="shared" si="13"/>
        <v>43941.810407835525</v>
      </c>
      <c r="BR50" s="1">
        <f t="shared" si="13"/>
        <v>0.41297698101469288</v>
      </c>
      <c r="BS50" s="1">
        <f t="shared" si="13"/>
        <v>29519.387991524291</v>
      </c>
      <c r="BT50" s="1">
        <f t="shared" si="13"/>
        <v>763150.41518120188</v>
      </c>
      <c r="BU50" s="1">
        <f t="shared" si="13"/>
        <v>27846.686799184532</v>
      </c>
      <c r="BV50" s="94"/>
      <c r="BW50" s="94"/>
      <c r="BX50" s="69">
        <f>+(R50-B50)/B50</f>
        <v>-0.68790824291455366</v>
      </c>
      <c r="BY50" s="69">
        <f>IF(AH50&lt;&gt;0,(AH50-C50)/C50,"")</f>
        <v>-3.7591211346493813E-3</v>
      </c>
      <c r="BZ50" s="69">
        <f>IF(AM50&lt;&gt;0,(AM50-D50)/D50,"")</f>
        <v>-6.8442638358791642E-3</v>
      </c>
      <c r="CA50" s="69">
        <f t="shared" si="8"/>
        <v>-2.7545504318995892E-3</v>
      </c>
      <c r="CB50" s="69">
        <f t="shared" si="9"/>
        <v>-3.3316958036939013E-3</v>
      </c>
      <c r="CC50" s="69">
        <f>IF(BM50&lt;&gt;0,(BM50-G50)/G50,"")</f>
        <v>-3.2598732542070928E-3</v>
      </c>
      <c r="CD50" s="69">
        <f>IF(BT50&lt;&gt;0,(BT50-H50)/H50,"")</f>
        <v>-5.0140228196703888E-3</v>
      </c>
    </row>
    <row r="51" spans="1:82">
      <c r="A51" s="4" t="s">
        <v>459</v>
      </c>
      <c r="B51" s="1">
        <f>SUM(B16:B47)</f>
        <v>1683222.6300151837</v>
      </c>
      <c r="C51" s="1">
        <f t="shared" ref="C51:H51" si="14">SUM(C16:C47)</f>
        <v>576097.83718022797</v>
      </c>
      <c r="D51" s="1">
        <f t="shared" si="14"/>
        <v>218412.79532536282</v>
      </c>
      <c r="E51" s="1">
        <f>SUM(E16:E47)</f>
        <v>458589.21905191656</v>
      </c>
      <c r="F51" s="1">
        <f t="shared" si="14"/>
        <v>248614.35249851679</v>
      </c>
      <c r="G51" s="1">
        <f t="shared" si="14"/>
        <v>12420.794474621463</v>
      </c>
      <c r="H51" s="1">
        <f t="shared" si="14"/>
        <v>1563948.1649345439</v>
      </c>
      <c r="I51" s="94"/>
      <c r="J51" s="94"/>
      <c r="K51" s="1">
        <f>SUM(K16:K47)</f>
        <v>463.71735583295248</v>
      </c>
      <c r="L51" s="1">
        <f>SUM(L16:L47)</f>
        <v>81240.397764490379</v>
      </c>
      <c r="M51" s="1">
        <f>SUM(M16:M47)</f>
        <v>43588.775397614423</v>
      </c>
      <c r="N51" s="1">
        <f>SUM(N16:N47)</f>
        <v>43587.926027508547</v>
      </c>
      <c r="O51" s="1">
        <f t="shared" ref="O51:BU51" si="15">SUM(O16:O47)</f>
        <v>52228.608385337298</v>
      </c>
      <c r="P51" s="1">
        <f t="shared" si="15"/>
        <v>5.6170759026882289</v>
      </c>
      <c r="Q51" s="1">
        <f t="shared" si="15"/>
        <v>55078.486323851503</v>
      </c>
      <c r="R51" s="1">
        <f t="shared" si="15"/>
        <v>101738.45762570664</v>
      </c>
      <c r="S51" s="1">
        <f t="shared" si="15"/>
        <v>1638883.6766699823</v>
      </c>
      <c r="T51" s="1">
        <f t="shared" si="15"/>
        <v>30275.987674639528</v>
      </c>
      <c r="U51" s="1">
        <f t="shared" si="15"/>
        <v>16422.971881745609</v>
      </c>
      <c r="V51" s="1">
        <f t="shared" si="15"/>
        <v>17353.23078655481</v>
      </c>
      <c r="W51" s="1">
        <f t="shared" si="15"/>
        <v>151284.15835641022</v>
      </c>
      <c r="X51" s="1">
        <f t="shared" si="15"/>
        <v>1335.6945024692475</v>
      </c>
      <c r="Y51" s="1">
        <f t="shared" si="15"/>
        <v>30534.815370337026</v>
      </c>
      <c r="Z51" s="1">
        <f t="shared" si="15"/>
        <v>30534.815370337026</v>
      </c>
      <c r="AA51" s="1">
        <f t="shared" si="15"/>
        <v>1137.4778212352439</v>
      </c>
      <c r="AB51" s="1">
        <f t="shared" si="15"/>
        <v>7756.3203540579971</v>
      </c>
      <c r="AC51" s="1">
        <f t="shared" si="15"/>
        <v>983.60354593117336</v>
      </c>
      <c r="AD51" s="1">
        <f t="shared" si="15"/>
        <v>255861.1174351807</v>
      </c>
      <c r="AE51" s="1">
        <f t="shared" si="15"/>
        <v>12975.140467515927</v>
      </c>
      <c r="AF51" s="1">
        <f t="shared" si="15"/>
        <v>9480.8184242771731</v>
      </c>
      <c r="AG51" s="1">
        <f t="shared" si="15"/>
        <v>5899.7070488031377</v>
      </c>
      <c r="AH51" s="1">
        <f t="shared" si="15"/>
        <v>574280.66576623474</v>
      </c>
      <c r="AI51" s="1">
        <f t="shared" si="15"/>
        <v>0</v>
      </c>
      <c r="AJ51" s="1">
        <f t="shared" si="15"/>
        <v>1752093.9861274464</v>
      </c>
      <c r="AK51" s="1">
        <f t="shared" si="15"/>
        <v>194578.97072671907</v>
      </c>
      <c r="AL51" s="1">
        <f t="shared" si="15"/>
        <v>20482.413029091254</v>
      </c>
      <c r="AM51" s="1">
        <f t="shared" si="15"/>
        <v>216198.86157704564</v>
      </c>
      <c r="AN51" s="1">
        <f t="shared" si="15"/>
        <v>15.847590654565799</v>
      </c>
      <c r="AO51" s="1">
        <f t="shared" si="15"/>
        <v>22624.961423222194</v>
      </c>
      <c r="AP51" s="1">
        <f t="shared" si="15"/>
        <v>3868.1670112604297</v>
      </c>
      <c r="AQ51" s="1">
        <f t="shared" si="15"/>
        <v>359208.69413027941</v>
      </c>
      <c r="AR51" s="1">
        <f t="shared" si="15"/>
        <v>1620.227500042326</v>
      </c>
      <c r="AS51" s="1">
        <f t="shared" si="15"/>
        <v>548.57765581882336</v>
      </c>
      <c r="AT51" s="1">
        <f t="shared" si="15"/>
        <v>16900.158364487488</v>
      </c>
      <c r="AU51" s="1">
        <f t="shared" si="15"/>
        <v>2608.1248079503011</v>
      </c>
      <c r="AV51" s="1">
        <f t="shared" si="15"/>
        <v>769.56809839152777</v>
      </c>
      <c r="AW51" s="1">
        <f t="shared" si="15"/>
        <v>2158.6310644050504</v>
      </c>
      <c r="AX51" s="1">
        <f t="shared" si="15"/>
        <v>451849.96288532874</v>
      </c>
      <c r="AY51" s="1">
        <f t="shared" si="15"/>
        <v>243750.15558676564</v>
      </c>
      <c r="AZ51" s="1">
        <f t="shared" si="15"/>
        <v>208099.80729856272</v>
      </c>
      <c r="BA51" s="1">
        <f t="shared" si="15"/>
        <v>89.205047909114327</v>
      </c>
      <c r="BB51" s="1">
        <f t="shared" si="15"/>
        <v>59.111156527102949</v>
      </c>
      <c r="BC51" s="1">
        <f t="shared" si="15"/>
        <v>69266.70766261773</v>
      </c>
      <c r="BD51" s="1">
        <f t="shared" si="15"/>
        <v>213.73542016303145</v>
      </c>
      <c r="BE51" s="1">
        <f t="shared" si="15"/>
        <v>50755.259992136496</v>
      </c>
      <c r="BF51" s="1">
        <f t="shared" si="15"/>
        <v>335.03517599866552</v>
      </c>
      <c r="BG51" s="1">
        <f t="shared" si="15"/>
        <v>502.35103359458003</v>
      </c>
      <c r="BH51" s="1">
        <f t="shared" si="15"/>
        <v>79204.947958458142</v>
      </c>
      <c r="BI51" s="1">
        <f t="shared" si="15"/>
        <v>342080.58903192263</v>
      </c>
      <c r="BJ51" s="1">
        <f t="shared" si="15"/>
        <v>10772.737740452703</v>
      </c>
      <c r="BK51" s="1">
        <f t="shared" si="15"/>
        <v>3845.0710334088362</v>
      </c>
      <c r="BL51" s="1">
        <f t="shared" si="15"/>
        <v>232.5388631433496</v>
      </c>
      <c r="BM51" s="1">
        <f t="shared" si="15"/>
        <v>12232.07289275774</v>
      </c>
      <c r="BN51" s="1">
        <f t="shared" si="15"/>
        <v>123025.50374198012</v>
      </c>
      <c r="BO51" s="1">
        <f t="shared" si="15"/>
        <v>0</v>
      </c>
      <c r="BP51" s="1">
        <f t="shared" si="15"/>
        <v>12354.503041534086</v>
      </c>
      <c r="BQ51" s="1">
        <f t="shared" si="15"/>
        <v>53724.022212750322</v>
      </c>
      <c r="BR51" s="1">
        <f t="shared" si="15"/>
        <v>0.44179774279434714</v>
      </c>
      <c r="BS51" s="1">
        <f t="shared" si="15"/>
        <v>88707.775268979211</v>
      </c>
      <c r="BT51" s="1">
        <f t="shared" si="15"/>
        <v>1546910.1043503673</v>
      </c>
      <c r="BU51" s="1">
        <f t="shared" si="15"/>
        <v>33552.621454847584</v>
      </c>
      <c r="BV51" s="94"/>
      <c r="BW51" s="94"/>
      <c r="BX51" s="69">
        <f>+(R51-B51)/B51</f>
        <v>-0.93955733732929381</v>
      </c>
      <c r="BY51" s="69">
        <f>IF(AH51&lt;&gt;0,(AH51-C51)/C51,"")</f>
        <v>-3.1542757092919644E-3</v>
      </c>
      <c r="BZ51" s="69">
        <f>IF(AM51&lt;&gt;0,(AM51-D51)/D51,"")</f>
        <v>-1.0136465425567925E-2</v>
      </c>
      <c r="CA51" s="69">
        <f t="shared" si="8"/>
        <v>-1.4695627124685785E-2</v>
      </c>
      <c r="CB51" s="69">
        <f t="shared" si="9"/>
        <v>-1.9565229693567939E-2</v>
      </c>
      <c r="CC51" s="69">
        <f>IF(BM51&lt;&gt;0,(BM51-G51)/G51,"")</f>
        <v>-1.5194002464924833E-2</v>
      </c>
      <c r="CD51" s="69">
        <f>IF(BT51&lt;&gt;0,(BT51-H51)/H51,"")</f>
        <v>-1.0894261693698563E-2</v>
      </c>
    </row>
    <row r="52" spans="1:82">
      <c r="A52" s="68"/>
      <c r="I52" s="94"/>
      <c r="J52" s="94"/>
      <c r="L52" s="76"/>
      <c r="M52" s="76"/>
      <c r="N52" s="76"/>
      <c r="O52" s="76"/>
      <c r="Q52" s="76"/>
      <c r="R52" s="76"/>
      <c r="S52" s="76"/>
      <c r="T52" s="76"/>
      <c r="U52" s="76"/>
      <c r="V52" s="76"/>
      <c r="W52" s="76"/>
      <c r="Y52" s="76"/>
      <c r="Z52" s="76"/>
      <c r="AA52" s="76"/>
      <c r="AB52" s="76"/>
      <c r="AC52" s="76"/>
      <c r="AE52" s="76"/>
      <c r="AF52" s="76"/>
      <c r="AG52" s="76"/>
      <c r="AH52" s="76"/>
      <c r="AI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S52" s="76"/>
      <c r="BT52" s="76"/>
      <c r="BU52" s="76"/>
      <c r="BV52" s="94"/>
      <c r="BW52" s="94"/>
      <c r="BX52" s="94"/>
      <c r="BY52" s="94"/>
      <c r="BZ52" s="94"/>
      <c r="CA52" s="94"/>
      <c r="CB52" s="94"/>
      <c r="CC52" s="94"/>
      <c r="CD52" s="94"/>
    </row>
    <row r="53" spans="1:82">
      <c r="A53" s="68"/>
      <c r="I53" s="94"/>
      <c r="J53" s="94"/>
      <c r="L53" s="76"/>
      <c r="M53" s="76"/>
      <c r="N53" s="76"/>
      <c r="O53" s="76"/>
      <c r="Q53" s="76"/>
      <c r="R53" s="76"/>
      <c r="S53" s="76"/>
      <c r="T53" s="76"/>
      <c r="U53" s="76"/>
      <c r="V53" s="76"/>
      <c r="W53" s="76"/>
      <c r="Y53" s="76"/>
      <c r="Z53" s="76"/>
      <c r="AA53" s="76"/>
      <c r="AB53" s="76"/>
      <c r="AC53" s="76"/>
      <c r="AE53" s="76"/>
      <c r="AF53" s="76"/>
      <c r="AG53" s="76"/>
      <c r="AH53" s="76"/>
      <c r="AI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S53" s="76"/>
      <c r="BT53" s="76"/>
      <c r="BU53" s="76"/>
      <c r="BV53" s="94"/>
      <c r="BW53" s="94"/>
      <c r="BX53" s="94"/>
      <c r="BY53" s="94"/>
      <c r="BZ53" s="94"/>
      <c r="CA53" s="94"/>
      <c r="CB53" s="94"/>
      <c r="CC53" s="94"/>
      <c r="CD53" s="94"/>
    </row>
    <row r="54" spans="1:82">
      <c r="A54" s="68"/>
      <c r="I54" s="94"/>
      <c r="J54" s="94"/>
      <c r="L54" s="76"/>
      <c r="M54" s="76"/>
      <c r="N54" s="76"/>
      <c r="O54" s="76"/>
      <c r="Q54" s="76"/>
      <c r="R54" s="76"/>
      <c r="S54" s="76"/>
      <c r="T54" s="76"/>
      <c r="U54" s="76"/>
      <c r="V54" s="76"/>
      <c r="W54" s="76"/>
      <c r="Y54" s="76"/>
      <c r="Z54" s="76"/>
      <c r="AA54" s="76"/>
      <c r="AB54" s="76"/>
      <c r="AC54" s="76"/>
      <c r="AE54" s="76"/>
      <c r="AF54" s="76"/>
      <c r="AG54" s="76"/>
      <c r="AH54" s="76"/>
      <c r="AI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S54" s="76"/>
      <c r="BT54" s="76"/>
      <c r="BU54" s="76"/>
      <c r="BV54" s="94"/>
      <c r="BW54" s="94"/>
      <c r="BX54" s="94"/>
      <c r="BY54" s="94"/>
      <c r="BZ54" s="94"/>
      <c r="CA54" s="94"/>
      <c r="CB54" s="94"/>
      <c r="CC54" s="94"/>
      <c r="CD54" s="94"/>
    </row>
    <row r="55" spans="1:82">
      <c r="A55" s="10"/>
      <c r="I55" s="94"/>
      <c r="J55" s="94"/>
      <c r="L55" s="76"/>
      <c r="M55" s="76"/>
      <c r="N55" s="76"/>
      <c r="O55" s="76"/>
      <c r="Q55" s="76"/>
      <c r="R55" s="76"/>
      <c r="S55" s="76"/>
      <c r="T55" s="76"/>
      <c r="U55" s="76"/>
      <c r="V55" s="76"/>
      <c r="W55" s="76"/>
      <c r="Y55" s="76"/>
      <c r="Z55" s="76"/>
      <c r="AA55" s="76"/>
      <c r="AB55" s="76"/>
      <c r="AC55" s="76"/>
      <c r="AE55" s="76"/>
      <c r="AF55" s="76"/>
      <c r="AG55" s="76"/>
      <c r="AH55" s="76"/>
      <c r="AI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S55" s="76"/>
      <c r="BT55" s="76"/>
      <c r="BU55" s="76"/>
      <c r="BV55" s="94"/>
      <c r="BW55" s="94"/>
      <c r="BX55" s="94"/>
      <c r="BY55" s="94"/>
      <c r="BZ55" s="94"/>
      <c r="CA55" s="94"/>
      <c r="CB55" s="94"/>
      <c r="CC55" s="94"/>
      <c r="CD55" s="9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L51"/>
  <sheetViews>
    <sheetView zoomScale="85" zoomScaleNormal="85" workbookViewId="0">
      <pane xSplit="1" ySplit="2" topLeftCell="BX21" activePane="bottomRight" state="frozen"/>
      <selection pane="bottomRight" activeCell="BX5" sqref="BX5"/>
      <selection pane="bottomLeft" activeCell="A3" sqref="A3"/>
      <selection pane="topRight" activeCell="B1" sqref="B1"/>
    </sheetView>
  </sheetViews>
  <sheetFormatPr defaultRowHeight="15"/>
  <cols>
    <col min="1" max="1" width="18.85546875" customWidth="1"/>
    <col min="2" max="2" width="10.85546875" style="20" customWidth="1"/>
    <col min="3" max="8" width="9.140625" style="20"/>
    <col min="10" max="10" width="15.28515625" customWidth="1"/>
    <col min="11" max="11" width="6" style="75" bestFit="1" customWidth="1"/>
    <col min="12" max="12" width="5.42578125" style="20" bestFit="1" customWidth="1"/>
    <col min="13" max="13" width="5.7109375" style="20" bestFit="1" customWidth="1"/>
    <col min="14" max="14" width="14.5703125" style="20" bestFit="1" customWidth="1"/>
    <col min="15" max="15" width="5.7109375" style="20" bestFit="1" customWidth="1"/>
    <col min="16" max="16" width="5.7109375" style="76" customWidth="1"/>
    <col min="17" max="18" width="6.7109375" style="20" bestFit="1" customWidth="1"/>
    <col min="19" max="19" width="9.28515625" style="20" bestFit="1" customWidth="1"/>
    <col min="20" max="20" width="6.7109375" style="20" bestFit="1" customWidth="1"/>
    <col min="21" max="21" width="5.7109375" style="20" customWidth="1"/>
    <col min="22" max="22" width="5.7109375" style="20" bestFit="1" customWidth="1"/>
    <col min="23" max="23" width="5.85546875" style="20" bestFit="1" customWidth="1"/>
    <col min="24" max="24" width="5.85546875" style="76" customWidth="1"/>
    <col min="25" max="25" width="6.42578125" style="20" bestFit="1" customWidth="1"/>
    <col min="26" max="26" width="15.42578125" style="20" bestFit="1" customWidth="1"/>
    <col min="27" max="27" width="6.5703125" style="20" bestFit="1" customWidth="1"/>
    <col min="28" max="28" width="6.7109375" style="20" bestFit="1" customWidth="1"/>
    <col min="29" max="29" width="5.140625" style="20" bestFit="1" customWidth="1"/>
    <col min="30" max="30" width="5.140625" style="76" customWidth="1"/>
    <col min="31" max="31" width="4.140625" style="20" bestFit="1" customWidth="1"/>
    <col min="32" max="32" width="6.5703125" style="20" bestFit="1" customWidth="1"/>
    <col min="33" max="33" width="6.140625" style="20" bestFit="1" customWidth="1"/>
    <col min="34" max="34" width="6.7109375" style="20" bestFit="1" customWidth="1"/>
    <col min="35" max="35" width="10" style="20" bestFit="1" customWidth="1"/>
    <col min="36" max="36" width="10" style="76" customWidth="1"/>
    <col min="37" max="37" width="7.7109375" style="20" bestFit="1" customWidth="1"/>
    <col min="38" max="38" width="6.7109375" style="20" bestFit="1" customWidth="1"/>
    <col min="39" max="39" width="7.7109375" style="20" bestFit="1" customWidth="1"/>
    <col min="40" max="40" width="6" style="20" bestFit="1" customWidth="1"/>
    <col min="41" max="41" width="6.7109375" style="20" bestFit="1" customWidth="1"/>
    <col min="42" max="42" width="4.28515625" style="20" bestFit="1" customWidth="1"/>
    <col min="43" max="43" width="7.7109375" style="20" bestFit="1" customWidth="1"/>
    <col min="44" max="44" width="4.5703125" style="20" bestFit="1" customWidth="1"/>
    <col min="45" max="45" width="4.140625" style="20" bestFit="1" customWidth="1"/>
    <col min="46" max="46" width="6.7109375" style="20" bestFit="1" customWidth="1"/>
    <col min="47" max="47" width="4.140625" style="20" bestFit="1" customWidth="1"/>
    <col min="48" max="48" width="5.85546875" style="20" bestFit="1" customWidth="1"/>
    <col min="49" max="49" width="3.28515625" style="20" bestFit="1" customWidth="1"/>
    <col min="50" max="50" width="6.7109375" style="20" bestFit="1" customWidth="1"/>
    <col min="51" max="51" width="6.85546875" style="20" bestFit="1" customWidth="1"/>
    <col min="52" max="52" width="5.7109375" style="20" bestFit="1" customWidth="1"/>
    <col min="53" max="53" width="5.140625" style="20" bestFit="1" customWidth="1"/>
    <col min="54" max="54" width="5.28515625" style="20" bestFit="1" customWidth="1"/>
    <col min="55" max="55" width="8.7109375" style="20" bestFit="1" customWidth="1"/>
    <col min="56" max="56" width="4.85546875" style="20" bestFit="1" customWidth="1"/>
    <col min="57" max="57" width="7.85546875" style="20" bestFit="1" customWidth="1"/>
    <col min="58" max="58" width="5.85546875" style="20" bestFit="1" customWidth="1"/>
    <col min="59" max="59" width="6" style="20" bestFit="1" customWidth="1"/>
    <col min="60" max="61" width="5.7109375" style="20" bestFit="1" customWidth="1"/>
    <col min="62" max="62" width="4.140625" style="20" bestFit="1" customWidth="1"/>
    <col min="63" max="63" width="5.5703125" style="20" bestFit="1" customWidth="1"/>
    <col min="64" max="64" width="3.85546875" style="20" bestFit="1" customWidth="1"/>
    <col min="65" max="65" width="5.7109375" style="20" bestFit="1" customWidth="1"/>
    <col min="66" max="66" width="8" style="20" bestFit="1" customWidth="1"/>
    <col min="67" max="68" width="5.28515625" style="20" bestFit="1" customWidth="1"/>
    <col min="69" max="69" width="6.7109375" style="20" bestFit="1" customWidth="1"/>
    <col min="70" max="70" width="6.7109375" style="76" customWidth="1"/>
    <col min="71" max="71" width="5.7109375" style="20" bestFit="1" customWidth="1"/>
    <col min="72" max="72" width="9.140625" style="20" bestFit="1" customWidth="1"/>
    <col min="73" max="73" width="6.7109375" style="20" bestFit="1" customWidth="1"/>
    <col min="74" max="74" width="6.7109375" style="20" customWidth="1"/>
    <col min="75" max="75" width="9" style="20" bestFit="1" customWidth="1"/>
    <col min="76" max="76" width="7.140625" style="20" customWidth="1"/>
    <col min="77" max="84" width="9.140625" style="22"/>
  </cols>
  <sheetData>
    <row r="1" spans="1:90">
      <c r="A1" s="94"/>
      <c r="B1" s="76" t="s">
        <v>313</v>
      </c>
      <c r="C1" s="76"/>
      <c r="D1" s="76"/>
      <c r="E1" s="76"/>
      <c r="F1" s="76"/>
      <c r="G1" s="76"/>
      <c r="H1" s="76"/>
      <c r="I1" s="94"/>
      <c r="J1" s="94" t="s">
        <v>362</v>
      </c>
      <c r="K1" s="94"/>
      <c r="L1" s="76"/>
      <c r="M1" s="76"/>
      <c r="N1" s="76"/>
      <c r="O1" s="76"/>
      <c r="Q1" s="76"/>
      <c r="R1" s="76"/>
      <c r="S1" s="76"/>
      <c r="T1" s="76"/>
      <c r="U1" s="76"/>
      <c r="V1" s="76"/>
      <c r="W1" s="76"/>
      <c r="Y1" s="76"/>
      <c r="Z1" s="76"/>
      <c r="AA1" s="76"/>
      <c r="AB1" s="76"/>
      <c r="AC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S1" s="76"/>
      <c r="BT1" s="76"/>
      <c r="BU1" s="76"/>
      <c r="BV1" s="76"/>
      <c r="BW1" s="76"/>
      <c r="BX1" s="76"/>
      <c r="BY1" s="94"/>
      <c r="BZ1" s="94" t="s">
        <v>315</v>
      </c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</row>
    <row r="2" spans="1:90">
      <c r="A2" s="6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/>
      <c r="J2" s="94" t="s">
        <v>324</v>
      </c>
      <c r="K2" s="76" t="s">
        <v>325</v>
      </c>
      <c r="L2" s="94" t="s">
        <v>35</v>
      </c>
      <c r="M2" s="94" t="s">
        <v>39</v>
      </c>
      <c r="N2" s="94" t="s">
        <v>41</v>
      </c>
      <c r="O2" s="94" t="s">
        <v>43</v>
      </c>
      <c r="P2" s="94" t="s">
        <v>326</v>
      </c>
      <c r="Q2" s="94" t="s">
        <v>45</v>
      </c>
      <c r="R2" s="94" t="s">
        <v>49</v>
      </c>
      <c r="S2" s="94" t="s">
        <v>53</v>
      </c>
      <c r="T2" s="94" t="s">
        <v>55</v>
      </c>
      <c r="U2" s="94" t="s">
        <v>57</v>
      </c>
      <c r="V2" s="94" t="s">
        <v>59</v>
      </c>
      <c r="W2" s="94" t="s">
        <v>61</v>
      </c>
      <c r="X2" s="94" t="s">
        <v>327</v>
      </c>
      <c r="Y2" s="94" t="s">
        <v>63</v>
      </c>
      <c r="Z2" s="94" t="s">
        <v>65</v>
      </c>
      <c r="AA2" s="94" t="s">
        <v>69</v>
      </c>
      <c r="AB2" s="94" t="s">
        <v>71</v>
      </c>
      <c r="AC2" s="94" t="s">
        <v>73</v>
      </c>
      <c r="AD2" s="94" t="s">
        <v>328</v>
      </c>
      <c r="AE2" s="94" t="s">
        <v>75</v>
      </c>
      <c r="AF2" s="94" t="s">
        <v>77</v>
      </c>
      <c r="AG2" s="94" t="s">
        <v>79</v>
      </c>
      <c r="AH2" s="94" t="s">
        <v>81</v>
      </c>
      <c r="AI2" s="94" t="s">
        <v>83</v>
      </c>
      <c r="AJ2" s="94" t="s">
        <v>329</v>
      </c>
      <c r="AK2" s="94" t="s">
        <v>85</v>
      </c>
      <c r="AL2" s="94" t="s">
        <v>87</v>
      </c>
      <c r="AM2" s="94" t="s">
        <v>161</v>
      </c>
      <c r="AN2" s="94" t="s">
        <v>91</v>
      </c>
      <c r="AO2" s="94" t="s">
        <v>93</v>
      </c>
      <c r="AP2" s="94" t="s">
        <v>95</v>
      </c>
      <c r="AQ2" s="94" t="s">
        <v>97</v>
      </c>
      <c r="AR2" s="94" t="s">
        <v>99</v>
      </c>
      <c r="AS2" s="94" t="s">
        <v>101</v>
      </c>
      <c r="AT2" s="94" t="s">
        <v>103</v>
      </c>
      <c r="AU2" s="94" t="s">
        <v>105</v>
      </c>
      <c r="AV2" s="94" t="s">
        <v>107</v>
      </c>
      <c r="AW2" s="94" t="s">
        <v>109</v>
      </c>
      <c r="AX2" s="94" t="s">
        <v>162</v>
      </c>
      <c r="AY2" s="94" t="s">
        <v>163</v>
      </c>
      <c r="AZ2" s="94" t="s">
        <v>111</v>
      </c>
      <c r="BA2" s="94" t="s">
        <v>113</v>
      </c>
      <c r="BB2" s="94" t="s">
        <v>115</v>
      </c>
      <c r="BC2" s="94" t="s">
        <v>117</v>
      </c>
      <c r="BD2" s="94" t="s">
        <v>119</v>
      </c>
      <c r="BE2" s="94" t="s">
        <v>121</v>
      </c>
      <c r="BF2" s="94" t="s">
        <v>123</v>
      </c>
      <c r="BG2" s="94" t="s">
        <v>125</v>
      </c>
      <c r="BH2" s="94" t="s">
        <v>127</v>
      </c>
      <c r="BI2" s="94" t="s">
        <v>129</v>
      </c>
      <c r="BJ2" s="94" t="s">
        <v>131</v>
      </c>
      <c r="BK2" s="94" t="s">
        <v>133</v>
      </c>
      <c r="BL2" s="94" t="s">
        <v>135</v>
      </c>
      <c r="BM2" s="94" t="s">
        <v>139</v>
      </c>
      <c r="BN2" s="94" t="s">
        <v>141</v>
      </c>
      <c r="BO2" s="94" t="s">
        <v>143</v>
      </c>
      <c r="BP2" s="94" t="s">
        <v>145</v>
      </c>
      <c r="BQ2" s="94" t="s">
        <v>147</v>
      </c>
      <c r="BR2" s="94" t="s">
        <v>149</v>
      </c>
      <c r="BS2" s="94" t="s">
        <v>151</v>
      </c>
      <c r="BT2" s="94" t="s">
        <v>153</v>
      </c>
      <c r="BU2" s="94" t="s">
        <v>155</v>
      </c>
      <c r="BV2" s="94"/>
      <c r="BW2" s="94" t="s">
        <v>461</v>
      </c>
      <c r="BX2" s="76"/>
      <c r="BY2" s="76" t="s">
        <v>69</v>
      </c>
      <c r="BZ2" s="76" t="s">
        <v>53</v>
      </c>
      <c r="CA2" s="76" t="s">
        <v>81</v>
      </c>
      <c r="CB2" s="76" t="s">
        <v>161</v>
      </c>
      <c r="CC2" s="76" t="s">
        <v>162</v>
      </c>
      <c r="CD2" s="76" t="s">
        <v>163</v>
      </c>
      <c r="CE2" s="76" t="s">
        <v>139</v>
      </c>
      <c r="CF2" s="76" t="s">
        <v>164</v>
      </c>
      <c r="CG2" s="94" t="s">
        <v>317</v>
      </c>
      <c r="CH2" s="94" t="s">
        <v>318</v>
      </c>
      <c r="CI2" s="94" t="s">
        <v>319</v>
      </c>
      <c r="CJ2" s="52" t="s">
        <v>321</v>
      </c>
      <c r="CK2" s="52" t="s">
        <v>322</v>
      </c>
      <c r="CL2" s="52" t="s">
        <v>323</v>
      </c>
    </row>
    <row r="3" spans="1:90">
      <c r="A3" s="15" t="s">
        <v>462</v>
      </c>
      <c r="B3" s="76">
        <v>28627.166286858061</v>
      </c>
      <c r="C3" s="76">
        <v>131.0445586644295</v>
      </c>
      <c r="D3" s="76">
        <v>6462.5072917194721</v>
      </c>
      <c r="E3" s="76">
        <v>475.80395369375537</v>
      </c>
      <c r="F3" s="76">
        <v>217.99391633137162</v>
      </c>
      <c r="G3" s="76">
        <v>34.044808726915733</v>
      </c>
      <c r="H3" s="76">
        <v>1996.0323003097244</v>
      </c>
      <c r="I3" s="94"/>
      <c r="J3" s="94" t="s">
        <v>372</v>
      </c>
      <c r="K3" s="76">
        <v>0</v>
      </c>
      <c r="L3" s="76">
        <v>0.29279533746049574</v>
      </c>
      <c r="M3" s="76">
        <v>8.8534836495047973</v>
      </c>
      <c r="N3" s="76">
        <v>8.8534836495047973</v>
      </c>
      <c r="O3" s="76">
        <v>2.9255113070652681</v>
      </c>
      <c r="P3" s="76">
        <v>7.5526933628311782E-2</v>
      </c>
      <c r="Q3" s="76">
        <v>22.564103922104067</v>
      </c>
      <c r="R3" s="76">
        <v>54.445184796485854</v>
      </c>
      <c r="S3" s="76">
        <v>7337.1956308801327</v>
      </c>
      <c r="T3" s="76">
        <v>40.550830513070657</v>
      </c>
      <c r="U3" s="76">
        <v>10.600221320094592</v>
      </c>
      <c r="V3" s="76">
        <v>18.333855457596876</v>
      </c>
      <c r="W3" s="76">
        <v>0</v>
      </c>
      <c r="X3" s="76">
        <v>0</v>
      </c>
      <c r="Y3" s="76">
        <v>12.857797575951983</v>
      </c>
      <c r="Z3" s="76">
        <v>12.857797575951983</v>
      </c>
      <c r="AA3" s="76">
        <v>13.892790004243889</v>
      </c>
      <c r="AB3" s="76">
        <v>14.182183577440107</v>
      </c>
      <c r="AC3" s="76">
        <v>0.13444281314538925</v>
      </c>
      <c r="AD3" s="76">
        <v>3.6376464926981775</v>
      </c>
      <c r="AE3" s="76">
        <v>1.1023682642239443</v>
      </c>
      <c r="AF3" s="76">
        <v>0</v>
      </c>
      <c r="AG3" s="76">
        <v>0.18635410165065586</v>
      </c>
      <c r="AH3" s="76">
        <v>34.720236996863903</v>
      </c>
      <c r="AI3" s="76">
        <v>0</v>
      </c>
      <c r="AJ3" s="76">
        <v>509.12672762446385</v>
      </c>
      <c r="AK3" s="76">
        <v>1562.9356340768395</v>
      </c>
      <c r="AL3" s="76">
        <v>159.76888639031716</v>
      </c>
      <c r="AM3" s="76">
        <v>1736.5973104714003</v>
      </c>
      <c r="AN3" s="76">
        <v>0</v>
      </c>
      <c r="AO3" s="76">
        <v>22.916639175030433</v>
      </c>
      <c r="AP3" s="76">
        <v>2.7557833297508254E-2</v>
      </c>
      <c r="AQ3" s="76">
        <v>222.994709690967</v>
      </c>
      <c r="AR3" s="76">
        <v>0.1221432012213606</v>
      </c>
      <c r="AS3" s="76">
        <v>4.3413332451484536E-2</v>
      </c>
      <c r="AT3" s="76">
        <v>31.77676085914117</v>
      </c>
      <c r="AU3" s="76">
        <v>0.78487486014429264</v>
      </c>
      <c r="AV3" s="76">
        <v>6.5768536737269595E-2</v>
      </c>
      <c r="AW3" s="76">
        <v>5.6650784569850648E-3</v>
      </c>
      <c r="AX3" s="76">
        <v>127.66950416860954</v>
      </c>
      <c r="AY3" s="76">
        <v>58.486946917332148</v>
      </c>
      <c r="AZ3" s="76">
        <v>69.182557251277373</v>
      </c>
      <c r="BA3" s="76">
        <v>0.69359788797213295</v>
      </c>
      <c r="BB3" s="76">
        <v>7.3323280257058714E-3</v>
      </c>
      <c r="BC3" s="76">
        <v>4.1117741144308955</v>
      </c>
      <c r="BD3" s="76">
        <v>1.6138720327165897E-2</v>
      </c>
      <c r="BE3" s="76">
        <v>4.0821651592563741</v>
      </c>
      <c r="BF3" s="76">
        <v>0.21695284864718914</v>
      </c>
      <c r="BG3" s="76">
        <v>7.609149181258508E-2</v>
      </c>
      <c r="BH3" s="76">
        <v>15.330458836951665</v>
      </c>
      <c r="BI3" s="76">
        <v>2.9533770226976888</v>
      </c>
      <c r="BJ3" s="76">
        <v>0.61114326184846535</v>
      </c>
      <c r="BK3" s="76">
        <v>0.49115077960945136</v>
      </c>
      <c r="BL3" s="76">
        <v>2.395778700044646E-2</v>
      </c>
      <c r="BM3" s="76">
        <v>9.1160075177609858</v>
      </c>
      <c r="BN3" s="76">
        <v>11.485355025718022</v>
      </c>
      <c r="BO3" s="76">
        <v>0</v>
      </c>
      <c r="BP3" s="76">
        <v>2.7058153637019973E-2</v>
      </c>
      <c r="BQ3" s="76">
        <v>56.845363221614051</v>
      </c>
      <c r="BR3" s="76">
        <v>0</v>
      </c>
      <c r="BS3" s="76">
        <v>4.8709248109261063</v>
      </c>
      <c r="BT3" s="76">
        <v>498.23589620639677</v>
      </c>
      <c r="BU3" s="76">
        <v>64.388206208766562</v>
      </c>
      <c r="BV3" s="76"/>
      <c r="BW3" s="76"/>
      <c r="BX3" s="76"/>
      <c r="BY3" s="24">
        <f t="shared" ref="BY3:BY15" si="0">IF(AM3&lt;&gt;0,AA3/AM3,"")</f>
        <v>8.000006633934428E-3</v>
      </c>
      <c r="BZ3" s="69">
        <f t="shared" ref="BZ3:BZ15" si="1">IF(B3&lt;&gt;0,(S3-B3)/B3,"")</f>
        <v>-0.74369815170115405</v>
      </c>
      <c r="CA3" s="69">
        <f t="shared" ref="CA3:CA15" si="2">IF(C3&lt;&gt;0,(AH3-C3)/C3,"")</f>
        <v>-0.73505014362501497</v>
      </c>
      <c r="CB3" s="69">
        <f t="shared" ref="CB3:CB15" si="3">IF(D3&lt;&gt;0,(AM3-D3)/D3,"")</f>
        <v>-0.73128118359006977</v>
      </c>
      <c r="CC3" s="69">
        <f t="shared" ref="CC3:CC15" si="4">IF(E3&lt;&gt;0,(AX3-E3)/E3,"")</f>
        <v>-0.73167624359258221</v>
      </c>
      <c r="CD3" s="69">
        <f t="shared" ref="CD3:CD15" si="5">IF(F3&lt;&gt;0,(AY3-F3)/F3,"")</f>
        <v>-0.73170376540037751</v>
      </c>
      <c r="CE3" s="69">
        <f t="shared" ref="CE3:CE15" si="6">IF(G3&lt;&gt;0,(BM3-G3)/G3,"")</f>
        <v>-0.73223502029682741</v>
      </c>
      <c r="CF3" s="69">
        <f t="shared" ref="CF3:CF15" si="7">IF(H3&lt;&gt;0,(BT3-H3)/H3,"")</f>
        <v>-0.75038685690152129</v>
      </c>
      <c r="CG3" s="69"/>
      <c r="CH3" s="69"/>
      <c r="CI3" s="69"/>
      <c r="CJ3" s="69"/>
      <c r="CK3" s="69"/>
      <c r="CL3" s="69"/>
    </row>
    <row r="4" spans="1:90">
      <c r="A4" s="15" t="s">
        <v>373</v>
      </c>
      <c r="B4" s="76">
        <v>8957.9843056258524</v>
      </c>
      <c r="C4" s="76">
        <v>35.01167711905731</v>
      </c>
      <c r="D4" s="76">
        <v>1750.9300548843685</v>
      </c>
      <c r="E4" s="76">
        <v>125.36991482664489</v>
      </c>
      <c r="F4" s="76">
        <v>65.569477011498989</v>
      </c>
      <c r="G4" s="76">
        <v>8.3965997834224506</v>
      </c>
      <c r="H4" s="76">
        <v>682.47190606037054</v>
      </c>
      <c r="I4" s="94"/>
      <c r="J4" s="94" t="s">
        <v>373</v>
      </c>
      <c r="K4" s="76">
        <v>0</v>
      </c>
      <c r="L4" s="76">
        <v>0.42701530242122632</v>
      </c>
      <c r="M4" s="76">
        <v>10.104266999004617</v>
      </c>
      <c r="N4" s="76">
        <v>10.104266999004617</v>
      </c>
      <c r="O4" s="76">
        <v>3.235038132244247</v>
      </c>
      <c r="P4" s="76">
        <v>6.6032684449147644E-2</v>
      </c>
      <c r="Q4" s="76">
        <v>31.618454807403179</v>
      </c>
      <c r="R4" s="76">
        <v>79.403052130712098</v>
      </c>
      <c r="S4" s="76">
        <v>8958.8272799925162</v>
      </c>
      <c r="T4" s="76">
        <v>48.830650185684277</v>
      </c>
      <c r="U4" s="76">
        <v>14.511837979430879</v>
      </c>
      <c r="V4" s="76">
        <v>23.367310956530385</v>
      </c>
      <c r="W4" s="76">
        <v>0</v>
      </c>
      <c r="X4" s="76">
        <v>0</v>
      </c>
      <c r="Y4" s="76">
        <v>14.272103812144131</v>
      </c>
      <c r="Z4" s="76">
        <v>14.272103812144131</v>
      </c>
      <c r="AA4" s="76">
        <v>14.01183167711107</v>
      </c>
      <c r="AB4" s="76">
        <v>19.768740192683978</v>
      </c>
      <c r="AC4" s="76">
        <v>0.11924644156704516</v>
      </c>
      <c r="AD4" s="76">
        <v>5.1558178808120747</v>
      </c>
      <c r="AE4" s="76">
        <v>1.0040571457640963</v>
      </c>
      <c r="AF4" s="76">
        <v>0</v>
      </c>
      <c r="AG4" s="76">
        <v>0.26434034471965456</v>
      </c>
      <c r="AH4" s="76">
        <v>35.011561699102117</v>
      </c>
      <c r="AI4" s="76">
        <v>0</v>
      </c>
      <c r="AJ4" s="76">
        <v>697.46783368331728</v>
      </c>
      <c r="AK4" s="76">
        <v>1576.3308811322941</v>
      </c>
      <c r="AL4" s="76">
        <v>161.13626812612659</v>
      </c>
      <c r="AM4" s="76">
        <v>1751.4789809355318</v>
      </c>
      <c r="AN4" s="76">
        <v>0</v>
      </c>
      <c r="AO4" s="76">
        <v>29.582743183584448</v>
      </c>
      <c r="AP4" s="76">
        <v>3.1173026449952308E-2</v>
      </c>
      <c r="AQ4" s="76">
        <v>313.38446605929306</v>
      </c>
      <c r="AR4" s="76">
        <v>0.12320660063823793</v>
      </c>
      <c r="AS4" s="76">
        <v>4.3020443459713259E-2</v>
      </c>
      <c r="AT4" s="76">
        <v>36.210172677017361</v>
      </c>
      <c r="AU4" s="76">
        <v>0.66340261357936725</v>
      </c>
      <c r="AV4" s="76">
        <v>5.3837574474886664E-2</v>
      </c>
      <c r="AW4" s="76">
        <v>6.1553008482283095E-3</v>
      </c>
      <c r="AX4" s="76">
        <v>125.38729437060785</v>
      </c>
      <c r="AY4" s="76">
        <v>65.583617281590875</v>
      </c>
      <c r="AZ4" s="76">
        <v>59.803677089016965</v>
      </c>
      <c r="BA4" s="76">
        <v>0.56482878354470123</v>
      </c>
      <c r="BB4" s="76">
        <v>6.1866443999845609E-3</v>
      </c>
      <c r="BC4" s="76">
        <v>3.8735487249017524</v>
      </c>
      <c r="BD4" s="76">
        <v>1.9631354133941799E-2</v>
      </c>
      <c r="BE4" s="76">
        <v>4.6853755297982236</v>
      </c>
      <c r="BF4" s="76">
        <v>0.27715559670849887</v>
      </c>
      <c r="BG4" s="76">
        <v>8.4898813362213887E-2</v>
      </c>
      <c r="BH4" s="76">
        <v>17.911533259478524</v>
      </c>
      <c r="BI4" s="76">
        <v>3.1730182515804333</v>
      </c>
      <c r="BJ4" s="76">
        <v>0.52402541929154389</v>
      </c>
      <c r="BK4" s="76">
        <v>0.48565884577015683</v>
      </c>
      <c r="BL4" s="76">
        <v>1.9806073733582466E-2</v>
      </c>
      <c r="BM4" s="76">
        <v>8.3968986259693335</v>
      </c>
      <c r="BN4" s="76">
        <v>14.549753669300092</v>
      </c>
      <c r="BO4" s="76">
        <v>0</v>
      </c>
      <c r="BP4" s="76">
        <v>2.3656422110594807E-2</v>
      </c>
      <c r="BQ4" s="76">
        <v>82.499131290089707</v>
      </c>
      <c r="BR4" s="76">
        <v>0</v>
      </c>
      <c r="BS4" s="76">
        <v>6.7189290537211344</v>
      </c>
      <c r="BT4" s="76">
        <v>682.52591952027399</v>
      </c>
      <c r="BU4" s="76">
        <v>92.89428430419369</v>
      </c>
      <c r="BV4" s="76"/>
      <c r="BW4" s="76"/>
      <c r="BX4" s="76"/>
      <c r="BY4" s="24">
        <f t="shared" si="0"/>
        <v>7.9999999027261046E-3</v>
      </c>
      <c r="BZ4" s="69">
        <f t="shared" si="1"/>
        <v>9.410313055967607E-5</v>
      </c>
      <c r="CA4" s="69">
        <f t="shared" si="2"/>
        <v>-3.2966131499753195E-6</v>
      </c>
      <c r="CB4" s="69">
        <f t="shared" si="3"/>
        <v>3.1350541366975725E-4</v>
      </c>
      <c r="CC4" s="69">
        <f t="shared" si="4"/>
        <v>1.3862611286760134E-4</v>
      </c>
      <c r="CD4" s="69">
        <f t="shared" si="5"/>
        <v>2.1565323892100305E-4</v>
      </c>
      <c r="CE4" s="69">
        <f t="shared" si="6"/>
        <v>3.5590900434822214E-5</v>
      </c>
      <c r="CF4" s="69">
        <f t="shared" si="7"/>
        <v>7.9143858412050979E-5</v>
      </c>
      <c r="CG4" s="69"/>
      <c r="CH4" s="69"/>
      <c r="CI4" s="69"/>
      <c r="CJ4" s="69"/>
      <c r="CK4" s="69"/>
      <c r="CL4" s="69"/>
    </row>
    <row r="5" spans="1:90">
      <c r="A5" s="15" t="s">
        <v>463</v>
      </c>
      <c r="B5" s="76">
        <v>41849.532455513661</v>
      </c>
      <c r="C5" s="76">
        <v>187.17224852590698</v>
      </c>
      <c r="D5" s="76">
        <v>7343.3477189712457</v>
      </c>
      <c r="E5" s="76">
        <v>559.22514236223913</v>
      </c>
      <c r="F5" s="76">
        <v>235.78156757350374</v>
      </c>
      <c r="G5" s="76">
        <v>57.801317926524199</v>
      </c>
      <c r="H5" s="76">
        <v>2991.4684344834286</v>
      </c>
      <c r="I5" s="94"/>
      <c r="J5" s="94" t="s">
        <v>374</v>
      </c>
      <c r="K5" s="76">
        <v>0</v>
      </c>
      <c r="L5" s="76">
        <v>1.8063941292713179</v>
      </c>
      <c r="M5" s="76">
        <v>42.925549591362291</v>
      </c>
      <c r="N5" s="76">
        <v>42.925549591362291</v>
      </c>
      <c r="O5" s="76">
        <v>13.751829808693916</v>
      </c>
      <c r="P5" s="76">
        <v>0.2822044920132058</v>
      </c>
      <c r="Q5" s="76">
        <v>135.19480148745848</v>
      </c>
      <c r="R5" s="76">
        <v>335.89665443123494</v>
      </c>
      <c r="S5" s="76">
        <v>41850.394239322726</v>
      </c>
      <c r="T5" s="76">
        <v>207.23378545776225</v>
      </c>
      <c r="U5" s="76">
        <v>61.706151457199923</v>
      </c>
      <c r="V5" s="76">
        <v>99.067948636386063</v>
      </c>
      <c r="W5" s="76">
        <v>0</v>
      </c>
      <c r="X5" s="76">
        <v>0</v>
      </c>
      <c r="Y5" s="76">
        <v>60.664865550246049</v>
      </c>
      <c r="Z5" s="76">
        <v>60.664865550246049</v>
      </c>
      <c r="AA5" s="76">
        <v>58.759318992267318</v>
      </c>
      <c r="AB5" s="76">
        <v>86.498180451616832</v>
      </c>
      <c r="AC5" s="76">
        <v>0.51020511132150459</v>
      </c>
      <c r="AD5" s="76">
        <v>22.224417914713086</v>
      </c>
      <c r="AE5" s="76">
        <v>4.2863844613832933</v>
      </c>
      <c r="AF5" s="76">
        <v>0</v>
      </c>
      <c r="AG5" s="76">
        <v>1.2801788529175435</v>
      </c>
      <c r="AH5" s="76">
        <v>187.15856622408899</v>
      </c>
      <c r="AI5" s="76">
        <v>0</v>
      </c>
      <c r="AJ5" s="76">
        <v>3054.8882317278176</v>
      </c>
      <c r="AK5" s="76">
        <v>6610.3873243054204</v>
      </c>
      <c r="AL5" s="76">
        <v>675.72249871856366</v>
      </c>
      <c r="AM5" s="76">
        <v>7344.8691420162522</v>
      </c>
      <c r="AN5" s="76">
        <v>0</v>
      </c>
      <c r="AO5" s="76">
        <v>126.55464601486986</v>
      </c>
      <c r="AP5" s="76">
        <v>0.1409657346627208</v>
      </c>
      <c r="AQ5" s="76">
        <v>1387.4891085566896</v>
      </c>
      <c r="AR5" s="76">
        <v>0.57359805331878244</v>
      </c>
      <c r="AS5" s="76">
        <v>0.20635515357947951</v>
      </c>
      <c r="AT5" s="76">
        <v>114.3305236528381</v>
      </c>
      <c r="AU5" s="76">
        <v>3.7757426544751125</v>
      </c>
      <c r="AV5" s="76">
        <v>0.31917456748072326</v>
      </c>
      <c r="AW5" s="76">
        <v>2.6488073546189612E-2</v>
      </c>
      <c r="AX5" s="76">
        <v>559.08055633084757</v>
      </c>
      <c r="AY5" s="76">
        <v>235.7278431576801</v>
      </c>
      <c r="AZ5" s="76">
        <v>323.3527131731675</v>
      </c>
      <c r="BA5" s="76">
        <v>3.3286202924431021</v>
      </c>
      <c r="BB5" s="76">
        <v>3.5443996538743423E-2</v>
      </c>
      <c r="BC5" s="76">
        <v>20.009462458043313</v>
      </c>
      <c r="BD5" s="76">
        <v>8.3803821712219617E-2</v>
      </c>
      <c r="BE5" s="76">
        <v>18.208352430871336</v>
      </c>
      <c r="BF5" s="76">
        <v>1.1343745762992126</v>
      </c>
      <c r="BG5" s="76">
        <v>0.31547947772505097</v>
      </c>
      <c r="BH5" s="76">
        <v>67.902727227632752</v>
      </c>
      <c r="BI5" s="76">
        <v>14.140742911930879</v>
      </c>
      <c r="BJ5" s="76">
        <v>2.9571778633906036</v>
      </c>
      <c r="BK5" s="76">
        <v>2.2643744109525596</v>
      </c>
      <c r="BL5" s="76">
        <v>0.11517871217006423</v>
      </c>
      <c r="BM5" s="76">
        <v>57.796264268037909</v>
      </c>
      <c r="BN5" s="76">
        <v>76.704641833231406</v>
      </c>
      <c r="BO5" s="76">
        <v>0</v>
      </c>
      <c r="BP5" s="76">
        <v>0.1011013405210625</v>
      </c>
      <c r="BQ5" s="76">
        <v>357.21125172770633</v>
      </c>
      <c r="BR5" s="76">
        <v>0</v>
      </c>
      <c r="BS5" s="76">
        <v>34.301052530630457</v>
      </c>
      <c r="BT5" s="76">
        <v>2991.362922667372</v>
      </c>
      <c r="BU5" s="76">
        <v>412.60193989594194</v>
      </c>
      <c r="BV5" s="76"/>
      <c r="BW5" s="76"/>
      <c r="BX5" s="76"/>
      <c r="BY5" s="24">
        <f t="shared" si="0"/>
        <v>8.0000498111171513E-3</v>
      </c>
      <c r="BZ5" s="69">
        <f t="shared" si="1"/>
        <v>2.0592435769289125E-5</v>
      </c>
      <c r="CA5" s="69">
        <f t="shared" si="2"/>
        <v>-7.3100055834933778E-5</v>
      </c>
      <c r="CB5" s="69">
        <f t="shared" si="3"/>
        <v>2.0718384900608074E-4</v>
      </c>
      <c r="CC5" s="69">
        <f t="shared" si="4"/>
        <v>-2.5854708674364057E-4</v>
      </c>
      <c r="CD5" s="69">
        <f t="shared" si="5"/>
        <v>-2.2785672508895041E-4</v>
      </c>
      <c r="CE5" s="69">
        <f t="shared" si="6"/>
        <v>-8.7431544254990763E-5</v>
      </c>
      <c r="CF5" s="69">
        <f t="shared" si="7"/>
        <v>-3.5270910714063827E-5</v>
      </c>
      <c r="CG5" s="69"/>
      <c r="CH5" s="69"/>
      <c r="CI5" s="69"/>
      <c r="CJ5" s="69"/>
      <c r="CK5" s="69"/>
      <c r="CL5" s="69"/>
    </row>
    <row r="6" spans="1:90">
      <c r="A6" s="15" t="s">
        <v>464</v>
      </c>
      <c r="B6" s="76">
        <v>44011.511616851181</v>
      </c>
      <c r="C6" s="76">
        <v>187.08697970910845</v>
      </c>
      <c r="D6" s="76">
        <v>7575.9353622212302</v>
      </c>
      <c r="E6" s="76">
        <v>568.09757583439307</v>
      </c>
      <c r="F6" s="76">
        <v>253.4810684263945</v>
      </c>
      <c r="G6" s="76">
        <v>46.848376811599039</v>
      </c>
      <c r="H6" s="76">
        <v>3292.6225390268633</v>
      </c>
      <c r="I6" s="94"/>
      <c r="J6" s="94" t="s">
        <v>375</v>
      </c>
      <c r="K6" s="76">
        <v>0</v>
      </c>
      <c r="L6" s="76">
        <v>2.1134584364005131</v>
      </c>
      <c r="M6" s="76">
        <v>49.327369367549082</v>
      </c>
      <c r="N6" s="76">
        <v>49.327369367549082</v>
      </c>
      <c r="O6" s="76">
        <v>14.682441351543496</v>
      </c>
      <c r="P6" s="76">
        <v>0.27061041449120071</v>
      </c>
      <c r="Q6" s="76">
        <v>149.9011666661815</v>
      </c>
      <c r="R6" s="76">
        <v>393.03893446276106</v>
      </c>
      <c r="S6" s="76">
        <v>44010.386277550897</v>
      </c>
      <c r="T6" s="76">
        <v>228.54596050529935</v>
      </c>
      <c r="U6" s="76">
        <v>70.651415865672362</v>
      </c>
      <c r="V6" s="76">
        <v>111.35630994890785</v>
      </c>
      <c r="W6" s="76">
        <v>56.809781543874657</v>
      </c>
      <c r="X6" s="76">
        <v>0</v>
      </c>
      <c r="Y6" s="76">
        <v>65.037172906959285</v>
      </c>
      <c r="Z6" s="76">
        <v>65.037172906959285</v>
      </c>
      <c r="AA6" s="76">
        <v>60.616812667758033</v>
      </c>
      <c r="AB6" s="76">
        <v>89.851037232758529</v>
      </c>
      <c r="AC6" s="76">
        <v>0.48670612227461857</v>
      </c>
      <c r="AD6" s="76">
        <v>24.0517418920628</v>
      </c>
      <c r="AE6" s="76">
        <v>4.1994198171266079</v>
      </c>
      <c r="AF6" s="76">
        <v>0</v>
      </c>
      <c r="AG6" s="76">
        <v>1.1666521311810691</v>
      </c>
      <c r="AH6" s="76">
        <v>187.05751274547083</v>
      </c>
      <c r="AI6" s="76">
        <v>0</v>
      </c>
      <c r="AJ6" s="76">
        <v>3364.8726422945706</v>
      </c>
      <c r="AK6" s="76">
        <v>6819.3349281568871</v>
      </c>
      <c r="AL6" s="76">
        <v>697.07729206281044</v>
      </c>
      <c r="AM6" s="76">
        <v>7577.0290328874553</v>
      </c>
      <c r="AN6" s="76">
        <v>0</v>
      </c>
      <c r="AO6" s="76">
        <v>141.14412995144303</v>
      </c>
      <c r="AP6" s="76">
        <v>0.15312540441034628</v>
      </c>
      <c r="AQ6" s="76">
        <v>1494.9999755816063</v>
      </c>
      <c r="AR6" s="76">
        <v>0.59393468807354688</v>
      </c>
      <c r="AS6" s="76">
        <v>0.20899356801534422</v>
      </c>
      <c r="AT6" s="76">
        <v>123.63137287322861</v>
      </c>
      <c r="AU6" s="76">
        <v>3.6730792506489847</v>
      </c>
      <c r="AV6" s="76">
        <v>0.3042857631023439</v>
      </c>
      <c r="AW6" s="76">
        <v>2.8107678147235714E-2</v>
      </c>
      <c r="AX6" s="76">
        <v>567.89956856649917</v>
      </c>
      <c r="AY6" s="76">
        <v>253.40013691804867</v>
      </c>
      <c r="AZ6" s="76">
        <v>314.49943164845041</v>
      </c>
      <c r="BA6" s="76">
        <v>3.1977861185976391</v>
      </c>
      <c r="BB6" s="76">
        <v>3.4456253134696878E-2</v>
      </c>
      <c r="BC6" s="76">
        <v>20.238280174385608</v>
      </c>
      <c r="BD6" s="76">
        <v>9.356773976642041E-2</v>
      </c>
      <c r="BE6" s="76">
        <v>19.790492898361425</v>
      </c>
      <c r="BF6" s="76">
        <v>1.2954629981756769</v>
      </c>
      <c r="BG6" s="76">
        <v>0.33855264361734383</v>
      </c>
      <c r="BH6" s="76">
        <v>74.502974365757879</v>
      </c>
      <c r="BI6" s="76">
        <v>14.765785854748481</v>
      </c>
      <c r="BJ6" s="76">
        <v>2.8943883551866461</v>
      </c>
      <c r="BK6" s="76">
        <v>2.3101889912200928</v>
      </c>
      <c r="BL6" s="76">
        <v>0.11108715421881972</v>
      </c>
      <c r="BM6" s="76">
        <v>46.842121948665451</v>
      </c>
      <c r="BN6" s="76">
        <v>70.313016437904139</v>
      </c>
      <c r="BO6" s="76">
        <v>0</v>
      </c>
      <c r="BP6" s="76">
        <v>9.6947020833457354E-2</v>
      </c>
      <c r="BQ6" s="76">
        <v>400.1582331652308</v>
      </c>
      <c r="BR6" s="76">
        <v>0</v>
      </c>
      <c r="BS6" s="76">
        <v>34.032162086013329</v>
      </c>
      <c r="BT6" s="76">
        <v>3292.1194387032415</v>
      </c>
      <c r="BU6" s="76">
        <v>430.01745393773029</v>
      </c>
      <c r="BV6" s="76"/>
      <c r="BW6" s="76"/>
      <c r="BX6" s="76"/>
      <c r="BY6" s="24">
        <f t="shared" si="0"/>
        <v>8.0000766005588562E-3</v>
      </c>
      <c r="BZ6" s="69">
        <f t="shared" si="1"/>
        <v>-2.5569203577491387E-5</v>
      </c>
      <c r="CA6" s="69">
        <f t="shared" si="2"/>
        <v>-1.5750408544428713E-4</v>
      </c>
      <c r="CB6" s="69">
        <f t="shared" si="3"/>
        <v>1.4436114010144097E-4</v>
      </c>
      <c r="CC6" s="69">
        <f t="shared" si="4"/>
        <v>-3.485444689727402E-4</v>
      </c>
      <c r="CD6" s="69">
        <f t="shared" si="5"/>
        <v>-3.1928028727450341E-4</v>
      </c>
      <c r="CE6" s="69">
        <f t="shared" si="6"/>
        <v>-1.3351290608726662E-4</v>
      </c>
      <c r="CF6" s="69">
        <f t="shared" si="7"/>
        <v>-1.5279623390127716E-4</v>
      </c>
      <c r="CG6" s="69"/>
      <c r="CH6" s="69"/>
      <c r="CI6" s="69"/>
      <c r="CJ6" s="69"/>
      <c r="CK6" s="69"/>
      <c r="CL6" s="69"/>
    </row>
    <row r="7" spans="1:90">
      <c r="A7" s="15" t="s">
        <v>465</v>
      </c>
      <c r="B7" s="76">
        <v>282794.48158052098</v>
      </c>
      <c r="C7" s="76">
        <v>1417.0357420494665</v>
      </c>
      <c r="D7" s="76">
        <v>63166.982373722109</v>
      </c>
      <c r="E7" s="76">
        <v>4737.9268119831986</v>
      </c>
      <c r="F7" s="76">
        <v>2236.0871692184892</v>
      </c>
      <c r="G7" s="76">
        <v>307.42750348355474</v>
      </c>
      <c r="H7" s="76">
        <v>21583.799434131703</v>
      </c>
      <c r="I7" s="94"/>
      <c r="J7" s="94" t="s">
        <v>376</v>
      </c>
      <c r="K7" s="76">
        <v>0</v>
      </c>
      <c r="L7" s="76">
        <v>12.819940600550074</v>
      </c>
      <c r="M7" s="76">
        <v>357.3596578825709</v>
      </c>
      <c r="N7" s="76">
        <v>357.3596578825709</v>
      </c>
      <c r="O7" s="76">
        <v>112.33240903454076</v>
      </c>
      <c r="P7" s="76">
        <v>2.6371935597303722</v>
      </c>
      <c r="Q7" s="76">
        <v>963.39704311466755</v>
      </c>
      <c r="R7" s="76">
        <v>2384.0152900541816</v>
      </c>
      <c r="S7" s="76">
        <v>281978.17060908192</v>
      </c>
      <c r="T7" s="76">
        <v>1618.4910903576424</v>
      </c>
      <c r="U7" s="76">
        <v>449.79674791712785</v>
      </c>
      <c r="V7" s="76">
        <v>751.32556453545942</v>
      </c>
      <c r="W7" s="76">
        <v>256.74532229774485</v>
      </c>
      <c r="X7" s="76">
        <v>0</v>
      </c>
      <c r="Y7" s="76">
        <v>495.2656647294645</v>
      </c>
      <c r="Z7" s="76">
        <v>495.2656647294645</v>
      </c>
      <c r="AA7" s="76">
        <v>503.99634032749634</v>
      </c>
      <c r="AB7" s="76">
        <v>596.22601598902042</v>
      </c>
      <c r="AC7" s="76">
        <v>4.7070383637405859</v>
      </c>
      <c r="AD7" s="76">
        <v>151.95577269526066</v>
      </c>
      <c r="AE7" s="76">
        <v>39.084480065256827</v>
      </c>
      <c r="AF7" s="76">
        <v>0</v>
      </c>
      <c r="AG7" s="76">
        <v>7.5576620432381487</v>
      </c>
      <c r="AH7" s="76">
        <v>1413.164766172282</v>
      </c>
      <c r="AI7" s="76">
        <v>0</v>
      </c>
      <c r="AJ7" s="76">
        <v>21958.697491691331</v>
      </c>
      <c r="AK7" s="76">
        <v>56697.271652639851</v>
      </c>
      <c r="AL7" s="76">
        <v>5795.3835583701175</v>
      </c>
      <c r="AM7" s="76">
        <v>62996.651551337462</v>
      </c>
      <c r="AN7" s="76">
        <v>0</v>
      </c>
      <c r="AO7" s="76">
        <v>944.43403543378679</v>
      </c>
      <c r="AP7" s="76">
        <v>1.0246435952975397</v>
      </c>
      <c r="AQ7" s="76">
        <v>9722.0588407050436</v>
      </c>
      <c r="AR7" s="76">
        <v>4.4798427002210124</v>
      </c>
      <c r="AS7" s="76">
        <v>1.620338299244366</v>
      </c>
      <c r="AT7" s="76">
        <v>1224.5545176562653</v>
      </c>
      <c r="AU7" s="76">
        <v>27.86759459206225</v>
      </c>
      <c r="AV7" s="76">
        <v>2.3556249276608443</v>
      </c>
      <c r="AW7" s="76">
        <v>0.21227959016077216</v>
      </c>
      <c r="AX7" s="76">
        <v>4722.7686797070046</v>
      </c>
      <c r="AY7" s="76">
        <v>2228.094970926546</v>
      </c>
      <c r="AZ7" s="76">
        <v>2494.6737087804581</v>
      </c>
      <c r="BA7" s="76">
        <v>24.476259748562853</v>
      </c>
      <c r="BB7" s="76">
        <v>0.26039542100012719</v>
      </c>
      <c r="BC7" s="76">
        <v>148.61599993386147</v>
      </c>
      <c r="BD7" s="76">
        <v>0.61039723981326799</v>
      </c>
      <c r="BE7" s="76">
        <v>155.33508622827742</v>
      </c>
      <c r="BF7" s="76">
        <v>8.2601440720470514</v>
      </c>
      <c r="BG7" s="76">
        <v>2.8957241356503931</v>
      </c>
      <c r="BH7" s="76">
        <v>584.7931933398371</v>
      </c>
      <c r="BI7" s="76">
        <v>117.64587358388843</v>
      </c>
      <c r="BJ7" s="76">
        <v>21.731718888650057</v>
      </c>
      <c r="BK7" s="76">
        <v>18.152362528040044</v>
      </c>
      <c r="BL7" s="76">
        <v>0.84884802989467423</v>
      </c>
      <c r="BM7" s="76">
        <v>306.62780006283168</v>
      </c>
      <c r="BN7" s="76">
        <v>472.51871279551568</v>
      </c>
      <c r="BO7" s="76">
        <v>0</v>
      </c>
      <c r="BP7" s="76">
        <v>0.94473301165804024</v>
      </c>
      <c r="BQ7" s="76">
        <v>2513.8541362985479</v>
      </c>
      <c r="BR7" s="76">
        <v>0</v>
      </c>
      <c r="BS7" s="76">
        <v>217.2354204533803</v>
      </c>
      <c r="BT7" s="76">
        <v>21496.363273202267</v>
      </c>
      <c r="BU7" s="76">
        <v>2732.3074766117193</v>
      </c>
      <c r="BV7" s="76"/>
      <c r="BW7" s="76"/>
      <c r="BX7" s="76"/>
      <c r="BY7" s="24">
        <f t="shared" si="0"/>
        <v>8.0003671293033384E-3</v>
      </c>
      <c r="BZ7" s="69">
        <f t="shared" si="1"/>
        <v>-2.886587343843301E-3</v>
      </c>
      <c r="CA7" s="69">
        <f t="shared" si="2"/>
        <v>-2.7317418765922434E-3</v>
      </c>
      <c r="CB7" s="69">
        <f t="shared" si="3"/>
        <v>-2.6965166924849938E-3</v>
      </c>
      <c r="CC7" s="69">
        <f t="shared" si="4"/>
        <v>-3.1993175238283445E-3</v>
      </c>
      <c r="CD7" s="69">
        <f t="shared" si="5"/>
        <v>-3.5741890575475355E-3</v>
      </c>
      <c r="CE7" s="69">
        <f t="shared" si="6"/>
        <v>-2.6012748100328678E-3</v>
      </c>
      <c r="CF7" s="69">
        <f t="shared" si="7"/>
        <v>-4.0510087761086097E-3</v>
      </c>
      <c r="CG7" s="69"/>
      <c r="CH7" s="69"/>
      <c r="CI7" s="69"/>
      <c r="CJ7" s="69"/>
      <c r="CK7" s="69"/>
      <c r="CL7" s="69"/>
    </row>
    <row r="8" spans="1:90">
      <c r="A8" s="15" t="s">
        <v>466</v>
      </c>
      <c r="B8" s="76">
        <v>490229.97077065293</v>
      </c>
      <c r="C8" s="76">
        <v>2557.9697094384933</v>
      </c>
      <c r="D8" s="76">
        <v>90880.525781459146</v>
      </c>
      <c r="E8" s="76">
        <v>7522.6027191725188</v>
      </c>
      <c r="F8" s="76">
        <v>3164.3552466337505</v>
      </c>
      <c r="G8" s="76">
        <v>632.0343775339436</v>
      </c>
      <c r="H8" s="76">
        <v>38961.230792012735</v>
      </c>
      <c r="I8" s="94"/>
      <c r="J8" s="94" t="s">
        <v>377</v>
      </c>
      <c r="K8" s="76">
        <v>0</v>
      </c>
      <c r="L8" s="76">
        <v>25.067224444220322</v>
      </c>
      <c r="M8" s="76">
        <v>626.38651175773407</v>
      </c>
      <c r="N8" s="76">
        <v>626.38651175773407</v>
      </c>
      <c r="O8" s="76">
        <v>180.89170013062375</v>
      </c>
      <c r="P8" s="76">
        <v>3.5032506761414659</v>
      </c>
      <c r="Q8" s="76">
        <v>1744.8122121103406</v>
      </c>
      <c r="R8" s="76">
        <v>4662.0940544958321</v>
      </c>
      <c r="S8" s="76">
        <v>490131.00667228847</v>
      </c>
      <c r="T8" s="76">
        <v>2779.3391971527317</v>
      </c>
      <c r="U8" s="76">
        <v>844.46736043353894</v>
      </c>
      <c r="V8" s="76">
        <v>1343.2223577512864</v>
      </c>
      <c r="W8" s="76">
        <v>1092.1797156270447</v>
      </c>
      <c r="X8" s="76">
        <v>0</v>
      </c>
      <c r="Y8" s="76">
        <v>802.02565982021338</v>
      </c>
      <c r="Z8" s="76">
        <v>802.02565982021338</v>
      </c>
      <c r="AA8" s="76">
        <v>727.00950831418049</v>
      </c>
      <c r="AB8" s="76">
        <v>1017.0964143807499</v>
      </c>
      <c r="AC8" s="76">
        <v>6.242571177679304</v>
      </c>
      <c r="AD8" s="76">
        <v>276.09940174105725</v>
      </c>
      <c r="AE8" s="76">
        <v>53.82273773199519</v>
      </c>
      <c r="AF8" s="76">
        <v>0</v>
      </c>
      <c r="AG8" s="76">
        <v>12.729032200859796</v>
      </c>
      <c r="AH8" s="76">
        <v>2557.5695381868104</v>
      </c>
      <c r="AI8" s="76">
        <v>0</v>
      </c>
      <c r="AJ8" s="76">
        <v>39809.404575692941</v>
      </c>
      <c r="AK8" s="76">
        <v>81788.15720983033</v>
      </c>
      <c r="AL8" s="76">
        <v>8360.4688384397923</v>
      </c>
      <c r="AM8" s="76">
        <v>90875.635556584311</v>
      </c>
      <c r="AN8" s="76">
        <v>0</v>
      </c>
      <c r="AO8" s="76">
        <v>1695.9438697178605</v>
      </c>
      <c r="AP8" s="76">
        <v>2.060868224232101</v>
      </c>
      <c r="AQ8" s="76">
        <v>17406.871653486342</v>
      </c>
      <c r="AR8" s="76">
        <v>7.9964763526733744</v>
      </c>
      <c r="AS8" s="76">
        <v>2.8317153171624283</v>
      </c>
      <c r="AT8" s="76">
        <v>1466.2978111410589</v>
      </c>
      <c r="AU8" s="76">
        <v>51.601602429493404</v>
      </c>
      <c r="AV8" s="76">
        <v>4.3097925781400699</v>
      </c>
      <c r="AW8" s="76">
        <v>0.37172142506765421</v>
      </c>
      <c r="AX8" s="76">
        <v>7519.6974911412817</v>
      </c>
      <c r="AY8" s="76">
        <v>3162.848332039222</v>
      </c>
      <c r="AZ8" s="76">
        <v>4356.8491591020584</v>
      </c>
      <c r="BA8" s="76">
        <v>45.225674256077866</v>
      </c>
      <c r="BB8" s="76">
        <v>0.4848169337015053</v>
      </c>
      <c r="BC8" s="76">
        <v>279.09389110269672</v>
      </c>
      <c r="BD8" s="76">
        <v>1.2448235696136956</v>
      </c>
      <c r="BE8" s="76">
        <v>254.5674451186913</v>
      </c>
      <c r="BF8" s="76">
        <v>17.089265144375176</v>
      </c>
      <c r="BG8" s="76">
        <v>4.2744973957902719</v>
      </c>
      <c r="BH8" s="76">
        <v>952.16983559031507</v>
      </c>
      <c r="BI8" s="76">
        <v>186.55168400359349</v>
      </c>
      <c r="BJ8" s="76">
        <v>40.604868025816096</v>
      </c>
      <c r="BK8" s="76">
        <v>31.056109503574284</v>
      </c>
      <c r="BL8" s="76">
        <v>1.5671179307418002</v>
      </c>
      <c r="BM8" s="76">
        <v>631.96144733433573</v>
      </c>
      <c r="BN8" s="76">
        <v>841.96839880599873</v>
      </c>
      <c r="BO8" s="76">
        <v>0</v>
      </c>
      <c r="BP8" s="76">
        <v>1.2550515933863544</v>
      </c>
      <c r="BQ8" s="76">
        <v>4664.8922220014647</v>
      </c>
      <c r="BR8" s="76">
        <v>0</v>
      </c>
      <c r="BS8" s="76">
        <v>408.8082331123199</v>
      </c>
      <c r="BT8" s="76">
        <v>38939.978536902614</v>
      </c>
      <c r="BU8" s="76">
        <v>4863.2154504345926</v>
      </c>
      <c r="BV8" s="76"/>
      <c r="BW8" s="76"/>
      <c r="BX8" s="76"/>
      <c r="BY8" s="24">
        <f t="shared" si="0"/>
        <v>8.000048680391383E-3</v>
      </c>
      <c r="BZ8" s="69">
        <f t="shared" si="1"/>
        <v>-2.0187280310277671E-4</v>
      </c>
      <c r="CA8" s="69">
        <f t="shared" si="2"/>
        <v>-1.5644096574181878E-4</v>
      </c>
      <c r="CB8" s="69">
        <f t="shared" si="3"/>
        <v>-5.3809381413506321E-5</v>
      </c>
      <c r="CC8" s="69">
        <f t="shared" si="4"/>
        <v>-3.8619984860196132E-4</v>
      </c>
      <c r="CD8" s="69">
        <f t="shared" si="5"/>
        <v>-4.7621536682128607E-4</v>
      </c>
      <c r="CE8" s="69">
        <f t="shared" si="6"/>
        <v>-1.153896088570764E-4</v>
      </c>
      <c r="CF8" s="69">
        <f t="shared" si="7"/>
        <v>-5.454718621075459E-4</v>
      </c>
      <c r="CG8" s="69"/>
      <c r="CH8" s="69"/>
      <c r="CI8" s="69"/>
      <c r="CJ8" s="69"/>
      <c r="CK8" s="69"/>
      <c r="CL8" s="69"/>
    </row>
    <row r="9" spans="1:90">
      <c r="A9" s="15" t="s">
        <v>467</v>
      </c>
      <c r="B9" s="76">
        <v>85528.974038671324</v>
      </c>
      <c r="C9" s="76">
        <v>328.41349360540204</v>
      </c>
      <c r="D9" s="76">
        <v>15589.207919494294</v>
      </c>
      <c r="E9" s="76">
        <v>1133.3553353943928</v>
      </c>
      <c r="F9" s="76">
        <v>578.04625243245437</v>
      </c>
      <c r="G9" s="76">
        <v>49.507787262403795</v>
      </c>
      <c r="H9" s="76">
        <v>7665.9246442570329</v>
      </c>
      <c r="I9" s="94"/>
      <c r="J9" s="94" t="s">
        <v>378</v>
      </c>
      <c r="K9" s="76">
        <v>0</v>
      </c>
      <c r="L9" s="76">
        <v>5.1251736516587068</v>
      </c>
      <c r="M9" s="76">
        <v>121.34334401064839</v>
      </c>
      <c r="N9" s="76">
        <v>121.34334401064839</v>
      </c>
      <c r="O9" s="76">
        <v>33.877150961490791</v>
      </c>
      <c r="P9" s="76">
        <v>0.58439193794937061</v>
      </c>
      <c r="Q9" s="76">
        <v>343.8574539710205</v>
      </c>
      <c r="R9" s="76">
        <v>953.21274524821183</v>
      </c>
      <c r="S9" s="76">
        <v>84947.597735853211</v>
      </c>
      <c r="T9" s="76">
        <v>537.21175409447869</v>
      </c>
      <c r="U9" s="76">
        <v>169.70997162949118</v>
      </c>
      <c r="V9" s="76">
        <v>264.4536575624594</v>
      </c>
      <c r="W9" s="76">
        <v>239.26550318790549</v>
      </c>
      <c r="X9" s="76">
        <v>0</v>
      </c>
      <c r="Y9" s="76">
        <v>150.58503778523666</v>
      </c>
      <c r="Z9" s="76">
        <v>150.58503778523666</v>
      </c>
      <c r="AA9" s="76">
        <v>123.73135711018145</v>
      </c>
      <c r="AB9" s="76">
        <v>196.20677729459831</v>
      </c>
      <c r="AC9" s="76">
        <v>1.0401319519612862</v>
      </c>
      <c r="AD9" s="76">
        <v>55.021092464125857</v>
      </c>
      <c r="AE9" s="76">
        <v>9.1959348476881786</v>
      </c>
      <c r="AF9" s="76">
        <v>0</v>
      </c>
      <c r="AG9" s="76">
        <v>2.4564278241951745</v>
      </c>
      <c r="AH9" s="76">
        <v>325.8978826810407</v>
      </c>
      <c r="AI9" s="76">
        <v>0</v>
      </c>
      <c r="AJ9" s="76">
        <v>7787.5247242844625</v>
      </c>
      <c r="AK9" s="76">
        <v>13919.609416160993</v>
      </c>
      <c r="AL9" s="76">
        <v>1422.8435831721201</v>
      </c>
      <c r="AM9" s="76">
        <v>15466.184356443293</v>
      </c>
      <c r="AN9" s="76">
        <v>0</v>
      </c>
      <c r="AO9" s="76">
        <v>334.00136896002471</v>
      </c>
      <c r="AP9" s="76">
        <v>0.36429449340542419</v>
      </c>
      <c r="AQ9" s="76">
        <v>3384.7680552191687</v>
      </c>
      <c r="AR9" s="76">
        <v>1.2466445102156685</v>
      </c>
      <c r="AS9" s="76">
        <v>0.41814029112033352</v>
      </c>
      <c r="AT9" s="76">
        <v>279.35864085054328</v>
      </c>
      <c r="AU9" s="76">
        <v>6.4235787628763754</v>
      </c>
      <c r="AV9" s="76">
        <v>0.50109564201348267</v>
      </c>
      <c r="AW9" s="76">
        <v>6.2953428462772118E-2</v>
      </c>
      <c r="AX9" s="76">
        <v>1125.049709272088</v>
      </c>
      <c r="AY9" s="76">
        <v>573.44242123271408</v>
      </c>
      <c r="AZ9" s="76">
        <v>551.60728803937377</v>
      </c>
      <c r="BA9" s="76">
        <v>5.3524908370398556</v>
      </c>
      <c r="BB9" s="76">
        <v>6.0211533479940613E-2</v>
      </c>
      <c r="BC9" s="76">
        <v>40.01750480883171</v>
      </c>
      <c r="BD9" s="76">
        <v>0.23627257946284369</v>
      </c>
      <c r="BE9" s="76">
        <v>46.554616423331495</v>
      </c>
      <c r="BF9" s="76">
        <v>3.4157836604441232</v>
      </c>
      <c r="BG9" s="76">
        <v>0.7656127912167866</v>
      </c>
      <c r="BH9" s="76">
        <v>178.64531578454202</v>
      </c>
      <c r="BI9" s="76">
        <v>33.984759031950468</v>
      </c>
      <c r="BJ9" s="76">
        <v>5.1665574276470645</v>
      </c>
      <c r="BK9" s="76">
        <v>4.6638749538407254</v>
      </c>
      <c r="BL9" s="76">
        <v>0.1888324542403145</v>
      </c>
      <c r="BM9" s="76">
        <v>49.133412038338392</v>
      </c>
      <c r="BN9" s="76">
        <v>162.10749261621376</v>
      </c>
      <c r="BO9" s="76">
        <v>0</v>
      </c>
      <c r="BP9" s="76">
        <v>0.2093708523875504</v>
      </c>
      <c r="BQ9" s="76">
        <v>918.95519284269608</v>
      </c>
      <c r="BR9" s="76">
        <v>0</v>
      </c>
      <c r="BS9" s="76">
        <v>79.537916314753829</v>
      </c>
      <c r="BT9" s="76">
        <v>7612.8044709733958</v>
      </c>
      <c r="BU9" s="76">
        <v>953.57688896586751</v>
      </c>
      <c r="BV9" s="76"/>
      <c r="BW9" s="76"/>
      <c r="BX9" s="76"/>
      <c r="BY9" s="24">
        <f t="shared" si="0"/>
        <v>8.0001217015517028E-3</v>
      </c>
      <c r="BZ9" s="69">
        <f t="shared" si="1"/>
        <v>-6.7974193465158098E-3</v>
      </c>
      <c r="CA9" s="69">
        <f t="shared" si="2"/>
        <v>-7.6598890525001288E-3</v>
      </c>
      <c r="CB9" s="69">
        <f t="shared" si="3"/>
        <v>-7.8915852355244155E-3</v>
      </c>
      <c r="CC9" s="69">
        <f t="shared" si="4"/>
        <v>-7.3283513677681504E-3</v>
      </c>
      <c r="CD9" s="69">
        <f t="shared" si="5"/>
        <v>-7.9644685531081259E-3</v>
      </c>
      <c r="CE9" s="69">
        <f t="shared" si="6"/>
        <v>-7.561946206182067E-3</v>
      </c>
      <c r="CF9" s="69">
        <f t="shared" si="7"/>
        <v>-6.9293889189782657E-3</v>
      </c>
      <c r="CG9" s="69"/>
      <c r="CH9" s="69"/>
      <c r="CI9" s="69"/>
      <c r="CJ9" s="69"/>
      <c r="CK9" s="69"/>
      <c r="CL9" s="69"/>
    </row>
    <row r="10" spans="1:90">
      <c r="A10" s="15" t="s">
        <v>468</v>
      </c>
      <c r="B10" s="76">
        <v>161211.40903843232</v>
      </c>
      <c r="C10" s="76">
        <v>493.56577407205964</v>
      </c>
      <c r="D10" s="76">
        <v>30339.542852330131</v>
      </c>
      <c r="E10" s="76">
        <v>1977.9019428512036</v>
      </c>
      <c r="F10" s="76">
        <v>1112.1614274569049</v>
      </c>
      <c r="G10" s="76">
        <v>95.138801575334497</v>
      </c>
      <c r="H10" s="76">
        <v>13172.490240775815</v>
      </c>
      <c r="I10" s="94"/>
      <c r="J10" s="94" t="s">
        <v>379</v>
      </c>
      <c r="K10" s="76">
        <v>0</v>
      </c>
      <c r="L10" s="76">
        <v>8.6288171678433692</v>
      </c>
      <c r="M10" s="76">
        <v>212.60130941854175</v>
      </c>
      <c r="N10" s="76">
        <v>212.60130941854175</v>
      </c>
      <c r="O10" s="76">
        <v>61.351147141983276</v>
      </c>
      <c r="P10" s="76">
        <v>1.1681848688834151</v>
      </c>
      <c r="Q10" s="76">
        <v>589.74440427776028</v>
      </c>
      <c r="R10" s="76">
        <v>1604.82097111901</v>
      </c>
      <c r="S10" s="76">
        <v>159596.20070878597</v>
      </c>
      <c r="T10" s="76">
        <v>947.36484327981827</v>
      </c>
      <c r="U10" s="76">
        <v>289.54050091172155</v>
      </c>
      <c r="V10" s="76">
        <v>459.25620406256672</v>
      </c>
      <c r="W10" s="76">
        <v>340.03983936696432</v>
      </c>
      <c r="X10" s="76">
        <v>0</v>
      </c>
      <c r="Y10" s="76">
        <v>272.07706156958074</v>
      </c>
      <c r="Z10" s="76">
        <v>272.07706156958074</v>
      </c>
      <c r="AA10" s="76">
        <v>240.18713007820827</v>
      </c>
      <c r="AB10" s="76">
        <v>341.4231448315391</v>
      </c>
      <c r="AC10" s="76">
        <v>2.0763552209615477</v>
      </c>
      <c r="AD10" s="76">
        <v>94.597079162298854</v>
      </c>
      <c r="AE10" s="76">
        <v>18.003864499523257</v>
      </c>
      <c r="AF10" s="76">
        <v>0</v>
      </c>
      <c r="AG10" s="76">
        <v>4.3112983981629931</v>
      </c>
      <c r="AH10" s="76">
        <v>488.27578641622137</v>
      </c>
      <c r="AI10" s="76">
        <v>0</v>
      </c>
      <c r="AJ10" s="76">
        <v>13329.767967944796</v>
      </c>
      <c r="AK10" s="76">
        <v>27020.050740036484</v>
      </c>
      <c r="AL10" s="76">
        <v>2761.9683731543223</v>
      </c>
      <c r="AM10" s="76">
        <v>30022.206243269011</v>
      </c>
      <c r="AN10" s="76">
        <v>0</v>
      </c>
      <c r="AO10" s="76">
        <v>578.2135290045577</v>
      </c>
      <c r="AP10" s="76">
        <v>0.7175580173834446</v>
      </c>
      <c r="AQ10" s="76">
        <v>5791.3507479455629</v>
      </c>
      <c r="AR10" s="76">
        <v>2.260662819601293</v>
      </c>
      <c r="AS10" s="76">
        <v>0.73511042400392501</v>
      </c>
      <c r="AT10" s="76">
        <v>536.34922590210374</v>
      </c>
      <c r="AU10" s="76">
        <v>9.8935826760804098</v>
      </c>
      <c r="AV10" s="76">
        <v>0.72577026736553152</v>
      </c>
      <c r="AW10" s="76">
        <v>0.11974544332192429</v>
      </c>
      <c r="AX10" s="76">
        <v>1957.0439015305599</v>
      </c>
      <c r="AY10" s="76">
        <v>1099.4337425221979</v>
      </c>
      <c r="AZ10" s="76">
        <v>857.61015900836173</v>
      </c>
      <c r="BA10" s="76">
        <v>7.8522432579903869</v>
      </c>
      <c r="BB10" s="76">
        <v>9.2716094291682566E-2</v>
      </c>
      <c r="BC10" s="76">
        <v>69.174581920997412</v>
      </c>
      <c r="BD10" s="76">
        <v>0.48174420873361007</v>
      </c>
      <c r="BE10" s="76">
        <v>91.348347470471936</v>
      </c>
      <c r="BF10" s="76">
        <v>7.1256490131560808</v>
      </c>
      <c r="BG10" s="76">
        <v>1.4659657071049448</v>
      </c>
      <c r="BH10" s="76">
        <v>354.45424505475745</v>
      </c>
      <c r="BI10" s="76">
        <v>61.469459929782715</v>
      </c>
      <c r="BJ10" s="76">
        <v>8.1286153320436298</v>
      </c>
      <c r="BK10" s="76">
        <v>8.2258209736712988</v>
      </c>
      <c r="BL10" s="76">
        <v>0.28215793911936354</v>
      </c>
      <c r="BM10" s="76">
        <v>94.137450685361628</v>
      </c>
      <c r="BN10" s="76">
        <v>280.59150307266975</v>
      </c>
      <c r="BO10" s="76">
        <v>0</v>
      </c>
      <c r="BP10" s="76">
        <v>0.41849075195136654</v>
      </c>
      <c r="BQ10" s="76">
        <v>1558.14823325055</v>
      </c>
      <c r="BR10" s="76">
        <v>0</v>
      </c>
      <c r="BS10" s="76">
        <v>134.11085179318462</v>
      </c>
      <c r="BT10" s="76">
        <v>13031.857801881644</v>
      </c>
      <c r="BU10" s="76">
        <v>1641.4361538341118</v>
      </c>
      <c r="BV10" s="76"/>
      <c r="BW10" s="76"/>
      <c r="BX10" s="76"/>
      <c r="BY10" s="24">
        <f t="shared" si="0"/>
        <v>8.0003157706658654E-3</v>
      </c>
      <c r="BZ10" s="69">
        <f t="shared" si="1"/>
        <v>-1.0019193674197666E-2</v>
      </c>
      <c r="CA10" s="69">
        <f t="shared" si="2"/>
        <v>-1.0717898066947297E-2</v>
      </c>
      <c r="CB10" s="69">
        <f t="shared" si="3"/>
        <v>-1.0459505293328696E-2</v>
      </c>
      <c r="CC10" s="69">
        <f t="shared" si="4"/>
        <v>-1.0545538617842805E-2</v>
      </c>
      <c r="CD10" s="69">
        <f t="shared" si="5"/>
        <v>-1.1444098509881265E-2</v>
      </c>
      <c r="CE10" s="69">
        <f t="shared" si="6"/>
        <v>-1.0525157700036421E-2</v>
      </c>
      <c r="CF10" s="69">
        <f t="shared" si="7"/>
        <v>-1.0676222667361604E-2</v>
      </c>
      <c r="CG10" s="69"/>
      <c r="CH10" s="69"/>
      <c r="CI10" s="69"/>
      <c r="CJ10" s="69"/>
      <c r="CK10" s="69"/>
      <c r="CL10" s="69"/>
    </row>
    <row r="11" spans="1:90">
      <c r="A11" s="15" t="s">
        <v>469</v>
      </c>
      <c r="B11" s="76">
        <v>289390.3274257239</v>
      </c>
      <c r="C11" s="76">
        <v>1096.171120366497</v>
      </c>
      <c r="D11" s="76">
        <v>69795.85421132746</v>
      </c>
      <c r="E11" s="76">
        <v>4288.0811965506091</v>
      </c>
      <c r="F11" s="76">
        <v>2263.6589131108799</v>
      </c>
      <c r="G11" s="76">
        <v>181.52030159174359</v>
      </c>
      <c r="H11" s="76">
        <v>23470.010550951331</v>
      </c>
      <c r="I11" s="94"/>
      <c r="J11" s="94" t="s">
        <v>380</v>
      </c>
      <c r="K11" s="76">
        <v>0</v>
      </c>
      <c r="L11" s="76">
        <v>12.998363621499466</v>
      </c>
      <c r="M11" s="76">
        <v>367.23680549962768</v>
      </c>
      <c r="N11" s="76">
        <v>367.23680549962768</v>
      </c>
      <c r="O11" s="76">
        <v>113.55865173035274</v>
      </c>
      <c r="P11" s="76">
        <v>2.6618025844034037</v>
      </c>
      <c r="Q11" s="76">
        <v>949.42297094854905</v>
      </c>
      <c r="R11" s="76">
        <v>2417.2359071816654</v>
      </c>
      <c r="S11" s="76">
        <v>267643.98187359801</v>
      </c>
      <c r="T11" s="76">
        <v>1637.7506715054799</v>
      </c>
      <c r="U11" s="76">
        <v>458.19643590304099</v>
      </c>
      <c r="V11" s="76">
        <v>760.65030544056594</v>
      </c>
      <c r="W11" s="76">
        <v>341.07941701716885</v>
      </c>
      <c r="X11" s="76">
        <v>0</v>
      </c>
      <c r="Y11" s="76">
        <v>501.02255698936864</v>
      </c>
      <c r="Z11" s="76">
        <v>501.02255698936864</v>
      </c>
      <c r="AA11" s="76">
        <v>511.30310884770017</v>
      </c>
      <c r="AB11" s="76">
        <v>585.56372744148121</v>
      </c>
      <c r="AC11" s="76">
        <v>4.7254605926310536</v>
      </c>
      <c r="AD11" s="76">
        <v>154.36671950165615</v>
      </c>
      <c r="AE11" s="76">
        <v>39.45481302270202</v>
      </c>
      <c r="AF11" s="76">
        <v>0</v>
      </c>
      <c r="AG11" s="76">
        <v>8.7872079079019283</v>
      </c>
      <c r="AH11" s="76">
        <v>1007.9296448905137</v>
      </c>
      <c r="AI11" s="76">
        <v>0</v>
      </c>
      <c r="AJ11" s="76">
        <v>22273.15659319764</v>
      </c>
      <c r="AK11" s="76">
        <v>57519.096212790129</v>
      </c>
      <c r="AL11" s="76">
        <v>5879.3295614455619</v>
      </c>
      <c r="AM11" s="76">
        <v>63909.728883083379</v>
      </c>
      <c r="AN11" s="76">
        <v>0</v>
      </c>
      <c r="AO11" s="76">
        <v>963.49082988585542</v>
      </c>
      <c r="AP11" s="76">
        <v>1.144180955372939</v>
      </c>
      <c r="AQ11" s="76">
        <v>9790.9199997255128</v>
      </c>
      <c r="AR11" s="76">
        <v>4.1424412881606241</v>
      </c>
      <c r="AS11" s="76">
        <v>1.3857201122152614</v>
      </c>
      <c r="AT11" s="76">
        <v>1088.5256455959911</v>
      </c>
      <c r="AU11" s="76">
        <v>21.273538363178407</v>
      </c>
      <c r="AV11" s="76">
        <v>1.6567411277743775</v>
      </c>
      <c r="AW11" s="76">
        <v>0.20877979684408415</v>
      </c>
      <c r="AX11" s="76">
        <v>3964.2292833655738</v>
      </c>
      <c r="AY11" s="76">
        <v>2079.5280039132031</v>
      </c>
      <c r="AZ11" s="76">
        <v>1884.7012794523712</v>
      </c>
      <c r="BA11" s="76">
        <v>17.822402266351421</v>
      </c>
      <c r="BB11" s="76">
        <v>0.19866203696048793</v>
      </c>
      <c r="BC11" s="76">
        <v>130.36399301134821</v>
      </c>
      <c r="BD11" s="76">
        <v>0.73662275059662585</v>
      </c>
      <c r="BE11" s="76">
        <v>158.00762534653887</v>
      </c>
      <c r="BF11" s="76">
        <v>10.619613419534049</v>
      </c>
      <c r="BG11" s="76">
        <v>2.7295784211599572</v>
      </c>
      <c r="BH11" s="76">
        <v>607.31517794055253</v>
      </c>
      <c r="BI11" s="76">
        <v>122.19480699879279</v>
      </c>
      <c r="BJ11" s="76">
        <v>17.005117919718693</v>
      </c>
      <c r="BK11" s="76">
        <v>15.765061371164641</v>
      </c>
      <c r="BL11" s="76">
        <v>0.62710218974079213</v>
      </c>
      <c r="BM11" s="76">
        <v>167.18233392306948</v>
      </c>
      <c r="BN11" s="76">
        <v>623.39588859570983</v>
      </c>
      <c r="BO11" s="76">
        <v>0</v>
      </c>
      <c r="BP11" s="76">
        <v>0.95355765785368984</v>
      </c>
      <c r="BQ11" s="76">
        <v>2492.567895395091</v>
      </c>
      <c r="BR11" s="76">
        <v>0</v>
      </c>
      <c r="BS11" s="76">
        <v>269.36479417318407</v>
      </c>
      <c r="BT11" s="76">
        <v>21802.224516498838</v>
      </c>
      <c r="BU11" s="76">
        <v>2807.3664715747086</v>
      </c>
      <c r="BV11" s="76"/>
      <c r="BW11" s="76"/>
      <c r="BX11" s="76"/>
      <c r="BY11" s="24">
        <f t="shared" si="0"/>
        <v>8.0003955232399657E-3</v>
      </c>
      <c r="BZ11" s="69">
        <f t="shared" si="1"/>
        <v>-7.5145378028252843E-2</v>
      </c>
      <c r="CA11" s="69">
        <f t="shared" si="2"/>
        <v>-8.0499726581448688E-2</v>
      </c>
      <c r="CB11" s="69">
        <f t="shared" si="3"/>
        <v>-8.4333452104792747E-2</v>
      </c>
      <c r="CC11" s="69">
        <f t="shared" si="4"/>
        <v>-7.5523736221586993E-2</v>
      </c>
      <c r="CD11" s="69">
        <f t="shared" si="5"/>
        <v>-8.1342161635399007E-2</v>
      </c>
      <c r="CE11" s="69">
        <f t="shared" si="6"/>
        <v>-7.8988231855859098E-2</v>
      </c>
      <c r="CF11" s="69">
        <f t="shared" si="7"/>
        <v>-7.1060301861896297E-2</v>
      </c>
      <c r="CG11" s="69"/>
      <c r="CH11" s="69"/>
      <c r="CI11" s="69"/>
      <c r="CJ11" s="69"/>
      <c r="CK11" s="69"/>
      <c r="CL11" s="69"/>
    </row>
    <row r="12" spans="1:90">
      <c r="A12" s="15" t="s">
        <v>470</v>
      </c>
      <c r="B12" s="76">
        <v>299032.57981933706</v>
      </c>
      <c r="C12" s="76">
        <v>1000.0132486887629</v>
      </c>
      <c r="D12" s="76">
        <v>55452.302005263344</v>
      </c>
      <c r="E12" s="76">
        <v>3213.5321224692862</v>
      </c>
      <c r="F12" s="76">
        <v>1691.9851609042985</v>
      </c>
      <c r="G12" s="76">
        <v>174.23464733450533</v>
      </c>
      <c r="H12" s="76">
        <v>25355.047299879243</v>
      </c>
      <c r="I12" s="94"/>
      <c r="J12" s="94" t="s">
        <v>381</v>
      </c>
      <c r="K12" s="76">
        <v>0</v>
      </c>
      <c r="L12" s="76">
        <v>14.408444800917108</v>
      </c>
      <c r="M12" s="76">
        <v>345.79105572261437</v>
      </c>
      <c r="N12" s="76">
        <v>345.79105572261437</v>
      </c>
      <c r="O12" s="76">
        <v>102.34426551364939</v>
      </c>
      <c r="P12" s="76">
        <v>1.9431420706455693</v>
      </c>
      <c r="Q12" s="76">
        <v>1059.4291848774617</v>
      </c>
      <c r="R12" s="76">
        <v>2679.6247307356298</v>
      </c>
      <c r="S12" s="76">
        <v>275478.08611253492</v>
      </c>
      <c r="T12" s="76">
        <v>1580.5275455910316</v>
      </c>
      <c r="U12" s="76">
        <v>483.87554784867484</v>
      </c>
      <c r="V12" s="76">
        <v>766.41580536483696</v>
      </c>
      <c r="W12" s="76">
        <v>534.94531016650421</v>
      </c>
      <c r="X12" s="76">
        <v>0</v>
      </c>
      <c r="Y12" s="76">
        <v>453.32450088570744</v>
      </c>
      <c r="Z12" s="76">
        <v>453.32450088570744</v>
      </c>
      <c r="AA12" s="76">
        <v>398.4454756196368</v>
      </c>
      <c r="AB12" s="76">
        <v>643.98526634368909</v>
      </c>
      <c r="AC12" s="76">
        <v>3.5075489659518126</v>
      </c>
      <c r="AD12" s="76">
        <v>163.6396687234357</v>
      </c>
      <c r="AE12" s="76">
        <v>29.963855867546325</v>
      </c>
      <c r="AF12" s="76">
        <v>0</v>
      </c>
      <c r="AG12" s="76">
        <v>7.8837032627275612</v>
      </c>
      <c r="AH12" s="76">
        <v>919.32174374576357</v>
      </c>
      <c r="AI12" s="76">
        <v>0</v>
      </c>
      <c r="AJ12" s="76">
        <v>24197.036132652105</v>
      </c>
      <c r="AK12" s="76">
        <v>44824.394273935322</v>
      </c>
      <c r="AL12" s="76">
        <v>4581.9785377844646</v>
      </c>
      <c r="AM12" s="76">
        <v>49804.818287339418</v>
      </c>
      <c r="AN12" s="76">
        <v>0</v>
      </c>
      <c r="AO12" s="76">
        <v>973.42527767213915</v>
      </c>
      <c r="AP12" s="76">
        <v>0.94978906176799649</v>
      </c>
      <c r="AQ12" s="76">
        <v>10901.598891575588</v>
      </c>
      <c r="AR12" s="76">
        <v>3.2189345061922285</v>
      </c>
      <c r="AS12" s="76">
        <v>1.0863890275963559</v>
      </c>
      <c r="AT12" s="76">
        <v>753.56754829500073</v>
      </c>
      <c r="AU12" s="76">
        <v>16.017030925334975</v>
      </c>
      <c r="AV12" s="76">
        <v>1.248340305450377</v>
      </c>
      <c r="AW12" s="76">
        <v>0.1648777041066595</v>
      </c>
      <c r="AX12" s="76">
        <v>2922.8541612129839</v>
      </c>
      <c r="AY12" s="76">
        <v>1525.4272489514269</v>
      </c>
      <c r="AZ12" s="76">
        <v>1397.4269122615569</v>
      </c>
      <c r="BA12" s="76">
        <v>13.229767577726717</v>
      </c>
      <c r="BB12" s="76">
        <v>0.1501184212701929</v>
      </c>
      <c r="BC12" s="76">
        <v>101.94105976179064</v>
      </c>
      <c r="BD12" s="76">
        <v>0.620989632765092</v>
      </c>
      <c r="BE12" s="76">
        <v>123.16980560745601</v>
      </c>
      <c r="BF12" s="76">
        <v>9.0047131511213188</v>
      </c>
      <c r="BG12" s="76">
        <v>2.0295378561153448</v>
      </c>
      <c r="BH12" s="76">
        <v>473.58008928719056</v>
      </c>
      <c r="BI12" s="76">
        <v>112.64610069346395</v>
      </c>
      <c r="BJ12" s="76">
        <v>12.919497346186292</v>
      </c>
      <c r="BK12" s="76">
        <v>12.060045194750773</v>
      </c>
      <c r="BL12" s="76">
        <v>0.4687152896046558</v>
      </c>
      <c r="BM12" s="76">
        <v>159.8688867210108</v>
      </c>
      <c r="BN12" s="76">
        <v>480.24263113417913</v>
      </c>
      <c r="BO12" s="76">
        <v>0</v>
      </c>
      <c r="BP12" s="76">
        <v>0.69612607347475963</v>
      </c>
      <c r="BQ12" s="76">
        <v>2895.4975558297356</v>
      </c>
      <c r="BR12" s="76">
        <v>0</v>
      </c>
      <c r="BS12" s="76">
        <v>246.04903118107131</v>
      </c>
      <c r="BT12" s="76">
        <v>23698.910429515479</v>
      </c>
      <c r="BU12" s="76">
        <v>3015.6769855762618</v>
      </c>
      <c r="BV12" s="76"/>
      <c r="BW12" s="76"/>
      <c r="BX12" s="76"/>
      <c r="BY12" s="24">
        <f t="shared" si="0"/>
        <v>8.0001391295292257E-3</v>
      </c>
      <c r="BZ12" s="69">
        <f t="shared" si="1"/>
        <v>-7.8768988051511904E-2</v>
      </c>
      <c r="CA12" s="69">
        <f t="shared" si="2"/>
        <v>-8.0690435900527963E-2</v>
      </c>
      <c r="CB12" s="69">
        <f t="shared" si="3"/>
        <v>-0.10184399048731801</v>
      </c>
      <c r="CC12" s="69">
        <f t="shared" si="4"/>
        <v>-9.0454350595675581E-2</v>
      </c>
      <c r="CD12" s="69">
        <f t="shared" si="5"/>
        <v>-9.8439345569587042E-2</v>
      </c>
      <c r="CE12" s="69">
        <f t="shared" si="6"/>
        <v>-8.2450653950097236E-2</v>
      </c>
      <c r="CF12" s="69">
        <f t="shared" si="7"/>
        <v>-6.5317837934841916E-2</v>
      </c>
      <c r="CG12" s="69"/>
      <c r="CH12" s="69"/>
      <c r="CI12" s="69"/>
      <c r="CJ12" s="69"/>
      <c r="CK12" s="69"/>
      <c r="CL12" s="69"/>
    </row>
    <row r="13" spans="1:90">
      <c r="A13" s="15" t="s">
        <v>382</v>
      </c>
      <c r="B13" s="76">
        <v>3328.7402018366993</v>
      </c>
      <c r="C13" s="76">
        <v>10.4793289451988</v>
      </c>
      <c r="D13" s="76">
        <v>518.63559620099954</v>
      </c>
      <c r="E13" s="76">
        <v>31.436468334501601</v>
      </c>
      <c r="F13" s="76">
        <v>15.728730644199501</v>
      </c>
      <c r="G13" s="76">
        <v>1.2283088273000005</v>
      </c>
      <c r="H13" s="76">
        <v>232.90344618562548</v>
      </c>
      <c r="I13" s="94"/>
      <c r="J13" s="94" t="s">
        <v>382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0</v>
      </c>
      <c r="AE13" s="76">
        <v>0</v>
      </c>
      <c r="AF13" s="76">
        <v>0</v>
      </c>
      <c r="AG13" s="76">
        <v>0</v>
      </c>
      <c r="AH13" s="76">
        <v>0</v>
      </c>
      <c r="AI13" s="76">
        <v>0</v>
      </c>
      <c r="AJ13" s="76">
        <v>0</v>
      </c>
      <c r="AK13" s="76">
        <v>0</v>
      </c>
      <c r="AL13" s="76">
        <v>0</v>
      </c>
      <c r="AM13" s="76">
        <v>0</v>
      </c>
      <c r="AN13" s="76">
        <v>0</v>
      </c>
      <c r="AO13" s="76">
        <v>0</v>
      </c>
      <c r="AP13" s="76">
        <v>0</v>
      </c>
      <c r="AQ13" s="76">
        <v>0</v>
      </c>
      <c r="AR13" s="76">
        <v>0</v>
      </c>
      <c r="AS13" s="76">
        <v>0</v>
      </c>
      <c r="AT13" s="76">
        <v>0</v>
      </c>
      <c r="AU13" s="76">
        <v>0</v>
      </c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0</v>
      </c>
      <c r="BI13" s="76">
        <v>0</v>
      </c>
      <c r="BJ13" s="76">
        <v>0</v>
      </c>
      <c r="BK13" s="76">
        <v>0</v>
      </c>
      <c r="BL13" s="76">
        <v>0</v>
      </c>
      <c r="BM13" s="76">
        <v>0</v>
      </c>
      <c r="BN13" s="76">
        <v>0</v>
      </c>
      <c r="BO13" s="76">
        <v>0</v>
      </c>
      <c r="BP13" s="76">
        <v>0</v>
      </c>
      <c r="BQ13" s="76">
        <v>0</v>
      </c>
      <c r="BR13" s="76">
        <v>0</v>
      </c>
      <c r="BS13" s="76">
        <v>0</v>
      </c>
      <c r="BT13" s="76">
        <v>0</v>
      </c>
      <c r="BU13" s="76">
        <v>0</v>
      </c>
      <c r="BV13" s="76"/>
      <c r="BW13" s="76"/>
      <c r="BX13" s="76"/>
      <c r="BY13" s="24" t="str">
        <f t="shared" si="0"/>
        <v/>
      </c>
      <c r="BZ13" s="69">
        <f t="shared" si="1"/>
        <v>-1</v>
      </c>
      <c r="CA13" s="69">
        <f t="shared" si="2"/>
        <v>-1</v>
      </c>
      <c r="CB13" s="69">
        <f t="shared" si="3"/>
        <v>-1</v>
      </c>
      <c r="CC13" s="69">
        <f t="shared" si="4"/>
        <v>-1</v>
      </c>
      <c r="CD13" s="69">
        <f t="shared" si="5"/>
        <v>-1</v>
      </c>
      <c r="CE13" s="69">
        <f t="shared" si="6"/>
        <v>-1</v>
      </c>
      <c r="CF13" s="69">
        <f t="shared" si="7"/>
        <v>-1</v>
      </c>
      <c r="CG13" s="69"/>
      <c r="CH13" s="69"/>
      <c r="CI13" s="69"/>
      <c r="CJ13" s="69"/>
      <c r="CK13" s="69"/>
      <c r="CL13" s="69"/>
    </row>
    <row r="14" spans="1:90">
      <c r="A14" s="15" t="s">
        <v>471</v>
      </c>
      <c r="B14" s="76">
        <v>2868.6375204642986</v>
      </c>
      <c r="C14" s="76">
        <v>9.9276405531999981</v>
      </c>
      <c r="D14" s="76">
        <v>1241.8053973748006</v>
      </c>
      <c r="E14" s="76">
        <v>50.215763979506832</v>
      </c>
      <c r="F14" s="76">
        <v>31.029673324998104</v>
      </c>
      <c r="G14" s="76">
        <v>1.7614776139000001</v>
      </c>
      <c r="H14" s="76">
        <v>288.5431944639148</v>
      </c>
      <c r="I14" s="94"/>
      <c r="J14" s="94" t="s">
        <v>383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v>0</v>
      </c>
      <c r="BJ14" s="76">
        <v>0</v>
      </c>
      <c r="BK14" s="76">
        <v>0</v>
      </c>
      <c r="BL14" s="76">
        <v>0</v>
      </c>
      <c r="BM14" s="76">
        <v>0</v>
      </c>
      <c r="BN14" s="76">
        <v>0</v>
      </c>
      <c r="BO14" s="76">
        <v>0</v>
      </c>
      <c r="BP14" s="76">
        <v>0</v>
      </c>
      <c r="BQ14" s="76">
        <v>0</v>
      </c>
      <c r="BR14" s="76">
        <v>0</v>
      </c>
      <c r="BS14" s="76">
        <v>0</v>
      </c>
      <c r="BT14" s="76">
        <v>0</v>
      </c>
      <c r="BU14" s="76">
        <v>0</v>
      </c>
      <c r="BV14" s="76"/>
      <c r="BW14" s="76"/>
      <c r="BX14" s="76"/>
      <c r="BY14" s="24" t="str">
        <f t="shared" si="0"/>
        <v/>
      </c>
      <c r="BZ14" s="69">
        <f t="shared" si="1"/>
        <v>-1</v>
      </c>
      <c r="CA14" s="69">
        <f t="shared" si="2"/>
        <v>-1</v>
      </c>
      <c r="CB14" s="69">
        <f t="shared" si="3"/>
        <v>-1</v>
      </c>
      <c r="CC14" s="69">
        <f t="shared" si="4"/>
        <v>-1</v>
      </c>
      <c r="CD14" s="69">
        <f t="shared" si="5"/>
        <v>-1</v>
      </c>
      <c r="CE14" s="69">
        <f t="shared" si="6"/>
        <v>-1</v>
      </c>
      <c r="CF14" s="69">
        <f t="shared" si="7"/>
        <v>-1</v>
      </c>
      <c r="CG14" s="69"/>
      <c r="CH14" s="69"/>
      <c r="CI14" s="69"/>
      <c r="CJ14" s="69"/>
      <c r="CK14" s="69"/>
      <c r="CL14" s="69"/>
    </row>
    <row r="15" spans="1:90">
      <c r="A15" s="12" t="s">
        <v>384</v>
      </c>
      <c r="B15" s="76">
        <v>1087.4857686896996</v>
      </c>
      <c r="C15" s="76">
        <v>2.9849378007789524</v>
      </c>
      <c r="D15" s="76">
        <v>216.81813766759163</v>
      </c>
      <c r="E15" s="76">
        <v>12.125467148882478</v>
      </c>
      <c r="F15" s="76">
        <v>6.7112786426095079</v>
      </c>
      <c r="G15" s="76">
        <v>0.77807353760000009</v>
      </c>
      <c r="H15" s="76">
        <v>72.179916089520361</v>
      </c>
      <c r="I15" s="94"/>
      <c r="J15" s="94" t="s">
        <v>384</v>
      </c>
      <c r="K15" s="76">
        <v>0</v>
      </c>
      <c r="L15" s="76">
        <v>6.3214582205393593E-6</v>
      </c>
      <c r="M15" s="76">
        <v>1.4887227960779786E-4</v>
      </c>
      <c r="N15" s="76">
        <v>1.4887227960779786E-4</v>
      </c>
      <c r="O15" s="76">
        <v>4.7628797929859948E-5</v>
      </c>
      <c r="P15" s="76">
        <v>9.6630277553090095E-7</v>
      </c>
      <c r="Q15" s="76">
        <v>4.336540580481383E-4</v>
      </c>
      <c r="R15" s="76">
        <v>1.1754492412903656E-3</v>
      </c>
      <c r="S15" s="76">
        <v>8.6584693970909982E-2</v>
      </c>
      <c r="T15" s="76">
        <v>7.2023650420807261E-4</v>
      </c>
      <c r="U15" s="76">
        <v>2.1530330082177298E-4</v>
      </c>
      <c r="V15" s="76">
        <v>3.450579481803596E-4</v>
      </c>
      <c r="W15" s="76">
        <v>0</v>
      </c>
      <c r="X15" s="76">
        <v>0</v>
      </c>
      <c r="Y15" s="76">
        <v>2.1014516193720148E-4</v>
      </c>
      <c r="Z15" s="76">
        <v>2.1014516193720148E-4</v>
      </c>
      <c r="AA15" s="76">
        <v>3.2297280047619832E-5</v>
      </c>
      <c r="AB15" s="76">
        <v>2.5318441849236928E-4</v>
      </c>
      <c r="AC15" s="76">
        <v>1.7150810670811351E-6</v>
      </c>
      <c r="AD15" s="76">
        <v>7.5738511748926681E-5</v>
      </c>
      <c r="AE15" s="76">
        <v>1.4710102107067464E-5</v>
      </c>
      <c r="AF15" s="76">
        <v>0</v>
      </c>
      <c r="AG15" s="76">
        <v>4.0182667143471288E-6</v>
      </c>
      <c r="AH15" s="76">
        <v>5.3335289935349333E-4</v>
      </c>
      <c r="AI15" s="76">
        <v>0</v>
      </c>
      <c r="AJ15" s="76">
        <v>9.4701654017647924E-3</v>
      </c>
      <c r="AK15" s="76">
        <v>3.6336290833732894E-3</v>
      </c>
      <c r="AL15" s="76">
        <v>3.7143332396368954E-4</v>
      </c>
      <c r="AM15" s="76">
        <v>4.0373596873845988E-3</v>
      </c>
      <c r="AN15" s="76">
        <v>0</v>
      </c>
      <c r="AO15" s="76">
        <v>4.3558461339197527E-4</v>
      </c>
      <c r="AP15" s="76">
        <v>3.3386217805629552E-7</v>
      </c>
      <c r="AQ15" s="76">
        <v>4.0517396352452882E-3</v>
      </c>
      <c r="AR15" s="76">
        <v>6.538582538291529E-7</v>
      </c>
      <c r="AS15" s="76">
        <v>1.8200419980489102E-7</v>
      </c>
      <c r="AT15" s="76">
        <v>4.7208573774919117E-5</v>
      </c>
      <c r="AU15" s="76">
        <v>9.2350986843918218E-7</v>
      </c>
      <c r="AV15" s="76">
        <v>0</v>
      </c>
      <c r="AW15" s="76">
        <v>4.1090845858342029E-8</v>
      </c>
      <c r="AX15" s="76">
        <v>2.7695854297965679E-4</v>
      </c>
      <c r="AY15" s="76">
        <v>2.3466754390008649E-4</v>
      </c>
      <c r="AZ15" s="76">
        <v>4.2290999079570319E-5</v>
      </c>
      <c r="BA15" s="76">
        <v>1.2082500261798886E-7</v>
      </c>
      <c r="BB15" s="76">
        <v>9.1551161009055466E-9</v>
      </c>
      <c r="BC15" s="76">
        <v>1.8570551761768562E-5</v>
      </c>
      <c r="BD15" s="76">
        <v>2.4679001526700697E-7</v>
      </c>
      <c r="BE15" s="76">
        <v>3.182751368243519E-5</v>
      </c>
      <c r="BF15" s="76">
        <v>3.8428832046385338E-6</v>
      </c>
      <c r="BG15" s="76">
        <v>3.6061806577489679E-7</v>
      </c>
      <c r="BH15" s="76">
        <v>1.2733316798668401E-4</v>
      </c>
      <c r="BI15" s="76">
        <v>4.5553301626459915E-5</v>
      </c>
      <c r="BJ15" s="76">
        <v>1.0997962929281229E-6</v>
      </c>
      <c r="BK15" s="76">
        <v>1.9007815384954559E-6</v>
      </c>
      <c r="BL15" s="76">
        <v>1.2562112468790846E-8</v>
      </c>
      <c r="BM15" s="76">
        <v>7.4808291583304188E-6</v>
      </c>
      <c r="BN15" s="76">
        <v>2.4988304921179247E-4</v>
      </c>
      <c r="BO15" s="76">
        <v>0</v>
      </c>
      <c r="BP15" s="76">
        <v>3.4618394656437219E-7</v>
      </c>
      <c r="BQ15" s="76">
        <v>1.1060409303284351E-3</v>
      </c>
      <c r="BR15" s="76">
        <v>0</v>
      </c>
      <c r="BS15" s="76">
        <v>1.0297581778799236E-4</v>
      </c>
      <c r="BT15" s="76">
        <v>9.2484983768470579E-3</v>
      </c>
      <c r="BU15" s="76">
        <v>1.2977668768773733E-3</v>
      </c>
      <c r="BV15" s="76"/>
      <c r="BW15" s="76"/>
      <c r="BX15" s="76"/>
      <c r="BY15" s="24">
        <f t="shared" si="0"/>
        <v>7.9996043326379992E-3</v>
      </c>
      <c r="BZ15" s="69">
        <f t="shared" si="1"/>
        <v>-0.99992038084868429</v>
      </c>
      <c r="CA15" s="69">
        <f t="shared" si="2"/>
        <v>-0.99982131858854328</v>
      </c>
      <c r="CB15" s="69">
        <f t="shared" si="3"/>
        <v>-0.99998137905006101</v>
      </c>
      <c r="CC15" s="69">
        <f t="shared" si="4"/>
        <v>-0.99997715893832551</v>
      </c>
      <c r="CD15" s="69">
        <f t="shared" si="5"/>
        <v>-0.99996503385473967</v>
      </c>
      <c r="CE15" s="69">
        <f t="shared" si="6"/>
        <v>-0.99999038544713725</v>
      </c>
      <c r="CF15" s="69">
        <f t="shared" si="7"/>
        <v>-0.99987186881229706</v>
      </c>
      <c r="CG15" s="69"/>
      <c r="CH15" s="69"/>
      <c r="CI15" s="69"/>
      <c r="CJ15" s="69"/>
      <c r="CK15" s="69"/>
      <c r="CL15" s="69"/>
    </row>
    <row r="16" spans="1:90">
      <c r="A16" s="15"/>
      <c r="B16" s="76"/>
      <c r="C16" s="76"/>
      <c r="D16" s="76"/>
      <c r="E16" s="76"/>
      <c r="F16" s="76"/>
      <c r="G16" s="76"/>
      <c r="H16" s="76"/>
      <c r="I16" s="94"/>
      <c r="J16" s="94"/>
      <c r="K16" s="94"/>
      <c r="L16" s="76"/>
      <c r="M16" s="76"/>
      <c r="N16" s="76"/>
      <c r="O16" s="76"/>
      <c r="Q16" s="76"/>
      <c r="R16" s="76"/>
      <c r="S16" s="76"/>
      <c r="T16" s="76"/>
      <c r="U16" s="76"/>
      <c r="V16" s="76"/>
      <c r="W16" s="76"/>
      <c r="Y16" s="76"/>
      <c r="Z16" s="76"/>
      <c r="AA16" s="76"/>
      <c r="AB16" s="76"/>
      <c r="AC16" s="76"/>
      <c r="AE16" s="76"/>
      <c r="AF16" s="76"/>
      <c r="AG16" s="76"/>
      <c r="AH16" s="76"/>
      <c r="AI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S16" s="76"/>
      <c r="BT16" s="76"/>
      <c r="BU16" s="76"/>
      <c r="BV16" s="76"/>
      <c r="BW16" s="76"/>
      <c r="BX16" s="76"/>
      <c r="BY16" s="24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</row>
    <row r="17" spans="1:90">
      <c r="A17" s="15"/>
      <c r="B17" s="76"/>
      <c r="C17" s="76"/>
      <c r="D17" s="76"/>
      <c r="E17" s="76"/>
      <c r="F17" s="76"/>
      <c r="G17" s="76"/>
      <c r="H17" s="76"/>
      <c r="I17" s="94"/>
      <c r="J17" s="94"/>
      <c r="K17" s="94"/>
      <c r="L17" s="76"/>
      <c r="M17" s="76"/>
      <c r="N17" s="76"/>
      <c r="O17" s="76"/>
      <c r="Q17" s="76"/>
      <c r="R17" s="76"/>
      <c r="S17" s="76"/>
      <c r="T17" s="76"/>
      <c r="U17" s="76"/>
      <c r="V17" s="76"/>
      <c r="W17" s="76"/>
      <c r="Y17" s="76"/>
      <c r="Z17" s="76"/>
      <c r="AA17" s="76"/>
      <c r="AB17" s="76"/>
      <c r="AC17" s="76"/>
      <c r="AE17" s="76"/>
      <c r="AF17" s="76"/>
      <c r="AG17" s="76"/>
      <c r="AH17" s="76"/>
      <c r="AI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S17" s="76"/>
      <c r="BT17" s="76"/>
      <c r="BU17" s="76"/>
      <c r="BV17" s="76"/>
      <c r="BW17" s="76"/>
      <c r="BX17" s="76"/>
      <c r="BY17" s="24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</row>
    <row r="18" spans="1:90">
      <c r="A18" s="15"/>
      <c r="B18" s="76"/>
      <c r="C18" s="76"/>
      <c r="D18" s="76"/>
      <c r="E18" s="76"/>
      <c r="F18" s="76"/>
      <c r="G18" s="76"/>
      <c r="H18" s="76"/>
      <c r="I18" s="94"/>
      <c r="J18" s="94"/>
      <c r="K18" s="94"/>
      <c r="L18" s="76"/>
      <c r="M18" s="76"/>
      <c r="N18" s="76"/>
      <c r="O18" s="76"/>
      <c r="Q18" s="76"/>
      <c r="R18" s="76"/>
      <c r="S18" s="76"/>
      <c r="T18" s="76"/>
      <c r="U18" s="76"/>
      <c r="V18" s="76"/>
      <c r="W18" s="76"/>
      <c r="Y18" s="76"/>
      <c r="Z18" s="76"/>
      <c r="AA18" s="76"/>
      <c r="AB18" s="76"/>
      <c r="AC18" s="76"/>
      <c r="AE18" s="76"/>
      <c r="AF18" s="76"/>
      <c r="AG18" s="76"/>
      <c r="AH18" s="76"/>
      <c r="AI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S18" s="76"/>
      <c r="BT18" s="76"/>
      <c r="BU18" s="76"/>
      <c r="BV18" s="76"/>
      <c r="BW18" s="76"/>
      <c r="BX18" s="76"/>
      <c r="BY18" s="24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</row>
    <row r="19" spans="1:90">
      <c r="A19" s="15"/>
      <c r="B19" s="76"/>
      <c r="C19" s="76"/>
      <c r="D19" s="76"/>
      <c r="E19" s="76"/>
      <c r="F19" s="76"/>
      <c r="G19" s="76"/>
      <c r="H19" s="76"/>
      <c r="I19" s="94"/>
      <c r="J19" s="94"/>
      <c r="K19" s="94"/>
      <c r="L19" s="76"/>
      <c r="M19" s="76"/>
      <c r="N19" s="76"/>
      <c r="O19" s="76"/>
      <c r="Q19" s="76"/>
      <c r="R19" s="76"/>
      <c r="S19" s="76"/>
      <c r="T19" s="76"/>
      <c r="U19" s="76"/>
      <c r="V19" s="76"/>
      <c r="W19" s="76"/>
      <c r="Y19" s="76"/>
      <c r="Z19" s="76"/>
      <c r="AA19" s="76"/>
      <c r="AB19" s="76"/>
      <c r="AC19" s="76"/>
      <c r="AE19" s="76"/>
      <c r="AF19" s="76"/>
      <c r="AG19" s="76"/>
      <c r="AH19" s="76"/>
      <c r="AI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S19" s="76"/>
      <c r="BT19" s="76"/>
      <c r="BU19" s="76"/>
      <c r="BV19" s="76"/>
      <c r="BW19" s="76"/>
      <c r="BX19" s="76"/>
      <c r="BY19" s="24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</row>
    <row r="20" spans="1:90">
      <c r="A20" s="15"/>
      <c r="B20" s="76"/>
      <c r="C20" s="76"/>
      <c r="D20" s="76"/>
      <c r="E20" s="76"/>
      <c r="F20" s="76"/>
      <c r="G20" s="76"/>
      <c r="H20" s="76"/>
      <c r="I20" s="94"/>
      <c r="J20" s="94"/>
      <c r="K20" s="94"/>
      <c r="L20" s="76"/>
      <c r="M20" s="76"/>
      <c r="N20" s="76"/>
      <c r="O20" s="76"/>
      <c r="Q20" s="76"/>
      <c r="R20" s="76"/>
      <c r="S20" s="76"/>
      <c r="T20" s="76"/>
      <c r="U20" s="76"/>
      <c r="V20" s="76"/>
      <c r="W20" s="76"/>
      <c r="Y20" s="76"/>
      <c r="Z20" s="76"/>
      <c r="AA20" s="76"/>
      <c r="AB20" s="76"/>
      <c r="AC20" s="76"/>
      <c r="AE20" s="76"/>
      <c r="AF20" s="76"/>
      <c r="AG20" s="76"/>
      <c r="AH20" s="76"/>
      <c r="AI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S20" s="76"/>
      <c r="BT20" s="76"/>
      <c r="BU20" s="76"/>
      <c r="BV20" s="76"/>
      <c r="BW20" s="76"/>
      <c r="BX20" s="76"/>
      <c r="BY20" s="24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</row>
    <row r="21" spans="1:90">
      <c r="A21" s="15"/>
      <c r="B21" s="76"/>
      <c r="C21" s="76"/>
      <c r="D21" s="76"/>
      <c r="E21" s="76"/>
      <c r="F21" s="76"/>
      <c r="G21" s="76"/>
      <c r="H21" s="76"/>
      <c r="I21" s="94"/>
      <c r="J21" s="94"/>
      <c r="K21" s="94"/>
      <c r="L21" s="76"/>
      <c r="M21" s="76"/>
      <c r="N21" s="76"/>
      <c r="O21" s="76"/>
      <c r="Q21" s="76"/>
      <c r="R21" s="76"/>
      <c r="S21" s="76"/>
      <c r="T21" s="76"/>
      <c r="U21" s="76"/>
      <c r="V21" s="76"/>
      <c r="W21" s="76"/>
      <c r="Y21" s="76"/>
      <c r="Z21" s="76"/>
      <c r="AA21" s="76"/>
      <c r="AB21" s="76"/>
      <c r="AC21" s="76"/>
      <c r="AE21" s="76"/>
      <c r="AF21" s="76"/>
      <c r="AG21" s="76"/>
      <c r="AH21" s="76"/>
      <c r="AI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S21" s="76"/>
      <c r="BT21" s="76"/>
      <c r="BU21" s="76"/>
      <c r="BV21" s="76"/>
      <c r="BW21" s="76"/>
      <c r="BX21" s="76"/>
      <c r="BY21" s="24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</row>
    <row r="22" spans="1:90">
      <c r="A22" s="15"/>
      <c r="B22" s="76"/>
      <c r="C22" s="76"/>
      <c r="D22" s="76"/>
      <c r="E22" s="76"/>
      <c r="F22" s="76"/>
      <c r="G22" s="76"/>
      <c r="H22" s="76"/>
      <c r="I22" s="94"/>
      <c r="J22" s="94"/>
      <c r="K22" s="94"/>
      <c r="L22" s="76"/>
      <c r="M22" s="76"/>
      <c r="N22" s="76"/>
      <c r="O22" s="76"/>
      <c r="Q22" s="76"/>
      <c r="R22" s="76"/>
      <c r="S22" s="76"/>
      <c r="T22" s="76"/>
      <c r="U22" s="76"/>
      <c r="V22" s="76"/>
      <c r="W22" s="76"/>
      <c r="Y22" s="76"/>
      <c r="Z22" s="76"/>
      <c r="AA22" s="76"/>
      <c r="AB22" s="76"/>
      <c r="AC22" s="76"/>
      <c r="AE22" s="76"/>
      <c r="AF22" s="76"/>
      <c r="AG22" s="76"/>
      <c r="AH22" s="76"/>
      <c r="AI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S22" s="76"/>
      <c r="BT22" s="76"/>
      <c r="BU22" s="76"/>
      <c r="BV22" s="76"/>
      <c r="BW22" s="76"/>
      <c r="BX22" s="76"/>
      <c r="BY22" s="24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</row>
    <row r="23" spans="1:90">
      <c r="A23" s="15"/>
      <c r="B23" s="76"/>
      <c r="C23" s="76"/>
      <c r="D23" s="76"/>
      <c r="E23" s="76"/>
      <c r="F23" s="76"/>
      <c r="G23" s="76"/>
      <c r="H23" s="76"/>
      <c r="I23" s="94"/>
      <c r="J23" s="94"/>
      <c r="K23" s="94"/>
      <c r="L23" s="76"/>
      <c r="M23" s="76"/>
      <c r="N23" s="76"/>
      <c r="O23" s="76"/>
      <c r="Q23" s="76"/>
      <c r="R23" s="76"/>
      <c r="S23" s="76"/>
      <c r="T23" s="76"/>
      <c r="U23" s="76"/>
      <c r="V23" s="76"/>
      <c r="W23" s="76"/>
      <c r="Y23" s="76"/>
      <c r="Z23" s="76"/>
      <c r="AA23" s="76"/>
      <c r="AB23" s="76"/>
      <c r="AC23" s="76"/>
      <c r="AE23" s="76"/>
      <c r="AF23" s="76"/>
      <c r="AG23" s="76"/>
      <c r="AH23" s="76"/>
      <c r="AI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S23" s="76"/>
      <c r="BT23" s="76"/>
      <c r="BU23" s="76"/>
      <c r="BV23" s="76"/>
      <c r="BW23" s="76"/>
      <c r="BX23" s="76"/>
      <c r="BY23" s="24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</row>
    <row r="24" spans="1:90">
      <c r="A24" s="15"/>
      <c r="B24" s="76"/>
      <c r="C24" s="76"/>
      <c r="D24" s="76"/>
      <c r="E24" s="76"/>
      <c r="F24" s="76"/>
      <c r="G24" s="76"/>
      <c r="H24" s="76"/>
      <c r="I24" s="94"/>
      <c r="J24" s="94"/>
      <c r="K24" s="94"/>
      <c r="L24" s="76"/>
      <c r="M24" s="76"/>
      <c r="N24" s="76"/>
      <c r="O24" s="76"/>
      <c r="Q24" s="76"/>
      <c r="R24" s="76"/>
      <c r="S24" s="76"/>
      <c r="T24" s="76"/>
      <c r="U24" s="76"/>
      <c r="V24" s="76"/>
      <c r="W24" s="76"/>
      <c r="Y24" s="76"/>
      <c r="Z24" s="76"/>
      <c r="AA24" s="76"/>
      <c r="AB24" s="76"/>
      <c r="AC24" s="76"/>
      <c r="AE24" s="76"/>
      <c r="AF24" s="76"/>
      <c r="AG24" s="76"/>
      <c r="AH24" s="76"/>
      <c r="AI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S24" s="76"/>
      <c r="BT24" s="76"/>
      <c r="BU24" s="76"/>
      <c r="BV24" s="76"/>
      <c r="BW24" s="76"/>
      <c r="BX24" s="76"/>
      <c r="BY24" s="24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</row>
    <row r="25" spans="1:90">
      <c r="A25" s="15"/>
      <c r="B25" s="76"/>
      <c r="C25" s="76"/>
      <c r="D25" s="76"/>
      <c r="E25" s="76"/>
      <c r="F25" s="76"/>
      <c r="G25" s="76"/>
      <c r="H25" s="76"/>
      <c r="I25" s="94"/>
      <c r="J25" s="94"/>
      <c r="K25" s="94"/>
      <c r="L25" s="76"/>
      <c r="M25" s="76"/>
      <c r="N25" s="76"/>
      <c r="O25" s="76"/>
      <c r="Q25" s="76"/>
      <c r="R25" s="76"/>
      <c r="S25" s="76"/>
      <c r="T25" s="76"/>
      <c r="U25" s="76"/>
      <c r="V25" s="76"/>
      <c r="W25" s="76"/>
      <c r="Y25" s="76"/>
      <c r="Z25" s="76"/>
      <c r="AA25" s="76"/>
      <c r="AB25" s="76"/>
      <c r="AC25" s="76"/>
      <c r="AE25" s="76"/>
      <c r="AF25" s="76"/>
      <c r="AG25" s="76"/>
      <c r="AH25" s="76"/>
      <c r="AI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S25" s="76"/>
      <c r="BT25" s="76"/>
      <c r="BU25" s="76"/>
      <c r="BV25" s="76"/>
      <c r="BW25" s="76"/>
      <c r="BX25" s="76"/>
      <c r="BY25" s="24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</row>
    <row r="26" spans="1:90">
      <c r="A26" s="15"/>
      <c r="B26" s="76"/>
      <c r="C26" s="76"/>
      <c r="D26" s="76"/>
      <c r="E26" s="76"/>
      <c r="F26" s="76"/>
      <c r="G26" s="76"/>
      <c r="H26" s="76"/>
      <c r="I26" s="94"/>
      <c r="J26" s="94"/>
      <c r="K26" s="94"/>
      <c r="L26" s="76"/>
      <c r="M26" s="76"/>
      <c r="N26" s="76"/>
      <c r="O26" s="76"/>
      <c r="Q26" s="76"/>
      <c r="R26" s="76"/>
      <c r="S26" s="76"/>
      <c r="T26" s="76"/>
      <c r="U26" s="76"/>
      <c r="V26" s="76"/>
      <c r="W26" s="76"/>
      <c r="Y26" s="76"/>
      <c r="Z26" s="76"/>
      <c r="AA26" s="76"/>
      <c r="AB26" s="76"/>
      <c r="AC26" s="76"/>
      <c r="AE26" s="76"/>
      <c r="AF26" s="76"/>
      <c r="AG26" s="76"/>
      <c r="AH26" s="76"/>
      <c r="AI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S26" s="76"/>
      <c r="BT26" s="76"/>
      <c r="BU26" s="76"/>
      <c r="BV26" s="76"/>
      <c r="BW26" s="76"/>
      <c r="BX26" s="76"/>
      <c r="BY26" s="24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</row>
    <row r="27" spans="1:90">
      <c r="A27" s="15"/>
      <c r="B27" s="76"/>
      <c r="C27" s="76"/>
      <c r="D27" s="76"/>
      <c r="E27" s="76"/>
      <c r="F27" s="76"/>
      <c r="G27" s="76"/>
      <c r="H27" s="76"/>
      <c r="I27" s="94"/>
      <c r="J27" s="94"/>
      <c r="K27" s="94"/>
      <c r="L27" s="76"/>
      <c r="M27" s="76"/>
      <c r="N27" s="76"/>
      <c r="O27" s="76"/>
      <c r="Q27" s="76"/>
      <c r="R27" s="76"/>
      <c r="S27" s="76"/>
      <c r="T27" s="76"/>
      <c r="U27" s="76"/>
      <c r="V27" s="76"/>
      <c r="W27" s="76"/>
      <c r="Y27" s="76"/>
      <c r="Z27" s="76"/>
      <c r="AA27" s="76"/>
      <c r="AB27" s="76"/>
      <c r="AC27" s="76"/>
      <c r="AE27" s="76"/>
      <c r="AF27" s="76"/>
      <c r="AG27" s="76"/>
      <c r="AH27" s="76"/>
      <c r="AI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S27" s="76"/>
      <c r="BT27" s="76"/>
      <c r="BU27" s="76"/>
      <c r="BV27" s="76"/>
      <c r="BW27" s="76"/>
      <c r="BX27" s="76"/>
      <c r="BY27" s="24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</row>
    <row r="28" spans="1:90">
      <c r="A28" s="15"/>
      <c r="B28" s="76"/>
      <c r="C28" s="76"/>
      <c r="D28" s="76"/>
      <c r="E28" s="76"/>
      <c r="F28" s="76"/>
      <c r="G28" s="76"/>
      <c r="H28" s="76"/>
      <c r="I28" s="94"/>
      <c r="J28" s="94"/>
      <c r="K28" s="94"/>
      <c r="L28" s="76"/>
      <c r="M28" s="76"/>
      <c r="N28" s="76"/>
      <c r="O28" s="76"/>
      <c r="Q28" s="76"/>
      <c r="R28" s="76"/>
      <c r="S28" s="76"/>
      <c r="T28" s="76"/>
      <c r="U28" s="76"/>
      <c r="V28" s="76"/>
      <c r="W28" s="76"/>
      <c r="Y28" s="76"/>
      <c r="Z28" s="76"/>
      <c r="AA28" s="76"/>
      <c r="AB28" s="76"/>
      <c r="AC28" s="76"/>
      <c r="AE28" s="76"/>
      <c r="AF28" s="76"/>
      <c r="AG28" s="76"/>
      <c r="AH28" s="76"/>
      <c r="AI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S28" s="76"/>
      <c r="BT28" s="76"/>
      <c r="BU28" s="76"/>
      <c r="BV28" s="76"/>
      <c r="BW28" s="76"/>
      <c r="BX28" s="76"/>
      <c r="BY28" s="24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</row>
    <row r="29" spans="1:90">
      <c r="A29" s="15"/>
      <c r="B29" s="76"/>
      <c r="C29" s="76"/>
      <c r="D29" s="76"/>
      <c r="E29" s="76"/>
      <c r="F29" s="76"/>
      <c r="G29" s="76"/>
      <c r="H29" s="76"/>
      <c r="I29" s="94"/>
      <c r="J29" s="94"/>
      <c r="K29" s="94"/>
      <c r="L29" s="76"/>
      <c r="M29" s="76"/>
      <c r="N29" s="76"/>
      <c r="O29" s="76"/>
      <c r="Q29" s="76"/>
      <c r="R29" s="76"/>
      <c r="S29" s="76"/>
      <c r="T29" s="76"/>
      <c r="U29" s="76"/>
      <c r="V29" s="76"/>
      <c r="W29" s="76"/>
      <c r="Y29" s="76"/>
      <c r="Z29" s="76"/>
      <c r="AA29" s="76"/>
      <c r="AB29" s="76"/>
      <c r="AC29" s="76"/>
      <c r="AE29" s="76"/>
      <c r="AF29" s="76"/>
      <c r="AG29" s="76"/>
      <c r="AH29" s="76"/>
      <c r="AI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S29" s="76"/>
      <c r="BT29" s="76"/>
      <c r="BU29" s="76"/>
      <c r="BV29" s="76"/>
      <c r="BW29" s="76"/>
      <c r="BX29" s="76"/>
      <c r="BY29" s="24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</row>
    <row r="30" spans="1:90">
      <c r="A30" s="15"/>
      <c r="B30" s="76"/>
      <c r="C30" s="76"/>
      <c r="D30" s="76"/>
      <c r="E30" s="76"/>
      <c r="F30" s="76"/>
      <c r="G30" s="76"/>
      <c r="H30" s="76"/>
      <c r="I30" s="94"/>
      <c r="J30" s="94"/>
      <c r="K30" s="94"/>
      <c r="L30" s="76"/>
      <c r="M30" s="76"/>
      <c r="N30" s="76"/>
      <c r="O30" s="76"/>
      <c r="Q30" s="76"/>
      <c r="R30" s="76"/>
      <c r="S30" s="76"/>
      <c r="T30" s="76"/>
      <c r="U30" s="76"/>
      <c r="V30" s="76"/>
      <c r="W30" s="76"/>
      <c r="Y30" s="76"/>
      <c r="Z30" s="76"/>
      <c r="AA30" s="76"/>
      <c r="AB30" s="76"/>
      <c r="AC30" s="76"/>
      <c r="AE30" s="76"/>
      <c r="AF30" s="76"/>
      <c r="AG30" s="76"/>
      <c r="AH30" s="76"/>
      <c r="AI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S30" s="76"/>
      <c r="BT30" s="76"/>
      <c r="BU30" s="76"/>
      <c r="BV30" s="76"/>
      <c r="BW30" s="76"/>
      <c r="BX30" s="76"/>
      <c r="BY30" s="24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</row>
    <row r="31" spans="1:90">
      <c r="A31" s="15"/>
      <c r="B31" s="76"/>
      <c r="C31" s="76"/>
      <c r="D31" s="76"/>
      <c r="E31" s="76"/>
      <c r="F31" s="76"/>
      <c r="G31" s="76"/>
      <c r="H31" s="76"/>
      <c r="I31" s="94"/>
      <c r="J31" s="94"/>
      <c r="K31" s="94"/>
      <c r="L31" s="76"/>
      <c r="M31" s="76"/>
      <c r="N31" s="76"/>
      <c r="O31" s="76"/>
      <c r="Q31" s="76"/>
      <c r="R31" s="76"/>
      <c r="S31" s="76"/>
      <c r="T31" s="76"/>
      <c r="U31" s="76"/>
      <c r="V31" s="76"/>
      <c r="W31" s="76"/>
      <c r="Y31" s="76"/>
      <c r="Z31" s="76"/>
      <c r="AA31" s="76"/>
      <c r="AB31" s="76"/>
      <c r="AC31" s="76"/>
      <c r="AE31" s="76"/>
      <c r="AF31" s="76"/>
      <c r="AG31" s="76"/>
      <c r="AH31" s="76"/>
      <c r="AI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S31" s="76"/>
      <c r="BT31" s="76"/>
      <c r="BU31" s="76"/>
      <c r="BV31" s="76"/>
      <c r="BW31" s="76"/>
      <c r="BX31" s="76"/>
      <c r="BY31" s="24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</row>
    <row r="32" spans="1:90">
      <c r="A32" s="15"/>
      <c r="B32" s="76"/>
      <c r="C32" s="76"/>
      <c r="D32" s="76"/>
      <c r="E32" s="76"/>
      <c r="F32" s="76"/>
      <c r="G32" s="76"/>
      <c r="H32" s="76"/>
      <c r="I32" s="94"/>
      <c r="J32" s="94"/>
      <c r="K32" s="94"/>
      <c r="L32" s="76"/>
      <c r="M32" s="76"/>
      <c r="N32" s="76"/>
      <c r="O32" s="76"/>
      <c r="Q32" s="76"/>
      <c r="R32" s="76"/>
      <c r="S32" s="76"/>
      <c r="T32" s="76"/>
      <c r="U32" s="76"/>
      <c r="V32" s="76"/>
      <c r="W32" s="76"/>
      <c r="Y32" s="76"/>
      <c r="Z32" s="76"/>
      <c r="AA32" s="76"/>
      <c r="AB32" s="76"/>
      <c r="AC32" s="76"/>
      <c r="AE32" s="76"/>
      <c r="AF32" s="76"/>
      <c r="AG32" s="76"/>
      <c r="AH32" s="76"/>
      <c r="AI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S32" s="76"/>
      <c r="BT32" s="76"/>
      <c r="BU32" s="76"/>
      <c r="BV32" s="76"/>
      <c r="BW32" s="76"/>
      <c r="BX32" s="76"/>
      <c r="BY32" s="24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</row>
    <row r="33" spans="1:90">
      <c r="A33" s="15"/>
      <c r="B33" s="76"/>
      <c r="C33" s="76"/>
      <c r="D33" s="76"/>
      <c r="E33" s="76"/>
      <c r="F33" s="76"/>
      <c r="G33" s="76"/>
      <c r="H33" s="76"/>
      <c r="I33" s="94"/>
      <c r="J33" s="94"/>
      <c r="K33" s="94"/>
      <c r="L33" s="76"/>
      <c r="M33" s="76"/>
      <c r="N33" s="76"/>
      <c r="O33" s="76"/>
      <c r="Q33" s="76"/>
      <c r="R33" s="76"/>
      <c r="S33" s="76"/>
      <c r="T33" s="76"/>
      <c r="U33" s="76"/>
      <c r="V33" s="76"/>
      <c r="W33" s="76"/>
      <c r="Y33" s="76"/>
      <c r="Z33" s="76"/>
      <c r="AA33" s="76"/>
      <c r="AB33" s="76"/>
      <c r="AC33" s="76"/>
      <c r="AE33" s="76"/>
      <c r="AF33" s="76"/>
      <c r="AG33" s="76"/>
      <c r="AH33" s="76"/>
      <c r="AI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S33" s="76"/>
      <c r="BT33" s="76"/>
      <c r="BU33" s="76"/>
      <c r="BV33" s="76"/>
      <c r="BW33" s="76"/>
      <c r="BX33" s="76"/>
      <c r="BY33" s="24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</row>
    <row r="34" spans="1:90">
      <c r="A34" s="15"/>
      <c r="B34" s="76"/>
      <c r="C34" s="76"/>
      <c r="D34" s="76"/>
      <c r="E34" s="76"/>
      <c r="F34" s="76"/>
      <c r="G34" s="76"/>
      <c r="H34" s="76"/>
      <c r="I34" s="94"/>
      <c r="J34" s="94"/>
      <c r="K34" s="94"/>
      <c r="L34" s="76"/>
      <c r="M34" s="76"/>
      <c r="N34" s="76"/>
      <c r="O34" s="76"/>
      <c r="Q34" s="76"/>
      <c r="R34" s="76"/>
      <c r="S34" s="76"/>
      <c r="T34" s="76"/>
      <c r="U34" s="76"/>
      <c r="V34" s="76"/>
      <c r="W34" s="76"/>
      <c r="Y34" s="76"/>
      <c r="Z34" s="76"/>
      <c r="AA34" s="76"/>
      <c r="AB34" s="76"/>
      <c r="AC34" s="76"/>
      <c r="AE34" s="76"/>
      <c r="AF34" s="76"/>
      <c r="AG34" s="76"/>
      <c r="AH34" s="76"/>
      <c r="AI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S34" s="76"/>
      <c r="BT34" s="76"/>
      <c r="BU34" s="76"/>
      <c r="BV34" s="76"/>
      <c r="BW34" s="76"/>
      <c r="BX34" s="76"/>
      <c r="BY34" s="24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</row>
    <row r="35" spans="1:90">
      <c r="A35" s="15"/>
      <c r="B35" s="76"/>
      <c r="C35" s="76"/>
      <c r="D35" s="76"/>
      <c r="E35" s="76"/>
      <c r="F35" s="76"/>
      <c r="G35" s="76"/>
      <c r="H35" s="76"/>
      <c r="I35" s="94"/>
      <c r="J35" s="94"/>
      <c r="K35" s="94"/>
      <c r="L35" s="76"/>
      <c r="M35" s="76"/>
      <c r="N35" s="76"/>
      <c r="O35" s="76"/>
      <c r="Q35" s="76"/>
      <c r="R35" s="76"/>
      <c r="S35" s="76"/>
      <c r="T35" s="76"/>
      <c r="U35" s="76"/>
      <c r="V35" s="76"/>
      <c r="W35" s="76"/>
      <c r="Y35" s="76"/>
      <c r="Z35" s="76"/>
      <c r="AA35" s="76"/>
      <c r="AB35" s="76"/>
      <c r="AC35" s="76"/>
      <c r="AE35" s="76"/>
      <c r="AF35" s="76"/>
      <c r="AG35" s="76"/>
      <c r="AH35" s="76"/>
      <c r="AI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S35" s="76"/>
      <c r="BT35" s="76"/>
      <c r="BU35" s="76"/>
      <c r="BV35" s="76"/>
      <c r="BW35" s="76"/>
      <c r="BX35" s="76"/>
      <c r="BY35" s="24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</row>
    <row r="36" spans="1:90">
      <c r="A36" s="15"/>
      <c r="B36" s="76"/>
      <c r="C36" s="76"/>
      <c r="D36" s="76"/>
      <c r="E36" s="76"/>
      <c r="F36" s="76"/>
      <c r="G36" s="76"/>
      <c r="H36" s="76"/>
      <c r="I36" s="94"/>
      <c r="J36" s="94"/>
      <c r="K36" s="94"/>
      <c r="L36" s="76"/>
      <c r="M36" s="76"/>
      <c r="N36" s="76"/>
      <c r="O36" s="76"/>
      <c r="Q36" s="76"/>
      <c r="R36" s="76"/>
      <c r="S36" s="76"/>
      <c r="T36" s="76"/>
      <c r="U36" s="76"/>
      <c r="V36" s="76"/>
      <c r="W36" s="76"/>
      <c r="Y36" s="76"/>
      <c r="Z36" s="76"/>
      <c r="AA36" s="76"/>
      <c r="AB36" s="76"/>
      <c r="AC36" s="76"/>
      <c r="AE36" s="76"/>
      <c r="AF36" s="76"/>
      <c r="AG36" s="76"/>
      <c r="AH36" s="76"/>
      <c r="AI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S36" s="76"/>
      <c r="BT36" s="76"/>
      <c r="BU36" s="76"/>
      <c r="BV36" s="76"/>
      <c r="BW36" s="76"/>
      <c r="BX36" s="76"/>
      <c r="BY36" s="24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</row>
    <row r="37" spans="1:90">
      <c r="A37" s="15"/>
      <c r="B37" s="76"/>
      <c r="C37" s="76"/>
      <c r="D37" s="76"/>
      <c r="E37" s="76"/>
      <c r="F37" s="76"/>
      <c r="G37" s="76"/>
      <c r="H37" s="76"/>
      <c r="I37" s="94"/>
      <c r="J37" s="94"/>
      <c r="K37" s="94"/>
      <c r="L37" s="76"/>
      <c r="M37" s="76"/>
      <c r="N37" s="76"/>
      <c r="O37" s="76"/>
      <c r="Q37" s="76"/>
      <c r="R37" s="76"/>
      <c r="S37" s="76"/>
      <c r="T37" s="76"/>
      <c r="U37" s="76"/>
      <c r="V37" s="76"/>
      <c r="W37" s="76"/>
      <c r="Y37" s="76"/>
      <c r="Z37" s="76"/>
      <c r="AA37" s="76"/>
      <c r="AB37" s="76"/>
      <c r="AC37" s="76"/>
      <c r="AE37" s="76"/>
      <c r="AF37" s="76"/>
      <c r="AG37" s="76"/>
      <c r="AH37" s="76"/>
      <c r="AI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S37" s="76"/>
      <c r="BT37" s="76"/>
      <c r="BU37" s="76"/>
      <c r="BV37" s="76"/>
      <c r="BW37" s="76"/>
      <c r="BX37" s="76"/>
      <c r="BY37" s="24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</row>
    <row r="38" spans="1:90">
      <c r="A38" s="15"/>
      <c r="B38" s="76"/>
      <c r="C38" s="76"/>
      <c r="D38" s="76"/>
      <c r="E38" s="76"/>
      <c r="F38" s="76"/>
      <c r="G38" s="76"/>
      <c r="H38" s="76"/>
      <c r="I38" s="94"/>
      <c r="J38" s="94"/>
      <c r="K38" s="94"/>
      <c r="L38" s="76"/>
      <c r="M38" s="76"/>
      <c r="N38" s="76"/>
      <c r="O38" s="76"/>
      <c r="Q38" s="76"/>
      <c r="R38" s="76"/>
      <c r="S38" s="76"/>
      <c r="T38" s="76"/>
      <c r="U38" s="76"/>
      <c r="V38" s="76"/>
      <c r="W38" s="76"/>
      <c r="Y38" s="76"/>
      <c r="Z38" s="76"/>
      <c r="AA38" s="76"/>
      <c r="AB38" s="76"/>
      <c r="AC38" s="76"/>
      <c r="AE38" s="76"/>
      <c r="AF38" s="76"/>
      <c r="AG38" s="76"/>
      <c r="AH38" s="76"/>
      <c r="AI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S38" s="76"/>
      <c r="BT38" s="76"/>
      <c r="BU38" s="76"/>
      <c r="BV38" s="76"/>
      <c r="BW38" s="76"/>
      <c r="BX38" s="76"/>
      <c r="BY38" s="24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</row>
    <row r="39" spans="1:90">
      <c r="A39" s="15"/>
      <c r="B39" s="76"/>
      <c r="C39" s="76"/>
      <c r="D39" s="76"/>
      <c r="E39" s="76"/>
      <c r="F39" s="76"/>
      <c r="G39" s="76"/>
      <c r="H39" s="76"/>
      <c r="I39" s="94"/>
      <c r="J39" s="94"/>
      <c r="K39" s="94"/>
      <c r="L39" s="76"/>
      <c r="M39" s="76"/>
      <c r="N39" s="76"/>
      <c r="O39" s="76"/>
      <c r="Q39" s="76"/>
      <c r="R39" s="76"/>
      <c r="S39" s="76"/>
      <c r="T39" s="76"/>
      <c r="U39" s="76"/>
      <c r="V39" s="76"/>
      <c r="W39" s="76"/>
      <c r="Y39" s="76"/>
      <c r="Z39" s="76"/>
      <c r="AA39" s="76"/>
      <c r="AB39" s="76"/>
      <c r="AC39" s="76"/>
      <c r="AE39" s="76"/>
      <c r="AF39" s="76"/>
      <c r="AG39" s="76"/>
      <c r="AH39" s="76"/>
      <c r="AI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S39" s="76"/>
      <c r="BT39" s="76"/>
      <c r="BU39" s="76"/>
      <c r="BV39" s="76"/>
      <c r="BW39" s="76"/>
      <c r="BX39" s="76"/>
      <c r="BY39" s="24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</row>
    <row r="40" spans="1:90">
      <c r="A40" s="15"/>
      <c r="B40" s="76"/>
      <c r="C40" s="76"/>
      <c r="D40" s="76"/>
      <c r="E40" s="76"/>
      <c r="F40" s="76"/>
      <c r="G40" s="76"/>
      <c r="H40" s="76"/>
      <c r="I40" s="94"/>
      <c r="J40" s="94"/>
      <c r="K40" s="94"/>
      <c r="L40" s="76"/>
      <c r="M40" s="76"/>
      <c r="N40" s="76"/>
      <c r="O40" s="76"/>
      <c r="Q40" s="76"/>
      <c r="R40" s="76"/>
      <c r="S40" s="76"/>
      <c r="T40" s="76"/>
      <c r="U40" s="76"/>
      <c r="V40" s="76"/>
      <c r="W40" s="76"/>
      <c r="Y40" s="76"/>
      <c r="Z40" s="76"/>
      <c r="AA40" s="76"/>
      <c r="AB40" s="76"/>
      <c r="AC40" s="76"/>
      <c r="AE40" s="76"/>
      <c r="AF40" s="76"/>
      <c r="AG40" s="76"/>
      <c r="AH40" s="76"/>
      <c r="AI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S40" s="76"/>
      <c r="BT40" s="76"/>
      <c r="BU40" s="76"/>
      <c r="BV40" s="76"/>
      <c r="BW40" s="76"/>
      <c r="BX40" s="76"/>
      <c r="BY40" s="24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</row>
    <row r="41" spans="1:90">
      <c r="A41" s="15"/>
      <c r="B41" s="76"/>
      <c r="C41" s="76"/>
      <c r="D41" s="76"/>
      <c r="E41" s="76"/>
      <c r="F41" s="76"/>
      <c r="G41" s="76"/>
      <c r="H41" s="76"/>
      <c r="I41" s="94"/>
      <c r="J41" s="94"/>
      <c r="K41" s="94"/>
      <c r="L41" s="76"/>
      <c r="M41" s="76"/>
      <c r="N41" s="76"/>
      <c r="O41" s="76"/>
      <c r="Q41" s="76"/>
      <c r="R41" s="76"/>
      <c r="S41" s="76"/>
      <c r="T41" s="76"/>
      <c r="U41" s="76"/>
      <c r="V41" s="76"/>
      <c r="W41" s="76"/>
      <c r="Y41" s="76"/>
      <c r="Z41" s="76"/>
      <c r="AA41" s="76"/>
      <c r="AB41" s="76"/>
      <c r="AC41" s="76"/>
      <c r="AE41" s="76"/>
      <c r="AF41" s="76"/>
      <c r="AG41" s="76"/>
      <c r="AH41" s="76"/>
      <c r="AI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S41" s="76"/>
      <c r="BT41" s="76"/>
      <c r="BU41" s="76"/>
      <c r="BV41" s="76"/>
      <c r="BW41" s="76"/>
      <c r="BX41" s="76"/>
      <c r="BY41" s="24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</row>
    <row r="42" spans="1:90">
      <c r="A42" s="15"/>
      <c r="B42" s="76"/>
      <c r="C42" s="76"/>
      <c r="D42" s="76"/>
      <c r="E42" s="76"/>
      <c r="F42" s="76"/>
      <c r="G42" s="76"/>
      <c r="H42" s="76"/>
      <c r="I42" s="94"/>
      <c r="J42" s="94"/>
      <c r="K42" s="94"/>
      <c r="L42" s="76"/>
      <c r="M42" s="76"/>
      <c r="N42" s="76"/>
      <c r="O42" s="76"/>
      <c r="Q42" s="76"/>
      <c r="R42" s="76"/>
      <c r="S42" s="76"/>
      <c r="T42" s="76"/>
      <c r="U42" s="76"/>
      <c r="V42" s="76"/>
      <c r="W42" s="76"/>
      <c r="Y42" s="76"/>
      <c r="Z42" s="76"/>
      <c r="AA42" s="76"/>
      <c r="AB42" s="76"/>
      <c r="AC42" s="76"/>
      <c r="AE42" s="76"/>
      <c r="AF42" s="76"/>
      <c r="AG42" s="76"/>
      <c r="AH42" s="76"/>
      <c r="AI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S42" s="76"/>
      <c r="BT42" s="76"/>
      <c r="BU42" s="76"/>
      <c r="BV42" s="76"/>
      <c r="BW42" s="76"/>
      <c r="BX42" s="76"/>
      <c r="BY42" s="24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</row>
    <row r="43" spans="1:90">
      <c r="A43" s="15"/>
      <c r="B43" s="76"/>
      <c r="C43" s="76"/>
      <c r="D43" s="76"/>
      <c r="E43" s="76"/>
      <c r="F43" s="76"/>
      <c r="G43" s="76"/>
      <c r="H43" s="76"/>
      <c r="I43" s="94"/>
      <c r="J43" s="94"/>
      <c r="K43" s="94"/>
      <c r="L43" s="76"/>
      <c r="M43" s="76"/>
      <c r="N43" s="76"/>
      <c r="O43" s="76"/>
      <c r="Q43" s="76"/>
      <c r="R43" s="76"/>
      <c r="S43" s="76"/>
      <c r="T43" s="76"/>
      <c r="U43" s="76"/>
      <c r="V43" s="76"/>
      <c r="W43" s="76"/>
      <c r="Y43" s="76"/>
      <c r="Z43" s="76"/>
      <c r="AA43" s="76"/>
      <c r="AB43" s="76"/>
      <c r="AC43" s="76"/>
      <c r="AE43" s="76"/>
      <c r="AF43" s="76"/>
      <c r="AG43" s="76"/>
      <c r="AH43" s="76"/>
      <c r="AI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S43" s="76"/>
      <c r="BT43" s="76"/>
      <c r="BU43" s="76"/>
      <c r="BV43" s="76"/>
      <c r="BW43" s="76"/>
      <c r="BX43" s="76"/>
      <c r="BY43" s="24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</row>
    <row r="44" spans="1:90">
      <c r="A44" s="15"/>
      <c r="B44" s="76"/>
      <c r="C44" s="76"/>
      <c r="D44" s="76"/>
      <c r="E44" s="76"/>
      <c r="F44" s="76"/>
      <c r="G44" s="76"/>
      <c r="H44" s="76"/>
      <c r="I44" s="94"/>
      <c r="J44" s="94"/>
      <c r="K44" s="94"/>
      <c r="L44" s="76"/>
      <c r="M44" s="76"/>
      <c r="N44" s="76"/>
      <c r="O44" s="76"/>
      <c r="Q44" s="76"/>
      <c r="R44" s="76"/>
      <c r="S44" s="76"/>
      <c r="T44" s="76"/>
      <c r="U44" s="76"/>
      <c r="V44" s="76"/>
      <c r="W44" s="76"/>
      <c r="Y44" s="76"/>
      <c r="Z44" s="76"/>
      <c r="AA44" s="76"/>
      <c r="AB44" s="76"/>
      <c r="AC44" s="76"/>
      <c r="AE44" s="76"/>
      <c r="AF44" s="76"/>
      <c r="AG44" s="76"/>
      <c r="AH44" s="76"/>
      <c r="AI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S44" s="76"/>
      <c r="BT44" s="76"/>
      <c r="BU44" s="76"/>
      <c r="BV44" s="76"/>
      <c r="BW44" s="76"/>
      <c r="BX44" s="76"/>
      <c r="BY44" s="24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</row>
    <row r="45" spans="1:90">
      <c r="A45" s="15"/>
      <c r="B45" s="76"/>
      <c r="C45" s="76"/>
      <c r="D45" s="76"/>
      <c r="E45" s="76"/>
      <c r="F45" s="76"/>
      <c r="G45" s="76"/>
      <c r="H45" s="76"/>
      <c r="I45" s="94"/>
      <c r="J45" s="94"/>
      <c r="K45" s="94"/>
      <c r="L45" s="76"/>
      <c r="M45" s="76"/>
      <c r="N45" s="76"/>
      <c r="O45" s="76"/>
      <c r="Q45" s="76"/>
      <c r="R45" s="76"/>
      <c r="S45" s="76"/>
      <c r="T45" s="76"/>
      <c r="U45" s="76"/>
      <c r="V45" s="76"/>
      <c r="W45" s="76"/>
      <c r="Y45" s="76"/>
      <c r="Z45" s="76"/>
      <c r="AA45" s="76"/>
      <c r="AB45" s="76"/>
      <c r="AC45" s="76"/>
      <c r="AE45" s="76"/>
      <c r="AF45" s="76"/>
      <c r="AG45" s="76"/>
      <c r="AH45" s="76"/>
      <c r="AI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S45" s="76"/>
      <c r="BT45" s="76"/>
      <c r="BU45" s="76"/>
      <c r="BV45" s="76"/>
      <c r="BW45" s="76"/>
      <c r="BX45" s="76"/>
      <c r="BY45" s="24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</row>
    <row r="46" spans="1:90">
      <c r="A46" s="15"/>
      <c r="B46" s="76"/>
      <c r="C46" s="76"/>
      <c r="D46" s="76"/>
      <c r="E46" s="76"/>
      <c r="F46" s="76"/>
      <c r="G46" s="76"/>
      <c r="H46" s="76"/>
      <c r="I46" s="94"/>
      <c r="J46" s="94"/>
      <c r="K46" s="94"/>
      <c r="L46" s="76"/>
      <c r="M46" s="76"/>
      <c r="N46" s="76"/>
      <c r="O46" s="76"/>
      <c r="Q46" s="76"/>
      <c r="R46" s="76"/>
      <c r="S46" s="76"/>
      <c r="T46" s="76"/>
      <c r="U46" s="76"/>
      <c r="V46" s="76"/>
      <c r="W46" s="76"/>
      <c r="Y46" s="76"/>
      <c r="Z46" s="76"/>
      <c r="AA46" s="76"/>
      <c r="AB46" s="76"/>
      <c r="AC46" s="76"/>
      <c r="AE46" s="76"/>
      <c r="AF46" s="76"/>
      <c r="AG46" s="76"/>
      <c r="AH46" s="76"/>
      <c r="AI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S46" s="76"/>
      <c r="BT46" s="76"/>
      <c r="BU46" s="76"/>
      <c r="BV46" s="76"/>
      <c r="BW46" s="76"/>
      <c r="BX46" s="76"/>
      <c r="BY46" s="24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</row>
    <row r="47" spans="1:90">
      <c r="A47" s="15"/>
      <c r="B47" s="76"/>
      <c r="C47" s="76"/>
      <c r="D47" s="76"/>
      <c r="E47" s="76"/>
      <c r="F47" s="76"/>
      <c r="G47" s="76"/>
      <c r="H47" s="76"/>
      <c r="I47" s="94"/>
      <c r="J47" s="94"/>
      <c r="K47" s="94"/>
      <c r="L47" s="76"/>
      <c r="M47" s="76"/>
      <c r="N47" s="76"/>
      <c r="O47" s="76"/>
      <c r="Q47" s="76"/>
      <c r="R47" s="76"/>
      <c r="S47" s="76"/>
      <c r="T47" s="76"/>
      <c r="U47" s="76"/>
      <c r="V47" s="76"/>
      <c r="W47" s="76"/>
      <c r="Y47" s="76"/>
      <c r="Z47" s="76"/>
      <c r="AA47" s="76"/>
      <c r="AB47" s="76"/>
      <c r="AC47" s="76"/>
      <c r="AE47" s="76"/>
      <c r="AF47" s="76"/>
      <c r="AG47" s="76"/>
      <c r="AH47" s="76"/>
      <c r="AI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S47" s="76"/>
      <c r="BT47" s="76"/>
      <c r="BU47" s="76"/>
      <c r="BV47" s="76"/>
      <c r="BW47" s="76"/>
      <c r="BX47" s="76"/>
      <c r="BY47" s="24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</row>
    <row r="48" spans="1:90">
      <c r="A48" s="94"/>
      <c r="B48" s="76"/>
      <c r="C48" s="76"/>
      <c r="D48" s="76"/>
      <c r="E48" s="76"/>
      <c r="F48" s="76"/>
      <c r="G48" s="76"/>
      <c r="H48" s="76"/>
      <c r="I48" s="94"/>
      <c r="J48" s="94"/>
      <c r="K48" s="94"/>
      <c r="L48" s="76"/>
      <c r="M48" s="76"/>
      <c r="N48" s="76"/>
      <c r="O48" s="76"/>
      <c r="Q48" s="76"/>
      <c r="R48" s="76"/>
      <c r="S48" s="76"/>
      <c r="T48" s="76"/>
      <c r="U48" s="76"/>
      <c r="V48" s="76"/>
      <c r="W48" s="76"/>
      <c r="Y48" s="76"/>
      <c r="Z48" s="76"/>
      <c r="AA48" s="76"/>
      <c r="AB48" s="76"/>
      <c r="AC48" s="76"/>
      <c r="AE48" s="76"/>
      <c r="AF48" s="76"/>
      <c r="AG48" s="76"/>
      <c r="AH48" s="76"/>
      <c r="AI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S48" s="76"/>
      <c r="BT48" s="76"/>
      <c r="BU48" s="76"/>
      <c r="BV48" s="76"/>
      <c r="BW48" s="76"/>
      <c r="BX48" s="76"/>
      <c r="BY48" s="94"/>
      <c r="BZ48" s="69"/>
      <c r="CA48" s="69" t="str">
        <f>IF(C48&lt;&gt;0,(AH48-C48)/C48,"")</f>
        <v/>
      </c>
      <c r="CB48" s="69" t="str">
        <f>IF(D48&lt;&gt;0,(AM48-D48)/D48,"")</f>
        <v/>
      </c>
      <c r="CC48" s="69" t="str">
        <f t="shared" ref="CC48:CD51" si="8">IF(E48&lt;&gt;0,(AX48-E48)/E48,"")</f>
        <v/>
      </c>
      <c r="CD48" s="69" t="str">
        <f t="shared" si="8"/>
        <v/>
      </c>
      <c r="CE48" s="69" t="str">
        <f>IF(G48&lt;&gt;0,(BM48-G48)/G48,"")</f>
        <v/>
      </c>
      <c r="CF48" s="69" t="str">
        <f>IF(H48&lt;&gt;0,(BT48-H48)/H48,"")</f>
        <v/>
      </c>
      <c r="CG48" s="69"/>
      <c r="CH48" s="69"/>
      <c r="CI48" s="69"/>
      <c r="CJ48" s="69"/>
      <c r="CK48" s="69"/>
      <c r="CL48" s="69"/>
    </row>
    <row r="49" spans="1:90">
      <c r="A49" s="4" t="s">
        <v>339</v>
      </c>
      <c r="B49" s="1">
        <f>SUM(B3:B47)</f>
        <v>1738918.800829178</v>
      </c>
      <c r="C49" s="1">
        <f t="shared" ref="C49:H49" si="9">SUM(C3:C47)</f>
        <v>7456.8764595383636</v>
      </c>
      <c r="D49" s="1">
        <f t="shared" si="9"/>
        <v>350334.39470263623</v>
      </c>
      <c r="E49" s="1">
        <f>SUM(E3:E47)</f>
        <v>24695.674414601133</v>
      </c>
      <c r="F49" s="1">
        <f t="shared" si="9"/>
        <v>11872.589881711352</v>
      </c>
      <c r="G49" s="1">
        <f t="shared" si="9"/>
        <v>1590.7223820087472</v>
      </c>
      <c r="H49" s="1">
        <f t="shared" si="9"/>
        <v>139764.72469862734</v>
      </c>
      <c r="I49" s="94"/>
      <c r="J49" s="94"/>
      <c r="K49" s="1">
        <f t="shared" ref="K49:BU49" si="10">SUM(K3:K47)</f>
        <v>0</v>
      </c>
      <c r="L49" s="1">
        <f t="shared" si="10"/>
        <v>83.687633813700813</v>
      </c>
      <c r="M49" s="1">
        <f t="shared" si="10"/>
        <v>2141.9295027714375</v>
      </c>
      <c r="N49" s="1">
        <f t="shared" si="10"/>
        <v>2141.9295027714375</v>
      </c>
      <c r="O49" s="1">
        <f t="shared" si="10"/>
        <v>638.95019274098559</v>
      </c>
      <c r="P49" s="1">
        <f t="shared" si="10"/>
        <v>13.192341188638236</v>
      </c>
      <c r="Q49" s="1">
        <f t="shared" si="10"/>
        <v>5989.9422298370055</v>
      </c>
      <c r="R49" s="1">
        <f t="shared" si="10"/>
        <v>15563.788700104966</v>
      </c>
      <c r="S49" s="1">
        <f t="shared" si="10"/>
        <v>1661931.9337245827</v>
      </c>
      <c r="T49" s="1">
        <f t="shared" si="10"/>
        <v>9625.8470488795028</v>
      </c>
      <c r="U49" s="1">
        <f t="shared" si="10"/>
        <v>2853.0564065692943</v>
      </c>
      <c r="V49" s="1">
        <f t="shared" si="10"/>
        <v>4597.4496647745436</v>
      </c>
      <c r="W49" s="1">
        <f t="shared" si="10"/>
        <v>2861.0648892072068</v>
      </c>
      <c r="X49" s="1">
        <f t="shared" si="10"/>
        <v>0</v>
      </c>
      <c r="Y49" s="1">
        <f t="shared" si="10"/>
        <v>2827.1326317700345</v>
      </c>
      <c r="Z49" s="1">
        <f t="shared" si="10"/>
        <v>2827.1326317700345</v>
      </c>
      <c r="AA49" s="1">
        <f t="shared" si="10"/>
        <v>2651.9537059360641</v>
      </c>
      <c r="AB49" s="1">
        <f t="shared" si="10"/>
        <v>3590.8017409199961</v>
      </c>
      <c r="AC49" s="1">
        <f t="shared" si="10"/>
        <v>23.549708476315214</v>
      </c>
      <c r="AD49" s="1">
        <f t="shared" si="10"/>
        <v>950.74943420663237</v>
      </c>
      <c r="AE49" s="1">
        <f t="shared" si="10"/>
        <v>200.11793043331184</v>
      </c>
      <c r="AF49" s="1">
        <f t="shared" si="10"/>
        <v>0</v>
      </c>
      <c r="AG49" s="1">
        <f t="shared" si="10"/>
        <v>46.622861085821235</v>
      </c>
      <c r="AH49" s="1">
        <f t="shared" si="10"/>
        <v>7156.1077731110572</v>
      </c>
      <c r="AI49" s="1">
        <f t="shared" si="10"/>
        <v>0</v>
      </c>
      <c r="AJ49" s="1">
        <f t="shared" si="10"/>
        <v>136981.95239095885</v>
      </c>
      <c r="AK49" s="1">
        <f t="shared" si="10"/>
        <v>298337.57190669363</v>
      </c>
      <c r="AL49" s="1">
        <f t="shared" si="10"/>
        <v>30495.677769097521</v>
      </c>
      <c r="AM49" s="1">
        <f t="shared" si="10"/>
        <v>331485.20338172716</v>
      </c>
      <c r="AN49" s="1">
        <f t="shared" si="10"/>
        <v>0</v>
      </c>
      <c r="AO49" s="1">
        <f t="shared" si="10"/>
        <v>5809.7075045837637</v>
      </c>
      <c r="AP49" s="1">
        <f t="shared" si="10"/>
        <v>6.6141566801421492</v>
      </c>
      <c r="AQ49" s="1">
        <f t="shared" si="10"/>
        <v>60416.440500285411</v>
      </c>
      <c r="AR49" s="1">
        <f t="shared" si="10"/>
        <v>24.757885374174382</v>
      </c>
      <c r="AS49" s="1">
        <f t="shared" si="10"/>
        <v>8.5791961508528907</v>
      </c>
      <c r="AT49" s="1">
        <f t="shared" si="10"/>
        <v>5654.6022667117622</v>
      </c>
      <c r="AU49" s="1">
        <f t="shared" si="10"/>
        <v>141.97402805138344</v>
      </c>
      <c r="AV49" s="1">
        <f t="shared" si="10"/>
        <v>11.540431290199907</v>
      </c>
      <c r="AW49" s="1">
        <f t="shared" si="10"/>
        <v>1.2067735600533511</v>
      </c>
      <c r="AX49" s="1">
        <f t="shared" si="10"/>
        <v>23591.6804266246</v>
      </c>
      <c r="AY49" s="1">
        <f t="shared" si="10"/>
        <v>11281.973498527508</v>
      </c>
      <c r="AZ49" s="1">
        <f t="shared" si="10"/>
        <v>12309.706928097092</v>
      </c>
      <c r="BA49" s="1">
        <f t="shared" si="10"/>
        <v>121.74367114713168</v>
      </c>
      <c r="BB49" s="1">
        <f t="shared" si="10"/>
        <v>1.3303396719581833</v>
      </c>
      <c r="BC49" s="1">
        <f t="shared" si="10"/>
        <v>817.44011458183945</v>
      </c>
      <c r="BD49" s="1">
        <f t="shared" si="10"/>
        <v>4.1439918637148976</v>
      </c>
      <c r="BE49" s="1">
        <f t="shared" si="10"/>
        <v>875.74934404056819</v>
      </c>
      <c r="BF49" s="1">
        <f t="shared" si="10"/>
        <v>58.439118323391583</v>
      </c>
      <c r="BG49" s="1">
        <f t="shared" si="10"/>
        <v>14.975939094172956</v>
      </c>
      <c r="BH49" s="1">
        <f t="shared" si="10"/>
        <v>3326.6056780201839</v>
      </c>
      <c r="BI49" s="1">
        <f t="shared" si="10"/>
        <v>669.52565383573108</v>
      </c>
      <c r="BJ49" s="1">
        <f t="shared" si="10"/>
        <v>112.54311093957537</v>
      </c>
      <c r="BK49" s="1">
        <f t="shared" si="10"/>
        <v>95.474649453375562</v>
      </c>
      <c r="BL49" s="1">
        <f t="shared" si="10"/>
        <v>4.2528035730266254</v>
      </c>
      <c r="BM49" s="1">
        <f t="shared" si="10"/>
        <v>1531.0626306062106</v>
      </c>
      <c r="BN49" s="1">
        <f t="shared" si="10"/>
        <v>3033.8776438694895</v>
      </c>
      <c r="BO49" s="1">
        <f t="shared" si="10"/>
        <v>0</v>
      </c>
      <c r="BP49" s="1">
        <f t="shared" si="10"/>
        <v>4.7260932239978422</v>
      </c>
      <c r="BQ49" s="1">
        <f t="shared" si="10"/>
        <v>15940.630321063656</v>
      </c>
      <c r="BR49" s="1">
        <f t="shared" si="10"/>
        <v>0</v>
      </c>
      <c r="BS49" s="1">
        <f t="shared" si="10"/>
        <v>1435.0294184850027</v>
      </c>
      <c r="BT49" s="1">
        <f t="shared" si="10"/>
        <v>134046.39245456993</v>
      </c>
      <c r="BU49" s="1">
        <f t="shared" si="10"/>
        <v>17013.482609110772</v>
      </c>
      <c r="BV49" s="1"/>
      <c r="BW49" s="1"/>
      <c r="BX49" s="1"/>
      <c r="BY49" s="94"/>
      <c r="BZ49" s="69">
        <f>+(R49-B49)/B49</f>
        <v>-0.9910497323436358</v>
      </c>
      <c r="CA49" s="69">
        <f>IF(C49&lt;&gt;0,(AH49-C49)/C49,"")</f>
        <v>-4.0334406511801896E-2</v>
      </c>
      <c r="CB49" s="69">
        <f>IF(D49&lt;&gt;0,(AM49-D49)/D49,"")</f>
        <v>-5.3803427827599573E-2</v>
      </c>
      <c r="CC49" s="69">
        <f t="shared" si="8"/>
        <v>-4.4703941647522095E-2</v>
      </c>
      <c r="CD49" s="69">
        <f t="shared" si="8"/>
        <v>-4.9746212837153157E-2</v>
      </c>
      <c r="CE49" s="69">
        <f>IF(G49&lt;&gt;0,(BM49-G49)/G49,"")</f>
        <v>-3.7504816728107446E-2</v>
      </c>
      <c r="CF49" s="69">
        <f>IF(H49&lt;&gt;0,(BT49-H49)/H49,"")</f>
        <v>-4.0913987820516008E-2</v>
      </c>
      <c r="CG49" s="69" t="e">
        <f>IF(#REF!&lt;&gt;0,(BU49-#REF!)/#REF!,"")</f>
        <v>#REF!</v>
      </c>
      <c r="CH49" s="69" t="e">
        <f>IF(#REF!&lt;&gt;0,(BX49-#REF!)/#REF!,"")</f>
        <v>#REF!</v>
      </c>
      <c r="CI49" s="69" t="e">
        <f>IF(#REF!&lt;&gt;0,(BY49-#REF!)/#REF!,"")</f>
        <v>#REF!</v>
      </c>
      <c r="CJ49" s="69" t="e">
        <f>IF(#REF!&lt;&gt;0,(BZ49-#REF!)/#REF!,"")</f>
        <v>#REF!</v>
      </c>
      <c r="CK49" s="69" t="e">
        <f>IF(#REF!&lt;&gt;0,(CA49-#REF!)/#REF!,"")</f>
        <v>#REF!</v>
      </c>
      <c r="CL49" s="69" t="e">
        <f>IF(#REF!&lt;&gt;0,(CB49-#REF!)/#REF!,"")</f>
        <v>#REF!</v>
      </c>
    </row>
    <row r="50" spans="1:90">
      <c r="A50" s="4" t="s">
        <v>458</v>
      </c>
      <c r="B50" s="1">
        <f>SUM(B3:B15)</f>
        <v>1738918.800829178</v>
      </c>
      <c r="C50" s="1">
        <f t="shared" ref="C50:H50" si="11">SUM(C3:C15)</f>
        <v>7456.8764595383636</v>
      </c>
      <c r="D50" s="1">
        <f t="shared" si="11"/>
        <v>350334.39470263623</v>
      </c>
      <c r="E50" s="1">
        <f>SUM(E3:E15)</f>
        <v>24695.674414601133</v>
      </c>
      <c r="F50" s="1">
        <f t="shared" si="11"/>
        <v>11872.589881711352</v>
      </c>
      <c r="G50" s="1">
        <f t="shared" si="11"/>
        <v>1590.7223820087472</v>
      </c>
      <c r="H50" s="1">
        <f t="shared" si="11"/>
        <v>139764.72469862734</v>
      </c>
      <c r="I50" s="94"/>
      <c r="J50" s="94"/>
      <c r="K50" s="1">
        <f t="shared" ref="K50:BU50" si="12">SUM(K3:K15)</f>
        <v>0</v>
      </c>
      <c r="L50" s="1">
        <f t="shared" si="12"/>
        <v>83.687633813700813</v>
      </c>
      <c r="M50" s="1">
        <f t="shared" si="12"/>
        <v>2141.9295027714375</v>
      </c>
      <c r="N50" s="1">
        <f t="shared" si="12"/>
        <v>2141.9295027714375</v>
      </c>
      <c r="O50" s="1">
        <f t="shared" si="12"/>
        <v>638.95019274098559</v>
      </c>
      <c r="P50" s="1">
        <f t="shared" si="12"/>
        <v>13.192341188638236</v>
      </c>
      <c r="Q50" s="1">
        <f t="shared" si="12"/>
        <v>5989.9422298370055</v>
      </c>
      <c r="R50" s="1">
        <f t="shared" si="12"/>
        <v>15563.788700104966</v>
      </c>
      <c r="S50" s="1">
        <f t="shared" si="12"/>
        <v>1661931.9337245827</v>
      </c>
      <c r="T50" s="1">
        <f t="shared" si="12"/>
        <v>9625.8470488795028</v>
      </c>
      <c r="U50" s="1">
        <f t="shared" si="12"/>
        <v>2853.0564065692943</v>
      </c>
      <c r="V50" s="1">
        <f t="shared" si="12"/>
        <v>4597.4496647745436</v>
      </c>
      <c r="W50" s="1">
        <f t="shared" si="12"/>
        <v>2861.0648892072068</v>
      </c>
      <c r="X50" s="1">
        <f t="shared" si="12"/>
        <v>0</v>
      </c>
      <c r="Y50" s="1">
        <f t="shared" si="12"/>
        <v>2827.1326317700345</v>
      </c>
      <c r="Z50" s="1">
        <f t="shared" si="12"/>
        <v>2827.1326317700345</v>
      </c>
      <c r="AA50" s="1">
        <f t="shared" si="12"/>
        <v>2651.9537059360641</v>
      </c>
      <c r="AB50" s="1">
        <f t="shared" si="12"/>
        <v>3590.8017409199961</v>
      </c>
      <c r="AC50" s="1">
        <f t="shared" si="12"/>
        <v>23.549708476315214</v>
      </c>
      <c r="AD50" s="1">
        <f t="shared" si="12"/>
        <v>950.74943420663237</v>
      </c>
      <c r="AE50" s="1">
        <f t="shared" si="12"/>
        <v>200.11793043331184</v>
      </c>
      <c r="AF50" s="1">
        <f t="shared" si="12"/>
        <v>0</v>
      </c>
      <c r="AG50" s="1">
        <f t="shared" si="12"/>
        <v>46.622861085821235</v>
      </c>
      <c r="AH50" s="1">
        <f t="shared" si="12"/>
        <v>7156.1077731110572</v>
      </c>
      <c r="AI50" s="1">
        <f t="shared" si="12"/>
        <v>0</v>
      </c>
      <c r="AJ50" s="1">
        <f t="shared" si="12"/>
        <v>136981.95239095885</v>
      </c>
      <c r="AK50" s="1">
        <f t="shared" si="12"/>
        <v>298337.57190669363</v>
      </c>
      <c r="AL50" s="1">
        <f t="shared" si="12"/>
        <v>30495.677769097521</v>
      </c>
      <c r="AM50" s="1">
        <f t="shared" si="12"/>
        <v>331485.20338172716</v>
      </c>
      <c r="AN50" s="1">
        <f t="shared" si="12"/>
        <v>0</v>
      </c>
      <c r="AO50" s="1">
        <f t="shared" si="12"/>
        <v>5809.7075045837637</v>
      </c>
      <c r="AP50" s="1">
        <f t="shared" si="12"/>
        <v>6.6141566801421492</v>
      </c>
      <c r="AQ50" s="1">
        <f t="shared" si="12"/>
        <v>60416.440500285411</v>
      </c>
      <c r="AR50" s="1">
        <f t="shared" si="12"/>
        <v>24.757885374174382</v>
      </c>
      <c r="AS50" s="1">
        <f t="shared" si="12"/>
        <v>8.5791961508528907</v>
      </c>
      <c r="AT50" s="1">
        <f t="shared" si="12"/>
        <v>5654.6022667117622</v>
      </c>
      <c r="AU50" s="1">
        <f t="shared" si="12"/>
        <v>141.97402805138344</v>
      </c>
      <c r="AV50" s="1">
        <f t="shared" si="12"/>
        <v>11.540431290199907</v>
      </c>
      <c r="AW50" s="1">
        <f t="shared" si="12"/>
        <v>1.2067735600533511</v>
      </c>
      <c r="AX50" s="1">
        <f t="shared" si="12"/>
        <v>23591.6804266246</v>
      </c>
      <c r="AY50" s="1">
        <f t="shared" si="12"/>
        <v>11281.973498527508</v>
      </c>
      <c r="AZ50" s="1">
        <f t="shared" si="12"/>
        <v>12309.706928097092</v>
      </c>
      <c r="BA50" s="1">
        <f t="shared" si="12"/>
        <v>121.74367114713168</v>
      </c>
      <c r="BB50" s="1">
        <f t="shared" si="12"/>
        <v>1.3303396719581833</v>
      </c>
      <c r="BC50" s="1">
        <f t="shared" si="12"/>
        <v>817.44011458183945</v>
      </c>
      <c r="BD50" s="1">
        <f t="shared" si="12"/>
        <v>4.1439918637148976</v>
      </c>
      <c r="BE50" s="1">
        <f t="shared" si="12"/>
        <v>875.74934404056819</v>
      </c>
      <c r="BF50" s="1">
        <f t="shared" si="12"/>
        <v>58.439118323391583</v>
      </c>
      <c r="BG50" s="1">
        <f t="shared" si="12"/>
        <v>14.975939094172956</v>
      </c>
      <c r="BH50" s="1">
        <f t="shared" si="12"/>
        <v>3326.6056780201839</v>
      </c>
      <c r="BI50" s="1">
        <f t="shared" si="12"/>
        <v>669.52565383573108</v>
      </c>
      <c r="BJ50" s="1">
        <f t="shared" si="12"/>
        <v>112.54311093957537</v>
      </c>
      <c r="BK50" s="1">
        <f t="shared" si="12"/>
        <v>95.474649453375562</v>
      </c>
      <c r="BL50" s="1">
        <f t="shared" si="12"/>
        <v>4.2528035730266254</v>
      </c>
      <c r="BM50" s="1">
        <f t="shared" si="12"/>
        <v>1531.0626306062106</v>
      </c>
      <c r="BN50" s="1">
        <f t="shared" si="12"/>
        <v>3033.8776438694895</v>
      </c>
      <c r="BO50" s="1">
        <f t="shared" si="12"/>
        <v>0</v>
      </c>
      <c r="BP50" s="1">
        <f t="shared" si="12"/>
        <v>4.7260932239978422</v>
      </c>
      <c r="BQ50" s="1">
        <f t="shared" si="12"/>
        <v>15940.630321063656</v>
      </c>
      <c r="BR50" s="1">
        <f t="shared" si="12"/>
        <v>0</v>
      </c>
      <c r="BS50" s="1">
        <f t="shared" si="12"/>
        <v>1435.0294184850027</v>
      </c>
      <c r="BT50" s="1">
        <f t="shared" si="12"/>
        <v>134046.39245456993</v>
      </c>
      <c r="BU50" s="1">
        <f t="shared" si="12"/>
        <v>17013.482609110772</v>
      </c>
      <c r="BV50" s="1"/>
      <c r="BW50" s="1"/>
      <c r="BX50" s="1"/>
      <c r="BY50" s="94"/>
      <c r="BZ50" s="69">
        <f>+(R50-B50)/B50</f>
        <v>-0.9910497323436358</v>
      </c>
      <c r="CA50" s="69">
        <f>IF(C50&lt;&gt;0,(AH50-C50)/C50,"")</f>
        <v>-4.0334406511801896E-2</v>
      </c>
      <c r="CB50" s="69">
        <f>IF(D50&lt;&gt;0,(AM50-D50)/D50,"")</f>
        <v>-5.3803427827599573E-2</v>
      </c>
      <c r="CC50" s="69">
        <f t="shared" si="8"/>
        <v>-4.4703941647522095E-2</v>
      </c>
      <c r="CD50" s="69">
        <f t="shared" si="8"/>
        <v>-4.9746212837153157E-2</v>
      </c>
      <c r="CE50" s="69">
        <f>IF(G50&lt;&gt;0,(BM50-G50)/G50,"")</f>
        <v>-3.7504816728107446E-2</v>
      </c>
      <c r="CF50" s="69">
        <f>IF(H50&lt;&gt;0,(BT50-H50)/H50,"")</f>
        <v>-4.0913987820516008E-2</v>
      </c>
      <c r="CG50" s="69" t="e">
        <f>IF(#REF!&lt;&gt;0,(BU50-#REF!)/#REF!,"")</f>
        <v>#REF!</v>
      </c>
      <c r="CH50" s="69" t="e">
        <f>IF(#REF!&lt;&gt;0,(BX50-#REF!)/#REF!,"")</f>
        <v>#REF!</v>
      </c>
      <c r="CI50" s="69" t="e">
        <f>IF(#REF!&lt;&gt;0,(BY50-#REF!)/#REF!,"")</f>
        <v>#REF!</v>
      </c>
      <c r="CJ50" s="69" t="e">
        <f>IF(#REF!&lt;&gt;0,(BZ50-#REF!)/#REF!,"")</f>
        <v>#REF!</v>
      </c>
      <c r="CK50" s="69" t="e">
        <f>IF(#REF!&lt;&gt;0,(CA50-#REF!)/#REF!,"")</f>
        <v>#REF!</v>
      </c>
      <c r="CL50" s="69" t="e">
        <f>IF(#REF!&lt;&gt;0,(CB50-#REF!)/#REF!,"")</f>
        <v>#REF!</v>
      </c>
    </row>
    <row r="51" spans="1:90">
      <c r="A51" s="4" t="s">
        <v>459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I51" s="94"/>
      <c r="J51" s="94"/>
      <c r="K51" s="1">
        <f t="shared" ref="K51:BU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>
        <f t="shared" si="14"/>
        <v>0</v>
      </c>
      <c r="BQ51" s="1">
        <f t="shared" si="14"/>
        <v>0</v>
      </c>
      <c r="BR51" s="1">
        <f t="shared" si="14"/>
        <v>0</v>
      </c>
      <c r="BS51" s="1">
        <f t="shared" si="14"/>
        <v>0</v>
      </c>
      <c r="BT51" s="1">
        <f t="shared" si="14"/>
        <v>0</v>
      </c>
      <c r="BU51" s="1">
        <f t="shared" si="14"/>
        <v>0</v>
      </c>
      <c r="BV51" s="1"/>
      <c r="BW51" s="1"/>
      <c r="BX51" s="1"/>
      <c r="BY51" s="94"/>
      <c r="BZ51" s="69" t="e">
        <f>+(R51-B51)/B51</f>
        <v>#DIV/0!</v>
      </c>
      <c r="CA51" s="69" t="str">
        <f>IF(C51&lt;&gt;0,(AH51-C51)/C51,"")</f>
        <v/>
      </c>
      <c r="CB51" s="69" t="str">
        <f>IF(D51&lt;&gt;0,(AM51-D51)/D51,"")</f>
        <v/>
      </c>
      <c r="CC51" s="69" t="str">
        <f t="shared" si="8"/>
        <v/>
      </c>
      <c r="CD51" s="69" t="str">
        <f t="shared" si="8"/>
        <v/>
      </c>
      <c r="CE51" s="69" t="str">
        <f>IF(G51&lt;&gt;0,(BM51-G51)/G51,"")</f>
        <v/>
      </c>
      <c r="CF51" s="69" t="str">
        <f>IF(H51&lt;&gt;0,(BT51-H51)/H51,"")</f>
        <v/>
      </c>
      <c r="CG51" s="69" t="e">
        <f>IF(#REF!&lt;&gt;0,(BU51-#REF!)/#REF!,"")</f>
        <v>#REF!</v>
      </c>
      <c r="CH51" s="69" t="e">
        <f>IF(#REF!&lt;&gt;0,(BX51-#REF!)/#REF!,"")</f>
        <v>#REF!</v>
      </c>
      <c r="CI51" s="69" t="e">
        <f>IF(#REF!&lt;&gt;0,(BY51-#REF!)/#REF!,"")</f>
        <v>#REF!</v>
      </c>
      <c r="CJ51" s="69" t="e">
        <f>IF(#REF!&lt;&gt;0,(BZ51-#REF!)/#REF!,"")</f>
        <v>#REF!</v>
      </c>
      <c r="CK51" s="69" t="e">
        <f>IF(#REF!&lt;&gt;0,(CA51-#REF!)/#REF!,"")</f>
        <v>#REF!</v>
      </c>
      <c r="CL51" s="69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L51"/>
  <sheetViews>
    <sheetView zoomScale="85" zoomScaleNormal="85" workbookViewId="0">
      <pane xSplit="1" ySplit="2" topLeftCell="B33" activePane="bottomRight" state="frozen"/>
      <selection pane="bottomRight" activeCell="A12" sqref="A12"/>
      <selection pane="bottomLeft" activeCell="A3" sqref="A3"/>
      <selection pane="topRight" activeCell="B1" sqref="B1"/>
    </sheetView>
  </sheetViews>
  <sheetFormatPr defaultColWidth="9.140625" defaultRowHeight="15"/>
  <cols>
    <col min="1" max="1" width="18.85546875" style="75" customWidth="1"/>
    <col min="2" max="2" width="10.85546875" style="76" customWidth="1"/>
    <col min="3" max="8" width="9.140625" style="76"/>
    <col min="9" max="9" width="9.140625" style="22"/>
    <col min="10" max="10" width="21.28515625" style="22" bestFit="1" customWidth="1"/>
    <col min="11" max="11" width="5.42578125" style="76" bestFit="1" customWidth="1"/>
    <col min="12" max="12" width="5.42578125" style="20" bestFit="1" customWidth="1"/>
    <col min="13" max="13" width="5.7109375" style="20" bestFit="1" customWidth="1"/>
    <col min="14" max="14" width="14.5703125" style="20" bestFit="1" customWidth="1"/>
    <col min="15" max="15" width="5.7109375" style="20" bestFit="1" customWidth="1"/>
    <col min="16" max="16" width="5.7109375" style="76" customWidth="1"/>
    <col min="17" max="18" width="6.7109375" style="20" bestFit="1" customWidth="1"/>
    <col min="19" max="19" width="9.28515625" style="20" bestFit="1" customWidth="1"/>
    <col min="20" max="20" width="6.7109375" style="20" bestFit="1" customWidth="1"/>
    <col min="21" max="21" width="5.7109375" style="20" customWidth="1"/>
    <col min="22" max="22" width="5.7109375" style="20" bestFit="1" customWidth="1"/>
    <col min="23" max="23" width="5.85546875" style="20" bestFit="1" customWidth="1"/>
    <col min="24" max="24" width="5.85546875" style="76" customWidth="1"/>
    <col min="25" max="25" width="6.42578125" style="20" bestFit="1" customWidth="1"/>
    <col min="26" max="26" width="15.42578125" style="20" bestFit="1" customWidth="1"/>
    <col min="27" max="27" width="6.5703125" style="20" bestFit="1" customWidth="1"/>
    <col min="28" max="28" width="6.7109375" style="20" bestFit="1" customWidth="1"/>
    <col min="29" max="29" width="5.140625" style="20" bestFit="1" customWidth="1"/>
    <col min="30" max="30" width="5.140625" style="76" customWidth="1"/>
    <col min="31" max="31" width="4.140625" style="20" bestFit="1" customWidth="1"/>
    <col min="32" max="32" width="6.5703125" style="20" bestFit="1" customWidth="1"/>
    <col min="33" max="33" width="6.140625" style="20" bestFit="1" customWidth="1"/>
    <col min="34" max="34" width="6.7109375" style="20" bestFit="1" customWidth="1"/>
    <col min="35" max="35" width="10" style="20" bestFit="1" customWidth="1"/>
    <col min="36" max="36" width="10" style="76" customWidth="1"/>
    <col min="37" max="37" width="7.7109375" style="20" bestFit="1" customWidth="1"/>
    <col min="38" max="38" width="6.7109375" style="20" bestFit="1" customWidth="1"/>
    <col min="39" max="39" width="7.7109375" style="20" bestFit="1" customWidth="1"/>
    <col min="40" max="40" width="6" style="20" bestFit="1" customWidth="1"/>
    <col min="41" max="41" width="6.7109375" style="20" bestFit="1" customWidth="1"/>
    <col min="42" max="42" width="4.28515625" style="20" bestFit="1" customWidth="1"/>
    <col min="43" max="43" width="7.7109375" style="20" bestFit="1" customWidth="1"/>
    <col min="44" max="44" width="4.5703125" style="20" bestFit="1" customWidth="1"/>
    <col min="45" max="45" width="4.140625" style="20" bestFit="1" customWidth="1"/>
    <col min="46" max="46" width="6.7109375" style="20" bestFit="1" customWidth="1"/>
    <col min="47" max="47" width="4.140625" style="20" bestFit="1" customWidth="1"/>
    <col min="48" max="48" width="5.85546875" style="20" bestFit="1" customWidth="1"/>
    <col min="49" max="49" width="3.28515625" style="20" bestFit="1" customWidth="1"/>
    <col min="50" max="50" width="6.7109375" style="20" bestFit="1" customWidth="1"/>
    <col min="51" max="51" width="6.85546875" style="20" bestFit="1" customWidth="1"/>
    <col min="52" max="52" width="5.7109375" style="20" bestFit="1" customWidth="1"/>
    <col min="53" max="53" width="5.140625" style="20" bestFit="1" customWidth="1"/>
    <col min="54" max="54" width="5.28515625" style="20" bestFit="1" customWidth="1"/>
    <col min="55" max="55" width="8.7109375" style="20" bestFit="1" customWidth="1"/>
    <col min="56" max="56" width="4.85546875" style="20" bestFit="1" customWidth="1"/>
    <col min="57" max="57" width="7.85546875" style="20" bestFit="1" customWidth="1"/>
    <col min="58" max="58" width="5.85546875" style="20" bestFit="1" customWidth="1"/>
    <col min="59" max="59" width="6" style="20" bestFit="1" customWidth="1"/>
    <col min="60" max="61" width="5.7109375" style="20" bestFit="1" customWidth="1"/>
    <col min="62" max="62" width="4.140625" style="20" bestFit="1" customWidth="1"/>
    <col min="63" max="63" width="5.5703125" style="20" bestFit="1" customWidth="1"/>
    <col min="64" max="64" width="3.85546875" style="20" bestFit="1" customWidth="1"/>
    <col min="65" max="65" width="5.7109375" style="20" bestFit="1" customWidth="1"/>
    <col min="66" max="66" width="8" style="20" bestFit="1" customWidth="1"/>
    <col min="67" max="68" width="5.28515625" style="20" bestFit="1" customWidth="1"/>
    <col min="69" max="69" width="6.7109375" style="20" bestFit="1" customWidth="1"/>
    <col min="70" max="70" width="6.7109375" style="76" customWidth="1"/>
    <col min="71" max="71" width="5.7109375" style="20" bestFit="1" customWidth="1"/>
    <col min="72" max="72" width="9.140625" style="20" bestFit="1" customWidth="1"/>
    <col min="73" max="73" width="6.7109375" style="20" bestFit="1" customWidth="1"/>
    <col min="74" max="74" width="6.7109375" style="20" customWidth="1"/>
    <col min="75" max="75" width="9" style="20" bestFit="1" customWidth="1"/>
    <col min="76" max="76" width="7.140625" style="20" customWidth="1"/>
    <col min="77" max="16384" width="9.140625" style="22"/>
  </cols>
  <sheetData>
    <row r="1" spans="1:90">
      <c r="A1" s="94"/>
      <c r="B1" s="76" t="s">
        <v>313</v>
      </c>
      <c r="I1" s="94"/>
      <c r="J1" s="94" t="s">
        <v>460</v>
      </c>
      <c r="L1" s="76"/>
      <c r="M1" s="76"/>
      <c r="N1" s="76"/>
      <c r="O1" s="76"/>
      <c r="Q1" s="76"/>
      <c r="R1" s="76"/>
      <c r="S1" s="76"/>
      <c r="T1" s="76"/>
      <c r="U1" s="76"/>
      <c r="V1" s="76"/>
      <c r="W1" s="76"/>
      <c r="Y1" s="76"/>
      <c r="Z1" s="76"/>
      <c r="AA1" s="76"/>
      <c r="AB1" s="76"/>
      <c r="AC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S1" s="76"/>
      <c r="BT1" s="76"/>
      <c r="BU1" s="76"/>
      <c r="BV1" s="76"/>
      <c r="BW1" s="76"/>
      <c r="BX1" s="76"/>
      <c r="BY1" s="94"/>
      <c r="BZ1" s="94" t="s">
        <v>315</v>
      </c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</row>
    <row r="2" spans="1:90">
      <c r="A2" s="6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/>
      <c r="J2" s="94" t="s">
        <v>324</v>
      </c>
      <c r="K2" s="76" t="s">
        <v>325</v>
      </c>
      <c r="L2" s="76" t="s">
        <v>35</v>
      </c>
      <c r="M2" s="76" t="s">
        <v>39</v>
      </c>
      <c r="N2" s="76" t="s">
        <v>41</v>
      </c>
      <c r="O2" s="76" t="s">
        <v>43</v>
      </c>
      <c r="P2" s="76" t="s">
        <v>326</v>
      </c>
      <c r="Q2" s="76" t="s">
        <v>45</v>
      </c>
      <c r="R2" s="76" t="s">
        <v>49</v>
      </c>
      <c r="S2" s="76" t="s">
        <v>53</v>
      </c>
      <c r="T2" s="76" t="s">
        <v>55</v>
      </c>
      <c r="U2" s="76" t="s">
        <v>57</v>
      </c>
      <c r="V2" s="76" t="s">
        <v>59</v>
      </c>
      <c r="W2" s="76" t="s">
        <v>61</v>
      </c>
      <c r="X2" s="76" t="s">
        <v>327</v>
      </c>
      <c r="Y2" s="76" t="s">
        <v>63</v>
      </c>
      <c r="Z2" s="76" t="s">
        <v>65</v>
      </c>
      <c r="AA2" s="76" t="s">
        <v>69</v>
      </c>
      <c r="AB2" s="76" t="s">
        <v>71</v>
      </c>
      <c r="AC2" s="76" t="s">
        <v>73</v>
      </c>
      <c r="AD2" s="76" t="s">
        <v>328</v>
      </c>
      <c r="AE2" s="76" t="s">
        <v>75</v>
      </c>
      <c r="AF2" s="76" t="s">
        <v>77</v>
      </c>
      <c r="AG2" s="76" t="s">
        <v>79</v>
      </c>
      <c r="AH2" s="76" t="s">
        <v>81</v>
      </c>
      <c r="AI2" s="76" t="s">
        <v>83</v>
      </c>
      <c r="AJ2" s="76" t="s">
        <v>329</v>
      </c>
      <c r="AK2" s="76" t="s">
        <v>85</v>
      </c>
      <c r="AL2" s="76" t="s">
        <v>87</v>
      </c>
      <c r="AM2" s="76" t="s">
        <v>161</v>
      </c>
      <c r="AN2" s="76" t="s">
        <v>91</v>
      </c>
      <c r="AO2" s="76" t="s">
        <v>93</v>
      </c>
      <c r="AP2" s="76" t="s">
        <v>95</v>
      </c>
      <c r="AQ2" s="76" t="s">
        <v>97</v>
      </c>
      <c r="AR2" s="76" t="s">
        <v>99</v>
      </c>
      <c r="AS2" s="76" t="s">
        <v>101</v>
      </c>
      <c r="AT2" s="76" t="s">
        <v>103</v>
      </c>
      <c r="AU2" s="76" t="s">
        <v>105</v>
      </c>
      <c r="AV2" s="76" t="s">
        <v>107</v>
      </c>
      <c r="AW2" s="76" t="s">
        <v>109</v>
      </c>
      <c r="AX2" s="76" t="s">
        <v>162</v>
      </c>
      <c r="AY2" s="76" t="s">
        <v>163</v>
      </c>
      <c r="AZ2" s="76" t="s">
        <v>111</v>
      </c>
      <c r="BA2" s="76" t="s">
        <v>113</v>
      </c>
      <c r="BB2" s="76" t="s">
        <v>115</v>
      </c>
      <c r="BC2" s="76" t="s">
        <v>117</v>
      </c>
      <c r="BD2" s="76" t="s">
        <v>119</v>
      </c>
      <c r="BE2" s="76" t="s">
        <v>121</v>
      </c>
      <c r="BF2" s="76" t="s">
        <v>123</v>
      </c>
      <c r="BG2" s="76" t="s">
        <v>125</v>
      </c>
      <c r="BH2" s="76" t="s">
        <v>127</v>
      </c>
      <c r="BI2" s="76" t="s">
        <v>129</v>
      </c>
      <c r="BJ2" s="76" t="s">
        <v>131</v>
      </c>
      <c r="BK2" s="76" t="s">
        <v>133</v>
      </c>
      <c r="BL2" s="76" t="s">
        <v>135</v>
      </c>
      <c r="BM2" s="76" t="s">
        <v>139</v>
      </c>
      <c r="BN2" s="76" t="s">
        <v>141</v>
      </c>
      <c r="BO2" s="76" t="s">
        <v>143</v>
      </c>
      <c r="BP2" s="76" t="s">
        <v>145</v>
      </c>
      <c r="BQ2" s="76" t="s">
        <v>147</v>
      </c>
      <c r="BR2" s="76" t="s">
        <v>149</v>
      </c>
      <c r="BS2" s="76" t="s">
        <v>151</v>
      </c>
      <c r="BT2" s="90" t="s">
        <v>153</v>
      </c>
      <c r="BU2" s="90" t="s">
        <v>155</v>
      </c>
      <c r="BV2" s="94"/>
      <c r="BW2" s="94" t="s">
        <v>461</v>
      </c>
      <c r="BX2" s="76"/>
      <c r="BY2" s="76" t="s">
        <v>69</v>
      </c>
      <c r="BZ2" s="76" t="s">
        <v>53</v>
      </c>
      <c r="CA2" s="76" t="s">
        <v>81</v>
      </c>
      <c r="CB2" s="76" t="s">
        <v>161</v>
      </c>
      <c r="CC2" s="76" t="s">
        <v>162</v>
      </c>
      <c r="CD2" s="76" t="s">
        <v>163</v>
      </c>
      <c r="CE2" s="76" t="s">
        <v>139</v>
      </c>
      <c r="CF2" s="76" t="s">
        <v>164</v>
      </c>
      <c r="CG2" s="94" t="s">
        <v>317</v>
      </c>
      <c r="CH2" s="94" t="s">
        <v>318</v>
      </c>
      <c r="CI2" s="94" t="s">
        <v>319</v>
      </c>
      <c r="CJ2" s="52" t="s">
        <v>321</v>
      </c>
      <c r="CK2" s="52" t="s">
        <v>322</v>
      </c>
      <c r="CL2" s="52" t="s">
        <v>323</v>
      </c>
    </row>
    <row r="3" spans="1:90">
      <c r="A3" s="15" t="s">
        <v>462</v>
      </c>
      <c r="B3" s="76">
        <v>28627.166286858061</v>
      </c>
      <c r="C3" s="76">
        <v>131.0445586644295</v>
      </c>
      <c r="D3" s="76">
        <v>6462.5072917194721</v>
      </c>
      <c r="E3" s="76">
        <v>475.80395369375537</v>
      </c>
      <c r="F3" s="76">
        <v>217.99391633137162</v>
      </c>
      <c r="G3" s="76">
        <v>34.044808726915733</v>
      </c>
      <c r="H3" s="76">
        <v>1996.0323003097244</v>
      </c>
      <c r="I3" s="94"/>
      <c r="J3" s="94" t="s">
        <v>372</v>
      </c>
      <c r="K3" s="76">
        <v>0</v>
      </c>
      <c r="L3" s="76">
        <v>1.1845305472819765</v>
      </c>
      <c r="M3" s="76">
        <v>34.602340400932576</v>
      </c>
      <c r="N3" s="76">
        <v>34.602340400932576</v>
      </c>
      <c r="O3" s="76">
        <v>11.38864651862629</v>
      </c>
      <c r="P3" s="76">
        <v>0.2864224997461377</v>
      </c>
      <c r="Q3" s="76">
        <v>90.629655400717596</v>
      </c>
      <c r="R3" s="76">
        <v>220.26149549099711</v>
      </c>
      <c r="S3" s="76">
        <v>28628.332540330757</v>
      </c>
      <c r="T3" s="76">
        <v>159.58961558326004</v>
      </c>
      <c r="U3" s="76">
        <v>42.486804095636479</v>
      </c>
      <c r="V3" s="76">
        <v>72.712653102729817</v>
      </c>
      <c r="W3" s="76">
        <v>0</v>
      </c>
      <c r="X3" s="76">
        <v>0</v>
      </c>
      <c r="Y3" s="76">
        <v>50.077920732816452</v>
      </c>
      <c r="Z3" s="76">
        <v>50.077920732816452</v>
      </c>
      <c r="AA3" s="76">
        <v>51.714068244073665</v>
      </c>
      <c r="AB3" s="76">
        <v>56.894835520869499</v>
      </c>
      <c r="AC3" s="76">
        <v>0.51053313253680455</v>
      </c>
      <c r="AD3" s="76">
        <v>14.662439331197042</v>
      </c>
      <c r="AE3" s="76">
        <v>4.1983959150559205</v>
      </c>
      <c r="AF3" s="76">
        <v>0</v>
      </c>
      <c r="AG3" s="76">
        <v>0.75563481043502734</v>
      </c>
      <c r="AH3" s="76">
        <v>131.03526766866742</v>
      </c>
      <c r="AI3" s="76">
        <v>0</v>
      </c>
      <c r="AJ3" s="76">
        <v>2039.6110731548683</v>
      </c>
      <c r="AK3" s="76">
        <v>5817.7437056388671</v>
      </c>
      <c r="AL3" s="76">
        <v>594.69080507283502</v>
      </c>
      <c r="AM3" s="76">
        <v>6464.1485789557755</v>
      </c>
      <c r="AN3" s="76">
        <v>0</v>
      </c>
      <c r="AO3" s="76">
        <v>91.085735561103888</v>
      </c>
      <c r="AP3" s="76">
        <v>0.1059376863594528</v>
      </c>
      <c r="AQ3" s="76">
        <v>896.32607698209358</v>
      </c>
      <c r="AR3" s="76">
        <v>0.46046013767864397</v>
      </c>
      <c r="AS3" s="76">
        <v>0.16270455309556506</v>
      </c>
      <c r="AT3" s="76">
        <v>117.10234825311259</v>
      </c>
      <c r="AU3" s="76">
        <v>2.9393537150636302</v>
      </c>
      <c r="AV3" s="76">
        <v>0.24510039297386965</v>
      </c>
      <c r="AW3" s="76">
        <v>2.1400649261176064E-2</v>
      </c>
      <c r="AX3" s="76">
        <v>475.79637673682862</v>
      </c>
      <c r="AY3" s="76">
        <v>218.00421427823414</v>
      </c>
      <c r="AZ3" s="76">
        <v>257.79216245859448</v>
      </c>
      <c r="BA3" s="76">
        <v>2.5919595231402637</v>
      </c>
      <c r="BB3" s="76">
        <v>2.7465077134211854E-2</v>
      </c>
      <c r="BC3" s="76">
        <v>15.515277920159622</v>
      </c>
      <c r="BD3" s="76">
        <v>6.2560972679222102E-2</v>
      </c>
      <c r="BE3" s="76">
        <v>15.42356685791764</v>
      </c>
      <c r="BF3" s="76">
        <v>0.8469500708234815</v>
      </c>
      <c r="BG3" s="76">
        <v>0.28486480706801764</v>
      </c>
      <c r="BH3" s="76">
        <v>57.98723634098878</v>
      </c>
      <c r="BI3" s="76">
        <v>11.471102530487153</v>
      </c>
      <c r="BJ3" s="76">
        <v>2.2936221388140234</v>
      </c>
      <c r="BK3" s="76">
        <v>1.8438384673467973</v>
      </c>
      <c r="BL3" s="76">
        <v>8.9566714617195009E-2</v>
      </c>
      <c r="BM3" s="76">
        <v>34.043762892904923</v>
      </c>
      <c r="BN3" s="76">
        <v>46.078365157452993</v>
      </c>
      <c r="BO3" s="76">
        <v>0</v>
      </c>
      <c r="BP3" s="76">
        <v>0.10261342476628255</v>
      </c>
      <c r="BQ3" s="76">
        <v>229.55715222936868</v>
      </c>
      <c r="BR3" s="76">
        <v>0</v>
      </c>
      <c r="BS3" s="76">
        <v>19.717301774169538</v>
      </c>
      <c r="BT3" s="76">
        <v>1995.9367238214925</v>
      </c>
      <c r="BU3" s="76">
        <v>260.29354677601623</v>
      </c>
      <c r="BV3" s="76"/>
      <c r="BW3" s="76"/>
      <c r="BX3" s="76"/>
      <c r="BY3" s="24">
        <f t="shared" ref="BY3:BY15" si="0">IF(AM3&lt;&gt;0,AA3/AM3,"")</f>
        <v>8.0001360755274607E-3</v>
      </c>
      <c r="BZ3" s="69">
        <f t="shared" ref="BZ3:BZ15" si="1">IF(B3&lt;&gt;0,(S3-B3)/B3,"")</f>
        <v>4.073939631363192E-5</v>
      </c>
      <c r="CA3" s="69">
        <f t="shared" ref="CA3:CA15" si="2">IF(C3&lt;&gt;0,(AH3-C3)/C3,"")</f>
        <v>-7.0899515834746919E-5</v>
      </c>
      <c r="CB3" s="69">
        <f t="shared" ref="CB3:CB15" si="3">IF(D3&lt;&gt;0,(AM3-D3)/D3,"")</f>
        <v>2.5397065909797586E-4</v>
      </c>
      <c r="CC3" s="69">
        <f t="shared" ref="CC3:CC15" si="4">IF(E3&lt;&gt;0,(AX3-E3)/E3,"")</f>
        <v>-1.5924535447706216E-5</v>
      </c>
      <c r="CD3" s="69">
        <f t="shared" ref="CD3:CD15" si="5">IF(F3&lt;&gt;0,(AY3-F3)/F3,"")</f>
        <v>4.7239606663464418E-5</v>
      </c>
      <c r="CE3" s="69">
        <f t="shared" ref="CE3:CE15" si="6">IF(G3&lt;&gt;0,(BM3-G3)/G3,"")</f>
        <v>-3.0719338716193767E-5</v>
      </c>
      <c r="CF3" s="69">
        <f t="shared" ref="CF3:CF15" si="7">IF(H3&lt;&gt;0,(BT3-H3)/H3,"")</f>
        <v>-4.7883237268804019E-5</v>
      </c>
      <c r="CG3" s="69"/>
      <c r="CH3" s="69"/>
      <c r="CI3" s="69"/>
      <c r="CJ3" s="69"/>
      <c r="CK3" s="69"/>
      <c r="CL3" s="69"/>
    </row>
    <row r="4" spans="1:90">
      <c r="A4" s="15" t="s">
        <v>373</v>
      </c>
      <c r="B4" s="76">
        <v>8957.9843056258524</v>
      </c>
      <c r="C4" s="76">
        <v>35.01167711905731</v>
      </c>
      <c r="D4" s="76">
        <v>1750.9300548843685</v>
      </c>
      <c r="E4" s="76">
        <v>125.36991482664489</v>
      </c>
      <c r="F4" s="76">
        <v>65.569477011498989</v>
      </c>
      <c r="G4" s="76">
        <v>8.3965997834224506</v>
      </c>
      <c r="H4" s="76">
        <v>682.47190606037054</v>
      </c>
      <c r="I4" s="94"/>
      <c r="J4" s="94" t="s">
        <v>373</v>
      </c>
      <c r="K4" s="76">
        <v>0</v>
      </c>
      <c r="L4" s="76">
        <v>0.42701607067466951</v>
      </c>
      <c r="M4" s="76">
        <v>10.104311188300061</v>
      </c>
      <c r="N4" s="76">
        <v>10.104311188300061</v>
      </c>
      <c r="O4" s="76">
        <v>3.2350472742604852</v>
      </c>
      <c r="P4" s="76">
        <v>6.6032744518042072E-2</v>
      </c>
      <c r="Q4" s="76">
        <v>31.618728616520343</v>
      </c>
      <c r="R4" s="76">
        <v>79.403191828568694</v>
      </c>
      <c r="S4" s="76">
        <v>8958.8630552753766</v>
      </c>
      <c r="T4" s="76">
        <v>48.830817170588162</v>
      </c>
      <c r="U4" s="76">
        <v>14.511896978223845</v>
      </c>
      <c r="V4" s="76">
        <v>23.36742001984161</v>
      </c>
      <c r="W4" s="76">
        <v>0</v>
      </c>
      <c r="X4" s="76">
        <v>0</v>
      </c>
      <c r="Y4" s="76">
        <v>14.2721713320436</v>
      </c>
      <c r="Z4" s="76">
        <v>14.2721713320436</v>
      </c>
      <c r="AA4" s="76">
        <v>14.011932582659549</v>
      </c>
      <c r="AB4" s="76">
        <v>19.768915230079884</v>
      </c>
      <c r="AC4" s="76">
        <v>0.11924846889223245</v>
      </c>
      <c r="AD4" s="76">
        <v>5.1559156158954371</v>
      </c>
      <c r="AE4" s="76">
        <v>1.0040614980626899</v>
      </c>
      <c r="AF4" s="76">
        <v>0</v>
      </c>
      <c r="AG4" s="76">
        <v>0.26434201186792106</v>
      </c>
      <c r="AH4" s="76">
        <v>35.012116381994822</v>
      </c>
      <c r="AI4" s="76">
        <v>0</v>
      </c>
      <c r="AJ4" s="76">
        <v>697.47369808804035</v>
      </c>
      <c r="AK4" s="76">
        <v>1576.3445059166561</v>
      </c>
      <c r="AL4" s="76">
        <v>161.13741915926784</v>
      </c>
      <c r="AM4" s="76">
        <v>1751.4938576585835</v>
      </c>
      <c r="AN4" s="76">
        <v>0</v>
      </c>
      <c r="AO4" s="76">
        <v>29.583230845968604</v>
      </c>
      <c r="AP4" s="76">
        <v>3.1174603856986168E-2</v>
      </c>
      <c r="AQ4" s="76">
        <v>313.38670567304348</v>
      </c>
      <c r="AR4" s="76">
        <v>0.12321569470394704</v>
      </c>
      <c r="AS4" s="76">
        <v>4.3022479428121076E-2</v>
      </c>
      <c r="AT4" s="76">
        <v>36.212035141674569</v>
      </c>
      <c r="AU4" s="76">
        <v>0.66344472185937853</v>
      </c>
      <c r="AV4" s="76">
        <v>5.3839071413217712E-2</v>
      </c>
      <c r="AW4" s="76">
        <v>6.1556627369279762E-3</v>
      </c>
      <c r="AX4" s="76">
        <v>125.39443877367901</v>
      </c>
      <c r="AY4" s="76">
        <v>65.587011953350242</v>
      </c>
      <c r="AZ4" s="76">
        <v>59.807426820328772</v>
      </c>
      <c r="BA4" s="76">
        <v>0.56485711293727303</v>
      </c>
      <c r="BB4" s="76">
        <v>6.1869530470631644E-3</v>
      </c>
      <c r="BC4" s="76">
        <v>3.8737893593919632</v>
      </c>
      <c r="BD4" s="76">
        <v>1.9632278972866599E-2</v>
      </c>
      <c r="BE4" s="76">
        <v>4.6856054718717752</v>
      </c>
      <c r="BF4" s="76">
        <v>0.2771673583668165</v>
      </c>
      <c r="BG4" s="76">
        <v>8.490285884356541E-2</v>
      </c>
      <c r="BH4" s="76">
        <v>17.912442555818266</v>
      </c>
      <c r="BI4" s="76">
        <v>3.1730454717835892</v>
      </c>
      <c r="BJ4" s="76">
        <v>0.52405606353720591</v>
      </c>
      <c r="BK4" s="76">
        <v>0.48567759608018113</v>
      </c>
      <c r="BL4" s="76">
        <v>1.9806968810110393E-2</v>
      </c>
      <c r="BM4" s="76">
        <v>8.3969924546812447</v>
      </c>
      <c r="BN4" s="76">
        <v>14.549921183081729</v>
      </c>
      <c r="BO4" s="76">
        <v>0</v>
      </c>
      <c r="BP4" s="76">
        <v>2.3656497196712856E-2</v>
      </c>
      <c r="BQ4" s="76">
        <v>82.500075842082978</v>
      </c>
      <c r="BR4" s="76">
        <v>0</v>
      </c>
      <c r="BS4" s="76">
        <v>6.7190076310785596</v>
      </c>
      <c r="BT4" s="76">
        <v>682.53122648632893</v>
      </c>
      <c r="BU4" s="76">
        <v>92.895957788102564</v>
      </c>
      <c r="BV4" s="76"/>
      <c r="BW4" s="76"/>
      <c r="BX4" s="76"/>
      <c r="BY4" s="24">
        <f t="shared" si="0"/>
        <v>7.9999895639890264E-3</v>
      </c>
      <c r="BZ4" s="69">
        <f t="shared" si="1"/>
        <v>9.809680610540632E-5</v>
      </c>
      <c r="CA4" s="69">
        <f t="shared" si="2"/>
        <v>1.2546183835128116E-5</v>
      </c>
      <c r="CB4" s="69">
        <f t="shared" si="3"/>
        <v>3.2200188273781452E-4</v>
      </c>
      <c r="CC4" s="69">
        <f t="shared" si="4"/>
        <v>1.9561269598082238E-4</v>
      </c>
      <c r="CD4" s="69">
        <f t="shared" si="5"/>
        <v>2.6742537306157502E-4</v>
      </c>
      <c r="CE4" s="69">
        <f t="shared" si="6"/>
        <v>4.6765508529930219E-5</v>
      </c>
      <c r="CF4" s="69">
        <f t="shared" si="7"/>
        <v>8.6919952941099564E-5</v>
      </c>
      <c r="CG4" s="69"/>
      <c r="CH4" s="69"/>
      <c r="CI4" s="69"/>
      <c r="CJ4" s="69"/>
      <c r="CK4" s="69"/>
      <c r="CL4" s="69"/>
    </row>
    <row r="5" spans="1:90">
      <c r="A5" s="15" t="s">
        <v>463</v>
      </c>
      <c r="B5" s="76">
        <v>41849.532455513661</v>
      </c>
      <c r="C5" s="76">
        <v>187.17224852590698</v>
      </c>
      <c r="D5" s="76">
        <v>7343.3477189712457</v>
      </c>
      <c r="E5" s="76">
        <v>559.22514236223913</v>
      </c>
      <c r="F5" s="76">
        <v>235.78156757350374</v>
      </c>
      <c r="G5" s="76">
        <v>57.801317926524199</v>
      </c>
      <c r="H5" s="76">
        <v>2991.4684344834286</v>
      </c>
      <c r="I5" s="94"/>
      <c r="J5" s="94" t="s">
        <v>374</v>
      </c>
      <c r="K5" s="76">
        <v>0</v>
      </c>
      <c r="L5" s="76">
        <v>1.8064240911556049</v>
      </c>
      <c r="M5" s="76">
        <v>42.927152060318377</v>
      </c>
      <c r="N5" s="76">
        <v>42.927152060318377</v>
      </c>
      <c r="O5" s="76">
        <v>13.752398538335601</v>
      </c>
      <c r="P5" s="76">
        <v>0.28220615892502637</v>
      </c>
      <c r="Q5" s="76">
        <v>135.21339984258978</v>
      </c>
      <c r="R5" s="76">
        <v>335.90213270920452</v>
      </c>
      <c r="S5" s="76">
        <v>41853.147149037926</v>
      </c>
      <c r="T5" s="76">
        <v>207.24091633161953</v>
      </c>
      <c r="U5" s="76">
        <v>61.709280381950784</v>
      </c>
      <c r="V5" s="76">
        <v>99.071114342499115</v>
      </c>
      <c r="W5" s="76">
        <v>0</v>
      </c>
      <c r="X5" s="76">
        <v>0</v>
      </c>
      <c r="Y5" s="76">
        <v>60.667248605521493</v>
      </c>
      <c r="Z5" s="76">
        <v>60.667248605521493</v>
      </c>
      <c r="AA5" s="76">
        <v>58.765941235800867</v>
      </c>
      <c r="AB5" s="76">
        <v>86.50552212613745</v>
      </c>
      <c r="AC5" s="76">
        <v>0.51029456892254699</v>
      </c>
      <c r="AD5" s="76">
        <v>22.229914124869769</v>
      </c>
      <c r="AE5" s="76">
        <v>4.2867281976664007</v>
      </c>
      <c r="AF5" s="76">
        <v>0</v>
      </c>
      <c r="AG5" s="76">
        <v>1.2802917386348993</v>
      </c>
      <c r="AH5" s="76">
        <v>187.17432221652712</v>
      </c>
      <c r="AI5" s="76">
        <v>0</v>
      </c>
      <c r="AJ5" s="76">
        <v>3055.1843190749405</v>
      </c>
      <c r="AK5" s="76">
        <v>6611.1587396176046</v>
      </c>
      <c r="AL5" s="76">
        <v>675.80688922325635</v>
      </c>
      <c r="AM5" s="76">
        <v>7345.731570076663</v>
      </c>
      <c r="AN5" s="76">
        <v>0</v>
      </c>
      <c r="AO5" s="76">
        <v>126.57875177609849</v>
      </c>
      <c r="AP5" s="76">
        <v>0.1410162094831813</v>
      </c>
      <c r="AQ5" s="76">
        <v>1387.6187945997776</v>
      </c>
      <c r="AR5" s="76">
        <v>0.57377684816217178</v>
      </c>
      <c r="AS5" s="76">
        <v>0.20641933012560801</v>
      </c>
      <c r="AT5" s="76">
        <v>114.38136168477213</v>
      </c>
      <c r="AU5" s="76">
        <v>3.7768786961865533</v>
      </c>
      <c r="AV5" s="76">
        <v>0.31921733714732964</v>
      </c>
      <c r="AW5" s="76">
        <v>2.6497178635008306E-2</v>
      </c>
      <c r="AX5" s="76">
        <v>559.27964643374855</v>
      </c>
      <c r="AY5" s="76">
        <v>235.82119462954086</v>
      </c>
      <c r="AZ5" s="76">
        <v>323.45845180420775</v>
      </c>
      <c r="BA5" s="76">
        <v>3.3297670265712109</v>
      </c>
      <c r="BB5" s="76">
        <v>3.5454562189630549E-2</v>
      </c>
      <c r="BC5" s="76">
        <v>20.016457282693167</v>
      </c>
      <c r="BD5" s="76">
        <v>8.3831732226613137E-2</v>
      </c>
      <c r="BE5" s="76">
        <v>18.214639130938021</v>
      </c>
      <c r="BF5" s="76">
        <v>1.1347353626878756</v>
      </c>
      <c r="BG5" s="76">
        <v>0.31558647905333559</v>
      </c>
      <c r="BH5" s="76">
        <v>67.927081356063013</v>
      </c>
      <c r="BI5" s="76">
        <v>14.142837895423746</v>
      </c>
      <c r="BJ5" s="76">
        <v>2.9581205597535201</v>
      </c>
      <c r="BK5" s="76">
        <v>2.2651419500983807</v>
      </c>
      <c r="BL5" s="76">
        <v>0.11521190275412389</v>
      </c>
      <c r="BM5" s="76">
        <v>57.804278509896044</v>
      </c>
      <c r="BN5" s="76">
        <v>76.718164763967494</v>
      </c>
      <c r="BO5" s="76">
        <v>0</v>
      </c>
      <c r="BP5" s="76">
        <v>0.10110180605499436</v>
      </c>
      <c r="BQ5" s="76">
        <v>357.28626743762362</v>
      </c>
      <c r="BR5" s="76">
        <v>0</v>
      </c>
      <c r="BS5" s="76">
        <v>34.30875438416637</v>
      </c>
      <c r="BT5" s="76">
        <v>2991.6542860607265</v>
      </c>
      <c r="BU5" s="76">
        <v>412.70299257813991</v>
      </c>
      <c r="BV5" s="76"/>
      <c r="BW5" s="76"/>
      <c r="BX5" s="76"/>
      <c r="BY5" s="24">
        <f t="shared" si="0"/>
        <v>8.0000120716618509E-3</v>
      </c>
      <c r="BZ5" s="69">
        <f t="shared" si="1"/>
        <v>8.6373570077693596E-5</v>
      </c>
      <c r="CA5" s="69">
        <f t="shared" si="2"/>
        <v>1.1079049573149617E-5</v>
      </c>
      <c r="CB5" s="69">
        <f t="shared" si="3"/>
        <v>3.2462729488605348E-4</v>
      </c>
      <c r="CC5" s="69">
        <f t="shared" si="4"/>
        <v>9.7463556948092759E-5</v>
      </c>
      <c r="CD5" s="69">
        <f t="shared" si="5"/>
        <v>1.6806681050148548E-4</v>
      </c>
      <c r="CE5" s="69">
        <f t="shared" si="6"/>
        <v>5.121999771023102E-5</v>
      </c>
      <c r="CF5" s="69">
        <f t="shared" si="7"/>
        <v>6.2127206543613969E-5</v>
      </c>
      <c r="CG5" s="69"/>
      <c r="CH5" s="69"/>
      <c r="CI5" s="69"/>
      <c r="CJ5" s="69"/>
      <c r="CK5" s="69"/>
      <c r="CL5" s="69"/>
    </row>
    <row r="6" spans="1:90">
      <c r="A6" s="15" t="s">
        <v>464</v>
      </c>
      <c r="B6" s="76">
        <v>44011.511616851181</v>
      </c>
      <c r="C6" s="76">
        <v>187.08697970910845</v>
      </c>
      <c r="D6" s="76">
        <v>7575.9353622212302</v>
      </c>
      <c r="E6" s="76">
        <v>568.09757583439307</v>
      </c>
      <c r="F6" s="76">
        <v>253.4810684263945</v>
      </c>
      <c r="G6" s="76">
        <v>46.848376811599039</v>
      </c>
      <c r="H6" s="76">
        <v>3292.6225390268633</v>
      </c>
      <c r="I6" s="94"/>
      <c r="J6" s="94" t="s">
        <v>375</v>
      </c>
      <c r="K6" s="76">
        <v>0</v>
      </c>
      <c r="L6" s="76">
        <v>2.1135161834510021</v>
      </c>
      <c r="M6" s="76">
        <v>49.330268379569709</v>
      </c>
      <c r="N6" s="76">
        <v>49.330268379569709</v>
      </c>
      <c r="O6" s="76">
        <v>14.683225640304899</v>
      </c>
      <c r="P6" s="76">
        <v>0.27061307253977995</v>
      </c>
      <c r="Q6" s="76">
        <v>149.94133394705588</v>
      </c>
      <c r="R6" s="76">
        <v>393.05018986601414</v>
      </c>
      <c r="S6" s="76">
        <v>44015.194603967255</v>
      </c>
      <c r="T6" s="76">
        <v>228.56320324277848</v>
      </c>
      <c r="U6" s="76">
        <v>70.663010122852739</v>
      </c>
      <c r="V6" s="76">
        <v>111.36661069164504</v>
      </c>
      <c r="W6" s="76">
        <v>56.813625718855619</v>
      </c>
      <c r="X6" s="76">
        <v>0</v>
      </c>
      <c r="Y6" s="76">
        <v>65.040843474043456</v>
      </c>
      <c r="Z6" s="76">
        <v>65.040843474043456</v>
      </c>
      <c r="AA6" s="76">
        <v>60.625143713796021</v>
      </c>
      <c r="AB6" s="76">
        <v>89.869777985747135</v>
      </c>
      <c r="AC6" s="76">
        <v>0.48682593719318551</v>
      </c>
      <c r="AD6" s="76">
        <v>24.060860131090099</v>
      </c>
      <c r="AE6" s="76">
        <v>4.1998556823580682</v>
      </c>
      <c r="AF6" s="76">
        <v>0</v>
      </c>
      <c r="AG6" s="76">
        <v>1.1668239322227534</v>
      </c>
      <c r="AH6" s="76">
        <v>187.08731008559442</v>
      </c>
      <c r="AI6" s="76">
        <v>0</v>
      </c>
      <c r="AJ6" s="76">
        <v>3365.5952280957026</v>
      </c>
      <c r="AK6" s="76">
        <v>6820.3153852852456</v>
      </c>
      <c r="AL6" s="76">
        <v>697.18761377227383</v>
      </c>
      <c r="AM6" s="76">
        <v>7578.1281427713147</v>
      </c>
      <c r="AN6" s="76">
        <v>0</v>
      </c>
      <c r="AO6" s="76">
        <v>141.19133262234274</v>
      </c>
      <c r="AP6" s="76">
        <v>0.15318506148139568</v>
      </c>
      <c r="AQ6" s="76">
        <v>1495.3044023975283</v>
      </c>
      <c r="AR6" s="76">
        <v>0.59411827796976346</v>
      </c>
      <c r="AS6" s="76">
        <v>0.2090693629193599</v>
      </c>
      <c r="AT6" s="76">
        <v>123.69611865275523</v>
      </c>
      <c r="AU6" s="76">
        <v>3.6742503458500666</v>
      </c>
      <c r="AV6" s="76">
        <v>0.30434686420079765</v>
      </c>
      <c r="AW6" s="76">
        <v>2.8118712280295655E-2</v>
      </c>
      <c r="AX6" s="76">
        <v>568.14425455667822</v>
      </c>
      <c r="AY6" s="76">
        <v>253.51904922369721</v>
      </c>
      <c r="AZ6" s="76">
        <v>314.62520533298101</v>
      </c>
      <c r="BA6" s="76">
        <v>3.1990990812237845</v>
      </c>
      <c r="BB6" s="76">
        <v>3.4468091954783175E-2</v>
      </c>
      <c r="BC6" s="76">
        <v>20.245737638960083</v>
      </c>
      <c r="BD6" s="76">
        <v>9.3606034050386672E-2</v>
      </c>
      <c r="BE6" s="76">
        <v>19.799320535502687</v>
      </c>
      <c r="BF6" s="76">
        <v>1.2959750216328518</v>
      </c>
      <c r="BG6" s="76">
        <v>0.33870028715201417</v>
      </c>
      <c r="BH6" s="76">
        <v>74.535096700232089</v>
      </c>
      <c r="BI6" s="76">
        <v>14.768101030241908</v>
      </c>
      <c r="BJ6" s="76">
        <v>2.8954233149798525</v>
      </c>
      <c r="BK6" s="76">
        <v>2.3112894282864054</v>
      </c>
      <c r="BL6" s="76">
        <v>0.11112581226541428</v>
      </c>
      <c r="BM6" s="76">
        <v>46.850185574055935</v>
      </c>
      <c r="BN6" s="76">
        <v>70.333290681658099</v>
      </c>
      <c r="BO6" s="76">
        <v>0</v>
      </c>
      <c r="BP6" s="76">
        <v>9.6948882969184955E-2</v>
      </c>
      <c r="BQ6" s="76">
        <v>400.26685664445495</v>
      </c>
      <c r="BR6" s="76">
        <v>0</v>
      </c>
      <c r="BS6" s="76">
        <v>34.040792870252531</v>
      </c>
      <c r="BT6" s="76">
        <v>3292.8186251977272</v>
      </c>
      <c r="BU6" s="76">
        <v>430.13457440599183</v>
      </c>
      <c r="BV6" s="76"/>
      <c r="BW6" s="76"/>
      <c r="BX6" s="76"/>
      <c r="BY6" s="24">
        <f t="shared" si="0"/>
        <v>8.0000156465585264E-3</v>
      </c>
      <c r="BZ6" s="69">
        <f t="shared" si="1"/>
        <v>8.3682359018619673E-5</v>
      </c>
      <c r="CA6" s="69">
        <f t="shared" si="2"/>
        <v>1.7658978005323655E-6</v>
      </c>
      <c r="CB6" s="69">
        <f t="shared" si="3"/>
        <v>2.8944024008167114E-4</v>
      </c>
      <c r="CC6" s="69">
        <f t="shared" si="4"/>
        <v>8.2166733798487779E-5</v>
      </c>
      <c r="CD6" s="69">
        <f t="shared" si="5"/>
        <v>1.4983682031361343E-4</v>
      </c>
      <c r="CE6" s="69">
        <f t="shared" si="6"/>
        <v>3.8608860754562841E-5</v>
      </c>
      <c r="CF6" s="69">
        <f t="shared" si="7"/>
        <v>5.9553188541896292E-5</v>
      </c>
      <c r="CG6" s="69"/>
      <c r="CH6" s="69"/>
      <c r="CI6" s="69"/>
      <c r="CJ6" s="69"/>
      <c r="CK6" s="69"/>
      <c r="CL6" s="69"/>
    </row>
    <row r="7" spans="1:90">
      <c r="A7" s="15" t="s">
        <v>465</v>
      </c>
      <c r="B7" s="76">
        <v>282794.48158052098</v>
      </c>
      <c r="C7" s="76">
        <v>1417.0357420494665</v>
      </c>
      <c r="D7" s="76">
        <v>63166.982373722109</v>
      </c>
      <c r="E7" s="76">
        <v>4737.9268119831986</v>
      </c>
      <c r="F7" s="76">
        <v>2236.0871692184892</v>
      </c>
      <c r="G7" s="76">
        <v>307.42750348355474</v>
      </c>
      <c r="H7" s="76">
        <v>21583.799434131703</v>
      </c>
      <c r="I7" s="94"/>
      <c r="J7" s="94" t="s">
        <v>376</v>
      </c>
      <c r="K7" s="76">
        <v>0</v>
      </c>
      <c r="L7" s="76">
        <v>12.851091997255258</v>
      </c>
      <c r="M7" s="76">
        <v>358.32640797996009</v>
      </c>
      <c r="N7" s="76">
        <v>358.32640797996009</v>
      </c>
      <c r="O7" s="76">
        <v>112.63340751335153</v>
      </c>
      <c r="P7" s="76">
        <v>2.6430029726836293</v>
      </c>
      <c r="Q7" s="76">
        <v>966.6617690992681</v>
      </c>
      <c r="R7" s="76">
        <v>2389.8459797395212</v>
      </c>
      <c r="S7" s="76">
        <v>282701.04490704765</v>
      </c>
      <c r="T7" s="76">
        <v>1622.8811729568945</v>
      </c>
      <c r="U7" s="76">
        <v>451.11727679988098</v>
      </c>
      <c r="V7" s="76">
        <v>753.38550643661495</v>
      </c>
      <c r="W7" s="76">
        <v>257.47067799908518</v>
      </c>
      <c r="X7" s="76">
        <v>0</v>
      </c>
      <c r="Y7" s="76">
        <v>496.59720348418477</v>
      </c>
      <c r="Z7" s="76">
        <v>496.59720348418477</v>
      </c>
      <c r="AA7" s="76">
        <v>505.37969962025369</v>
      </c>
      <c r="AB7" s="76">
        <v>598.20435914725135</v>
      </c>
      <c r="AC7" s="76">
        <v>4.7204974753143025</v>
      </c>
      <c r="AD7" s="76">
        <v>152.48195950344177</v>
      </c>
      <c r="AE7" s="76">
        <v>39.189837459834585</v>
      </c>
      <c r="AF7" s="76">
        <v>0</v>
      </c>
      <c r="AG7" s="76">
        <v>7.5803267826353151</v>
      </c>
      <c r="AH7" s="76">
        <v>1416.8855752685499</v>
      </c>
      <c r="AI7" s="76">
        <v>0</v>
      </c>
      <c r="AJ7" s="76">
        <v>22032.527839415336</v>
      </c>
      <c r="AK7" s="76">
        <v>56854.659538241904</v>
      </c>
      <c r="AL7" s="76">
        <v>5811.7486636132635</v>
      </c>
      <c r="AM7" s="76">
        <v>63171.787901475422</v>
      </c>
      <c r="AN7" s="76">
        <v>0</v>
      </c>
      <c r="AO7" s="76">
        <v>947.63574014671849</v>
      </c>
      <c r="AP7" s="76">
        <v>1.0274788494077838</v>
      </c>
      <c r="AQ7" s="76">
        <v>9754.3936062104331</v>
      </c>
      <c r="AR7" s="76">
        <v>4.4917788543681851</v>
      </c>
      <c r="AS7" s="76">
        <v>1.6250312780744833</v>
      </c>
      <c r="AT7" s="76">
        <v>1228.7591916753479</v>
      </c>
      <c r="AU7" s="76">
        <v>27.936592536252292</v>
      </c>
      <c r="AV7" s="76">
        <v>2.3604125950054278</v>
      </c>
      <c r="AW7" s="76">
        <v>0.21289768900499892</v>
      </c>
      <c r="AX7" s="76">
        <v>4736.5455341303041</v>
      </c>
      <c r="AY7" s="76">
        <v>2235.412409684905</v>
      </c>
      <c r="AZ7" s="76">
        <v>2501.1331244454</v>
      </c>
      <c r="BA7" s="76">
        <v>24.53418619135018</v>
      </c>
      <c r="BB7" s="76">
        <v>0.26100193455579646</v>
      </c>
      <c r="BC7" s="76">
        <v>148.99040802041489</v>
      </c>
      <c r="BD7" s="76">
        <v>0.61228398838164122</v>
      </c>
      <c r="BE7" s="76">
        <v>155.83905168185103</v>
      </c>
      <c r="BF7" s="76">
        <v>8.2843827885161101</v>
      </c>
      <c r="BG7" s="76">
        <v>2.9047407088962016</v>
      </c>
      <c r="BH7" s="76">
        <v>586.72624723733327</v>
      </c>
      <c r="BI7" s="76">
        <v>118.04502869866684</v>
      </c>
      <c r="BJ7" s="76">
        <v>21.788162943611276</v>
      </c>
      <c r="BK7" s="76">
        <v>18.207745498437468</v>
      </c>
      <c r="BL7" s="76">
        <v>0.85081521409635175</v>
      </c>
      <c r="BM7" s="76">
        <v>307.39696974707465</v>
      </c>
      <c r="BN7" s="76">
        <v>474.15905850711789</v>
      </c>
      <c r="BO7" s="76">
        <v>0</v>
      </c>
      <c r="BP7" s="76">
        <v>0.94686709428793592</v>
      </c>
      <c r="BQ7" s="76">
        <v>2522.1783003550545</v>
      </c>
      <c r="BR7" s="76">
        <v>0</v>
      </c>
      <c r="BS7" s="76">
        <v>217.95800447097324</v>
      </c>
      <c r="BT7" s="76">
        <v>21568.57739931767</v>
      </c>
      <c r="BU7" s="76">
        <v>2741.3496027392407</v>
      </c>
      <c r="BV7" s="76"/>
      <c r="BW7" s="76"/>
      <c r="BX7" s="76"/>
      <c r="BY7" s="24">
        <f t="shared" si="0"/>
        <v>8.0000854243425686E-3</v>
      </c>
      <c r="BZ7" s="69">
        <f t="shared" si="1"/>
        <v>-3.3040486840875437E-4</v>
      </c>
      <c r="CA7" s="69">
        <f t="shared" si="2"/>
        <v>-1.0597247229587834E-4</v>
      </c>
      <c r="CB7" s="69">
        <f t="shared" si="3"/>
        <v>7.607657628603458E-5</v>
      </c>
      <c r="CC7" s="69">
        <f t="shared" si="4"/>
        <v>-2.9153634230925419E-4</v>
      </c>
      <c r="CD7" s="69">
        <f t="shared" si="5"/>
        <v>-3.0175904717524637E-4</v>
      </c>
      <c r="CE7" s="69">
        <f t="shared" si="6"/>
        <v>-9.9320119813965096E-5</v>
      </c>
      <c r="CF7" s="69">
        <f t="shared" si="7"/>
        <v>-7.0525279205296864E-4</v>
      </c>
      <c r="CG7" s="69"/>
      <c r="CH7" s="69"/>
      <c r="CI7" s="69"/>
      <c r="CJ7" s="69"/>
      <c r="CK7" s="69"/>
      <c r="CL7" s="69"/>
    </row>
    <row r="8" spans="1:90">
      <c r="A8" s="15" t="s">
        <v>466</v>
      </c>
      <c r="B8" s="76">
        <v>490229.97077065293</v>
      </c>
      <c r="C8" s="76">
        <v>2557.9697094384933</v>
      </c>
      <c r="D8" s="76">
        <v>90880.525781459146</v>
      </c>
      <c r="E8" s="76">
        <v>7522.6027191725188</v>
      </c>
      <c r="F8" s="76">
        <v>3164.3552466337505</v>
      </c>
      <c r="G8" s="76">
        <v>632.0343775339436</v>
      </c>
      <c r="H8" s="76">
        <v>38961.230792012735</v>
      </c>
      <c r="I8" s="94"/>
      <c r="J8" s="94" t="s">
        <v>377</v>
      </c>
      <c r="K8" s="76">
        <v>0</v>
      </c>
      <c r="L8" s="76">
        <v>25.070744325413223</v>
      </c>
      <c r="M8" s="76">
        <v>626.52929659769529</v>
      </c>
      <c r="N8" s="76">
        <v>626.52929659769529</v>
      </c>
      <c r="O8" s="76">
        <v>180.93226181319133</v>
      </c>
      <c r="P8" s="76">
        <v>3.503615099106796</v>
      </c>
      <c r="Q8" s="76">
        <v>1745.5193542917716</v>
      </c>
      <c r="R8" s="76">
        <v>4662.7629525896027</v>
      </c>
      <c r="S8" s="76">
        <v>490223.5159179219</v>
      </c>
      <c r="T8" s="76">
        <v>2779.9877665192867</v>
      </c>
      <c r="U8" s="76">
        <v>844.70141991468211</v>
      </c>
      <c r="V8" s="76">
        <v>1343.543417178855</v>
      </c>
      <c r="W8" s="76">
        <v>1092.4633619120241</v>
      </c>
      <c r="X8" s="76">
        <v>0</v>
      </c>
      <c r="Y8" s="76">
        <v>802.21010829852787</v>
      </c>
      <c r="Z8" s="76">
        <v>802.21010829852787</v>
      </c>
      <c r="AA8" s="76">
        <v>727.17848200752871</v>
      </c>
      <c r="AB8" s="76">
        <v>1017.501950668276</v>
      </c>
      <c r="AC8" s="76">
        <v>6.244380227521404</v>
      </c>
      <c r="AD8" s="76">
        <v>276.21551213071768</v>
      </c>
      <c r="AE8" s="76">
        <v>53.835686614527333</v>
      </c>
      <c r="AF8" s="76">
        <v>0</v>
      </c>
      <c r="AG8" s="76">
        <v>12.733140873633838</v>
      </c>
      <c r="AH8" s="76">
        <v>2557.9739207548655</v>
      </c>
      <c r="AI8" s="76">
        <v>0</v>
      </c>
      <c r="AJ8" s="76">
        <v>39825.519451930973</v>
      </c>
      <c r="AK8" s="76">
        <v>81807.470628151874</v>
      </c>
      <c r="AL8" s="76">
        <v>8362.5220077492449</v>
      </c>
      <c r="AM8" s="76">
        <v>90897.171117908671</v>
      </c>
      <c r="AN8" s="76">
        <v>0</v>
      </c>
      <c r="AO8" s="76">
        <v>1696.6311170764504</v>
      </c>
      <c r="AP8" s="76">
        <v>2.0616772874331044</v>
      </c>
      <c r="AQ8" s="76">
        <v>17413.795917263833</v>
      </c>
      <c r="AR8" s="76">
        <v>7.9992424918842389</v>
      </c>
      <c r="AS8" s="76">
        <v>2.8326622463995763</v>
      </c>
      <c r="AT8" s="76">
        <v>1467.0311860315153</v>
      </c>
      <c r="AU8" s="76">
        <v>51.617651746887304</v>
      </c>
      <c r="AV8" s="76">
        <v>4.3103861285184415</v>
      </c>
      <c r="AW8" s="76">
        <v>0.37185646588071902</v>
      </c>
      <c r="AX8" s="76">
        <v>7522.4954087512451</v>
      </c>
      <c r="AY8" s="76">
        <v>3164.2869199645061</v>
      </c>
      <c r="AZ8" s="76">
        <v>4358.2084887867395</v>
      </c>
      <c r="BA8" s="76">
        <v>45.238058940568905</v>
      </c>
      <c r="BB8" s="76">
        <v>0.48495984832200734</v>
      </c>
      <c r="BC8" s="76">
        <v>279.19349967206273</v>
      </c>
      <c r="BD8" s="76">
        <v>1.2453525245677559</v>
      </c>
      <c r="BE8" s="76">
        <v>254.67541063840329</v>
      </c>
      <c r="BF8" s="76">
        <v>17.095750701345377</v>
      </c>
      <c r="BG8" s="76">
        <v>4.2762496734403701</v>
      </c>
      <c r="BH8" s="76">
        <v>952.59893814381826</v>
      </c>
      <c r="BI8" s="76">
        <v>186.62979626514971</v>
      </c>
      <c r="BJ8" s="76">
        <v>40.619083869332059</v>
      </c>
      <c r="BK8" s="76">
        <v>31.067407419655336</v>
      </c>
      <c r="BL8" s="76">
        <v>1.5675461344709181</v>
      </c>
      <c r="BM8" s="76">
        <v>632.05433070432139</v>
      </c>
      <c r="BN8" s="76">
        <v>842.32618793888719</v>
      </c>
      <c r="BO8" s="76">
        <v>0</v>
      </c>
      <c r="BP8" s="76">
        <v>1.2551915088587231</v>
      </c>
      <c r="BQ8" s="76">
        <v>4666.7816408386398</v>
      </c>
      <c r="BR8" s="76">
        <v>0</v>
      </c>
      <c r="BS8" s="76">
        <v>408.97930270011051</v>
      </c>
      <c r="BT8" s="76">
        <v>38955.809781907767</v>
      </c>
      <c r="BU8" s="76">
        <v>4865.1953925472753</v>
      </c>
      <c r="BV8" s="76"/>
      <c r="BW8" s="76"/>
      <c r="BX8" s="76"/>
      <c r="BY8" s="24">
        <f t="shared" si="0"/>
        <v>8.0000122453124309E-3</v>
      </c>
      <c r="BZ8" s="69">
        <f t="shared" si="1"/>
        <v>-1.3166989200758439E-5</v>
      </c>
      <c r="CA8" s="69">
        <f t="shared" si="2"/>
        <v>1.6463511497737967E-6</v>
      </c>
      <c r="CB8" s="69">
        <f t="shared" si="3"/>
        <v>1.831562516435231E-4</v>
      </c>
      <c r="CC8" s="69">
        <f t="shared" si="4"/>
        <v>-1.4265065600264419E-5</v>
      </c>
      <c r="CD8" s="69">
        <f t="shared" si="5"/>
        <v>-2.1592603838382714E-5</v>
      </c>
      <c r="CE8" s="69">
        <f t="shared" si="6"/>
        <v>3.1569754885236015E-5</v>
      </c>
      <c r="CF8" s="69">
        <f t="shared" si="7"/>
        <v>-1.3913857428959309E-4</v>
      </c>
      <c r="CG8" s="69"/>
      <c r="CH8" s="69"/>
      <c r="CI8" s="69"/>
      <c r="CJ8" s="69"/>
      <c r="CK8" s="69"/>
      <c r="CL8" s="69"/>
    </row>
    <row r="9" spans="1:90">
      <c r="A9" s="15" t="s">
        <v>467</v>
      </c>
      <c r="B9" s="76">
        <v>85528.974038671324</v>
      </c>
      <c r="C9" s="76">
        <v>328.41349360540204</v>
      </c>
      <c r="D9" s="76">
        <v>15589.207919494294</v>
      </c>
      <c r="E9" s="76">
        <v>1133.3553353943928</v>
      </c>
      <c r="F9" s="76">
        <v>578.04625243245437</v>
      </c>
      <c r="G9" s="76">
        <v>49.507787262403795</v>
      </c>
      <c r="H9" s="76">
        <v>7665.9246442570329</v>
      </c>
      <c r="I9" s="94"/>
      <c r="J9" s="94" t="s">
        <v>378</v>
      </c>
      <c r="K9" s="76">
        <v>0</v>
      </c>
      <c r="L9" s="76">
        <v>5.15335446838297</v>
      </c>
      <c r="M9" s="76">
        <v>122.10962038565465</v>
      </c>
      <c r="N9" s="76">
        <v>122.10962038565465</v>
      </c>
      <c r="O9" s="76">
        <v>34.095457497643821</v>
      </c>
      <c r="P9" s="76">
        <v>0.58831760539030131</v>
      </c>
      <c r="Q9" s="76">
        <v>346.10848349745658</v>
      </c>
      <c r="R9" s="76">
        <v>958.46567642873288</v>
      </c>
      <c r="S9" s="76">
        <v>85515.858181076634</v>
      </c>
      <c r="T9" s="76">
        <v>540.57724515451628</v>
      </c>
      <c r="U9" s="76">
        <v>170.73136668827212</v>
      </c>
      <c r="V9" s="76">
        <v>266.07094018419565</v>
      </c>
      <c r="W9" s="76">
        <v>240.70362580620264</v>
      </c>
      <c r="X9" s="76">
        <v>0</v>
      </c>
      <c r="Y9" s="76">
        <v>151.55348166096226</v>
      </c>
      <c r="Z9" s="76">
        <v>151.55348166096226</v>
      </c>
      <c r="AA9" s="76">
        <v>124.71737164966356</v>
      </c>
      <c r="AB9" s="76">
        <v>197.49641942823155</v>
      </c>
      <c r="AC9" s="76">
        <v>1.0476993561963672</v>
      </c>
      <c r="AD9" s="76">
        <v>55.37226683553201</v>
      </c>
      <c r="AE9" s="76">
        <v>9.2602729399185417</v>
      </c>
      <c r="AF9" s="76">
        <v>0</v>
      </c>
      <c r="AG9" s="76">
        <v>2.4713175774698684</v>
      </c>
      <c r="AH9" s="76">
        <v>328.37537382121576</v>
      </c>
      <c r="AI9" s="76">
        <v>0</v>
      </c>
      <c r="AJ9" s="76">
        <v>7838.9455612692009</v>
      </c>
      <c r="AK9" s="76">
        <v>14030.662122940746</v>
      </c>
      <c r="AL9" s="76">
        <v>1434.2164041513026</v>
      </c>
      <c r="AM9" s="76">
        <v>15589.595898741714</v>
      </c>
      <c r="AN9" s="76">
        <v>0</v>
      </c>
      <c r="AO9" s="76">
        <v>336.2125155508524</v>
      </c>
      <c r="AP9" s="76">
        <v>0.36666365735765055</v>
      </c>
      <c r="AQ9" s="76">
        <v>3407.0036085980314</v>
      </c>
      <c r="AR9" s="76">
        <v>1.2549235271747241</v>
      </c>
      <c r="AS9" s="76">
        <v>0.42116460258932886</v>
      </c>
      <c r="AT9" s="76">
        <v>281.6447430237497</v>
      </c>
      <c r="AU9" s="76">
        <v>6.4621942602666511</v>
      </c>
      <c r="AV9" s="76">
        <v>0.50408310322591354</v>
      </c>
      <c r="AW9" s="76">
        <v>6.3385738300346661E-2</v>
      </c>
      <c r="AX9" s="76">
        <v>1133.0039277335932</v>
      </c>
      <c r="AY9" s="76">
        <v>577.82981539708044</v>
      </c>
      <c r="AZ9" s="76">
        <v>555.17411233651274</v>
      </c>
      <c r="BA9" s="76">
        <v>5.3834005191884851</v>
      </c>
      <c r="BB9" s="76">
        <v>6.0567480723336502E-2</v>
      </c>
      <c r="BC9" s="76">
        <v>40.273044638083775</v>
      </c>
      <c r="BD9" s="76">
        <v>0.23789989913854392</v>
      </c>
      <c r="BE9" s="76">
        <v>46.895703412203645</v>
      </c>
      <c r="BF9" s="76">
        <v>3.438402641137154</v>
      </c>
      <c r="BG9" s="76">
        <v>0.77137425111746816</v>
      </c>
      <c r="BH9" s="76">
        <v>179.96684887867411</v>
      </c>
      <c r="BI9" s="76">
        <v>34.232161514134368</v>
      </c>
      <c r="BJ9" s="76">
        <v>5.1989681266775865</v>
      </c>
      <c r="BK9" s="76">
        <v>4.6965330114585271</v>
      </c>
      <c r="BL9" s="76">
        <v>0.18991462601343703</v>
      </c>
      <c r="BM9" s="76">
        <v>49.504254148822987</v>
      </c>
      <c r="BN9" s="76">
        <v>163.18401739585639</v>
      </c>
      <c r="BO9" s="76">
        <v>0</v>
      </c>
      <c r="BP9" s="76">
        <v>0.21076978185287423</v>
      </c>
      <c r="BQ9" s="76">
        <v>924.89697332980734</v>
      </c>
      <c r="BR9" s="76">
        <v>0</v>
      </c>
      <c r="BS9" s="76">
        <v>80.058193859025408</v>
      </c>
      <c r="BT9" s="76">
        <v>7663.0734084007117</v>
      </c>
      <c r="BU9" s="76">
        <v>959.61834141768327</v>
      </c>
      <c r="BV9" s="76"/>
      <c r="BW9" s="76"/>
      <c r="BX9" s="76"/>
      <c r="BY9" s="24">
        <f t="shared" si="0"/>
        <v>8.0000387732776252E-3</v>
      </c>
      <c r="BZ9" s="69">
        <f t="shared" si="1"/>
        <v>-1.5334987636774324E-4</v>
      </c>
      <c r="CA9" s="69">
        <f t="shared" si="2"/>
        <v>-1.1607252725151598E-4</v>
      </c>
      <c r="CB9" s="69">
        <f t="shared" si="3"/>
        <v>2.4887681877330472E-5</v>
      </c>
      <c r="CC9" s="69">
        <f t="shared" si="4"/>
        <v>-3.1005956369132702E-4</v>
      </c>
      <c r="CD9" s="69">
        <f t="shared" si="5"/>
        <v>-3.7442857636936185E-4</v>
      </c>
      <c r="CE9" s="69">
        <f t="shared" si="6"/>
        <v>-7.1364804936271598E-5</v>
      </c>
      <c r="CF9" s="69">
        <f t="shared" si="7"/>
        <v>-3.719363271405492E-4</v>
      </c>
      <c r="CG9" s="69"/>
      <c r="CH9" s="69"/>
      <c r="CI9" s="69"/>
      <c r="CJ9" s="69"/>
      <c r="CK9" s="69"/>
      <c r="CL9" s="69"/>
    </row>
    <row r="10" spans="1:90">
      <c r="A10" s="15" t="s">
        <v>468</v>
      </c>
      <c r="B10" s="76">
        <v>161211.40903843232</v>
      </c>
      <c r="C10" s="76">
        <v>493.56577407205964</v>
      </c>
      <c r="D10" s="76">
        <v>30339.542852330131</v>
      </c>
      <c r="E10" s="76">
        <v>1977.9019428512036</v>
      </c>
      <c r="F10" s="76">
        <v>1112.1614274569049</v>
      </c>
      <c r="G10" s="76">
        <v>95.138801575334497</v>
      </c>
      <c r="H10" s="76">
        <v>13172.490240775815</v>
      </c>
      <c r="I10" s="94"/>
      <c r="J10" s="94" t="s">
        <v>379</v>
      </c>
      <c r="K10" s="76">
        <v>0</v>
      </c>
      <c r="L10" s="76">
        <v>8.7064888713878741</v>
      </c>
      <c r="M10" s="76">
        <v>214.6786044943201</v>
      </c>
      <c r="N10" s="76">
        <v>214.6786044943201</v>
      </c>
      <c r="O10" s="76">
        <v>61.953206650242109</v>
      </c>
      <c r="P10" s="76">
        <v>1.1792154701411528</v>
      </c>
      <c r="Q10" s="76">
        <v>595.94715375216776</v>
      </c>
      <c r="R10" s="76">
        <v>1619.2604457249627</v>
      </c>
      <c r="S10" s="76">
        <v>161191.72224408473</v>
      </c>
      <c r="T10" s="76">
        <v>956.57050456720492</v>
      </c>
      <c r="U10" s="76">
        <v>292.37829976454645</v>
      </c>
      <c r="V10" s="76">
        <v>463.6721832745252</v>
      </c>
      <c r="W10" s="76">
        <v>343.26082635643297</v>
      </c>
      <c r="X10" s="76">
        <v>0</v>
      </c>
      <c r="Y10" s="76">
        <v>274.73537627826721</v>
      </c>
      <c r="Z10" s="76">
        <v>274.73537627826721</v>
      </c>
      <c r="AA10" s="76">
        <v>242.70999696864459</v>
      </c>
      <c r="AB10" s="76">
        <v>344.99872587509748</v>
      </c>
      <c r="AC10" s="76">
        <v>2.0986372517501937</v>
      </c>
      <c r="AD10" s="76">
        <v>95.639151723000253</v>
      </c>
      <c r="AE10" s="76">
        <v>18.180669481968909</v>
      </c>
      <c r="AF10" s="76">
        <v>0</v>
      </c>
      <c r="AG10" s="76">
        <v>4.354845299866076</v>
      </c>
      <c r="AH10" s="76">
        <v>493.48616456400822</v>
      </c>
      <c r="AI10" s="76">
        <v>0</v>
      </c>
      <c r="AJ10" s="76">
        <v>13468.946852075376</v>
      </c>
      <c r="AK10" s="76">
        <v>27304.656639604949</v>
      </c>
      <c r="AL10" s="76">
        <v>2791.1120860684427</v>
      </c>
      <c r="AM10" s="76">
        <v>30338.478722642038</v>
      </c>
      <c r="AN10" s="76">
        <v>0</v>
      </c>
      <c r="AO10" s="76">
        <v>584.48695811769369</v>
      </c>
      <c r="AP10" s="76">
        <v>0.72486717703665837</v>
      </c>
      <c r="AQ10" s="76">
        <v>5851.6230057309303</v>
      </c>
      <c r="AR10" s="76">
        <v>2.283040835110806</v>
      </c>
      <c r="AS10" s="76">
        <v>0.74244062677403178</v>
      </c>
      <c r="AT10" s="76">
        <v>542.4911071060468</v>
      </c>
      <c r="AU10" s="76">
        <v>9.981447995723034</v>
      </c>
      <c r="AV10" s="76">
        <v>0.73160865755055515</v>
      </c>
      <c r="AW10" s="76">
        <v>0.12094161609814993</v>
      </c>
      <c r="AX10" s="76">
        <v>1976.9429432364946</v>
      </c>
      <c r="AY10" s="76">
        <v>1111.524669014588</v>
      </c>
      <c r="AZ10" s="76">
        <v>865.41827422190681</v>
      </c>
      <c r="BA10" s="76">
        <v>7.9168435324658084</v>
      </c>
      <c r="BB10" s="76">
        <v>9.3490655158539868E-2</v>
      </c>
      <c r="BC10" s="76">
        <v>69.833285493036072</v>
      </c>
      <c r="BD10" s="76">
        <v>0.48681363779163045</v>
      </c>
      <c r="BE10" s="76">
        <v>92.32354646516427</v>
      </c>
      <c r="BF10" s="76">
        <v>7.1935929275726478</v>
      </c>
      <c r="BG10" s="76">
        <v>1.4816831186582695</v>
      </c>
      <c r="BH10" s="76">
        <v>358.33031873322415</v>
      </c>
      <c r="BI10" s="76">
        <v>62.128183985405492</v>
      </c>
      <c r="BJ10" s="76">
        <v>8.1997611292073955</v>
      </c>
      <c r="BK10" s="76">
        <v>8.3054103628256719</v>
      </c>
      <c r="BL10" s="76">
        <v>0.28446894514349358</v>
      </c>
      <c r="BM10" s="76">
        <v>95.129911539542604</v>
      </c>
      <c r="BN10" s="76">
        <v>283.63834525670075</v>
      </c>
      <c r="BO10" s="76">
        <v>0</v>
      </c>
      <c r="BP10" s="76">
        <v>0.42245598977650639</v>
      </c>
      <c r="BQ10" s="76">
        <v>1574.5067971875651</v>
      </c>
      <c r="BR10" s="76">
        <v>0</v>
      </c>
      <c r="BS10" s="76">
        <v>135.49387690934074</v>
      </c>
      <c r="BT10" s="76">
        <v>13167.870657032468</v>
      </c>
      <c r="BU10" s="76">
        <v>1658.3609391992827</v>
      </c>
      <c r="BV10" s="76"/>
      <c r="BW10" s="76"/>
      <c r="BX10" s="76"/>
      <c r="BY10" s="24">
        <f t="shared" si="0"/>
        <v>8.0000714336248731E-3</v>
      </c>
      <c r="BZ10" s="69">
        <f t="shared" si="1"/>
        <v>-1.2211787282934887E-4</v>
      </c>
      <c r="CA10" s="69">
        <f t="shared" si="2"/>
        <v>-1.6129462826123021E-4</v>
      </c>
      <c r="CB10" s="69">
        <f t="shared" si="3"/>
        <v>-3.5074018526662223E-5</v>
      </c>
      <c r="CC10" s="69">
        <f t="shared" si="4"/>
        <v>-4.8485700627128893E-4</v>
      </c>
      <c r="CD10" s="69">
        <f t="shared" si="5"/>
        <v>-5.7254138346890797E-4</v>
      </c>
      <c r="CE10" s="69">
        <f t="shared" si="6"/>
        <v>-9.3442797730152231E-5</v>
      </c>
      <c r="CF10" s="69">
        <f t="shared" si="7"/>
        <v>-3.5069934833172484E-4</v>
      </c>
      <c r="CG10" s="69"/>
      <c r="CH10" s="69"/>
      <c r="CI10" s="69"/>
      <c r="CJ10" s="69"/>
      <c r="CK10" s="69"/>
      <c r="CL10" s="69"/>
    </row>
    <row r="11" spans="1:90">
      <c r="A11" s="15" t="s">
        <v>469</v>
      </c>
      <c r="B11" s="76">
        <v>289390.3274257239</v>
      </c>
      <c r="C11" s="76">
        <v>1096.171120366497</v>
      </c>
      <c r="D11" s="76">
        <v>69795.85421132746</v>
      </c>
      <c r="E11" s="76">
        <v>4288.0811965506091</v>
      </c>
      <c r="F11" s="76">
        <v>2263.6589131108799</v>
      </c>
      <c r="G11" s="76">
        <v>181.52030159174359</v>
      </c>
      <c r="H11" s="76">
        <v>23470.010550951331</v>
      </c>
      <c r="I11" s="94"/>
      <c r="J11" s="94" t="s">
        <v>380</v>
      </c>
      <c r="K11" s="76">
        <v>0</v>
      </c>
      <c r="L11" s="76">
        <v>13.958381447047746</v>
      </c>
      <c r="M11" s="76">
        <v>395.8888436046235</v>
      </c>
      <c r="N11" s="76">
        <v>395.8888436046235</v>
      </c>
      <c r="O11" s="76">
        <v>122.48877527736906</v>
      </c>
      <c r="P11" s="76">
        <v>2.8786008354503227</v>
      </c>
      <c r="Q11" s="76">
        <v>1021.589565640966</v>
      </c>
      <c r="R11" s="76">
        <v>2595.8391800120162</v>
      </c>
      <c r="S11" s="76">
        <v>289353.66132376529</v>
      </c>
      <c r="T11" s="76">
        <v>1764.493351499528</v>
      </c>
      <c r="U11" s="76">
        <v>492.80673872484715</v>
      </c>
      <c r="V11" s="76">
        <v>818.86557439342482</v>
      </c>
      <c r="W11" s="76">
        <v>365.98974198744486</v>
      </c>
      <c r="X11" s="76">
        <v>0</v>
      </c>
      <c r="Y11" s="76">
        <v>540.40097657038041</v>
      </c>
      <c r="Z11" s="76">
        <v>540.40097657038041</v>
      </c>
      <c r="AA11" s="76">
        <v>558.33476413300446</v>
      </c>
      <c r="AB11" s="76">
        <v>629.98865147571917</v>
      </c>
      <c r="AC11" s="76">
        <v>5.113925457181284</v>
      </c>
      <c r="AD11" s="76">
        <v>166.05998643626157</v>
      </c>
      <c r="AE11" s="76">
        <v>42.671485723419131</v>
      </c>
      <c r="AF11" s="76">
        <v>0</v>
      </c>
      <c r="AG11" s="76">
        <v>9.4399981784751699</v>
      </c>
      <c r="AH11" s="76">
        <v>1095.9599880950429</v>
      </c>
      <c r="AI11" s="76">
        <v>0</v>
      </c>
      <c r="AJ11" s="76">
        <v>23966.964414094149</v>
      </c>
      <c r="AK11" s="76">
        <v>62813.414331365784</v>
      </c>
      <c r="AL11" s="76">
        <v>6420.7364564008576</v>
      </c>
      <c r="AM11" s="76">
        <v>69792.485551899648</v>
      </c>
      <c r="AN11" s="76">
        <v>0</v>
      </c>
      <c r="AO11" s="76">
        <v>1037.8649790230229</v>
      </c>
      <c r="AP11" s="76">
        <v>1.2365649784773773</v>
      </c>
      <c r="AQ11" s="76">
        <v>10529.848591216794</v>
      </c>
      <c r="AR11" s="76">
        <v>4.4678885784046258</v>
      </c>
      <c r="AS11" s="76">
        <v>1.5004747653455464</v>
      </c>
      <c r="AT11" s="76">
        <v>1188.4550419153757</v>
      </c>
      <c r="AU11" s="76">
        <v>22.721351543510949</v>
      </c>
      <c r="AV11" s="76">
        <v>1.771260106813936</v>
      </c>
      <c r="AW11" s="76">
        <v>0.22615024498861874</v>
      </c>
      <c r="AX11" s="76">
        <v>4285.8337872650027</v>
      </c>
      <c r="AY11" s="76">
        <v>2262.3476756119212</v>
      </c>
      <c r="AZ11" s="76">
        <v>2023.4861116530813</v>
      </c>
      <c r="BA11" s="76">
        <v>18.984948604749839</v>
      </c>
      <c r="BB11" s="76">
        <v>0.2121396297337366</v>
      </c>
      <c r="BC11" s="76">
        <v>140.02848922766569</v>
      </c>
      <c r="BD11" s="76">
        <v>0.79808506533948453</v>
      </c>
      <c r="BE11" s="76">
        <v>171.6350571272674</v>
      </c>
      <c r="BF11" s="76">
        <v>11.506072521040355</v>
      </c>
      <c r="BG11" s="76">
        <v>2.9666727293771333</v>
      </c>
      <c r="BH11" s="76">
        <v>659.96849132205796</v>
      </c>
      <c r="BI11" s="76">
        <v>131.93258191879264</v>
      </c>
      <c r="BJ11" s="76">
        <v>18.176104763636967</v>
      </c>
      <c r="BK11" s="76">
        <v>17.023945501744429</v>
      </c>
      <c r="BL11" s="76">
        <v>0.66893698639196963</v>
      </c>
      <c r="BM11" s="76">
        <v>181.4947187177919</v>
      </c>
      <c r="BN11" s="76">
        <v>670.56516035238667</v>
      </c>
      <c r="BO11" s="76">
        <v>0</v>
      </c>
      <c r="BP11" s="76">
        <v>1.0312714296184347</v>
      </c>
      <c r="BQ11" s="76">
        <v>2679.1355511907691</v>
      </c>
      <c r="BR11" s="76">
        <v>0</v>
      </c>
      <c r="BS11" s="76">
        <v>289.40506161146857</v>
      </c>
      <c r="BT11" s="76">
        <v>23460.229964119779</v>
      </c>
      <c r="BU11" s="76">
        <v>3017.5020426572269</v>
      </c>
      <c r="BV11" s="76"/>
      <c r="BW11" s="76"/>
      <c r="BX11" s="76"/>
      <c r="BY11" s="24">
        <f t="shared" si="0"/>
        <v>7.999926635623416E-3</v>
      </c>
      <c r="BZ11" s="69">
        <f t="shared" si="1"/>
        <v>-1.267012007096662E-4</v>
      </c>
      <c r="CA11" s="69">
        <f t="shared" si="2"/>
        <v>-1.9260886145538246E-4</v>
      </c>
      <c r="CB11" s="69">
        <f t="shared" si="3"/>
        <v>-4.8264463066988214E-5</v>
      </c>
      <c r="CC11" s="69">
        <f t="shared" si="4"/>
        <v>-5.2410604710896233E-4</v>
      </c>
      <c r="CD11" s="69">
        <f t="shared" si="5"/>
        <v>-5.7925577540155751E-4</v>
      </c>
      <c r="CE11" s="69">
        <f t="shared" si="6"/>
        <v>-1.4093670915790878E-4</v>
      </c>
      <c r="CF11" s="69">
        <f t="shared" si="7"/>
        <v>-4.167269891216699E-4</v>
      </c>
      <c r="CG11" s="69"/>
      <c r="CH11" s="69"/>
      <c r="CI11" s="69"/>
      <c r="CJ11" s="69"/>
      <c r="CK11" s="69"/>
      <c r="CL11" s="69"/>
    </row>
    <row r="12" spans="1:90">
      <c r="A12" s="15" t="s">
        <v>470</v>
      </c>
      <c r="B12" s="76">
        <v>299032.57981933706</v>
      </c>
      <c r="C12" s="76">
        <v>1000.0132486887629</v>
      </c>
      <c r="D12" s="76">
        <v>55452.302005263344</v>
      </c>
      <c r="E12" s="76">
        <v>3213.5321224692862</v>
      </c>
      <c r="F12" s="76">
        <v>1691.9851609042985</v>
      </c>
      <c r="G12" s="76">
        <v>174.23464733450533</v>
      </c>
      <c r="H12" s="76">
        <v>25355.047299879243</v>
      </c>
      <c r="I12" s="94"/>
      <c r="J12" s="94" t="s">
        <v>381</v>
      </c>
      <c r="K12" s="76">
        <v>0</v>
      </c>
      <c r="L12" s="76">
        <v>15.368313457255136</v>
      </c>
      <c r="M12" s="76">
        <v>373.2696835064728</v>
      </c>
      <c r="N12" s="76">
        <v>373.2696835064728</v>
      </c>
      <c r="O12" s="76">
        <v>110.78099925594022</v>
      </c>
      <c r="P12" s="76">
        <v>2.1404090708384738</v>
      </c>
      <c r="Q12" s="76">
        <v>1131.6229193918107</v>
      </c>
      <c r="R12" s="76">
        <v>2858.1127952741713</v>
      </c>
      <c r="S12" s="76">
        <v>298447.89579633705</v>
      </c>
      <c r="T12" s="76">
        <v>1702.2441222255659</v>
      </c>
      <c r="U12" s="76">
        <v>517.73471648704492</v>
      </c>
      <c r="V12" s="76">
        <v>822.93895704393151</v>
      </c>
      <c r="W12" s="76">
        <v>567.37523241843735</v>
      </c>
      <c r="X12" s="76">
        <v>0</v>
      </c>
      <c r="Y12" s="76">
        <v>490.58054826986825</v>
      </c>
      <c r="Z12" s="76">
        <v>490.58054826986825</v>
      </c>
      <c r="AA12" s="76">
        <v>442.16935575433871</v>
      </c>
      <c r="AB12" s="76">
        <v>687.76293548724925</v>
      </c>
      <c r="AC12" s="76">
        <v>3.8602266603493232</v>
      </c>
      <c r="AD12" s="76">
        <v>174.82013189252496</v>
      </c>
      <c r="AE12" s="76">
        <v>32.898828424411832</v>
      </c>
      <c r="AF12" s="76">
        <v>0</v>
      </c>
      <c r="AG12" s="76">
        <v>8.4059172535822295</v>
      </c>
      <c r="AH12" s="76">
        <v>997.59105662020374</v>
      </c>
      <c r="AI12" s="76">
        <v>0</v>
      </c>
      <c r="AJ12" s="76">
        <v>25856.345325374648</v>
      </c>
      <c r="AK12" s="76">
        <v>49744.257236396094</v>
      </c>
      <c r="AL12" s="76">
        <v>5084.9726172721203</v>
      </c>
      <c r="AM12" s="76">
        <v>55271.399209422547</v>
      </c>
      <c r="AN12" s="76">
        <v>0</v>
      </c>
      <c r="AO12" s="76">
        <v>1044.6574180679795</v>
      </c>
      <c r="AP12" s="76">
        <v>1.0301872495687219</v>
      </c>
      <c r="AQ12" s="76">
        <v>11629.945114039572</v>
      </c>
      <c r="AR12" s="76">
        <v>3.5047928482062605</v>
      </c>
      <c r="AS12" s="76">
        <v>1.1847607268638696</v>
      </c>
      <c r="AT12" s="76">
        <v>842.17751252500796</v>
      </c>
      <c r="AU12" s="76">
        <v>17.299047493069214</v>
      </c>
      <c r="AV12" s="76">
        <v>1.3479990299663229</v>
      </c>
      <c r="AW12" s="76">
        <v>0.18004597739160133</v>
      </c>
      <c r="AX12" s="76">
        <v>3205.0381000567668</v>
      </c>
      <c r="AY12" s="76">
        <v>1686.4695925307394</v>
      </c>
      <c r="AZ12" s="76">
        <v>1518.5685075260274</v>
      </c>
      <c r="BA12" s="76">
        <v>14.26581480072973</v>
      </c>
      <c r="BB12" s="76">
        <v>0.1620560084216558</v>
      </c>
      <c r="BC12" s="76">
        <v>110.41821932681857</v>
      </c>
      <c r="BD12" s="76">
        <v>0.67403572589934735</v>
      </c>
      <c r="BE12" s="76">
        <v>135.05953702938223</v>
      </c>
      <c r="BF12" s="76">
        <v>9.7740301041132689</v>
      </c>
      <c r="BG12" s="76">
        <v>2.2374186081119092</v>
      </c>
      <c r="BH12" s="76">
        <v>519.54180679795127</v>
      </c>
      <c r="BI12" s="76">
        <v>121.83496077382233</v>
      </c>
      <c r="BJ12" s="76">
        <v>13.950321489001686</v>
      </c>
      <c r="BK12" s="76">
        <v>13.15616164288431</v>
      </c>
      <c r="BL12" s="76">
        <v>0.50584514735142205</v>
      </c>
      <c r="BM12" s="76">
        <v>173.81414022498186</v>
      </c>
      <c r="BN12" s="76">
        <v>514.29980731830881</v>
      </c>
      <c r="BO12" s="76">
        <v>0</v>
      </c>
      <c r="BP12" s="76">
        <v>0.76681391703610735</v>
      </c>
      <c r="BQ12" s="76">
        <v>3085.0796325124456</v>
      </c>
      <c r="BR12" s="76">
        <v>0</v>
      </c>
      <c r="BS12" s="76">
        <v>262.1464586120801</v>
      </c>
      <c r="BT12" s="76">
        <v>25323.300001653468</v>
      </c>
      <c r="BU12" s="76">
        <v>3215.1709661028344</v>
      </c>
      <c r="BV12" s="76"/>
      <c r="BW12" s="76"/>
      <c r="BX12" s="76"/>
      <c r="BY12" s="24">
        <f t="shared" si="0"/>
        <v>7.9999667473400725E-3</v>
      </c>
      <c r="BZ12" s="69">
        <f t="shared" si="1"/>
        <v>-1.9552519105217581E-3</v>
      </c>
      <c r="CA12" s="69">
        <f t="shared" si="2"/>
        <v>-2.4221599781154997E-3</v>
      </c>
      <c r="CB12" s="69">
        <f t="shared" si="3"/>
        <v>-3.2623135433336244E-3</v>
      </c>
      <c r="CC12" s="69">
        <f t="shared" si="4"/>
        <v>-2.6432044519264187E-3</v>
      </c>
      <c r="CD12" s="69">
        <f t="shared" si="5"/>
        <v>-3.2598207720753365E-3</v>
      </c>
      <c r="CE12" s="69">
        <f t="shared" si="6"/>
        <v>-2.413452869199759E-3</v>
      </c>
      <c r="CF12" s="69">
        <f t="shared" si="7"/>
        <v>-1.2521096036735146E-3</v>
      </c>
      <c r="CG12" s="69"/>
      <c r="CH12" s="69"/>
      <c r="CI12" s="69"/>
      <c r="CJ12" s="69"/>
      <c r="CK12" s="69"/>
      <c r="CL12" s="69"/>
    </row>
    <row r="13" spans="1:90">
      <c r="A13" s="15" t="s">
        <v>382</v>
      </c>
      <c r="B13" s="76">
        <v>3328.7402018366993</v>
      </c>
      <c r="C13" s="76">
        <v>10.4793289451988</v>
      </c>
      <c r="D13" s="76">
        <v>518.63559620099954</v>
      </c>
      <c r="E13" s="76">
        <v>31.436468334501601</v>
      </c>
      <c r="F13" s="76">
        <v>15.728730644199501</v>
      </c>
      <c r="G13" s="76">
        <v>1.2283088273000005</v>
      </c>
      <c r="H13" s="76">
        <v>232.90344618562548</v>
      </c>
      <c r="I13" s="94"/>
      <c r="J13" s="94" t="s">
        <v>382</v>
      </c>
      <c r="K13" s="76">
        <v>0</v>
      </c>
      <c r="L13" s="76">
        <v>2.553184043894025E-5</v>
      </c>
      <c r="M13" s="76">
        <v>4.659100794589855E-4</v>
      </c>
      <c r="N13" s="76">
        <v>4.659100794589855E-4</v>
      </c>
      <c r="O13" s="76">
        <v>1.4264995238016522E-4</v>
      </c>
      <c r="P13" s="76">
        <v>1.7774521018976308E-6</v>
      </c>
      <c r="Q13" s="76">
        <v>1.7047200651465794E-3</v>
      </c>
      <c r="R13" s="76">
        <v>4.7475662269548082E-3</v>
      </c>
      <c r="S13" s="76">
        <v>0.33572422383527051</v>
      </c>
      <c r="T13" s="76">
        <v>2.4121216746308665E-3</v>
      </c>
      <c r="U13" s="76">
        <v>8.2293372575604931E-4</v>
      </c>
      <c r="V13" s="76">
        <v>1.2311821404785142E-3</v>
      </c>
      <c r="W13" s="76">
        <v>0</v>
      </c>
      <c r="X13" s="76">
        <v>0</v>
      </c>
      <c r="Y13" s="76">
        <v>6.3281966641864668E-4</v>
      </c>
      <c r="Z13" s="76">
        <v>6.3281966641864668E-4</v>
      </c>
      <c r="AA13" s="76">
        <v>1.0324381906667328E-4</v>
      </c>
      <c r="AB13" s="76">
        <v>9.9235998115048199E-4</v>
      </c>
      <c r="AC13" s="76">
        <v>3.2392902186433888E-6</v>
      </c>
      <c r="AD13" s="76">
        <v>2.9759194492214952E-4</v>
      </c>
      <c r="AE13" s="76">
        <v>3.0318969758097833E-5</v>
      </c>
      <c r="AF13" s="76">
        <v>0</v>
      </c>
      <c r="AG13" s="76">
        <v>1.5266881992261766E-5</v>
      </c>
      <c r="AH13" s="76">
        <v>1.5122360929689057E-3</v>
      </c>
      <c r="AI13" s="76">
        <v>0</v>
      </c>
      <c r="AJ13" s="76">
        <v>3.624004254920446E-2</v>
      </c>
      <c r="AK13" s="76">
        <v>1.1614979083648863E-2</v>
      </c>
      <c r="AL13" s="76">
        <v>1.1873094462540718E-3</v>
      </c>
      <c r="AM13" s="76">
        <v>1.2905532348969607E-2</v>
      </c>
      <c r="AN13" s="76">
        <v>0</v>
      </c>
      <c r="AO13" s="76">
        <v>1.5707236600031966E-3</v>
      </c>
      <c r="AP13" s="76">
        <v>7.7893990751610712E-7</v>
      </c>
      <c r="AQ13" s="76">
        <v>1.5936496549215407E-2</v>
      </c>
      <c r="AR13" s="76">
        <v>1.5258771915320475E-6</v>
      </c>
      <c r="AS13" s="76">
        <v>4.243686789353887E-7</v>
      </c>
      <c r="AT13" s="76">
        <v>1.0859329684683956E-4</v>
      </c>
      <c r="AU13" s="76">
        <v>2.1537172682528903E-6</v>
      </c>
      <c r="AV13" s="76">
        <v>0</v>
      </c>
      <c r="AW13" s="76">
        <v>9.587696004673796E-8</v>
      </c>
      <c r="AX13" s="76">
        <v>6.4294740005070626E-4</v>
      </c>
      <c r="AY13" s="76">
        <v>5.4477914330042948E-4</v>
      </c>
      <c r="AZ13" s="76">
        <v>9.8168256750276922E-5</v>
      </c>
      <c r="BA13" s="76">
        <v>2.8174209229649954E-7</v>
      </c>
      <c r="BB13" s="76">
        <v>2.1368712004717876E-8</v>
      </c>
      <c r="BC13" s="76">
        <v>4.3304629155023555E-5</v>
      </c>
      <c r="BD13" s="76">
        <v>5.7503574243401265E-7</v>
      </c>
      <c r="BE13" s="76">
        <v>7.4037169926751485E-5</v>
      </c>
      <c r="BF13" s="76">
        <v>8.9502758533264982E-6</v>
      </c>
      <c r="BG13" s="76">
        <v>8.3471982010284476E-7</v>
      </c>
      <c r="BH13" s="76">
        <v>2.9620308977771882E-4</v>
      </c>
      <c r="BI13" s="76">
        <v>1.3249122798106213E-4</v>
      </c>
      <c r="BJ13" s="76">
        <v>2.5586214498696531E-6</v>
      </c>
      <c r="BK13" s="76">
        <v>4.4110815324327435E-6</v>
      </c>
      <c r="BL13" s="76">
        <v>2.933238534587763E-8</v>
      </c>
      <c r="BM13" s="76">
        <v>1.2833700733587973E-5</v>
      </c>
      <c r="BN13" s="76">
        <v>8.3196785649894943E-4</v>
      </c>
      <c r="BO13" s="76">
        <v>0</v>
      </c>
      <c r="BP13" s="76">
        <v>6.3675866358680977E-7</v>
      </c>
      <c r="BQ13" s="76">
        <v>4.4881139538462313E-3</v>
      </c>
      <c r="BR13" s="76">
        <v>0</v>
      </c>
      <c r="BS13" s="76">
        <v>3.7561376610063043E-4</v>
      </c>
      <c r="BT13" s="76">
        <v>3.5391421815836918E-2</v>
      </c>
      <c r="BU13" s="76">
        <v>5.1723818308834508E-3</v>
      </c>
      <c r="BV13" s="76"/>
      <c r="BW13" s="76"/>
      <c r="BX13" s="76"/>
      <c r="BY13" s="24">
        <f t="shared" si="0"/>
        <v>7.9999659273967405E-3</v>
      </c>
      <c r="BZ13" s="69">
        <f t="shared" si="1"/>
        <v>-0.99989914375905631</v>
      </c>
      <c r="CA13" s="69">
        <f t="shared" si="2"/>
        <v>-0.99985569342265357</v>
      </c>
      <c r="CB13" s="69">
        <f t="shared" si="3"/>
        <v>-0.99997511637758085</v>
      </c>
      <c r="CC13" s="69">
        <f t="shared" si="4"/>
        <v>-0.9999795477216713</v>
      </c>
      <c r="CD13" s="69">
        <f t="shared" si="5"/>
        <v>-0.99996536407446834</v>
      </c>
      <c r="CE13" s="69">
        <f t="shared" si="6"/>
        <v>-0.99998955173125159</v>
      </c>
      <c r="CF13" s="69">
        <f t="shared" si="7"/>
        <v>-0.99984804251549109</v>
      </c>
      <c r="CG13" s="69"/>
      <c r="CH13" s="69"/>
      <c r="CI13" s="69"/>
      <c r="CJ13" s="69"/>
      <c r="CK13" s="69"/>
      <c r="CL13" s="69"/>
    </row>
    <row r="14" spans="1:90">
      <c r="A14" s="15" t="s">
        <v>471</v>
      </c>
      <c r="B14" s="76">
        <v>2868.6375204642986</v>
      </c>
      <c r="C14" s="76">
        <v>9.9276405531999981</v>
      </c>
      <c r="D14" s="76">
        <v>1241.8053973748006</v>
      </c>
      <c r="E14" s="76">
        <v>50.215763979506832</v>
      </c>
      <c r="F14" s="76">
        <v>31.029673324998104</v>
      </c>
      <c r="G14" s="76">
        <v>1.7614776139000001</v>
      </c>
      <c r="H14" s="76">
        <v>288.5431944639148</v>
      </c>
      <c r="I14" s="94"/>
      <c r="J14" s="94" t="s">
        <v>383</v>
      </c>
      <c r="K14" s="76">
        <v>0</v>
      </c>
      <c r="L14" s="76">
        <v>2.1767789095388464E-2</v>
      </c>
      <c r="M14" s="76">
        <v>1.6236341719009881</v>
      </c>
      <c r="N14" s="76">
        <v>1.6236341719009881</v>
      </c>
      <c r="O14" s="76">
        <v>0.57213451346748434</v>
      </c>
      <c r="P14" s="76">
        <v>2.0776103605108107E-2</v>
      </c>
      <c r="Q14" s="76">
        <v>2.1390545130199472</v>
      </c>
      <c r="R14" s="76">
        <v>4.047679788775155</v>
      </c>
      <c r="S14" s="76">
        <v>601.52106924166503</v>
      </c>
      <c r="T14" s="76">
        <v>6.5595622208700517</v>
      </c>
      <c r="U14" s="76">
        <v>1.1099268576596808</v>
      </c>
      <c r="V14" s="76">
        <v>2.5223821081367066</v>
      </c>
      <c r="W14" s="76">
        <v>0</v>
      </c>
      <c r="X14" s="76">
        <v>0</v>
      </c>
      <c r="Y14" s="76">
        <v>2.4961716277495776</v>
      </c>
      <c r="Z14" s="76">
        <v>2.4961716277495776</v>
      </c>
      <c r="AA14" s="76">
        <v>2.5128570600263469</v>
      </c>
      <c r="AB14" s="76">
        <v>1.3685924108753971</v>
      </c>
      <c r="AC14" s="76">
        <v>3.6432542845946575E-2</v>
      </c>
      <c r="AD14" s="76">
        <v>0.31676386156372727</v>
      </c>
      <c r="AE14" s="76">
        <v>0.2894993993948316</v>
      </c>
      <c r="AF14" s="76">
        <v>0</v>
      </c>
      <c r="AG14" s="76">
        <v>1.3835154840853845E-2</v>
      </c>
      <c r="AH14" s="76">
        <v>1.9936807927820666</v>
      </c>
      <c r="AI14" s="76">
        <v>0</v>
      </c>
      <c r="AJ14" s="76">
        <v>52.736170130678943</v>
      </c>
      <c r="AK14" s="76">
        <v>282.69753732700582</v>
      </c>
      <c r="AL14" s="76">
        <v>28.898132134018972</v>
      </c>
      <c r="AM14" s="76">
        <v>314.10852652105115</v>
      </c>
      <c r="AN14" s="76">
        <v>0</v>
      </c>
      <c r="AO14" s="76">
        <v>3.010356356200774</v>
      </c>
      <c r="AP14" s="76">
        <v>2.3143994885276983E-3</v>
      </c>
      <c r="AQ14" s="76">
        <v>20.354246015972507</v>
      </c>
      <c r="AR14" s="76">
        <v>9.3453419093128664E-3</v>
      </c>
      <c r="AS14" s="76">
        <v>3.3807659959104231E-3</v>
      </c>
      <c r="AT14" s="76">
        <v>4.4234511152631493</v>
      </c>
      <c r="AU14" s="76">
        <v>3.3999302237140136E-2</v>
      </c>
      <c r="AV14" s="76">
        <v>2.7070273428242311E-3</v>
      </c>
      <c r="AW14" s="76">
        <v>5.2844116690641918E-4</v>
      </c>
      <c r="AX14" s="76">
        <v>10.881048234373367</v>
      </c>
      <c r="AY14" s="76">
        <v>7.0788030473387442</v>
      </c>
      <c r="AZ14" s="76">
        <v>3.8022451870346234</v>
      </c>
      <c r="BA14" s="76">
        <v>2.6364163869552502E-2</v>
      </c>
      <c r="BB14" s="76">
        <v>3.1155266015200819E-4</v>
      </c>
      <c r="BC14" s="76">
        <v>0.24247711326796589</v>
      </c>
      <c r="BD14" s="76">
        <v>1.5751205101495293E-3</v>
      </c>
      <c r="BE14" s="76">
        <v>0.45606004287989788</v>
      </c>
      <c r="BF14" s="76">
        <v>2.3029918925026309E-2</v>
      </c>
      <c r="BG14" s="76">
        <v>8.8713944785242145E-3</v>
      </c>
      <c r="BH14" s="76">
        <v>1.7775649950120436</v>
      </c>
      <c r="BI14" s="76">
        <v>0.60116863731212478</v>
      </c>
      <c r="BJ14" s="76">
        <v>2.7189588672652261E-2</v>
      </c>
      <c r="BK14" s="76">
        <v>3.8663747747151929E-2</v>
      </c>
      <c r="BL14" s="76">
        <v>9.6901591185921145E-4</v>
      </c>
      <c r="BM14" s="76">
        <v>0.43571697503816764</v>
      </c>
      <c r="BN14" s="76">
        <v>1.3448629744632021</v>
      </c>
      <c r="BO14" s="76">
        <v>0</v>
      </c>
      <c r="BP14" s="76">
        <v>7.4430901563187222E-3</v>
      </c>
      <c r="BQ14" s="76">
        <v>4.3676212139618675</v>
      </c>
      <c r="BR14" s="76">
        <v>0</v>
      </c>
      <c r="BS14" s="76">
        <v>0.40132901754327849</v>
      </c>
      <c r="BT14" s="76">
        <v>51.604388410302285</v>
      </c>
      <c r="BU14" s="76">
        <v>4.9234369391689778</v>
      </c>
      <c r="BV14" s="76"/>
      <c r="BW14" s="76"/>
      <c r="BX14" s="76"/>
      <c r="BY14" s="24">
        <f t="shared" si="0"/>
        <v>7.9999644958951427E-3</v>
      </c>
      <c r="BZ14" s="69">
        <f t="shared" si="1"/>
        <v>-0.79031123139450998</v>
      </c>
      <c r="CA14" s="69">
        <f t="shared" si="2"/>
        <v>-0.79917878955242394</v>
      </c>
      <c r="CB14" s="69">
        <f t="shared" si="3"/>
        <v>-0.74705495145609591</v>
      </c>
      <c r="CC14" s="69">
        <f t="shared" si="4"/>
        <v>-0.78331409557337517</v>
      </c>
      <c r="CD14" s="69">
        <f t="shared" si="5"/>
        <v>-0.77186988167110593</v>
      </c>
      <c r="CE14" s="69">
        <f t="shared" si="6"/>
        <v>-0.75264120781332655</v>
      </c>
      <c r="CF14" s="69">
        <f t="shared" si="7"/>
        <v>-0.82115541312219054</v>
      </c>
      <c r="CG14" s="69"/>
      <c r="CH14" s="69"/>
      <c r="CI14" s="69"/>
      <c r="CJ14" s="69"/>
      <c r="CK14" s="69"/>
      <c r="CL14" s="69"/>
    </row>
    <row r="15" spans="1:90">
      <c r="A15" s="12" t="s">
        <v>384</v>
      </c>
      <c r="B15" s="76">
        <v>1087.4857686896996</v>
      </c>
      <c r="C15" s="76">
        <v>2.9849378007789524</v>
      </c>
      <c r="D15" s="76">
        <v>216.81813766759163</v>
      </c>
      <c r="E15" s="76">
        <v>12.125467148882478</v>
      </c>
      <c r="F15" s="76">
        <v>6.7112786426095079</v>
      </c>
      <c r="G15" s="76">
        <v>0.77807353760000009</v>
      </c>
      <c r="H15" s="76">
        <v>72.179916089520361</v>
      </c>
      <c r="I15" s="94"/>
      <c r="J15" s="94" t="s">
        <v>384</v>
      </c>
      <c r="K15" s="76">
        <v>0</v>
      </c>
      <c r="L15" s="76">
        <v>4.942507310857212E-3</v>
      </c>
      <c r="M15" s="76">
        <v>0.18986042480728885</v>
      </c>
      <c r="N15" s="76">
        <v>0.18986042480728885</v>
      </c>
      <c r="O15" s="76">
        <v>6.4226537393144656E-2</v>
      </c>
      <c r="P15" s="76">
        <v>1.9092207304574017E-3</v>
      </c>
      <c r="Q15" s="76">
        <v>0.38459617791713963</v>
      </c>
      <c r="R15" s="76">
        <v>0.91906348043012398</v>
      </c>
      <c r="S15" s="76">
        <v>130.1182934021175</v>
      </c>
      <c r="T15" s="76">
        <v>0.83288869496850093</v>
      </c>
      <c r="U15" s="76">
        <v>0.19253272993336537</v>
      </c>
      <c r="V15" s="76">
        <v>0.35801834326625764</v>
      </c>
      <c r="W15" s="76">
        <v>0</v>
      </c>
      <c r="X15" s="76">
        <v>0</v>
      </c>
      <c r="Y15" s="76">
        <v>0.28151217316864852</v>
      </c>
      <c r="Z15" s="76">
        <v>0.28151217316864852</v>
      </c>
      <c r="AA15" s="76">
        <v>0.22254160441365334</v>
      </c>
      <c r="AB15" s="76">
        <v>0.23354368259065156</v>
      </c>
      <c r="AC15" s="76">
        <v>3.3619906967266898E-3</v>
      </c>
      <c r="AD15" s="76">
        <v>6.2803509473944141E-2</v>
      </c>
      <c r="AE15" s="76">
        <v>2.7294852913132429E-2</v>
      </c>
      <c r="AF15" s="76">
        <v>0</v>
      </c>
      <c r="AG15" s="76">
        <v>3.0632252887613852E-3</v>
      </c>
      <c r="AH15" s="76">
        <v>0.30982109051626772</v>
      </c>
      <c r="AI15" s="76">
        <v>0</v>
      </c>
      <c r="AJ15" s="76">
        <v>8.7769805497224986</v>
      </c>
      <c r="AK15" s="76">
        <v>25.035894685207513</v>
      </c>
      <c r="AL15" s="76">
        <v>2.5592185452801792</v>
      </c>
      <c r="AM15" s="76">
        <v>27.817654834901351</v>
      </c>
      <c r="AN15" s="76">
        <v>0</v>
      </c>
      <c r="AO15" s="76">
        <v>0.44009911743470159</v>
      </c>
      <c r="AP15" s="76">
        <v>6.0543351135655991E-4</v>
      </c>
      <c r="AQ15" s="76">
        <v>3.6240589851022751</v>
      </c>
      <c r="AR15" s="76">
        <v>2.1534680357369247E-3</v>
      </c>
      <c r="AS15" s="76">
        <v>6.6334606502532496E-4</v>
      </c>
      <c r="AT15" s="76">
        <v>0.43197222176292666</v>
      </c>
      <c r="AU15" s="76">
        <v>1.2150179952269934E-2</v>
      </c>
      <c r="AV15" s="76">
        <v>9.0533783076219535E-4</v>
      </c>
      <c r="AW15" s="76">
        <v>1.0234130855338221E-4</v>
      </c>
      <c r="AX15" s="76">
        <v>1.8860025732347869</v>
      </c>
      <c r="AY15" s="76">
        <v>0.91278156539184507</v>
      </c>
      <c r="AZ15" s="76">
        <v>0.97322100784294208</v>
      </c>
      <c r="BA15" s="76">
        <v>1.037223829759089E-2</v>
      </c>
      <c r="BB15" s="76">
        <v>1.1353505624541851E-4</v>
      </c>
      <c r="BC15" s="76">
        <v>7.1321913391425171E-2</v>
      </c>
      <c r="BD15" s="76">
        <v>3.8093972012323807E-4</v>
      </c>
      <c r="BE15" s="76">
        <v>7.3905728159085554E-2</v>
      </c>
      <c r="BF15" s="76">
        <v>5.4974598345431235E-3</v>
      </c>
      <c r="BG15" s="76">
        <v>1.2227076064970195E-3</v>
      </c>
      <c r="BH15" s="76">
        <v>0.28350166724538023</v>
      </c>
      <c r="BI15" s="76">
        <v>6.4841853531528798E-2</v>
      </c>
      <c r="BJ15" s="76">
        <v>9.7111250737170422E-3</v>
      </c>
      <c r="BK15" s="76">
        <v>7.8421281216069574E-3</v>
      </c>
      <c r="BL15" s="76">
        <v>3.5979441899943268E-4</v>
      </c>
      <c r="BM15" s="76">
        <v>0.10671892149892272</v>
      </c>
      <c r="BN15" s="76">
        <v>0.2176126968508737</v>
      </c>
      <c r="BO15" s="76">
        <v>0</v>
      </c>
      <c r="BP15" s="76">
        <v>6.8402567524154486E-4</v>
      </c>
      <c r="BQ15" s="76">
        <v>0.90981106624778951</v>
      </c>
      <c r="BR15" s="76">
        <v>0</v>
      </c>
      <c r="BS15" s="76">
        <v>8.0787573068337837E-2</v>
      </c>
      <c r="BT15" s="76">
        <v>8.5794627336210247</v>
      </c>
      <c r="BU15" s="76">
        <v>1.044242607621378</v>
      </c>
      <c r="BV15" s="76"/>
      <c r="BW15" s="76"/>
      <c r="BX15" s="76"/>
      <c r="BY15" s="24">
        <f t="shared" si="0"/>
        <v>8.0000131475656266E-3</v>
      </c>
      <c r="BZ15" s="69">
        <f t="shared" si="1"/>
        <v>-0.88034942879400091</v>
      </c>
      <c r="CA15" s="69">
        <f t="shared" si="2"/>
        <v>-0.89620517706083647</v>
      </c>
      <c r="CB15" s="69">
        <f t="shared" si="3"/>
        <v>-0.87170051761283374</v>
      </c>
      <c r="CC15" s="69">
        <f t="shared" si="4"/>
        <v>-0.84445938865055548</v>
      </c>
      <c r="CD15" s="69">
        <f t="shared" si="5"/>
        <v>-0.86399289703207238</v>
      </c>
      <c r="CE15" s="69">
        <f t="shared" si="6"/>
        <v>-0.86284211409103873</v>
      </c>
      <c r="CF15" s="69">
        <f t="shared" si="7"/>
        <v>-0.8811378123108311</v>
      </c>
      <c r="CG15" s="69"/>
      <c r="CH15" s="69"/>
      <c r="CI15" s="69"/>
      <c r="CJ15" s="69"/>
      <c r="CK15" s="69"/>
      <c r="CL15" s="69"/>
    </row>
    <row r="16" spans="1:90">
      <c r="A16" s="15"/>
      <c r="I16" s="94"/>
      <c r="J16" s="94"/>
      <c r="L16" s="76"/>
      <c r="M16" s="76"/>
      <c r="N16" s="76"/>
      <c r="O16" s="76"/>
      <c r="Q16" s="76"/>
      <c r="R16" s="76"/>
      <c r="S16" s="76"/>
      <c r="T16" s="76"/>
      <c r="U16" s="76"/>
      <c r="V16" s="76"/>
      <c r="W16" s="76"/>
      <c r="Y16" s="76"/>
      <c r="Z16" s="76"/>
      <c r="AA16" s="76"/>
      <c r="AB16" s="76"/>
      <c r="AC16" s="76"/>
      <c r="AE16" s="76"/>
      <c r="AF16" s="76"/>
      <c r="AG16" s="76"/>
      <c r="AH16" s="76"/>
      <c r="AI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S16" s="76"/>
      <c r="BT16" s="76"/>
      <c r="BU16" s="76"/>
      <c r="BV16" s="76"/>
      <c r="BW16" s="76"/>
      <c r="BX16" s="76"/>
      <c r="BY16" s="24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</row>
    <row r="17" spans="1:90">
      <c r="A17" s="15"/>
      <c r="I17" s="94"/>
      <c r="J17" s="94"/>
      <c r="L17" s="76"/>
      <c r="M17" s="76"/>
      <c r="N17" s="76"/>
      <c r="O17" s="76"/>
      <c r="Q17" s="76"/>
      <c r="R17" s="76"/>
      <c r="S17" s="76"/>
      <c r="T17" s="76"/>
      <c r="U17" s="76"/>
      <c r="V17" s="76"/>
      <c r="W17" s="76"/>
      <c r="Y17" s="76"/>
      <c r="Z17" s="76"/>
      <c r="AA17" s="76"/>
      <c r="AB17" s="76"/>
      <c r="AC17" s="76"/>
      <c r="AE17" s="76"/>
      <c r="AF17" s="76"/>
      <c r="AG17" s="76"/>
      <c r="AH17" s="76"/>
      <c r="AI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S17" s="76"/>
      <c r="BT17" s="76"/>
      <c r="BU17" s="76"/>
      <c r="BV17" s="76"/>
      <c r="BW17" s="76"/>
      <c r="BX17" s="76"/>
      <c r="BY17" s="24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</row>
    <row r="18" spans="1:90">
      <c r="A18" s="15"/>
      <c r="I18" s="94"/>
      <c r="J18" s="94"/>
      <c r="L18" s="76"/>
      <c r="M18" s="76"/>
      <c r="N18" s="76"/>
      <c r="O18" s="76"/>
      <c r="Q18" s="76"/>
      <c r="R18" s="76"/>
      <c r="S18" s="76"/>
      <c r="T18" s="76"/>
      <c r="U18" s="76"/>
      <c r="V18" s="76"/>
      <c r="W18" s="76"/>
      <c r="Y18" s="76"/>
      <c r="Z18" s="76"/>
      <c r="AA18" s="76"/>
      <c r="AB18" s="76"/>
      <c r="AC18" s="76"/>
      <c r="AE18" s="76"/>
      <c r="AF18" s="76"/>
      <c r="AG18" s="76"/>
      <c r="AH18" s="76"/>
      <c r="AI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S18" s="76"/>
      <c r="BT18" s="76"/>
      <c r="BU18" s="76"/>
      <c r="BV18" s="76"/>
      <c r="BW18" s="76"/>
      <c r="BX18" s="76"/>
      <c r="BY18" s="24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</row>
    <row r="19" spans="1:90">
      <c r="A19" s="15"/>
      <c r="I19" s="94"/>
      <c r="J19" s="94"/>
      <c r="L19" s="76"/>
      <c r="M19" s="76"/>
      <c r="N19" s="76"/>
      <c r="O19" s="76"/>
      <c r="Q19" s="76"/>
      <c r="R19" s="76"/>
      <c r="S19" s="76"/>
      <c r="T19" s="76"/>
      <c r="U19" s="76"/>
      <c r="V19" s="76"/>
      <c r="W19" s="76"/>
      <c r="Y19" s="76"/>
      <c r="Z19" s="76"/>
      <c r="AA19" s="76"/>
      <c r="AB19" s="76"/>
      <c r="AC19" s="76"/>
      <c r="AE19" s="76"/>
      <c r="AF19" s="76"/>
      <c r="AG19" s="76"/>
      <c r="AH19" s="76"/>
      <c r="AI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S19" s="76"/>
      <c r="BT19" s="76"/>
      <c r="BU19" s="76"/>
      <c r="BV19" s="76"/>
      <c r="BW19" s="76"/>
      <c r="BX19" s="76"/>
      <c r="BY19" s="24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</row>
    <row r="20" spans="1:90">
      <c r="A20" s="15"/>
      <c r="I20" s="94"/>
      <c r="J20" s="94"/>
      <c r="L20" s="76"/>
      <c r="M20" s="76"/>
      <c r="N20" s="76"/>
      <c r="O20" s="76"/>
      <c r="Q20" s="76"/>
      <c r="R20" s="76"/>
      <c r="S20" s="76"/>
      <c r="T20" s="76"/>
      <c r="U20" s="76"/>
      <c r="V20" s="76"/>
      <c r="W20" s="76"/>
      <c r="Y20" s="76"/>
      <c r="Z20" s="76"/>
      <c r="AA20" s="76"/>
      <c r="AB20" s="76"/>
      <c r="AC20" s="76"/>
      <c r="AE20" s="76"/>
      <c r="AF20" s="76"/>
      <c r="AG20" s="76"/>
      <c r="AH20" s="76"/>
      <c r="AI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S20" s="76"/>
      <c r="BT20" s="76"/>
      <c r="BU20" s="76"/>
      <c r="BV20" s="76"/>
      <c r="BW20" s="76"/>
      <c r="BX20" s="76"/>
      <c r="BY20" s="24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</row>
    <row r="21" spans="1:90">
      <c r="A21" s="15"/>
      <c r="I21" s="94"/>
      <c r="J21" s="94"/>
      <c r="L21" s="76"/>
      <c r="M21" s="76"/>
      <c r="N21" s="76"/>
      <c r="O21" s="76"/>
      <c r="Q21" s="76"/>
      <c r="R21" s="76"/>
      <c r="S21" s="76"/>
      <c r="T21" s="76"/>
      <c r="U21" s="76"/>
      <c r="V21" s="76"/>
      <c r="W21" s="76"/>
      <c r="Y21" s="76"/>
      <c r="Z21" s="76"/>
      <c r="AA21" s="76"/>
      <c r="AB21" s="76"/>
      <c r="AC21" s="76"/>
      <c r="AE21" s="76"/>
      <c r="AF21" s="76"/>
      <c r="AG21" s="76"/>
      <c r="AH21" s="76"/>
      <c r="AI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S21" s="76"/>
      <c r="BT21" s="76"/>
      <c r="BU21" s="76"/>
      <c r="BV21" s="76"/>
      <c r="BW21" s="76"/>
      <c r="BX21" s="76"/>
      <c r="BY21" s="24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</row>
    <row r="22" spans="1:90">
      <c r="A22" s="15"/>
      <c r="I22" s="94"/>
      <c r="J22" s="94"/>
      <c r="L22" s="76"/>
      <c r="M22" s="76"/>
      <c r="N22" s="76"/>
      <c r="O22" s="76"/>
      <c r="Q22" s="76"/>
      <c r="R22" s="76"/>
      <c r="S22" s="76"/>
      <c r="T22" s="76"/>
      <c r="U22" s="76"/>
      <c r="V22" s="76"/>
      <c r="W22" s="76"/>
      <c r="Y22" s="76"/>
      <c r="Z22" s="76"/>
      <c r="AA22" s="76"/>
      <c r="AB22" s="76"/>
      <c r="AC22" s="76"/>
      <c r="AE22" s="76"/>
      <c r="AF22" s="76"/>
      <c r="AG22" s="76"/>
      <c r="AH22" s="76"/>
      <c r="AI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S22" s="76"/>
      <c r="BT22" s="76"/>
      <c r="BU22" s="76"/>
      <c r="BV22" s="76"/>
      <c r="BW22" s="76"/>
      <c r="BX22" s="76"/>
      <c r="BY22" s="24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</row>
    <row r="23" spans="1:90">
      <c r="A23" s="15"/>
      <c r="I23" s="94"/>
      <c r="J23" s="94"/>
      <c r="L23" s="76"/>
      <c r="M23" s="76"/>
      <c r="N23" s="76"/>
      <c r="O23" s="76"/>
      <c r="Q23" s="76"/>
      <c r="R23" s="76"/>
      <c r="S23" s="76"/>
      <c r="T23" s="76"/>
      <c r="U23" s="76"/>
      <c r="V23" s="76"/>
      <c r="W23" s="76"/>
      <c r="Y23" s="76"/>
      <c r="Z23" s="76"/>
      <c r="AA23" s="76"/>
      <c r="AB23" s="76"/>
      <c r="AC23" s="76"/>
      <c r="AE23" s="76"/>
      <c r="AF23" s="76"/>
      <c r="AG23" s="76"/>
      <c r="AH23" s="76"/>
      <c r="AI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S23" s="76"/>
      <c r="BT23" s="76"/>
      <c r="BU23" s="76"/>
      <c r="BV23" s="76"/>
      <c r="BW23" s="76"/>
      <c r="BX23" s="76"/>
      <c r="BY23" s="24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</row>
    <row r="24" spans="1:90">
      <c r="A24" s="15"/>
      <c r="I24" s="94"/>
      <c r="J24" s="94"/>
      <c r="L24" s="76"/>
      <c r="M24" s="76"/>
      <c r="N24" s="76"/>
      <c r="O24" s="76"/>
      <c r="Q24" s="76"/>
      <c r="R24" s="76"/>
      <c r="S24" s="76"/>
      <c r="T24" s="76"/>
      <c r="U24" s="76"/>
      <c r="V24" s="76"/>
      <c r="W24" s="76"/>
      <c r="Y24" s="76"/>
      <c r="Z24" s="76"/>
      <c r="AA24" s="76"/>
      <c r="AB24" s="76"/>
      <c r="AC24" s="76"/>
      <c r="AE24" s="76"/>
      <c r="AF24" s="76"/>
      <c r="AG24" s="76"/>
      <c r="AH24" s="76"/>
      <c r="AI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S24" s="76"/>
      <c r="BT24" s="76"/>
      <c r="BU24" s="76"/>
      <c r="BV24" s="76"/>
      <c r="BW24" s="76"/>
      <c r="BX24" s="76"/>
      <c r="BY24" s="24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</row>
    <row r="25" spans="1:90">
      <c r="A25" s="15"/>
      <c r="I25" s="94"/>
      <c r="J25" s="94"/>
      <c r="L25" s="76"/>
      <c r="M25" s="76"/>
      <c r="N25" s="76"/>
      <c r="O25" s="76"/>
      <c r="Q25" s="76"/>
      <c r="R25" s="76"/>
      <c r="S25" s="76"/>
      <c r="T25" s="76"/>
      <c r="U25" s="76"/>
      <c r="V25" s="76"/>
      <c r="W25" s="76"/>
      <c r="Y25" s="76"/>
      <c r="Z25" s="76"/>
      <c r="AA25" s="76"/>
      <c r="AB25" s="76"/>
      <c r="AC25" s="76"/>
      <c r="AE25" s="76"/>
      <c r="AF25" s="76"/>
      <c r="AG25" s="76"/>
      <c r="AH25" s="76"/>
      <c r="AI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S25" s="76"/>
      <c r="BT25" s="76"/>
      <c r="BU25" s="76"/>
      <c r="BV25" s="76"/>
      <c r="BW25" s="76"/>
      <c r="BX25" s="76"/>
      <c r="BY25" s="24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</row>
    <row r="26" spans="1:90">
      <c r="A26" s="15"/>
      <c r="I26" s="94"/>
      <c r="J26" s="94"/>
      <c r="L26" s="76"/>
      <c r="M26" s="76"/>
      <c r="N26" s="76"/>
      <c r="O26" s="76"/>
      <c r="Q26" s="76"/>
      <c r="R26" s="76"/>
      <c r="S26" s="76"/>
      <c r="T26" s="76"/>
      <c r="U26" s="76"/>
      <c r="V26" s="76"/>
      <c r="W26" s="76"/>
      <c r="Y26" s="76"/>
      <c r="Z26" s="76"/>
      <c r="AA26" s="76"/>
      <c r="AB26" s="76"/>
      <c r="AC26" s="76"/>
      <c r="AE26" s="76"/>
      <c r="AF26" s="76"/>
      <c r="AG26" s="76"/>
      <c r="AH26" s="76"/>
      <c r="AI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S26" s="76"/>
      <c r="BT26" s="76"/>
      <c r="BU26" s="76"/>
      <c r="BV26" s="76"/>
      <c r="BW26" s="76"/>
      <c r="BX26" s="76"/>
      <c r="BY26" s="24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</row>
    <row r="27" spans="1:90">
      <c r="A27" s="15"/>
      <c r="I27" s="94"/>
      <c r="J27" s="94"/>
      <c r="L27" s="76"/>
      <c r="M27" s="76"/>
      <c r="N27" s="76"/>
      <c r="O27" s="76"/>
      <c r="Q27" s="76"/>
      <c r="R27" s="76"/>
      <c r="S27" s="76"/>
      <c r="T27" s="76"/>
      <c r="U27" s="76"/>
      <c r="V27" s="76"/>
      <c r="W27" s="76"/>
      <c r="Y27" s="76"/>
      <c r="Z27" s="76"/>
      <c r="AA27" s="76"/>
      <c r="AB27" s="76"/>
      <c r="AC27" s="76"/>
      <c r="AE27" s="76"/>
      <c r="AF27" s="76"/>
      <c r="AG27" s="76"/>
      <c r="AH27" s="76"/>
      <c r="AI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S27" s="76"/>
      <c r="BT27" s="76"/>
      <c r="BU27" s="76"/>
      <c r="BV27" s="76"/>
      <c r="BW27" s="76"/>
      <c r="BX27" s="76"/>
      <c r="BY27" s="24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</row>
    <row r="28" spans="1:90">
      <c r="A28" s="15"/>
      <c r="I28" s="94"/>
      <c r="J28" s="94"/>
      <c r="L28" s="76"/>
      <c r="M28" s="76"/>
      <c r="N28" s="76"/>
      <c r="O28" s="76"/>
      <c r="Q28" s="76"/>
      <c r="R28" s="76"/>
      <c r="S28" s="76"/>
      <c r="T28" s="76"/>
      <c r="U28" s="76"/>
      <c r="V28" s="76"/>
      <c r="W28" s="76"/>
      <c r="Y28" s="76"/>
      <c r="Z28" s="76"/>
      <c r="AA28" s="76"/>
      <c r="AB28" s="76"/>
      <c r="AC28" s="76"/>
      <c r="AE28" s="76"/>
      <c r="AF28" s="76"/>
      <c r="AG28" s="76"/>
      <c r="AH28" s="76"/>
      <c r="AI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S28" s="76"/>
      <c r="BT28" s="76"/>
      <c r="BU28" s="76"/>
      <c r="BV28" s="76"/>
      <c r="BW28" s="76"/>
      <c r="BX28" s="76"/>
      <c r="BY28" s="24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</row>
    <row r="29" spans="1:90">
      <c r="A29" s="15"/>
      <c r="I29" s="94"/>
      <c r="J29" s="94"/>
      <c r="L29" s="76"/>
      <c r="M29" s="76"/>
      <c r="N29" s="76"/>
      <c r="O29" s="76"/>
      <c r="Q29" s="76"/>
      <c r="R29" s="76"/>
      <c r="S29" s="76"/>
      <c r="T29" s="76"/>
      <c r="U29" s="76"/>
      <c r="V29" s="76"/>
      <c r="W29" s="76"/>
      <c r="Y29" s="76"/>
      <c r="Z29" s="76"/>
      <c r="AA29" s="76"/>
      <c r="AB29" s="76"/>
      <c r="AC29" s="76"/>
      <c r="AE29" s="76"/>
      <c r="AF29" s="76"/>
      <c r="AG29" s="76"/>
      <c r="AH29" s="76"/>
      <c r="AI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S29" s="76"/>
      <c r="BT29" s="76"/>
      <c r="BU29" s="76"/>
      <c r="BV29" s="76"/>
      <c r="BW29" s="76"/>
      <c r="BX29" s="76"/>
      <c r="BY29" s="24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</row>
    <row r="30" spans="1:90">
      <c r="A30" s="15"/>
      <c r="I30" s="94"/>
      <c r="J30" s="94"/>
      <c r="L30" s="76"/>
      <c r="M30" s="76"/>
      <c r="N30" s="76"/>
      <c r="O30" s="76"/>
      <c r="Q30" s="76"/>
      <c r="R30" s="76"/>
      <c r="S30" s="76"/>
      <c r="T30" s="76"/>
      <c r="U30" s="76"/>
      <c r="V30" s="76"/>
      <c r="W30" s="76"/>
      <c r="Y30" s="76"/>
      <c r="Z30" s="76"/>
      <c r="AA30" s="76"/>
      <c r="AB30" s="76"/>
      <c r="AC30" s="76"/>
      <c r="AE30" s="76"/>
      <c r="AF30" s="76"/>
      <c r="AG30" s="76"/>
      <c r="AH30" s="76"/>
      <c r="AI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S30" s="76"/>
      <c r="BT30" s="76"/>
      <c r="BU30" s="76"/>
      <c r="BV30" s="76"/>
      <c r="BW30" s="76"/>
      <c r="BX30" s="76"/>
      <c r="BY30" s="24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</row>
    <row r="31" spans="1:90">
      <c r="A31" s="15"/>
      <c r="I31" s="94"/>
      <c r="J31" s="94"/>
      <c r="L31" s="76"/>
      <c r="M31" s="76"/>
      <c r="N31" s="76"/>
      <c r="O31" s="76"/>
      <c r="Q31" s="76"/>
      <c r="R31" s="76"/>
      <c r="S31" s="76"/>
      <c r="T31" s="76"/>
      <c r="U31" s="76"/>
      <c r="V31" s="76"/>
      <c r="W31" s="76"/>
      <c r="Y31" s="76"/>
      <c r="Z31" s="76"/>
      <c r="AA31" s="76"/>
      <c r="AB31" s="76"/>
      <c r="AC31" s="76"/>
      <c r="AE31" s="76"/>
      <c r="AF31" s="76"/>
      <c r="AG31" s="76"/>
      <c r="AH31" s="76"/>
      <c r="AI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S31" s="76"/>
      <c r="BT31" s="76"/>
      <c r="BU31" s="76"/>
      <c r="BV31" s="76"/>
      <c r="BW31" s="76"/>
      <c r="BX31" s="76"/>
      <c r="BY31" s="24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</row>
    <row r="32" spans="1:90">
      <c r="A32" s="15"/>
      <c r="I32" s="94"/>
      <c r="J32" s="94"/>
      <c r="L32" s="76"/>
      <c r="M32" s="76"/>
      <c r="N32" s="76"/>
      <c r="O32" s="76"/>
      <c r="Q32" s="76"/>
      <c r="R32" s="76"/>
      <c r="S32" s="76"/>
      <c r="T32" s="76"/>
      <c r="U32" s="76"/>
      <c r="V32" s="76"/>
      <c r="W32" s="76"/>
      <c r="Y32" s="76"/>
      <c r="Z32" s="76"/>
      <c r="AA32" s="76"/>
      <c r="AB32" s="76"/>
      <c r="AC32" s="76"/>
      <c r="AE32" s="76"/>
      <c r="AF32" s="76"/>
      <c r="AG32" s="76"/>
      <c r="AH32" s="76"/>
      <c r="AI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S32" s="76"/>
      <c r="BT32" s="76"/>
      <c r="BU32" s="76"/>
      <c r="BV32" s="76"/>
      <c r="BW32" s="76"/>
      <c r="BX32" s="76"/>
      <c r="BY32" s="24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</row>
    <row r="33" spans="1:90">
      <c r="A33" s="15"/>
      <c r="I33" s="94"/>
      <c r="J33" s="94"/>
      <c r="L33" s="76"/>
      <c r="M33" s="76"/>
      <c r="N33" s="76"/>
      <c r="O33" s="76"/>
      <c r="Q33" s="76"/>
      <c r="R33" s="76"/>
      <c r="S33" s="76"/>
      <c r="T33" s="76"/>
      <c r="U33" s="76"/>
      <c r="V33" s="76"/>
      <c r="W33" s="76"/>
      <c r="Y33" s="76"/>
      <c r="Z33" s="76"/>
      <c r="AA33" s="76"/>
      <c r="AB33" s="76"/>
      <c r="AC33" s="76"/>
      <c r="AE33" s="76"/>
      <c r="AF33" s="76"/>
      <c r="AG33" s="76"/>
      <c r="AH33" s="76"/>
      <c r="AI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S33" s="76"/>
      <c r="BT33" s="76"/>
      <c r="BU33" s="76"/>
      <c r="BV33" s="76"/>
      <c r="BW33" s="76"/>
      <c r="BX33" s="76"/>
      <c r="BY33" s="24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</row>
    <row r="34" spans="1:90">
      <c r="A34" s="15"/>
      <c r="I34" s="94"/>
      <c r="J34" s="94"/>
      <c r="L34" s="76"/>
      <c r="M34" s="76"/>
      <c r="N34" s="76"/>
      <c r="O34" s="76"/>
      <c r="Q34" s="76"/>
      <c r="R34" s="76"/>
      <c r="S34" s="76"/>
      <c r="T34" s="76"/>
      <c r="U34" s="76"/>
      <c r="V34" s="76"/>
      <c r="W34" s="76"/>
      <c r="Y34" s="76"/>
      <c r="Z34" s="76"/>
      <c r="AA34" s="76"/>
      <c r="AB34" s="76"/>
      <c r="AC34" s="76"/>
      <c r="AE34" s="76"/>
      <c r="AF34" s="76"/>
      <c r="AG34" s="76"/>
      <c r="AH34" s="76"/>
      <c r="AI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S34" s="76"/>
      <c r="BT34" s="76"/>
      <c r="BU34" s="76"/>
      <c r="BV34" s="76"/>
      <c r="BW34" s="76"/>
      <c r="BX34" s="76"/>
      <c r="BY34" s="24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</row>
    <row r="35" spans="1:90">
      <c r="A35" s="15"/>
      <c r="I35" s="94"/>
      <c r="J35" s="94"/>
      <c r="L35" s="76"/>
      <c r="M35" s="76"/>
      <c r="N35" s="76"/>
      <c r="O35" s="76"/>
      <c r="Q35" s="76"/>
      <c r="R35" s="76"/>
      <c r="S35" s="76"/>
      <c r="T35" s="76"/>
      <c r="U35" s="76"/>
      <c r="V35" s="76"/>
      <c r="W35" s="76"/>
      <c r="Y35" s="76"/>
      <c r="Z35" s="76"/>
      <c r="AA35" s="76"/>
      <c r="AB35" s="76"/>
      <c r="AC35" s="76"/>
      <c r="AE35" s="76"/>
      <c r="AF35" s="76"/>
      <c r="AG35" s="76"/>
      <c r="AH35" s="76"/>
      <c r="AI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S35" s="76"/>
      <c r="BT35" s="76"/>
      <c r="BU35" s="76"/>
      <c r="BV35" s="76"/>
      <c r="BW35" s="76"/>
      <c r="BX35" s="76"/>
      <c r="BY35" s="24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</row>
    <row r="36" spans="1:90">
      <c r="A36" s="15"/>
      <c r="I36" s="94"/>
      <c r="J36" s="94"/>
      <c r="L36" s="76"/>
      <c r="M36" s="76"/>
      <c r="N36" s="76"/>
      <c r="O36" s="76"/>
      <c r="Q36" s="76"/>
      <c r="R36" s="76"/>
      <c r="S36" s="76"/>
      <c r="T36" s="76"/>
      <c r="U36" s="76"/>
      <c r="V36" s="76"/>
      <c r="W36" s="76"/>
      <c r="Y36" s="76"/>
      <c r="Z36" s="76"/>
      <c r="AA36" s="76"/>
      <c r="AB36" s="76"/>
      <c r="AC36" s="76"/>
      <c r="AE36" s="76"/>
      <c r="AF36" s="76"/>
      <c r="AG36" s="76"/>
      <c r="AH36" s="76"/>
      <c r="AI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S36" s="76"/>
      <c r="BT36" s="76"/>
      <c r="BU36" s="76"/>
      <c r="BV36" s="76"/>
      <c r="BW36" s="76"/>
      <c r="BX36" s="76"/>
      <c r="BY36" s="24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</row>
    <row r="37" spans="1:90">
      <c r="A37" s="15"/>
      <c r="I37" s="94"/>
      <c r="J37" s="94"/>
      <c r="L37" s="76"/>
      <c r="M37" s="76"/>
      <c r="N37" s="76"/>
      <c r="O37" s="76"/>
      <c r="Q37" s="76"/>
      <c r="R37" s="76"/>
      <c r="S37" s="76"/>
      <c r="T37" s="76"/>
      <c r="U37" s="76"/>
      <c r="V37" s="76"/>
      <c r="W37" s="76"/>
      <c r="Y37" s="76"/>
      <c r="Z37" s="76"/>
      <c r="AA37" s="76"/>
      <c r="AB37" s="76"/>
      <c r="AC37" s="76"/>
      <c r="AE37" s="76"/>
      <c r="AF37" s="76"/>
      <c r="AG37" s="76"/>
      <c r="AH37" s="76"/>
      <c r="AI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S37" s="76"/>
      <c r="BT37" s="76"/>
      <c r="BU37" s="76"/>
      <c r="BV37" s="76"/>
      <c r="BW37" s="76"/>
      <c r="BX37" s="76"/>
      <c r="BY37" s="24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</row>
    <row r="38" spans="1:90">
      <c r="A38" s="15"/>
      <c r="I38" s="94"/>
      <c r="J38" s="94"/>
      <c r="L38" s="76"/>
      <c r="M38" s="76"/>
      <c r="N38" s="76"/>
      <c r="O38" s="76"/>
      <c r="Q38" s="76"/>
      <c r="R38" s="76"/>
      <c r="S38" s="76"/>
      <c r="T38" s="76"/>
      <c r="U38" s="76"/>
      <c r="V38" s="76"/>
      <c r="W38" s="76"/>
      <c r="Y38" s="76"/>
      <c r="Z38" s="76"/>
      <c r="AA38" s="76"/>
      <c r="AB38" s="76"/>
      <c r="AC38" s="76"/>
      <c r="AE38" s="76"/>
      <c r="AF38" s="76"/>
      <c r="AG38" s="76"/>
      <c r="AH38" s="76"/>
      <c r="AI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S38" s="76"/>
      <c r="BT38" s="76"/>
      <c r="BU38" s="76"/>
      <c r="BV38" s="76"/>
      <c r="BW38" s="76"/>
      <c r="BX38" s="76"/>
      <c r="BY38" s="24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</row>
    <row r="39" spans="1:90">
      <c r="A39" s="15"/>
      <c r="I39" s="94"/>
      <c r="J39" s="94"/>
      <c r="L39" s="76"/>
      <c r="M39" s="76"/>
      <c r="N39" s="76"/>
      <c r="O39" s="76"/>
      <c r="Q39" s="76"/>
      <c r="R39" s="76"/>
      <c r="S39" s="76"/>
      <c r="T39" s="76"/>
      <c r="U39" s="76"/>
      <c r="V39" s="76"/>
      <c r="W39" s="76"/>
      <c r="Y39" s="76"/>
      <c r="Z39" s="76"/>
      <c r="AA39" s="76"/>
      <c r="AB39" s="76"/>
      <c r="AC39" s="76"/>
      <c r="AE39" s="76"/>
      <c r="AF39" s="76"/>
      <c r="AG39" s="76"/>
      <c r="AH39" s="76"/>
      <c r="AI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S39" s="76"/>
      <c r="BT39" s="76"/>
      <c r="BU39" s="76"/>
      <c r="BV39" s="76"/>
      <c r="BW39" s="76"/>
      <c r="BX39" s="76"/>
      <c r="BY39" s="24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</row>
    <row r="40" spans="1:90">
      <c r="A40" s="15"/>
      <c r="I40" s="94"/>
      <c r="J40" s="94"/>
      <c r="L40" s="76"/>
      <c r="M40" s="76"/>
      <c r="N40" s="76"/>
      <c r="O40" s="76"/>
      <c r="Q40" s="76"/>
      <c r="R40" s="76"/>
      <c r="S40" s="76"/>
      <c r="T40" s="76"/>
      <c r="U40" s="76"/>
      <c r="V40" s="76"/>
      <c r="W40" s="76"/>
      <c r="Y40" s="76"/>
      <c r="Z40" s="76"/>
      <c r="AA40" s="76"/>
      <c r="AB40" s="76"/>
      <c r="AC40" s="76"/>
      <c r="AE40" s="76"/>
      <c r="AF40" s="76"/>
      <c r="AG40" s="76"/>
      <c r="AH40" s="76"/>
      <c r="AI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S40" s="76"/>
      <c r="BT40" s="76"/>
      <c r="BU40" s="76"/>
      <c r="BV40" s="76"/>
      <c r="BW40" s="76"/>
      <c r="BX40" s="76"/>
      <c r="BY40" s="24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</row>
    <row r="41" spans="1:90">
      <c r="A41" s="15"/>
      <c r="I41" s="94"/>
      <c r="J41" s="94"/>
      <c r="L41" s="76"/>
      <c r="M41" s="76"/>
      <c r="N41" s="76"/>
      <c r="O41" s="76"/>
      <c r="Q41" s="76"/>
      <c r="R41" s="76"/>
      <c r="S41" s="76"/>
      <c r="T41" s="76"/>
      <c r="U41" s="76"/>
      <c r="V41" s="76"/>
      <c r="W41" s="76"/>
      <c r="Y41" s="76"/>
      <c r="Z41" s="76"/>
      <c r="AA41" s="76"/>
      <c r="AB41" s="76"/>
      <c r="AC41" s="76"/>
      <c r="AE41" s="76"/>
      <c r="AF41" s="76"/>
      <c r="AG41" s="76"/>
      <c r="AH41" s="76"/>
      <c r="AI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S41" s="76"/>
      <c r="BT41" s="76"/>
      <c r="BU41" s="76"/>
      <c r="BV41" s="76"/>
      <c r="BW41" s="76"/>
      <c r="BX41" s="76"/>
      <c r="BY41" s="24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</row>
    <row r="42" spans="1:90">
      <c r="A42" s="15"/>
      <c r="I42" s="94"/>
      <c r="J42" s="94"/>
      <c r="L42" s="76"/>
      <c r="M42" s="76"/>
      <c r="N42" s="76"/>
      <c r="O42" s="76"/>
      <c r="Q42" s="76"/>
      <c r="R42" s="76"/>
      <c r="S42" s="76"/>
      <c r="T42" s="76"/>
      <c r="U42" s="76"/>
      <c r="V42" s="76"/>
      <c r="W42" s="76"/>
      <c r="Y42" s="76"/>
      <c r="Z42" s="76"/>
      <c r="AA42" s="76"/>
      <c r="AB42" s="76"/>
      <c r="AC42" s="76"/>
      <c r="AE42" s="76"/>
      <c r="AF42" s="76"/>
      <c r="AG42" s="76"/>
      <c r="AH42" s="76"/>
      <c r="AI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S42" s="76"/>
      <c r="BT42" s="76"/>
      <c r="BU42" s="76"/>
      <c r="BV42" s="76"/>
      <c r="BW42" s="76"/>
      <c r="BX42" s="76"/>
      <c r="BY42" s="24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</row>
    <row r="43" spans="1:90">
      <c r="A43" s="15"/>
      <c r="I43" s="94"/>
      <c r="J43" s="94"/>
      <c r="L43" s="76"/>
      <c r="M43" s="76"/>
      <c r="N43" s="76"/>
      <c r="O43" s="76"/>
      <c r="Q43" s="76"/>
      <c r="R43" s="76"/>
      <c r="S43" s="76"/>
      <c r="T43" s="76"/>
      <c r="U43" s="76"/>
      <c r="V43" s="76"/>
      <c r="W43" s="76"/>
      <c r="Y43" s="76"/>
      <c r="Z43" s="76"/>
      <c r="AA43" s="76"/>
      <c r="AB43" s="76"/>
      <c r="AC43" s="76"/>
      <c r="AE43" s="76"/>
      <c r="AF43" s="76"/>
      <c r="AG43" s="76"/>
      <c r="AH43" s="76"/>
      <c r="AI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S43" s="76"/>
      <c r="BT43" s="76"/>
      <c r="BU43" s="76"/>
      <c r="BV43" s="76"/>
      <c r="BW43" s="76"/>
      <c r="BX43" s="76"/>
      <c r="BY43" s="24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</row>
    <row r="44" spans="1:90">
      <c r="A44" s="15"/>
      <c r="I44" s="94"/>
      <c r="J44" s="94"/>
      <c r="L44" s="76"/>
      <c r="M44" s="76"/>
      <c r="N44" s="76"/>
      <c r="O44" s="76"/>
      <c r="Q44" s="76"/>
      <c r="R44" s="76"/>
      <c r="S44" s="76"/>
      <c r="T44" s="76"/>
      <c r="U44" s="76"/>
      <c r="V44" s="76"/>
      <c r="W44" s="76"/>
      <c r="Y44" s="76"/>
      <c r="Z44" s="76"/>
      <c r="AA44" s="76"/>
      <c r="AB44" s="76"/>
      <c r="AC44" s="76"/>
      <c r="AE44" s="76"/>
      <c r="AF44" s="76"/>
      <c r="AG44" s="76"/>
      <c r="AH44" s="76"/>
      <c r="AI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S44" s="76"/>
      <c r="BT44" s="76"/>
      <c r="BU44" s="76"/>
      <c r="BV44" s="76"/>
      <c r="BW44" s="76"/>
      <c r="BX44" s="76"/>
      <c r="BY44" s="24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</row>
    <row r="45" spans="1:90">
      <c r="A45" s="15"/>
      <c r="I45" s="94"/>
      <c r="J45" s="94"/>
      <c r="L45" s="76"/>
      <c r="M45" s="76"/>
      <c r="N45" s="76"/>
      <c r="O45" s="76"/>
      <c r="Q45" s="76"/>
      <c r="R45" s="76"/>
      <c r="S45" s="76"/>
      <c r="T45" s="76"/>
      <c r="U45" s="76"/>
      <c r="V45" s="76"/>
      <c r="W45" s="76"/>
      <c r="Y45" s="76"/>
      <c r="Z45" s="76"/>
      <c r="AA45" s="76"/>
      <c r="AB45" s="76"/>
      <c r="AC45" s="76"/>
      <c r="AE45" s="76"/>
      <c r="AF45" s="76"/>
      <c r="AG45" s="76"/>
      <c r="AH45" s="76"/>
      <c r="AI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S45" s="76"/>
      <c r="BT45" s="76"/>
      <c r="BU45" s="76"/>
      <c r="BV45" s="76"/>
      <c r="BW45" s="76"/>
      <c r="BX45" s="76"/>
      <c r="BY45" s="24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</row>
    <row r="46" spans="1:90">
      <c r="A46" s="15"/>
      <c r="I46" s="94"/>
      <c r="J46" s="94"/>
      <c r="L46" s="76"/>
      <c r="M46" s="76"/>
      <c r="N46" s="76"/>
      <c r="O46" s="76"/>
      <c r="Q46" s="76"/>
      <c r="R46" s="76"/>
      <c r="S46" s="76"/>
      <c r="T46" s="76"/>
      <c r="U46" s="76"/>
      <c r="V46" s="76"/>
      <c r="W46" s="76"/>
      <c r="Y46" s="76"/>
      <c r="Z46" s="76"/>
      <c r="AA46" s="76"/>
      <c r="AB46" s="76"/>
      <c r="AC46" s="76"/>
      <c r="AE46" s="76"/>
      <c r="AF46" s="76"/>
      <c r="AG46" s="76"/>
      <c r="AH46" s="76"/>
      <c r="AI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S46" s="76"/>
      <c r="BT46" s="76"/>
      <c r="BU46" s="76"/>
      <c r="BV46" s="76"/>
      <c r="BW46" s="76"/>
      <c r="BX46" s="76"/>
      <c r="BY46" s="24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</row>
    <row r="47" spans="1:90">
      <c r="A47" s="15"/>
      <c r="I47" s="94"/>
      <c r="J47" s="94"/>
      <c r="L47" s="76"/>
      <c r="M47" s="76"/>
      <c r="N47" s="76"/>
      <c r="O47" s="76"/>
      <c r="Q47" s="76"/>
      <c r="R47" s="76"/>
      <c r="S47" s="76"/>
      <c r="T47" s="76"/>
      <c r="U47" s="76"/>
      <c r="V47" s="76"/>
      <c r="W47" s="76"/>
      <c r="Y47" s="76"/>
      <c r="Z47" s="76"/>
      <c r="AA47" s="76"/>
      <c r="AB47" s="76"/>
      <c r="AC47" s="76"/>
      <c r="AE47" s="76"/>
      <c r="AF47" s="76"/>
      <c r="AG47" s="76"/>
      <c r="AH47" s="76"/>
      <c r="AI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S47" s="76"/>
      <c r="BT47" s="76"/>
      <c r="BU47" s="76"/>
      <c r="BV47" s="76"/>
      <c r="BW47" s="76"/>
      <c r="BX47" s="76"/>
      <c r="BY47" s="24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</row>
    <row r="48" spans="1:90">
      <c r="A48" s="94"/>
      <c r="I48" s="94"/>
      <c r="J48" s="94"/>
      <c r="L48" s="76"/>
      <c r="M48" s="76"/>
      <c r="N48" s="76"/>
      <c r="O48" s="76"/>
      <c r="Q48" s="76"/>
      <c r="R48" s="76"/>
      <c r="S48" s="76"/>
      <c r="T48" s="76"/>
      <c r="U48" s="76"/>
      <c r="V48" s="76"/>
      <c r="W48" s="76"/>
      <c r="Y48" s="76"/>
      <c r="Z48" s="76"/>
      <c r="AA48" s="76"/>
      <c r="AB48" s="76"/>
      <c r="AC48" s="76"/>
      <c r="AE48" s="76"/>
      <c r="AF48" s="76"/>
      <c r="AG48" s="76"/>
      <c r="AH48" s="76"/>
      <c r="AI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S48" s="76"/>
      <c r="BT48" s="76"/>
      <c r="BU48" s="76"/>
      <c r="BV48" s="76"/>
      <c r="BW48" s="76"/>
      <c r="BX48" s="76"/>
      <c r="BY48" s="94"/>
      <c r="BZ48" s="69"/>
      <c r="CA48" s="69" t="str">
        <f>IF(C48&lt;&gt;0,(AH48-C48)/C48,"")</f>
        <v/>
      </c>
      <c r="CB48" s="69" t="str">
        <f>IF(D48&lt;&gt;0,(AM48-D48)/D48,"")</f>
        <v/>
      </c>
      <c r="CC48" s="69" t="str">
        <f t="shared" ref="CC48:CD51" si="8">IF(E48&lt;&gt;0,(AX48-E48)/E48,"")</f>
        <v/>
      </c>
      <c r="CD48" s="69" t="str">
        <f t="shared" si="8"/>
        <v/>
      </c>
      <c r="CE48" s="69" t="str">
        <f>IF(G48&lt;&gt;0,(BM48-G48)/G48,"")</f>
        <v/>
      </c>
      <c r="CF48" s="69" t="str">
        <f>IF(H48&lt;&gt;0,(BT48-H48)/H48,"")</f>
        <v/>
      </c>
      <c r="CG48" s="69"/>
      <c r="CH48" s="69"/>
      <c r="CI48" s="69"/>
      <c r="CJ48" s="69"/>
      <c r="CK48" s="69"/>
      <c r="CL48" s="69"/>
    </row>
    <row r="49" spans="1:90">
      <c r="A49" s="4" t="s">
        <v>339</v>
      </c>
      <c r="B49" s="1">
        <f>SUM(B3:B47)</f>
        <v>1738918.800829178</v>
      </c>
      <c r="C49" s="1">
        <f t="shared" ref="C49:H49" si="9">SUM(C3:C47)</f>
        <v>7456.8764595383636</v>
      </c>
      <c r="D49" s="1">
        <f t="shared" si="9"/>
        <v>350334.39470263623</v>
      </c>
      <c r="E49" s="1">
        <f>SUM(E3:E47)</f>
        <v>24695.674414601133</v>
      </c>
      <c r="F49" s="1">
        <f t="shared" si="9"/>
        <v>11872.589881711352</v>
      </c>
      <c r="G49" s="1">
        <f t="shared" si="9"/>
        <v>1590.7223820087472</v>
      </c>
      <c r="H49" s="1">
        <f t="shared" si="9"/>
        <v>139764.72469862734</v>
      </c>
      <c r="I49" s="94"/>
      <c r="J49" s="94"/>
      <c r="K49" s="1">
        <f>SUM(K3:K47)</f>
        <v>0</v>
      </c>
      <c r="L49" s="1">
        <f t="shared" ref="L49:AA49" si="10">SUM(L3:L47)</f>
        <v>86.66659728755215</v>
      </c>
      <c r="M49" s="1">
        <f t="shared" si="10"/>
        <v>2229.580489104635</v>
      </c>
      <c r="N49" s="1">
        <f t="shared" si="10"/>
        <v>2229.580489104635</v>
      </c>
      <c r="O49" s="1">
        <f t="shared" si="10"/>
        <v>666.57992968007829</v>
      </c>
      <c r="P49" s="1"/>
      <c r="Q49" s="1">
        <f t="shared" si="10"/>
        <v>6217.3777188913264</v>
      </c>
      <c r="R49" s="1">
        <f t="shared" si="10"/>
        <v>16117.875530499225</v>
      </c>
      <c r="S49" s="1">
        <f t="shared" si="10"/>
        <v>1731621.210805712</v>
      </c>
      <c r="T49" s="1">
        <f t="shared" si="10"/>
        <v>10018.373578288754</v>
      </c>
      <c r="U49" s="1">
        <f t="shared" si="10"/>
        <v>2960.144092479256</v>
      </c>
      <c r="V49" s="1">
        <f t="shared" si="10"/>
        <v>4777.8760083018051</v>
      </c>
      <c r="W49" s="1">
        <f t="shared" si="10"/>
        <v>2924.0770921984827</v>
      </c>
      <c r="X49" s="1"/>
      <c r="Y49" s="1">
        <f t="shared" si="10"/>
        <v>2948.9141953272006</v>
      </c>
      <c r="Z49" s="1">
        <f t="shared" si="10"/>
        <v>2948.9141953272006</v>
      </c>
      <c r="AA49" s="1">
        <f t="shared" si="10"/>
        <v>2788.3422578180225</v>
      </c>
      <c r="AB49" s="1">
        <f t="shared" ref="AB49:BU49" si="11">SUM(AB3:AB47)</f>
        <v>3730.5952213981059</v>
      </c>
      <c r="AC49" s="1">
        <f t="shared" si="11"/>
        <v>24.752066308690541</v>
      </c>
      <c r="AD49" s="1">
        <f t="shared" si="11"/>
        <v>987.07800268751328</v>
      </c>
      <c r="AE49" s="1">
        <f t="shared" si="11"/>
        <v>210.04264650850115</v>
      </c>
      <c r="AF49" s="1">
        <f t="shared" si="11"/>
        <v>0</v>
      </c>
      <c r="AG49" s="1">
        <f t="shared" si="11"/>
        <v>48.469552105834715</v>
      </c>
      <c r="AH49" s="1">
        <f t="shared" si="11"/>
        <v>7432.886109596061</v>
      </c>
      <c r="AI49" s="1">
        <f t="shared" si="11"/>
        <v>0</v>
      </c>
      <c r="AJ49" s="1">
        <f t="shared" si="11"/>
        <v>142208.66315329613</v>
      </c>
      <c r="AK49" s="1">
        <f t="shared" si="11"/>
        <v>313688.42788015096</v>
      </c>
      <c r="AL49" s="1">
        <f t="shared" si="11"/>
        <v>32065.589500471608</v>
      </c>
      <c r="AM49" s="1">
        <f t="shared" si="11"/>
        <v>348542.35963844066</v>
      </c>
      <c r="AN49" s="1">
        <f t="shared" si="11"/>
        <v>0</v>
      </c>
      <c r="AO49" s="1">
        <f t="shared" si="11"/>
        <v>6039.3798049855259</v>
      </c>
      <c r="AP49" s="1">
        <f t="shared" si="11"/>
        <v>6.8816733724021031</v>
      </c>
      <c r="AQ49" s="1">
        <f t="shared" si="11"/>
        <v>62703.240064209662</v>
      </c>
      <c r="AR49" s="1">
        <f t="shared" si="11"/>
        <v>25.764738429485611</v>
      </c>
      <c r="AS49" s="1">
        <f t="shared" si="11"/>
        <v>8.9317945080451047</v>
      </c>
      <c r="AT49" s="1">
        <f t="shared" si="11"/>
        <v>5946.8061779396821</v>
      </c>
      <c r="AU49" s="1">
        <f t="shared" si="11"/>
        <v>147.11836469057576</v>
      </c>
      <c r="AV49" s="1">
        <f t="shared" si="11"/>
        <v>11.951865651989397</v>
      </c>
      <c r="AW49" s="1">
        <f t="shared" si="11"/>
        <v>1.2580808129302625</v>
      </c>
      <c r="AX49" s="1">
        <f t="shared" si="11"/>
        <v>24601.24211142935</v>
      </c>
      <c r="AY49" s="1">
        <f t="shared" si="11"/>
        <v>11818.794681680436</v>
      </c>
      <c r="AZ49" s="1">
        <f t="shared" si="11"/>
        <v>12782.447429748916</v>
      </c>
      <c r="BA49" s="1">
        <f t="shared" si="11"/>
        <v>126.04567201683471</v>
      </c>
      <c r="BB49" s="1">
        <f t="shared" si="11"/>
        <v>1.3782153503258705</v>
      </c>
      <c r="BC49" s="1">
        <f t="shared" si="11"/>
        <v>848.70205091057494</v>
      </c>
      <c r="BD49" s="1">
        <f t="shared" si="11"/>
        <v>4.3160584943135065</v>
      </c>
      <c r="BE49" s="1">
        <f t="shared" si="11"/>
        <v>915.08147815871087</v>
      </c>
      <c r="BF49" s="1">
        <f t="shared" si="11"/>
        <v>60.875595826271358</v>
      </c>
      <c r="BG49" s="1">
        <f t="shared" si="11"/>
        <v>15.672288458523125</v>
      </c>
      <c r="BH49" s="1">
        <f t="shared" si="11"/>
        <v>3477.5558709315083</v>
      </c>
      <c r="BI49" s="1">
        <f t="shared" si="11"/>
        <v>699.02394306597944</v>
      </c>
      <c r="BJ49" s="1">
        <f t="shared" si="11"/>
        <v>116.6405276709194</v>
      </c>
      <c r="BK49" s="1">
        <f t="shared" si="11"/>
        <v>99.409661165767815</v>
      </c>
      <c r="BL49" s="1">
        <f t="shared" si="11"/>
        <v>4.4045672915776803</v>
      </c>
      <c r="BM49" s="1">
        <f t="shared" si="11"/>
        <v>1587.0319932443113</v>
      </c>
      <c r="BN49" s="1">
        <f t="shared" si="11"/>
        <v>3157.4156261945882</v>
      </c>
      <c r="BO49" s="1">
        <f t="shared" si="11"/>
        <v>0</v>
      </c>
      <c r="BP49" s="1">
        <f t="shared" si="11"/>
        <v>4.9658180850079807</v>
      </c>
      <c r="BQ49" s="1">
        <f t="shared" si="11"/>
        <v>16527.471167961976</v>
      </c>
      <c r="BR49" s="1">
        <f t="shared" si="11"/>
        <v>0</v>
      </c>
      <c r="BS49" s="1">
        <f t="shared" si="11"/>
        <v>1489.3092470270435</v>
      </c>
      <c r="BT49" s="1">
        <f t="shared" si="11"/>
        <v>139162.02131656389</v>
      </c>
      <c r="BU49" s="1">
        <f t="shared" si="11"/>
        <v>17659.19720814042</v>
      </c>
      <c r="BV49" s="1"/>
      <c r="BW49" s="1"/>
      <c r="BX49" s="1"/>
      <c r="BY49" s="94"/>
      <c r="BZ49" s="69">
        <f>+(R49-B49)/B49</f>
        <v>-0.99073109364116729</v>
      </c>
      <c r="CA49" s="69">
        <f>IF(C49&lt;&gt;0,(AH49-C49)/C49,"")</f>
        <v>-3.2172116666376663E-3</v>
      </c>
      <c r="CB49" s="69">
        <f>IF(D49&lt;&gt;0,(AM49-D49)/D49,"")</f>
        <v>-5.1152130401488352E-3</v>
      </c>
      <c r="CC49" s="69">
        <f t="shared" si="8"/>
        <v>-3.8238398185210416E-3</v>
      </c>
      <c r="CD49" s="69">
        <f t="shared" si="8"/>
        <v>-4.531041715993462E-3</v>
      </c>
      <c r="CE49" s="69">
        <f>IF(G49&lt;&gt;0,(BM49-G49)/G49,"")</f>
        <v>-2.3199452061369642E-3</v>
      </c>
      <c r="CF49" s="69">
        <f>IF(H49&lt;&gt;0,(BT49-H49)/H49,"")</f>
        <v>-4.3122710924595169E-3</v>
      </c>
      <c r="CG49" s="69" t="e">
        <f>IF(#REF!&lt;&gt;0,(BU49-#REF!)/#REF!,"")</f>
        <v>#REF!</v>
      </c>
      <c r="CH49" s="69" t="e">
        <f>IF(#REF!&lt;&gt;0,(BX49-#REF!)/#REF!,"")</f>
        <v>#REF!</v>
      </c>
      <c r="CI49" s="69" t="e">
        <f>IF(#REF!&lt;&gt;0,(BY49-#REF!)/#REF!,"")</f>
        <v>#REF!</v>
      </c>
      <c r="CJ49" s="69" t="e">
        <f>IF(#REF!&lt;&gt;0,(BZ49-#REF!)/#REF!,"")</f>
        <v>#REF!</v>
      </c>
      <c r="CK49" s="69" t="e">
        <f>IF(#REF!&lt;&gt;0,(CA49-#REF!)/#REF!,"")</f>
        <v>#REF!</v>
      </c>
      <c r="CL49" s="69" t="e">
        <f>IF(#REF!&lt;&gt;0,(CB49-#REF!)/#REF!,"")</f>
        <v>#REF!</v>
      </c>
    </row>
    <row r="50" spans="1:90">
      <c r="A50" s="4" t="s">
        <v>458</v>
      </c>
      <c r="B50" s="1">
        <f>SUM(B3:B15)</f>
        <v>1738918.800829178</v>
      </c>
      <c r="C50" s="1">
        <f t="shared" ref="C50:H50" si="12">SUM(C3:C15)</f>
        <v>7456.8764595383636</v>
      </c>
      <c r="D50" s="1">
        <f t="shared" si="12"/>
        <v>350334.39470263623</v>
      </c>
      <c r="E50" s="1">
        <f>SUM(E3:E15)</f>
        <v>24695.674414601133</v>
      </c>
      <c r="F50" s="1">
        <f t="shared" si="12"/>
        <v>11872.589881711352</v>
      </c>
      <c r="G50" s="1">
        <f t="shared" si="12"/>
        <v>1590.7223820087472</v>
      </c>
      <c r="H50" s="1">
        <f t="shared" si="12"/>
        <v>139764.72469862734</v>
      </c>
      <c r="I50" s="94"/>
      <c r="J50" s="94"/>
      <c r="K50" s="1">
        <f>SUM(K3:K15)</f>
        <v>0</v>
      </c>
      <c r="L50" s="1">
        <f t="shared" ref="L50:AA50" si="13">SUM(L3:L15)</f>
        <v>86.66659728755215</v>
      </c>
      <c r="M50" s="1">
        <f t="shared" si="13"/>
        <v>2229.580489104635</v>
      </c>
      <c r="N50" s="1">
        <f t="shared" si="13"/>
        <v>2229.580489104635</v>
      </c>
      <c r="O50" s="1">
        <f t="shared" si="13"/>
        <v>666.57992968007829</v>
      </c>
      <c r="P50" s="1"/>
      <c r="Q50" s="1">
        <f t="shared" si="13"/>
        <v>6217.3777188913264</v>
      </c>
      <c r="R50" s="1">
        <f t="shared" si="13"/>
        <v>16117.875530499225</v>
      </c>
      <c r="S50" s="1">
        <f t="shared" si="13"/>
        <v>1731621.210805712</v>
      </c>
      <c r="T50" s="1">
        <f t="shared" si="13"/>
        <v>10018.373578288754</v>
      </c>
      <c r="U50" s="1">
        <f t="shared" si="13"/>
        <v>2960.144092479256</v>
      </c>
      <c r="V50" s="1">
        <f t="shared" si="13"/>
        <v>4777.8760083018051</v>
      </c>
      <c r="W50" s="1">
        <f t="shared" si="13"/>
        <v>2924.0770921984827</v>
      </c>
      <c r="X50" s="1"/>
      <c r="Y50" s="1">
        <f t="shared" si="13"/>
        <v>2948.9141953272006</v>
      </c>
      <c r="Z50" s="1">
        <f t="shared" si="13"/>
        <v>2948.9141953272006</v>
      </c>
      <c r="AA50" s="1">
        <f t="shared" si="13"/>
        <v>2788.3422578180225</v>
      </c>
      <c r="AB50" s="1">
        <f t="shared" ref="AB50:BU50" si="14">SUM(AB3:AB15)</f>
        <v>3730.5952213981059</v>
      </c>
      <c r="AC50" s="1">
        <f t="shared" si="14"/>
        <v>24.752066308690541</v>
      </c>
      <c r="AD50" s="1">
        <f t="shared" si="14"/>
        <v>987.07800268751328</v>
      </c>
      <c r="AE50" s="1">
        <f t="shared" si="14"/>
        <v>210.04264650850115</v>
      </c>
      <c r="AF50" s="1">
        <f t="shared" si="14"/>
        <v>0</v>
      </c>
      <c r="AG50" s="1">
        <f t="shared" si="14"/>
        <v>48.469552105834715</v>
      </c>
      <c r="AH50" s="1">
        <f t="shared" si="14"/>
        <v>7432.886109596061</v>
      </c>
      <c r="AI50" s="1">
        <f t="shared" si="14"/>
        <v>0</v>
      </c>
      <c r="AJ50" s="1">
        <f t="shared" si="14"/>
        <v>142208.66315329613</v>
      </c>
      <c r="AK50" s="1">
        <f t="shared" si="14"/>
        <v>313688.42788015096</v>
      </c>
      <c r="AL50" s="1">
        <f t="shared" si="14"/>
        <v>32065.589500471608</v>
      </c>
      <c r="AM50" s="1">
        <f t="shared" si="14"/>
        <v>348542.35963844066</v>
      </c>
      <c r="AN50" s="1">
        <f t="shared" si="14"/>
        <v>0</v>
      </c>
      <c r="AO50" s="1">
        <f t="shared" si="14"/>
        <v>6039.3798049855259</v>
      </c>
      <c r="AP50" s="1">
        <f t="shared" si="14"/>
        <v>6.8816733724021031</v>
      </c>
      <c r="AQ50" s="1">
        <f t="shared" si="14"/>
        <v>62703.240064209662</v>
      </c>
      <c r="AR50" s="1">
        <f t="shared" si="14"/>
        <v>25.764738429485611</v>
      </c>
      <c r="AS50" s="1">
        <f t="shared" si="14"/>
        <v>8.9317945080451047</v>
      </c>
      <c r="AT50" s="1">
        <f t="shared" si="14"/>
        <v>5946.8061779396821</v>
      </c>
      <c r="AU50" s="1">
        <f t="shared" si="14"/>
        <v>147.11836469057576</v>
      </c>
      <c r="AV50" s="1">
        <f t="shared" si="14"/>
        <v>11.951865651989397</v>
      </c>
      <c r="AW50" s="1">
        <f t="shared" si="14"/>
        <v>1.2580808129302625</v>
      </c>
      <c r="AX50" s="1">
        <f t="shared" si="14"/>
        <v>24601.24211142935</v>
      </c>
      <c r="AY50" s="1">
        <f t="shared" si="14"/>
        <v>11818.794681680436</v>
      </c>
      <c r="AZ50" s="1">
        <f t="shared" si="14"/>
        <v>12782.447429748916</v>
      </c>
      <c r="BA50" s="1">
        <f t="shared" si="14"/>
        <v>126.04567201683471</v>
      </c>
      <c r="BB50" s="1">
        <f t="shared" si="14"/>
        <v>1.3782153503258705</v>
      </c>
      <c r="BC50" s="1">
        <f t="shared" si="14"/>
        <v>848.70205091057494</v>
      </c>
      <c r="BD50" s="1">
        <f t="shared" si="14"/>
        <v>4.3160584943135065</v>
      </c>
      <c r="BE50" s="1">
        <f t="shared" si="14"/>
        <v>915.08147815871087</v>
      </c>
      <c r="BF50" s="1">
        <f t="shared" si="14"/>
        <v>60.875595826271358</v>
      </c>
      <c r="BG50" s="1">
        <f t="shared" si="14"/>
        <v>15.672288458523125</v>
      </c>
      <c r="BH50" s="1">
        <f t="shared" si="14"/>
        <v>3477.5558709315083</v>
      </c>
      <c r="BI50" s="1">
        <f t="shared" si="14"/>
        <v>699.02394306597944</v>
      </c>
      <c r="BJ50" s="1">
        <f t="shared" si="14"/>
        <v>116.6405276709194</v>
      </c>
      <c r="BK50" s="1">
        <f t="shared" si="14"/>
        <v>99.409661165767815</v>
      </c>
      <c r="BL50" s="1">
        <f t="shared" si="14"/>
        <v>4.4045672915776803</v>
      </c>
      <c r="BM50" s="1">
        <f t="shared" si="14"/>
        <v>1587.0319932443113</v>
      </c>
      <c r="BN50" s="1">
        <f t="shared" si="14"/>
        <v>3157.4156261945882</v>
      </c>
      <c r="BO50" s="1">
        <f t="shared" si="14"/>
        <v>0</v>
      </c>
      <c r="BP50" s="1">
        <f t="shared" si="14"/>
        <v>4.9658180850079807</v>
      </c>
      <c r="BQ50" s="1">
        <f t="shared" si="14"/>
        <v>16527.471167961976</v>
      </c>
      <c r="BR50" s="1">
        <f t="shared" si="14"/>
        <v>0</v>
      </c>
      <c r="BS50" s="1">
        <f t="shared" si="14"/>
        <v>1489.3092470270435</v>
      </c>
      <c r="BT50" s="1">
        <f t="shared" si="14"/>
        <v>139162.02131656389</v>
      </c>
      <c r="BU50" s="1">
        <f t="shared" si="14"/>
        <v>17659.19720814042</v>
      </c>
      <c r="BV50" s="1"/>
      <c r="BW50" s="1"/>
      <c r="BX50" s="1"/>
      <c r="BY50" s="94"/>
      <c r="BZ50" s="69">
        <f>+(R50-B50)/B50</f>
        <v>-0.99073109364116729</v>
      </c>
      <c r="CA50" s="69">
        <f>IF(C50&lt;&gt;0,(AH50-C50)/C50,"")</f>
        <v>-3.2172116666376663E-3</v>
      </c>
      <c r="CB50" s="69">
        <f>IF(D50&lt;&gt;0,(AM50-D50)/D50,"")</f>
        <v>-5.1152130401488352E-3</v>
      </c>
      <c r="CC50" s="69">
        <f t="shared" si="8"/>
        <v>-3.8238398185210416E-3</v>
      </c>
      <c r="CD50" s="69">
        <f t="shared" si="8"/>
        <v>-4.531041715993462E-3</v>
      </c>
      <c r="CE50" s="69">
        <f>IF(G50&lt;&gt;0,(BM50-G50)/G50,"")</f>
        <v>-2.3199452061369642E-3</v>
      </c>
      <c r="CF50" s="69">
        <f>IF(H50&lt;&gt;0,(BT50-H50)/H50,"")</f>
        <v>-4.3122710924595169E-3</v>
      </c>
      <c r="CG50" s="69" t="e">
        <f>IF(#REF!&lt;&gt;0,(BU50-#REF!)/#REF!,"")</f>
        <v>#REF!</v>
      </c>
      <c r="CH50" s="69" t="e">
        <f>IF(#REF!&lt;&gt;0,(BX50-#REF!)/#REF!,"")</f>
        <v>#REF!</v>
      </c>
      <c r="CI50" s="69" t="e">
        <f>IF(#REF!&lt;&gt;0,(BY50-#REF!)/#REF!,"")</f>
        <v>#REF!</v>
      </c>
      <c r="CJ50" s="69" t="e">
        <f>IF(#REF!&lt;&gt;0,(BZ50-#REF!)/#REF!,"")</f>
        <v>#REF!</v>
      </c>
      <c r="CK50" s="69" t="e">
        <f>IF(#REF!&lt;&gt;0,(CA50-#REF!)/#REF!,"")</f>
        <v>#REF!</v>
      </c>
      <c r="CL50" s="69" t="e">
        <f>IF(#REF!&lt;&gt;0,(CB50-#REF!)/#REF!,"")</f>
        <v>#REF!</v>
      </c>
    </row>
    <row r="51" spans="1:90">
      <c r="A51" s="4" t="s">
        <v>459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I51" s="94"/>
      <c r="J51" s="94"/>
      <c r="K51" s="1">
        <f>SUM(K16:K47)</f>
        <v>0</v>
      </c>
      <c r="L51" s="1">
        <f t="shared" ref="L51:AA51" si="16">SUM(L16:L47)</f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/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/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ref="AB51:BU51" si="17">SUM(AB16:AB47)</f>
        <v>0</v>
      </c>
      <c r="AC51" s="1">
        <f t="shared" si="17"/>
        <v>0</v>
      </c>
      <c r="AD51" s="1">
        <f t="shared" si="17"/>
        <v>0</v>
      </c>
      <c r="AE51" s="1">
        <f t="shared" si="17"/>
        <v>0</v>
      </c>
      <c r="AF51" s="1">
        <f t="shared" si="17"/>
        <v>0</v>
      </c>
      <c r="AG51" s="1">
        <f t="shared" si="17"/>
        <v>0</v>
      </c>
      <c r="AH51" s="1">
        <f t="shared" si="17"/>
        <v>0</v>
      </c>
      <c r="AI51" s="1">
        <f t="shared" si="17"/>
        <v>0</v>
      </c>
      <c r="AJ51" s="1">
        <f t="shared" si="17"/>
        <v>0</v>
      </c>
      <c r="AK51" s="1">
        <f t="shared" si="17"/>
        <v>0</v>
      </c>
      <c r="AL51" s="1">
        <f t="shared" si="17"/>
        <v>0</v>
      </c>
      <c r="AM51" s="1">
        <f t="shared" si="17"/>
        <v>0</v>
      </c>
      <c r="AN51" s="1">
        <f t="shared" si="17"/>
        <v>0</v>
      </c>
      <c r="AO51" s="1">
        <f t="shared" si="17"/>
        <v>0</v>
      </c>
      <c r="AP51" s="1">
        <f t="shared" si="17"/>
        <v>0</v>
      </c>
      <c r="AQ51" s="1">
        <f t="shared" si="17"/>
        <v>0</v>
      </c>
      <c r="AR51" s="1">
        <f t="shared" si="17"/>
        <v>0</v>
      </c>
      <c r="AS51" s="1">
        <f t="shared" si="17"/>
        <v>0</v>
      </c>
      <c r="AT51" s="1">
        <f t="shared" si="17"/>
        <v>0</v>
      </c>
      <c r="AU51" s="1">
        <f t="shared" si="17"/>
        <v>0</v>
      </c>
      <c r="AV51" s="1">
        <f t="shared" si="17"/>
        <v>0</v>
      </c>
      <c r="AW51" s="1">
        <f t="shared" si="17"/>
        <v>0</v>
      </c>
      <c r="AX51" s="1">
        <f t="shared" si="17"/>
        <v>0</v>
      </c>
      <c r="AY51" s="1">
        <f t="shared" si="17"/>
        <v>0</v>
      </c>
      <c r="AZ51" s="1">
        <f t="shared" si="17"/>
        <v>0</v>
      </c>
      <c r="BA51" s="1">
        <f t="shared" si="17"/>
        <v>0</v>
      </c>
      <c r="BB51" s="1">
        <f t="shared" si="17"/>
        <v>0</v>
      </c>
      <c r="BC51" s="1">
        <f t="shared" si="17"/>
        <v>0</v>
      </c>
      <c r="BD51" s="1">
        <f t="shared" si="17"/>
        <v>0</v>
      </c>
      <c r="BE51" s="1">
        <f t="shared" si="17"/>
        <v>0</v>
      </c>
      <c r="BF51" s="1">
        <f t="shared" si="17"/>
        <v>0</v>
      </c>
      <c r="BG51" s="1">
        <f t="shared" si="17"/>
        <v>0</v>
      </c>
      <c r="BH51" s="1">
        <f t="shared" si="17"/>
        <v>0</v>
      </c>
      <c r="BI51" s="1">
        <f t="shared" si="17"/>
        <v>0</v>
      </c>
      <c r="BJ51" s="1">
        <f t="shared" si="17"/>
        <v>0</v>
      </c>
      <c r="BK51" s="1">
        <f t="shared" si="17"/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>
        <f t="shared" si="17"/>
        <v>0</v>
      </c>
      <c r="BQ51" s="1">
        <f t="shared" si="17"/>
        <v>0</v>
      </c>
      <c r="BR51" s="1">
        <f t="shared" si="17"/>
        <v>0</v>
      </c>
      <c r="BS51" s="1">
        <f t="shared" si="17"/>
        <v>0</v>
      </c>
      <c r="BT51" s="1">
        <f t="shared" si="17"/>
        <v>0</v>
      </c>
      <c r="BU51" s="1">
        <f t="shared" si="17"/>
        <v>0</v>
      </c>
      <c r="BV51" s="1"/>
      <c r="BW51" s="1"/>
      <c r="BX51" s="1"/>
      <c r="BY51" s="94"/>
      <c r="BZ51" s="69" t="e">
        <f>+(R51-B51)/B51</f>
        <v>#DIV/0!</v>
      </c>
      <c r="CA51" s="69" t="str">
        <f>IF(C51&lt;&gt;0,(AH51-C51)/C51,"")</f>
        <v/>
      </c>
      <c r="CB51" s="69" t="str">
        <f>IF(D51&lt;&gt;0,(AM51-D51)/D51,"")</f>
        <v/>
      </c>
      <c r="CC51" s="69" t="str">
        <f t="shared" si="8"/>
        <v/>
      </c>
      <c r="CD51" s="69" t="str">
        <f t="shared" si="8"/>
        <v/>
      </c>
      <c r="CE51" s="69" t="str">
        <f>IF(G51&lt;&gt;0,(BM51-G51)/G51,"")</f>
        <v/>
      </c>
      <c r="CF51" s="69" t="str">
        <f>IF(H51&lt;&gt;0,(BT51-H51)/H51,"")</f>
        <v/>
      </c>
      <c r="CG51" s="69" t="e">
        <f>IF(#REF!&lt;&gt;0,(BU51-#REF!)/#REF!,"")</f>
        <v>#REF!</v>
      </c>
      <c r="CH51" s="69" t="e">
        <f>IF(#REF!&lt;&gt;0,(BX51-#REF!)/#REF!,"")</f>
        <v>#REF!</v>
      </c>
      <c r="CI51" s="69" t="e">
        <f>IF(#REF!&lt;&gt;0,(BY51-#REF!)/#REF!,"")</f>
        <v>#REF!</v>
      </c>
      <c r="CJ51" s="69" t="e">
        <f>IF(#REF!&lt;&gt;0,(BZ51-#REF!)/#REF!,"")</f>
        <v>#REF!</v>
      </c>
      <c r="CK51" s="69" t="e">
        <f>IF(#REF!&lt;&gt;0,(CA51-#REF!)/#REF!,"")</f>
        <v>#REF!</v>
      </c>
      <c r="CL51" s="69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T38"/>
  <sheetViews>
    <sheetView zoomScale="85" zoomScaleNormal="85" workbookViewId="0">
      <pane xSplit="1" ySplit="2" topLeftCell="B29" activePane="bottomRight" state="frozen"/>
      <selection pane="bottomRight" activeCell="D38" sqref="D38"/>
      <selection pane="bottomLeft" activeCell="A3" sqref="A3"/>
      <selection pane="topRight" activeCell="B1" sqref="B1"/>
    </sheetView>
  </sheetViews>
  <sheetFormatPr defaultColWidth="9.140625" defaultRowHeight="15"/>
  <cols>
    <col min="1" max="1" width="18.85546875" style="22" customWidth="1"/>
    <col min="2" max="2" width="10.85546875" style="20" customWidth="1"/>
    <col min="3" max="3" width="9.140625" style="20"/>
    <col min="4" max="4" width="10.140625" style="20" customWidth="1"/>
    <col min="5" max="14" width="9.140625" style="20"/>
    <col min="15" max="15" width="9.140625" style="22"/>
    <col min="16" max="16" width="21.28515625" style="22" bestFit="1" customWidth="1"/>
    <col min="17" max="17" width="5.42578125" style="20" bestFit="1" customWidth="1"/>
    <col min="18" max="18" width="9.85546875" style="20" bestFit="1" customWidth="1"/>
    <col min="19" max="19" width="5.5703125" style="20" bestFit="1" customWidth="1"/>
    <col min="20" max="20" width="14.5703125" style="20" bestFit="1" customWidth="1"/>
    <col min="21" max="21" width="5.5703125" style="20" bestFit="1" customWidth="1"/>
    <col min="22" max="22" width="5.7109375" style="20" bestFit="1" customWidth="1"/>
    <col min="23" max="23" width="13.42578125" style="20" bestFit="1" customWidth="1"/>
    <col min="24" max="24" width="5.7109375" style="20" bestFit="1" customWidth="1"/>
    <col min="25" max="25" width="9.28515625" style="20" bestFit="1" customWidth="1"/>
    <col min="26" max="26" width="5.7109375" style="20" bestFit="1" customWidth="1"/>
    <col min="27" max="27" width="5.7109375" style="20" customWidth="1"/>
    <col min="28" max="28" width="5.7109375" style="20" bestFit="1" customWidth="1"/>
    <col min="29" max="29" width="5.85546875" style="20" bestFit="1" customWidth="1"/>
    <col min="30" max="30" width="6.42578125" style="20" bestFit="1" customWidth="1"/>
    <col min="31" max="31" width="15.42578125" style="20" bestFit="1" customWidth="1"/>
    <col min="32" max="32" width="6.5703125" style="20" bestFit="1" customWidth="1"/>
    <col min="33" max="33" width="5.7109375" style="20" bestFit="1" customWidth="1"/>
    <col min="34" max="34" width="5.140625" style="20" bestFit="1" customWidth="1"/>
    <col min="35" max="35" width="4.140625" style="20" bestFit="1" customWidth="1"/>
    <col min="36" max="36" width="6.5703125" style="20" bestFit="1" customWidth="1"/>
    <col min="37" max="37" width="6.140625" style="20" bestFit="1" customWidth="1"/>
    <col min="38" max="38" width="5.7109375" style="20" bestFit="1" customWidth="1"/>
    <col min="39" max="39" width="10" style="20" bestFit="1" customWidth="1"/>
    <col min="40" max="40" width="10" style="76" customWidth="1"/>
    <col min="41" max="41" width="7.7109375" style="20" bestFit="1" customWidth="1"/>
    <col min="42" max="42" width="6.7109375" style="20" bestFit="1" customWidth="1"/>
    <col min="43" max="43" width="7.7109375" style="20" bestFit="1" customWidth="1"/>
    <col min="44" max="44" width="5.7109375" style="20" bestFit="1" customWidth="1"/>
    <col min="45" max="45" width="4.28515625" style="20" bestFit="1" customWidth="1"/>
    <col min="46" max="46" width="6.7109375" style="20" bestFit="1" customWidth="1"/>
    <col min="47" max="47" width="4.5703125" style="20" bestFit="1" customWidth="1"/>
    <col min="48" max="48" width="4.140625" style="20" bestFit="1" customWidth="1"/>
    <col min="49" max="49" width="5.7109375" style="20" bestFit="1" customWidth="1"/>
    <col min="50" max="50" width="4.140625" style="20" bestFit="1" customWidth="1"/>
    <col min="51" max="51" width="5.85546875" style="20" bestFit="1" customWidth="1"/>
    <col min="52" max="52" width="3.28515625" style="20" bestFit="1" customWidth="1"/>
    <col min="53" max="53" width="6.7109375" style="20" bestFit="1" customWidth="1"/>
    <col min="54" max="54" width="6.85546875" style="20" bestFit="1" customWidth="1"/>
    <col min="55" max="55" width="5.7109375" style="20" bestFit="1" customWidth="1"/>
    <col min="56" max="56" width="5.140625" style="20" bestFit="1" customWidth="1"/>
    <col min="57" max="57" width="5.28515625" style="20" bestFit="1" customWidth="1"/>
    <col min="58" max="58" width="8.7109375" style="20" bestFit="1" customWidth="1"/>
    <col min="59" max="59" width="4.85546875" style="20" bestFit="1" customWidth="1"/>
    <col min="60" max="60" width="7.85546875" style="20" bestFit="1" customWidth="1"/>
    <col min="61" max="61" width="5.85546875" style="20" bestFit="1" customWidth="1"/>
    <col min="62" max="62" width="6" style="20" bestFit="1" customWidth="1"/>
    <col min="63" max="64" width="5.7109375" style="20" bestFit="1" customWidth="1"/>
    <col min="65" max="65" width="3.85546875" style="20" bestFit="1" customWidth="1"/>
    <col min="66" max="66" width="5.7109375" style="20" bestFit="1" customWidth="1"/>
    <col min="67" max="67" width="3.85546875" style="20" bestFit="1" customWidth="1"/>
    <col min="68" max="68" width="5.7109375" style="20" bestFit="1" customWidth="1"/>
    <col min="69" max="70" width="5.28515625" style="20" bestFit="1" customWidth="1"/>
    <col min="71" max="71" width="6.7109375" style="20" bestFit="1" customWidth="1"/>
    <col min="72" max="72" width="5.7109375" style="20" bestFit="1" customWidth="1"/>
    <col min="73" max="73" width="9.140625" style="20" bestFit="1" customWidth="1"/>
    <col min="74" max="74" width="6.7109375" style="20" bestFit="1" customWidth="1"/>
    <col min="75" max="75" width="7.5703125" style="20" customWidth="1"/>
    <col min="76" max="76" width="8" style="20" bestFit="1" customWidth="1"/>
    <col min="77" max="77" width="6.7109375" style="20" customWidth="1"/>
    <col min="78" max="78" width="9" style="20" bestFit="1" customWidth="1"/>
    <col min="79" max="79" width="7.140625" style="20" customWidth="1"/>
    <col min="80" max="16384" width="9.140625" style="22"/>
  </cols>
  <sheetData>
    <row r="1" spans="1:98">
      <c r="A1" s="94"/>
      <c r="B1" s="76" t="s">
        <v>313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94"/>
      <c r="P1" s="94" t="s">
        <v>362</v>
      </c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 t="s">
        <v>472</v>
      </c>
      <c r="BX1" s="76"/>
      <c r="BY1" s="76"/>
      <c r="BZ1" s="76"/>
      <c r="CA1" s="76"/>
      <c r="CB1" s="94"/>
      <c r="CC1" s="94" t="s">
        <v>315</v>
      </c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</row>
    <row r="2" spans="1:98">
      <c r="A2" s="6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 t="s">
        <v>317</v>
      </c>
      <c r="J2" s="94" t="s">
        <v>318</v>
      </c>
      <c r="K2" s="94" t="s">
        <v>319</v>
      </c>
      <c r="L2" s="52" t="s">
        <v>321</v>
      </c>
      <c r="M2" s="52" t="s">
        <v>322</v>
      </c>
      <c r="N2" s="52" t="s">
        <v>323</v>
      </c>
      <c r="O2" s="94"/>
      <c r="P2" s="94" t="s">
        <v>324</v>
      </c>
      <c r="Q2" s="76" t="s">
        <v>35</v>
      </c>
      <c r="R2" s="76" t="s">
        <v>37</v>
      </c>
      <c r="S2" s="76" t="s">
        <v>39</v>
      </c>
      <c r="T2" s="76" t="s">
        <v>41</v>
      </c>
      <c r="U2" s="76" t="s">
        <v>43</v>
      </c>
      <c r="V2" s="76" t="s">
        <v>45</v>
      </c>
      <c r="W2" s="76" t="s">
        <v>47</v>
      </c>
      <c r="X2" s="76" t="s">
        <v>49</v>
      </c>
      <c r="Y2" s="76" t="s">
        <v>53</v>
      </c>
      <c r="Z2" s="76" t="s">
        <v>55</v>
      </c>
      <c r="AA2" s="76" t="s">
        <v>57</v>
      </c>
      <c r="AB2" s="76" t="s">
        <v>59</v>
      </c>
      <c r="AC2" s="76" t="s">
        <v>61</v>
      </c>
      <c r="AD2" s="76" t="s">
        <v>63</v>
      </c>
      <c r="AE2" s="76" t="s">
        <v>65</v>
      </c>
      <c r="AF2" s="76" t="s">
        <v>69</v>
      </c>
      <c r="AG2" s="76" t="s">
        <v>71</v>
      </c>
      <c r="AH2" s="76" t="s">
        <v>73</v>
      </c>
      <c r="AI2" s="76" t="s">
        <v>75</v>
      </c>
      <c r="AJ2" s="76" t="s">
        <v>77</v>
      </c>
      <c r="AK2" s="76" t="s">
        <v>79</v>
      </c>
      <c r="AL2" s="76" t="s">
        <v>81</v>
      </c>
      <c r="AM2" s="76" t="s">
        <v>83</v>
      </c>
      <c r="AN2" s="76" t="s">
        <v>329</v>
      </c>
      <c r="AO2" s="76" t="s">
        <v>85</v>
      </c>
      <c r="AP2" s="76" t="s">
        <v>87</v>
      </c>
      <c r="AQ2" s="76" t="s">
        <v>161</v>
      </c>
      <c r="AR2" s="76" t="s">
        <v>93</v>
      </c>
      <c r="AS2" s="76" t="s">
        <v>95</v>
      </c>
      <c r="AT2" s="76" t="s">
        <v>97</v>
      </c>
      <c r="AU2" s="76" t="s">
        <v>99</v>
      </c>
      <c r="AV2" s="76" t="s">
        <v>101</v>
      </c>
      <c r="AW2" s="76" t="s">
        <v>103</v>
      </c>
      <c r="AX2" s="76" t="s">
        <v>105</v>
      </c>
      <c r="AY2" s="76" t="s">
        <v>107</v>
      </c>
      <c r="AZ2" s="76" t="s">
        <v>109</v>
      </c>
      <c r="BA2" s="76" t="s">
        <v>162</v>
      </c>
      <c r="BB2" s="76" t="s">
        <v>163</v>
      </c>
      <c r="BC2" s="76" t="s">
        <v>111</v>
      </c>
      <c r="BD2" s="76" t="s">
        <v>113</v>
      </c>
      <c r="BE2" s="76" t="s">
        <v>115</v>
      </c>
      <c r="BF2" s="76" t="s">
        <v>117</v>
      </c>
      <c r="BG2" s="76" t="s">
        <v>119</v>
      </c>
      <c r="BH2" s="76" t="s">
        <v>121</v>
      </c>
      <c r="BI2" s="76" t="s">
        <v>123</v>
      </c>
      <c r="BJ2" s="76" t="s">
        <v>125</v>
      </c>
      <c r="BK2" s="76" t="s">
        <v>127</v>
      </c>
      <c r="BL2" s="76" t="s">
        <v>129</v>
      </c>
      <c r="BM2" s="76" t="s">
        <v>131</v>
      </c>
      <c r="BN2" s="76" t="s">
        <v>133</v>
      </c>
      <c r="BO2" s="76" t="s">
        <v>135</v>
      </c>
      <c r="BP2" s="76" t="s">
        <v>139</v>
      </c>
      <c r="BQ2" s="76" t="s">
        <v>143</v>
      </c>
      <c r="BR2" s="76" t="s">
        <v>145</v>
      </c>
      <c r="BS2" s="76" t="s">
        <v>147</v>
      </c>
      <c r="BT2" s="76" t="s">
        <v>151</v>
      </c>
      <c r="BU2" s="76" t="s">
        <v>153</v>
      </c>
      <c r="BV2" s="76" t="s">
        <v>473</v>
      </c>
      <c r="BW2" s="94" t="s">
        <v>141</v>
      </c>
      <c r="BX2" s="94" t="s">
        <v>155</v>
      </c>
      <c r="BY2" s="94"/>
      <c r="BZ2" s="94" t="s">
        <v>461</v>
      </c>
      <c r="CA2" s="76"/>
      <c r="CB2" s="76" t="s">
        <v>69</v>
      </c>
      <c r="CC2" s="76" t="s">
        <v>53</v>
      </c>
      <c r="CD2" s="76" t="s">
        <v>81</v>
      </c>
      <c r="CE2" s="76" t="s">
        <v>161</v>
      </c>
      <c r="CF2" s="76" t="s">
        <v>162</v>
      </c>
      <c r="CG2" s="76" t="s">
        <v>163</v>
      </c>
      <c r="CH2" s="76" t="s">
        <v>139</v>
      </c>
      <c r="CI2" s="76" t="s">
        <v>164</v>
      </c>
      <c r="CJ2" s="94" t="s">
        <v>317</v>
      </c>
      <c r="CK2" s="94" t="s">
        <v>318</v>
      </c>
      <c r="CL2" s="94" t="s">
        <v>319</v>
      </c>
      <c r="CM2" s="52" t="s">
        <v>321</v>
      </c>
      <c r="CN2" s="52" t="s">
        <v>322</v>
      </c>
      <c r="CO2" s="52" t="s">
        <v>323</v>
      </c>
      <c r="CP2" s="52"/>
      <c r="CQ2" s="52"/>
      <c r="CR2" s="52"/>
      <c r="CS2" s="52"/>
      <c r="CT2" s="52"/>
    </row>
    <row r="3" spans="1:98">
      <c r="A3" s="15" t="s">
        <v>474</v>
      </c>
      <c r="B3" s="76">
        <v>74901.420155130574</v>
      </c>
      <c r="C3" s="76">
        <v>145.12267061221354</v>
      </c>
      <c r="D3" s="76">
        <v>20506.643899442312</v>
      </c>
      <c r="E3" s="76">
        <v>1452.8976361646335</v>
      </c>
      <c r="F3" s="76">
        <v>1171.6245354677744</v>
      </c>
      <c r="G3" s="76">
        <v>532.56389950880032</v>
      </c>
      <c r="H3" s="76">
        <v>7228.7341366123956</v>
      </c>
      <c r="I3" s="76">
        <v>31.902256591807561</v>
      </c>
      <c r="J3" s="76">
        <v>178.11311158841858</v>
      </c>
      <c r="K3" s="76">
        <v>75.807096171396381</v>
      </c>
      <c r="L3" s="76">
        <v>5.3588819188384091</v>
      </c>
      <c r="M3" s="76">
        <v>26.420504409633164</v>
      </c>
      <c r="N3" s="76">
        <v>10.881005511000364</v>
      </c>
      <c r="O3" s="94"/>
      <c r="P3" s="94" t="s">
        <v>435</v>
      </c>
      <c r="Q3" s="76">
        <v>0</v>
      </c>
      <c r="R3" s="76">
        <v>0</v>
      </c>
      <c r="S3" s="76">
        <v>0</v>
      </c>
      <c r="T3" s="76">
        <v>0</v>
      </c>
      <c r="U3" s="76">
        <v>0</v>
      </c>
      <c r="V3" s="76">
        <v>0</v>
      </c>
      <c r="W3" s="76">
        <v>0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0</v>
      </c>
      <c r="AD3" s="76">
        <v>0</v>
      </c>
      <c r="AE3" s="76">
        <v>0</v>
      </c>
      <c r="AF3" s="76">
        <v>0</v>
      </c>
      <c r="AG3" s="76">
        <v>0</v>
      </c>
      <c r="AH3" s="76">
        <v>0</v>
      </c>
      <c r="AI3" s="76">
        <v>0</v>
      </c>
      <c r="AJ3" s="76">
        <v>0</v>
      </c>
      <c r="AK3" s="76">
        <v>0</v>
      </c>
      <c r="AL3" s="76">
        <v>0</v>
      </c>
      <c r="AM3" s="76">
        <v>0</v>
      </c>
      <c r="AN3" s="76">
        <v>0</v>
      </c>
      <c r="AO3" s="76">
        <v>0</v>
      </c>
      <c r="AP3" s="76">
        <v>0</v>
      </c>
      <c r="AQ3" s="76">
        <v>0</v>
      </c>
      <c r="AR3" s="76">
        <v>0</v>
      </c>
      <c r="AS3" s="76">
        <v>0</v>
      </c>
      <c r="AT3" s="76">
        <v>0</v>
      </c>
      <c r="AU3" s="76">
        <v>0</v>
      </c>
      <c r="AV3" s="76">
        <v>0</v>
      </c>
      <c r="AW3" s="76">
        <v>0</v>
      </c>
      <c r="AX3" s="76">
        <v>0</v>
      </c>
      <c r="AY3" s="76">
        <v>0</v>
      </c>
      <c r="AZ3" s="76">
        <v>0</v>
      </c>
      <c r="BA3" s="76">
        <v>0</v>
      </c>
      <c r="BB3" s="76">
        <v>0</v>
      </c>
      <c r="BC3" s="76">
        <v>0</v>
      </c>
      <c r="BD3" s="76">
        <v>0</v>
      </c>
      <c r="BE3" s="76">
        <v>0</v>
      </c>
      <c r="BF3" s="76">
        <v>0</v>
      </c>
      <c r="BG3" s="76">
        <v>0</v>
      </c>
      <c r="BH3" s="76">
        <v>0</v>
      </c>
      <c r="BI3" s="76">
        <v>0</v>
      </c>
      <c r="BJ3" s="76">
        <v>0</v>
      </c>
      <c r="BK3" s="76">
        <v>0</v>
      </c>
      <c r="BL3" s="76">
        <v>0</v>
      </c>
      <c r="BM3" s="76">
        <v>0</v>
      </c>
      <c r="BN3" s="76">
        <v>0</v>
      </c>
      <c r="BO3" s="76">
        <v>0</v>
      </c>
      <c r="BP3" s="76">
        <v>0</v>
      </c>
      <c r="BQ3" s="76">
        <v>0</v>
      </c>
      <c r="BR3" s="76">
        <v>0</v>
      </c>
      <c r="BS3" s="76">
        <v>0</v>
      </c>
      <c r="BT3" s="76">
        <v>0</v>
      </c>
      <c r="BU3" s="76">
        <v>0</v>
      </c>
      <c r="BV3" s="90">
        <v>0</v>
      </c>
      <c r="BW3" s="76">
        <f t="shared" ref="BW3" si="0">AT3*0.108*92.1006/14.43</f>
        <v>0</v>
      </c>
      <c r="BX3" s="76">
        <f>BV3-AK3*0.966*106.165/128.1705</f>
        <v>0</v>
      </c>
      <c r="BY3" s="76"/>
      <c r="BZ3" s="76" t="str">
        <f t="shared" ref="BZ3:BZ34" si="1">IF(BU3&lt;&gt;0,S3+Q3+U3+V3+X3+Z3+AA3+AB3+AC3+AD3+AG3+AH3+AI3+AJ3+AR3+AT3+BL3+BR3+BS3+BT3+BV3,"")</f>
        <v/>
      </c>
      <c r="CA3" s="76"/>
      <c r="CB3" s="24" t="str">
        <f t="shared" ref="CB3:CB34" si="2">IF(AQ3&lt;&gt;0,AF3/AQ3,"")</f>
        <v/>
      </c>
      <c r="CC3" s="69">
        <f t="shared" ref="CC3:CC34" si="3">IF(B3&lt;&gt;0,(Y3-B3)/B3,"")</f>
        <v>-1</v>
      </c>
      <c r="CD3" s="69">
        <f t="shared" ref="CD3:CD36" si="4">IF(C3&lt;&gt;0,(AL3-C3)/C3,"")</f>
        <v>-1</v>
      </c>
      <c r="CE3" s="69">
        <f t="shared" ref="CE3:CE36" si="5">IF(D3&lt;&gt;0,(AQ3-D3)/D3,"")</f>
        <v>-1</v>
      </c>
      <c r="CF3" s="69">
        <f t="shared" ref="CF3:CF36" si="6">IF(E3&lt;&gt;0,(BA3-E3)/E3,"")</f>
        <v>-1</v>
      </c>
      <c r="CG3" s="69">
        <f t="shared" ref="CG3:CG36" si="7">IF(F3&lt;&gt;0,(BB3-F3)/F3,"")</f>
        <v>-1</v>
      </c>
      <c r="CH3" s="69">
        <f t="shared" ref="CH3:CH36" si="8">IF(G3&lt;&gt;0,(BP3-G3)/G3,"")</f>
        <v>-1</v>
      </c>
      <c r="CI3" s="69">
        <f t="shared" ref="CI3:CI36" si="9">IF(H3&lt;&gt;0,(BU3-H3)/H3,"")</f>
        <v>-1</v>
      </c>
      <c r="CJ3" s="69">
        <f t="shared" ref="CJ3:CJ34" si="10">IF(I3&lt;&gt;0,(T3-I3)/I3,"")</f>
        <v>-1</v>
      </c>
      <c r="CK3" s="69">
        <f t="shared" ref="CK3:CK34" si="11">IF(J3&lt;&gt;0,(V3-J3)/J3,"")</f>
        <v>-1</v>
      </c>
      <c r="CL3" s="69">
        <f t="shared" ref="CL3:CL34" si="12">IF(K3&lt;&gt;0,(AE3-K3)/K3,"")</f>
        <v>-1</v>
      </c>
      <c r="CM3" s="69">
        <f t="shared" ref="CM3:CM34" si="13">IF(L3&lt;&gt;0,(R3-L3)/L3,"")</f>
        <v>-1</v>
      </c>
      <c r="CN3" s="69">
        <f t="shared" ref="CN3:CN34" si="14">IF(M3&lt;&gt;0,(W3-M3)/M3,"")</f>
        <v>-1</v>
      </c>
      <c r="CO3" s="69">
        <f t="shared" ref="CO3:CO34" si="15">IF(N3&lt;&gt;0,(AK3-N3)/N3,"")</f>
        <v>-1</v>
      </c>
      <c r="CP3" s="69"/>
      <c r="CQ3" s="69"/>
      <c r="CR3" s="69"/>
      <c r="CS3" s="69"/>
      <c r="CT3" s="69"/>
    </row>
    <row r="4" spans="1:98">
      <c r="A4" s="46" t="s">
        <v>475</v>
      </c>
      <c r="B4" s="76">
        <v>322913.79669229273</v>
      </c>
      <c r="C4" s="76">
        <v>504.76101591299994</v>
      </c>
      <c r="D4" s="76">
        <v>80887.337877131577</v>
      </c>
      <c r="E4" s="76">
        <v>2380.8606883641996</v>
      </c>
      <c r="F4" s="76">
        <v>1614.8812130159847</v>
      </c>
      <c r="G4" s="76">
        <v>1162.4114092965299</v>
      </c>
      <c r="H4" s="76">
        <v>26038.928712254183</v>
      </c>
      <c r="I4" s="76">
        <v>123.46201405300002</v>
      </c>
      <c r="J4" s="76">
        <v>731.98182455929964</v>
      </c>
      <c r="K4" s="76">
        <v>288.69692271140008</v>
      </c>
      <c r="L4" s="76">
        <v>20.987206176500003</v>
      </c>
      <c r="M4" s="76">
        <v>110.95884330865684</v>
      </c>
      <c r="N4" s="76">
        <v>43.083200280100023</v>
      </c>
      <c r="O4" s="94"/>
      <c r="P4" s="94" t="s">
        <v>436</v>
      </c>
      <c r="Q4" s="76">
        <v>50.779058406211526</v>
      </c>
      <c r="R4" s="76">
        <v>20.98669222154874</v>
      </c>
      <c r="S4" s="76">
        <v>123.45871374882535</v>
      </c>
      <c r="T4" s="76">
        <v>123.45975146887352</v>
      </c>
      <c r="U4" s="76">
        <v>73.271280171629869</v>
      </c>
      <c r="V4" s="76">
        <v>731.83539060553051</v>
      </c>
      <c r="W4" s="76">
        <v>110.9426793100679</v>
      </c>
      <c r="X4" s="76">
        <v>1198.0488178265734</v>
      </c>
      <c r="Y4" s="76">
        <v>322859.08138648683</v>
      </c>
      <c r="Z4" s="76">
        <v>1639.350120945453</v>
      </c>
      <c r="AA4" s="76">
        <v>473.12303440268545</v>
      </c>
      <c r="AB4" s="76">
        <v>478.64812575373264</v>
      </c>
      <c r="AC4" s="76">
        <v>21.269784215582039</v>
      </c>
      <c r="AD4" s="76">
        <v>288.69829786526469</v>
      </c>
      <c r="AE4" s="76">
        <v>288.69832798443548</v>
      </c>
      <c r="AF4" s="76">
        <v>647.05939538241932</v>
      </c>
      <c r="AG4" s="76">
        <v>949.0761215705727</v>
      </c>
      <c r="AH4" s="76">
        <v>17.198139628513481</v>
      </c>
      <c r="AI4" s="76">
        <v>10.075465709816632</v>
      </c>
      <c r="AJ4" s="76">
        <v>125.72506544823818</v>
      </c>
      <c r="AK4" s="76">
        <v>43.080759983614143</v>
      </c>
      <c r="AL4" s="76">
        <v>504.69143173663599</v>
      </c>
      <c r="AM4" s="76">
        <v>0</v>
      </c>
      <c r="AN4" s="76">
        <v>26934.216712798381</v>
      </c>
      <c r="AO4" s="76">
        <v>68708.874060527931</v>
      </c>
      <c r="AP4" s="76">
        <v>11526.164636320054</v>
      </c>
      <c r="AQ4" s="76">
        <v>80882.098092230415</v>
      </c>
      <c r="AR4" s="76">
        <v>858.00824617360252</v>
      </c>
      <c r="AS4" s="76">
        <v>1.7861312301239565</v>
      </c>
      <c r="AT4" s="76">
        <v>13211.839044339355</v>
      </c>
      <c r="AU4" s="76">
        <v>9.3704814122808493</v>
      </c>
      <c r="AV4" s="76">
        <v>1.8486678681856497</v>
      </c>
      <c r="AW4" s="76">
        <v>834.86655180586058</v>
      </c>
      <c r="AX4" s="76">
        <v>15.914425723529391</v>
      </c>
      <c r="AY4" s="76">
        <v>0.73115172098304027</v>
      </c>
      <c r="AZ4" s="76">
        <v>0.53224694632296587</v>
      </c>
      <c r="BA4" s="76">
        <v>2380.4662649976576</v>
      </c>
      <c r="BB4" s="76">
        <v>1614.5713357384657</v>
      </c>
      <c r="BC4" s="76">
        <v>765.89492925919205</v>
      </c>
      <c r="BD4" s="76">
        <v>8.1927613110887059</v>
      </c>
      <c r="BE4" s="76">
        <v>9.9359466812171712E-2</v>
      </c>
      <c r="BF4" s="76">
        <v>59.062060219249702</v>
      </c>
      <c r="BG4" s="76">
        <v>1.815176562663624</v>
      </c>
      <c r="BH4" s="76">
        <v>83.256224695073257</v>
      </c>
      <c r="BI4" s="76">
        <v>12.395480083996107</v>
      </c>
      <c r="BJ4" s="76">
        <v>2.9368966969251034</v>
      </c>
      <c r="BK4" s="76">
        <v>396.98996963133231</v>
      </c>
      <c r="BL4" s="76">
        <v>69.615065866036133</v>
      </c>
      <c r="BM4" s="76">
        <v>9.0322305042521656</v>
      </c>
      <c r="BN4" s="76">
        <v>175.28350292387998</v>
      </c>
      <c r="BO4" s="76">
        <v>0.45801693590612758</v>
      </c>
      <c r="BP4" s="76">
        <v>1162.2298269922908</v>
      </c>
      <c r="BQ4" s="76">
        <v>0</v>
      </c>
      <c r="BR4" s="76">
        <v>0.74337288696373971</v>
      </c>
      <c r="BS4" s="76">
        <v>3064.0212012994066</v>
      </c>
      <c r="BT4" s="76">
        <v>306.73874883381012</v>
      </c>
      <c r="BU4" s="76">
        <v>26033.721412832001</v>
      </c>
      <c r="BV4" s="76">
        <v>4509.1690752983104</v>
      </c>
      <c r="BW4" s="76">
        <f t="shared" ref="BW4:BW34" si="16">AT4*0.108*92.1006/14.43</f>
        <v>9107.1640147889648</v>
      </c>
      <c r="BX4" s="76">
        <f t="shared" ref="BX4:BX34" si="17">BV4-AK4*0.966*106.165/128.1705</f>
        <v>4474.6980843790589</v>
      </c>
      <c r="BY4" s="76"/>
      <c r="BZ4" s="76">
        <f t="shared" si="1"/>
        <v>28200.692170996117</v>
      </c>
      <c r="CA4" s="76"/>
      <c r="CB4" s="24">
        <f t="shared" si="2"/>
        <v>8.0000322771619139E-3</v>
      </c>
      <c r="CC4" s="69">
        <f t="shared" si="3"/>
        <v>-1.6944245295918238E-4</v>
      </c>
      <c r="CD4" s="69">
        <f t="shared" si="4"/>
        <v>-1.3785568649370472E-4</v>
      </c>
      <c r="CE4" s="69">
        <f t="shared" si="5"/>
        <v>-6.4778802698644853E-5</v>
      </c>
      <c r="CF4" s="69">
        <f t="shared" si="6"/>
        <v>-1.6566419382270023E-4</v>
      </c>
      <c r="CG4" s="69">
        <f t="shared" si="7"/>
        <v>-1.9188858909337513E-4</v>
      </c>
      <c r="CH4" s="69">
        <f t="shared" si="8"/>
        <v>-1.5621173604016031E-4</v>
      </c>
      <c r="CI4" s="69">
        <f t="shared" si="9"/>
        <v>-1.9998132333804767E-4</v>
      </c>
      <c r="CJ4" s="69">
        <f t="shared" si="10"/>
        <v>-1.8326155974800326E-5</v>
      </c>
      <c r="CK4" s="69">
        <f t="shared" si="11"/>
        <v>-2.0005135217298018E-4</v>
      </c>
      <c r="CL4" s="69">
        <f t="shared" si="12"/>
        <v>4.8676412003434788E-6</v>
      </c>
      <c r="CM4" s="69">
        <f t="shared" si="13"/>
        <v>-2.4488964702610537E-5</v>
      </c>
      <c r="CN4" s="69">
        <f t="shared" si="14"/>
        <v>-1.4567562266283547E-4</v>
      </c>
      <c r="CO4" s="69">
        <f t="shared" si="15"/>
        <v>-5.664148600879506E-5</v>
      </c>
      <c r="CP4" s="69"/>
      <c r="CQ4" s="69"/>
      <c r="CR4" s="69"/>
      <c r="CS4" s="69"/>
      <c r="CT4" s="69"/>
    </row>
    <row r="5" spans="1:98">
      <c r="A5" s="15" t="s">
        <v>476</v>
      </c>
      <c r="B5" s="76">
        <v>93364.213808676563</v>
      </c>
      <c r="C5" s="76">
        <v>134.70874629829999</v>
      </c>
      <c r="D5" s="76">
        <v>21697.648244851393</v>
      </c>
      <c r="E5" s="76">
        <v>1342.4884125740311</v>
      </c>
      <c r="F5" s="76">
        <v>1082.1080936740598</v>
      </c>
      <c r="G5" s="76">
        <v>503.20124790270012</v>
      </c>
      <c r="H5" s="76">
        <v>7301.2476454896005</v>
      </c>
      <c r="I5" s="76">
        <v>32.805490939300007</v>
      </c>
      <c r="J5" s="76">
        <v>195.96520379154947</v>
      </c>
      <c r="K5" s="76">
        <v>76.823033014599986</v>
      </c>
      <c r="L5" s="76">
        <v>5.5617784398114996</v>
      </c>
      <c r="M5" s="76">
        <v>29.204355472560032</v>
      </c>
      <c r="N5" s="76">
        <v>11.449597057681501</v>
      </c>
      <c r="O5" s="94"/>
      <c r="P5" s="94" t="s">
        <v>437</v>
      </c>
      <c r="Q5" s="76">
        <v>7.7767994510436118</v>
      </c>
      <c r="R5" s="76">
        <v>3.0236826798600842</v>
      </c>
      <c r="S5" s="76">
        <v>17.592367314325312</v>
      </c>
      <c r="T5" s="76">
        <v>17.592505369453857</v>
      </c>
      <c r="U5" s="76">
        <v>10.671714496932815</v>
      </c>
      <c r="V5" s="76">
        <v>112.35693838816771</v>
      </c>
      <c r="W5" s="76">
        <v>17.304280155447035</v>
      </c>
      <c r="X5" s="76">
        <v>171.29015016275616</v>
      </c>
      <c r="Y5" s="76">
        <v>52258.743458500765</v>
      </c>
      <c r="Z5" s="76">
        <v>249.5652996931162</v>
      </c>
      <c r="AA5" s="76">
        <v>71.879734275368321</v>
      </c>
      <c r="AB5" s="76">
        <v>71.014277316952985</v>
      </c>
      <c r="AC5" s="76">
        <v>3.2702377518929473</v>
      </c>
      <c r="AD5" s="76">
        <v>40.389746867397498</v>
      </c>
      <c r="AE5" s="76">
        <v>40.389745874457795</v>
      </c>
      <c r="AF5" s="76">
        <v>96.941151011094746</v>
      </c>
      <c r="AG5" s="76">
        <v>154.30271462182483</v>
      </c>
      <c r="AH5" s="76">
        <v>2.7384725915497921</v>
      </c>
      <c r="AI5" s="76">
        <v>1.3497534309584041</v>
      </c>
      <c r="AJ5" s="76">
        <v>20.083775630223133</v>
      </c>
      <c r="AK5" s="76">
        <v>6.2794202753223418</v>
      </c>
      <c r="AL5" s="76">
        <v>72.394439800040786</v>
      </c>
      <c r="AM5" s="76">
        <v>0</v>
      </c>
      <c r="AN5" s="76">
        <v>4184.9654292123414</v>
      </c>
      <c r="AO5" s="76">
        <v>10341.468192485549</v>
      </c>
      <c r="AP5" s="76">
        <v>1679.2283862718198</v>
      </c>
      <c r="AQ5" s="76">
        <v>12117.637729768463</v>
      </c>
      <c r="AR5" s="76">
        <v>130.84903175372153</v>
      </c>
      <c r="AS5" s="76">
        <v>0.23260502653813731</v>
      </c>
      <c r="AT5" s="76">
        <v>2079.7688552323943</v>
      </c>
      <c r="AU5" s="76">
        <v>1.2026838847644095</v>
      </c>
      <c r="AV5" s="76">
        <v>0.23047048507195345</v>
      </c>
      <c r="AW5" s="76">
        <v>114.17995226993384</v>
      </c>
      <c r="AX5" s="76">
        <v>1.8690040730391271</v>
      </c>
      <c r="AY5" s="76">
        <v>7.9441932461405337E-2</v>
      </c>
      <c r="AZ5" s="76">
        <v>6.9041181897848802E-2</v>
      </c>
      <c r="BA5" s="76">
        <v>618.8070203028052</v>
      </c>
      <c r="BB5" s="76">
        <v>506.80952806031866</v>
      </c>
      <c r="BC5" s="76">
        <v>111.99749224248644</v>
      </c>
      <c r="BD5" s="76">
        <v>0.84587125007578368</v>
      </c>
      <c r="BE5" s="76">
        <v>1.113114502554605E-2</v>
      </c>
      <c r="BF5" s="76">
        <v>6.8076770228784618</v>
      </c>
      <c r="BG5" s="76">
        <v>0.21804826358460497</v>
      </c>
      <c r="BH5" s="76">
        <v>10.723598604474278</v>
      </c>
      <c r="BI5" s="76">
        <v>1.6596826226183188</v>
      </c>
      <c r="BJ5" s="76">
        <v>0.37228694037048682</v>
      </c>
      <c r="BK5" s="76">
        <v>51.29934070779391</v>
      </c>
      <c r="BL5" s="76">
        <v>10.165994552520164</v>
      </c>
      <c r="BM5" s="76">
        <v>0.99027125448502851</v>
      </c>
      <c r="BN5" s="76">
        <v>315.96600428799007</v>
      </c>
      <c r="BO5" s="76">
        <v>5.2417107315486926E-2</v>
      </c>
      <c r="BP5" s="76">
        <v>262.10562123491906</v>
      </c>
      <c r="BQ5" s="76">
        <v>0</v>
      </c>
      <c r="BR5" s="76">
        <v>9.7085261885392793E-2</v>
      </c>
      <c r="BS5" s="76">
        <v>479.18809201682154</v>
      </c>
      <c r="BT5" s="76">
        <v>48.122200171299156</v>
      </c>
      <c r="BU5" s="76">
        <v>4054.2625725734015</v>
      </c>
      <c r="BV5" s="90">
        <v>689.78616456263103</v>
      </c>
      <c r="BW5" s="76">
        <f t="shared" si="16"/>
        <v>1433.6229811675259</v>
      </c>
      <c r="BX5" s="76">
        <f t="shared" si="17"/>
        <v>684.76169797078978</v>
      </c>
      <c r="BY5" s="76"/>
      <c r="BZ5" s="76">
        <f t="shared" si="1"/>
        <v>4372.259405543783</v>
      </c>
      <c r="CA5" s="76"/>
      <c r="CB5" s="24">
        <f t="shared" si="2"/>
        <v>8.0000040579647734E-3</v>
      </c>
      <c r="CC5" s="69">
        <f t="shared" si="3"/>
        <v>-0.44027008500719328</v>
      </c>
      <c r="CD5" s="69">
        <f t="shared" si="4"/>
        <v>-0.46258545351071684</v>
      </c>
      <c r="CE5" s="69">
        <f t="shared" si="5"/>
        <v>-0.44152298935697598</v>
      </c>
      <c r="CF5" s="69">
        <f t="shared" si="6"/>
        <v>-0.53905969354600947</v>
      </c>
      <c r="CG5" s="69">
        <f t="shared" si="7"/>
        <v>-0.53164611648032456</v>
      </c>
      <c r="CH5" s="69">
        <f t="shared" si="8"/>
        <v>-0.47912366607326007</v>
      </c>
      <c r="CI5" s="69">
        <f t="shared" si="9"/>
        <v>-0.44471646909854479</v>
      </c>
      <c r="CJ5" s="69">
        <f t="shared" si="10"/>
        <v>-0.46373290367745856</v>
      </c>
      <c r="CK5" s="69">
        <f t="shared" si="11"/>
        <v>-0.42664852629815281</v>
      </c>
      <c r="CL5" s="69">
        <f t="shared" si="12"/>
        <v>-0.47424952791460545</v>
      </c>
      <c r="CM5" s="69">
        <f t="shared" si="13"/>
        <v>-0.45634607480650324</v>
      </c>
      <c r="CN5" s="69">
        <f t="shared" si="14"/>
        <v>-0.40747604679357252</v>
      </c>
      <c r="CO5" s="69">
        <f t="shared" si="15"/>
        <v>-0.45155971483647128</v>
      </c>
      <c r="CP5" s="69"/>
      <c r="CQ5" s="69"/>
      <c r="CR5" s="69"/>
      <c r="CS5" s="69"/>
      <c r="CT5" s="69"/>
    </row>
    <row r="6" spans="1:98">
      <c r="A6" s="15" t="s">
        <v>477</v>
      </c>
      <c r="B6" s="76">
        <v>59969.382425851043</v>
      </c>
      <c r="C6" s="76">
        <v>74.127814241136718</v>
      </c>
      <c r="D6" s="76">
        <v>10273.566473213983</v>
      </c>
      <c r="E6" s="76">
        <v>736.20841854518528</v>
      </c>
      <c r="F6" s="76">
        <v>593.2202061509737</v>
      </c>
      <c r="G6" s="76">
        <v>289.86080215037083</v>
      </c>
      <c r="H6" s="76">
        <v>4108.5247150988043</v>
      </c>
      <c r="I6" s="76">
        <v>18.151642923625992</v>
      </c>
      <c r="J6" s="76">
        <v>108.96367246034907</v>
      </c>
      <c r="K6" s="76">
        <v>42.535782060576302</v>
      </c>
      <c r="L6" s="76">
        <v>3.0690948751117482</v>
      </c>
      <c r="M6" s="76">
        <v>16.061628178798816</v>
      </c>
      <c r="N6" s="76">
        <v>6.3435367573481933</v>
      </c>
      <c r="O6" s="94"/>
      <c r="P6" s="94" t="s">
        <v>389</v>
      </c>
      <c r="Q6" s="76">
        <v>0</v>
      </c>
      <c r="R6" s="76">
        <v>0</v>
      </c>
      <c r="S6" s="76">
        <v>0</v>
      </c>
      <c r="T6" s="76">
        <v>0</v>
      </c>
      <c r="U6" s="76">
        <v>0</v>
      </c>
      <c r="V6" s="76">
        <v>0</v>
      </c>
      <c r="W6" s="76">
        <v>0</v>
      </c>
      <c r="X6" s="76">
        <v>0</v>
      </c>
      <c r="Y6" s="76">
        <v>0</v>
      </c>
      <c r="Z6" s="76">
        <v>0</v>
      </c>
      <c r="AA6" s="76">
        <v>0</v>
      </c>
      <c r="AB6" s="76">
        <v>0</v>
      </c>
      <c r="AC6" s="76">
        <v>0</v>
      </c>
      <c r="AD6" s="76">
        <v>0</v>
      </c>
      <c r="AE6" s="76">
        <v>0</v>
      </c>
      <c r="AF6" s="76">
        <v>0</v>
      </c>
      <c r="AG6" s="76">
        <v>0</v>
      </c>
      <c r="AH6" s="76">
        <v>0</v>
      </c>
      <c r="AI6" s="76">
        <v>0</v>
      </c>
      <c r="AJ6" s="76">
        <v>0</v>
      </c>
      <c r="AK6" s="76">
        <v>0</v>
      </c>
      <c r="AL6" s="76">
        <v>0</v>
      </c>
      <c r="AM6" s="76">
        <v>0</v>
      </c>
      <c r="AN6" s="76">
        <v>0</v>
      </c>
      <c r="AO6" s="76">
        <v>0</v>
      </c>
      <c r="AP6" s="76">
        <v>0</v>
      </c>
      <c r="AQ6" s="76">
        <v>0</v>
      </c>
      <c r="AR6" s="76">
        <v>0</v>
      </c>
      <c r="AS6" s="76">
        <v>0</v>
      </c>
      <c r="AT6" s="76">
        <v>0</v>
      </c>
      <c r="AU6" s="76">
        <v>0</v>
      </c>
      <c r="AV6" s="76">
        <v>0</v>
      </c>
      <c r="AW6" s="76">
        <v>0</v>
      </c>
      <c r="AX6" s="76">
        <v>0</v>
      </c>
      <c r="AY6" s="76">
        <v>0</v>
      </c>
      <c r="AZ6" s="76">
        <v>0</v>
      </c>
      <c r="BA6" s="76">
        <v>0</v>
      </c>
      <c r="BB6" s="76">
        <v>0</v>
      </c>
      <c r="BC6" s="76">
        <v>0</v>
      </c>
      <c r="BD6" s="76">
        <v>0</v>
      </c>
      <c r="BE6" s="76">
        <v>0</v>
      </c>
      <c r="BF6" s="76">
        <v>0</v>
      </c>
      <c r="BG6" s="76">
        <v>0</v>
      </c>
      <c r="BH6" s="76">
        <v>0</v>
      </c>
      <c r="BI6" s="76">
        <v>0</v>
      </c>
      <c r="BJ6" s="76">
        <v>0</v>
      </c>
      <c r="BK6" s="76">
        <v>0</v>
      </c>
      <c r="BL6" s="76">
        <v>0</v>
      </c>
      <c r="BM6" s="76">
        <v>0</v>
      </c>
      <c r="BN6" s="76">
        <v>0</v>
      </c>
      <c r="BO6" s="76">
        <v>0</v>
      </c>
      <c r="BP6" s="76">
        <v>0</v>
      </c>
      <c r="BQ6" s="76">
        <v>0</v>
      </c>
      <c r="BR6" s="76">
        <v>0</v>
      </c>
      <c r="BS6" s="76">
        <v>0</v>
      </c>
      <c r="BT6" s="76">
        <v>0</v>
      </c>
      <c r="BU6" s="76">
        <v>0</v>
      </c>
      <c r="BV6" s="90">
        <v>0</v>
      </c>
      <c r="BW6" s="76">
        <f t="shared" si="16"/>
        <v>0</v>
      </c>
      <c r="BX6" s="76">
        <f t="shared" si="17"/>
        <v>0</v>
      </c>
      <c r="BY6" s="76"/>
      <c r="BZ6" s="76" t="str">
        <f t="shared" si="1"/>
        <v/>
      </c>
      <c r="CA6" s="76"/>
      <c r="CB6" s="24" t="str">
        <f t="shared" si="2"/>
        <v/>
      </c>
      <c r="CC6" s="69">
        <f t="shared" si="3"/>
        <v>-1</v>
      </c>
      <c r="CD6" s="69">
        <f t="shared" si="4"/>
        <v>-1</v>
      </c>
      <c r="CE6" s="69">
        <f t="shared" si="5"/>
        <v>-1</v>
      </c>
      <c r="CF6" s="69">
        <f t="shared" si="6"/>
        <v>-1</v>
      </c>
      <c r="CG6" s="69">
        <f t="shared" si="7"/>
        <v>-1</v>
      </c>
      <c r="CH6" s="69">
        <f t="shared" si="8"/>
        <v>-1</v>
      </c>
      <c r="CI6" s="69">
        <f t="shared" si="9"/>
        <v>-1</v>
      </c>
      <c r="CJ6" s="69">
        <f t="shared" si="10"/>
        <v>-1</v>
      </c>
      <c r="CK6" s="69">
        <f t="shared" si="11"/>
        <v>-1</v>
      </c>
      <c r="CL6" s="69">
        <f t="shared" si="12"/>
        <v>-1</v>
      </c>
      <c r="CM6" s="69">
        <f t="shared" si="13"/>
        <v>-1</v>
      </c>
      <c r="CN6" s="69">
        <f t="shared" si="14"/>
        <v>-1</v>
      </c>
      <c r="CO6" s="69">
        <f t="shared" si="15"/>
        <v>-1</v>
      </c>
      <c r="CP6" s="69"/>
      <c r="CQ6" s="69"/>
      <c r="CR6" s="69"/>
      <c r="CS6" s="69"/>
      <c r="CT6" s="69"/>
    </row>
    <row r="7" spans="1:98">
      <c r="A7" s="15" t="s">
        <v>478</v>
      </c>
      <c r="B7" s="76">
        <v>171997.85827647001</v>
      </c>
      <c r="C7" s="76">
        <v>297.20481773389679</v>
      </c>
      <c r="D7" s="76">
        <v>41988.109850729197</v>
      </c>
      <c r="E7" s="76">
        <v>1374.7109819708073</v>
      </c>
      <c r="F7" s="76">
        <v>926.83293176598045</v>
      </c>
      <c r="G7" s="76">
        <v>705.29333097604194</v>
      </c>
      <c r="H7" s="76">
        <v>15855.622885232366</v>
      </c>
      <c r="I7" s="76">
        <v>65.493051936379402</v>
      </c>
      <c r="J7" s="76">
        <v>368.47300752458642</v>
      </c>
      <c r="K7" s="76">
        <v>155.50655912564858</v>
      </c>
      <c r="L7" s="76">
        <v>10.973288875226091</v>
      </c>
      <c r="M7" s="76">
        <v>53.902467515787656</v>
      </c>
      <c r="N7" s="76">
        <v>22.367032180391728</v>
      </c>
      <c r="O7" s="94"/>
      <c r="P7" s="94" t="s">
        <v>438</v>
      </c>
      <c r="Q7" s="76">
        <v>24.006540814277468</v>
      </c>
      <c r="R7" s="76">
        <v>10.974515225365485</v>
      </c>
      <c r="S7" s="76">
        <v>65.500366693001411</v>
      </c>
      <c r="T7" s="76">
        <v>65.500964277955021</v>
      </c>
      <c r="U7" s="76">
        <v>38.302171935647081</v>
      </c>
      <c r="V7" s="76">
        <v>368.43552667170576</v>
      </c>
      <c r="W7" s="76">
        <v>53.898675297212314</v>
      </c>
      <c r="X7" s="76">
        <v>625.58936357232585</v>
      </c>
      <c r="Y7" s="76">
        <v>171985.22196112151</v>
      </c>
      <c r="Z7" s="76">
        <v>801.03451799873972</v>
      </c>
      <c r="AA7" s="76">
        <v>234.07814090259745</v>
      </c>
      <c r="AB7" s="76">
        <v>249.00032054554811</v>
      </c>
      <c r="AC7" s="76">
        <v>9.9599630852453753</v>
      </c>
      <c r="AD7" s="76">
        <v>155.53051157295147</v>
      </c>
      <c r="AE7" s="76">
        <v>155.53049740701181</v>
      </c>
      <c r="AF7" s="76">
        <v>335.9229389088224</v>
      </c>
      <c r="AG7" s="76">
        <v>607.6924614026575</v>
      </c>
      <c r="AH7" s="76">
        <v>8.0031661907826948</v>
      </c>
      <c r="AI7" s="76">
        <v>5.7682684612510151</v>
      </c>
      <c r="AJ7" s="76">
        <v>55.573079969175687</v>
      </c>
      <c r="AK7" s="76">
        <v>22.368435609904925</v>
      </c>
      <c r="AL7" s="76">
        <v>297.19194821673659</v>
      </c>
      <c r="AM7" s="76">
        <v>0</v>
      </c>
      <c r="AN7" s="76">
        <v>16338.768409420352</v>
      </c>
      <c r="AO7" s="76">
        <v>35777.303301972584</v>
      </c>
      <c r="AP7" s="76">
        <v>5877.1323573251339</v>
      </c>
      <c r="AQ7" s="76">
        <v>41990.358598206534</v>
      </c>
      <c r="AR7" s="76">
        <v>448.47110783462023</v>
      </c>
      <c r="AS7" s="76">
        <v>1.0068884443636088</v>
      </c>
      <c r="AT7" s="76">
        <v>8509.087494803156</v>
      </c>
      <c r="AU7" s="76">
        <v>5.2806680346346129</v>
      </c>
      <c r="AV7" s="76">
        <v>1.0721825842578963</v>
      </c>
      <c r="AW7" s="76">
        <v>485.50675507200862</v>
      </c>
      <c r="AX7" s="76">
        <v>9.0883696489690635</v>
      </c>
      <c r="AY7" s="76">
        <v>0.43056291682512376</v>
      </c>
      <c r="AZ7" s="76">
        <v>0.30162990878376517</v>
      </c>
      <c r="BA7" s="76">
        <v>1374.9061966705804</v>
      </c>
      <c r="BB7" s="76">
        <v>926.98411671996337</v>
      </c>
      <c r="BC7" s="76">
        <v>447.92207995061642</v>
      </c>
      <c r="BD7" s="76">
        <v>4.8030860838748435</v>
      </c>
      <c r="BE7" s="76">
        <v>5.8514722796342525E-2</v>
      </c>
      <c r="BF7" s="76">
        <v>33.944766282511289</v>
      </c>
      <c r="BG7" s="76">
        <v>1.0631951640514337</v>
      </c>
      <c r="BH7" s="76">
        <v>46.659022779256716</v>
      </c>
      <c r="BI7" s="76">
        <v>6.8715405325264447</v>
      </c>
      <c r="BJ7" s="76">
        <v>1.6641131514520191</v>
      </c>
      <c r="BK7" s="76">
        <v>221.94287888357948</v>
      </c>
      <c r="BL7" s="76">
        <v>42.099893263173449</v>
      </c>
      <c r="BM7" s="76">
        <v>5.274314210442193</v>
      </c>
      <c r="BN7" s="76">
        <v>101.75062073336753</v>
      </c>
      <c r="BO7" s="76">
        <v>0.26500756626266964</v>
      </c>
      <c r="BP7" s="76">
        <v>705.24859256711693</v>
      </c>
      <c r="BQ7" s="76">
        <v>0</v>
      </c>
      <c r="BR7" s="76">
        <v>0.43425600674533871</v>
      </c>
      <c r="BS7" s="76">
        <v>1864.3418832397892</v>
      </c>
      <c r="BT7" s="76">
        <v>183.30470634864989</v>
      </c>
      <c r="BU7" s="76">
        <v>15854.76714716403</v>
      </c>
      <c r="BV7" s="90">
        <v>2683.79731569056</v>
      </c>
      <c r="BW7" s="76">
        <f t="shared" si="16"/>
        <v>5865.4707472056607</v>
      </c>
      <c r="BX7" s="76">
        <f t="shared" si="17"/>
        <v>2665.8992530500641</v>
      </c>
      <c r="BY7" s="76"/>
      <c r="BZ7" s="76">
        <f t="shared" si="1"/>
        <v>16980.011057002601</v>
      </c>
      <c r="CA7" s="76"/>
      <c r="CB7" s="24">
        <f t="shared" si="2"/>
        <v>8.0000016699826454E-3</v>
      </c>
      <c r="CC7" s="69">
        <f t="shared" si="3"/>
        <v>-7.3467864513686326E-5</v>
      </c>
      <c r="CD7" s="69">
        <f t="shared" si="4"/>
        <v>-4.3301845704669344E-5</v>
      </c>
      <c r="CE7" s="69">
        <f t="shared" si="5"/>
        <v>5.3556768459725419E-5</v>
      </c>
      <c r="CF7" s="69">
        <f t="shared" si="6"/>
        <v>1.4200417566546936E-4</v>
      </c>
      <c r="CG7" s="69">
        <f t="shared" si="7"/>
        <v>1.63119963481286E-4</v>
      </c>
      <c r="CH7" s="69">
        <f t="shared" si="8"/>
        <v>-6.3432343622335039E-5</v>
      </c>
      <c r="CI7" s="69">
        <f t="shared" si="9"/>
        <v>-5.3970637074940389E-5</v>
      </c>
      <c r="CJ7" s="69">
        <f t="shared" si="10"/>
        <v>1.2081192342822449E-4</v>
      </c>
      <c r="CK7" s="69">
        <f t="shared" si="11"/>
        <v>-1.0171939902046036E-4</v>
      </c>
      <c r="CL7" s="69">
        <f t="shared" si="12"/>
        <v>1.5393743838089125E-4</v>
      </c>
      <c r="CM7" s="69">
        <f t="shared" si="13"/>
        <v>1.1175775588689266E-4</v>
      </c>
      <c r="CN7" s="69">
        <f t="shared" si="14"/>
        <v>-7.0353339097712131E-5</v>
      </c>
      <c r="CO7" s="69">
        <f t="shared" si="15"/>
        <v>6.2745450620253307E-5</v>
      </c>
      <c r="CP7" s="69"/>
      <c r="CQ7" s="69"/>
      <c r="CR7" s="69"/>
      <c r="CS7" s="69"/>
      <c r="CT7" s="69"/>
    </row>
    <row r="8" spans="1:98">
      <c r="A8" s="15" t="s">
        <v>479</v>
      </c>
      <c r="B8" s="76">
        <v>67304.824165283586</v>
      </c>
      <c r="C8" s="76">
        <v>87.953653185553861</v>
      </c>
      <c r="D8" s="76">
        <v>12565.13096203959</v>
      </c>
      <c r="E8" s="76">
        <v>873.52320331237649</v>
      </c>
      <c r="F8" s="76">
        <v>703.86520401307598</v>
      </c>
      <c r="G8" s="76">
        <v>337.97915900992604</v>
      </c>
      <c r="H8" s="76">
        <v>4961.9952997445016</v>
      </c>
      <c r="I8" s="76">
        <v>21.453449674266992</v>
      </c>
      <c r="J8" s="76">
        <v>128.91274372507198</v>
      </c>
      <c r="K8" s="76">
        <v>50.268466865489081</v>
      </c>
      <c r="L8" s="76">
        <v>3.629817100783403</v>
      </c>
      <c r="M8" s="76">
        <v>19.002830041759967</v>
      </c>
      <c r="N8" s="76">
        <v>7.4927420274864014</v>
      </c>
      <c r="O8" s="94"/>
      <c r="P8" s="94" t="s">
        <v>390</v>
      </c>
      <c r="Q8" s="76">
        <v>0</v>
      </c>
      <c r="R8" s="76">
        <v>0</v>
      </c>
      <c r="S8" s="76">
        <v>0</v>
      </c>
      <c r="T8" s="76">
        <v>0</v>
      </c>
      <c r="U8" s="76">
        <v>0</v>
      </c>
      <c r="V8" s="76">
        <v>0</v>
      </c>
      <c r="W8" s="76">
        <v>0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v>0</v>
      </c>
      <c r="AD8" s="76">
        <v>0</v>
      </c>
      <c r="AE8" s="76">
        <v>0</v>
      </c>
      <c r="AF8" s="76">
        <v>0</v>
      </c>
      <c r="AG8" s="76">
        <v>0</v>
      </c>
      <c r="AH8" s="76">
        <v>0</v>
      </c>
      <c r="AI8" s="76">
        <v>0</v>
      </c>
      <c r="AJ8" s="76">
        <v>0</v>
      </c>
      <c r="AK8" s="76">
        <v>0</v>
      </c>
      <c r="AL8" s="76">
        <v>0</v>
      </c>
      <c r="AM8" s="76">
        <v>0</v>
      </c>
      <c r="AN8" s="76">
        <v>0</v>
      </c>
      <c r="AO8" s="76">
        <v>0</v>
      </c>
      <c r="AP8" s="76">
        <v>0</v>
      </c>
      <c r="AQ8" s="76">
        <v>0</v>
      </c>
      <c r="AR8" s="76">
        <v>0</v>
      </c>
      <c r="AS8" s="76">
        <v>0</v>
      </c>
      <c r="AT8" s="76">
        <v>0</v>
      </c>
      <c r="AU8" s="76">
        <v>0</v>
      </c>
      <c r="AV8" s="76">
        <v>0</v>
      </c>
      <c r="AW8" s="76">
        <v>0</v>
      </c>
      <c r="AX8" s="76">
        <v>0</v>
      </c>
      <c r="AY8" s="76">
        <v>0</v>
      </c>
      <c r="AZ8" s="76">
        <v>0</v>
      </c>
      <c r="BA8" s="76">
        <v>0</v>
      </c>
      <c r="BB8" s="76">
        <v>0</v>
      </c>
      <c r="BC8" s="76">
        <v>0</v>
      </c>
      <c r="BD8" s="76">
        <v>0</v>
      </c>
      <c r="BE8" s="76">
        <v>0</v>
      </c>
      <c r="BF8" s="76">
        <v>0</v>
      </c>
      <c r="BG8" s="76">
        <v>0</v>
      </c>
      <c r="BH8" s="76">
        <v>0</v>
      </c>
      <c r="BI8" s="76">
        <v>0</v>
      </c>
      <c r="BJ8" s="76">
        <v>0</v>
      </c>
      <c r="BK8" s="76">
        <v>0</v>
      </c>
      <c r="BL8" s="76">
        <v>0</v>
      </c>
      <c r="BM8" s="76">
        <v>0</v>
      </c>
      <c r="BN8" s="76">
        <v>0</v>
      </c>
      <c r="BO8" s="76">
        <v>0</v>
      </c>
      <c r="BP8" s="76">
        <v>0</v>
      </c>
      <c r="BQ8" s="76">
        <v>0</v>
      </c>
      <c r="BR8" s="76">
        <v>0</v>
      </c>
      <c r="BS8" s="76">
        <v>0</v>
      </c>
      <c r="BT8" s="76">
        <v>0</v>
      </c>
      <c r="BU8" s="76">
        <v>0</v>
      </c>
      <c r="BV8" s="90">
        <v>0</v>
      </c>
      <c r="BW8" s="76">
        <f t="shared" si="16"/>
        <v>0</v>
      </c>
      <c r="BX8" s="76">
        <f t="shared" si="17"/>
        <v>0</v>
      </c>
      <c r="BY8" s="76"/>
      <c r="BZ8" s="76" t="str">
        <f t="shared" si="1"/>
        <v/>
      </c>
      <c r="CA8" s="76"/>
      <c r="CB8" s="24" t="str">
        <f t="shared" si="2"/>
        <v/>
      </c>
      <c r="CC8" s="69">
        <f t="shared" si="3"/>
        <v>-1</v>
      </c>
      <c r="CD8" s="69">
        <f t="shared" si="4"/>
        <v>-1</v>
      </c>
      <c r="CE8" s="69">
        <f t="shared" si="5"/>
        <v>-1</v>
      </c>
      <c r="CF8" s="69">
        <f t="shared" si="6"/>
        <v>-1</v>
      </c>
      <c r="CG8" s="69">
        <f t="shared" si="7"/>
        <v>-1</v>
      </c>
      <c r="CH8" s="69">
        <f t="shared" si="8"/>
        <v>-1</v>
      </c>
      <c r="CI8" s="69">
        <f t="shared" si="9"/>
        <v>-1</v>
      </c>
      <c r="CJ8" s="69">
        <f t="shared" si="10"/>
        <v>-1</v>
      </c>
      <c r="CK8" s="69">
        <f t="shared" si="11"/>
        <v>-1</v>
      </c>
      <c r="CL8" s="69">
        <f t="shared" si="12"/>
        <v>-1</v>
      </c>
      <c r="CM8" s="69">
        <f t="shared" si="13"/>
        <v>-1</v>
      </c>
      <c r="CN8" s="69">
        <f t="shared" si="14"/>
        <v>-1</v>
      </c>
      <c r="CO8" s="69">
        <f t="shared" si="15"/>
        <v>-1</v>
      </c>
      <c r="CP8" s="69"/>
      <c r="CQ8" s="69"/>
      <c r="CR8" s="69"/>
      <c r="CS8" s="69"/>
      <c r="CT8" s="69"/>
    </row>
    <row r="9" spans="1:98">
      <c r="A9" s="15" t="s">
        <v>480</v>
      </c>
      <c r="B9" s="76">
        <v>128544.88393699721</v>
      </c>
      <c r="C9" s="76">
        <v>175.48833697597487</v>
      </c>
      <c r="D9" s="76">
        <v>25420.700992883685</v>
      </c>
      <c r="E9" s="76">
        <v>1742.8941691758864</v>
      </c>
      <c r="F9" s="76">
        <v>1404.3839330280946</v>
      </c>
      <c r="G9" s="76">
        <v>665.69123121204336</v>
      </c>
      <c r="H9" s="76">
        <v>9490.6724993955595</v>
      </c>
      <c r="I9" s="76">
        <v>42.690764635073336</v>
      </c>
      <c r="J9" s="76">
        <v>254.90311323246939</v>
      </c>
      <c r="K9" s="76">
        <v>100.02804367237118</v>
      </c>
      <c r="L9" s="76">
        <v>7.2270835179756805</v>
      </c>
      <c r="M9" s="76">
        <v>37.847531605644903</v>
      </c>
      <c r="N9" s="76">
        <v>14.903315449142346</v>
      </c>
      <c r="O9" s="94"/>
      <c r="P9" s="94" t="s">
        <v>391</v>
      </c>
      <c r="Q9" s="76">
        <v>0</v>
      </c>
      <c r="R9" s="76">
        <v>0</v>
      </c>
      <c r="S9" s="76">
        <v>0</v>
      </c>
      <c r="T9" s="76">
        <v>0</v>
      </c>
      <c r="U9" s="76">
        <v>0</v>
      </c>
      <c r="V9" s="76">
        <v>0</v>
      </c>
      <c r="W9" s="76">
        <v>0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0</v>
      </c>
      <c r="AD9" s="76">
        <v>0</v>
      </c>
      <c r="AE9" s="76">
        <v>0</v>
      </c>
      <c r="AF9" s="76">
        <v>0</v>
      </c>
      <c r="AG9" s="76">
        <v>0</v>
      </c>
      <c r="AH9" s="76">
        <v>0</v>
      </c>
      <c r="AI9" s="76">
        <v>0</v>
      </c>
      <c r="AJ9" s="76">
        <v>0</v>
      </c>
      <c r="AK9" s="76">
        <v>0</v>
      </c>
      <c r="AL9" s="76">
        <v>0</v>
      </c>
      <c r="AM9" s="76">
        <v>0</v>
      </c>
      <c r="AN9" s="76">
        <v>0</v>
      </c>
      <c r="AO9" s="76">
        <v>0</v>
      </c>
      <c r="AP9" s="76">
        <v>0</v>
      </c>
      <c r="AQ9" s="76">
        <v>0</v>
      </c>
      <c r="AR9" s="76">
        <v>0</v>
      </c>
      <c r="AS9" s="76">
        <v>0</v>
      </c>
      <c r="AT9" s="76">
        <v>0</v>
      </c>
      <c r="AU9" s="76">
        <v>0</v>
      </c>
      <c r="AV9" s="76">
        <v>0</v>
      </c>
      <c r="AW9" s="76">
        <v>0</v>
      </c>
      <c r="AX9" s="76">
        <v>0</v>
      </c>
      <c r="AY9" s="76">
        <v>0</v>
      </c>
      <c r="AZ9" s="76">
        <v>0</v>
      </c>
      <c r="BA9" s="76">
        <v>0</v>
      </c>
      <c r="BB9" s="76">
        <v>0</v>
      </c>
      <c r="BC9" s="76">
        <v>0</v>
      </c>
      <c r="BD9" s="76">
        <v>0</v>
      </c>
      <c r="BE9" s="76">
        <v>0</v>
      </c>
      <c r="BF9" s="76">
        <v>0</v>
      </c>
      <c r="BG9" s="76">
        <v>0</v>
      </c>
      <c r="BH9" s="76">
        <v>0</v>
      </c>
      <c r="BI9" s="76">
        <v>0</v>
      </c>
      <c r="BJ9" s="76">
        <v>0</v>
      </c>
      <c r="BK9" s="76">
        <v>0</v>
      </c>
      <c r="BL9" s="76">
        <v>0</v>
      </c>
      <c r="BM9" s="76">
        <v>0</v>
      </c>
      <c r="BN9" s="76">
        <v>0</v>
      </c>
      <c r="BO9" s="76">
        <v>0</v>
      </c>
      <c r="BP9" s="76">
        <v>0</v>
      </c>
      <c r="BQ9" s="76">
        <v>0</v>
      </c>
      <c r="BR9" s="76">
        <v>0</v>
      </c>
      <c r="BS9" s="76">
        <v>0</v>
      </c>
      <c r="BT9" s="76">
        <v>0</v>
      </c>
      <c r="BU9" s="76">
        <v>0</v>
      </c>
      <c r="BV9" s="90">
        <v>0</v>
      </c>
      <c r="BW9" s="76">
        <f t="shared" si="16"/>
        <v>0</v>
      </c>
      <c r="BX9" s="76">
        <f t="shared" si="17"/>
        <v>0</v>
      </c>
      <c r="BY9" s="76"/>
      <c r="BZ9" s="76" t="str">
        <f t="shared" si="1"/>
        <v/>
      </c>
      <c r="CA9" s="76"/>
      <c r="CB9" s="24" t="str">
        <f t="shared" si="2"/>
        <v/>
      </c>
      <c r="CC9" s="69">
        <f t="shared" si="3"/>
        <v>-1</v>
      </c>
      <c r="CD9" s="69">
        <f t="shared" si="4"/>
        <v>-1</v>
      </c>
      <c r="CE9" s="69">
        <f t="shared" si="5"/>
        <v>-1</v>
      </c>
      <c r="CF9" s="69">
        <f t="shared" si="6"/>
        <v>-1</v>
      </c>
      <c r="CG9" s="69">
        <f t="shared" si="7"/>
        <v>-1</v>
      </c>
      <c r="CH9" s="69">
        <f t="shared" si="8"/>
        <v>-1</v>
      </c>
      <c r="CI9" s="69">
        <f t="shared" si="9"/>
        <v>-1</v>
      </c>
      <c r="CJ9" s="69">
        <f t="shared" si="10"/>
        <v>-1</v>
      </c>
      <c r="CK9" s="69">
        <f t="shared" si="11"/>
        <v>-1</v>
      </c>
      <c r="CL9" s="69">
        <f t="shared" si="12"/>
        <v>-1</v>
      </c>
      <c r="CM9" s="69">
        <f t="shared" si="13"/>
        <v>-1</v>
      </c>
      <c r="CN9" s="69">
        <f t="shared" si="14"/>
        <v>-1</v>
      </c>
      <c r="CO9" s="69">
        <f t="shared" si="15"/>
        <v>-1</v>
      </c>
      <c r="CP9" s="69"/>
      <c r="CQ9" s="69"/>
      <c r="CR9" s="69"/>
      <c r="CS9" s="69"/>
      <c r="CT9" s="69"/>
    </row>
    <row r="10" spans="1:98">
      <c r="A10" s="46" t="s">
        <v>481</v>
      </c>
      <c r="B10" s="76">
        <v>281257.46229262796</v>
      </c>
      <c r="C10" s="76">
        <v>524.97902103457352</v>
      </c>
      <c r="D10" s="76">
        <v>83750.453418828576</v>
      </c>
      <c r="E10" s="76">
        <v>2459.6424474565129</v>
      </c>
      <c r="F10" s="76">
        <v>1664.8946893898637</v>
      </c>
      <c r="G10" s="76">
        <v>1218.6185237343248</v>
      </c>
      <c r="H10" s="76">
        <v>26843.744538694831</v>
      </c>
      <c r="I10" s="76">
        <v>116.08257101152228</v>
      </c>
      <c r="J10" s="76">
        <v>649.4939999156162</v>
      </c>
      <c r="K10" s="76">
        <v>275.24115045611796</v>
      </c>
      <c r="L10" s="76">
        <v>19.495622044689068</v>
      </c>
      <c r="M10" s="76">
        <v>96.407518760012053</v>
      </c>
      <c r="N10" s="76">
        <v>39.659843776709522</v>
      </c>
      <c r="O10" s="94"/>
      <c r="P10" s="94" t="s">
        <v>439</v>
      </c>
      <c r="Q10" s="76">
        <v>42.71608110318595</v>
      </c>
      <c r="R10" s="76">
        <v>19.497281315501844</v>
      </c>
      <c r="S10" s="76">
        <v>116.09231459426519</v>
      </c>
      <c r="T10" s="76">
        <v>116.09326700954931</v>
      </c>
      <c r="U10" s="76">
        <v>67.913850218753609</v>
      </c>
      <c r="V10" s="76">
        <v>649.42584232780689</v>
      </c>
      <c r="W10" s="76">
        <v>96.400426744715432</v>
      </c>
      <c r="X10" s="76">
        <v>1104.5906762319867</v>
      </c>
      <c r="Y10" s="76">
        <v>281236.25634506746</v>
      </c>
      <c r="Z10" s="76">
        <v>1422.184919092404</v>
      </c>
      <c r="AA10" s="76">
        <v>415.08734476642445</v>
      </c>
      <c r="AB10" s="76">
        <v>440.54890583940858</v>
      </c>
      <c r="AC10" s="76">
        <v>17.718887336264594</v>
      </c>
      <c r="AD10" s="76">
        <v>275.27506417519373</v>
      </c>
      <c r="AE10" s="76">
        <v>275.27500889824069</v>
      </c>
      <c r="AF10" s="76">
        <v>670.03019344852453</v>
      </c>
      <c r="AG10" s="76">
        <v>1004.4937262054593</v>
      </c>
      <c r="AH10" s="76">
        <v>14.090002685166642</v>
      </c>
      <c r="AI10" s="76">
        <v>10.225275690484299</v>
      </c>
      <c r="AJ10" s="76">
        <v>98.940441579640137</v>
      </c>
      <c r="AK10" s="76">
        <v>39.66148085062418</v>
      </c>
      <c r="AL10" s="76">
        <v>524.95309757105736</v>
      </c>
      <c r="AM10" s="76">
        <v>0</v>
      </c>
      <c r="AN10" s="76">
        <v>27685.945984666858</v>
      </c>
      <c r="AO10" s="76">
        <v>71129.354111057852</v>
      </c>
      <c r="AP10" s="76">
        <v>11954.401893020718</v>
      </c>
      <c r="AQ10" s="76">
        <v>83753.786197527093</v>
      </c>
      <c r="AR10" s="76">
        <v>784.59114223752647</v>
      </c>
      <c r="AS10" s="76">
        <v>1.8300173828932362</v>
      </c>
      <c r="AT10" s="76">
        <v>14220.140308417778</v>
      </c>
      <c r="AU10" s="76">
        <v>9.6009998623213608</v>
      </c>
      <c r="AV10" s="76">
        <v>1.9128490349818401</v>
      </c>
      <c r="AW10" s="76">
        <v>864.82492216030892</v>
      </c>
      <c r="AX10" s="76">
        <v>16.378745949944047</v>
      </c>
      <c r="AY10" s="76">
        <v>0.76052215270314227</v>
      </c>
      <c r="AZ10" s="76">
        <v>0.54631566758709638</v>
      </c>
      <c r="BA10" s="76">
        <v>2459.876641697439</v>
      </c>
      <c r="BB10" s="76">
        <v>1665.0819466021703</v>
      </c>
      <c r="BC10" s="76">
        <v>794.79469509526768</v>
      </c>
      <c r="BD10" s="76">
        <v>8.5089591246548384</v>
      </c>
      <c r="BE10" s="76">
        <v>0.10335730274420335</v>
      </c>
      <c r="BF10" s="76">
        <v>60.923246415009018</v>
      </c>
      <c r="BG10" s="76">
        <v>1.8847219474528349</v>
      </c>
      <c r="BH10" s="76">
        <v>85.157262535205035</v>
      </c>
      <c r="BI10" s="76">
        <v>12.628432401660088</v>
      </c>
      <c r="BJ10" s="76">
        <v>3.0151511600169778</v>
      </c>
      <c r="BK10" s="76">
        <v>405.73268793024596</v>
      </c>
      <c r="BL10" s="76">
        <v>72.702390101077953</v>
      </c>
      <c r="BM10" s="76">
        <v>9.3676716955196628</v>
      </c>
      <c r="BN10" s="76">
        <v>181.43257913655978</v>
      </c>
      <c r="BO10" s="76">
        <v>0.47350474236236251</v>
      </c>
      <c r="BP10" s="76">
        <v>1218.5244568373591</v>
      </c>
      <c r="BQ10" s="76">
        <v>0</v>
      </c>
      <c r="BR10" s="76">
        <v>0.77052726240983083</v>
      </c>
      <c r="BS10" s="76">
        <v>3153.9274589444885</v>
      </c>
      <c r="BT10" s="76">
        <v>309.69701665212716</v>
      </c>
      <c r="BU10" s="76">
        <v>26842.585500421639</v>
      </c>
      <c r="BV10" s="90">
        <v>4596.8800979027001</v>
      </c>
      <c r="BW10" s="76">
        <f t="shared" si="16"/>
        <v>9802.204648985582</v>
      </c>
      <c r="BX10" s="76">
        <f t="shared" si="17"/>
        <v>4565.1450368971391</v>
      </c>
      <c r="BY10" s="76"/>
      <c r="BZ10" s="76">
        <f t="shared" si="1"/>
        <v>28818.012273364555</v>
      </c>
      <c r="CA10" s="76"/>
      <c r="CB10" s="24">
        <f t="shared" si="2"/>
        <v>7.9999988522107893E-3</v>
      </c>
      <c r="CC10" s="69">
        <f t="shared" si="3"/>
        <v>-7.5396924183393911E-5</v>
      </c>
      <c r="CD10" s="69">
        <f t="shared" si="4"/>
        <v>-4.9379998966582438E-5</v>
      </c>
      <c r="CE10" s="69">
        <f t="shared" si="5"/>
        <v>3.9794157075788336E-5</v>
      </c>
      <c r="CF10" s="69">
        <f t="shared" si="6"/>
        <v>9.5214750082211905E-5</v>
      </c>
      <c r="CG10" s="69">
        <f t="shared" si="7"/>
        <v>1.1247390810958798E-4</v>
      </c>
      <c r="CH10" s="69">
        <f t="shared" si="8"/>
        <v>-7.719142219942348E-5</v>
      </c>
      <c r="CI10" s="69">
        <f t="shared" si="9"/>
        <v>-4.3177220358405903E-5</v>
      </c>
      <c r="CJ10" s="69">
        <f t="shared" si="10"/>
        <v>9.214129161534618E-5</v>
      </c>
      <c r="CK10" s="69">
        <f t="shared" si="11"/>
        <v>-1.049395187918058E-4</v>
      </c>
      <c r="CL10" s="69">
        <f t="shared" si="12"/>
        <v>1.2301373565185391E-4</v>
      </c>
      <c r="CM10" s="69">
        <f t="shared" si="13"/>
        <v>8.5109918984541366E-5</v>
      </c>
      <c r="CN10" s="69">
        <f t="shared" si="14"/>
        <v>-7.3562885839590617E-5</v>
      </c>
      <c r="CO10" s="69">
        <f t="shared" si="15"/>
        <v>4.1277870983935689E-5</v>
      </c>
      <c r="CP10" s="69"/>
      <c r="CQ10" s="69"/>
      <c r="CR10" s="69"/>
      <c r="CS10" s="69"/>
      <c r="CT10" s="69"/>
    </row>
    <row r="11" spans="1:98">
      <c r="A11" s="15" t="s">
        <v>482</v>
      </c>
      <c r="B11" s="76">
        <v>632282.31004687923</v>
      </c>
      <c r="C11" s="76">
        <v>1446.1335737772008</v>
      </c>
      <c r="D11" s="76">
        <v>144849.49314255331</v>
      </c>
      <c r="E11" s="76">
        <v>6685.8648597163065</v>
      </c>
      <c r="F11" s="76">
        <v>4506.817984441027</v>
      </c>
      <c r="G11" s="76">
        <v>433.93009351411609</v>
      </c>
      <c r="H11" s="76">
        <v>59997.691825085974</v>
      </c>
      <c r="I11" s="76">
        <v>281.96212630140047</v>
      </c>
      <c r="J11" s="76">
        <v>1429.4817218679595</v>
      </c>
      <c r="K11" s="76">
        <v>734.99268887020003</v>
      </c>
      <c r="L11" s="76">
        <v>47.110810950562886</v>
      </c>
      <c r="M11" s="76">
        <v>219.19501892105848</v>
      </c>
      <c r="N11" s="76">
        <v>93.633901451557961</v>
      </c>
      <c r="O11" s="94"/>
      <c r="P11" s="94" t="s">
        <v>440</v>
      </c>
      <c r="Q11" s="76">
        <v>0</v>
      </c>
      <c r="R11" s="76">
        <v>0</v>
      </c>
      <c r="S11" s="76">
        <v>0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0</v>
      </c>
      <c r="AE11" s="76">
        <v>0</v>
      </c>
      <c r="AF11" s="76">
        <v>0</v>
      </c>
      <c r="AG11" s="76">
        <v>0</v>
      </c>
      <c r="AH11" s="76">
        <v>0</v>
      </c>
      <c r="AI11" s="76">
        <v>0</v>
      </c>
      <c r="AJ11" s="76">
        <v>0</v>
      </c>
      <c r="AK11" s="76">
        <v>0</v>
      </c>
      <c r="AL11" s="76">
        <v>0</v>
      </c>
      <c r="AM11" s="76">
        <v>0</v>
      </c>
      <c r="AN11" s="76">
        <v>0</v>
      </c>
      <c r="AO11" s="76">
        <v>0</v>
      </c>
      <c r="AP11" s="76">
        <v>0</v>
      </c>
      <c r="AQ11" s="76">
        <v>0</v>
      </c>
      <c r="AR11" s="76">
        <v>0</v>
      </c>
      <c r="AS11" s="76">
        <v>0</v>
      </c>
      <c r="AT11" s="76">
        <v>0</v>
      </c>
      <c r="AU11" s="76">
        <v>0</v>
      </c>
      <c r="AV11" s="76">
        <v>0</v>
      </c>
      <c r="AW11" s="76">
        <v>0</v>
      </c>
      <c r="AX11" s="76">
        <v>0</v>
      </c>
      <c r="AY11" s="76">
        <v>0</v>
      </c>
      <c r="AZ11" s="76">
        <v>0</v>
      </c>
      <c r="BA11" s="76">
        <v>0</v>
      </c>
      <c r="BB11" s="76">
        <v>0</v>
      </c>
      <c r="BC11" s="76">
        <v>0</v>
      </c>
      <c r="BD11" s="76">
        <v>0</v>
      </c>
      <c r="BE11" s="76">
        <v>0</v>
      </c>
      <c r="BF11" s="76">
        <v>0</v>
      </c>
      <c r="BG11" s="76">
        <v>0</v>
      </c>
      <c r="BH11" s="76">
        <v>0</v>
      </c>
      <c r="BI11" s="76">
        <v>0</v>
      </c>
      <c r="BJ11" s="76">
        <v>0</v>
      </c>
      <c r="BK11" s="76">
        <v>0</v>
      </c>
      <c r="BL11" s="76">
        <v>0</v>
      </c>
      <c r="BM11" s="76">
        <v>0</v>
      </c>
      <c r="BN11" s="76">
        <v>0</v>
      </c>
      <c r="BO11" s="76">
        <v>0</v>
      </c>
      <c r="BP11" s="76">
        <v>0</v>
      </c>
      <c r="BQ11" s="76">
        <v>0</v>
      </c>
      <c r="BR11" s="76">
        <v>0</v>
      </c>
      <c r="BS11" s="76">
        <v>0</v>
      </c>
      <c r="BT11" s="76">
        <v>0</v>
      </c>
      <c r="BU11" s="76">
        <v>0</v>
      </c>
      <c r="BV11" s="90">
        <v>0</v>
      </c>
      <c r="BW11" s="76">
        <f t="shared" si="16"/>
        <v>0</v>
      </c>
      <c r="BX11" s="76">
        <f t="shared" si="17"/>
        <v>0</v>
      </c>
      <c r="BY11" s="76"/>
      <c r="BZ11" s="76" t="str">
        <f t="shared" si="1"/>
        <v/>
      </c>
      <c r="CA11" s="76"/>
      <c r="CB11" s="24" t="str">
        <f t="shared" si="2"/>
        <v/>
      </c>
      <c r="CC11" s="69">
        <f t="shared" si="3"/>
        <v>-1</v>
      </c>
      <c r="CD11" s="69">
        <f t="shared" si="4"/>
        <v>-1</v>
      </c>
      <c r="CE11" s="69">
        <f t="shared" si="5"/>
        <v>-1</v>
      </c>
      <c r="CF11" s="69">
        <f t="shared" si="6"/>
        <v>-1</v>
      </c>
      <c r="CG11" s="69">
        <f t="shared" si="7"/>
        <v>-1</v>
      </c>
      <c r="CH11" s="69">
        <f t="shared" si="8"/>
        <v>-1</v>
      </c>
      <c r="CI11" s="69">
        <f t="shared" si="9"/>
        <v>-1</v>
      </c>
      <c r="CJ11" s="69">
        <f t="shared" si="10"/>
        <v>-1</v>
      </c>
      <c r="CK11" s="69">
        <f t="shared" si="11"/>
        <v>-1</v>
      </c>
      <c r="CL11" s="69">
        <f t="shared" si="12"/>
        <v>-1</v>
      </c>
      <c r="CM11" s="69">
        <f t="shared" si="13"/>
        <v>-1</v>
      </c>
      <c r="CN11" s="69">
        <f t="shared" si="14"/>
        <v>-1</v>
      </c>
      <c r="CO11" s="69">
        <f t="shared" si="15"/>
        <v>-1</v>
      </c>
      <c r="CP11" s="69"/>
      <c r="CQ11" s="69"/>
      <c r="CR11" s="69"/>
      <c r="CS11" s="69"/>
      <c r="CT11" s="69"/>
    </row>
    <row r="12" spans="1:98">
      <c r="A12" s="15" t="s">
        <v>483</v>
      </c>
      <c r="B12" s="76">
        <v>109371.78831679335</v>
      </c>
      <c r="C12" s="76">
        <v>164.85794644211953</v>
      </c>
      <c r="D12" s="76">
        <v>26307.085021038572</v>
      </c>
      <c r="E12" s="76">
        <v>1653.7872953256565</v>
      </c>
      <c r="F12" s="76">
        <v>1333.8808679683264</v>
      </c>
      <c r="G12" s="76">
        <v>608.34981146845791</v>
      </c>
      <c r="H12" s="76">
        <v>9256.2631025893788</v>
      </c>
      <c r="I12" s="76">
        <v>40.236585844342272</v>
      </c>
      <c r="J12" s="76">
        <v>240.4652910597257</v>
      </c>
      <c r="K12" s="76">
        <v>94.024301493868961</v>
      </c>
      <c r="L12" s="76">
        <v>6.8271671001984204</v>
      </c>
      <c r="M12" s="76">
        <v>35.932200361360742</v>
      </c>
      <c r="N12" s="76">
        <v>14.051860609463143</v>
      </c>
      <c r="O12" s="94"/>
      <c r="P12" s="94" t="s">
        <v>441</v>
      </c>
      <c r="Q12" s="76">
        <v>9.6744185742287492</v>
      </c>
      <c r="R12" s="76">
        <v>4.1283327125656566</v>
      </c>
      <c r="S12" s="76">
        <v>24.630180359958342</v>
      </c>
      <c r="T12" s="76">
        <v>24.630376565286141</v>
      </c>
      <c r="U12" s="76">
        <v>14.438509209791819</v>
      </c>
      <c r="V12" s="76">
        <v>139.98029327308362</v>
      </c>
      <c r="W12" s="76">
        <v>20.017862206174485</v>
      </c>
      <c r="X12" s="76">
        <v>243.70570841534862</v>
      </c>
      <c r="Y12" s="76">
        <v>69550.933442241658</v>
      </c>
      <c r="Z12" s="76">
        <v>314.50611023755351</v>
      </c>
      <c r="AA12" s="76">
        <v>90.856533721023823</v>
      </c>
      <c r="AB12" s="76">
        <v>93.492333476238031</v>
      </c>
      <c r="AC12" s="76">
        <v>4.0592996694578076</v>
      </c>
      <c r="AD12" s="76">
        <v>58.373220998524026</v>
      </c>
      <c r="AE12" s="76">
        <v>58.373217920410958</v>
      </c>
      <c r="AF12" s="76">
        <v>134.79983042488576</v>
      </c>
      <c r="AG12" s="76">
        <v>198.7060414535845</v>
      </c>
      <c r="AH12" s="76">
        <v>3.2459087971477718</v>
      </c>
      <c r="AI12" s="76">
        <v>2.10090422377354</v>
      </c>
      <c r="AJ12" s="76">
        <v>23.333118094206146</v>
      </c>
      <c r="AK12" s="76">
        <v>8.4733097018914023</v>
      </c>
      <c r="AL12" s="76">
        <v>109.03647072427331</v>
      </c>
      <c r="AM12" s="76">
        <v>0</v>
      </c>
      <c r="AN12" s="76">
        <v>5610.5357017587366</v>
      </c>
      <c r="AO12" s="76">
        <v>14252.546416442072</v>
      </c>
      <c r="AP12" s="76">
        <v>2462.6397810810363</v>
      </c>
      <c r="AQ12" s="76">
        <v>16849.986027947998</v>
      </c>
      <c r="AR12" s="76">
        <v>167.91183568268866</v>
      </c>
      <c r="AS12" s="76">
        <v>0.37499882692063879</v>
      </c>
      <c r="AT12" s="76">
        <v>2817.9493855090172</v>
      </c>
      <c r="AU12" s="76">
        <v>1.9483669556926093</v>
      </c>
      <c r="AV12" s="76">
        <v>0.39010604165633223</v>
      </c>
      <c r="AW12" s="76">
        <v>176.95760988111573</v>
      </c>
      <c r="AX12" s="76">
        <v>3.3215081494954175</v>
      </c>
      <c r="AY12" s="76">
        <v>0.15430689352226956</v>
      </c>
      <c r="AZ12" s="76">
        <v>0.1118443479554887</v>
      </c>
      <c r="BA12" s="76">
        <v>1074.9110659554224</v>
      </c>
      <c r="BB12" s="76">
        <v>867.77393921721534</v>
      </c>
      <c r="BC12" s="76">
        <v>207.13712673820675</v>
      </c>
      <c r="BD12" s="76">
        <v>1.7201877711822826</v>
      </c>
      <c r="BE12" s="76">
        <v>2.102675746402332E-2</v>
      </c>
      <c r="BF12" s="76">
        <v>12.301809485386107</v>
      </c>
      <c r="BG12" s="76">
        <v>0.38430046991517702</v>
      </c>
      <c r="BH12" s="76">
        <v>17.060168719720892</v>
      </c>
      <c r="BI12" s="76">
        <v>2.5722554852648578</v>
      </c>
      <c r="BJ12" s="76">
        <v>0.60489188721153897</v>
      </c>
      <c r="BK12" s="76">
        <v>81.206931893715165</v>
      </c>
      <c r="BL12" s="76">
        <v>14.686083831252068</v>
      </c>
      <c r="BM12" s="76">
        <v>1.9008025300241942</v>
      </c>
      <c r="BN12" s="76">
        <v>566.64652490947287</v>
      </c>
      <c r="BO12" s="76">
        <v>9.629821150041068E-2</v>
      </c>
      <c r="BP12" s="76">
        <v>399.82490751059595</v>
      </c>
      <c r="BQ12" s="76">
        <v>0</v>
      </c>
      <c r="BR12" s="76">
        <v>0.15752761364963042</v>
      </c>
      <c r="BS12" s="76">
        <v>637.36952357264067</v>
      </c>
      <c r="BT12" s="76">
        <v>63.233896413234369</v>
      </c>
      <c r="BU12" s="76">
        <v>5419.3126091150052</v>
      </c>
      <c r="BV12" s="90">
        <v>935.44091552560894</v>
      </c>
      <c r="BW12" s="76">
        <f t="shared" si="16"/>
        <v>1942.4644179418765</v>
      </c>
      <c r="BX12" s="76">
        <f t="shared" si="17"/>
        <v>928.6610123414265</v>
      </c>
      <c r="BY12" s="76"/>
      <c r="BZ12" s="76">
        <f t="shared" si="1"/>
        <v>5857.8517486520132</v>
      </c>
      <c r="CA12" s="76"/>
      <c r="CB12" s="24">
        <f t="shared" si="2"/>
        <v>7.9999965698073494E-3</v>
      </c>
      <c r="CC12" s="69">
        <f t="shared" si="3"/>
        <v>-0.36408707846315291</v>
      </c>
      <c r="CD12" s="69">
        <f t="shared" si="4"/>
        <v>-0.33860348817000907</v>
      </c>
      <c r="CE12" s="69">
        <f t="shared" si="5"/>
        <v>-0.35948866951725916</v>
      </c>
      <c r="CF12" s="69">
        <f t="shared" si="6"/>
        <v>-0.35003064239663562</v>
      </c>
      <c r="CG12" s="69">
        <f t="shared" si="7"/>
        <v>-0.34943670004132554</v>
      </c>
      <c r="CH12" s="69">
        <f t="shared" si="8"/>
        <v>-0.34277137927357393</v>
      </c>
      <c r="CI12" s="69">
        <f t="shared" si="9"/>
        <v>-0.41452478726550157</v>
      </c>
      <c r="CJ12" s="69">
        <f t="shared" si="10"/>
        <v>-0.38786117041415291</v>
      </c>
      <c r="CK12" s="69">
        <f t="shared" si="11"/>
        <v>-0.41787734663828913</v>
      </c>
      <c r="CL12" s="69">
        <f t="shared" si="12"/>
        <v>-0.37916882132628982</v>
      </c>
      <c r="CM12" s="69">
        <f t="shared" si="13"/>
        <v>-0.39530809016734431</v>
      </c>
      <c r="CN12" s="69">
        <f t="shared" si="14"/>
        <v>-0.44289907089295733</v>
      </c>
      <c r="CO12" s="69">
        <f t="shared" si="15"/>
        <v>-0.39699731321095644</v>
      </c>
      <c r="CP12" s="69"/>
      <c r="CQ12" s="69"/>
      <c r="CR12" s="69"/>
      <c r="CS12" s="69"/>
      <c r="CT12" s="69"/>
    </row>
    <row r="13" spans="1:98">
      <c r="A13" s="15" t="s">
        <v>484</v>
      </c>
      <c r="B13" s="76">
        <v>232316.97998382716</v>
      </c>
      <c r="C13" s="76">
        <v>449.72547974347509</v>
      </c>
      <c r="D13" s="76">
        <v>63338.533937857348</v>
      </c>
      <c r="E13" s="76">
        <v>4493.1499049946706</v>
      </c>
      <c r="F13" s="76">
        <v>3622.5718094894</v>
      </c>
      <c r="G13" s="76">
        <v>1650.723513652812</v>
      </c>
      <c r="H13" s="76">
        <v>23045.68093842324</v>
      </c>
      <c r="I13" s="76">
        <v>98.654734452253436</v>
      </c>
      <c r="J13" s="76">
        <v>552.67196741708005</v>
      </c>
      <c r="K13" s="76">
        <v>234.51595106526929</v>
      </c>
      <c r="L13" s="76">
        <v>16.564806098990722</v>
      </c>
      <c r="M13" s="76">
        <v>81.509079707788104</v>
      </c>
      <c r="N13" s="76">
        <v>33.636795768594524</v>
      </c>
      <c r="O13" s="94"/>
      <c r="P13" s="94" t="s">
        <v>442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0</v>
      </c>
      <c r="AE13" s="76">
        <v>0</v>
      </c>
      <c r="AF13" s="76">
        <v>0</v>
      </c>
      <c r="AG13" s="76">
        <v>0</v>
      </c>
      <c r="AH13" s="76">
        <v>0</v>
      </c>
      <c r="AI13" s="76">
        <v>0</v>
      </c>
      <c r="AJ13" s="76">
        <v>0</v>
      </c>
      <c r="AK13" s="76">
        <v>0</v>
      </c>
      <c r="AL13" s="76">
        <v>0</v>
      </c>
      <c r="AM13" s="76">
        <v>0</v>
      </c>
      <c r="AN13" s="76">
        <v>0</v>
      </c>
      <c r="AO13" s="76">
        <v>0</v>
      </c>
      <c r="AP13" s="76">
        <v>0</v>
      </c>
      <c r="AQ13" s="76">
        <v>0</v>
      </c>
      <c r="AR13" s="76">
        <v>0</v>
      </c>
      <c r="AS13" s="76">
        <v>0</v>
      </c>
      <c r="AT13" s="76">
        <v>0</v>
      </c>
      <c r="AU13" s="76">
        <v>0</v>
      </c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0</v>
      </c>
      <c r="BI13" s="76">
        <v>0</v>
      </c>
      <c r="BJ13" s="76">
        <v>0</v>
      </c>
      <c r="BK13" s="76">
        <v>0</v>
      </c>
      <c r="BL13" s="76">
        <v>0</v>
      </c>
      <c r="BM13" s="76">
        <v>0</v>
      </c>
      <c r="BN13" s="76">
        <v>0</v>
      </c>
      <c r="BO13" s="76">
        <v>0</v>
      </c>
      <c r="BP13" s="76">
        <v>0</v>
      </c>
      <c r="BQ13" s="76">
        <v>0</v>
      </c>
      <c r="BR13" s="76">
        <v>0</v>
      </c>
      <c r="BS13" s="76">
        <v>0</v>
      </c>
      <c r="BT13" s="76">
        <v>0</v>
      </c>
      <c r="BU13" s="76">
        <v>0</v>
      </c>
      <c r="BV13" s="90">
        <v>0</v>
      </c>
      <c r="BW13" s="76">
        <f t="shared" si="16"/>
        <v>0</v>
      </c>
      <c r="BX13" s="76">
        <f t="shared" si="17"/>
        <v>0</v>
      </c>
      <c r="BY13" s="76"/>
      <c r="BZ13" s="76" t="str">
        <f t="shared" si="1"/>
        <v/>
      </c>
      <c r="CA13" s="76"/>
      <c r="CB13" s="24" t="str">
        <f t="shared" si="2"/>
        <v/>
      </c>
      <c r="CC13" s="69">
        <f t="shared" si="3"/>
        <v>-1</v>
      </c>
      <c r="CD13" s="69">
        <f t="shared" si="4"/>
        <v>-1</v>
      </c>
      <c r="CE13" s="69">
        <f t="shared" si="5"/>
        <v>-1</v>
      </c>
      <c r="CF13" s="69">
        <f t="shared" si="6"/>
        <v>-1</v>
      </c>
      <c r="CG13" s="69">
        <f t="shared" si="7"/>
        <v>-1</v>
      </c>
      <c r="CH13" s="69">
        <f t="shared" si="8"/>
        <v>-1</v>
      </c>
      <c r="CI13" s="69">
        <f t="shared" si="9"/>
        <v>-1</v>
      </c>
      <c r="CJ13" s="69">
        <f t="shared" si="10"/>
        <v>-1</v>
      </c>
      <c r="CK13" s="69">
        <f t="shared" si="11"/>
        <v>-1</v>
      </c>
      <c r="CL13" s="69">
        <f t="shared" si="12"/>
        <v>-1</v>
      </c>
      <c r="CM13" s="69">
        <f t="shared" si="13"/>
        <v>-1</v>
      </c>
      <c r="CN13" s="69">
        <f t="shared" si="14"/>
        <v>-1</v>
      </c>
      <c r="CO13" s="69">
        <f t="shared" si="15"/>
        <v>-1</v>
      </c>
      <c r="CP13" s="69"/>
      <c r="CQ13" s="69"/>
      <c r="CR13" s="69"/>
      <c r="CS13" s="69"/>
      <c r="CT13" s="69"/>
    </row>
    <row r="14" spans="1:98">
      <c r="A14" s="15" t="s">
        <v>485</v>
      </c>
      <c r="B14" s="76">
        <v>176582.05548523957</v>
      </c>
      <c r="C14" s="76">
        <v>231.0543313061012</v>
      </c>
      <c r="D14" s="76">
        <v>31566.603498747878</v>
      </c>
      <c r="E14" s="76">
        <v>2294.7695615207872</v>
      </c>
      <c r="F14" s="76">
        <v>1849.0714038836477</v>
      </c>
      <c r="G14" s="76">
        <v>887.73224494624117</v>
      </c>
      <c r="H14" s="76">
        <v>13475.233406198777</v>
      </c>
      <c r="I14" s="76">
        <v>56.353026532659683</v>
      </c>
      <c r="J14" s="76">
        <v>340.19795598980255</v>
      </c>
      <c r="K14" s="76">
        <v>132.04319273211837</v>
      </c>
      <c r="L14" s="76">
        <v>9.5347905167165568</v>
      </c>
      <c r="M14" s="76">
        <v>49.916386701369547</v>
      </c>
      <c r="N14" s="76">
        <v>19.681316229850971</v>
      </c>
      <c r="O14" s="94"/>
      <c r="P14" s="94" t="s">
        <v>392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v>0</v>
      </c>
      <c r="BJ14" s="76">
        <v>0</v>
      </c>
      <c r="BK14" s="76">
        <v>0</v>
      </c>
      <c r="BL14" s="76">
        <v>0</v>
      </c>
      <c r="BM14" s="76">
        <v>0</v>
      </c>
      <c r="BN14" s="76">
        <v>0</v>
      </c>
      <c r="BO14" s="76">
        <v>0</v>
      </c>
      <c r="BP14" s="76">
        <v>0</v>
      </c>
      <c r="BQ14" s="76">
        <v>0</v>
      </c>
      <c r="BR14" s="76">
        <v>0</v>
      </c>
      <c r="BS14" s="76">
        <v>0</v>
      </c>
      <c r="BT14" s="76">
        <v>0</v>
      </c>
      <c r="BU14" s="76">
        <v>0</v>
      </c>
      <c r="BV14" s="90">
        <v>0</v>
      </c>
      <c r="BW14" s="76">
        <f t="shared" si="16"/>
        <v>0</v>
      </c>
      <c r="BX14" s="76">
        <f t="shared" si="17"/>
        <v>0</v>
      </c>
      <c r="BY14" s="76"/>
      <c r="BZ14" s="76" t="str">
        <f t="shared" si="1"/>
        <v/>
      </c>
      <c r="CA14" s="76"/>
      <c r="CB14" s="24" t="str">
        <f t="shared" si="2"/>
        <v/>
      </c>
      <c r="CC14" s="69">
        <f t="shared" si="3"/>
        <v>-1</v>
      </c>
      <c r="CD14" s="69">
        <f t="shared" si="4"/>
        <v>-1</v>
      </c>
      <c r="CE14" s="69">
        <f t="shared" si="5"/>
        <v>-1</v>
      </c>
      <c r="CF14" s="69">
        <f t="shared" si="6"/>
        <v>-1</v>
      </c>
      <c r="CG14" s="69">
        <f t="shared" si="7"/>
        <v>-1</v>
      </c>
      <c r="CH14" s="69">
        <f t="shared" si="8"/>
        <v>-1</v>
      </c>
      <c r="CI14" s="69">
        <f t="shared" si="9"/>
        <v>-1</v>
      </c>
      <c r="CJ14" s="69">
        <f t="shared" si="10"/>
        <v>-1</v>
      </c>
      <c r="CK14" s="69">
        <f t="shared" si="11"/>
        <v>-1</v>
      </c>
      <c r="CL14" s="69">
        <f t="shared" si="12"/>
        <v>-1</v>
      </c>
      <c r="CM14" s="69">
        <f t="shared" si="13"/>
        <v>-1</v>
      </c>
      <c r="CN14" s="69">
        <f t="shared" si="14"/>
        <v>-1</v>
      </c>
      <c r="CO14" s="69">
        <f t="shared" si="15"/>
        <v>-1</v>
      </c>
      <c r="CP14" s="69"/>
      <c r="CQ14" s="69"/>
      <c r="CR14" s="69"/>
      <c r="CS14" s="69"/>
      <c r="CT14" s="69"/>
    </row>
    <row r="15" spans="1:98">
      <c r="A15" s="15" t="s">
        <v>486</v>
      </c>
      <c r="B15" s="76">
        <v>131850.68835976263</v>
      </c>
      <c r="C15" s="76">
        <v>263.87546624819345</v>
      </c>
      <c r="D15" s="76">
        <v>37186.286848287673</v>
      </c>
      <c r="E15" s="76">
        <v>2577.2360996007269</v>
      </c>
      <c r="F15" s="76">
        <v>2070.7661337001769</v>
      </c>
      <c r="G15" s="76">
        <v>925.72388904043964</v>
      </c>
      <c r="H15" s="76">
        <v>12960.897865222209</v>
      </c>
      <c r="I15" s="76">
        <v>57.85240735026094</v>
      </c>
      <c r="J15" s="76">
        <v>321.54285889856783</v>
      </c>
      <c r="K15" s="76">
        <v>137.85977694379721</v>
      </c>
      <c r="L15" s="76">
        <v>9.7258845040200441</v>
      </c>
      <c r="M15" s="76">
        <v>47.965032397425404</v>
      </c>
      <c r="N15" s="76">
        <v>19.714125711915052</v>
      </c>
      <c r="O15" s="94"/>
      <c r="P15" s="94" t="s">
        <v>443</v>
      </c>
      <c r="Q15" s="76">
        <v>0</v>
      </c>
      <c r="R15" s="76">
        <v>0</v>
      </c>
      <c r="S15" s="76">
        <v>0</v>
      </c>
      <c r="T15" s="76">
        <v>0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76">
        <v>0</v>
      </c>
      <c r="AO15" s="76">
        <v>0</v>
      </c>
      <c r="AP15" s="76">
        <v>0</v>
      </c>
      <c r="AQ15" s="76">
        <v>0</v>
      </c>
      <c r="AR15" s="76">
        <v>0</v>
      </c>
      <c r="AS15" s="76">
        <v>0</v>
      </c>
      <c r="AT15" s="76">
        <v>0</v>
      </c>
      <c r="AU15" s="76">
        <v>0</v>
      </c>
      <c r="AV15" s="76">
        <v>0</v>
      </c>
      <c r="AW15" s="76">
        <v>0</v>
      </c>
      <c r="AX15" s="76">
        <v>0</v>
      </c>
      <c r="AY15" s="76">
        <v>0</v>
      </c>
      <c r="AZ15" s="76">
        <v>0</v>
      </c>
      <c r="BA15" s="76">
        <v>0</v>
      </c>
      <c r="BB15" s="76">
        <v>0</v>
      </c>
      <c r="BC15" s="76">
        <v>0</v>
      </c>
      <c r="BD15" s="76">
        <v>0</v>
      </c>
      <c r="BE15" s="76">
        <v>0</v>
      </c>
      <c r="BF15" s="76">
        <v>0</v>
      </c>
      <c r="BG15" s="76">
        <v>0</v>
      </c>
      <c r="BH15" s="76">
        <v>0</v>
      </c>
      <c r="BI15" s="76">
        <v>0</v>
      </c>
      <c r="BJ15" s="76">
        <v>0</v>
      </c>
      <c r="BK15" s="76">
        <v>0</v>
      </c>
      <c r="BL15" s="76">
        <v>0</v>
      </c>
      <c r="BM15" s="76">
        <v>0</v>
      </c>
      <c r="BN15" s="76">
        <v>0</v>
      </c>
      <c r="BO15" s="76">
        <v>0</v>
      </c>
      <c r="BP15" s="76">
        <v>0</v>
      </c>
      <c r="BQ15" s="76">
        <v>0</v>
      </c>
      <c r="BR15" s="76">
        <v>0</v>
      </c>
      <c r="BS15" s="76">
        <v>0</v>
      </c>
      <c r="BT15" s="76">
        <v>0</v>
      </c>
      <c r="BU15" s="76">
        <v>0</v>
      </c>
      <c r="BV15" s="90">
        <v>0</v>
      </c>
      <c r="BW15" s="76">
        <f t="shared" si="16"/>
        <v>0</v>
      </c>
      <c r="BX15" s="76">
        <f t="shared" si="17"/>
        <v>0</v>
      </c>
      <c r="BY15" s="76"/>
      <c r="BZ15" s="76" t="str">
        <f t="shared" si="1"/>
        <v/>
      </c>
      <c r="CA15" s="76"/>
      <c r="CB15" s="24" t="str">
        <f t="shared" si="2"/>
        <v/>
      </c>
      <c r="CC15" s="69">
        <f t="shared" si="3"/>
        <v>-1</v>
      </c>
      <c r="CD15" s="69">
        <f t="shared" si="4"/>
        <v>-1</v>
      </c>
      <c r="CE15" s="69">
        <f t="shared" si="5"/>
        <v>-1</v>
      </c>
      <c r="CF15" s="69">
        <f t="shared" si="6"/>
        <v>-1</v>
      </c>
      <c r="CG15" s="69">
        <f t="shared" si="7"/>
        <v>-1</v>
      </c>
      <c r="CH15" s="69">
        <f t="shared" si="8"/>
        <v>-1</v>
      </c>
      <c r="CI15" s="69">
        <f t="shared" si="9"/>
        <v>-1</v>
      </c>
      <c r="CJ15" s="69">
        <f t="shared" si="10"/>
        <v>-1</v>
      </c>
      <c r="CK15" s="69">
        <f t="shared" si="11"/>
        <v>-1</v>
      </c>
      <c r="CL15" s="69">
        <f t="shared" si="12"/>
        <v>-1</v>
      </c>
      <c r="CM15" s="69">
        <f t="shared" si="13"/>
        <v>-1</v>
      </c>
      <c r="CN15" s="69">
        <f t="shared" si="14"/>
        <v>-1</v>
      </c>
      <c r="CO15" s="69">
        <f t="shared" si="15"/>
        <v>-1</v>
      </c>
      <c r="CP15" s="69"/>
      <c r="CQ15" s="69"/>
      <c r="CR15" s="69"/>
      <c r="CS15" s="69"/>
      <c r="CT15" s="69"/>
    </row>
    <row r="16" spans="1:98">
      <c r="A16" s="15" t="s">
        <v>487</v>
      </c>
      <c r="B16" s="76">
        <v>452065.60717465205</v>
      </c>
      <c r="C16" s="76">
        <v>959.59947191792617</v>
      </c>
      <c r="D16" s="76">
        <v>131110.44885151344</v>
      </c>
      <c r="E16" s="76">
        <v>7164.1893294822166</v>
      </c>
      <c r="F16" s="76">
        <v>5502.1084329262076</v>
      </c>
      <c r="G16" s="76">
        <v>2379.7696297171115</v>
      </c>
      <c r="H16" s="76">
        <v>46563.093560497102</v>
      </c>
      <c r="I16" s="76">
        <v>198.83088098590488</v>
      </c>
      <c r="J16" s="76">
        <v>1073.5830872958838</v>
      </c>
      <c r="K16" s="76">
        <v>496.01469147334183</v>
      </c>
      <c r="L16" s="76">
        <v>33.146706473748637</v>
      </c>
      <c r="M16" s="76">
        <v>157.60857312293095</v>
      </c>
      <c r="N16" s="76">
        <v>67.003790330250439</v>
      </c>
      <c r="O16" s="94"/>
      <c r="P16" s="94" t="s">
        <v>444</v>
      </c>
      <c r="Q16" s="76">
        <v>0</v>
      </c>
      <c r="R16" s="76">
        <v>0</v>
      </c>
      <c r="S16" s="76">
        <v>0</v>
      </c>
      <c r="T16" s="76">
        <v>0</v>
      </c>
      <c r="U16" s="76">
        <v>0</v>
      </c>
      <c r="V16" s="76">
        <v>0</v>
      </c>
      <c r="W16" s="76">
        <v>0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76">
        <v>0</v>
      </c>
      <c r="AO16" s="76">
        <v>0</v>
      </c>
      <c r="AP16" s="76">
        <v>0</v>
      </c>
      <c r="AQ16" s="76">
        <v>0</v>
      </c>
      <c r="AR16" s="76">
        <v>0</v>
      </c>
      <c r="AS16" s="76">
        <v>0</v>
      </c>
      <c r="AT16" s="76">
        <v>0</v>
      </c>
      <c r="AU16" s="76">
        <v>0</v>
      </c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76">
        <v>0</v>
      </c>
      <c r="BF16" s="76">
        <v>0</v>
      </c>
      <c r="BG16" s="76">
        <v>0</v>
      </c>
      <c r="BH16" s="76">
        <v>0</v>
      </c>
      <c r="BI16" s="76">
        <v>0</v>
      </c>
      <c r="BJ16" s="76">
        <v>0</v>
      </c>
      <c r="BK16" s="76">
        <v>0</v>
      </c>
      <c r="BL16" s="76">
        <v>0</v>
      </c>
      <c r="BM16" s="76">
        <v>0</v>
      </c>
      <c r="BN16" s="76">
        <v>0</v>
      </c>
      <c r="BO16" s="76">
        <v>0</v>
      </c>
      <c r="BP16" s="76">
        <v>0</v>
      </c>
      <c r="BQ16" s="76">
        <v>0</v>
      </c>
      <c r="BR16" s="76">
        <v>0</v>
      </c>
      <c r="BS16" s="76">
        <v>0</v>
      </c>
      <c r="BT16" s="76">
        <v>0</v>
      </c>
      <c r="BU16" s="76">
        <v>0</v>
      </c>
      <c r="BV16" s="90">
        <v>0</v>
      </c>
      <c r="BW16" s="76">
        <f t="shared" si="16"/>
        <v>0</v>
      </c>
      <c r="BX16" s="76">
        <f t="shared" si="17"/>
        <v>0</v>
      </c>
      <c r="BY16" s="76"/>
      <c r="BZ16" s="76" t="str">
        <f t="shared" si="1"/>
        <v/>
      </c>
      <c r="CA16" s="76"/>
      <c r="CB16" s="24" t="str">
        <f t="shared" si="2"/>
        <v/>
      </c>
      <c r="CC16" s="69">
        <f t="shared" si="3"/>
        <v>-1</v>
      </c>
      <c r="CD16" s="69">
        <f t="shared" si="4"/>
        <v>-1</v>
      </c>
      <c r="CE16" s="69">
        <f t="shared" si="5"/>
        <v>-1</v>
      </c>
      <c r="CF16" s="69">
        <f t="shared" si="6"/>
        <v>-1</v>
      </c>
      <c r="CG16" s="69">
        <f t="shared" si="7"/>
        <v>-1</v>
      </c>
      <c r="CH16" s="69">
        <f t="shared" si="8"/>
        <v>-1</v>
      </c>
      <c r="CI16" s="69">
        <f t="shared" si="9"/>
        <v>-1</v>
      </c>
      <c r="CJ16" s="69">
        <f t="shared" si="10"/>
        <v>-1</v>
      </c>
      <c r="CK16" s="69">
        <f t="shared" si="11"/>
        <v>-1</v>
      </c>
      <c r="CL16" s="69">
        <f t="shared" si="12"/>
        <v>-1</v>
      </c>
      <c r="CM16" s="69">
        <f t="shared" si="13"/>
        <v>-1</v>
      </c>
      <c r="CN16" s="69">
        <f t="shared" si="14"/>
        <v>-1</v>
      </c>
      <c r="CO16" s="69">
        <f t="shared" si="15"/>
        <v>-1</v>
      </c>
      <c r="CP16" s="69"/>
      <c r="CQ16" s="69"/>
      <c r="CR16" s="69"/>
      <c r="CS16" s="69"/>
      <c r="CT16" s="69"/>
    </row>
    <row r="17" spans="1:98">
      <c r="A17" s="15" t="s">
        <v>488</v>
      </c>
      <c r="B17" s="76">
        <v>461077.64623979677</v>
      </c>
      <c r="C17" s="76">
        <v>820.52086591802527</v>
      </c>
      <c r="D17" s="76">
        <v>108379.5672413396</v>
      </c>
      <c r="E17" s="76">
        <v>5741.6183505225899</v>
      </c>
      <c r="F17" s="76">
        <v>4345.1290020814376</v>
      </c>
      <c r="G17" s="76">
        <v>1550.7052910618411</v>
      </c>
      <c r="H17" s="76">
        <v>38807.517486013458</v>
      </c>
      <c r="I17" s="76">
        <v>185.82517860330066</v>
      </c>
      <c r="J17" s="76">
        <v>1044.0297808691605</v>
      </c>
      <c r="K17" s="76">
        <v>462.23080618563193</v>
      </c>
      <c r="L17" s="76">
        <v>31.394916456677041</v>
      </c>
      <c r="M17" s="76">
        <v>160.46224619576037</v>
      </c>
      <c r="N17" s="76">
        <v>63.78515075142375</v>
      </c>
      <c r="O17" s="94"/>
      <c r="P17" s="94" t="s">
        <v>445</v>
      </c>
      <c r="Q17" s="76">
        <v>0</v>
      </c>
      <c r="R17" s="76">
        <v>0</v>
      </c>
      <c r="S17" s="76">
        <v>0</v>
      </c>
      <c r="T17" s="76">
        <v>0</v>
      </c>
      <c r="U17" s="76">
        <v>0</v>
      </c>
      <c r="V17" s="76">
        <v>0</v>
      </c>
      <c r="W17" s="76">
        <v>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0</v>
      </c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76">
        <v>0</v>
      </c>
      <c r="BL17" s="76">
        <v>0</v>
      </c>
      <c r="BM17" s="76">
        <v>0</v>
      </c>
      <c r="BN17" s="76">
        <v>0</v>
      </c>
      <c r="BO17" s="76">
        <v>0</v>
      </c>
      <c r="BP17" s="76">
        <v>0</v>
      </c>
      <c r="BQ17" s="76">
        <v>0</v>
      </c>
      <c r="BR17" s="76">
        <v>0</v>
      </c>
      <c r="BS17" s="76">
        <v>0</v>
      </c>
      <c r="BT17" s="76">
        <v>0</v>
      </c>
      <c r="BU17" s="76">
        <v>0</v>
      </c>
      <c r="BV17" s="90">
        <v>0</v>
      </c>
      <c r="BW17" s="76">
        <f t="shared" si="16"/>
        <v>0</v>
      </c>
      <c r="BX17" s="76">
        <f t="shared" si="17"/>
        <v>0</v>
      </c>
      <c r="BY17" s="76"/>
      <c r="BZ17" s="76" t="str">
        <f t="shared" si="1"/>
        <v/>
      </c>
      <c r="CA17" s="76"/>
      <c r="CB17" s="24" t="str">
        <f t="shared" si="2"/>
        <v/>
      </c>
      <c r="CC17" s="69">
        <f t="shared" si="3"/>
        <v>-1</v>
      </c>
      <c r="CD17" s="69">
        <f t="shared" si="4"/>
        <v>-1</v>
      </c>
      <c r="CE17" s="69">
        <f t="shared" si="5"/>
        <v>-1</v>
      </c>
      <c r="CF17" s="69">
        <f t="shared" si="6"/>
        <v>-1</v>
      </c>
      <c r="CG17" s="69">
        <f t="shared" si="7"/>
        <v>-1</v>
      </c>
      <c r="CH17" s="69">
        <f t="shared" si="8"/>
        <v>-1</v>
      </c>
      <c r="CI17" s="69">
        <f t="shared" si="9"/>
        <v>-1</v>
      </c>
      <c r="CJ17" s="69">
        <f t="shared" si="10"/>
        <v>-1</v>
      </c>
      <c r="CK17" s="69">
        <f t="shared" si="11"/>
        <v>-1</v>
      </c>
      <c r="CL17" s="69">
        <f t="shared" si="12"/>
        <v>-1</v>
      </c>
      <c r="CM17" s="69">
        <f t="shared" si="13"/>
        <v>-1</v>
      </c>
      <c r="CN17" s="69">
        <f t="shared" si="14"/>
        <v>-1</v>
      </c>
      <c r="CO17" s="69">
        <f t="shared" si="15"/>
        <v>-1</v>
      </c>
      <c r="CP17" s="69"/>
      <c r="CQ17" s="69"/>
      <c r="CR17" s="69"/>
      <c r="CS17" s="69"/>
      <c r="CT17" s="69"/>
    </row>
    <row r="18" spans="1:98">
      <c r="A18" s="15" t="s">
        <v>489</v>
      </c>
      <c r="B18" s="76">
        <v>336542.99998703372</v>
      </c>
      <c r="C18" s="76">
        <v>511.80177375089119</v>
      </c>
      <c r="D18" s="76">
        <v>74716.445649123911</v>
      </c>
      <c r="E18" s="76">
        <v>5101.9907701020757</v>
      </c>
      <c r="F18" s="76">
        <v>4112.5548790469775</v>
      </c>
      <c r="G18" s="76">
        <v>1885.3834462378213</v>
      </c>
      <c r="H18" s="76">
        <v>28956.657970992554</v>
      </c>
      <c r="I18" s="76">
        <v>124.40727576966971</v>
      </c>
      <c r="J18" s="76">
        <v>746.41039384845237</v>
      </c>
      <c r="K18" s="76">
        <v>291.27030095101378</v>
      </c>
      <c r="L18" s="76">
        <v>21.109292549828517</v>
      </c>
      <c r="M18" s="76">
        <v>110.91689045235081</v>
      </c>
      <c r="N18" s="76">
        <v>43.397033847697735</v>
      </c>
      <c r="O18" s="94"/>
      <c r="P18" s="94" t="s">
        <v>393</v>
      </c>
      <c r="Q18" s="76">
        <v>0</v>
      </c>
      <c r="R18" s="76">
        <v>0</v>
      </c>
      <c r="S18" s="76">
        <v>0</v>
      </c>
      <c r="T18" s="76">
        <v>0</v>
      </c>
      <c r="U18" s="76">
        <v>0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6">
        <v>0</v>
      </c>
      <c r="AI18" s="76">
        <v>0</v>
      </c>
      <c r="AJ18" s="76">
        <v>0</v>
      </c>
      <c r="AK18" s="76">
        <v>0</v>
      </c>
      <c r="AL18" s="76">
        <v>0</v>
      </c>
      <c r="AM18" s="76">
        <v>0</v>
      </c>
      <c r="AN18" s="76">
        <v>0</v>
      </c>
      <c r="AO18" s="76">
        <v>0</v>
      </c>
      <c r="AP18" s="76">
        <v>0</v>
      </c>
      <c r="AQ18" s="76">
        <v>0</v>
      </c>
      <c r="AR18" s="76">
        <v>0</v>
      </c>
      <c r="AS18" s="76">
        <v>0</v>
      </c>
      <c r="AT18" s="76">
        <v>0</v>
      </c>
      <c r="AU18" s="76">
        <v>0</v>
      </c>
      <c r="AV18" s="76">
        <v>0</v>
      </c>
      <c r="AW18" s="76">
        <v>0</v>
      </c>
      <c r="AX18" s="76">
        <v>0</v>
      </c>
      <c r="AY18" s="76">
        <v>0</v>
      </c>
      <c r="AZ18" s="76">
        <v>0</v>
      </c>
      <c r="BA18" s="76">
        <v>0</v>
      </c>
      <c r="BB18" s="76">
        <v>0</v>
      </c>
      <c r="BC18" s="76">
        <v>0</v>
      </c>
      <c r="BD18" s="76">
        <v>0</v>
      </c>
      <c r="BE18" s="76">
        <v>0</v>
      </c>
      <c r="BF18" s="76">
        <v>0</v>
      </c>
      <c r="BG18" s="76">
        <v>0</v>
      </c>
      <c r="BH18" s="76">
        <v>0</v>
      </c>
      <c r="BI18" s="76">
        <v>0</v>
      </c>
      <c r="BJ18" s="76">
        <v>0</v>
      </c>
      <c r="BK18" s="76">
        <v>0</v>
      </c>
      <c r="BL18" s="76">
        <v>0</v>
      </c>
      <c r="BM18" s="76">
        <v>0</v>
      </c>
      <c r="BN18" s="76">
        <v>0</v>
      </c>
      <c r="BO18" s="76">
        <v>0</v>
      </c>
      <c r="BP18" s="76">
        <v>0</v>
      </c>
      <c r="BQ18" s="76">
        <v>0</v>
      </c>
      <c r="BR18" s="76">
        <v>0</v>
      </c>
      <c r="BS18" s="76">
        <v>0</v>
      </c>
      <c r="BT18" s="76">
        <v>0</v>
      </c>
      <c r="BU18" s="76">
        <v>0</v>
      </c>
      <c r="BV18" s="90">
        <v>0</v>
      </c>
      <c r="BW18" s="76">
        <f t="shared" si="16"/>
        <v>0</v>
      </c>
      <c r="BX18" s="76">
        <f t="shared" si="17"/>
        <v>0</v>
      </c>
      <c r="BY18" s="76"/>
      <c r="BZ18" s="76" t="str">
        <f t="shared" si="1"/>
        <v/>
      </c>
      <c r="CA18" s="76"/>
      <c r="CB18" s="24" t="str">
        <f t="shared" si="2"/>
        <v/>
      </c>
      <c r="CC18" s="69">
        <f t="shared" si="3"/>
        <v>-1</v>
      </c>
      <c r="CD18" s="69">
        <f t="shared" si="4"/>
        <v>-1</v>
      </c>
      <c r="CE18" s="69">
        <f t="shared" si="5"/>
        <v>-1</v>
      </c>
      <c r="CF18" s="69">
        <f t="shared" si="6"/>
        <v>-1</v>
      </c>
      <c r="CG18" s="69">
        <f t="shared" si="7"/>
        <v>-1</v>
      </c>
      <c r="CH18" s="69">
        <f t="shared" si="8"/>
        <v>-1</v>
      </c>
      <c r="CI18" s="69">
        <f t="shared" si="9"/>
        <v>-1</v>
      </c>
      <c r="CJ18" s="69">
        <f t="shared" si="10"/>
        <v>-1</v>
      </c>
      <c r="CK18" s="69">
        <f t="shared" si="11"/>
        <v>-1</v>
      </c>
      <c r="CL18" s="69">
        <f t="shared" si="12"/>
        <v>-1</v>
      </c>
      <c r="CM18" s="69">
        <f t="shared" si="13"/>
        <v>-1</v>
      </c>
      <c r="CN18" s="69">
        <f t="shared" si="14"/>
        <v>-1</v>
      </c>
      <c r="CO18" s="69">
        <f t="shared" si="15"/>
        <v>-1</v>
      </c>
      <c r="CP18" s="69"/>
      <c r="CQ18" s="69"/>
      <c r="CR18" s="69"/>
      <c r="CS18" s="69"/>
      <c r="CT18" s="69"/>
    </row>
    <row r="19" spans="1:98">
      <c r="A19" s="15" t="s">
        <v>490</v>
      </c>
      <c r="B19" s="76">
        <v>84294.737449087479</v>
      </c>
      <c r="C19" s="76">
        <v>155.41601171969936</v>
      </c>
      <c r="D19" s="76">
        <v>21868.296545206489</v>
      </c>
      <c r="E19" s="76">
        <v>1544.6245255723957</v>
      </c>
      <c r="F19" s="76">
        <v>1244.7077653234012</v>
      </c>
      <c r="G19" s="76">
        <v>578.93322290835886</v>
      </c>
      <c r="H19" s="76">
        <v>8126.6008402954003</v>
      </c>
      <c r="I19" s="76">
        <v>33.957855314170516</v>
      </c>
      <c r="J19" s="76">
        <v>190.70244875303666</v>
      </c>
      <c r="K19" s="76">
        <v>80.801141759370623</v>
      </c>
      <c r="L19" s="76">
        <v>5.6912827234609189</v>
      </c>
      <c r="M19" s="76">
        <v>27.881563490219257</v>
      </c>
      <c r="N19" s="76">
        <v>11.575890148146893</v>
      </c>
      <c r="O19" s="94"/>
      <c r="P19" s="94" t="s">
        <v>446</v>
      </c>
      <c r="Q19" s="76">
        <v>0</v>
      </c>
      <c r="R19" s="76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  <c r="BN19" s="76">
        <v>0</v>
      </c>
      <c r="BO19" s="76">
        <v>0</v>
      </c>
      <c r="BP19" s="76">
        <v>0</v>
      </c>
      <c r="BQ19" s="76">
        <v>0</v>
      </c>
      <c r="BR19" s="76">
        <v>0</v>
      </c>
      <c r="BS19" s="76">
        <v>0</v>
      </c>
      <c r="BT19" s="76">
        <v>0</v>
      </c>
      <c r="BU19" s="76">
        <v>0</v>
      </c>
      <c r="BV19" s="90">
        <v>0</v>
      </c>
      <c r="BW19" s="76">
        <f t="shared" si="16"/>
        <v>0</v>
      </c>
      <c r="BX19" s="76">
        <f t="shared" si="17"/>
        <v>0</v>
      </c>
      <c r="BY19" s="76"/>
      <c r="BZ19" s="76" t="str">
        <f t="shared" si="1"/>
        <v/>
      </c>
      <c r="CA19" s="76"/>
      <c r="CB19" s="24" t="str">
        <f t="shared" si="2"/>
        <v/>
      </c>
      <c r="CC19" s="69">
        <f t="shared" si="3"/>
        <v>-1</v>
      </c>
      <c r="CD19" s="69">
        <f t="shared" si="4"/>
        <v>-1</v>
      </c>
      <c r="CE19" s="69">
        <f t="shared" si="5"/>
        <v>-1</v>
      </c>
      <c r="CF19" s="69">
        <f t="shared" si="6"/>
        <v>-1</v>
      </c>
      <c r="CG19" s="69">
        <f t="shared" si="7"/>
        <v>-1</v>
      </c>
      <c r="CH19" s="69">
        <f t="shared" si="8"/>
        <v>-1</v>
      </c>
      <c r="CI19" s="69">
        <f t="shared" si="9"/>
        <v>-1</v>
      </c>
      <c r="CJ19" s="69">
        <f t="shared" si="10"/>
        <v>-1</v>
      </c>
      <c r="CK19" s="69">
        <f t="shared" si="11"/>
        <v>-1</v>
      </c>
      <c r="CL19" s="69">
        <f t="shared" si="12"/>
        <v>-1</v>
      </c>
      <c r="CM19" s="69">
        <f t="shared" si="13"/>
        <v>-1</v>
      </c>
      <c r="CN19" s="69">
        <f t="shared" si="14"/>
        <v>-1</v>
      </c>
      <c r="CO19" s="69">
        <f t="shared" si="15"/>
        <v>-1</v>
      </c>
      <c r="CP19" s="69"/>
      <c r="CQ19" s="69"/>
      <c r="CR19" s="69"/>
      <c r="CS19" s="69"/>
      <c r="CT19" s="69"/>
    </row>
    <row r="20" spans="1:98">
      <c r="A20" s="15" t="s">
        <v>491</v>
      </c>
      <c r="B20" s="76">
        <v>80538.757630884516</v>
      </c>
      <c r="C20" s="76">
        <v>105.90731840387443</v>
      </c>
      <c r="D20" s="76">
        <v>14992.291998227305</v>
      </c>
      <c r="E20" s="76">
        <v>1051.8416966453567</v>
      </c>
      <c r="F20" s="76">
        <v>847.54945808823754</v>
      </c>
      <c r="G20" s="76">
        <v>406.34068016932605</v>
      </c>
      <c r="H20" s="76">
        <v>6297.6917762549365</v>
      </c>
      <c r="I20" s="76">
        <v>25.830326299790094</v>
      </c>
      <c r="J20" s="76">
        <v>156.4306442821368</v>
      </c>
      <c r="K20" s="76">
        <v>60.525561520785587</v>
      </c>
      <c r="L20" s="76">
        <v>4.3709349772380266</v>
      </c>
      <c r="M20" s="76">
        <v>22.885437014002321</v>
      </c>
      <c r="N20" s="76">
        <v>9.0209296429578494</v>
      </c>
      <c r="O20" s="94"/>
      <c r="P20" s="94" t="s">
        <v>447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90">
        <v>0</v>
      </c>
      <c r="BW20" s="76">
        <f t="shared" si="16"/>
        <v>0</v>
      </c>
      <c r="BX20" s="76">
        <f t="shared" si="17"/>
        <v>0</v>
      </c>
      <c r="BY20" s="76"/>
      <c r="BZ20" s="76" t="str">
        <f t="shared" si="1"/>
        <v/>
      </c>
      <c r="CA20" s="76"/>
      <c r="CB20" s="24" t="str">
        <f t="shared" si="2"/>
        <v/>
      </c>
      <c r="CC20" s="69">
        <f t="shared" si="3"/>
        <v>-1</v>
      </c>
      <c r="CD20" s="69">
        <f t="shared" si="4"/>
        <v>-1</v>
      </c>
      <c r="CE20" s="69">
        <f t="shared" si="5"/>
        <v>-1</v>
      </c>
      <c r="CF20" s="69">
        <f t="shared" si="6"/>
        <v>-1</v>
      </c>
      <c r="CG20" s="69">
        <f t="shared" si="7"/>
        <v>-1</v>
      </c>
      <c r="CH20" s="69">
        <f t="shared" si="8"/>
        <v>-1</v>
      </c>
      <c r="CI20" s="69">
        <f t="shared" si="9"/>
        <v>-1</v>
      </c>
      <c r="CJ20" s="69">
        <f t="shared" si="10"/>
        <v>-1</v>
      </c>
      <c r="CK20" s="69">
        <f t="shared" si="11"/>
        <v>-1</v>
      </c>
      <c r="CL20" s="69">
        <f t="shared" si="12"/>
        <v>-1</v>
      </c>
      <c r="CM20" s="69">
        <f t="shared" si="13"/>
        <v>-1</v>
      </c>
      <c r="CN20" s="69">
        <f t="shared" si="14"/>
        <v>-1</v>
      </c>
      <c r="CO20" s="69">
        <f t="shared" si="15"/>
        <v>-1</v>
      </c>
      <c r="CP20" s="69"/>
      <c r="CQ20" s="69"/>
      <c r="CR20" s="69"/>
      <c r="CS20" s="69"/>
      <c r="CT20" s="69"/>
    </row>
    <row r="21" spans="1:98">
      <c r="A21" s="47" t="s">
        <v>492</v>
      </c>
      <c r="B21" s="76">
        <v>366243.48183043848</v>
      </c>
      <c r="C21" s="76">
        <v>639.93989433537524</v>
      </c>
      <c r="D21" s="76">
        <v>91284.414375166103</v>
      </c>
      <c r="E21" s="76">
        <v>2936.1194095984797</v>
      </c>
      <c r="F21" s="76">
        <v>1974.5057283923948</v>
      </c>
      <c r="G21" s="76">
        <v>719.64585829059001</v>
      </c>
      <c r="H21" s="76">
        <v>35270.04321870776</v>
      </c>
      <c r="I21" s="76">
        <v>140.75736201923698</v>
      </c>
      <c r="J21" s="76">
        <v>768.40492152653553</v>
      </c>
      <c r="K21" s="76">
        <v>351.53919128138165</v>
      </c>
      <c r="L21" s="76">
        <v>23.503739953900503</v>
      </c>
      <c r="M21" s="76">
        <v>114.69661729350693</v>
      </c>
      <c r="N21" s="76">
        <v>48.361830563061979</v>
      </c>
      <c r="O21" s="94"/>
      <c r="P21" s="94" t="s">
        <v>448</v>
      </c>
      <c r="Q21" s="76">
        <v>50.440210091225545</v>
      </c>
      <c r="R21" s="76">
        <v>22.828274500670247</v>
      </c>
      <c r="S21" s="76">
        <v>136.56889298133788</v>
      </c>
      <c r="T21" s="76">
        <v>136.57025918325058</v>
      </c>
      <c r="U21" s="76">
        <v>79.114064569807184</v>
      </c>
      <c r="V21" s="76">
        <v>746.93634766362663</v>
      </c>
      <c r="W21" s="76">
        <v>112.25518677265664</v>
      </c>
      <c r="X21" s="76">
        <v>1320.1454472126231</v>
      </c>
      <c r="Y21" s="76">
        <v>349743.49962173367</v>
      </c>
      <c r="Z21" s="76">
        <v>1662.0465366509579</v>
      </c>
      <c r="AA21" s="76">
        <v>482.49466465709861</v>
      </c>
      <c r="AB21" s="76">
        <v>507.53105588075761</v>
      </c>
      <c r="AC21" s="76">
        <v>20.262339310399025</v>
      </c>
      <c r="AD21" s="76">
        <v>341.29224984909189</v>
      </c>
      <c r="AE21" s="76">
        <v>341.29223306840976</v>
      </c>
      <c r="AF21" s="76">
        <v>699.96239030177173</v>
      </c>
      <c r="AG21" s="76">
        <v>1222.5191674156481</v>
      </c>
      <c r="AH21" s="76">
        <v>16.952103308592722</v>
      </c>
      <c r="AI21" s="76">
        <v>11.924475071978597</v>
      </c>
      <c r="AJ21" s="76">
        <v>118.33036932712032</v>
      </c>
      <c r="AK21" s="76">
        <v>46.962560143354168</v>
      </c>
      <c r="AL21" s="76">
        <v>613.3906546625002</v>
      </c>
      <c r="AM21" s="76">
        <v>0</v>
      </c>
      <c r="AN21" s="76">
        <v>35348.673517933385</v>
      </c>
      <c r="AO21" s="76">
        <v>73925.888724002463</v>
      </c>
      <c r="AP21" s="76">
        <v>12869.461978268497</v>
      </c>
      <c r="AQ21" s="76">
        <v>87495.313092572746</v>
      </c>
      <c r="AR21" s="76">
        <v>919.04399807684661</v>
      </c>
      <c r="AS21" s="76">
        <v>2.0692097818161619</v>
      </c>
      <c r="AT21" s="76">
        <v>18335.795115270008</v>
      </c>
      <c r="AU21" s="76">
        <v>10.879689373938335</v>
      </c>
      <c r="AV21" s="76">
        <v>2.2299013044885814</v>
      </c>
      <c r="AW21" s="76">
        <v>1004.2486722097841</v>
      </c>
      <c r="AX21" s="76">
        <v>18.904221387361286</v>
      </c>
      <c r="AY21" s="76">
        <v>0.90705899667653256</v>
      </c>
      <c r="AZ21" s="76">
        <v>0.62115554816882512</v>
      </c>
      <c r="BA21" s="76">
        <v>2842.8057745776173</v>
      </c>
      <c r="BB21" s="76">
        <v>1904.3303237414584</v>
      </c>
      <c r="BC21" s="76">
        <v>938.47545083615887</v>
      </c>
      <c r="BD21" s="76">
        <v>10.138970510141149</v>
      </c>
      <c r="BE21" s="76">
        <v>0.12302744225268274</v>
      </c>
      <c r="BF21" s="76">
        <v>70.860936769029124</v>
      </c>
      <c r="BG21" s="76">
        <v>2.2224689820349823</v>
      </c>
      <c r="BH21" s="76">
        <v>96.160295535600824</v>
      </c>
      <c r="BI21" s="76">
        <v>14.038046291223269</v>
      </c>
      <c r="BJ21" s="76">
        <v>3.4437324113152772</v>
      </c>
      <c r="BK21" s="76">
        <v>457.04438645474664</v>
      </c>
      <c r="BL21" s="76">
        <v>84.219389186345481</v>
      </c>
      <c r="BM21" s="76">
        <v>11.080775559042287</v>
      </c>
      <c r="BN21" s="76">
        <v>198.80395679332304</v>
      </c>
      <c r="BO21" s="76">
        <v>0.55381839051514581</v>
      </c>
      <c r="BP21" s="76">
        <v>662.59286329182828</v>
      </c>
      <c r="BQ21" s="76">
        <v>0</v>
      </c>
      <c r="BR21" s="76">
        <v>0.90210950407064716</v>
      </c>
      <c r="BS21" s="76">
        <v>4049.3497140044055</v>
      </c>
      <c r="BT21" s="76">
        <v>1032.4830959147373</v>
      </c>
      <c r="BU21" s="76">
        <v>34413.65316226193</v>
      </c>
      <c r="BV21" s="90">
        <v>5539.7771422877204</v>
      </c>
      <c r="BW21" s="76">
        <f t="shared" si="16"/>
        <v>12639.201317539237</v>
      </c>
      <c r="BX21" s="76">
        <f t="shared" si="17"/>
        <v>5502.200136105329</v>
      </c>
      <c r="BY21" s="76"/>
      <c r="BZ21" s="76">
        <f t="shared" si="1"/>
        <v>36678.128488234397</v>
      </c>
      <c r="CA21" s="76"/>
      <c r="CB21" s="24">
        <f t="shared" si="2"/>
        <v>7.9999986920578237E-3</v>
      </c>
      <c r="CC21" s="69">
        <f t="shared" si="3"/>
        <v>-4.5051947754100603E-2</v>
      </c>
      <c r="CD21" s="69">
        <f t="shared" si="4"/>
        <v>-4.1487083252480121E-2</v>
      </c>
      <c r="CE21" s="69">
        <f t="shared" si="5"/>
        <v>-4.1508742850895494E-2</v>
      </c>
      <c r="CF21" s="69">
        <f t="shared" si="6"/>
        <v>-3.1781280664475171E-2</v>
      </c>
      <c r="CG21" s="69">
        <f t="shared" si="7"/>
        <v>-3.5540745028920143E-2</v>
      </c>
      <c r="CH21" s="69">
        <f t="shared" si="8"/>
        <v>-7.9279265407408164E-2</v>
      </c>
      <c r="CI21" s="69">
        <f t="shared" si="9"/>
        <v>-2.4280947180455644E-2</v>
      </c>
      <c r="CJ21" s="69">
        <f t="shared" si="10"/>
        <v>-2.9746954446433521E-2</v>
      </c>
      <c r="CK21" s="69">
        <f t="shared" si="11"/>
        <v>-2.7939141540450841E-2</v>
      </c>
      <c r="CL21" s="69">
        <f t="shared" si="12"/>
        <v>-2.914883593951817E-2</v>
      </c>
      <c r="CM21" s="69">
        <f t="shared" si="13"/>
        <v>-2.8738637108608786E-2</v>
      </c>
      <c r="CN21" s="69">
        <f t="shared" si="14"/>
        <v>-2.1285985397483043E-2</v>
      </c>
      <c r="CO21" s="69">
        <f t="shared" si="15"/>
        <v>-2.8933363427656362E-2</v>
      </c>
      <c r="CP21" s="69"/>
      <c r="CQ21" s="69"/>
      <c r="CR21" s="69"/>
      <c r="CS21" s="69"/>
      <c r="CT21" s="69"/>
    </row>
    <row r="22" spans="1:98">
      <c r="A22" s="15" t="s">
        <v>493</v>
      </c>
      <c r="B22" s="76">
        <v>99378.367888347289</v>
      </c>
      <c r="C22" s="76">
        <v>192.24311052695077</v>
      </c>
      <c r="D22" s="76">
        <v>29052.465788179943</v>
      </c>
      <c r="E22" s="76">
        <v>1842.2260178732272</v>
      </c>
      <c r="F22" s="76">
        <v>1488.625428620139</v>
      </c>
      <c r="G22" s="76">
        <v>710.89318802093646</v>
      </c>
      <c r="H22" s="76">
        <v>8532.7381500383544</v>
      </c>
      <c r="I22" s="76">
        <v>37.909326236895538</v>
      </c>
      <c r="J22" s="76">
        <v>198.49800096571227</v>
      </c>
      <c r="K22" s="76">
        <v>91.740122076770902</v>
      </c>
      <c r="L22" s="76">
        <v>6.2628777728935514</v>
      </c>
      <c r="M22" s="76">
        <v>27.405105344488575</v>
      </c>
      <c r="N22" s="76">
        <v>12.67014954025691</v>
      </c>
      <c r="O22" s="94"/>
      <c r="P22" s="94" t="s">
        <v>394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v>0</v>
      </c>
      <c r="BJ22" s="76">
        <v>0</v>
      </c>
      <c r="BK22" s="76">
        <v>0</v>
      </c>
      <c r="BL22" s="76">
        <v>0</v>
      </c>
      <c r="BM22" s="76">
        <v>0</v>
      </c>
      <c r="BN22" s="76">
        <v>0</v>
      </c>
      <c r="BO22" s="76">
        <v>0</v>
      </c>
      <c r="BP22" s="76">
        <v>0</v>
      </c>
      <c r="BQ22" s="76">
        <v>0</v>
      </c>
      <c r="BR22" s="76">
        <v>0</v>
      </c>
      <c r="BS22" s="76">
        <v>0</v>
      </c>
      <c r="BT22" s="76">
        <v>0</v>
      </c>
      <c r="BU22" s="76">
        <v>0</v>
      </c>
      <c r="BV22" s="90">
        <v>0</v>
      </c>
      <c r="BW22" s="76">
        <f t="shared" si="16"/>
        <v>0</v>
      </c>
      <c r="BX22" s="76">
        <f t="shared" si="17"/>
        <v>0</v>
      </c>
      <c r="BY22" s="76"/>
      <c r="BZ22" s="76" t="str">
        <f t="shared" si="1"/>
        <v/>
      </c>
      <c r="CA22" s="76"/>
      <c r="CB22" s="24" t="str">
        <f t="shared" si="2"/>
        <v/>
      </c>
      <c r="CC22" s="69">
        <f t="shared" si="3"/>
        <v>-1</v>
      </c>
      <c r="CD22" s="69">
        <f t="shared" si="4"/>
        <v>-1</v>
      </c>
      <c r="CE22" s="69">
        <f t="shared" si="5"/>
        <v>-1</v>
      </c>
      <c r="CF22" s="69">
        <f t="shared" si="6"/>
        <v>-1</v>
      </c>
      <c r="CG22" s="69">
        <f t="shared" si="7"/>
        <v>-1</v>
      </c>
      <c r="CH22" s="69">
        <f t="shared" si="8"/>
        <v>-1</v>
      </c>
      <c r="CI22" s="69">
        <f t="shared" si="9"/>
        <v>-1</v>
      </c>
      <c r="CJ22" s="69">
        <f t="shared" si="10"/>
        <v>-1</v>
      </c>
      <c r="CK22" s="69">
        <f t="shared" si="11"/>
        <v>-1</v>
      </c>
      <c r="CL22" s="69">
        <f t="shared" si="12"/>
        <v>-1</v>
      </c>
      <c r="CM22" s="69">
        <f t="shared" si="13"/>
        <v>-1</v>
      </c>
      <c r="CN22" s="69">
        <f t="shared" si="14"/>
        <v>-1</v>
      </c>
      <c r="CO22" s="69">
        <f t="shared" si="15"/>
        <v>-1</v>
      </c>
      <c r="CP22" s="69"/>
      <c r="CQ22" s="69"/>
      <c r="CR22" s="69"/>
      <c r="CS22" s="69"/>
      <c r="CT22" s="69"/>
    </row>
    <row r="23" spans="1:98">
      <c r="A23" s="15" t="s">
        <v>494</v>
      </c>
      <c r="B23" s="76">
        <v>216527.42405955918</v>
      </c>
      <c r="C23" s="76">
        <v>339.58599386483996</v>
      </c>
      <c r="D23" s="76">
        <v>53613.741598148576</v>
      </c>
      <c r="E23" s="76">
        <v>3477.160369016578</v>
      </c>
      <c r="F23" s="76">
        <v>2800.5618002389165</v>
      </c>
      <c r="G23" s="76">
        <v>1242.8781643747848</v>
      </c>
      <c r="H23" s="76">
        <v>19728.284611480714</v>
      </c>
      <c r="I23" s="76">
        <v>87.215623624363161</v>
      </c>
      <c r="J23" s="76">
        <v>533.31420471823083</v>
      </c>
      <c r="K23" s="76">
        <v>202.39359754985651</v>
      </c>
      <c r="L23" s="76">
        <v>14.926606101347033</v>
      </c>
      <c r="M23" s="76">
        <v>82.202343691664666</v>
      </c>
      <c r="N23" s="76">
        <v>30.666088757966058</v>
      </c>
      <c r="O23" s="94"/>
      <c r="P23" s="94" t="s">
        <v>449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v>0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0</v>
      </c>
      <c r="AO23" s="76">
        <v>0</v>
      </c>
      <c r="AP23" s="76">
        <v>0</v>
      </c>
      <c r="AQ23" s="76">
        <v>0</v>
      </c>
      <c r="AR23" s="76">
        <v>0</v>
      </c>
      <c r="AS23" s="76">
        <v>0</v>
      </c>
      <c r="AT23" s="76">
        <v>0</v>
      </c>
      <c r="AU23" s="76">
        <v>0</v>
      </c>
      <c r="AV23" s="76">
        <v>0</v>
      </c>
      <c r="AW23" s="76">
        <v>0</v>
      </c>
      <c r="AX23" s="76">
        <v>0</v>
      </c>
      <c r="AY23" s="76">
        <v>0</v>
      </c>
      <c r="AZ23" s="76">
        <v>0</v>
      </c>
      <c r="BA23" s="76">
        <v>0</v>
      </c>
      <c r="BB23" s="76">
        <v>0</v>
      </c>
      <c r="BC23" s="76">
        <v>0</v>
      </c>
      <c r="BD23" s="76">
        <v>0</v>
      </c>
      <c r="BE23" s="76">
        <v>0</v>
      </c>
      <c r="BF23" s="76">
        <v>0</v>
      </c>
      <c r="BG23" s="76">
        <v>0</v>
      </c>
      <c r="BH23" s="76">
        <v>0</v>
      </c>
      <c r="BI23" s="76">
        <v>0</v>
      </c>
      <c r="BJ23" s="76">
        <v>0</v>
      </c>
      <c r="BK23" s="76">
        <v>0</v>
      </c>
      <c r="BL23" s="76">
        <v>0</v>
      </c>
      <c r="BM23" s="76">
        <v>0</v>
      </c>
      <c r="BN23" s="76">
        <v>0</v>
      </c>
      <c r="BO23" s="76">
        <v>0</v>
      </c>
      <c r="BP23" s="76">
        <v>0</v>
      </c>
      <c r="BQ23" s="76">
        <v>0</v>
      </c>
      <c r="BR23" s="76">
        <v>0</v>
      </c>
      <c r="BS23" s="76">
        <v>0</v>
      </c>
      <c r="BT23" s="76">
        <v>0</v>
      </c>
      <c r="BU23" s="76">
        <v>0</v>
      </c>
      <c r="BV23" s="90">
        <v>0</v>
      </c>
      <c r="BW23" s="76">
        <f t="shared" si="16"/>
        <v>0</v>
      </c>
      <c r="BX23" s="76">
        <f t="shared" si="17"/>
        <v>0</v>
      </c>
      <c r="BY23" s="76"/>
      <c r="BZ23" s="76" t="str">
        <f t="shared" si="1"/>
        <v/>
      </c>
      <c r="CA23" s="76"/>
      <c r="CB23" s="24" t="str">
        <f t="shared" si="2"/>
        <v/>
      </c>
      <c r="CC23" s="69">
        <f t="shared" si="3"/>
        <v>-1</v>
      </c>
      <c r="CD23" s="69">
        <f t="shared" si="4"/>
        <v>-1</v>
      </c>
      <c r="CE23" s="69">
        <f t="shared" si="5"/>
        <v>-1</v>
      </c>
      <c r="CF23" s="69">
        <f t="shared" si="6"/>
        <v>-1</v>
      </c>
      <c r="CG23" s="69">
        <f t="shared" si="7"/>
        <v>-1</v>
      </c>
      <c r="CH23" s="69">
        <f t="shared" si="8"/>
        <v>-1</v>
      </c>
      <c r="CI23" s="69">
        <f t="shared" si="9"/>
        <v>-1</v>
      </c>
      <c r="CJ23" s="69">
        <f t="shared" si="10"/>
        <v>-1</v>
      </c>
      <c r="CK23" s="69">
        <f t="shared" si="11"/>
        <v>-1</v>
      </c>
      <c r="CL23" s="69">
        <f t="shared" si="12"/>
        <v>-1</v>
      </c>
      <c r="CM23" s="69">
        <f t="shared" si="13"/>
        <v>-1</v>
      </c>
      <c r="CN23" s="69">
        <f t="shared" si="14"/>
        <v>-1</v>
      </c>
      <c r="CO23" s="69">
        <f t="shared" si="15"/>
        <v>-1</v>
      </c>
      <c r="CP23" s="69"/>
      <c r="CQ23" s="69"/>
      <c r="CR23" s="69"/>
      <c r="CS23" s="69"/>
      <c r="CT23" s="69"/>
    </row>
    <row r="24" spans="1:98">
      <c r="A24" s="15" t="s">
        <v>495</v>
      </c>
      <c r="B24" s="76">
        <v>71893.951658935737</v>
      </c>
      <c r="C24" s="76">
        <v>141.94026542804474</v>
      </c>
      <c r="D24" s="76">
        <v>22227.07153224411</v>
      </c>
      <c r="E24" s="76">
        <v>1419.070635147295</v>
      </c>
      <c r="F24" s="76">
        <v>1144.1917638305054</v>
      </c>
      <c r="G24" s="76">
        <v>517.89520751874306</v>
      </c>
      <c r="H24" s="76">
        <v>7073.2937255777988</v>
      </c>
      <c r="I24" s="76">
        <v>31.143231025630982</v>
      </c>
      <c r="J24" s="76">
        <v>173.63873761167108</v>
      </c>
      <c r="K24" s="76">
        <v>74.018627751858702</v>
      </c>
      <c r="L24" s="76">
        <v>5.2315763239763013</v>
      </c>
      <c r="M24" s="76">
        <v>25.756843617279156</v>
      </c>
      <c r="N24" s="76">
        <v>10.616860243742586</v>
      </c>
      <c r="O24" s="94"/>
      <c r="P24" s="94" t="s">
        <v>450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  <c r="BN24" s="76">
        <v>0</v>
      </c>
      <c r="BO24" s="76">
        <v>0</v>
      </c>
      <c r="BP24" s="76">
        <v>0</v>
      </c>
      <c r="BQ24" s="76">
        <v>0</v>
      </c>
      <c r="BR24" s="76">
        <v>0</v>
      </c>
      <c r="BS24" s="76">
        <v>0</v>
      </c>
      <c r="BT24" s="76">
        <v>0</v>
      </c>
      <c r="BU24" s="76">
        <v>0</v>
      </c>
      <c r="BV24" s="90">
        <v>0</v>
      </c>
      <c r="BW24" s="76">
        <f t="shared" si="16"/>
        <v>0</v>
      </c>
      <c r="BX24" s="76">
        <f t="shared" si="17"/>
        <v>0</v>
      </c>
      <c r="BY24" s="76"/>
      <c r="BZ24" s="76" t="str">
        <f t="shared" si="1"/>
        <v/>
      </c>
      <c r="CA24" s="76"/>
      <c r="CB24" s="24" t="str">
        <f t="shared" si="2"/>
        <v/>
      </c>
      <c r="CC24" s="69">
        <f t="shared" si="3"/>
        <v>-1</v>
      </c>
      <c r="CD24" s="69">
        <f t="shared" si="4"/>
        <v>-1</v>
      </c>
      <c r="CE24" s="69">
        <f t="shared" si="5"/>
        <v>-1</v>
      </c>
      <c r="CF24" s="69">
        <f t="shared" si="6"/>
        <v>-1</v>
      </c>
      <c r="CG24" s="69">
        <f t="shared" si="7"/>
        <v>-1</v>
      </c>
      <c r="CH24" s="69">
        <f t="shared" si="8"/>
        <v>-1</v>
      </c>
      <c r="CI24" s="69">
        <f t="shared" si="9"/>
        <v>-1</v>
      </c>
      <c r="CJ24" s="69">
        <f t="shared" si="10"/>
        <v>-1</v>
      </c>
      <c r="CK24" s="69">
        <f t="shared" si="11"/>
        <v>-1</v>
      </c>
      <c r="CL24" s="69">
        <f t="shared" si="12"/>
        <v>-1</v>
      </c>
      <c r="CM24" s="69">
        <f t="shared" si="13"/>
        <v>-1</v>
      </c>
      <c r="CN24" s="69">
        <f t="shared" si="14"/>
        <v>-1</v>
      </c>
      <c r="CO24" s="69">
        <f t="shared" si="15"/>
        <v>-1</v>
      </c>
      <c r="CP24" s="69"/>
      <c r="CQ24" s="69"/>
      <c r="CR24" s="69"/>
      <c r="CS24" s="69"/>
      <c r="CT24" s="69"/>
    </row>
    <row r="25" spans="1:98">
      <c r="A25" s="15" t="s">
        <v>496</v>
      </c>
      <c r="B25" s="76">
        <v>68258.177257545904</v>
      </c>
      <c r="C25" s="76">
        <v>108.99059758036151</v>
      </c>
      <c r="D25" s="76">
        <v>15079.692402254293</v>
      </c>
      <c r="E25" s="76">
        <v>1082.4655952693588</v>
      </c>
      <c r="F25" s="76">
        <v>872.22533565668266</v>
      </c>
      <c r="G25" s="76">
        <v>425.33186236312059</v>
      </c>
      <c r="H25" s="76">
        <v>5675.540202390599</v>
      </c>
      <c r="I25" s="76">
        <v>23.967289626755779</v>
      </c>
      <c r="J25" s="76">
        <v>134.90123138213352</v>
      </c>
      <c r="K25" s="76">
        <v>57.042033297597825</v>
      </c>
      <c r="L25" s="76">
        <v>4.0085816345717333</v>
      </c>
      <c r="M25" s="76">
        <v>19.629458886452955</v>
      </c>
      <c r="N25" s="76">
        <v>8.1825762081134208</v>
      </c>
      <c r="O25" s="94"/>
      <c r="P25" s="94" t="s">
        <v>395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  <c r="AO25" s="76">
        <v>0</v>
      </c>
      <c r="AP25" s="76">
        <v>0</v>
      </c>
      <c r="AQ25" s="76">
        <v>0</v>
      </c>
      <c r="AR25" s="76">
        <v>0</v>
      </c>
      <c r="AS25" s="76">
        <v>0</v>
      </c>
      <c r="AT25" s="76">
        <v>0</v>
      </c>
      <c r="AU25" s="76">
        <v>0</v>
      </c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76">
        <v>0</v>
      </c>
      <c r="BF25" s="76">
        <v>0</v>
      </c>
      <c r="BG25" s="76">
        <v>0</v>
      </c>
      <c r="BH25" s="76">
        <v>0</v>
      </c>
      <c r="BI25" s="76">
        <v>0</v>
      </c>
      <c r="BJ25" s="76">
        <v>0</v>
      </c>
      <c r="BK25" s="76">
        <v>0</v>
      </c>
      <c r="BL25" s="76">
        <v>0</v>
      </c>
      <c r="BM25" s="76">
        <v>0</v>
      </c>
      <c r="BN25" s="76">
        <v>0</v>
      </c>
      <c r="BO25" s="76">
        <v>0</v>
      </c>
      <c r="BP25" s="76">
        <v>0</v>
      </c>
      <c r="BQ25" s="76">
        <v>0</v>
      </c>
      <c r="BR25" s="76">
        <v>0</v>
      </c>
      <c r="BS25" s="76">
        <v>0</v>
      </c>
      <c r="BT25" s="76">
        <v>0</v>
      </c>
      <c r="BU25" s="76">
        <v>0</v>
      </c>
      <c r="BV25" s="90">
        <v>0</v>
      </c>
      <c r="BW25" s="76">
        <f t="shared" si="16"/>
        <v>0</v>
      </c>
      <c r="BX25" s="76">
        <f t="shared" si="17"/>
        <v>0</v>
      </c>
      <c r="BY25" s="76"/>
      <c r="BZ25" s="76" t="str">
        <f t="shared" si="1"/>
        <v/>
      </c>
      <c r="CA25" s="76"/>
      <c r="CB25" s="24" t="str">
        <f t="shared" si="2"/>
        <v/>
      </c>
      <c r="CC25" s="69">
        <f t="shared" si="3"/>
        <v>-1</v>
      </c>
      <c r="CD25" s="69">
        <f t="shared" si="4"/>
        <v>-1</v>
      </c>
      <c r="CE25" s="69">
        <f t="shared" si="5"/>
        <v>-1</v>
      </c>
      <c r="CF25" s="69">
        <f t="shared" si="6"/>
        <v>-1</v>
      </c>
      <c r="CG25" s="69">
        <f t="shared" si="7"/>
        <v>-1</v>
      </c>
      <c r="CH25" s="69">
        <f t="shared" si="8"/>
        <v>-1</v>
      </c>
      <c r="CI25" s="69">
        <f t="shared" si="9"/>
        <v>-1</v>
      </c>
      <c r="CJ25" s="69">
        <f t="shared" si="10"/>
        <v>-1</v>
      </c>
      <c r="CK25" s="69">
        <f t="shared" si="11"/>
        <v>-1</v>
      </c>
      <c r="CL25" s="69">
        <f t="shared" si="12"/>
        <v>-1</v>
      </c>
      <c r="CM25" s="69">
        <f t="shared" si="13"/>
        <v>-1</v>
      </c>
      <c r="CN25" s="69">
        <f t="shared" si="14"/>
        <v>-1</v>
      </c>
      <c r="CO25" s="69">
        <f t="shared" si="15"/>
        <v>-1</v>
      </c>
      <c r="CP25" s="69"/>
      <c r="CQ25" s="69"/>
      <c r="CR25" s="69"/>
      <c r="CS25" s="69"/>
      <c r="CT25" s="69"/>
    </row>
    <row r="26" spans="1:98">
      <c r="A26" s="15" t="s">
        <v>497</v>
      </c>
      <c r="B26" s="76">
        <v>146057.37014928</v>
      </c>
      <c r="C26" s="76">
        <v>255.68829309298738</v>
      </c>
      <c r="D26" s="76">
        <v>35565.998032042458</v>
      </c>
      <c r="E26" s="76">
        <v>2545.1963148592631</v>
      </c>
      <c r="F26" s="76">
        <v>2051.3167457995214</v>
      </c>
      <c r="G26" s="76">
        <v>966.9863781874019</v>
      </c>
      <c r="H26" s="76">
        <v>13888.366689506993</v>
      </c>
      <c r="I26" s="76">
        <v>55.990030074594415</v>
      </c>
      <c r="J26" s="76">
        <v>315.1689744168628</v>
      </c>
      <c r="K26" s="76">
        <v>133.06894202334868</v>
      </c>
      <c r="L26" s="76">
        <v>9.3720663025631072</v>
      </c>
      <c r="M26" s="76">
        <v>45.812274339085612</v>
      </c>
      <c r="N26" s="76">
        <v>19.10283351000724</v>
      </c>
      <c r="O26" s="94"/>
      <c r="P26" s="94" t="s">
        <v>451</v>
      </c>
      <c r="Q26" s="76">
        <v>5.0933218638976612E-6</v>
      </c>
      <c r="R26" s="76">
        <v>2.7275530705886889E-6</v>
      </c>
      <c r="S26" s="76">
        <v>1.4292012718861093E-5</v>
      </c>
      <c r="T26" s="76">
        <v>1.4292114694158308E-5</v>
      </c>
      <c r="U26" s="76">
        <v>1.0602251244233562E-5</v>
      </c>
      <c r="V26" s="76">
        <v>1.2926829785920189E-4</v>
      </c>
      <c r="W26" s="76">
        <v>2.5194761384987633E-5</v>
      </c>
      <c r="X26" s="76">
        <v>2.6523760059965674E-4</v>
      </c>
      <c r="Y26" s="76">
        <v>4.8863391259776137E-2</v>
      </c>
      <c r="Z26" s="76">
        <v>2.2477281291026626E-4</v>
      </c>
      <c r="AA26" s="76">
        <v>7.5149546817903696E-5</v>
      </c>
      <c r="AB26" s="76">
        <v>8.9192033327270599E-5</v>
      </c>
      <c r="AC26" s="76">
        <v>3.3697926162359383E-6</v>
      </c>
      <c r="AD26" s="76">
        <v>2.8123395146524681E-5</v>
      </c>
      <c r="AE26" s="76">
        <v>2.8123395146524681E-5</v>
      </c>
      <c r="AF26" s="76">
        <v>3.3625531727266232E-5</v>
      </c>
      <c r="AG26" s="76">
        <v>1.8565721777807161E-4</v>
      </c>
      <c r="AH26" s="76">
        <v>1.5521351805860965E-6</v>
      </c>
      <c r="AI26" s="76">
        <v>8.1200390107861184E-7</v>
      </c>
      <c r="AJ26" s="76">
        <v>1.0905070336039523E-5</v>
      </c>
      <c r="AK26" s="76">
        <v>5.7994253167049667E-6</v>
      </c>
      <c r="AL26" s="76">
        <v>0</v>
      </c>
      <c r="AM26" s="76">
        <v>0</v>
      </c>
      <c r="AN26" s="76">
        <v>4.8320491410241573E-3</v>
      </c>
      <c r="AO26" s="76">
        <v>3.972925257802986E-3</v>
      </c>
      <c r="AP26" s="76">
        <v>1.9662815192050112E-4</v>
      </c>
      <c r="AQ26" s="76">
        <v>4.2031789414507543E-3</v>
      </c>
      <c r="AR26" s="76">
        <v>1.4211356619653093E-4</v>
      </c>
      <c r="AS26" s="76">
        <v>8.7825526215711296E-9</v>
      </c>
      <c r="AT26" s="76">
        <v>2.4714121827411149E-3</v>
      </c>
      <c r="AU26" s="76">
        <v>1.8220660614979324E-7</v>
      </c>
      <c r="AV26" s="76">
        <v>4.3553255399945954E-8</v>
      </c>
      <c r="AW26" s="76">
        <v>1.659201816608522E-5</v>
      </c>
      <c r="AX26" s="76">
        <v>1.4052877858430232E-7</v>
      </c>
      <c r="AY26" s="76">
        <v>0</v>
      </c>
      <c r="AZ26" s="76">
        <v>2.6605146690035661E-8</v>
      </c>
      <c r="BA26" s="76">
        <v>1.0348319042312198E-4</v>
      </c>
      <c r="BB26" s="76">
        <v>9.403347509493644E-5</v>
      </c>
      <c r="BC26" s="76">
        <v>9.4497153281855274E-6</v>
      </c>
      <c r="BD26" s="76">
        <v>2.2227715405347277E-8</v>
      </c>
      <c r="BE26" s="76">
        <v>0</v>
      </c>
      <c r="BF26" s="76">
        <v>7.5160524038646988E-7</v>
      </c>
      <c r="BG26" s="76">
        <v>5.9134641776484415E-8</v>
      </c>
      <c r="BH26" s="76">
        <v>3.2734381631089588E-6</v>
      </c>
      <c r="BI26" s="76">
        <v>2.9259456450448376E-7</v>
      </c>
      <c r="BJ26" s="76">
        <v>1.9682798988078494E-7</v>
      </c>
      <c r="BK26" s="76">
        <v>1.6367378208413925E-5</v>
      </c>
      <c r="BL26" s="76">
        <v>1.0521726492391302E-5</v>
      </c>
      <c r="BM26" s="76">
        <v>3.108692273351078E-8</v>
      </c>
      <c r="BN26" s="76">
        <v>5.6044125509129823E-5</v>
      </c>
      <c r="BO26" s="76">
        <v>1.3616340658189895E-9</v>
      </c>
      <c r="BP26" s="76">
        <v>2.2576034656657673E-5</v>
      </c>
      <c r="BQ26" s="76">
        <v>0</v>
      </c>
      <c r="BR26" s="76">
        <v>3.4764512242155626E-8</v>
      </c>
      <c r="BS26" s="76">
        <v>5.563682418095534E-4</v>
      </c>
      <c r="BT26" s="76">
        <v>5.2032971709188264E-5</v>
      </c>
      <c r="BU26" s="76">
        <v>4.7063223047118284E-3</v>
      </c>
      <c r="BV26" s="90">
        <v>8.2074789535761599E-4</v>
      </c>
      <c r="BW26" s="76">
        <f t="shared" si="16"/>
        <v>1.7035899408730953E-3</v>
      </c>
      <c r="BX26" s="76">
        <f t="shared" si="17"/>
        <v>8.1610749584969057E-4</v>
      </c>
      <c r="BY26" s="76"/>
      <c r="BZ26" s="76">
        <f t="shared" si="1"/>
        <v>5.0972588411184652E-3</v>
      </c>
      <c r="CA26" s="76"/>
      <c r="CB26" s="24">
        <f t="shared" si="2"/>
        <v>8.0000238380667568E-3</v>
      </c>
      <c r="CC26" s="69">
        <f t="shared" si="3"/>
        <v>-0.99999966545069796</v>
      </c>
      <c r="CD26" s="69">
        <f t="shared" si="4"/>
        <v>-1</v>
      </c>
      <c r="CE26" s="69">
        <f t="shared" si="5"/>
        <v>-0.99999988182030097</v>
      </c>
      <c r="CF26" s="69">
        <f t="shared" si="6"/>
        <v>-0.99999995934176489</v>
      </c>
      <c r="CG26" s="69">
        <f t="shared" si="7"/>
        <v>-0.99999995415945608</v>
      </c>
      <c r="CH26" s="69">
        <f t="shared" si="8"/>
        <v>-0.99999997665320306</v>
      </c>
      <c r="CI26" s="69">
        <f t="shared" si="9"/>
        <v>-0.99999966113205319</v>
      </c>
      <c r="CJ26" s="69">
        <f t="shared" si="10"/>
        <v>-0.99999974473822084</v>
      </c>
      <c r="CK26" s="69">
        <f t="shared" si="11"/>
        <v>-0.99999958984446957</v>
      </c>
      <c r="CL26" s="69">
        <f t="shared" si="12"/>
        <v>-0.99999978865545402</v>
      </c>
      <c r="CM26" s="69">
        <f t="shared" si="13"/>
        <v>-0.9999997089699344</v>
      </c>
      <c r="CN26" s="69">
        <f t="shared" si="14"/>
        <v>-0.99999945004342727</v>
      </c>
      <c r="CO26" s="69">
        <f t="shared" si="15"/>
        <v>-0.99999969641020459</v>
      </c>
      <c r="CP26" s="69"/>
      <c r="CQ26" s="69"/>
      <c r="CR26" s="69"/>
      <c r="CS26" s="69"/>
      <c r="CT26" s="69"/>
    </row>
    <row r="27" spans="1:98">
      <c r="A27" s="15" t="s">
        <v>498</v>
      </c>
      <c r="B27" s="76">
        <v>228707.56000873589</v>
      </c>
      <c r="C27" s="76">
        <v>316.65324418949939</v>
      </c>
      <c r="D27" s="76">
        <v>51128.106336825207</v>
      </c>
      <c r="E27" s="76">
        <v>3148.8519137060825</v>
      </c>
      <c r="F27" s="76">
        <v>2537.5819629722214</v>
      </c>
      <c r="G27" s="76">
        <v>1196.0865299946995</v>
      </c>
      <c r="H27" s="76">
        <v>18559.086012886703</v>
      </c>
      <c r="I27" s="76">
        <v>77.106093649541521</v>
      </c>
      <c r="J27" s="76">
        <v>465.87222258079316</v>
      </c>
      <c r="K27" s="76">
        <v>180.63484127735148</v>
      </c>
      <c r="L27" s="76">
        <v>13.059840185814556</v>
      </c>
      <c r="M27" s="76">
        <v>68.456588445737054</v>
      </c>
      <c r="N27" s="76">
        <v>26.91661272130403</v>
      </c>
      <c r="O27" s="94"/>
      <c r="P27" s="94" t="s">
        <v>452</v>
      </c>
      <c r="Q27" s="76">
        <v>24.2385654093443</v>
      </c>
      <c r="R27" s="76">
        <v>9.9490406742175299</v>
      </c>
      <c r="S27" s="76">
        <v>58.652455479002256</v>
      </c>
      <c r="T27" s="76">
        <v>58.652954740345479</v>
      </c>
      <c r="U27" s="76">
        <v>34.845870262851577</v>
      </c>
      <c r="V27" s="76">
        <v>356.15703037085098</v>
      </c>
      <c r="W27" s="76">
        <v>52.624738871360918</v>
      </c>
      <c r="X27" s="76">
        <v>572.16209053209218</v>
      </c>
      <c r="Y27" s="76">
        <v>172509.99273047943</v>
      </c>
      <c r="Z27" s="76">
        <v>783.13347417054547</v>
      </c>
      <c r="AA27" s="76">
        <v>226.30656494495491</v>
      </c>
      <c r="AB27" s="76">
        <v>228.8057124978906</v>
      </c>
      <c r="AC27" s="76">
        <v>10.161672862558932</v>
      </c>
      <c r="AD27" s="76">
        <v>137.19032737691694</v>
      </c>
      <c r="AE27" s="76">
        <v>137.19033048812801</v>
      </c>
      <c r="AF27" s="76">
        <v>308.73054854015442</v>
      </c>
      <c r="AG27" s="76">
        <v>548.20485538519699</v>
      </c>
      <c r="AH27" s="76">
        <v>8.4244666915515012</v>
      </c>
      <c r="AI27" s="76">
        <v>4.734764486642085</v>
      </c>
      <c r="AJ27" s="76">
        <v>60.407609137710637</v>
      </c>
      <c r="AK27" s="76">
        <v>20.505826241060401</v>
      </c>
      <c r="AL27" s="76">
        <v>238.13133477956535</v>
      </c>
      <c r="AM27" s="76">
        <v>0</v>
      </c>
      <c r="AN27" s="76">
        <v>14641.596658233988</v>
      </c>
      <c r="AO27" s="76">
        <v>32811.463589014376</v>
      </c>
      <c r="AP27" s="76">
        <v>5471.1185647359707</v>
      </c>
      <c r="AQ27" s="76">
        <v>38591.312702290503</v>
      </c>
      <c r="AR27" s="76">
        <v>422.84662792119559</v>
      </c>
      <c r="AS27" s="76">
        <v>0.78307750866692016</v>
      </c>
      <c r="AT27" s="76">
        <v>7491.84281103986</v>
      </c>
      <c r="AU27" s="76">
        <v>4.1138905650997337</v>
      </c>
      <c r="AV27" s="76">
        <v>0.85434925081433133</v>
      </c>
      <c r="AW27" s="76">
        <v>386.43496645116517</v>
      </c>
      <c r="AX27" s="76">
        <v>7.1653994669223957</v>
      </c>
      <c r="AY27" s="76">
        <v>0.34794106152548815</v>
      </c>
      <c r="AZ27" s="76">
        <v>0.23567174071440788</v>
      </c>
      <c r="BA27" s="76">
        <v>2381.8523455106288</v>
      </c>
      <c r="BB27" s="76">
        <v>1918.7222713912372</v>
      </c>
      <c r="BC27" s="76">
        <v>463.13007411939151</v>
      </c>
      <c r="BD27" s="76">
        <v>3.8721049900516431</v>
      </c>
      <c r="BE27" s="76">
        <v>4.7239133484349938E-2</v>
      </c>
      <c r="BF27" s="76">
        <v>26.924819373115742</v>
      </c>
      <c r="BG27" s="76">
        <v>0.8539277100040229</v>
      </c>
      <c r="BH27" s="76">
        <v>36.269369259853292</v>
      </c>
      <c r="BI27" s="76">
        <v>5.2741791400871936</v>
      </c>
      <c r="BJ27" s="76">
        <v>1.3052807975220062</v>
      </c>
      <c r="BK27" s="76">
        <v>172.19035946361535</v>
      </c>
      <c r="BL27" s="76">
        <v>36.096360225554008</v>
      </c>
      <c r="BM27" s="76">
        <v>4.2342180454923763</v>
      </c>
      <c r="BN27" s="76">
        <v>1267.6044183159993</v>
      </c>
      <c r="BO27" s="76">
        <v>0.21105911710400854</v>
      </c>
      <c r="BP27" s="76">
        <v>900.83858127283895</v>
      </c>
      <c r="BQ27" s="76">
        <v>0</v>
      </c>
      <c r="BR27" s="76">
        <v>0.34739166547578476</v>
      </c>
      <c r="BS27" s="76">
        <v>1673.6830803260027</v>
      </c>
      <c r="BT27" s="76">
        <v>166.79015405065567</v>
      </c>
      <c r="BU27" s="76">
        <v>14183.998630158125</v>
      </c>
      <c r="BV27" s="90">
        <v>2390.7135359794702</v>
      </c>
      <c r="BW27" s="76">
        <f t="shared" si="16"/>
        <v>5164.2652490828432</v>
      </c>
      <c r="BX27" s="76">
        <f t="shared" si="17"/>
        <v>2374.3058368020138</v>
      </c>
      <c r="BY27" s="76"/>
      <c r="BZ27" s="76">
        <f t="shared" si="1"/>
        <v>15235.745420816324</v>
      </c>
      <c r="CA27" s="76"/>
      <c r="CB27" s="24">
        <f t="shared" si="2"/>
        <v>8.0000012158651032E-3</v>
      </c>
      <c r="CC27" s="69">
        <f t="shared" si="3"/>
        <v>-0.24571801332719348</v>
      </c>
      <c r="CD27" s="69">
        <f t="shared" si="4"/>
        <v>-0.24797443528777818</v>
      </c>
      <c r="CE27" s="69">
        <f t="shared" si="5"/>
        <v>-0.24520355891814113</v>
      </c>
      <c r="CF27" s="69">
        <f t="shared" si="6"/>
        <v>-0.24358070471873147</v>
      </c>
      <c r="CG27" s="69">
        <f t="shared" si="7"/>
        <v>-0.24387771532554781</v>
      </c>
      <c r="CH27" s="69">
        <f t="shared" si="8"/>
        <v>-0.24684497427052285</v>
      </c>
      <c r="CI27" s="69">
        <f t="shared" si="9"/>
        <v>-0.23573829981124547</v>
      </c>
      <c r="CJ27" s="69">
        <f t="shared" si="10"/>
        <v>-0.23932140815054462</v>
      </c>
      <c r="CK27" s="69">
        <f t="shared" si="11"/>
        <v>-0.23550490218573827</v>
      </c>
      <c r="CL27" s="69">
        <f t="shared" si="12"/>
        <v>-0.24051013902969931</v>
      </c>
      <c r="CM27" s="69">
        <f t="shared" si="13"/>
        <v>-0.23819583297626717</v>
      </c>
      <c r="CN27" s="69">
        <f t="shared" si="14"/>
        <v>-0.23126845689842468</v>
      </c>
      <c r="CO27" s="69">
        <f t="shared" si="15"/>
        <v>-0.23817211127645357</v>
      </c>
      <c r="CP27" s="69"/>
      <c r="CQ27" s="69"/>
      <c r="CR27" s="69"/>
      <c r="CS27" s="69"/>
      <c r="CT27" s="69"/>
    </row>
    <row r="28" spans="1:98">
      <c r="A28" s="46" t="s">
        <v>499</v>
      </c>
      <c r="B28" s="76">
        <v>218532.14172289066</v>
      </c>
      <c r="C28" s="76">
        <v>312.14821933403954</v>
      </c>
      <c r="D28" s="76">
        <v>50327.162060221352</v>
      </c>
      <c r="E28" s="76">
        <v>1445.8033142204663</v>
      </c>
      <c r="F28" s="76">
        <v>975.1779605599362</v>
      </c>
      <c r="G28" s="76">
        <v>731.29284356873143</v>
      </c>
      <c r="H28" s="76">
        <v>18024.735568480966</v>
      </c>
      <c r="I28" s="76">
        <v>76.404468678566005</v>
      </c>
      <c r="J28" s="76">
        <v>461.36125347364327</v>
      </c>
      <c r="K28" s="76">
        <v>178.79825796226521</v>
      </c>
      <c r="L28" s="76">
        <v>12.962527975248397</v>
      </c>
      <c r="M28" s="76">
        <v>68.286809596005241</v>
      </c>
      <c r="N28" s="76">
        <v>26.684663567246886</v>
      </c>
      <c r="O28" s="94"/>
      <c r="P28" s="94" t="s">
        <v>453</v>
      </c>
      <c r="Q28" s="76">
        <v>31.523988901676606</v>
      </c>
      <c r="R28" s="76">
        <v>12.962865377479792</v>
      </c>
      <c r="S28" s="76">
        <v>76.405693889450319</v>
      </c>
      <c r="T28" s="76">
        <v>76.406472592243716</v>
      </c>
      <c r="U28" s="76">
        <v>45.36018545852275</v>
      </c>
      <c r="V28" s="76">
        <v>461.3006047288784</v>
      </c>
      <c r="W28" s="76">
        <v>68.280830211997113</v>
      </c>
      <c r="X28" s="76">
        <v>745.54909190563774</v>
      </c>
      <c r="Y28" s="76">
        <v>218504.55855288616</v>
      </c>
      <c r="Z28" s="76">
        <v>1017.8682466230123</v>
      </c>
      <c r="AA28" s="76">
        <v>293.89092834929386</v>
      </c>
      <c r="AB28" s="76">
        <v>297.12046806391356</v>
      </c>
      <c r="AC28" s="76">
        <v>13.216696687153245</v>
      </c>
      <c r="AD28" s="76">
        <v>178.80732911006723</v>
      </c>
      <c r="AE28" s="76">
        <v>178.80735052777658</v>
      </c>
      <c r="AF28" s="76">
        <v>402.61208508209455</v>
      </c>
      <c r="AG28" s="76">
        <v>686.08975862350655</v>
      </c>
      <c r="AH28" s="76">
        <v>10.885860237834324</v>
      </c>
      <c r="AI28" s="76">
        <v>6.2009633259235981</v>
      </c>
      <c r="AJ28" s="76">
        <v>78.428723835788432</v>
      </c>
      <c r="AK28" s="76">
        <v>26.684369381015774</v>
      </c>
      <c r="AL28" s="76">
        <v>312.12259933023591</v>
      </c>
      <c r="AM28" s="76">
        <v>0</v>
      </c>
      <c r="AN28" s="76">
        <v>18606.629560894413</v>
      </c>
      <c r="AO28" s="76">
        <v>42762.098164608105</v>
      </c>
      <c r="AP28" s="76">
        <v>7161.676176023645</v>
      </c>
      <c r="AQ28" s="76">
        <v>50326.386425713841</v>
      </c>
      <c r="AR28" s="76">
        <v>545.50245952069235</v>
      </c>
      <c r="AS28" s="76">
        <v>1.0606601482608293</v>
      </c>
      <c r="AT28" s="76">
        <v>9454.9892066796747</v>
      </c>
      <c r="AU28" s="76">
        <v>5.562691387644195</v>
      </c>
      <c r="AV28" s="76">
        <v>1.1270758867265225</v>
      </c>
      <c r="AW28" s="76">
        <v>510.21462913297688</v>
      </c>
      <c r="AX28" s="76">
        <v>9.5643825831555809</v>
      </c>
      <c r="AY28" s="76">
        <v>0.45215320513456453</v>
      </c>
      <c r="AZ28" s="76">
        <v>0.31761502824671906</v>
      </c>
      <c r="BA28" s="76">
        <v>1445.6734419266177</v>
      </c>
      <c r="BB28" s="76">
        <v>975.09284586297179</v>
      </c>
      <c r="BC28" s="76">
        <v>470.58059606364674</v>
      </c>
      <c r="BD28" s="76">
        <v>5.0450479777553614</v>
      </c>
      <c r="BE28" s="76">
        <v>6.1446063360835954E-2</v>
      </c>
      <c r="BF28" s="76">
        <v>35.706247746600759</v>
      </c>
      <c r="BG28" s="76">
        <v>1.1167459511565998</v>
      </c>
      <c r="BH28" s="76">
        <v>49.170565612306163</v>
      </c>
      <c r="BI28" s="76">
        <v>7.2476574035064454</v>
      </c>
      <c r="BJ28" s="76">
        <v>1.7522095075425628</v>
      </c>
      <c r="BK28" s="76">
        <v>233.92491076131111</v>
      </c>
      <c r="BL28" s="76">
        <v>46.509936816383856</v>
      </c>
      <c r="BM28" s="76">
        <v>5.5416382206495864</v>
      </c>
      <c r="BN28" s="76">
        <v>106.9485426533728</v>
      </c>
      <c r="BO28" s="76">
        <v>0.27862659326377764</v>
      </c>
      <c r="BP28" s="76">
        <v>731.20805315608209</v>
      </c>
      <c r="BQ28" s="76">
        <v>0</v>
      </c>
      <c r="BR28" s="76">
        <v>0.45626496160674052</v>
      </c>
      <c r="BS28" s="76">
        <v>2125.6117212385961</v>
      </c>
      <c r="BT28" s="76">
        <v>211.48838142581715</v>
      </c>
      <c r="BU28" s="76">
        <v>18022.452330671254</v>
      </c>
      <c r="BV28" s="90">
        <v>3060.1645331905402</v>
      </c>
      <c r="BW28" s="76">
        <f t="shared" si="16"/>
        <v>6517.4982206723471</v>
      </c>
      <c r="BX28" s="76">
        <f t="shared" si="17"/>
        <v>3038.8130840756962</v>
      </c>
      <c r="BY28" s="76"/>
      <c r="BZ28" s="76">
        <f t="shared" si="1"/>
        <v>19387.37104357397</v>
      </c>
      <c r="CA28" s="76"/>
      <c r="CB28" s="24">
        <f t="shared" si="2"/>
        <v>8.0000197446400273E-3</v>
      </c>
      <c r="CC28" s="69">
        <f t="shared" si="3"/>
        <v>-1.2622019711629401E-4</v>
      </c>
      <c r="CD28" s="69">
        <f t="shared" si="4"/>
        <v>-8.2076405427792282E-5</v>
      </c>
      <c r="CE28" s="69">
        <f t="shared" si="5"/>
        <v>-1.5411846719715319E-5</v>
      </c>
      <c r="CF28" s="69">
        <f t="shared" si="6"/>
        <v>-8.9827082682158597E-5</v>
      </c>
      <c r="CG28" s="69">
        <f t="shared" si="7"/>
        <v>-8.7281194209453457E-5</v>
      </c>
      <c r="CH28" s="69">
        <f t="shared" si="8"/>
        <v>-1.159459078466577E-4</v>
      </c>
      <c r="CI28" s="69">
        <f t="shared" si="9"/>
        <v>-1.2667247189492519E-4</v>
      </c>
      <c r="CJ28" s="69">
        <f t="shared" si="10"/>
        <v>2.6227702546325418E-5</v>
      </c>
      <c r="CK28" s="69">
        <f t="shared" si="11"/>
        <v>-1.3145608632767592E-4</v>
      </c>
      <c r="CL28" s="69">
        <f t="shared" si="12"/>
        <v>5.0853770137321234E-5</v>
      </c>
      <c r="CM28" s="69">
        <f t="shared" si="13"/>
        <v>2.6029045571909315E-5</v>
      </c>
      <c r="CN28" s="69">
        <f t="shared" si="14"/>
        <v>-8.7562796439067433E-5</v>
      </c>
      <c r="CO28" s="69">
        <f t="shared" si="15"/>
        <v>-1.1024543381301449E-5</v>
      </c>
      <c r="CP28" s="69"/>
      <c r="CQ28" s="69"/>
      <c r="CR28" s="69"/>
      <c r="CS28" s="69"/>
      <c r="CT28" s="69"/>
    </row>
    <row r="29" spans="1:98">
      <c r="A29" s="15" t="s">
        <v>500</v>
      </c>
      <c r="B29" s="76">
        <v>105489.42493589548</v>
      </c>
      <c r="C29" s="76">
        <v>136.49121906842896</v>
      </c>
      <c r="D29" s="76">
        <v>18953.633450674486</v>
      </c>
      <c r="E29" s="76">
        <v>1355.5916396907517</v>
      </c>
      <c r="F29" s="76">
        <v>1092.3040323136743</v>
      </c>
      <c r="G29" s="76">
        <v>526.37413741020009</v>
      </c>
      <c r="H29" s="76">
        <v>7690.6570280934702</v>
      </c>
      <c r="I29" s="76">
        <v>33.321596255634091</v>
      </c>
      <c r="J29" s="76">
        <v>200.34510373621717</v>
      </c>
      <c r="K29" s="76">
        <v>78.082064581725305</v>
      </c>
      <c r="L29" s="76">
        <v>5.6373399738590138</v>
      </c>
      <c r="M29" s="76">
        <v>29.512018554268224</v>
      </c>
      <c r="N29" s="76">
        <v>11.639255151965154</v>
      </c>
      <c r="O29" s="94"/>
      <c r="P29" s="94" t="s">
        <v>396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  <c r="BN29" s="76">
        <v>0</v>
      </c>
      <c r="BO29" s="76">
        <v>0</v>
      </c>
      <c r="BP29" s="76">
        <v>0</v>
      </c>
      <c r="BQ29" s="76">
        <v>0</v>
      </c>
      <c r="BR29" s="76">
        <v>0</v>
      </c>
      <c r="BS29" s="76">
        <v>0</v>
      </c>
      <c r="BT29" s="76">
        <v>0</v>
      </c>
      <c r="BU29" s="76">
        <v>0</v>
      </c>
      <c r="BV29" s="90">
        <v>0</v>
      </c>
      <c r="BW29" s="76">
        <f t="shared" si="16"/>
        <v>0</v>
      </c>
      <c r="BX29" s="76">
        <f t="shared" si="17"/>
        <v>0</v>
      </c>
      <c r="BY29" s="76"/>
      <c r="BZ29" s="76" t="str">
        <f t="shared" si="1"/>
        <v/>
      </c>
      <c r="CA29" s="76"/>
      <c r="CB29" s="24" t="str">
        <f t="shared" si="2"/>
        <v/>
      </c>
      <c r="CC29" s="69">
        <f t="shared" si="3"/>
        <v>-1</v>
      </c>
      <c r="CD29" s="69">
        <f t="shared" si="4"/>
        <v>-1</v>
      </c>
      <c r="CE29" s="69">
        <f t="shared" si="5"/>
        <v>-1</v>
      </c>
      <c r="CF29" s="69">
        <f t="shared" si="6"/>
        <v>-1</v>
      </c>
      <c r="CG29" s="69">
        <f t="shared" si="7"/>
        <v>-1</v>
      </c>
      <c r="CH29" s="69">
        <f t="shared" si="8"/>
        <v>-1</v>
      </c>
      <c r="CI29" s="69">
        <f t="shared" si="9"/>
        <v>-1</v>
      </c>
      <c r="CJ29" s="69">
        <f t="shared" si="10"/>
        <v>-1</v>
      </c>
      <c r="CK29" s="69">
        <f t="shared" si="11"/>
        <v>-1</v>
      </c>
      <c r="CL29" s="69">
        <f t="shared" si="12"/>
        <v>-1</v>
      </c>
      <c r="CM29" s="69">
        <f t="shared" si="13"/>
        <v>-1</v>
      </c>
      <c r="CN29" s="69">
        <f t="shared" si="14"/>
        <v>-1</v>
      </c>
      <c r="CO29" s="69">
        <f t="shared" si="15"/>
        <v>-1</v>
      </c>
      <c r="CP29" s="69"/>
      <c r="CQ29" s="69"/>
      <c r="CR29" s="69"/>
      <c r="CS29" s="69"/>
      <c r="CT29" s="69"/>
    </row>
    <row r="30" spans="1:98">
      <c r="A30" s="15" t="s">
        <v>501</v>
      </c>
      <c r="B30" s="76">
        <v>333517.0576293015</v>
      </c>
      <c r="C30" s="76">
        <v>444.95348932964515</v>
      </c>
      <c r="D30" s="76">
        <v>63909.576838015142</v>
      </c>
      <c r="E30" s="76">
        <v>2038.7372125580982</v>
      </c>
      <c r="F30" s="76">
        <v>1370.4424277512887</v>
      </c>
      <c r="G30" s="76">
        <v>1060.5134341174673</v>
      </c>
      <c r="H30" s="76">
        <v>25566.43308562052</v>
      </c>
      <c r="I30" s="76">
        <v>108.50749880635946</v>
      </c>
      <c r="J30" s="76">
        <v>650.77371189945723</v>
      </c>
      <c r="K30" s="76">
        <v>253.91665512508277</v>
      </c>
      <c r="L30" s="76">
        <v>18.357583749475371</v>
      </c>
      <c r="M30" s="76">
        <v>95.991618841554484</v>
      </c>
      <c r="N30" s="76">
        <v>37.904831444487968</v>
      </c>
      <c r="O30" s="94"/>
      <c r="P30" s="94" t="s">
        <v>454</v>
      </c>
      <c r="Q30" s="76">
        <v>24.536457013640209</v>
      </c>
      <c r="R30" s="76">
        <v>10.165021872531879</v>
      </c>
      <c r="S30" s="76">
        <v>60.076343177492305</v>
      </c>
      <c r="T30" s="76">
        <v>60.076893275949139</v>
      </c>
      <c r="U30" s="76">
        <v>35.597780201623721</v>
      </c>
      <c r="V30" s="76">
        <v>358.60170941505652</v>
      </c>
      <c r="W30" s="76">
        <v>53.10055081962691</v>
      </c>
      <c r="X30" s="76">
        <v>585.157786853321</v>
      </c>
      <c r="Y30" s="76">
        <v>179722.2573358246</v>
      </c>
      <c r="Z30" s="76">
        <v>794.45048905698809</v>
      </c>
      <c r="AA30" s="76">
        <v>229.84860323477156</v>
      </c>
      <c r="AB30" s="76">
        <v>233.51795858424046</v>
      </c>
      <c r="AC30" s="76">
        <v>10.241088089099094</v>
      </c>
      <c r="AD30" s="76">
        <v>140.71216453226094</v>
      </c>
      <c r="AE30" s="76">
        <v>140.71218978602724</v>
      </c>
      <c r="AF30" s="76">
        <v>277.87900830525217</v>
      </c>
      <c r="AG30" s="76">
        <v>544.267668754184</v>
      </c>
      <c r="AH30" s="76">
        <v>8.466428302066058</v>
      </c>
      <c r="AI30" s="76">
        <v>4.8897780574006413</v>
      </c>
      <c r="AJ30" s="76">
        <v>60.666500342265131</v>
      </c>
      <c r="AK30" s="76">
        <v>20.950996427761037</v>
      </c>
      <c r="AL30" s="76">
        <v>241.81472914300835</v>
      </c>
      <c r="AM30" s="76">
        <v>0</v>
      </c>
      <c r="AN30" s="76">
        <v>14615.24085616495</v>
      </c>
      <c r="AO30" s="76">
        <v>29607.336920672187</v>
      </c>
      <c r="AP30" s="76">
        <v>4849.5907609737833</v>
      </c>
      <c r="AQ30" s="76">
        <v>34734.806689951212</v>
      </c>
      <c r="AR30" s="76">
        <v>428.62270276867434</v>
      </c>
      <c r="AS30" s="76">
        <v>0.80313547942261032</v>
      </c>
      <c r="AT30" s="76">
        <v>7435.0539463628702</v>
      </c>
      <c r="AU30" s="76">
        <v>4.2373807674289168</v>
      </c>
      <c r="AV30" s="76">
        <v>0.89003277953228876</v>
      </c>
      <c r="AW30" s="76">
        <v>395.17098776985915</v>
      </c>
      <c r="AX30" s="76">
        <v>7.5046442251580405</v>
      </c>
      <c r="AY30" s="76">
        <v>0.37064723424659823</v>
      </c>
      <c r="AZ30" s="76">
        <v>0.24223419258475404</v>
      </c>
      <c r="BA30" s="76">
        <v>1134.6601855078839</v>
      </c>
      <c r="BB30" s="76">
        <v>753.59827035276112</v>
      </c>
      <c r="BC30" s="76">
        <v>381.06191515512256</v>
      </c>
      <c r="BD30" s="76">
        <v>4.1478176388498502</v>
      </c>
      <c r="BE30" s="76">
        <v>5.0076485556970182E-2</v>
      </c>
      <c r="BF30" s="76">
        <v>28.340797246978294</v>
      </c>
      <c r="BG30" s="76">
        <v>0.89616012985223559</v>
      </c>
      <c r="BH30" s="76">
        <v>37.378303826672592</v>
      </c>
      <c r="BI30" s="76">
        <v>5.3634593142523306</v>
      </c>
      <c r="BJ30" s="76">
        <v>1.3522819377524993</v>
      </c>
      <c r="BK30" s="76">
        <v>177.27231607334767</v>
      </c>
      <c r="BL30" s="76">
        <v>36.262714115373605</v>
      </c>
      <c r="BM30" s="76">
        <v>4.497551807293994</v>
      </c>
      <c r="BN30" s="76">
        <v>84.858033533402789</v>
      </c>
      <c r="BO30" s="76">
        <v>0.22240991056950896</v>
      </c>
      <c r="BP30" s="76">
        <v>580.68896377960357</v>
      </c>
      <c r="BQ30" s="76">
        <v>0</v>
      </c>
      <c r="BR30" s="76">
        <v>0.35959953184174698</v>
      </c>
      <c r="BS30" s="76">
        <v>1667.5465618896048</v>
      </c>
      <c r="BT30" s="76">
        <v>166.67107975561777</v>
      </c>
      <c r="BU30" s="76">
        <v>14142.209508865335</v>
      </c>
      <c r="BV30" s="90">
        <v>2387.6015395678301</v>
      </c>
      <c r="BW30" s="76">
        <f t="shared" si="16"/>
        <v>5125.1196386124684</v>
      </c>
      <c r="BX30" s="76">
        <f t="shared" si="17"/>
        <v>2370.8376382836996</v>
      </c>
      <c r="BY30" s="76"/>
      <c r="BZ30" s="76">
        <f t="shared" si="1"/>
        <v>15213.14889960622</v>
      </c>
      <c r="CA30" s="76"/>
      <c r="CB30" s="24">
        <f t="shared" si="2"/>
        <v>8.0000159720377152E-3</v>
      </c>
      <c r="CC30" s="69">
        <f t="shared" si="3"/>
        <v>-0.46113023839523432</v>
      </c>
      <c r="CD30" s="69">
        <f t="shared" si="4"/>
        <v>-0.45653931266542069</v>
      </c>
      <c r="CE30" s="69">
        <f t="shared" si="5"/>
        <v>-0.45650075609184737</v>
      </c>
      <c r="CF30" s="69">
        <f t="shared" si="6"/>
        <v>-0.44344951447461289</v>
      </c>
      <c r="CG30" s="69">
        <f t="shared" si="7"/>
        <v>-0.4501058526119085</v>
      </c>
      <c r="CH30" s="69">
        <f t="shared" si="8"/>
        <v>-0.45244544284077048</v>
      </c>
      <c r="CI30" s="69">
        <f t="shared" si="9"/>
        <v>-0.44684463955124731</v>
      </c>
      <c r="CJ30" s="69">
        <f t="shared" si="10"/>
        <v>-0.44633418024719856</v>
      </c>
      <c r="CK30" s="69">
        <f t="shared" si="11"/>
        <v>-0.44896097851220595</v>
      </c>
      <c r="CL30" s="69">
        <f t="shared" si="12"/>
        <v>-0.44583316239452464</v>
      </c>
      <c r="CM30" s="69">
        <f t="shared" si="13"/>
        <v>-0.44627669897884148</v>
      </c>
      <c r="CN30" s="69">
        <f t="shared" si="14"/>
        <v>-0.44682096770056928</v>
      </c>
      <c r="CO30" s="69">
        <f t="shared" si="15"/>
        <v>-0.44727372133433713</v>
      </c>
      <c r="CP30" s="69"/>
      <c r="CQ30" s="69"/>
      <c r="CR30" s="69"/>
      <c r="CS30" s="69"/>
      <c r="CT30" s="69"/>
    </row>
    <row r="31" spans="1:98">
      <c r="A31" s="15" t="s">
        <v>502</v>
      </c>
      <c r="B31" s="76">
        <v>33198.530609359928</v>
      </c>
      <c r="C31" s="76">
        <v>67.712900308115763</v>
      </c>
      <c r="D31" s="76">
        <v>9732.2897495610177</v>
      </c>
      <c r="E31" s="76">
        <v>686.00188425549391</v>
      </c>
      <c r="F31" s="76">
        <v>553.8283921743481</v>
      </c>
      <c r="G31" s="76">
        <v>244.65217832682822</v>
      </c>
      <c r="H31" s="76">
        <v>3291.3364707578016</v>
      </c>
      <c r="I31" s="76">
        <v>15.066810233762064</v>
      </c>
      <c r="J31" s="76">
        <v>84.009275826657927</v>
      </c>
      <c r="K31" s="76">
        <v>35.714260600019109</v>
      </c>
      <c r="L31" s="76">
        <v>2.5397256447071945</v>
      </c>
      <c r="M31" s="76">
        <v>12.663073327096662</v>
      </c>
      <c r="N31" s="76">
        <v>5.1455368406195099</v>
      </c>
      <c r="O31" s="94"/>
      <c r="P31" s="94" t="s">
        <v>455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76">
        <v>0</v>
      </c>
      <c r="AO31" s="76">
        <v>0</v>
      </c>
      <c r="AP31" s="76">
        <v>0</v>
      </c>
      <c r="AQ31" s="76">
        <v>0</v>
      </c>
      <c r="AR31" s="76">
        <v>0</v>
      </c>
      <c r="AS31" s="76">
        <v>0</v>
      </c>
      <c r="AT31" s="76">
        <v>0</v>
      </c>
      <c r="AU31" s="76">
        <v>0</v>
      </c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  <c r="BF31" s="76">
        <v>0</v>
      </c>
      <c r="BG31" s="76">
        <v>0</v>
      </c>
      <c r="BH31" s="76">
        <v>0</v>
      </c>
      <c r="BI31" s="76">
        <v>0</v>
      </c>
      <c r="BJ31" s="76">
        <v>0</v>
      </c>
      <c r="BK31" s="76">
        <v>0</v>
      </c>
      <c r="BL31" s="76">
        <v>0</v>
      </c>
      <c r="BM31" s="76">
        <v>0</v>
      </c>
      <c r="BN31" s="76">
        <v>0</v>
      </c>
      <c r="BO31" s="76">
        <v>0</v>
      </c>
      <c r="BP31" s="76">
        <v>0</v>
      </c>
      <c r="BQ31" s="76">
        <v>0</v>
      </c>
      <c r="BR31" s="76">
        <v>0</v>
      </c>
      <c r="BS31" s="76">
        <v>0</v>
      </c>
      <c r="BT31" s="76">
        <v>0</v>
      </c>
      <c r="BU31" s="76">
        <v>0</v>
      </c>
      <c r="BV31" s="90">
        <v>0</v>
      </c>
      <c r="BW31" s="76">
        <f t="shared" si="16"/>
        <v>0</v>
      </c>
      <c r="BX31" s="76">
        <f t="shared" si="17"/>
        <v>0</v>
      </c>
      <c r="BY31" s="76"/>
      <c r="BZ31" s="76" t="str">
        <f t="shared" si="1"/>
        <v/>
      </c>
      <c r="CA31" s="76"/>
      <c r="CB31" s="24" t="str">
        <f t="shared" si="2"/>
        <v/>
      </c>
      <c r="CC31" s="69">
        <f t="shared" si="3"/>
        <v>-1</v>
      </c>
      <c r="CD31" s="69">
        <f t="shared" si="4"/>
        <v>-1</v>
      </c>
      <c r="CE31" s="69">
        <f t="shared" si="5"/>
        <v>-1</v>
      </c>
      <c r="CF31" s="69">
        <f t="shared" si="6"/>
        <v>-1</v>
      </c>
      <c r="CG31" s="69">
        <f t="shared" si="7"/>
        <v>-1</v>
      </c>
      <c r="CH31" s="69">
        <f t="shared" si="8"/>
        <v>-1</v>
      </c>
      <c r="CI31" s="69">
        <f t="shared" si="9"/>
        <v>-1</v>
      </c>
      <c r="CJ31" s="69">
        <f t="shared" si="10"/>
        <v>-1</v>
      </c>
      <c r="CK31" s="69">
        <f t="shared" si="11"/>
        <v>-1</v>
      </c>
      <c r="CL31" s="69">
        <f t="shared" si="12"/>
        <v>-1</v>
      </c>
      <c r="CM31" s="69">
        <f t="shared" si="13"/>
        <v>-1</v>
      </c>
      <c r="CN31" s="69">
        <f t="shared" si="14"/>
        <v>-1</v>
      </c>
      <c r="CO31" s="69">
        <f t="shared" si="15"/>
        <v>-1</v>
      </c>
      <c r="CP31" s="69"/>
      <c r="CQ31" s="69"/>
      <c r="CR31" s="69"/>
      <c r="CS31" s="69"/>
      <c r="CT31" s="69"/>
    </row>
    <row r="32" spans="1:98">
      <c r="A32" s="15" t="s">
        <v>503</v>
      </c>
      <c r="B32" s="76">
        <v>268758.07603832462</v>
      </c>
      <c r="C32" s="76">
        <v>484.97964844762708</v>
      </c>
      <c r="D32" s="76">
        <v>74687.891802872662</v>
      </c>
      <c r="E32" s="76">
        <v>4821.867674544349</v>
      </c>
      <c r="F32" s="76">
        <v>3885.757263772216</v>
      </c>
      <c r="G32" s="76">
        <v>1818.5120234501239</v>
      </c>
      <c r="H32" s="76">
        <v>24391.909263433121</v>
      </c>
      <c r="I32" s="76">
        <v>106.09946689179063</v>
      </c>
      <c r="J32" s="76">
        <v>592.9746785927158</v>
      </c>
      <c r="K32" s="76">
        <v>252.46303792106841</v>
      </c>
      <c r="L32" s="76">
        <v>17.778014595541137</v>
      </c>
      <c r="M32" s="76">
        <v>87.115813750198981</v>
      </c>
      <c r="N32" s="76">
        <v>36.178484896497253</v>
      </c>
      <c r="O32" s="94"/>
      <c r="P32" s="94" t="s">
        <v>397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76">
        <v>0</v>
      </c>
      <c r="AO32" s="76">
        <v>0</v>
      </c>
      <c r="AP32" s="76">
        <v>0</v>
      </c>
      <c r="AQ32" s="76">
        <v>0</v>
      </c>
      <c r="AR32" s="76">
        <v>0</v>
      </c>
      <c r="AS32" s="76">
        <v>0</v>
      </c>
      <c r="AT32" s="76"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  <c r="BC32" s="76">
        <v>0</v>
      </c>
      <c r="BD32" s="76">
        <v>0</v>
      </c>
      <c r="BE32" s="76">
        <v>0</v>
      </c>
      <c r="BF32" s="76">
        <v>0</v>
      </c>
      <c r="BG32" s="76">
        <v>0</v>
      </c>
      <c r="BH32" s="76">
        <v>0</v>
      </c>
      <c r="BI32" s="76">
        <v>0</v>
      </c>
      <c r="BJ32" s="76">
        <v>0</v>
      </c>
      <c r="BK32" s="76">
        <v>0</v>
      </c>
      <c r="BL32" s="76">
        <v>0</v>
      </c>
      <c r="BM32" s="76">
        <v>0</v>
      </c>
      <c r="BN32" s="76">
        <v>0</v>
      </c>
      <c r="BO32" s="76">
        <v>0</v>
      </c>
      <c r="BP32" s="76">
        <v>0</v>
      </c>
      <c r="BQ32" s="76">
        <v>0</v>
      </c>
      <c r="BR32" s="76">
        <v>0</v>
      </c>
      <c r="BS32" s="76">
        <v>0</v>
      </c>
      <c r="BT32" s="76">
        <v>0</v>
      </c>
      <c r="BU32" s="76">
        <v>0</v>
      </c>
      <c r="BV32" s="90">
        <v>0</v>
      </c>
      <c r="BW32" s="76">
        <f t="shared" si="16"/>
        <v>0</v>
      </c>
      <c r="BX32" s="76">
        <f t="shared" si="17"/>
        <v>0</v>
      </c>
      <c r="BY32" s="76"/>
      <c r="BZ32" s="76" t="str">
        <f t="shared" si="1"/>
        <v/>
      </c>
      <c r="CA32" s="76"/>
      <c r="CB32" s="24" t="str">
        <f t="shared" si="2"/>
        <v/>
      </c>
      <c r="CC32" s="69">
        <f t="shared" si="3"/>
        <v>-1</v>
      </c>
      <c r="CD32" s="69">
        <f t="shared" si="4"/>
        <v>-1</v>
      </c>
      <c r="CE32" s="69">
        <f t="shared" si="5"/>
        <v>-1</v>
      </c>
      <c r="CF32" s="69">
        <f t="shared" si="6"/>
        <v>-1</v>
      </c>
      <c r="CG32" s="69">
        <f t="shared" si="7"/>
        <v>-1</v>
      </c>
      <c r="CH32" s="69">
        <f t="shared" si="8"/>
        <v>-1</v>
      </c>
      <c r="CI32" s="69">
        <f t="shared" si="9"/>
        <v>-1</v>
      </c>
      <c r="CJ32" s="69">
        <f t="shared" si="10"/>
        <v>-1</v>
      </c>
      <c r="CK32" s="69">
        <f t="shared" si="11"/>
        <v>-1</v>
      </c>
      <c r="CL32" s="69">
        <f t="shared" si="12"/>
        <v>-1</v>
      </c>
      <c r="CM32" s="69">
        <f t="shared" si="13"/>
        <v>-1</v>
      </c>
      <c r="CN32" s="69">
        <f t="shared" si="14"/>
        <v>-1</v>
      </c>
      <c r="CO32" s="69">
        <f t="shared" si="15"/>
        <v>-1</v>
      </c>
      <c r="CP32" s="69"/>
      <c r="CQ32" s="69"/>
      <c r="CR32" s="69"/>
      <c r="CS32" s="69"/>
      <c r="CT32" s="69"/>
    </row>
    <row r="33" spans="1:98">
      <c r="A33" s="15" t="s">
        <v>504</v>
      </c>
      <c r="B33" s="76">
        <v>99273.056789461873</v>
      </c>
      <c r="C33" s="76">
        <v>161.49549342892624</v>
      </c>
      <c r="D33" s="76">
        <v>22706.874228442102</v>
      </c>
      <c r="E33" s="76">
        <v>1603.9252156144858</v>
      </c>
      <c r="F33" s="76">
        <v>1292.4056767657223</v>
      </c>
      <c r="G33" s="76">
        <v>626.39870192819251</v>
      </c>
      <c r="H33" s="76">
        <v>8608.947983301714</v>
      </c>
      <c r="I33" s="76">
        <v>35.471533874180629</v>
      </c>
      <c r="J33" s="76">
        <v>200.37010773859762</v>
      </c>
      <c r="K33" s="76">
        <v>84.424850482543206</v>
      </c>
      <c r="L33" s="76">
        <v>5.9339614692196392</v>
      </c>
      <c r="M33" s="76">
        <v>29.056066833557203</v>
      </c>
      <c r="N33" s="76">
        <v>12.1077084330636</v>
      </c>
      <c r="O33" s="94"/>
      <c r="P33" s="94" t="s">
        <v>456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6">
        <v>0</v>
      </c>
      <c r="AR33" s="76">
        <v>0</v>
      </c>
      <c r="AS33" s="76">
        <v>0</v>
      </c>
      <c r="AT33" s="76">
        <v>0</v>
      </c>
      <c r="AU33" s="76">
        <v>0</v>
      </c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76">
        <v>0</v>
      </c>
      <c r="BF33" s="76">
        <v>0</v>
      </c>
      <c r="BG33" s="76">
        <v>0</v>
      </c>
      <c r="BH33" s="76">
        <v>0</v>
      </c>
      <c r="BI33" s="76">
        <v>0</v>
      </c>
      <c r="BJ33" s="76">
        <v>0</v>
      </c>
      <c r="BK33" s="76">
        <v>0</v>
      </c>
      <c r="BL33" s="76">
        <v>0</v>
      </c>
      <c r="BM33" s="76">
        <v>0</v>
      </c>
      <c r="BN33" s="76">
        <v>0</v>
      </c>
      <c r="BO33" s="76">
        <v>0</v>
      </c>
      <c r="BP33" s="76">
        <v>0</v>
      </c>
      <c r="BQ33" s="76">
        <v>0</v>
      </c>
      <c r="BR33" s="76">
        <v>0</v>
      </c>
      <c r="BS33" s="76">
        <v>0</v>
      </c>
      <c r="BT33" s="76">
        <v>0</v>
      </c>
      <c r="BU33" s="76">
        <v>0</v>
      </c>
      <c r="BV33" s="90">
        <v>0</v>
      </c>
      <c r="BW33" s="76">
        <f t="shared" si="16"/>
        <v>0</v>
      </c>
      <c r="BX33" s="76">
        <f t="shared" si="17"/>
        <v>0</v>
      </c>
      <c r="BY33" s="76"/>
      <c r="BZ33" s="76" t="str">
        <f t="shared" si="1"/>
        <v/>
      </c>
      <c r="CA33" s="76"/>
      <c r="CB33" s="24" t="str">
        <f t="shared" si="2"/>
        <v/>
      </c>
      <c r="CC33" s="69">
        <f t="shared" si="3"/>
        <v>-1</v>
      </c>
      <c r="CD33" s="69">
        <f t="shared" si="4"/>
        <v>-1</v>
      </c>
      <c r="CE33" s="69">
        <f t="shared" si="5"/>
        <v>-1</v>
      </c>
      <c r="CF33" s="69">
        <f t="shared" si="6"/>
        <v>-1</v>
      </c>
      <c r="CG33" s="69">
        <f t="shared" si="7"/>
        <v>-1</v>
      </c>
      <c r="CH33" s="69">
        <f t="shared" si="8"/>
        <v>-1</v>
      </c>
      <c r="CI33" s="69">
        <f t="shared" si="9"/>
        <v>-1</v>
      </c>
      <c r="CJ33" s="69">
        <f t="shared" si="10"/>
        <v>-1</v>
      </c>
      <c r="CK33" s="69">
        <f t="shared" si="11"/>
        <v>-1</v>
      </c>
      <c r="CL33" s="69">
        <f t="shared" si="12"/>
        <v>-1</v>
      </c>
      <c r="CM33" s="69">
        <f t="shared" si="13"/>
        <v>-1</v>
      </c>
      <c r="CN33" s="69">
        <f t="shared" si="14"/>
        <v>-1</v>
      </c>
      <c r="CO33" s="69">
        <f t="shared" si="15"/>
        <v>-1</v>
      </c>
      <c r="CP33" s="69"/>
      <c r="CQ33" s="69"/>
      <c r="CR33" s="69"/>
      <c r="CS33" s="69"/>
      <c r="CT33" s="69"/>
    </row>
    <row r="34" spans="1:98">
      <c r="A34" s="15" t="s">
        <v>505</v>
      </c>
      <c r="B34" s="76">
        <v>124876.39009395831</v>
      </c>
      <c r="C34" s="76">
        <v>195.26004137794121</v>
      </c>
      <c r="D34" s="76">
        <v>30842.96458574085</v>
      </c>
      <c r="E34" s="76">
        <v>1958.6460019377871</v>
      </c>
      <c r="F34" s="76">
        <v>1579.7584233560126</v>
      </c>
      <c r="G34" s="76">
        <v>714.25917301379059</v>
      </c>
      <c r="H34" s="76">
        <v>10969.705314186018</v>
      </c>
      <c r="I34" s="76">
        <v>47.703187013855754</v>
      </c>
      <c r="J34" s="76">
        <v>286.24262423244318</v>
      </c>
      <c r="K34" s="76">
        <v>111.56762548760101</v>
      </c>
      <c r="L34" s="76">
        <v>8.1063922015785685</v>
      </c>
      <c r="M34" s="76">
        <v>42.794994199039756</v>
      </c>
      <c r="N34" s="76">
        <v>16.648561383109595</v>
      </c>
      <c r="O34" s="94"/>
      <c r="P34" s="94" t="s">
        <v>457</v>
      </c>
      <c r="Q34" s="76">
        <v>0.41467863100900076</v>
      </c>
      <c r="R34" s="76">
        <v>0.15809419983230086</v>
      </c>
      <c r="S34" s="76">
        <v>0.92059972470252482</v>
      </c>
      <c r="T34" s="76">
        <v>0.92060767877570704</v>
      </c>
      <c r="U34" s="76">
        <v>0.56207417207625765</v>
      </c>
      <c r="V34" s="76">
        <v>5.9564135546412666</v>
      </c>
      <c r="W34" s="76">
        <v>0.89738379148138359</v>
      </c>
      <c r="X34" s="76">
        <v>9.1518318678990518</v>
      </c>
      <c r="Y34" s="76">
        <v>2811.7260519078231</v>
      </c>
      <c r="Z34" s="76">
        <v>13.288979321318157</v>
      </c>
      <c r="AA34" s="76">
        <v>3.8127862963197159</v>
      </c>
      <c r="AB34" s="76">
        <v>3.7406586951543503</v>
      </c>
      <c r="AC34" s="76">
        <v>0.17566400899256487</v>
      </c>
      <c r="AD34" s="76">
        <v>2.1091153728868988</v>
      </c>
      <c r="AE34" s="76">
        <v>2.1091154258436831</v>
      </c>
      <c r="AF34" s="76">
        <v>5.5093293548724889</v>
      </c>
      <c r="AG34" s="76">
        <v>8.1221894320287475</v>
      </c>
      <c r="AH34" s="76">
        <v>0.14667940558296236</v>
      </c>
      <c r="AI34" s="76">
        <v>7.1115277162871915E-2</v>
      </c>
      <c r="AJ34" s="76">
        <v>1.0823629577206426</v>
      </c>
      <c r="AK34" s="76">
        <v>0.32984876431424137</v>
      </c>
      <c r="AL34" s="76">
        <v>4.2143120418657656</v>
      </c>
      <c r="AM34" s="76">
        <v>0</v>
      </c>
      <c r="AN34" s="76">
        <v>226.08136686563381</v>
      </c>
      <c r="AO34" s="76">
        <v>586.61476256772289</v>
      </c>
      <c r="AP34" s="76">
        <v>96.541460381289269</v>
      </c>
      <c r="AQ34" s="76">
        <v>688.66555230388474</v>
      </c>
      <c r="AR34" s="76">
        <v>6.9128054900047973</v>
      </c>
      <c r="AS34" s="76">
        <v>1.3905184168609497E-2</v>
      </c>
      <c r="AT34" s="76">
        <v>112.35386776533988</v>
      </c>
      <c r="AU34" s="76">
        <v>6.9904037765174717E-2</v>
      </c>
      <c r="AV34" s="76">
        <v>1.1861470813560624E-2</v>
      </c>
      <c r="AW34" s="76">
        <v>6.4939677243340608</v>
      </c>
      <c r="AX34" s="76">
        <v>9.563626625219776E-2</v>
      </c>
      <c r="AY34" s="76">
        <v>3.1622617106764317E-3</v>
      </c>
      <c r="AZ34" s="76">
        <v>4.0380769082381225E-3</v>
      </c>
      <c r="BA34" s="76">
        <v>30.202624569696365</v>
      </c>
      <c r="BB34" s="76">
        <v>25.271354927892322</v>
      </c>
      <c r="BC34" s="76">
        <v>4.9312696418040458</v>
      </c>
      <c r="BD34" s="76">
        <v>3.1509949899965257E-2</v>
      </c>
      <c r="BE34" s="76">
        <v>4.7025884466784607E-4</v>
      </c>
      <c r="BF34" s="76">
        <v>0.3283834150696936</v>
      </c>
      <c r="BG34" s="76">
        <v>1.0361037384877406E-2</v>
      </c>
      <c r="BH34" s="76">
        <v>0.62089511731344738</v>
      </c>
      <c r="BI34" s="76">
        <v>0.10519333377425784</v>
      </c>
      <c r="BJ34" s="76">
        <v>2.0527251552880613E-2</v>
      </c>
      <c r="BK34" s="76">
        <v>2.9969011965585839</v>
      </c>
      <c r="BL34" s="76">
        <v>0.55517985618192556</v>
      </c>
      <c r="BM34" s="76">
        <v>4.1979897264615276E-2</v>
      </c>
      <c r="BN34" s="76">
        <v>14.4201809112805</v>
      </c>
      <c r="BO34" s="76">
        <v>2.4775369963127708E-3</v>
      </c>
      <c r="BP34" s="76">
        <v>14.488500779003177</v>
      </c>
      <c r="BQ34" s="76">
        <v>0</v>
      </c>
      <c r="BR34" s="76">
        <v>5.1409707110232211E-3</v>
      </c>
      <c r="BS34" s="76">
        <v>25.837918371965152</v>
      </c>
      <c r="BT34" s="76">
        <v>2.5589049303262263</v>
      </c>
      <c r="BU34" s="76">
        <v>218.35301498591795</v>
      </c>
      <c r="BV34" s="90">
        <v>37.616315614887299</v>
      </c>
      <c r="BW34" s="76">
        <f t="shared" si="16"/>
        <v>77.447590604221332</v>
      </c>
      <c r="BX34" s="76">
        <f t="shared" si="17"/>
        <v>37.352387732377167</v>
      </c>
      <c r="BY34" s="76"/>
      <c r="BZ34" s="76">
        <f t="shared" si="1"/>
        <v>235.39528171691131</v>
      </c>
      <c r="CA34" s="76"/>
      <c r="CB34" s="24">
        <f t="shared" si="2"/>
        <v>8.0000071681259419E-3</v>
      </c>
      <c r="CC34" s="69">
        <f t="shared" si="3"/>
        <v>-0.97748392590631217</v>
      </c>
      <c r="CD34" s="69">
        <f t="shared" si="4"/>
        <v>-0.97841692538767511</v>
      </c>
      <c r="CE34" s="69">
        <f t="shared" si="5"/>
        <v>-0.97767187552968671</v>
      </c>
      <c r="CF34" s="69">
        <f t="shared" si="6"/>
        <v>-0.9845798451890666</v>
      </c>
      <c r="CG34" s="69">
        <f t="shared" si="7"/>
        <v>-0.98400302568147957</v>
      </c>
      <c r="CH34" s="69">
        <f t="shared" si="8"/>
        <v>-0.97971534517664016</v>
      </c>
      <c r="CI34" s="69">
        <f t="shared" si="9"/>
        <v>-0.98009490604058946</v>
      </c>
      <c r="CJ34" s="69">
        <f t="shared" si="10"/>
        <v>-0.98070133807813908</v>
      </c>
      <c r="CK34" s="69">
        <f t="shared" si="11"/>
        <v>-0.97919103218602288</v>
      </c>
      <c r="CL34" s="69">
        <f t="shared" si="12"/>
        <v>-0.98109563220848439</v>
      </c>
      <c r="CM34" s="69">
        <f t="shared" si="13"/>
        <v>-0.9804975880883835</v>
      </c>
      <c r="CN34" s="69">
        <f t="shared" si="14"/>
        <v>-0.97903063644996313</v>
      </c>
      <c r="CO34" s="69">
        <f t="shared" si="15"/>
        <v>-0.98018755154130721</v>
      </c>
      <c r="CP34" s="69"/>
      <c r="CQ34" s="69"/>
      <c r="CR34" s="69"/>
      <c r="CS34" s="69"/>
      <c r="CT34" s="69"/>
    </row>
    <row r="35" spans="1:98">
      <c r="A35" s="94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94"/>
      <c r="P35" s="94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94"/>
      <c r="CC35" s="69"/>
      <c r="CD35" s="69" t="str">
        <f t="shared" si="4"/>
        <v/>
      </c>
      <c r="CE35" s="69" t="str">
        <f t="shared" si="5"/>
        <v/>
      </c>
      <c r="CF35" s="69" t="str">
        <f t="shared" si="6"/>
        <v/>
      </c>
      <c r="CG35" s="69" t="str">
        <f t="shared" si="7"/>
        <v/>
      </c>
      <c r="CH35" s="69" t="str">
        <f t="shared" si="8"/>
        <v/>
      </c>
      <c r="CI35" s="69" t="str">
        <f t="shared" si="9"/>
        <v/>
      </c>
      <c r="CJ35" s="69"/>
      <c r="CK35" s="69"/>
      <c r="CL35" s="69"/>
      <c r="CM35" s="69"/>
      <c r="CN35" s="69"/>
      <c r="CO35" s="69"/>
      <c r="CP35" s="94"/>
      <c r="CQ35" s="94"/>
      <c r="CR35" s="94"/>
      <c r="CS35" s="94"/>
      <c r="CT35" s="94"/>
    </row>
    <row r="36" spans="1:98">
      <c r="A36" s="4" t="s">
        <v>339</v>
      </c>
      <c r="B36" s="1">
        <f t="shared" ref="B36:N36" si="18">SUM(B3:B34)</f>
        <v>6277888.4230993204</v>
      </c>
      <c r="C36" s="1">
        <f t="shared" si="18"/>
        <v>10851.320725534939</v>
      </c>
      <c r="D36" s="1">
        <f t="shared" si="18"/>
        <v>1520516.5272334046</v>
      </c>
      <c r="E36" s="1">
        <f t="shared" si="18"/>
        <v>81033.961549338157</v>
      </c>
      <c r="F36" s="1">
        <f t="shared" si="18"/>
        <v>62215.651485658229</v>
      </c>
      <c r="G36" s="1">
        <f t="shared" si="18"/>
        <v>28224.931107072873</v>
      </c>
      <c r="H36" s="1">
        <f t="shared" si="18"/>
        <v>556587.87652855774</v>
      </c>
      <c r="I36" s="1">
        <f t="shared" si="18"/>
        <v>2432.6151572298954</v>
      </c>
      <c r="J36" s="1">
        <f t="shared" si="18"/>
        <v>13778.197875780837</v>
      </c>
      <c r="K36" s="1">
        <f t="shared" si="18"/>
        <v>5874.5895744914678</v>
      </c>
      <c r="L36" s="1">
        <f t="shared" si="18"/>
        <v>409.46019918507375</v>
      </c>
      <c r="M36" s="1">
        <f t="shared" si="18"/>
        <v>2053.4577343770552</v>
      </c>
      <c r="N36" s="1">
        <f t="shared" si="18"/>
        <v>834.50706079316058</v>
      </c>
      <c r="O36" s="94"/>
      <c r="P36" s="94"/>
      <c r="Q36" s="1">
        <f>SUM(Q3:Q34)</f>
        <v>266.1068034891648</v>
      </c>
      <c r="R36" s="1">
        <f t="shared" ref="R36:BV36" si="19">SUM(R3:R34)</f>
        <v>114.67380350712664</v>
      </c>
      <c r="S36" s="1">
        <f t="shared" si="19"/>
        <v>679.89794225437356</v>
      </c>
      <c r="T36" s="1">
        <f t="shared" si="19"/>
        <v>679.90406645379721</v>
      </c>
      <c r="U36" s="1">
        <f t="shared" si="19"/>
        <v>400.07751129988787</v>
      </c>
      <c r="V36" s="1">
        <f t="shared" si="19"/>
        <v>3930.9862262676456</v>
      </c>
      <c r="W36" s="1">
        <f t="shared" si="19"/>
        <v>585.72263937550156</v>
      </c>
      <c r="X36" s="1">
        <f t="shared" si="19"/>
        <v>6575.3912298181649</v>
      </c>
      <c r="Y36" s="1">
        <f t="shared" si="19"/>
        <v>1821182.319749641</v>
      </c>
      <c r="Z36" s="1">
        <f t="shared" si="19"/>
        <v>8697.4289185629023</v>
      </c>
      <c r="AA36" s="1">
        <f t="shared" si="19"/>
        <v>2521.3784107000847</v>
      </c>
      <c r="AB36" s="1">
        <f t="shared" si="19"/>
        <v>2603.4199058458698</v>
      </c>
      <c r="AC36" s="1">
        <f t="shared" si="19"/>
        <v>110.33563638643825</v>
      </c>
      <c r="AD36" s="1">
        <f t="shared" si="19"/>
        <v>1618.3780558439505</v>
      </c>
      <c r="AE36" s="1">
        <f t="shared" si="19"/>
        <v>1618.3780455041372</v>
      </c>
      <c r="AF36" s="1">
        <f t="shared" si="19"/>
        <v>3579.4469043854237</v>
      </c>
      <c r="AG36" s="1">
        <f t="shared" si="19"/>
        <v>5923.474890521883</v>
      </c>
      <c r="AH36" s="1">
        <f t="shared" si="19"/>
        <v>90.151229390923135</v>
      </c>
      <c r="AI36" s="1">
        <f t="shared" si="19"/>
        <v>57.340764547395587</v>
      </c>
      <c r="AJ36" s="1">
        <f t="shared" si="19"/>
        <v>642.5710572271588</v>
      </c>
      <c r="AK36" s="1">
        <f t="shared" si="19"/>
        <v>235.29701317828793</v>
      </c>
      <c r="AL36" s="1">
        <f t="shared" si="19"/>
        <v>2917.9410180059199</v>
      </c>
      <c r="AM36" s="1">
        <f t="shared" si="19"/>
        <v>0</v>
      </c>
      <c r="AN36" s="1">
        <f>SUM(AN3:AN34)</f>
        <v>164192.65902999818</v>
      </c>
      <c r="AO36" s="1">
        <f t="shared" si="19"/>
        <v>379902.95221627614</v>
      </c>
      <c r="AP36" s="1">
        <f t="shared" si="19"/>
        <v>63947.956191030105</v>
      </c>
      <c r="AQ36" s="1">
        <f t="shared" si="19"/>
        <v>447430.35531169164</v>
      </c>
      <c r="AR36" s="1">
        <f t="shared" si="19"/>
        <v>4712.7600995731391</v>
      </c>
      <c r="AS36" s="1">
        <f t="shared" si="19"/>
        <v>9.9606290219572617</v>
      </c>
      <c r="AT36" s="1">
        <f t="shared" si="19"/>
        <v>83668.822506831624</v>
      </c>
      <c r="AU36" s="1">
        <f t="shared" si="19"/>
        <v>52.266756463776808</v>
      </c>
      <c r="AV36" s="1">
        <f t="shared" si="19"/>
        <v>10.567496750082212</v>
      </c>
      <c r="AW36" s="1">
        <f t="shared" si="19"/>
        <v>4778.8990310693662</v>
      </c>
      <c r="AX36" s="1">
        <f t="shared" si="19"/>
        <v>89.806337614355328</v>
      </c>
      <c r="AY36" s="1">
        <f t="shared" si="19"/>
        <v>4.2369483757888418</v>
      </c>
      <c r="AZ36" s="1">
        <f t="shared" si="19"/>
        <v>2.9817926657752558</v>
      </c>
      <c r="BA36" s="1">
        <f t="shared" si="19"/>
        <v>15744.161665199541</v>
      </c>
      <c r="BB36" s="1">
        <f t="shared" si="19"/>
        <v>11158.236026647928</v>
      </c>
      <c r="BC36" s="1">
        <f t="shared" si="19"/>
        <v>4585.9256385516082</v>
      </c>
      <c r="BD36" s="1">
        <f t="shared" si="19"/>
        <v>47.30631662980214</v>
      </c>
      <c r="BE36" s="1">
        <f t="shared" si="19"/>
        <v>0.57564877834179362</v>
      </c>
      <c r="BF36" s="1">
        <f t="shared" si="19"/>
        <v>335.20074472743346</v>
      </c>
      <c r="BG36" s="1">
        <f t="shared" si="19"/>
        <v>10.465106277235035</v>
      </c>
      <c r="BH36" s="1">
        <f t="shared" si="19"/>
        <v>462.45570995891472</v>
      </c>
      <c r="BI36" s="1">
        <f t="shared" si="19"/>
        <v>68.155926901503861</v>
      </c>
      <c r="BJ36" s="1">
        <f t="shared" si="19"/>
        <v>16.467371938489343</v>
      </c>
      <c r="BK36" s="1">
        <f t="shared" si="19"/>
        <v>2200.6006993636247</v>
      </c>
      <c r="BL36" s="1">
        <f t="shared" si="19"/>
        <v>412.91301833562517</v>
      </c>
      <c r="BM36" s="1">
        <f t="shared" si="19"/>
        <v>51.96145375555303</v>
      </c>
      <c r="BN36" s="1">
        <f t="shared" si="19"/>
        <v>3013.7144202427744</v>
      </c>
      <c r="BO36" s="1">
        <f t="shared" si="19"/>
        <v>2.6136361131574453</v>
      </c>
      <c r="BP36" s="1">
        <f t="shared" si="19"/>
        <v>6637.7503899976746</v>
      </c>
      <c r="BQ36" s="1">
        <f t="shared" si="19"/>
        <v>0</v>
      </c>
      <c r="BR36" s="1">
        <f t="shared" si="19"/>
        <v>4.2732757001243877</v>
      </c>
      <c r="BS36" s="1">
        <f t="shared" si="19"/>
        <v>18740.877711271962</v>
      </c>
      <c r="BT36" s="1">
        <f t="shared" si="19"/>
        <v>2491.0882365292468</v>
      </c>
      <c r="BU36" s="1">
        <f t="shared" si="19"/>
        <v>159185.32059537095</v>
      </c>
      <c r="BV36" s="1">
        <f t="shared" si="19"/>
        <v>26830.947456368158</v>
      </c>
      <c r="BW36" s="1">
        <f>SUM(BW3:BW34)</f>
        <v>57674.460530190656</v>
      </c>
      <c r="BX36" s="1">
        <f>SUM(BX3:BX34)</f>
        <v>26642.674983745088</v>
      </c>
      <c r="BY36" s="1"/>
      <c r="BZ36" s="1"/>
      <c r="CA36" s="1"/>
      <c r="CB36" s="94"/>
      <c r="CC36" s="69">
        <f>IF(B36&lt;&gt;0,(Y36-B36)/B36,"")</f>
        <v>-0.70990527435169914</v>
      </c>
      <c r="CD36" s="69">
        <f t="shared" si="4"/>
        <v>-0.73109807627936696</v>
      </c>
      <c r="CE36" s="69">
        <f t="shared" si="5"/>
        <v>-0.70573792043826322</v>
      </c>
      <c r="CF36" s="69">
        <f t="shared" si="6"/>
        <v>-0.80570909573989435</v>
      </c>
      <c r="CG36" s="69">
        <f t="shared" si="7"/>
        <v>-0.82065226739255326</v>
      </c>
      <c r="CH36" s="69">
        <f t="shared" si="8"/>
        <v>-0.76482669293976335</v>
      </c>
      <c r="CI36" s="69">
        <f t="shared" si="9"/>
        <v>-0.71399786573108481</v>
      </c>
      <c r="CJ36" s="69">
        <f>IF(I36&lt;&gt;0,(T36-I36)/I36,"")</f>
        <v>-0.72050487951903253</v>
      </c>
      <c r="CK36" s="69">
        <f>IF(J36&lt;&gt;0,(V36-J36)/J36,"")</f>
        <v>-0.71469518280199118</v>
      </c>
      <c r="CL36" s="69">
        <f>IF(K36&lt;&gt;0,(AE36-K36)/K36,"")</f>
        <v>-0.72451215102218758</v>
      </c>
      <c r="CM36" s="69">
        <f>IF(L36&lt;&gt;0,(R36-L36)/L36,"")</f>
        <v>-0.71993907164760906</v>
      </c>
      <c r="CN36" s="69">
        <f>IF(M36&lt;&gt;0,(W36-M36)/M36,"")</f>
        <v>-0.71476274891375413</v>
      </c>
      <c r="CO36" s="69">
        <f>IF(N36&lt;&gt;0,(AK36-N36)/N36,"")</f>
        <v>-0.71804071621077847</v>
      </c>
      <c r="CP36" s="69"/>
      <c r="CQ36" s="69"/>
      <c r="CR36" s="69"/>
      <c r="CS36" s="69"/>
      <c r="CT36" s="69"/>
    </row>
    <row r="37" spans="1:98">
      <c r="A37" s="4" t="s">
        <v>458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94"/>
      <c r="P37" s="94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94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94"/>
      <c r="CQ37" s="94"/>
      <c r="CR37" s="94"/>
      <c r="CS37" s="94"/>
      <c r="CT37" s="94"/>
    </row>
    <row r="38" spans="1:98">
      <c r="A38" s="4" t="s">
        <v>459</v>
      </c>
      <c r="B38" s="1">
        <f>SUM(B3:B34)</f>
        <v>6277888.4230993204</v>
      </c>
      <c r="C38" s="1">
        <f t="shared" ref="C38:N38" si="20">SUM(C3:C34)</f>
        <v>10851.320725534939</v>
      </c>
      <c r="D38" s="1">
        <f t="shared" si="20"/>
        <v>1520516.5272334046</v>
      </c>
      <c r="E38" s="1">
        <f>SUM(E3:E34)</f>
        <v>81033.961549338157</v>
      </c>
      <c r="F38" s="1">
        <f t="shared" si="20"/>
        <v>62215.651485658229</v>
      </c>
      <c r="G38" s="1">
        <f t="shared" si="20"/>
        <v>28224.931107072873</v>
      </c>
      <c r="H38" s="1">
        <f t="shared" si="20"/>
        <v>556587.87652855774</v>
      </c>
      <c r="I38" s="1">
        <f t="shared" si="20"/>
        <v>2432.6151572298954</v>
      </c>
      <c r="J38" s="1">
        <f t="shared" si="20"/>
        <v>13778.197875780837</v>
      </c>
      <c r="K38" s="1">
        <f t="shared" si="20"/>
        <v>5874.5895744914678</v>
      </c>
      <c r="L38" s="1">
        <f t="shared" si="20"/>
        <v>409.46019918507375</v>
      </c>
      <c r="M38" s="1">
        <f t="shared" si="20"/>
        <v>2053.4577343770552</v>
      </c>
      <c r="N38" s="1">
        <f t="shared" si="20"/>
        <v>834.50706079316058</v>
      </c>
      <c r="O38" s="94"/>
      <c r="P38" s="94"/>
      <c r="Q38" s="1">
        <f t="shared" ref="Q38:BV38" si="21">SUM(Q3:Q34)</f>
        <v>266.1068034891648</v>
      </c>
      <c r="R38" s="1">
        <f t="shared" si="21"/>
        <v>114.67380350712664</v>
      </c>
      <c r="S38" s="1">
        <f t="shared" si="21"/>
        <v>679.89794225437356</v>
      </c>
      <c r="T38" s="1">
        <f t="shared" si="21"/>
        <v>679.90406645379721</v>
      </c>
      <c r="U38" s="1">
        <f t="shared" si="21"/>
        <v>400.07751129988787</v>
      </c>
      <c r="V38" s="1">
        <f t="shared" si="21"/>
        <v>3930.9862262676456</v>
      </c>
      <c r="W38" s="1">
        <f t="shared" si="21"/>
        <v>585.72263937550156</v>
      </c>
      <c r="X38" s="1">
        <f t="shared" si="21"/>
        <v>6575.3912298181649</v>
      </c>
      <c r="Y38" s="1">
        <f t="shared" si="21"/>
        <v>1821182.319749641</v>
      </c>
      <c r="Z38" s="1">
        <f t="shared" si="21"/>
        <v>8697.4289185629023</v>
      </c>
      <c r="AA38" s="1">
        <f t="shared" si="21"/>
        <v>2521.3784107000847</v>
      </c>
      <c r="AB38" s="1">
        <f t="shared" si="21"/>
        <v>2603.4199058458698</v>
      </c>
      <c r="AC38" s="1">
        <f t="shared" si="21"/>
        <v>110.33563638643825</v>
      </c>
      <c r="AD38" s="1">
        <f t="shared" si="21"/>
        <v>1618.3780558439505</v>
      </c>
      <c r="AE38" s="1">
        <f t="shared" si="21"/>
        <v>1618.3780455041372</v>
      </c>
      <c r="AF38" s="1">
        <f t="shared" si="21"/>
        <v>3579.4469043854237</v>
      </c>
      <c r="AG38" s="1">
        <f t="shared" si="21"/>
        <v>5923.474890521883</v>
      </c>
      <c r="AH38" s="1">
        <f t="shared" si="21"/>
        <v>90.151229390923135</v>
      </c>
      <c r="AI38" s="1">
        <f t="shared" si="21"/>
        <v>57.340764547395587</v>
      </c>
      <c r="AJ38" s="1">
        <f t="shared" si="21"/>
        <v>642.5710572271588</v>
      </c>
      <c r="AK38" s="1">
        <f t="shared" si="21"/>
        <v>235.29701317828793</v>
      </c>
      <c r="AL38" s="1">
        <f t="shared" si="21"/>
        <v>2917.9410180059199</v>
      </c>
      <c r="AM38" s="1">
        <f t="shared" si="21"/>
        <v>0</v>
      </c>
      <c r="AN38" s="1">
        <f>SUM(AN3:AN34)</f>
        <v>164192.65902999818</v>
      </c>
      <c r="AO38" s="1">
        <f t="shared" si="21"/>
        <v>379902.95221627614</v>
      </c>
      <c r="AP38" s="1">
        <f t="shared" si="21"/>
        <v>63947.956191030105</v>
      </c>
      <c r="AQ38" s="1">
        <f t="shared" si="21"/>
        <v>447430.35531169164</v>
      </c>
      <c r="AR38" s="1">
        <f t="shared" si="21"/>
        <v>4712.7600995731391</v>
      </c>
      <c r="AS38" s="1">
        <f t="shared" si="21"/>
        <v>9.9606290219572617</v>
      </c>
      <c r="AT38" s="1">
        <f t="shared" si="21"/>
        <v>83668.822506831624</v>
      </c>
      <c r="AU38" s="1">
        <f t="shared" si="21"/>
        <v>52.266756463776808</v>
      </c>
      <c r="AV38" s="1">
        <f t="shared" si="21"/>
        <v>10.567496750082212</v>
      </c>
      <c r="AW38" s="1">
        <f t="shared" si="21"/>
        <v>4778.8990310693662</v>
      </c>
      <c r="AX38" s="1">
        <f t="shared" si="21"/>
        <v>89.806337614355328</v>
      </c>
      <c r="AY38" s="1">
        <f t="shared" si="21"/>
        <v>4.2369483757888418</v>
      </c>
      <c r="AZ38" s="1">
        <f t="shared" si="21"/>
        <v>2.9817926657752558</v>
      </c>
      <c r="BA38" s="1">
        <f t="shared" si="21"/>
        <v>15744.161665199541</v>
      </c>
      <c r="BB38" s="1">
        <f t="shared" si="21"/>
        <v>11158.236026647928</v>
      </c>
      <c r="BC38" s="1">
        <f t="shared" si="21"/>
        <v>4585.9256385516082</v>
      </c>
      <c r="BD38" s="1">
        <f t="shared" si="21"/>
        <v>47.30631662980214</v>
      </c>
      <c r="BE38" s="1">
        <f t="shared" si="21"/>
        <v>0.57564877834179362</v>
      </c>
      <c r="BF38" s="1">
        <f t="shared" si="21"/>
        <v>335.20074472743346</v>
      </c>
      <c r="BG38" s="1">
        <f t="shared" si="21"/>
        <v>10.465106277235035</v>
      </c>
      <c r="BH38" s="1">
        <f t="shared" si="21"/>
        <v>462.45570995891472</v>
      </c>
      <c r="BI38" s="1">
        <f t="shared" si="21"/>
        <v>68.155926901503861</v>
      </c>
      <c r="BJ38" s="1">
        <f t="shared" si="21"/>
        <v>16.467371938489343</v>
      </c>
      <c r="BK38" s="1">
        <f t="shared" si="21"/>
        <v>2200.6006993636247</v>
      </c>
      <c r="BL38" s="1">
        <f t="shared" si="21"/>
        <v>412.91301833562517</v>
      </c>
      <c r="BM38" s="1">
        <f t="shared" si="21"/>
        <v>51.96145375555303</v>
      </c>
      <c r="BN38" s="1">
        <f t="shared" si="21"/>
        <v>3013.7144202427744</v>
      </c>
      <c r="BO38" s="1">
        <f t="shared" si="21"/>
        <v>2.6136361131574453</v>
      </c>
      <c r="BP38" s="1">
        <f t="shared" si="21"/>
        <v>6637.7503899976746</v>
      </c>
      <c r="BQ38" s="1">
        <f t="shared" si="21"/>
        <v>0</v>
      </c>
      <c r="BR38" s="1">
        <f t="shared" si="21"/>
        <v>4.2732757001243877</v>
      </c>
      <c r="BS38" s="1">
        <f t="shared" si="21"/>
        <v>18740.877711271962</v>
      </c>
      <c r="BT38" s="1">
        <f t="shared" si="21"/>
        <v>2491.0882365292468</v>
      </c>
      <c r="BU38" s="1">
        <f t="shared" si="21"/>
        <v>159185.32059537095</v>
      </c>
      <c r="BV38" s="1">
        <f t="shared" si="21"/>
        <v>26830.947456368158</v>
      </c>
      <c r="BW38" s="1">
        <f>SUM(BW3:BW34)</f>
        <v>57674.460530190656</v>
      </c>
      <c r="BX38" s="1">
        <f>SUM(BX3:BX34)</f>
        <v>26642.674983745088</v>
      </c>
      <c r="BY38" s="1"/>
      <c r="BZ38" s="1"/>
      <c r="CA38" s="1"/>
      <c r="CB38" s="94"/>
      <c r="CC38" s="69">
        <f>IF(B38&lt;&gt;0,(Y38-B38)/B38,"")</f>
        <v>-0.70990527435169914</v>
      </c>
      <c r="CD38" s="69">
        <f>IF(C38&lt;&gt;0,(AL38-C38)/C38,"")</f>
        <v>-0.73109807627936696</v>
      </c>
      <c r="CE38" s="69">
        <f>IF(D38&lt;&gt;0,(AQ38-D38)/D38,"")</f>
        <v>-0.70573792043826322</v>
      </c>
      <c r="CF38" s="69">
        <f>IF(E38&lt;&gt;0,(BA38-E38)/E38,"")</f>
        <v>-0.80570909573989435</v>
      </c>
      <c r="CG38" s="69">
        <f>IF(F38&lt;&gt;0,(BB38-F38)/F38,"")</f>
        <v>-0.82065226739255326</v>
      </c>
      <c r="CH38" s="69">
        <f>IF(G38&lt;&gt;0,(BP38-G38)/G38,"")</f>
        <v>-0.76482669293976335</v>
      </c>
      <c r="CI38" s="69">
        <f>IF(H38&lt;&gt;0,(BU38-H38)/H38,"")</f>
        <v>-0.71399786573108481</v>
      </c>
      <c r="CJ38" s="69">
        <f>IF(I38&lt;&gt;0,(T38-I38)/I38,"")</f>
        <v>-0.72050487951903253</v>
      </c>
      <c r="CK38" s="69">
        <f>IF(J38&lt;&gt;0,(V38-J38)/J38,"")</f>
        <v>-0.71469518280199118</v>
      </c>
      <c r="CL38" s="69">
        <f>IF(K38&lt;&gt;0,(AE38-K38)/K38,"")</f>
        <v>-0.72451215102218758</v>
      </c>
      <c r="CM38" s="69">
        <f>IF(L38&lt;&gt;0,(R38-L38)/L38,"")</f>
        <v>-0.71993907164760906</v>
      </c>
      <c r="CN38" s="69">
        <f>IF(M38&lt;&gt;0,(W38-M38)/M38,"")</f>
        <v>-0.71476274891375413</v>
      </c>
      <c r="CO38" s="69">
        <f>IF(N38&lt;&gt;0,(AK38-N38)/N38,"")</f>
        <v>-0.71804071621077847</v>
      </c>
      <c r="CP38" s="69"/>
      <c r="CQ38" s="69"/>
      <c r="CR38" s="69"/>
      <c r="CS38" s="69"/>
      <c r="CT38" s="6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T38"/>
  <sheetViews>
    <sheetView zoomScale="85" zoomScaleNormal="85" workbookViewId="0">
      <pane xSplit="1" ySplit="2" topLeftCell="B22" activePane="bottomRight" state="frozen"/>
      <selection pane="bottomRight" activeCell="A12" sqref="A12"/>
      <selection pane="bottomLeft" activeCell="A3" sqref="A3"/>
      <selection pane="topRight" activeCell="B1" sqref="B1"/>
    </sheetView>
  </sheetViews>
  <sheetFormatPr defaultColWidth="9.140625" defaultRowHeight="15"/>
  <cols>
    <col min="1" max="1" width="18.85546875" style="22" customWidth="1"/>
    <col min="2" max="2" width="10.85546875" style="20" customWidth="1"/>
    <col min="3" max="3" width="9.140625" style="20"/>
    <col min="4" max="4" width="11" style="20" customWidth="1"/>
    <col min="5" max="14" width="9.140625" style="20"/>
    <col min="15" max="15" width="9.140625" style="22"/>
    <col min="16" max="16" width="14.85546875" style="22" bestFit="1" customWidth="1"/>
    <col min="17" max="17" width="5.42578125" style="20" bestFit="1" customWidth="1"/>
    <col min="18" max="18" width="9.85546875" style="20" bestFit="1" customWidth="1"/>
    <col min="19" max="19" width="5.5703125" style="20" bestFit="1" customWidth="1"/>
    <col min="20" max="20" width="14.5703125" style="20" bestFit="1" customWidth="1"/>
    <col min="21" max="21" width="5.5703125" style="20" bestFit="1" customWidth="1"/>
    <col min="22" max="22" width="5.7109375" style="20" bestFit="1" customWidth="1"/>
    <col min="23" max="23" width="13.42578125" style="20" bestFit="1" customWidth="1"/>
    <col min="24" max="24" width="5.7109375" style="20" bestFit="1" customWidth="1"/>
    <col min="25" max="25" width="9.28515625" style="20" bestFit="1" customWidth="1"/>
    <col min="26" max="26" width="5.7109375" style="20" bestFit="1" customWidth="1"/>
    <col min="27" max="27" width="5.7109375" style="20" customWidth="1"/>
    <col min="28" max="28" width="5.7109375" style="20" bestFit="1" customWidth="1"/>
    <col min="29" max="29" width="5.85546875" style="20" bestFit="1" customWidth="1"/>
    <col min="30" max="30" width="6.42578125" style="20" bestFit="1" customWidth="1"/>
    <col min="31" max="31" width="15.42578125" style="20" bestFit="1" customWidth="1"/>
    <col min="32" max="32" width="6.5703125" style="20" bestFit="1" customWidth="1"/>
    <col min="33" max="33" width="5.7109375" style="20" bestFit="1" customWidth="1"/>
    <col min="34" max="34" width="5.140625" style="20" bestFit="1" customWidth="1"/>
    <col min="35" max="35" width="4.140625" style="20" bestFit="1" customWidth="1"/>
    <col min="36" max="36" width="6.5703125" style="20" bestFit="1" customWidth="1"/>
    <col min="37" max="37" width="6.140625" style="20" bestFit="1" customWidth="1"/>
    <col min="38" max="38" width="6.7109375" style="20" bestFit="1" customWidth="1"/>
    <col min="39" max="39" width="10" style="20" bestFit="1" customWidth="1"/>
    <col min="40" max="40" width="7.7109375" style="76" bestFit="1" customWidth="1"/>
    <col min="41" max="41" width="9.28515625" style="20" bestFit="1" customWidth="1"/>
    <col min="42" max="42" width="7.7109375" style="20" bestFit="1" customWidth="1"/>
    <col min="43" max="43" width="9.28515625" style="20" bestFit="1" customWidth="1"/>
    <col min="44" max="44" width="5.7109375" style="20" bestFit="1" customWidth="1"/>
    <col min="45" max="45" width="4.28515625" style="20" bestFit="1" customWidth="1"/>
    <col min="46" max="46" width="6.7109375" style="20" bestFit="1" customWidth="1"/>
    <col min="47" max="47" width="4.5703125" style="20" bestFit="1" customWidth="1"/>
    <col min="48" max="48" width="4.140625" style="20" bestFit="1" customWidth="1"/>
    <col min="49" max="49" width="5.7109375" style="20" bestFit="1" customWidth="1"/>
    <col min="50" max="50" width="4.140625" style="20" bestFit="1" customWidth="1"/>
    <col min="51" max="51" width="5.85546875" style="20" bestFit="1" customWidth="1"/>
    <col min="52" max="52" width="3.28515625" style="20" bestFit="1" customWidth="1"/>
    <col min="53" max="53" width="6.7109375" style="20" bestFit="1" customWidth="1"/>
    <col min="54" max="54" width="6.85546875" style="20" bestFit="1" customWidth="1"/>
    <col min="55" max="55" width="5.7109375" style="20" bestFit="1" customWidth="1"/>
    <col min="56" max="56" width="5.140625" style="20" bestFit="1" customWidth="1"/>
    <col min="57" max="57" width="5.28515625" style="20" bestFit="1" customWidth="1"/>
    <col min="58" max="58" width="8.7109375" style="20" bestFit="1" customWidth="1"/>
    <col min="59" max="59" width="4.85546875" style="20" bestFit="1" customWidth="1"/>
    <col min="60" max="60" width="7.85546875" style="20" bestFit="1" customWidth="1"/>
    <col min="61" max="61" width="5.85546875" style="20" bestFit="1" customWidth="1"/>
    <col min="62" max="62" width="6" style="20" bestFit="1" customWidth="1"/>
    <col min="63" max="64" width="5.7109375" style="20" bestFit="1" customWidth="1"/>
    <col min="65" max="65" width="3.85546875" style="20" bestFit="1" customWidth="1"/>
    <col min="66" max="66" width="5.7109375" style="20" bestFit="1" customWidth="1"/>
    <col min="67" max="67" width="3.85546875" style="20" bestFit="1" customWidth="1"/>
    <col min="68" max="68" width="6.7109375" style="20" bestFit="1" customWidth="1"/>
    <col min="69" max="70" width="5.28515625" style="20" bestFit="1" customWidth="1"/>
    <col min="71" max="71" width="6.7109375" style="20" bestFit="1" customWidth="1"/>
    <col min="72" max="72" width="5.7109375" style="20" bestFit="1" customWidth="1"/>
    <col min="73" max="73" width="9.140625" style="20" bestFit="1" customWidth="1"/>
    <col min="74" max="74" width="6.7109375" style="20" bestFit="1" customWidth="1"/>
    <col min="75" max="75" width="7.5703125" style="20" customWidth="1"/>
    <col min="76" max="76" width="8" style="20" bestFit="1" customWidth="1"/>
    <col min="77" max="77" width="6.7109375" style="20" customWidth="1"/>
    <col min="78" max="78" width="9" style="20" bestFit="1" customWidth="1"/>
    <col min="79" max="79" width="7.140625" style="20" customWidth="1"/>
    <col min="80" max="16384" width="9.140625" style="22"/>
  </cols>
  <sheetData>
    <row r="1" spans="1:98">
      <c r="A1" s="94"/>
      <c r="B1" s="76" t="s">
        <v>313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94"/>
      <c r="P1" s="94" t="s">
        <v>460</v>
      </c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 t="s">
        <v>472</v>
      </c>
      <c r="BX1" s="76"/>
      <c r="BY1" s="76"/>
      <c r="BZ1" s="76"/>
      <c r="CA1" s="76"/>
      <c r="CB1" s="94"/>
      <c r="CC1" s="94" t="s">
        <v>315</v>
      </c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</row>
    <row r="2" spans="1:98">
      <c r="A2" s="6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 t="s">
        <v>317</v>
      </c>
      <c r="J2" s="94" t="s">
        <v>318</v>
      </c>
      <c r="K2" s="94" t="s">
        <v>319</v>
      </c>
      <c r="L2" s="52" t="s">
        <v>321</v>
      </c>
      <c r="M2" s="52" t="s">
        <v>322</v>
      </c>
      <c r="N2" s="52" t="s">
        <v>323</v>
      </c>
      <c r="O2" s="94"/>
      <c r="P2" s="94" t="s">
        <v>324</v>
      </c>
      <c r="Q2" s="76" t="s">
        <v>35</v>
      </c>
      <c r="R2" s="76" t="s">
        <v>37</v>
      </c>
      <c r="S2" s="76" t="s">
        <v>39</v>
      </c>
      <c r="T2" s="76" t="s">
        <v>41</v>
      </c>
      <c r="U2" s="76" t="s">
        <v>43</v>
      </c>
      <c r="V2" s="76" t="s">
        <v>45</v>
      </c>
      <c r="W2" s="76" t="s">
        <v>47</v>
      </c>
      <c r="X2" s="76" t="s">
        <v>49</v>
      </c>
      <c r="Y2" s="76" t="s">
        <v>53</v>
      </c>
      <c r="Z2" s="76" t="s">
        <v>55</v>
      </c>
      <c r="AA2" s="76" t="s">
        <v>57</v>
      </c>
      <c r="AB2" s="76" t="s">
        <v>59</v>
      </c>
      <c r="AC2" s="76" t="s">
        <v>61</v>
      </c>
      <c r="AD2" s="76" t="s">
        <v>63</v>
      </c>
      <c r="AE2" s="76" t="s">
        <v>65</v>
      </c>
      <c r="AF2" s="76" t="s">
        <v>69</v>
      </c>
      <c r="AG2" s="76" t="s">
        <v>71</v>
      </c>
      <c r="AH2" s="76" t="s">
        <v>73</v>
      </c>
      <c r="AI2" s="76" t="s">
        <v>75</v>
      </c>
      <c r="AJ2" s="76" t="s">
        <v>77</v>
      </c>
      <c r="AK2" s="76" t="s">
        <v>79</v>
      </c>
      <c r="AL2" s="76" t="s">
        <v>81</v>
      </c>
      <c r="AM2" s="76" t="s">
        <v>83</v>
      </c>
      <c r="AN2" s="76" t="s">
        <v>329</v>
      </c>
      <c r="AO2" s="76" t="s">
        <v>85</v>
      </c>
      <c r="AP2" s="76" t="s">
        <v>87</v>
      </c>
      <c r="AQ2" s="76" t="s">
        <v>161</v>
      </c>
      <c r="AR2" s="76" t="s">
        <v>93</v>
      </c>
      <c r="AS2" s="76" t="s">
        <v>95</v>
      </c>
      <c r="AT2" s="76" t="s">
        <v>97</v>
      </c>
      <c r="AU2" s="76" t="s">
        <v>99</v>
      </c>
      <c r="AV2" s="76" t="s">
        <v>101</v>
      </c>
      <c r="AW2" s="76" t="s">
        <v>103</v>
      </c>
      <c r="AX2" s="76" t="s">
        <v>105</v>
      </c>
      <c r="AY2" s="76" t="s">
        <v>107</v>
      </c>
      <c r="AZ2" s="76" t="s">
        <v>109</v>
      </c>
      <c r="BA2" s="76" t="s">
        <v>162</v>
      </c>
      <c r="BB2" s="76" t="s">
        <v>163</v>
      </c>
      <c r="BC2" s="76" t="s">
        <v>111</v>
      </c>
      <c r="BD2" s="76" t="s">
        <v>113</v>
      </c>
      <c r="BE2" s="76" t="s">
        <v>115</v>
      </c>
      <c r="BF2" s="76" t="s">
        <v>117</v>
      </c>
      <c r="BG2" s="76" t="s">
        <v>119</v>
      </c>
      <c r="BH2" s="76" t="s">
        <v>121</v>
      </c>
      <c r="BI2" s="76" t="s">
        <v>123</v>
      </c>
      <c r="BJ2" s="76" t="s">
        <v>125</v>
      </c>
      <c r="BK2" s="76" t="s">
        <v>127</v>
      </c>
      <c r="BL2" s="76" t="s">
        <v>129</v>
      </c>
      <c r="BM2" s="76" t="s">
        <v>131</v>
      </c>
      <c r="BN2" s="76" t="s">
        <v>133</v>
      </c>
      <c r="BO2" s="76" t="s">
        <v>135</v>
      </c>
      <c r="BP2" s="76" t="s">
        <v>139</v>
      </c>
      <c r="BQ2" s="76" t="s">
        <v>143</v>
      </c>
      <c r="BR2" s="76" t="s">
        <v>145</v>
      </c>
      <c r="BS2" s="76" t="s">
        <v>147</v>
      </c>
      <c r="BT2" s="76" t="s">
        <v>151</v>
      </c>
      <c r="BU2" s="76" t="s">
        <v>153</v>
      </c>
      <c r="BV2" s="76" t="s">
        <v>473</v>
      </c>
      <c r="BW2" s="94" t="s">
        <v>141</v>
      </c>
      <c r="BX2" s="94" t="s">
        <v>155</v>
      </c>
      <c r="BY2" s="94"/>
      <c r="BZ2" s="94" t="s">
        <v>461</v>
      </c>
      <c r="CA2" s="76"/>
      <c r="CB2" s="76" t="s">
        <v>69</v>
      </c>
      <c r="CC2" s="76" t="s">
        <v>53</v>
      </c>
      <c r="CD2" s="76" t="s">
        <v>81</v>
      </c>
      <c r="CE2" s="76" t="s">
        <v>161</v>
      </c>
      <c r="CF2" s="76" t="s">
        <v>162</v>
      </c>
      <c r="CG2" s="76" t="s">
        <v>163</v>
      </c>
      <c r="CH2" s="76" t="s">
        <v>139</v>
      </c>
      <c r="CI2" s="76" t="s">
        <v>164</v>
      </c>
      <c r="CJ2" s="94" t="s">
        <v>317</v>
      </c>
      <c r="CK2" s="94" t="s">
        <v>318</v>
      </c>
      <c r="CL2" s="94" t="s">
        <v>319</v>
      </c>
      <c r="CM2" s="52" t="s">
        <v>321</v>
      </c>
      <c r="CN2" s="52" t="s">
        <v>322</v>
      </c>
      <c r="CO2" s="52" t="s">
        <v>323</v>
      </c>
      <c r="CP2" s="52"/>
      <c r="CQ2" s="52"/>
      <c r="CR2" s="52"/>
      <c r="CS2" s="52"/>
      <c r="CT2" s="52"/>
    </row>
    <row r="3" spans="1:98">
      <c r="A3" s="15" t="s">
        <v>474</v>
      </c>
      <c r="B3" s="76">
        <v>74901.420155130574</v>
      </c>
      <c r="C3" s="76">
        <v>145.12267061221354</v>
      </c>
      <c r="D3" s="76">
        <v>20506.643899442312</v>
      </c>
      <c r="E3" s="76">
        <v>1452.8976361646335</v>
      </c>
      <c r="F3" s="76">
        <v>1171.6245354677744</v>
      </c>
      <c r="G3" s="76">
        <v>532.56389950880032</v>
      </c>
      <c r="H3" s="76">
        <v>7228.7341366123956</v>
      </c>
      <c r="I3" s="76">
        <v>31.902256591807561</v>
      </c>
      <c r="J3" s="76">
        <v>178.11311158841858</v>
      </c>
      <c r="K3" s="76">
        <v>75.807096171396381</v>
      </c>
      <c r="L3" s="76">
        <v>5.3588819188384091</v>
      </c>
      <c r="M3" s="76">
        <v>26.420504409633164</v>
      </c>
      <c r="N3" s="76">
        <v>10.881005511000364</v>
      </c>
      <c r="O3" s="94"/>
      <c r="P3" s="94" t="s">
        <v>435</v>
      </c>
      <c r="Q3" s="76">
        <v>11.703827823981879</v>
      </c>
      <c r="R3" s="76">
        <v>5.3596489029736949</v>
      </c>
      <c r="S3" s="76">
        <v>31.906905550825883</v>
      </c>
      <c r="T3" s="76">
        <v>31.90711066685229</v>
      </c>
      <c r="U3" s="76">
        <v>18.638119603498726</v>
      </c>
      <c r="V3" s="76">
        <v>178.10609702395971</v>
      </c>
      <c r="W3" s="76">
        <v>26.420022753142526</v>
      </c>
      <c r="X3" s="76">
        <v>303.55570604167838</v>
      </c>
      <c r="Y3" s="76">
        <v>74898.114934880956</v>
      </c>
      <c r="Z3" s="76">
        <v>389.47942699313796</v>
      </c>
      <c r="AA3" s="76">
        <v>113.63704149771002</v>
      </c>
      <c r="AB3" s="76">
        <v>120.66413685649557</v>
      </c>
      <c r="AC3" s="76">
        <v>4.8730639863065628</v>
      </c>
      <c r="AD3" s="76">
        <v>75.821257461454934</v>
      </c>
      <c r="AE3" s="76">
        <v>75.821250179897163</v>
      </c>
      <c r="AF3" s="76">
        <v>164.06609419247448</v>
      </c>
      <c r="AG3" s="76">
        <v>267.76122047708003</v>
      </c>
      <c r="AH3" s="76">
        <v>3.8386422922265018</v>
      </c>
      <c r="AI3" s="76">
        <v>2.8162154801038333</v>
      </c>
      <c r="AJ3" s="76">
        <v>27.039487540490651</v>
      </c>
      <c r="AK3" s="76">
        <v>10.882023177568911</v>
      </c>
      <c r="AL3" s="76">
        <v>145.11780149583595</v>
      </c>
      <c r="AM3" s="76">
        <v>0</v>
      </c>
      <c r="AN3" s="76">
        <v>7465.3331500190125</v>
      </c>
      <c r="AO3" s="76">
        <v>17463.842303829981</v>
      </c>
      <c r="AP3" s="76">
        <v>2880.3546568781467</v>
      </c>
      <c r="AQ3" s="76">
        <v>20508.263054900603</v>
      </c>
      <c r="AR3" s="76">
        <v>213.83714500735803</v>
      </c>
      <c r="AS3" s="76">
        <v>0.49399840054674654</v>
      </c>
      <c r="AT3" s="76">
        <v>3810.4132273152654</v>
      </c>
      <c r="AU3" s="76">
        <v>2.5905555537183691</v>
      </c>
      <c r="AV3" s="76">
        <v>0.52440043320822149</v>
      </c>
      <c r="AW3" s="76">
        <v>237.37237046467936</v>
      </c>
      <c r="AX3" s="76">
        <v>4.4523481869739889</v>
      </c>
      <c r="AY3" s="76">
        <v>0.21024457602363369</v>
      </c>
      <c r="AZ3" s="76">
        <v>0.14789963579644727</v>
      </c>
      <c r="BA3" s="76">
        <v>1453.377312313806</v>
      </c>
      <c r="BB3" s="76">
        <v>1172.044040158733</v>
      </c>
      <c r="BC3" s="76">
        <v>281.33327215507308</v>
      </c>
      <c r="BD3" s="76">
        <v>2.3465784046252955</v>
      </c>
      <c r="BE3" s="76">
        <v>2.8573548614670666E-2</v>
      </c>
      <c r="BF3" s="76">
        <v>16.616973065030841</v>
      </c>
      <c r="BG3" s="76">
        <v>0.51949343959611327</v>
      </c>
      <c r="BH3" s="76">
        <v>22.898629375485694</v>
      </c>
      <c r="BI3" s="76">
        <v>3.3771487182878905</v>
      </c>
      <c r="BJ3" s="76">
        <v>0.81574711663001453</v>
      </c>
      <c r="BK3" s="76">
        <v>108.95052244029608</v>
      </c>
      <c r="BL3" s="76">
        <v>19.766398294010589</v>
      </c>
      <c r="BM3" s="76">
        <v>2.5778813637791642</v>
      </c>
      <c r="BN3" s="76">
        <v>767.99102498387856</v>
      </c>
      <c r="BO3" s="76">
        <v>0.12965045156169902</v>
      </c>
      <c r="BP3" s="76">
        <v>532.63936489249704</v>
      </c>
      <c r="BQ3" s="76">
        <v>0</v>
      </c>
      <c r="BR3" s="76">
        <v>0.21250203962031997</v>
      </c>
      <c r="BS3" s="76">
        <v>848.82137755974782</v>
      </c>
      <c r="BT3" s="76">
        <v>83.329965577803804</v>
      </c>
      <c r="BU3" s="76">
        <v>7228.4069116001692</v>
      </c>
      <c r="BV3" s="90">
        <v>1243.58024964279</v>
      </c>
      <c r="BW3" s="76">
        <f t="shared" ref="BW3:BW34" si="0">AT3*0.108*92.1006/14.43</f>
        <v>2626.5880252416223</v>
      </c>
      <c r="BX3" s="76">
        <f>BV3-AK3*0.966*106.165/128.1705</f>
        <v>1234.8730187982148</v>
      </c>
      <c r="BY3" s="76"/>
      <c r="BZ3" s="76">
        <f t="shared" ref="BZ3:BZ34" si="1">IF(BU3&lt;&gt;0,S3+Q3+U3+V3+X3+Z3+AA3+AB3+AC3+AD3+AG3+AH3+AI3+AJ3+AR3+AT3+BL3+BR3+BS3+BT3+BV3,"")</f>
        <v>7769.8020140655462</v>
      </c>
      <c r="CA3" s="76"/>
      <c r="CB3" s="24">
        <f t="shared" ref="CB3:CB34" si="2">IF(AQ3&lt;&gt;0,AF3/AQ3,"")</f>
        <v>7.9999995003608888E-3</v>
      </c>
      <c r="CC3" s="69">
        <f t="shared" ref="CC3:CC34" si="3">IF(B3&lt;&gt;0,(Y3-B3)/B3,"")</f>
        <v>-4.4127604560404152E-5</v>
      </c>
      <c r="CD3" s="69">
        <f t="shared" ref="CD3:CD36" si="4">IF(C3&lt;&gt;0,(AL3-C3)/C3,"")</f>
        <v>-3.3551728045318705E-5</v>
      </c>
      <c r="CE3" s="69">
        <f t="shared" ref="CE3:CE36" si="5">IF(D3&lt;&gt;0,(AQ3-D3)/D3,"")</f>
        <v>7.8957603507958461E-5</v>
      </c>
      <c r="CF3" s="69">
        <f t="shared" ref="CF3:CF36" si="6">IF(E3&lt;&gt;0,(BA3-E3)/E3,"")</f>
        <v>3.3015137283778006E-4</v>
      </c>
      <c r="CG3" s="69">
        <f t="shared" ref="CG3:CG36" si="7">IF(F3&lt;&gt;0,(BB3-F3)/F3,"")</f>
        <v>3.580538630415918E-4</v>
      </c>
      <c r="CH3" s="69">
        <f t="shared" ref="CH3:CH36" si="8">IF(G3&lt;&gt;0,(BP3-G3)/G3,"")</f>
        <v>1.4170202630393763E-4</v>
      </c>
      <c r="CI3" s="69">
        <f t="shared" ref="CI3:CI36" si="9">IF(H3&lt;&gt;0,(BU3-H3)/H3,"")</f>
        <v>-4.5267263402176168E-5</v>
      </c>
      <c r="CJ3" s="69">
        <f t="shared" ref="CJ3:CJ34" si="10">IF(I3&lt;&gt;0,(T3-I3)/I3,"")</f>
        <v>1.5215459855513709E-4</v>
      </c>
      <c r="CK3" s="69">
        <f t="shared" ref="CK3:CK34" si="11">IF(J3&lt;&gt;0,(V3-J3)/J3,"")</f>
        <v>-3.9382639471707015E-5</v>
      </c>
      <c r="CL3" s="69">
        <f t="shared" ref="CL3:CL34" si="12">IF(K3&lt;&gt;0,(AE3-K3)/K3,"")</f>
        <v>1.867108650195529E-4</v>
      </c>
      <c r="CM3" s="69">
        <f t="shared" ref="CM3:CM34" si="13">IF(L3&lt;&gt;0,(R3-L3)/L3,"")</f>
        <v>1.4312391034210445E-4</v>
      </c>
      <c r="CN3" s="69">
        <f t="shared" ref="CN3:CN34" si="14">IF(M3&lt;&gt;0,(W3-M3)/M3,"")</f>
        <v>-1.8230404808730858E-5</v>
      </c>
      <c r="CO3" s="69">
        <f t="shared" ref="CO3:CO34" si="15">IF(N3&lt;&gt;0,(AK3-N3)/N3,"")</f>
        <v>9.3526886602367869E-5</v>
      </c>
      <c r="CP3" s="69"/>
      <c r="CQ3" s="69"/>
      <c r="CR3" s="69"/>
      <c r="CS3" s="69"/>
      <c r="CT3" s="69"/>
    </row>
    <row r="4" spans="1:98">
      <c r="A4" s="46" t="s">
        <v>475</v>
      </c>
      <c r="B4" s="76">
        <v>322913.79669229273</v>
      </c>
      <c r="C4" s="76">
        <v>504.76101591299994</v>
      </c>
      <c r="D4" s="76">
        <v>80887.337877131577</v>
      </c>
      <c r="E4" s="76">
        <v>2380.8606883641996</v>
      </c>
      <c r="F4" s="76">
        <v>1614.8812130159847</v>
      </c>
      <c r="G4" s="76">
        <v>1162.4114092965299</v>
      </c>
      <c r="H4" s="76">
        <v>26038.928712254183</v>
      </c>
      <c r="I4" s="76">
        <v>123.46201405300002</v>
      </c>
      <c r="J4" s="76">
        <v>731.98182455929964</v>
      </c>
      <c r="K4" s="76">
        <v>288.69692271140008</v>
      </c>
      <c r="L4" s="76">
        <v>20.987206176500003</v>
      </c>
      <c r="M4" s="76">
        <v>110.95884330865684</v>
      </c>
      <c r="N4" s="76">
        <v>43.083200280100023</v>
      </c>
      <c r="O4" s="94"/>
      <c r="P4" s="94" t="s">
        <v>436</v>
      </c>
      <c r="Q4" s="76">
        <v>50.783043016716526</v>
      </c>
      <c r="R4" s="76">
        <v>20.987979498718193</v>
      </c>
      <c r="S4" s="76">
        <v>123.46609578915</v>
      </c>
      <c r="T4" s="76">
        <v>123.46710631578564</v>
      </c>
      <c r="U4" s="76">
        <v>73.275498971543868</v>
      </c>
      <c r="V4" s="76">
        <v>731.9104254971013</v>
      </c>
      <c r="W4" s="76">
        <v>110.95032137488165</v>
      </c>
      <c r="X4" s="76">
        <v>1198.1220088934449</v>
      </c>
      <c r="Y4" s="76">
        <v>322887.42227483925</v>
      </c>
      <c r="Z4" s="76">
        <v>1639.4843397003931</v>
      </c>
      <c r="AA4" s="76">
        <v>473.15905018270831</v>
      </c>
      <c r="AB4" s="76">
        <v>478.67940970353266</v>
      </c>
      <c r="AC4" s="76">
        <v>21.270063362608056</v>
      </c>
      <c r="AD4" s="76">
        <v>288.71639584616156</v>
      </c>
      <c r="AE4" s="76">
        <v>288.71642232455349</v>
      </c>
      <c r="AF4" s="76">
        <v>647.10131428539944</v>
      </c>
      <c r="AG4" s="76">
        <v>949.1714210827995</v>
      </c>
      <c r="AH4" s="76">
        <v>17.200588712425795</v>
      </c>
      <c r="AI4" s="76">
        <v>10.076036178618471</v>
      </c>
      <c r="AJ4" s="76">
        <v>125.72828559533076</v>
      </c>
      <c r="AK4" s="76">
        <v>43.083296874654039</v>
      </c>
      <c r="AL4" s="76">
        <v>504.71947320557541</v>
      </c>
      <c r="AM4" s="76">
        <v>0</v>
      </c>
      <c r="AN4" s="76">
        <v>26985.827299723871</v>
      </c>
      <c r="AO4" s="76">
        <v>68713.70970287206</v>
      </c>
      <c r="AP4" s="76">
        <v>11526.893514112335</v>
      </c>
      <c r="AQ4" s="76">
        <v>80887.704531269803</v>
      </c>
      <c r="AR4" s="76">
        <v>858.10445891411359</v>
      </c>
      <c r="AS4" s="76">
        <v>1.7865200262350014</v>
      </c>
      <c r="AT4" s="76">
        <v>13213.194044061574</v>
      </c>
      <c r="AU4" s="76">
        <v>9.3728334132508859</v>
      </c>
      <c r="AV4" s="76">
        <v>1.8489889824016044</v>
      </c>
      <c r="AW4" s="76">
        <v>835.08705501083023</v>
      </c>
      <c r="AX4" s="76">
        <v>15.917085159035913</v>
      </c>
      <c r="AY4" s="76">
        <v>0.73119465489398483</v>
      </c>
      <c r="AZ4" s="76">
        <v>0.53235908331817605</v>
      </c>
      <c r="BA4" s="76">
        <v>2380.9875800074956</v>
      </c>
      <c r="BB4" s="76">
        <v>1614.9902191604799</v>
      </c>
      <c r="BC4" s="76">
        <v>765.99736084701567</v>
      </c>
      <c r="BD4" s="76">
        <v>8.1942180701841494</v>
      </c>
      <c r="BE4" s="76">
        <v>9.937279176794149E-2</v>
      </c>
      <c r="BF4" s="76">
        <v>59.072932092131126</v>
      </c>
      <c r="BG4" s="76">
        <v>1.8155661193692572</v>
      </c>
      <c r="BH4" s="76">
        <v>83.276868003769991</v>
      </c>
      <c r="BI4" s="76">
        <v>12.397705098739509</v>
      </c>
      <c r="BJ4" s="76">
        <v>2.9375329728776385</v>
      </c>
      <c r="BK4" s="76">
        <v>397.1021073981604</v>
      </c>
      <c r="BL4" s="76">
        <v>69.622000212790027</v>
      </c>
      <c r="BM4" s="76">
        <v>9.0336026058631926</v>
      </c>
      <c r="BN4" s="76">
        <v>175.32618341352631</v>
      </c>
      <c r="BO4" s="76">
        <v>0.45809426412473719</v>
      </c>
      <c r="BP4" s="76">
        <v>1162.3020116073342</v>
      </c>
      <c r="BQ4" s="76">
        <v>0</v>
      </c>
      <c r="BR4" s="76">
        <v>0.74339050216703373</v>
      </c>
      <c r="BS4" s="76">
        <v>3064.3195070692327</v>
      </c>
      <c r="BT4" s="76">
        <v>306.77003280212966</v>
      </c>
      <c r="BU4" s="76">
        <v>26036.527838753944</v>
      </c>
      <c r="BV4" s="76">
        <v>4509.5919752145301</v>
      </c>
      <c r="BW4" s="76">
        <f t="shared" si="0"/>
        <v>9108.0980410565298</v>
      </c>
      <c r="BX4" s="76">
        <f t="shared" ref="BX4:BX34" si="16">BV4-AK4*0.966*106.165/128.1705</f>
        <v>4475.1189544065755</v>
      </c>
      <c r="BY4" s="76"/>
      <c r="BZ4" s="76">
        <f t="shared" si="1"/>
        <v>28203.388071309073</v>
      </c>
      <c r="CA4" s="76"/>
      <c r="CB4" s="24">
        <f t="shared" si="2"/>
        <v>7.9999960196081611E-3</v>
      </c>
      <c r="CC4" s="69">
        <f t="shared" si="3"/>
        <v>-8.1676341251571931E-5</v>
      </c>
      <c r="CD4" s="69">
        <f t="shared" si="4"/>
        <v>-8.2301735108018074E-5</v>
      </c>
      <c r="CE4" s="69">
        <f t="shared" si="5"/>
        <v>4.5328990649098263E-6</v>
      </c>
      <c r="CF4" s="69">
        <f t="shared" si="6"/>
        <v>5.3296542681433034E-5</v>
      </c>
      <c r="CG4" s="69">
        <f t="shared" si="7"/>
        <v>6.7501029559700556E-5</v>
      </c>
      <c r="CH4" s="69">
        <f t="shared" si="8"/>
        <v>-9.4112711145796625E-5</v>
      </c>
      <c r="CI4" s="69">
        <f t="shared" si="9"/>
        <v>-9.2203236422283495E-5</v>
      </c>
      <c r="CJ4" s="69">
        <f t="shared" si="10"/>
        <v>4.1245583304981447E-5</v>
      </c>
      <c r="CK4" s="69">
        <f t="shared" si="11"/>
        <v>-9.7542124411798499E-5</v>
      </c>
      <c r="CL4" s="69">
        <f t="shared" si="12"/>
        <v>6.7543543485938139E-5</v>
      </c>
      <c r="CM4" s="69">
        <f t="shared" si="13"/>
        <v>3.6847316011809055E-5</v>
      </c>
      <c r="CN4" s="69">
        <f t="shared" si="14"/>
        <v>-7.6802655120327006E-5</v>
      </c>
      <c r="CO4" s="69">
        <f t="shared" si="15"/>
        <v>2.2420468625333481E-6</v>
      </c>
      <c r="CP4" s="69"/>
      <c r="CQ4" s="69"/>
      <c r="CR4" s="69"/>
      <c r="CS4" s="69"/>
      <c r="CT4" s="69"/>
    </row>
    <row r="5" spans="1:98">
      <c r="A5" s="15" t="s">
        <v>476</v>
      </c>
      <c r="B5" s="76">
        <v>93364.213808676563</v>
      </c>
      <c r="C5" s="76">
        <v>134.70874629829999</v>
      </c>
      <c r="D5" s="76">
        <v>21697.648244851393</v>
      </c>
      <c r="E5" s="76">
        <v>1342.4884125740311</v>
      </c>
      <c r="F5" s="76">
        <v>1082.1080936740598</v>
      </c>
      <c r="G5" s="76">
        <v>503.20124790270012</v>
      </c>
      <c r="H5" s="76">
        <v>7301.2476454896005</v>
      </c>
      <c r="I5" s="76">
        <v>32.805490939300007</v>
      </c>
      <c r="J5" s="76">
        <v>195.96520379154947</v>
      </c>
      <c r="K5" s="76">
        <v>76.823033014599986</v>
      </c>
      <c r="L5" s="76">
        <v>5.5617784398114996</v>
      </c>
      <c r="M5" s="76">
        <v>29.204355472560032</v>
      </c>
      <c r="N5" s="76">
        <v>11.449597057681501</v>
      </c>
      <c r="O5" s="94"/>
      <c r="P5" s="94" t="s">
        <v>437</v>
      </c>
      <c r="Q5" s="76">
        <v>13.499717431858997</v>
      </c>
      <c r="R5" s="76">
        <v>5.5622794926786563</v>
      </c>
      <c r="S5" s="76">
        <v>32.808337556771754</v>
      </c>
      <c r="T5" s="76">
        <v>32.80864901846526</v>
      </c>
      <c r="U5" s="76">
        <v>19.464826406025246</v>
      </c>
      <c r="V5" s="76">
        <v>195.95082312710207</v>
      </c>
      <c r="W5" s="76">
        <v>29.203245824943775</v>
      </c>
      <c r="X5" s="76">
        <v>320.19659764921153</v>
      </c>
      <c r="Y5" s="76">
        <v>93357.973660499323</v>
      </c>
      <c r="Z5" s="76">
        <v>436.12320917177908</v>
      </c>
      <c r="AA5" s="76">
        <v>125.97050151553422</v>
      </c>
      <c r="AB5" s="76">
        <v>127.49912050797795</v>
      </c>
      <c r="AC5" s="76">
        <v>5.6613580184931118</v>
      </c>
      <c r="AD5" s="76">
        <v>76.832781184411118</v>
      </c>
      <c r="AE5" s="76">
        <v>76.832751727200048</v>
      </c>
      <c r="AF5" s="76">
        <v>173.5917884003814</v>
      </c>
      <c r="AG5" s="76">
        <v>274.92956715432916</v>
      </c>
      <c r="AH5" s="76">
        <v>4.6278415059894105</v>
      </c>
      <c r="AI5" s="76">
        <v>2.6663874644003136</v>
      </c>
      <c r="AJ5" s="76">
        <v>33.49092243815759</v>
      </c>
      <c r="AK5" s="76">
        <v>11.45013911485011</v>
      </c>
      <c r="AL5" s="76">
        <v>134.70229163841992</v>
      </c>
      <c r="AM5" s="76">
        <v>0</v>
      </c>
      <c r="AN5" s="76">
        <v>7558.5367547964306</v>
      </c>
      <c r="AO5" s="76">
        <v>18436.019832779421</v>
      </c>
      <c r="AP5" s="76">
        <v>3089.3729351786037</v>
      </c>
      <c r="AQ5" s="76">
        <v>21698.984556358409</v>
      </c>
      <c r="AR5" s="76">
        <v>231.65051558998434</v>
      </c>
      <c r="AS5" s="76">
        <v>0.44807289031454461</v>
      </c>
      <c r="AT5" s="76">
        <v>3771.8682196630248</v>
      </c>
      <c r="AU5" s="76">
        <v>2.349686734238329</v>
      </c>
      <c r="AV5" s="76">
        <v>0.4829101781885724</v>
      </c>
      <c r="AW5" s="76">
        <v>218.91130728572443</v>
      </c>
      <c r="AX5" s="76">
        <v>4.0671261760280455</v>
      </c>
      <c r="AY5" s="76">
        <v>0.19515098452906499</v>
      </c>
      <c r="AZ5" s="76">
        <v>0.13453205829020545</v>
      </c>
      <c r="BA5" s="76">
        <v>1342.7773963213672</v>
      </c>
      <c r="BB5" s="76">
        <v>1082.359630485292</v>
      </c>
      <c r="BC5" s="76">
        <v>260.41776583607549</v>
      </c>
      <c r="BD5" s="76">
        <v>2.1729684551662558</v>
      </c>
      <c r="BE5" s="76">
        <v>2.6521896305604697E-2</v>
      </c>
      <c r="BF5" s="76">
        <v>15.231541978758472</v>
      </c>
      <c r="BG5" s="76">
        <v>0.48079214382953844</v>
      </c>
      <c r="BH5" s="76">
        <v>20.713068668463443</v>
      </c>
      <c r="BI5" s="76">
        <v>3.0357630251822942</v>
      </c>
      <c r="BJ5" s="76">
        <v>0.74224082629232258</v>
      </c>
      <c r="BK5" s="76">
        <v>98.419957120102254</v>
      </c>
      <c r="BL5" s="76">
        <v>19.016587369782354</v>
      </c>
      <c r="BM5" s="76">
        <v>2.3822837337478049</v>
      </c>
      <c r="BN5" s="76">
        <v>712.44646417213653</v>
      </c>
      <c r="BO5" s="76">
        <v>0.11924215799423483</v>
      </c>
      <c r="BP5" s="76">
        <v>503.25183912873365</v>
      </c>
      <c r="BQ5" s="76">
        <v>0</v>
      </c>
      <c r="BR5" s="76">
        <v>0.19625408095184554</v>
      </c>
      <c r="BS5" s="76">
        <v>860.06757109927992</v>
      </c>
      <c r="BT5" s="76">
        <v>86.283651381801931</v>
      </c>
      <c r="BU5" s="76">
        <v>7300.6908522517469</v>
      </c>
      <c r="BV5" s="90">
        <v>1245.22708770906</v>
      </c>
      <c r="BW5" s="76">
        <f t="shared" si="0"/>
        <v>2600.0182414694946</v>
      </c>
      <c r="BX5" s="76">
        <f t="shared" si="16"/>
        <v>1236.0652799414559</v>
      </c>
      <c r="BY5" s="76"/>
      <c r="BZ5" s="76">
        <f t="shared" si="1"/>
        <v>7884.0318780259258</v>
      </c>
      <c r="CA5" s="76"/>
      <c r="CB5" s="24">
        <f t="shared" si="2"/>
        <v>7.9999959421840384E-3</v>
      </c>
      <c r="CC5" s="69">
        <f t="shared" si="3"/>
        <v>-6.6836616757967596E-5</v>
      </c>
      <c r="CD5" s="69">
        <f t="shared" si="4"/>
        <v>-4.79156703438541E-5</v>
      </c>
      <c r="CE5" s="69">
        <f t="shared" si="5"/>
        <v>6.1587850071909787E-5</v>
      </c>
      <c r="CF5" s="69">
        <f t="shared" si="6"/>
        <v>2.1525977031112522E-4</v>
      </c>
      <c r="CG5" s="69">
        <f t="shared" si="7"/>
        <v>2.3245072530430998E-4</v>
      </c>
      <c r="CH5" s="69">
        <f t="shared" si="8"/>
        <v>1.0053875312192106E-4</v>
      </c>
      <c r="CI5" s="69">
        <f t="shared" si="9"/>
        <v>-7.6260012656534015E-5</v>
      </c>
      <c r="CJ5" s="69">
        <f t="shared" si="10"/>
        <v>9.6266785676105477E-5</v>
      </c>
      <c r="CK5" s="69">
        <f t="shared" si="11"/>
        <v>-7.338376491929682E-5</v>
      </c>
      <c r="CL5" s="69">
        <f t="shared" si="12"/>
        <v>1.2650779614773803E-4</v>
      </c>
      <c r="CM5" s="69">
        <f t="shared" si="13"/>
        <v>9.0088606113860025E-5</v>
      </c>
      <c r="CN5" s="69">
        <f t="shared" si="14"/>
        <v>-3.7995963215134136E-5</v>
      </c>
      <c r="CO5" s="69">
        <f t="shared" si="15"/>
        <v>4.7342903499395527E-5</v>
      </c>
      <c r="CP5" s="69"/>
      <c r="CQ5" s="69"/>
      <c r="CR5" s="69"/>
      <c r="CS5" s="69"/>
      <c r="CT5" s="69"/>
    </row>
    <row r="6" spans="1:98">
      <c r="A6" s="15" t="s">
        <v>477</v>
      </c>
      <c r="B6" s="76">
        <v>59969.382425851043</v>
      </c>
      <c r="C6" s="76">
        <v>74.127814241136718</v>
      </c>
      <c r="D6" s="76">
        <v>10273.566473213983</v>
      </c>
      <c r="E6" s="76">
        <v>736.20841854518528</v>
      </c>
      <c r="F6" s="76">
        <v>593.2202061509737</v>
      </c>
      <c r="G6" s="76">
        <v>289.86080215037083</v>
      </c>
      <c r="H6" s="76">
        <v>4108.5247150988043</v>
      </c>
      <c r="I6" s="76">
        <v>18.151642923625992</v>
      </c>
      <c r="J6" s="76">
        <v>108.96367246034907</v>
      </c>
      <c r="K6" s="76">
        <v>42.535782060576302</v>
      </c>
      <c r="L6" s="76">
        <v>3.0690948751117482</v>
      </c>
      <c r="M6" s="76">
        <v>16.061628178798816</v>
      </c>
      <c r="N6" s="76">
        <v>6.3435367573481933</v>
      </c>
      <c r="O6" s="94"/>
      <c r="P6" s="94" t="s">
        <v>389</v>
      </c>
      <c r="Q6" s="76">
        <v>7.4895794632658204</v>
      </c>
      <c r="R6" s="76">
        <v>3.0694828582653377</v>
      </c>
      <c r="S6" s="76">
        <v>18.153860228666208</v>
      </c>
      <c r="T6" s="76">
        <v>18.154045304118728</v>
      </c>
      <c r="U6" s="76">
        <v>10.780024818184833</v>
      </c>
      <c r="V6" s="76">
        <v>108.95886047520416</v>
      </c>
      <c r="W6" s="76">
        <v>16.0613477540895</v>
      </c>
      <c r="X6" s="76">
        <v>178.47720983825789</v>
      </c>
      <c r="Y6" s="76">
        <v>59966.653922628837</v>
      </c>
      <c r="Z6" s="76">
        <v>242.24370310044799</v>
      </c>
      <c r="AA6" s="76">
        <v>70.049667189507133</v>
      </c>
      <c r="AB6" s="76">
        <v>70.909806604355211</v>
      </c>
      <c r="AC6" s="76">
        <v>3.1416955991902435</v>
      </c>
      <c r="AD6" s="76">
        <v>42.54276618112732</v>
      </c>
      <c r="AE6" s="76">
        <v>42.542774124644907</v>
      </c>
      <c r="AF6" s="76">
        <v>82.196581980522154</v>
      </c>
      <c r="AG6" s="76">
        <v>156.79809629055814</v>
      </c>
      <c r="AH6" s="76">
        <v>2.5821039861942148</v>
      </c>
      <c r="AI6" s="76">
        <v>1.4662554229754681</v>
      </c>
      <c r="AJ6" s="76">
        <v>18.612201998562583</v>
      </c>
      <c r="AK6" s="76">
        <v>6.3440331777486358</v>
      </c>
      <c r="AL6" s="76">
        <v>74.125181675182063</v>
      </c>
      <c r="AM6" s="76">
        <v>0</v>
      </c>
      <c r="AN6" s="76">
        <v>4254.8616016578744</v>
      </c>
      <c r="AO6" s="76">
        <v>8766.9916916615712</v>
      </c>
      <c r="AP6" s="76">
        <v>1425.3849953868285</v>
      </c>
      <c r="AQ6" s="76">
        <v>10274.573269028926</v>
      </c>
      <c r="AR6" s="76">
        <v>129.47901801380095</v>
      </c>
      <c r="AS6" s="76">
        <v>0.24224177725601728</v>
      </c>
      <c r="AT6" s="76">
        <v>2132.9113074157954</v>
      </c>
      <c r="AU6" s="76">
        <v>1.2704236908679047</v>
      </c>
      <c r="AV6" s="76">
        <v>0.26416941781444803</v>
      </c>
      <c r="AW6" s="76">
        <v>119.90808115213542</v>
      </c>
      <c r="AX6" s="76">
        <v>2.2110462827317483</v>
      </c>
      <c r="AY6" s="76">
        <v>0.1073898535579843</v>
      </c>
      <c r="AZ6" s="76">
        <v>7.2894601872826384E-2</v>
      </c>
      <c r="BA6" s="76">
        <v>736.43986053737638</v>
      </c>
      <c r="BB6" s="76">
        <v>593.42241756819169</v>
      </c>
      <c r="BC6" s="76">
        <v>143.01744296918483</v>
      </c>
      <c r="BD6" s="76">
        <v>1.1936848109261062</v>
      </c>
      <c r="BE6" s="76">
        <v>1.4594876789188523E-2</v>
      </c>
      <c r="BF6" s="76">
        <v>8.3027643413416232</v>
      </c>
      <c r="BG6" s="76">
        <v>0.26402276106858036</v>
      </c>
      <c r="BH6" s="76">
        <v>11.176460942365669</v>
      </c>
      <c r="BI6" s="76">
        <v>1.6297387820565825</v>
      </c>
      <c r="BJ6" s="76">
        <v>0.40235283277391054</v>
      </c>
      <c r="BK6" s="76">
        <v>53.051226089496645</v>
      </c>
      <c r="BL6" s="76">
        <v>10.548075619881718</v>
      </c>
      <c r="BM6" s="76">
        <v>1.3066474908645982</v>
      </c>
      <c r="BN6" s="76">
        <v>391.93951498316216</v>
      </c>
      <c r="BO6" s="76">
        <v>6.516288111024765E-2</v>
      </c>
      <c r="BP6" s="76">
        <v>289.90072962846625</v>
      </c>
      <c r="BQ6" s="76">
        <v>0</v>
      </c>
      <c r="BR6" s="76">
        <v>0.10753664717662444</v>
      </c>
      <c r="BS6" s="76">
        <v>484.30462453695765</v>
      </c>
      <c r="BT6" s="76">
        <v>48.719930048843395</v>
      </c>
      <c r="BU6" s="76">
        <v>4108.2717877830883</v>
      </c>
      <c r="BV6" s="90">
        <v>696.39663431102804</v>
      </c>
      <c r="BW6" s="76">
        <f t="shared" si="0"/>
        <v>1470.2550523393038</v>
      </c>
      <c r="BX6" s="76">
        <f t="shared" si="16"/>
        <v>691.32046782406769</v>
      </c>
      <c r="BY6" s="76"/>
      <c r="BZ6" s="76">
        <f t="shared" si="1"/>
        <v>4434.6729577899805</v>
      </c>
      <c r="CA6" s="76"/>
      <c r="CB6" s="24">
        <f t="shared" si="2"/>
        <v>7.9999995939773715E-3</v>
      </c>
      <c r="CC6" s="69">
        <f t="shared" si="3"/>
        <v>-4.5498271148278862E-5</v>
      </c>
      <c r="CD6" s="69">
        <f t="shared" si="4"/>
        <v>-3.5513875346331881E-5</v>
      </c>
      <c r="CE6" s="69">
        <f t="shared" si="5"/>
        <v>9.7998666535906051E-5</v>
      </c>
      <c r="CF6" s="69">
        <f t="shared" si="6"/>
        <v>3.1437020599199935E-4</v>
      </c>
      <c r="CG6" s="69">
        <f t="shared" si="7"/>
        <v>3.4087075106563867E-4</v>
      </c>
      <c r="CH6" s="69">
        <f t="shared" si="8"/>
        <v>1.3774707652505693E-4</v>
      </c>
      <c r="CI6" s="69">
        <f t="shared" si="9"/>
        <v>-6.1561590413846681E-5</v>
      </c>
      <c r="CJ6" s="69">
        <f t="shared" si="10"/>
        <v>1.323505813134461E-4</v>
      </c>
      <c r="CK6" s="69">
        <f t="shared" si="11"/>
        <v>-4.4161370815237389E-5</v>
      </c>
      <c r="CL6" s="69">
        <f t="shared" si="12"/>
        <v>1.6438075732679364E-4</v>
      </c>
      <c r="CM6" s="69">
        <f t="shared" si="13"/>
        <v>1.2641614853155667E-4</v>
      </c>
      <c r="CN6" s="69">
        <f t="shared" si="14"/>
        <v>-1.7459295296526665E-5</v>
      </c>
      <c r="CO6" s="69">
        <f t="shared" si="15"/>
        <v>7.8256092686381767E-5</v>
      </c>
      <c r="CP6" s="69"/>
      <c r="CQ6" s="69"/>
      <c r="CR6" s="69"/>
      <c r="CS6" s="69"/>
      <c r="CT6" s="69"/>
    </row>
    <row r="7" spans="1:98">
      <c r="A7" s="15" t="s">
        <v>478</v>
      </c>
      <c r="B7" s="76">
        <v>171997.85827647001</v>
      </c>
      <c r="C7" s="76">
        <v>297.20481773389679</v>
      </c>
      <c r="D7" s="76">
        <v>41988.109850729197</v>
      </c>
      <c r="E7" s="76">
        <v>1374.7109819708073</v>
      </c>
      <c r="F7" s="76">
        <v>926.83293176598045</v>
      </c>
      <c r="G7" s="76">
        <v>705.29333097604194</v>
      </c>
      <c r="H7" s="76">
        <v>15855.622885232366</v>
      </c>
      <c r="I7" s="76">
        <v>65.493051936379402</v>
      </c>
      <c r="J7" s="76">
        <v>368.47300752458642</v>
      </c>
      <c r="K7" s="76">
        <v>155.50655912564858</v>
      </c>
      <c r="L7" s="76">
        <v>10.973288875226091</v>
      </c>
      <c r="M7" s="76">
        <v>53.902467515787656</v>
      </c>
      <c r="N7" s="76">
        <v>22.367032180391728</v>
      </c>
      <c r="O7" s="94"/>
      <c r="P7" s="94" t="s">
        <v>438</v>
      </c>
      <c r="Q7" s="76">
        <v>24.006969915836137</v>
      </c>
      <c r="R7" s="76">
        <v>10.974647796992182</v>
      </c>
      <c r="S7" s="76">
        <v>65.501187637847664</v>
      </c>
      <c r="T7" s="76">
        <v>65.501773048893142</v>
      </c>
      <c r="U7" s="76">
        <v>38.302647180955361</v>
      </c>
      <c r="V7" s="76">
        <v>368.44875518231083</v>
      </c>
      <c r="W7" s="76">
        <v>53.899942966524918</v>
      </c>
      <c r="X7" s="76">
        <v>625.59933446262903</v>
      </c>
      <c r="Y7" s="76">
        <v>171988.64719985443</v>
      </c>
      <c r="Z7" s="76">
        <v>801.04525871514045</v>
      </c>
      <c r="AA7" s="76">
        <v>234.0825435052233</v>
      </c>
      <c r="AB7" s="76">
        <v>249.00389483726599</v>
      </c>
      <c r="AC7" s="76">
        <v>9.9599997039320112</v>
      </c>
      <c r="AD7" s="76">
        <v>155.53269352483997</v>
      </c>
      <c r="AE7" s="76">
        <v>155.53266175076962</v>
      </c>
      <c r="AF7" s="76">
        <v>335.92900399146811</v>
      </c>
      <c r="AG7" s="76">
        <v>607.71090855051602</v>
      </c>
      <c r="AH7" s="76">
        <v>8.0034783913529264</v>
      </c>
      <c r="AI7" s="76">
        <v>5.7683328244404395</v>
      </c>
      <c r="AJ7" s="76">
        <v>55.573797397603364</v>
      </c>
      <c r="AK7" s="76">
        <v>22.368712582571142</v>
      </c>
      <c r="AL7" s="76">
        <v>297.19442397636635</v>
      </c>
      <c r="AM7" s="76">
        <v>0</v>
      </c>
      <c r="AN7" s="76">
        <v>16350.390129245963</v>
      </c>
      <c r="AO7" s="76">
        <v>35777.960896840232</v>
      </c>
      <c r="AP7" s="76">
        <v>5877.2422520875025</v>
      </c>
      <c r="AQ7" s="76">
        <v>41991.132152919199</v>
      </c>
      <c r="AR7" s="76">
        <v>448.48374057628814</v>
      </c>
      <c r="AS7" s="76">
        <v>1.0069435552836519</v>
      </c>
      <c r="AT7" s="76">
        <v>8509.3322394120278</v>
      </c>
      <c r="AU7" s="76">
        <v>5.2809921438295389</v>
      </c>
      <c r="AV7" s="76">
        <v>1.0722348624591456</v>
      </c>
      <c r="AW7" s="76">
        <v>485.54704861742619</v>
      </c>
      <c r="AX7" s="76">
        <v>9.0888785065890652</v>
      </c>
      <c r="AY7" s="76">
        <v>0.43057164734866621</v>
      </c>
      <c r="AZ7" s="76">
        <v>0.30164510689660873</v>
      </c>
      <c r="BA7" s="76">
        <v>1374.9905913983366</v>
      </c>
      <c r="BB7" s="76">
        <v>927.05018188980182</v>
      </c>
      <c r="BC7" s="76">
        <v>447.94040950853469</v>
      </c>
      <c r="BD7" s="76">
        <v>4.8033631574596134</v>
      </c>
      <c r="BE7" s="76">
        <v>5.8517066419748999E-2</v>
      </c>
      <c r="BF7" s="76">
        <v>33.94639897044155</v>
      </c>
      <c r="BG7" s="76">
        <v>1.0632694238771585</v>
      </c>
      <c r="BH7" s="76">
        <v>46.661455877246638</v>
      </c>
      <c r="BI7" s="76">
        <v>6.8719863842545879</v>
      </c>
      <c r="BJ7" s="76">
        <v>1.6642023482531116</v>
      </c>
      <c r="BK7" s="76">
        <v>221.95577836935129</v>
      </c>
      <c r="BL7" s="76">
        <v>42.101043963236613</v>
      </c>
      <c r="BM7" s="76">
        <v>5.274607559648806</v>
      </c>
      <c r="BN7" s="76">
        <v>101.75726952054988</v>
      </c>
      <c r="BO7" s="76">
        <v>0.26501877246647598</v>
      </c>
      <c r="BP7" s="76">
        <v>705.26525591141797</v>
      </c>
      <c r="BQ7" s="76">
        <v>0</v>
      </c>
      <c r="BR7" s="76">
        <v>0.43425828786160503</v>
      </c>
      <c r="BS7" s="76">
        <v>1864.3965869176959</v>
      </c>
      <c r="BT7" s="76">
        <v>183.30953427510374</v>
      </c>
      <c r="BU7" s="76">
        <v>15855.23628179478</v>
      </c>
      <c r="BV7" s="90">
        <v>2683.8809547779501</v>
      </c>
      <c r="BW7" s="76">
        <f t="shared" si="0"/>
        <v>5865.6394541727432</v>
      </c>
      <c r="BX7" s="76">
        <f t="shared" si="16"/>
        <v>2665.9826705182845</v>
      </c>
      <c r="BY7" s="76"/>
      <c r="BZ7" s="76">
        <f t="shared" si="1"/>
        <v>16980.478160040057</v>
      </c>
      <c r="CA7" s="76"/>
      <c r="CB7" s="24">
        <f t="shared" si="2"/>
        <v>7.9999987323064944E-3</v>
      </c>
      <c r="CC7" s="69">
        <f t="shared" si="3"/>
        <v>-5.3553437861860282E-5</v>
      </c>
      <c r="CD7" s="69">
        <f t="shared" si="4"/>
        <v>-3.4971699347563144E-5</v>
      </c>
      <c r="CE7" s="69">
        <f t="shared" si="5"/>
        <v>7.1979953390291745E-5</v>
      </c>
      <c r="CF7" s="69">
        <f t="shared" si="6"/>
        <v>2.0339506354160488E-4</v>
      </c>
      <c r="CG7" s="69">
        <f t="shared" si="7"/>
        <v>2.3440052287247273E-4</v>
      </c>
      <c r="CH7" s="69">
        <f t="shared" si="8"/>
        <v>-3.9806224433065521E-5</v>
      </c>
      <c r="CI7" s="69">
        <f t="shared" si="9"/>
        <v>-2.4382734149542206E-5</v>
      </c>
      <c r="CJ7" s="69">
        <f t="shared" si="10"/>
        <v>1.3316088128267187E-4</v>
      </c>
      <c r="CK7" s="69">
        <f t="shared" si="11"/>
        <v>-6.581850442320336E-5</v>
      </c>
      <c r="CL7" s="69">
        <f t="shared" si="12"/>
        <v>1.678554606815665E-4</v>
      </c>
      <c r="CM7" s="69">
        <f t="shared" si="13"/>
        <v>1.2383905878562415E-4</v>
      </c>
      <c r="CN7" s="69">
        <f t="shared" si="14"/>
        <v>-4.6835504552705024E-5</v>
      </c>
      <c r="CO7" s="69">
        <f t="shared" si="15"/>
        <v>7.5128526925749957E-5</v>
      </c>
      <c r="CP7" s="69"/>
      <c r="CQ7" s="69"/>
      <c r="CR7" s="69"/>
      <c r="CS7" s="69"/>
      <c r="CT7" s="69"/>
    </row>
    <row r="8" spans="1:98">
      <c r="A8" s="15" t="s">
        <v>479</v>
      </c>
      <c r="B8" s="76">
        <v>67304.824165283586</v>
      </c>
      <c r="C8" s="76">
        <v>87.953653185553861</v>
      </c>
      <c r="D8" s="76">
        <v>12565.13096203959</v>
      </c>
      <c r="E8" s="76">
        <v>873.52320331237649</v>
      </c>
      <c r="F8" s="76">
        <v>703.86520401307598</v>
      </c>
      <c r="G8" s="76">
        <v>337.97915900992604</v>
      </c>
      <c r="H8" s="76">
        <v>4961.9952997445016</v>
      </c>
      <c r="I8" s="76">
        <v>21.453449674266992</v>
      </c>
      <c r="J8" s="76">
        <v>128.91274372507198</v>
      </c>
      <c r="K8" s="76">
        <v>50.268466865489081</v>
      </c>
      <c r="L8" s="76">
        <v>3.629817100783403</v>
      </c>
      <c r="M8" s="76">
        <v>19.002830041759967</v>
      </c>
      <c r="N8" s="76">
        <v>7.4927420274864014</v>
      </c>
      <c r="O8" s="94"/>
      <c r="P8" s="94" t="s">
        <v>390</v>
      </c>
      <c r="Q8" s="76">
        <v>8.8355721785883841</v>
      </c>
      <c r="R8" s="76">
        <v>3.6302822834894104</v>
      </c>
      <c r="S8" s="76">
        <v>21.456156890250167</v>
      </c>
      <c r="T8" s="76">
        <v>21.456355339034495</v>
      </c>
      <c r="U8" s="76">
        <v>12.73465461675954</v>
      </c>
      <c r="V8" s="76">
        <v>128.90805116444383</v>
      </c>
      <c r="W8" s="76">
        <v>19.0026153862879</v>
      </c>
      <c r="X8" s="76">
        <v>210.37153922908783</v>
      </c>
      <c r="Y8" s="76">
        <v>67301.703650743817</v>
      </c>
      <c r="Z8" s="76">
        <v>285.7526637636866</v>
      </c>
      <c r="AA8" s="76">
        <v>82.614322164493501</v>
      </c>
      <c r="AB8" s="76">
        <v>83.662704492905007</v>
      </c>
      <c r="AC8" s="76">
        <v>3.7062475821582161</v>
      </c>
      <c r="AD8" s="76">
        <v>50.276828829288434</v>
      </c>
      <c r="AE8" s="76">
        <v>50.27683273485124</v>
      </c>
      <c r="AF8" s="76">
        <v>100.52891030826129</v>
      </c>
      <c r="AG8" s="76">
        <v>189.86245435158199</v>
      </c>
      <c r="AH8" s="76">
        <v>3.0503835771438026</v>
      </c>
      <c r="AI8" s="76">
        <v>1.7368355328714642</v>
      </c>
      <c r="AJ8" s="76">
        <v>21.947617994761817</v>
      </c>
      <c r="AK8" s="76">
        <v>7.4933439576158678</v>
      </c>
      <c r="AL8" s="76">
        <v>87.95068849242432</v>
      </c>
      <c r="AM8" s="76">
        <v>0</v>
      </c>
      <c r="AN8" s="76">
        <v>5135.7984004365135</v>
      </c>
      <c r="AO8" s="76">
        <v>10711.228928388366</v>
      </c>
      <c r="AP8" s="76">
        <v>1754.3614893985252</v>
      </c>
      <c r="AQ8" s="76">
        <v>12566.119328095152</v>
      </c>
      <c r="AR8" s="76">
        <v>153.24879421507194</v>
      </c>
      <c r="AS8" s="76">
        <v>0.28742683862718205</v>
      </c>
      <c r="AT8" s="76">
        <v>2592.0936233337193</v>
      </c>
      <c r="AU8" s="76">
        <v>1.5073986298274329</v>
      </c>
      <c r="AV8" s="76">
        <v>0.31344430143796476</v>
      </c>
      <c r="AW8" s="76">
        <v>142.27542331497989</v>
      </c>
      <c r="AX8" s="76">
        <v>2.6234763725149768</v>
      </c>
      <c r="AY8" s="76">
        <v>0.12742040069004665</v>
      </c>
      <c r="AZ8" s="76">
        <v>8.6491449704305029E-2</v>
      </c>
      <c r="BA8" s="76">
        <v>873.81354621361731</v>
      </c>
      <c r="BB8" s="76">
        <v>704.11900331442916</v>
      </c>
      <c r="BC8" s="76">
        <v>169.69454289918806</v>
      </c>
      <c r="BD8" s="76">
        <v>1.4163572468680601</v>
      </c>
      <c r="BE8" s="76">
        <v>1.7317226254843273E-2</v>
      </c>
      <c r="BF8" s="76">
        <v>9.8514701301278205</v>
      </c>
      <c r="BG8" s="76">
        <v>0.31327307230608975</v>
      </c>
      <c r="BH8" s="76">
        <v>13.26118191989505</v>
      </c>
      <c r="BI8" s="76">
        <v>1.9337449329519341</v>
      </c>
      <c r="BJ8" s="76">
        <v>0.4774025675027696</v>
      </c>
      <c r="BK8" s="76">
        <v>62.946701279231867</v>
      </c>
      <c r="BL8" s="76">
        <v>12.734664851920616</v>
      </c>
      <c r="BM8" s="76">
        <v>1.5503748651046922</v>
      </c>
      <c r="BN8" s="76">
        <v>465.05278096529412</v>
      </c>
      <c r="BO8" s="76">
        <v>7.7317801110027132E-2</v>
      </c>
      <c r="BP8" s="76">
        <v>338.02586347878321</v>
      </c>
      <c r="BQ8" s="76">
        <v>0</v>
      </c>
      <c r="BR8" s="76">
        <v>0.12752325944542747</v>
      </c>
      <c r="BS8" s="76">
        <v>585.05508719039642</v>
      </c>
      <c r="BT8" s="76">
        <v>58.614466992377544</v>
      </c>
      <c r="BU8" s="76">
        <v>4961.7457540633923</v>
      </c>
      <c r="BV8" s="90">
        <v>840.11721005506001</v>
      </c>
      <c r="BW8" s="76">
        <f t="shared" si="0"/>
        <v>1786.7778808206951</v>
      </c>
      <c r="BX8" s="76">
        <f t="shared" si="16"/>
        <v>834.1214246600008</v>
      </c>
      <c r="BY8" s="76"/>
      <c r="BZ8" s="76">
        <f t="shared" si="1"/>
        <v>5346.9074022660125</v>
      </c>
      <c r="CA8" s="76"/>
      <c r="CB8" s="24">
        <f t="shared" si="2"/>
        <v>7.9999964733344659E-3</v>
      </c>
      <c r="CC8" s="69">
        <f t="shared" si="3"/>
        <v>-4.6363905982515114E-5</v>
      </c>
      <c r="CD8" s="69">
        <f t="shared" si="4"/>
        <v>-3.3707447299399628E-5</v>
      </c>
      <c r="CE8" s="69">
        <f t="shared" si="5"/>
        <v>7.8659431290320942E-5</v>
      </c>
      <c r="CF8" s="69">
        <f t="shared" si="6"/>
        <v>3.3238144120253151E-4</v>
      </c>
      <c r="CG8" s="69">
        <f t="shared" si="7"/>
        <v>3.6057941194727428E-4</v>
      </c>
      <c r="CH8" s="69">
        <f t="shared" si="8"/>
        <v>1.3818742254400419E-4</v>
      </c>
      <c r="CI8" s="69">
        <f t="shared" si="9"/>
        <v>-5.0291398124095042E-5</v>
      </c>
      <c r="CJ8" s="69">
        <f t="shared" si="10"/>
        <v>1.3544044485249915E-4</v>
      </c>
      <c r="CK8" s="69">
        <f t="shared" si="11"/>
        <v>-3.6401060845862182E-5</v>
      </c>
      <c r="CL8" s="69">
        <f t="shared" si="12"/>
        <v>1.6642380171538713E-4</v>
      </c>
      <c r="CM8" s="69">
        <f t="shared" si="13"/>
        <v>1.2815596298418848E-4</v>
      </c>
      <c r="CN8" s="69">
        <f t="shared" si="14"/>
        <v>-1.1295973894189931E-5</v>
      </c>
      <c r="CO8" s="69">
        <f t="shared" si="15"/>
        <v>8.0335093248678211E-5</v>
      </c>
      <c r="CP8" s="69"/>
      <c r="CQ8" s="69"/>
      <c r="CR8" s="69"/>
      <c r="CS8" s="69"/>
      <c r="CT8" s="69"/>
    </row>
    <row r="9" spans="1:98">
      <c r="A9" s="15" t="s">
        <v>480</v>
      </c>
      <c r="B9" s="76">
        <v>128544.88393699721</v>
      </c>
      <c r="C9" s="76">
        <v>175.48833697597487</v>
      </c>
      <c r="D9" s="76">
        <v>25420.700992883685</v>
      </c>
      <c r="E9" s="76">
        <v>1742.8941691758864</v>
      </c>
      <c r="F9" s="76">
        <v>1404.3839330280946</v>
      </c>
      <c r="G9" s="76">
        <v>665.69123121204336</v>
      </c>
      <c r="H9" s="76">
        <v>9490.6724993955595</v>
      </c>
      <c r="I9" s="76">
        <v>42.690764635073336</v>
      </c>
      <c r="J9" s="76">
        <v>254.90311323246939</v>
      </c>
      <c r="K9" s="76">
        <v>100.02804367237118</v>
      </c>
      <c r="L9" s="76">
        <v>7.2270835179756805</v>
      </c>
      <c r="M9" s="76">
        <v>37.847531605644903</v>
      </c>
      <c r="N9" s="76">
        <v>14.903315449142346</v>
      </c>
      <c r="O9" s="94"/>
      <c r="P9" s="94" t="s">
        <v>391</v>
      </c>
      <c r="Q9" s="76">
        <v>14.53069177796317</v>
      </c>
      <c r="R9" s="76">
        <v>5.9698293186951048</v>
      </c>
      <c r="S9" s="76">
        <v>35.268908879212255</v>
      </c>
      <c r="T9" s="76">
        <v>35.26922092036822</v>
      </c>
      <c r="U9" s="76">
        <v>20.938834463667057</v>
      </c>
      <c r="V9" s="76">
        <v>210.805207118331</v>
      </c>
      <c r="W9" s="76">
        <v>31.239002275592451</v>
      </c>
      <c r="X9" s="76">
        <v>345.78030576283413</v>
      </c>
      <c r="Y9" s="76">
        <v>107025.93683423779</v>
      </c>
      <c r="Z9" s="76">
        <v>469.83221083211163</v>
      </c>
      <c r="AA9" s="76">
        <v>135.77882822105948</v>
      </c>
      <c r="AB9" s="76">
        <v>137.45393619524063</v>
      </c>
      <c r="AC9" s="76">
        <v>6.0998301997440088</v>
      </c>
      <c r="AD9" s="76">
        <v>82.626477890808204</v>
      </c>
      <c r="AE9" s="76">
        <v>82.626477973553122</v>
      </c>
      <c r="AF9" s="76">
        <v>170.29975834011807</v>
      </c>
      <c r="AG9" s="76">
        <v>294.69007369552997</v>
      </c>
      <c r="AH9" s="76">
        <v>4.9788372955204006</v>
      </c>
      <c r="AI9" s="76">
        <v>2.8607583477406728</v>
      </c>
      <c r="AJ9" s="76">
        <v>36.052148694910208</v>
      </c>
      <c r="AK9" s="76">
        <v>12.316642641983472</v>
      </c>
      <c r="AL9" s="76">
        <v>146.40412539768627</v>
      </c>
      <c r="AM9" s="76">
        <v>0</v>
      </c>
      <c r="AN9" s="76">
        <v>8133.0266110010689</v>
      </c>
      <c r="AO9" s="76">
        <v>18127.437870691643</v>
      </c>
      <c r="AP9" s="76">
        <v>2989.7336281741873</v>
      </c>
      <c r="AQ9" s="76">
        <v>21287.471257205954</v>
      </c>
      <c r="AR9" s="76">
        <v>249.55070220912228</v>
      </c>
      <c r="AS9" s="76">
        <v>0.47666918170825145</v>
      </c>
      <c r="AT9" s="76">
        <v>4052.6138114484347</v>
      </c>
      <c r="AU9" s="76">
        <v>2.4939680913595343</v>
      </c>
      <c r="AV9" s="76">
        <v>0.51520708516344538</v>
      </c>
      <c r="AW9" s="76">
        <v>235.85583583282349</v>
      </c>
      <c r="AX9" s="76">
        <v>4.2966993680891994</v>
      </c>
      <c r="AY9" s="76">
        <v>0.20655991259776141</v>
      </c>
      <c r="AZ9" s="76">
        <v>0.1432437543775526</v>
      </c>
      <c r="BA9" s="76">
        <v>1431.4122541306215</v>
      </c>
      <c r="BB9" s="76">
        <v>1155.1097865168492</v>
      </c>
      <c r="BC9" s="76">
        <v>276.30246761377225</v>
      </c>
      <c r="BD9" s="76">
        <v>2.2876476736828772</v>
      </c>
      <c r="BE9" s="76">
        <v>2.8146905769495748E-2</v>
      </c>
      <c r="BF9" s="76">
        <v>16.087736408119625</v>
      </c>
      <c r="BG9" s="76">
        <v>0.51256056566521702</v>
      </c>
      <c r="BH9" s="76">
        <v>21.937767377657259</v>
      </c>
      <c r="BI9" s="76">
        <v>3.2227654083676427</v>
      </c>
      <c r="BJ9" s="76">
        <v>0.7872981259456453</v>
      </c>
      <c r="BK9" s="76">
        <v>104.1959211408919</v>
      </c>
      <c r="BL9" s="76">
        <v>20.445497392496105</v>
      </c>
      <c r="BM9" s="76">
        <v>2.5176351913777215</v>
      </c>
      <c r="BN9" s="76">
        <v>759.41795835876962</v>
      </c>
      <c r="BO9" s="76">
        <v>0.12616613448304365</v>
      </c>
      <c r="BP9" s="76">
        <v>553.04737031798379</v>
      </c>
      <c r="BQ9" s="76">
        <v>0</v>
      </c>
      <c r="BR9" s="76">
        <v>0.2102788203059528</v>
      </c>
      <c r="BS9" s="76">
        <v>925.08973758082482</v>
      </c>
      <c r="BT9" s="76">
        <v>92.698808144495146</v>
      </c>
      <c r="BU9" s="76">
        <v>7849.4135290817221</v>
      </c>
      <c r="BV9" s="90">
        <v>1341.62597310977</v>
      </c>
      <c r="BW9" s="76">
        <f t="shared" si="0"/>
        <v>2793.5413492093053</v>
      </c>
      <c r="BX9" s="76">
        <f t="shared" si="16"/>
        <v>1331.7708341375476</v>
      </c>
      <c r="BY9" s="76"/>
      <c r="BZ9" s="76">
        <f t="shared" si="1"/>
        <v>8479.9318580801209</v>
      </c>
      <c r="CA9" s="76"/>
      <c r="CB9" s="24">
        <f t="shared" si="2"/>
        <v>7.9999994495574683E-3</v>
      </c>
      <c r="CC9" s="69">
        <f t="shared" si="3"/>
        <v>-0.16740415054796234</v>
      </c>
      <c r="CD9" s="69">
        <f t="shared" si="4"/>
        <v>-0.16573301724473211</v>
      </c>
      <c r="CE9" s="69">
        <f t="shared" si="5"/>
        <v>-0.16259306684087091</v>
      </c>
      <c r="CF9" s="69">
        <f t="shared" si="6"/>
        <v>-0.17871533484591706</v>
      </c>
      <c r="CG9" s="69">
        <f t="shared" si="7"/>
        <v>-0.17749715063584301</v>
      </c>
      <c r="CH9" s="69">
        <f t="shared" si="8"/>
        <v>-0.16921337643124068</v>
      </c>
      <c r="CI9" s="69">
        <f t="shared" si="9"/>
        <v>-0.17293389592975267</v>
      </c>
      <c r="CJ9" s="69">
        <f t="shared" si="10"/>
        <v>-0.17384424425623474</v>
      </c>
      <c r="CK9" s="69">
        <f t="shared" si="11"/>
        <v>-0.17299869568058784</v>
      </c>
      <c r="CL9" s="69">
        <f t="shared" si="12"/>
        <v>-0.17396687028904234</v>
      </c>
      <c r="CM9" s="69">
        <f t="shared" si="13"/>
        <v>-0.17396425489666056</v>
      </c>
      <c r="CN9" s="69">
        <f t="shared" si="14"/>
        <v>-0.17460925586668377</v>
      </c>
      <c r="CO9" s="69">
        <f t="shared" si="15"/>
        <v>-0.17356358160611374</v>
      </c>
      <c r="CP9" s="69"/>
      <c r="CQ9" s="69"/>
      <c r="CR9" s="69"/>
      <c r="CS9" s="69"/>
      <c r="CT9" s="69"/>
    </row>
    <row r="10" spans="1:98">
      <c r="A10" s="46" t="s">
        <v>481</v>
      </c>
      <c r="B10" s="76">
        <v>281257.46229262796</v>
      </c>
      <c r="C10" s="76">
        <v>524.97902103457352</v>
      </c>
      <c r="D10" s="76">
        <v>83750.453418828576</v>
      </c>
      <c r="E10" s="76">
        <v>2459.6424474565129</v>
      </c>
      <c r="F10" s="76">
        <v>1664.8946893898637</v>
      </c>
      <c r="G10" s="76">
        <v>1218.6185237343248</v>
      </c>
      <c r="H10" s="76">
        <v>26843.744538694831</v>
      </c>
      <c r="I10" s="76">
        <v>116.08257101152228</v>
      </c>
      <c r="J10" s="76">
        <v>649.4939999156162</v>
      </c>
      <c r="K10" s="76">
        <v>275.24115045611796</v>
      </c>
      <c r="L10" s="76">
        <v>19.495622044689068</v>
      </c>
      <c r="M10" s="76">
        <v>96.407518760012053</v>
      </c>
      <c r="N10" s="76">
        <v>39.659843776709522</v>
      </c>
      <c r="O10" s="94"/>
      <c r="P10" s="94" t="s">
        <v>439</v>
      </c>
      <c r="Q10" s="76">
        <v>42.717002443932174</v>
      </c>
      <c r="R10" s="76">
        <v>19.497593049166088</v>
      </c>
      <c r="S10" s="76">
        <v>116.0942109997317</v>
      </c>
      <c r="T10" s="76">
        <v>116.09517738077554</v>
      </c>
      <c r="U10" s="76">
        <v>67.914983073347756</v>
      </c>
      <c r="V10" s="76">
        <v>649.45413128699659</v>
      </c>
      <c r="W10" s="76">
        <v>96.402922999518438</v>
      </c>
      <c r="X10" s="76">
        <v>1104.6089567221454</v>
      </c>
      <c r="Y10" s="76">
        <v>281242.84812998463</v>
      </c>
      <c r="Z10" s="76">
        <v>1422.2068305731807</v>
      </c>
      <c r="AA10" s="76">
        <v>415.09637793240535</v>
      </c>
      <c r="AB10" s="76">
        <v>440.55590626894622</v>
      </c>
      <c r="AC10" s="76">
        <v>17.718955749376018</v>
      </c>
      <c r="AD10" s="76">
        <v>275.27925563182322</v>
      </c>
      <c r="AE10" s="76">
        <v>275.27934447675761</v>
      </c>
      <c r="AF10" s="76">
        <v>670.0442500984916</v>
      </c>
      <c r="AG10" s="76">
        <v>1004.5307021440615</v>
      </c>
      <c r="AH10" s="76">
        <v>14.090701308934772</v>
      </c>
      <c r="AI10" s="76">
        <v>10.225408534074084</v>
      </c>
      <c r="AJ10" s="76">
        <v>98.941813584112595</v>
      </c>
      <c r="AK10" s="76">
        <v>39.662117545849767</v>
      </c>
      <c r="AL10" s="76">
        <v>524.95690408240864</v>
      </c>
      <c r="AM10" s="76">
        <v>0</v>
      </c>
      <c r="AN10" s="76">
        <v>27707.659211076018</v>
      </c>
      <c r="AO10" s="76">
        <v>71130.826839707428</v>
      </c>
      <c r="AP10" s="76">
        <v>11954.67053502869</v>
      </c>
      <c r="AQ10" s="76">
        <v>83755.541624834586</v>
      </c>
      <c r="AR10" s="76">
        <v>784.6179588529892</v>
      </c>
      <c r="AS10" s="76">
        <v>1.8301249868549407</v>
      </c>
      <c r="AT10" s="76">
        <v>14220.63488098613</v>
      </c>
      <c r="AU10" s="76">
        <v>9.601637691209616</v>
      </c>
      <c r="AV10" s="76">
        <v>1.912947298842022</v>
      </c>
      <c r="AW10" s="76">
        <v>864.90019022580896</v>
      </c>
      <c r="AX10" s="76">
        <v>16.379786955361904</v>
      </c>
      <c r="AY10" s="76">
        <v>0.76053894332468108</v>
      </c>
      <c r="AZ10" s="76">
        <v>0.54634601321670906</v>
      </c>
      <c r="BA10" s="76">
        <v>2460.0464136782257</v>
      </c>
      <c r="BB10" s="76">
        <v>1665.210658821167</v>
      </c>
      <c r="BC10" s="76">
        <v>794.8357548570583</v>
      </c>
      <c r="BD10" s="76">
        <v>8.5095670391375506</v>
      </c>
      <c r="BE10" s="76">
        <v>0.103361791674245</v>
      </c>
      <c r="BF10" s="76">
        <v>60.926783168813415</v>
      </c>
      <c r="BG10" s="76">
        <v>1.8848624589251348</v>
      </c>
      <c r="BH10" s="76">
        <v>85.162118710075603</v>
      </c>
      <c r="BI10" s="76">
        <v>12.629313294972908</v>
      </c>
      <c r="BJ10" s="76">
        <v>3.0153318729917271</v>
      </c>
      <c r="BK10" s="76">
        <v>405.76043054062859</v>
      </c>
      <c r="BL10" s="76">
        <v>72.704899351759053</v>
      </c>
      <c r="BM10" s="76">
        <v>9.368251585729487</v>
      </c>
      <c r="BN10" s="76">
        <v>181.44553654656966</v>
      </c>
      <c r="BO10" s="76">
        <v>0.47352969702982289</v>
      </c>
      <c r="BP10" s="76">
        <v>1218.5604337285113</v>
      </c>
      <c r="BQ10" s="76">
        <v>0</v>
      </c>
      <c r="BR10" s="76">
        <v>0.77053294793068905</v>
      </c>
      <c r="BS10" s="76">
        <v>3154.0369480599052</v>
      </c>
      <c r="BT10" s="76">
        <v>309.70741789557377</v>
      </c>
      <c r="BU10" s="76">
        <v>26843.519750877716</v>
      </c>
      <c r="BV10" s="90">
        <v>4597.0620343922201</v>
      </c>
      <c r="BW10" s="76">
        <f t="shared" si="0"/>
        <v>9802.5455669669536</v>
      </c>
      <c r="BX10" s="76">
        <f t="shared" si="16"/>
        <v>4565.3264639361441</v>
      </c>
      <c r="BY10" s="76"/>
      <c r="BZ10" s="76">
        <f t="shared" si="1"/>
        <v>28818.969908739575</v>
      </c>
      <c r="CA10" s="76"/>
      <c r="CB10" s="24">
        <f t="shared" si="2"/>
        <v>7.9999990102125364E-3</v>
      </c>
      <c r="CC10" s="69">
        <f t="shared" si="3"/>
        <v>-5.1960088540223964E-5</v>
      </c>
      <c r="CD10" s="69">
        <f t="shared" si="4"/>
        <v>-4.2129211413616495E-5</v>
      </c>
      <c r="CE10" s="69">
        <f t="shared" si="5"/>
        <v>6.0754369657733427E-5</v>
      </c>
      <c r="CF10" s="69">
        <f t="shared" si="6"/>
        <v>1.6423778266250525E-4</v>
      </c>
      <c r="CG10" s="69">
        <f t="shared" si="7"/>
        <v>1.8978343394145561E-4</v>
      </c>
      <c r="CH10" s="69">
        <f t="shared" si="8"/>
        <v>-4.7668736919797067E-5</v>
      </c>
      <c r="CI10" s="69">
        <f t="shared" si="9"/>
        <v>-8.3739366834859468E-6</v>
      </c>
      <c r="CJ10" s="69">
        <f t="shared" si="10"/>
        <v>1.0859829467432478E-4</v>
      </c>
      <c r="CK10" s="69">
        <f t="shared" si="11"/>
        <v>-6.1384136920117951E-5</v>
      </c>
      <c r="CL10" s="69">
        <f t="shared" si="12"/>
        <v>1.3876566267928035E-4</v>
      </c>
      <c r="CM10" s="69">
        <f t="shared" si="13"/>
        <v>1.0109985064865543E-4</v>
      </c>
      <c r="CN10" s="69">
        <f t="shared" si="14"/>
        <v>-4.7670145987836656E-5</v>
      </c>
      <c r="CO10" s="69">
        <f t="shared" si="15"/>
        <v>5.7331772486223138E-5</v>
      </c>
      <c r="CP10" s="69"/>
      <c r="CQ10" s="69"/>
      <c r="CR10" s="69"/>
      <c r="CS10" s="69"/>
      <c r="CT10" s="69"/>
    </row>
    <row r="11" spans="1:98">
      <c r="A11" s="15" t="s">
        <v>482</v>
      </c>
      <c r="B11" s="76">
        <v>632282.31004687923</v>
      </c>
      <c r="C11" s="76">
        <v>1446.1335737772008</v>
      </c>
      <c r="D11" s="76">
        <v>144849.49314255331</v>
      </c>
      <c r="E11" s="76">
        <v>6685.8648597163065</v>
      </c>
      <c r="F11" s="76">
        <v>4506.817984441027</v>
      </c>
      <c r="G11" s="76">
        <v>433.93009351411609</v>
      </c>
      <c r="H11" s="76">
        <v>59997.691825085974</v>
      </c>
      <c r="I11" s="76">
        <v>281.96212630140047</v>
      </c>
      <c r="J11" s="76">
        <v>1429.4817218679595</v>
      </c>
      <c r="K11" s="76">
        <v>734.99268887020003</v>
      </c>
      <c r="L11" s="76">
        <v>47.110810950562886</v>
      </c>
      <c r="M11" s="76">
        <v>219.19501892105848</v>
      </c>
      <c r="N11" s="76">
        <v>93.633901451557961</v>
      </c>
      <c r="O11" s="94"/>
      <c r="P11" s="94" t="s">
        <v>440</v>
      </c>
      <c r="Q11" s="76">
        <v>92.319008136165195</v>
      </c>
      <c r="R11" s="76">
        <v>47.118589327880962</v>
      </c>
      <c r="S11" s="76">
        <v>282.00831795081274</v>
      </c>
      <c r="T11" s="76">
        <v>282.01088821389897</v>
      </c>
      <c r="U11" s="76">
        <v>158.26583400684527</v>
      </c>
      <c r="V11" s="76">
        <v>1429.4211766345568</v>
      </c>
      <c r="W11" s="76">
        <v>219.19053295826555</v>
      </c>
      <c r="X11" s="76">
        <v>2656.3020356540287</v>
      </c>
      <c r="Y11" s="76">
        <v>632252.05037517147</v>
      </c>
      <c r="Z11" s="76">
        <v>3066.0514545094989</v>
      </c>
      <c r="AA11" s="76">
        <v>884.81666477620342</v>
      </c>
      <c r="AB11" s="76">
        <v>965.05044341969972</v>
      </c>
      <c r="AC11" s="76">
        <v>37.012046491983014</v>
      </c>
      <c r="AD11" s="76">
        <v>735.13099792985963</v>
      </c>
      <c r="AE11" s="76">
        <v>735.13102440825173</v>
      </c>
      <c r="AF11" s="76">
        <v>1158.939232681317</v>
      </c>
      <c r="AG11" s="76">
        <v>1978.8066671516826</v>
      </c>
      <c r="AH11" s="76">
        <v>29.141234847177824</v>
      </c>
      <c r="AI11" s="76">
        <v>27.056707492055089</v>
      </c>
      <c r="AJ11" s="76">
        <v>200.57400057754481</v>
      </c>
      <c r="AK11" s="76">
        <v>93.64455889994376</v>
      </c>
      <c r="AL11" s="76">
        <v>1446.085711183496</v>
      </c>
      <c r="AM11" s="76">
        <v>0</v>
      </c>
      <c r="AN11" s="76">
        <v>61621.087952181748</v>
      </c>
      <c r="AO11" s="76">
        <v>122415.91049168578</v>
      </c>
      <c r="AP11" s="76">
        <v>21292.544716458047</v>
      </c>
      <c r="AQ11" s="76">
        <v>144867.39444082516</v>
      </c>
      <c r="AR11" s="76">
        <v>1669.9714770857099</v>
      </c>
      <c r="AS11" s="76">
        <v>5.0121487348225582</v>
      </c>
      <c r="AT11" s="76">
        <v>31130.750255569714</v>
      </c>
      <c r="AU11" s="76">
        <v>26.281099841818381</v>
      </c>
      <c r="AV11" s="76">
        <v>5.2584088691942696</v>
      </c>
      <c r="AW11" s="76">
        <v>2377.0324072818662</v>
      </c>
      <c r="AX11" s="76">
        <v>44.92778396909123</v>
      </c>
      <c r="AY11" s="76">
        <v>2.0952680599877649</v>
      </c>
      <c r="AZ11" s="76">
        <v>1.4973397057931948</v>
      </c>
      <c r="BA11" s="76">
        <v>6687.4789395724129</v>
      </c>
      <c r="BB11" s="76">
        <v>4508.086530085925</v>
      </c>
      <c r="BC11" s="76">
        <v>2179.3924094864883</v>
      </c>
      <c r="BD11" s="76">
        <v>23.429216973384712</v>
      </c>
      <c r="BE11" s="76">
        <v>0.28475750480883183</v>
      </c>
      <c r="BF11" s="76">
        <v>167.22531854031982</v>
      </c>
      <c r="BG11" s="76">
        <v>5.1887436300203387</v>
      </c>
      <c r="BH11" s="76">
        <v>232.74726654431015</v>
      </c>
      <c r="BI11" s="76">
        <v>34.495040813064598</v>
      </c>
      <c r="BJ11" s="76">
        <v>8.2545563363591761</v>
      </c>
      <c r="BK11" s="76">
        <v>1108.5017261087878</v>
      </c>
      <c r="BL11" s="76">
        <v>157.72423187138239</v>
      </c>
      <c r="BM11" s="76">
        <v>25.780084106328928</v>
      </c>
      <c r="BN11" s="76">
        <v>438.77391568423212</v>
      </c>
      <c r="BO11" s="76">
        <v>1.301447381735809</v>
      </c>
      <c r="BP11" s="76">
        <v>433.94105431637433</v>
      </c>
      <c r="BQ11" s="76">
        <v>0</v>
      </c>
      <c r="BR11" s="76">
        <v>2.1280377318568995</v>
      </c>
      <c r="BS11" s="76">
        <v>6984.7880909807818</v>
      </c>
      <c r="BT11" s="76">
        <v>2190.262140174274</v>
      </c>
      <c r="BU11" s="76">
        <v>59995.881674630866</v>
      </c>
      <c r="BV11" s="90">
        <v>9602.8695441221898</v>
      </c>
      <c r="BW11" s="76">
        <f t="shared" si="0"/>
        <v>21458.999578289495</v>
      </c>
      <c r="BX11" s="76">
        <f t="shared" si="16"/>
        <v>9527.9400224353612</v>
      </c>
      <c r="BY11" s="76"/>
      <c r="BZ11" s="76">
        <f t="shared" si="1"/>
        <v>64280.450367114012</v>
      </c>
      <c r="CA11" s="76"/>
      <c r="CB11" s="24">
        <f t="shared" si="2"/>
        <v>8.0000005325885516E-3</v>
      </c>
      <c r="CC11" s="69">
        <f t="shared" si="3"/>
        <v>-4.7857849613901876E-5</v>
      </c>
      <c r="CD11" s="69">
        <f t="shared" si="4"/>
        <v>-3.309693832765071E-5</v>
      </c>
      <c r="CE11" s="69">
        <f t="shared" si="5"/>
        <v>1.2358550854039816E-4</v>
      </c>
      <c r="CF11" s="69">
        <f t="shared" si="6"/>
        <v>2.4141676357109147E-4</v>
      </c>
      <c r="CG11" s="69">
        <f t="shared" si="7"/>
        <v>2.8147257095304591E-4</v>
      </c>
      <c r="CH11" s="69">
        <f t="shared" si="8"/>
        <v>2.5259373392324289E-5</v>
      </c>
      <c r="CI11" s="69">
        <f t="shared" si="9"/>
        <v>-3.0170334891980244E-5</v>
      </c>
      <c r="CJ11" s="69">
        <f t="shared" si="10"/>
        <v>1.7293780954952856E-4</v>
      </c>
      <c r="CK11" s="69">
        <f t="shared" si="11"/>
        <v>-4.235467475837772E-5</v>
      </c>
      <c r="CL11" s="69">
        <f t="shared" si="12"/>
        <v>1.882134885781647E-4</v>
      </c>
      <c r="CM11" s="69">
        <f t="shared" si="13"/>
        <v>1.6510811767256526E-4</v>
      </c>
      <c r="CN11" s="69">
        <f t="shared" si="14"/>
        <v>-2.0465623785650891E-5</v>
      </c>
      <c r="CO11" s="69">
        <f t="shared" si="15"/>
        <v>1.1382040287313492E-4</v>
      </c>
      <c r="CP11" s="69"/>
      <c r="CQ11" s="69"/>
      <c r="CR11" s="69"/>
      <c r="CS11" s="69"/>
      <c r="CT11" s="69"/>
    </row>
    <row r="12" spans="1:98">
      <c r="A12" s="15" t="s">
        <v>483</v>
      </c>
      <c r="B12" s="76">
        <v>109371.78831679335</v>
      </c>
      <c r="C12" s="76">
        <v>164.85794644211953</v>
      </c>
      <c r="D12" s="76">
        <v>26307.085021038572</v>
      </c>
      <c r="E12" s="76">
        <v>1653.7872953256565</v>
      </c>
      <c r="F12" s="76">
        <v>1333.8808679683264</v>
      </c>
      <c r="G12" s="76">
        <v>608.34981146845791</v>
      </c>
      <c r="H12" s="76">
        <v>9256.2631025893788</v>
      </c>
      <c r="I12" s="76">
        <v>40.236585844342272</v>
      </c>
      <c r="J12" s="76">
        <v>240.4652910597257</v>
      </c>
      <c r="K12" s="76">
        <v>94.024301493868961</v>
      </c>
      <c r="L12" s="76">
        <v>6.8271671001984204</v>
      </c>
      <c r="M12" s="76">
        <v>35.932200361360742</v>
      </c>
      <c r="N12" s="76">
        <v>14.051860609463143</v>
      </c>
      <c r="O12" s="94"/>
      <c r="P12" s="94" t="s">
        <v>441</v>
      </c>
      <c r="Q12" s="76">
        <v>16.557455234561086</v>
      </c>
      <c r="R12" s="76">
        <v>6.8279727319837216</v>
      </c>
      <c r="S12" s="76">
        <v>40.241322783044517</v>
      </c>
      <c r="T12" s="76">
        <v>40.241687898312186</v>
      </c>
      <c r="U12" s="76">
        <v>23.891955072024992</v>
      </c>
      <c r="V12" s="76">
        <v>240.45185517308059</v>
      </c>
      <c r="W12" s="76">
        <v>35.930898022850911</v>
      </c>
      <c r="X12" s="76">
        <v>391.524240081919</v>
      </c>
      <c r="Y12" s="76">
        <v>109367.17882284212</v>
      </c>
      <c r="Z12" s="76">
        <v>534.97907551075878</v>
      </c>
      <c r="AA12" s="76">
        <v>154.50657439275116</v>
      </c>
      <c r="AB12" s="76">
        <v>156.4169955856909</v>
      </c>
      <c r="AC12" s="76">
        <v>6.9191266581486301</v>
      </c>
      <c r="AD12" s="76">
        <v>94.039248525603952</v>
      </c>
      <c r="AE12" s="76">
        <v>94.039229097083847</v>
      </c>
      <c r="AF12" s="76">
        <v>210.47446766866736</v>
      </c>
      <c r="AG12" s="76">
        <v>342.33280428192722</v>
      </c>
      <c r="AH12" s="76">
        <v>5.649249998571845</v>
      </c>
      <c r="AI12" s="76">
        <v>3.2789225028985278</v>
      </c>
      <c r="AJ12" s="76">
        <v>41.003882989084708</v>
      </c>
      <c r="AK12" s="76">
        <v>14.052870629272135</v>
      </c>
      <c r="AL12" s="76">
        <v>164.85203347828727</v>
      </c>
      <c r="AM12" s="76">
        <v>0</v>
      </c>
      <c r="AN12" s="76">
        <v>9575.1574694246465</v>
      </c>
      <c r="AO12" s="76">
        <v>22355.118612851838</v>
      </c>
      <c r="AP12" s="76">
        <v>3743.7315118966899</v>
      </c>
      <c r="AQ12" s="76">
        <v>26309.324592417197</v>
      </c>
      <c r="AR12" s="76">
        <v>284.15242263771989</v>
      </c>
      <c r="AS12" s="76">
        <v>0.56652043067290536</v>
      </c>
      <c r="AT12" s="76">
        <v>4813.3618002149469</v>
      </c>
      <c r="AU12" s="76">
        <v>2.9713658991275214</v>
      </c>
      <c r="AV12" s="76">
        <v>0.59769508303157548</v>
      </c>
      <c r="AW12" s="76">
        <v>270.42030083169362</v>
      </c>
      <c r="AX12" s="76">
        <v>5.0917071215904164</v>
      </c>
      <c r="AY12" s="76">
        <v>0.23883629072350188</v>
      </c>
      <c r="AZ12" s="76">
        <v>0.16941659584318527</v>
      </c>
      <c r="BA12" s="76">
        <v>1654.2998134361553</v>
      </c>
      <c r="BB12" s="76">
        <v>1334.3285714292892</v>
      </c>
      <c r="BC12" s="76">
        <v>319.97124200686721</v>
      </c>
      <c r="BD12" s="76">
        <v>2.6682946542325983</v>
      </c>
      <c r="BE12" s="76">
        <v>3.2459251508788159E-2</v>
      </c>
      <c r="BF12" s="76">
        <v>18.97767431339803</v>
      </c>
      <c r="BG12" s="76">
        <v>0.59084434652248441</v>
      </c>
      <c r="BH12" s="76">
        <v>26.300160485457766</v>
      </c>
      <c r="BI12" s="76">
        <v>3.8874791103247972</v>
      </c>
      <c r="BJ12" s="76">
        <v>0.93463812033929072</v>
      </c>
      <c r="BK12" s="76">
        <v>125.20410781703845</v>
      </c>
      <c r="BL12" s="76">
        <v>24.422046692606251</v>
      </c>
      <c r="BM12" s="76">
        <v>2.9337852671726243</v>
      </c>
      <c r="BN12" s="76">
        <v>872.59544238495982</v>
      </c>
      <c r="BO12" s="76">
        <v>0.14784342565187916</v>
      </c>
      <c r="BP12" s="76">
        <v>608.42858077238907</v>
      </c>
      <c r="BQ12" s="76">
        <v>0</v>
      </c>
      <c r="BR12" s="76">
        <v>0.24154661062644991</v>
      </c>
      <c r="BS12" s="76">
        <v>1091.8385166565779</v>
      </c>
      <c r="BT12" s="76">
        <v>107.75955542181588</v>
      </c>
      <c r="BU12" s="76">
        <v>9256.137783913975</v>
      </c>
      <c r="BV12" s="90">
        <v>1595.75548779204</v>
      </c>
      <c r="BW12" s="76">
        <f t="shared" si="0"/>
        <v>3317.9389508123832</v>
      </c>
      <c r="BX12" s="76">
        <f t="shared" si="16"/>
        <v>1584.5111091869433</v>
      </c>
      <c r="BY12" s="76"/>
      <c r="BZ12" s="76">
        <f t="shared" si="1"/>
        <v>9969.3240848163987</v>
      </c>
      <c r="CA12" s="76"/>
      <c r="CB12" s="24">
        <f t="shared" si="2"/>
        <v>7.9999950941093238E-3</v>
      </c>
      <c r="CC12" s="69">
        <f t="shared" si="3"/>
        <v>-4.2145182246399528E-5</v>
      </c>
      <c r="CD12" s="69">
        <f t="shared" si="4"/>
        <v>-3.5867023457888403E-5</v>
      </c>
      <c r="CE12" s="69">
        <f t="shared" si="5"/>
        <v>8.5131871388771478E-5</v>
      </c>
      <c r="CF12" s="69">
        <f t="shared" si="6"/>
        <v>3.099057006589887E-4</v>
      </c>
      <c r="CG12" s="69">
        <f t="shared" si="7"/>
        <v>3.3563976492503032E-4</v>
      </c>
      <c r="CH12" s="69">
        <f t="shared" si="8"/>
        <v>1.2948028000701948E-4</v>
      </c>
      <c r="CI12" s="69">
        <f t="shared" si="9"/>
        <v>-1.3538797894452178E-5</v>
      </c>
      <c r="CJ12" s="69">
        <f t="shared" si="10"/>
        <v>1.2680136405338722E-4</v>
      </c>
      <c r="CK12" s="69">
        <f t="shared" si="11"/>
        <v>-5.5874536345352057E-5</v>
      </c>
      <c r="CL12" s="69">
        <f t="shared" si="12"/>
        <v>1.5876324500915925E-4</v>
      </c>
      <c r="CM12" s="69">
        <f t="shared" si="13"/>
        <v>1.1800381819828555E-4</v>
      </c>
      <c r="CN12" s="69">
        <f t="shared" si="14"/>
        <v>-3.624432950761349E-5</v>
      </c>
      <c r="CO12" s="69">
        <f t="shared" si="15"/>
        <v>7.1878012247889218E-5</v>
      </c>
      <c r="CP12" s="69"/>
      <c r="CQ12" s="69"/>
      <c r="CR12" s="69"/>
      <c r="CS12" s="69"/>
      <c r="CT12" s="69"/>
    </row>
    <row r="13" spans="1:98">
      <c r="A13" s="15" t="s">
        <v>484</v>
      </c>
      <c r="B13" s="76">
        <v>232316.97998382716</v>
      </c>
      <c r="C13" s="76">
        <v>449.72547974347509</v>
      </c>
      <c r="D13" s="76">
        <v>63338.533937857348</v>
      </c>
      <c r="E13" s="76">
        <v>4493.1499049946706</v>
      </c>
      <c r="F13" s="76">
        <v>3622.5718094894</v>
      </c>
      <c r="G13" s="76">
        <v>1650.723513652812</v>
      </c>
      <c r="H13" s="76">
        <v>23045.68093842324</v>
      </c>
      <c r="I13" s="76">
        <v>98.654734452253436</v>
      </c>
      <c r="J13" s="76">
        <v>552.67196741708005</v>
      </c>
      <c r="K13" s="76">
        <v>234.51595106526929</v>
      </c>
      <c r="L13" s="76">
        <v>16.564806098990722</v>
      </c>
      <c r="M13" s="76">
        <v>81.509079707788104</v>
      </c>
      <c r="N13" s="76">
        <v>33.636795768594524</v>
      </c>
      <c r="O13" s="94"/>
      <c r="P13" s="94" t="s">
        <v>442</v>
      </c>
      <c r="Q13" s="76">
        <v>36.136237181569918</v>
      </c>
      <c r="R13" s="76">
        <v>16.567253617829053</v>
      </c>
      <c r="S13" s="76">
        <v>98.668991273665085</v>
      </c>
      <c r="T13" s="76">
        <v>98.669935433806145</v>
      </c>
      <c r="U13" s="76">
        <v>57.619025185700806</v>
      </c>
      <c r="V13" s="76">
        <v>552.64856348530202</v>
      </c>
      <c r="W13" s="76">
        <v>81.507861993890387</v>
      </c>
      <c r="X13" s="76">
        <v>939.00785499647748</v>
      </c>
      <c r="Y13" s="76">
        <v>232303.53973842156</v>
      </c>
      <c r="Z13" s="76">
        <v>1203.1180527686959</v>
      </c>
      <c r="AA13" s="76">
        <v>351.09061229498485</v>
      </c>
      <c r="AB13" s="76">
        <v>373.05280532975729</v>
      </c>
      <c r="AC13" s="76">
        <v>15.048111403942347</v>
      </c>
      <c r="AD13" s="76">
        <v>234.56019970786554</v>
      </c>
      <c r="AE13" s="76">
        <v>234.56018286098868</v>
      </c>
      <c r="AF13" s="76">
        <v>506.750951717676</v>
      </c>
      <c r="AG13" s="76">
        <v>864.34359874960467</v>
      </c>
      <c r="AH13" s="76">
        <v>11.92041600483706</v>
      </c>
      <c r="AI13" s="76">
        <v>8.7145557777233975</v>
      </c>
      <c r="AJ13" s="76">
        <v>83.514610894270717</v>
      </c>
      <c r="AK13" s="76">
        <v>33.640011503648878</v>
      </c>
      <c r="AL13" s="76">
        <v>449.71020436294697</v>
      </c>
      <c r="AM13" s="76">
        <v>0</v>
      </c>
      <c r="AN13" s="76">
        <v>23781.695062859289</v>
      </c>
      <c r="AO13" s="76">
        <v>53944.138478039211</v>
      </c>
      <c r="AP13" s="76">
        <v>8892.9719565909909</v>
      </c>
      <c r="AQ13" s="76">
        <v>63343.861386347875</v>
      </c>
      <c r="AR13" s="76">
        <v>665.52467081670181</v>
      </c>
      <c r="AS13" s="76">
        <v>1.5153024162657014</v>
      </c>
      <c r="AT13" s="76">
        <v>12252.20717819739</v>
      </c>
      <c r="AU13" s="76">
        <v>7.9459266897049696</v>
      </c>
      <c r="AV13" s="76">
        <v>1.6193644498090245</v>
      </c>
      <c r="AW13" s="76">
        <v>733.4717521784421</v>
      </c>
      <c r="AX13" s="76">
        <v>13.699694454824547</v>
      </c>
      <c r="AY13" s="76">
        <v>0.65153894552930225</v>
      </c>
      <c r="AZ13" s="76">
        <v>0.45424062434894763</v>
      </c>
      <c r="BA13" s="76">
        <v>4494.6324681747392</v>
      </c>
      <c r="BB13" s="76">
        <v>3623.8678446415011</v>
      </c>
      <c r="BC13" s="76">
        <v>870.76462353323745</v>
      </c>
      <c r="BD13" s="76">
        <v>7.264353968044003</v>
      </c>
      <c r="BE13" s="76">
        <v>8.8547971361960395E-2</v>
      </c>
      <c r="BF13" s="76">
        <v>51.206721412942237</v>
      </c>
      <c r="BG13" s="76">
        <v>1.6078276697696723</v>
      </c>
      <c r="BH13" s="76">
        <v>70.14658467677485</v>
      </c>
      <c r="BI13" s="76">
        <v>10.317907932781083</v>
      </c>
      <c r="BJ13" s="76">
        <v>2.5054637645022781</v>
      </c>
      <c r="BK13" s="76">
        <v>333.55652567006746</v>
      </c>
      <c r="BL13" s="76">
        <v>62.421233873346665</v>
      </c>
      <c r="BM13" s="76">
        <v>7.9731559725965457</v>
      </c>
      <c r="BN13" s="76">
        <v>2379.4427925946743</v>
      </c>
      <c r="BO13" s="76">
        <v>0.40014324906165777</v>
      </c>
      <c r="BP13" s="76">
        <v>1650.9507855090192</v>
      </c>
      <c r="BQ13" s="76">
        <v>0</v>
      </c>
      <c r="BR13" s="76">
        <v>0.65764127414726681</v>
      </c>
      <c r="BS13" s="76">
        <v>2707.355118270681</v>
      </c>
      <c r="BT13" s="76">
        <v>265.48334751421157</v>
      </c>
      <c r="BU13" s="76">
        <v>23044.2526884814</v>
      </c>
      <c r="BV13" s="90">
        <v>3940.9742081701402</v>
      </c>
      <c r="BW13" s="76">
        <f t="shared" si="0"/>
        <v>8445.6720930782358</v>
      </c>
      <c r="BX13" s="76">
        <f t="shared" si="16"/>
        <v>3914.0572147952121</v>
      </c>
      <c r="BY13" s="76"/>
      <c r="BZ13" s="76">
        <f t="shared" si="1"/>
        <v>24724.067033171013</v>
      </c>
      <c r="CA13" s="76"/>
      <c r="CB13" s="24">
        <f t="shared" si="2"/>
        <v>8.0000009571076294E-3</v>
      </c>
      <c r="CC13" s="69">
        <f t="shared" si="3"/>
        <v>-5.7853048048971123E-5</v>
      </c>
      <c r="CD13" s="69">
        <f t="shared" si="4"/>
        <v>-3.3966010858083319E-5</v>
      </c>
      <c r="CE13" s="69">
        <f t="shared" si="5"/>
        <v>8.4110701011073902E-5</v>
      </c>
      <c r="CF13" s="69">
        <f t="shared" si="6"/>
        <v>3.2996076503491776E-4</v>
      </c>
      <c r="CG13" s="69">
        <f t="shared" si="7"/>
        <v>3.5776658690547477E-4</v>
      </c>
      <c r="CH13" s="69">
        <f t="shared" si="8"/>
        <v>1.3768014711575379E-4</v>
      </c>
      <c r="CI13" s="69">
        <f t="shared" si="9"/>
        <v>-6.1974733819177664E-5</v>
      </c>
      <c r="CJ13" s="69">
        <f t="shared" si="10"/>
        <v>1.5408263614622927E-4</v>
      </c>
      <c r="CK13" s="69">
        <f t="shared" si="11"/>
        <v>-4.2346876914009124E-5</v>
      </c>
      <c r="CL13" s="69">
        <f t="shared" si="12"/>
        <v>1.886089006673719E-4</v>
      </c>
      <c r="CM13" s="69">
        <f t="shared" si="13"/>
        <v>1.4775414959307818E-4</v>
      </c>
      <c r="CN13" s="69">
        <f t="shared" si="14"/>
        <v>-1.4939610434592726E-5</v>
      </c>
      <c r="CO13" s="69">
        <f t="shared" si="15"/>
        <v>9.5601705836578457E-5</v>
      </c>
      <c r="CP13" s="69"/>
      <c r="CQ13" s="69"/>
      <c r="CR13" s="69"/>
      <c r="CS13" s="69"/>
      <c r="CT13" s="69"/>
    </row>
    <row r="14" spans="1:98">
      <c r="A14" s="15" t="s">
        <v>485</v>
      </c>
      <c r="B14" s="76">
        <v>176582.05548523957</v>
      </c>
      <c r="C14" s="76">
        <v>231.0543313061012</v>
      </c>
      <c r="D14" s="76">
        <v>31566.603498747878</v>
      </c>
      <c r="E14" s="76">
        <v>2294.7695615207872</v>
      </c>
      <c r="F14" s="76">
        <v>1849.0714038836477</v>
      </c>
      <c r="G14" s="76">
        <v>887.73224494624117</v>
      </c>
      <c r="H14" s="76">
        <v>13475.233406198777</v>
      </c>
      <c r="I14" s="76">
        <v>56.353026532659683</v>
      </c>
      <c r="J14" s="76">
        <v>340.19795598980255</v>
      </c>
      <c r="K14" s="76">
        <v>132.04319273211837</v>
      </c>
      <c r="L14" s="76">
        <v>9.5347905167165568</v>
      </c>
      <c r="M14" s="76">
        <v>49.916386701369547</v>
      </c>
      <c r="N14" s="76">
        <v>19.681316229850971</v>
      </c>
      <c r="O14" s="94"/>
      <c r="P14" s="94" t="s">
        <v>392</v>
      </c>
      <c r="Q14" s="76">
        <v>22.834806731691426</v>
      </c>
      <c r="R14" s="76">
        <v>9.3987458255933038</v>
      </c>
      <c r="S14" s="76">
        <v>55.577973180440182</v>
      </c>
      <c r="T14" s="76">
        <v>55.578505792561494</v>
      </c>
      <c r="U14" s="76">
        <v>32.964894147770288</v>
      </c>
      <c r="V14" s="76">
        <v>334.69152311514478</v>
      </c>
      <c r="W14" s="76">
        <v>49.029504455385741</v>
      </c>
      <c r="X14" s="76">
        <v>545.14594859526778</v>
      </c>
      <c r="Y14" s="76">
        <v>174232.31012770275</v>
      </c>
      <c r="Z14" s="76">
        <v>738.7051734188401</v>
      </c>
      <c r="AA14" s="76">
        <v>213.57061724302309</v>
      </c>
      <c r="AB14" s="76">
        <v>216.44873037531701</v>
      </c>
      <c r="AC14" s="76">
        <v>9.5789546289557634</v>
      </c>
      <c r="AD14" s="76">
        <v>130.31800709269893</v>
      </c>
      <c r="AE14" s="76">
        <v>130.31798134246273</v>
      </c>
      <c r="AF14" s="76">
        <v>249.12933769848482</v>
      </c>
      <c r="AG14" s="76">
        <v>509.97606695424861</v>
      </c>
      <c r="AH14" s="76">
        <v>7.9050489152564278</v>
      </c>
      <c r="AI14" s="76">
        <v>4.50851000215612</v>
      </c>
      <c r="AJ14" s="76">
        <v>56.68708045353393</v>
      </c>
      <c r="AK14" s="76">
        <v>19.395910688999653</v>
      </c>
      <c r="AL14" s="76">
        <v>228.35143535552291</v>
      </c>
      <c r="AM14" s="76">
        <v>0</v>
      </c>
      <c r="AN14" s="76">
        <v>13715.173599431213</v>
      </c>
      <c r="AO14" s="76">
        <v>26568.105183176525</v>
      </c>
      <c r="AP14" s="76">
        <v>4323.9306748458148</v>
      </c>
      <c r="AQ14" s="76">
        <v>31141.165195720849</v>
      </c>
      <c r="AR14" s="76">
        <v>398.51625980411933</v>
      </c>
      <c r="AS14" s="76">
        <v>0.74654378831219659</v>
      </c>
      <c r="AT14" s="76">
        <v>6989.1043017576321</v>
      </c>
      <c r="AU14" s="76">
        <v>3.9149702362803613</v>
      </c>
      <c r="AV14" s="76">
        <v>0.81467116001697593</v>
      </c>
      <c r="AW14" s="76">
        <v>369.42379472764685</v>
      </c>
      <c r="AX14" s="76">
        <v>6.821102425635341</v>
      </c>
      <c r="AY14" s="76">
        <v>0.33163513506065473</v>
      </c>
      <c r="AZ14" s="76">
        <v>0.22466056151722091</v>
      </c>
      <c r="BA14" s="76">
        <v>2271.7327843794706</v>
      </c>
      <c r="BB14" s="76">
        <v>1830.2870933572431</v>
      </c>
      <c r="BC14" s="76">
        <v>441.44569102222795</v>
      </c>
      <c r="BD14" s="76">
        <v>3.6875699286253627</v>
      </c>
      <c r="BE14" s="76">
        <v>4.5060802471381278E-2</v>
      </c>
      <c r="BF14" s="76">
        <v>25.617972792760042</v>
      </c>
      <c r="BG14" s="76">
        <v>0.81460339081885114</v>
      </c>
      <c r="BH14" s="76">
        <v>34.427552697630574</v>
      </c>
      <c r="BI14" s="76">
        <v>5.0191289815197564</v>
      </c>
      <c r="BJ14" s="76">
        <v>1.2398011457420475</v>
      </c>
      <c r="BK14" s="76">
        <v>163.40203704867255</v>
      </c>
      <c r="BL14" s="76">
        <v>33.938076393259571</v>
      </c>
      <c r="BM14" s="76">
        <v>4.0345443741904887</v>
      </c>
      <c r="BN14" s="76">
        <v>1209.5203270556722</v>
      </c>
      <c r="BO14" s="76">
        <v>0.20111710466994051</v>
      </c>
      <c r="BP14" s="76">
        <v>877.70697958189351</v>
      </c>
      <c r="BQ14" s="76">
        <v>0</v>
      </c>
      <c r="BR14" s="76">
        <v>0.33131158239779984</v>
      </c>
      <c r="BS14" s="76">
        <v>1564.5266659050799</v>
      </c>
      <c r="BT14" s="76">
        <v>155.97869991474718</v>
      </c>
      <c r="BU14" s="76">
        <v>13261.902536858528</v>
      </c>
      <c r="BV14" s="90">
        <v>2240.7624782852199</v>
      </c>
      <c r="BW14" s="76">
        <f t="shared" si="0"/>
        <v>4817.7183342121671</v>
      </c>
      <c r="BX14" s="76">
        <f t="shared" si="16"/>
        <v>2225.2428759967406</v>
      </c>
      <c r="BY14" s="76"/>
      <c r="BZ14" s="76">
        <f t="shared" si="1"/>
        <v>14262.0711284968</v>
      </c>
      <c r="CA14" s="76"/>
      <c r="CB14" s="24">
        <f t="shared" si="2"/>
        <v>8.0000005180512011E-3</v>
      </c>
      <c r="CC14" s="69">
        <f t="shared" si="3"/>
        <v>-1.3306818470766082E-2</v>
      </c>
      <c r="CD14" s="69">
        <f t="shared" si="4"/>
        <v>-1.1698096873144064E-2</v>
      </c>
      <c r="CE14" s="69">
        <f t="shared" si="5"/>
        <v>-1.3477481131091745E-2</v>
      </c>
      <c r="CF14" s="69">
        <f t="shared" si="6"/>
        <v>-1.0038819377597865E-2</v>
      </c>
      <c r="CG14" s="69">
        <f t="shared" si="7"/>
        <v>-1.0158780502987337E-2</v>
      </c>
      <c r="CH14" s="69">
        <f t="shared" si="8"/>
        <v>-1.1293118416527458E-2</v>
      </c>
      <c r="CI14" s="69">
        <f t="shared" si="9"/>
        <v>-1.5831330182534263E-2</v>
      </c>
      <c r="CJ14" s="69">
        <f t="shared" si="10"/>
        <v>-1.3744084173532584E-2</v>
      </c>
      <c r="CK14" s="69">
        <f t="shared" si="11"/>
        <v>-1.6185966957493511E-2</v>
      </c>
      <c r="CL14" s="69">
        <f t="shared" si="12"/>
        <v>-1.3065507989916986E-2</v>
      </c>
      <c r="CM14" s="69">
        <f t="shared" si="13"/>
        <v>-1.4268241225094253E-2</v>
      </c>
      <c r="CN14" s="69">
        <f t="shared" si="14"/>
        <v>-1.7767356665651293E-2</v>
      </c>
      <c r="CO14" s="69">
        <f t="shared" si="15"/>
        <v>-1.450134419457369E-2</v>
      </c>
      <c r="CP14" s="69"/>
      <c r="CQ14" s="69"/>
      <c r="CR14" s="69"/>
      <c r="CS14" s="69"/>
      <c r="CT14" s="69"/>
    </row>
    <row r="15" spans="1:98">
      <c r="A15" s="15" t="s">
        <v>486</v>
      </c>
      <c r="B15" s="76">
        <v>131850.68835976263</v>
      </c>
      <c r="C15" s="76">
        <v>263.87546624819345</v>
      </c>
      <c r="D15" s="76">
        <v>37186.286848287673</v>
      </c>
      <c r="E15" s="76">
        <v>2577.2360996007269</v>
      </c>
      <c r="F15" s="76">
        <v>2070.7661337001769</v>
      </c>
      <c r="G15" s="76">
        <v>925.72388904043964</v>
      </c>
      <c r="H15" s="76">
        <v>12960.897865222209</v>
      </c>
      <c r="I15" s="76">
        <v>57.85240735026094</v>
      </c>
      <c r="J15" s="76">
        <v>321.54285889856783</v>
      </c>
      <c r="K15" s="76">
        <v>137.85977694379721</v>
      </c>
      <c r="L15" s="76">
        <v>9.7258845040200441</v>
      </c>
      <c r="M15" s="76">
        <v>47.965032397425404</v>
      </c>
      <c r="N15" s="76">
        <v>19.714125711915052</v>
      </c>
      <c r="O15" s="94"/>
      <c r="P15" s="94" t="s">
        <v>443</v>
      </c>
      <c r="Q15" s="76">
        <v>21.180804347769193</v>
      </c>
      <c r="R15" s="76">
        <v>9.7272908105496416</v>
      </c>
      <c r="S15" s="76">
        <v>57.860638973196572</v>
      </c>
      <c r="T15" s="76">
        <v>57.861122243841983</v>
      </c>
      <c r="U15" s="76">
        <v>33.754900682170664</v>
      </c>
      <c r="V15" s="76">
        <v>321.53064964786864</v>
      </c>
      <c r="W15" s="76">
        <v>47.96440634257295</v>
      </c>
      <c r="X15" s="76">
        <v>549.66246390424692</v>
      </c>
      <c r="Y15" s="76">
        <v>131843.31669284654</v>
      </c>
      <c r="Z15" s="76">
        <v>704.05509302977248</v>
      </c>
      <c r="AA15" s="76">
        <v>205.19612515568386</v>
      </c>
      <c r="AB15" s="76">
        <v>217.82701969306365</v>
      </c>
      <c r="AC15" s="76">
        <v>8.8066025478380681</v>
      </c>
      <c r="AD15" s="76">
        <v>137.88522992275887</v>
      </c>
      <c r="AE15" s="76">
        <v>137.88521976167598</v>
      </c>
      <c r="AF15" s="76">
        <v>297.5138395542254</v>
      </c>
      <c r="AG15" s="76">
        <v>479.31339712607667</v>
      </c>
      <c r="AH15" s="76">
        <v>6.9486812870812464</v>
      </c>
      <c r="AI15" s="76">
        <v>5.1254251113609683</v>
      </c>
      <c r="AJ15" s="76">
        <v>48.942445182070912</v>
      </c>
      <c r="AK15" s="76">
        <v>19.715977922859004</v>
      </c>
      <c r="AL15" s="76">
        <v>263.86667942260942</v>
      </c>
      <c r="AM15" s="76">
        <v>0</v>
      </c>
      <c r="AN15" s="76">
        <v>13385.74305020475</v>
      </c>
      <c r="AO15" s="76">
        <v>31655.076151170939</v>
      </c>
      <c r="AP15" s="76">
        <v>5236.6526106582432</v>
      </c>
      <c r="AQ15" s="76">
        <v>37189.242601383405</v>
      </c>
      <c r="AR15" s="76">
        <v>385.66188969432932</v>
      </c>
      <c r="AS15" s="76">
        <v>0.90843456274078571</v>
      </c>
      <c r="AT15" s="76">
        <v>6814.6534921013917</v>
      </c>
      <c r="AU15" s="76">
        <v>4.7635857842667138</v>
      </c>
      <c r="AV15" s="76">
        <v>0.95723238766073038</v>
      </c>
      <c r="AW15" s="76">
        <v>432.94353953162801</v>
      </c>
      <c r="AX15" s="76">
        <v>8.1593958819865851</v>
      </c>
      <c r="AY15" s="76">
        <v>0.38228934373914919</v>
      </c>
      <c r="AZ15" s="76">
        <v>0.27160611341677837</v>
      </c>
      <c r="BA15" s="76">
        <v>2578.0897943171999</v>
      </c>
      <c r="BB15" s="76">
        <v>2071.5116783981766</v>
      </c>
      <c r="BC15" s="76">
        <v>506.57811591902436</v>
      </c>
      <c r="BD15" s="76">
        <v>4.2717433275461998</v>
      </c>
      <c r="BE15" s="76">
        <v>5.1955482784658044E-2</v>
      </c>
      <c r="BF15" s="76">
        <v>30.400627747372369</v>
      </c>
      <c r="BG15" s="76">
        <v>0.94593211527968379</v>
      </c>
      <c r="BH15" s="76">
        <v>42.157650370100924</v>
      </c>
      <c r="BI15" s="76">
        <v>6.236755878569423</v>
      </c>
      <c r="BJ15" s="76">
        <v>1.497612443988823</v>
      </c>
      <c r="BK15" s="76">
        <v>200.71016006657956</v>
      </c>
      <c r="BL15" s="76">
        <v>35.377447707344366</v>
      </c>
      <c r="BM15" s="76">
        <v>4.6975787683879258</v>
      </c>
      <c r="BN15" s="76">
        <v>1331.9187625015836</v>
      </c>
      <c r="BO15" s="76">
        <v>0.23681609054382505</v>
      </c>
      <c r="BP15" s="76">
        <v>925.85684230669574</v>
      </c>
      <c r="BQ15" s="76">
        <v>0</v>
      </c>
      <c r="BR15" s="76">
        <v>0.38763791365066447</v>
      </c>
      <c r="BS15" s="76">
        <v>1520.6749634193411</v>
      </c>
      <c r="BT15" s="76">
        <v>161.7098320220241</v>
      </c>
      <c r="BU15" s="76">
        <v>12960.241727982715</v>
      </c>
      <c r="BV15" s="90">
        <v>2219.8774900305698</v>
      </c>
      <c r="BW15" s="76">
        <f t="shared" si="0"/>
        <v>4697.4661777394613</v>
      </c>
      <c r="BX15" s="76">
        <f t="shared" si="16"/>
        <v>2204.1017865331955</v>
      </c>
      <c r="BY15" s="76"/>
      <c r="BZ15" s="76">
        <f t="shared" si="1"/>
        <v>13936.432229499609</v>
      </c>
      <c r="CA15" s="76"/>
      <c r="CB15" s="24">
        <f t="shared" si="2"/>
        <v>7.9999972772545301E-3</v>
      </c>
      <c r="CC15" s="69">
        <f t="shared" si="3"/>
        <v>-5.590920311298678E-5</v>
      </c>
      <c r="CD15" s="69">
        <f t="shared" si="4"/>
        <v>-3.3299138070533069E-5</v>
      </c>
      <c r="CE15" s="69">
        <f t="shared" si="5"/>
        <v>7.9485029193439999E-5</v>
      </c>
      <c r="CF15" s="69">
        <f t="shared" si="6"/>
        <v>3.3124428010505435E-4</v>
      </c>
      <c r="CG15" s="69">
        <f t="shared" si="7"/>
        <v>3.6003326781648161E-4</v>
      </c>
      <c r="CH15" s="69">
        <f t="shared" si="8"/>
        <v>1.4362086560595075E-4</v>
      </c>
      <c r="CI15" s="69">
        <f t="shared" si="9"/>
        <v>-5.0624366175598817E-5</v>
      </c>
      <c r="CJ15" s="69">
        <f t="shared" si="10"/>
        <v>1.5064011992240738E-4</v>
      </c>
      <c r="CK15" s="69">
        <f t="shared" si="11"/>
        <v>-3.7970834559997732E-5</v>
      </c>
      <c r="CL15" s="69">
        <f t="shared" si="12"/>
        <v>1.8455577430058999E-4</v>
      </c>
      <c r="CM15" s="69">
        <f t="shared" si="13"/>
        <v>1.4459420415862699E-4</v>
      </c>
      <c r="CN15" s="69">
        <f t="shared" si="14"/>
        <v>-1.3052317931662862E-5</v>
      </c>
      <c r="CO15" s="69">
        <f t="shared" si="15"/>
        <v>9.3953491573412441E-5</v>
      </c>
      <c r="CP15" s="69"/>
      <c r="CQ15" s="69"/>
      <c r="CR15" s="69"/>
      <c r="CS15" s="69"/>
      <c r="CT15" s="69"/>
    </row>
    <row r="16" spans="1:98">
      <c r="A16" s="15" t="s">
        <v>487</v>
      </c>
      <c r="B16" s="76">
        <v>452065.60717465205</v>
      </c>
      <c r="C16" s="76">
        <v>959.59947191792617</v>
      </c>
      <c r="D16" s="76">
        <v>131110.44885151344</v>
      </c>
      <c r="E16" s="76">
        <v>7164.1893294822166</v>
      </c>
      <c r="F16" s="76">
        <v>5502.1084329262076</v>
      </c>
      <c r="G16" s="76">
        <v>2379.7696297171115</v>
      </c>
      <c r="H16" s="76">
        <v>46563.093560497102</v>
      </c>
      <c r="I16" s="76">
        <v>198.83088098590488</v>
      </c>
      <c r="J16" s="76">
        <v>1073.5830872958838</v>
      </c>
      <c r="K16" s="76">
        <v>496.01469147334183</v>
      </c>
      <c r="L16" s="76">
        <v>33.146706473748637</v>
      </c>
      <c r="M16" s="76">
        <v>157.60857312293095</v>
      </c>
      <c r="N16" s="76">
        <v>67.003790330250439</v>
      </c>
      <c r="O16" s="94"/>
      <c r="P16" s="94" t="s">
        <v>444</v>
      </c>
      <c r="Q16" s="76">
        <v>68.236595117589971</v>
      </c>
      <c r="R16" s="76">
        <v>33.030171258099564</v>
      </c>
      <c r="S16" s="76">
        <v>198.11547304379522</v>
      </c>
      <c r="T16" s="76">
        <v>198.11715557307156</v>
      </c>
      <c r="U16" s="76">
        <v>113.65286738175233</v>
      </c>
      <c r="V16" s="76">
        <v>1069.8512792056624</v>
      </c>
      <c r="W16" s="76">
        <v>157.1334865653622</v>
      </c>
      <c r="X16" s="76">
        <v>1883.6719037930077</v>
      </c>
      <c r="Y16" s="76">
        <v>449967.025239615</v>
      </c>
      <c r="Z16" s="76">
        <v>2286.9783915074631</v>
      </c>
      <c r="AA16" s="76">
        <v>667.2211171291591</v>
      </c>
      <c r="AB16" s="76">
        <v>722.01259834242614</v>
      </c>
      <c r="AC16" s="76">
        <v>28.087667837659669</v>
      </c>
      <c r="AD16" s="76">
        <v>494.27927032438811</v>
      </c>
      <c r="AE16" s="76">
        <v>494.27922580759167</v>
      </c>
      <c r="AF16" s="76">
        <v>1043.5511846249665</v>
      </c>
      <c r="AG16" s="76">
        <v>1666.8365640615966</v>
      </c>
      <c r="AH16" s="76">
        <v>22.175425583114247</v>
      </c>
      <c r="AI16" s="76">
        <v>18.131262506015858</v>
      </c>
      <c r="AJ16" s="76">
        <v>152.47402591052426</v>
      </c>
      <c r="AK16" s="76">
        <v>66.765205927246782</v>
      </c>
      <c r="AL16" s="76">
        <v>955.13699954254116</v>
      </c>
      <c r="AM16" s="76">
        <v>0</v>
      </c>
      <c r="AN16" s="76">
        <v>47740.803964681938</v>
      </c>
      <c r="AO16" s="76">
        <v>110552.0132453689</v>
      </c>
      <c r="AP16" s="76">
        <v>18848.340747212533</v>
      </c>
      <c r="AQ16" s="76">
        <v>130443.9051772065</v>
      </c>
      <c r="AR16" s="76">
        <v>1277.1492885781297</v>
      </c>
      <c r="AS16" s="76">
        <v>3.1598933678356675</v>
      </c>
      <c r="AT16" s="76">
        <v>24663.928595006535</v>
      </c>
      <c r="AU16" s="76">
        <v>16.572105828469379</v>
      </c>
      <c r="AV16" s="76">
        <v>3.4197680306662916</v>
      </c>
      <c r="AW16" s="76">
        <v>1550.2918939356368</v>
      </c>
      <c r="AX16" s="76">
        <v>28.749396939984681</v>
      </c>
      <c r="AY16" s="76">
        <v>1.3855190803419375</v>
      </c>
      <c r="AZ16" s="76">
        <v>0.94948787292558867</v>
      </c>
      <c r="BA16" s="76">
        <v>7129.6217829340194</v>
      </c>
      <c r="BB16" s="76">
        <v>5473.8393073639872</v>
      </c>
      <c r="BC16" s="76">
        <v>1655.7824755700324</v>
      </c>
      <c r="BD16" s="76">
        <v>15.422040559533063</v>
      </c>
      <c r="BE16" s="76">
        <v>0.18827809476567625</v>
      </c>
      <c r="BF16" s="76">
        <v>107.77247028996288</v>
      </c>
      <c r="BG16" s="76">
        <v>3.4098553651129584</v>
      </c>
      <c r="BH16" s="76">
        <v>145.98304804422472</v>
      </c>
      <c r="BI16" s="76">
        <v>21.355828266560842</v>
      </c>
      <c r="BJ16" s="76">
        <v>5.2398000208336786</v>
      </c>
      <c r="BK16" s="76">
        <v>693.40479207658802</v>
      </c>
      <c r="BL16" s="76">
        <v>120.72271002047695</v>
      </c>
      <c r="BM16" s="76">
        <v>16.894781074422525</v>
      </c>
      <c r="BN16" s="76">
        <v>2858.7958990944508</v>
      </c>
      <c r="BO16" s="76">
        <v>0.84444942167253678</v>
      </c>
      <c r="BP16" s="76">
        <v>2364.4408653141318</v>
      </c>
      <c r="BQ16" s="76">
        <v>0</v>
      </c>
      <c r="BR16" s="76">
        <v>1.3907766290430987</v>
      </c>
      <c r="BS16" s="76">
        <v>5434.8079986571956</v>
      </c>
      <c r="BT16" s="76">
        <v>1133.7984658865391</v>
      </c>
      <c r="BU16" s="76">
        <v>46401.242535425539</v>
      </c>
      <c r="BV16" s="90">
        <v>7605.7046634164599</v>
      </c>
      <c r="BW16" s="76">
        <f t="shared" si="0"/>
        <v>17001.300289077197</v>
      </c>
      <c r="BX16" s="76">
        <f t="shared" si="16"/>
        <v>7552.2826066069829</v>
      </c>
      <c r="BY16" s="76"/>
      <c r="BZ16" s="76">
        <f t="shared" si="1"/>
        <v>49629.226939938533</v>
      </c>
      <c r="CA16" s="76"/>
      <c r="CB16" s="24">
        <f t="shared" si="2"/>
        <v>7.999999564619862E-3</v>
      </c>
      <c r="CC16" s="69">
        <f t="shared" si="3"/>
        <v>-4.6422065773879433E-3</v>
      </c>
      <c r="CD16" s="69">
        <f t="shared" si="4"/>
        <v>-4.6503489278354633E-3</v>
      </c>
      <c r="CE16" s="69">
        <f t="shared" si="5"/>
        <v>-5.083833364508003E-3</v>
      </c>
      <c r="CF16" s="69">
        <f t="shared" si="6"/>
        <v>-4.8250464858520942E-3</v>
      </c>
      <c r="CG16" s="69">
        <f t="shared" si="7"/>
        <v>-5.1378714009069149E-3</v>
      </c>
      <c r="CH16" s="69">
        <f t="shared" si="8"/>
        <v>-6.4412807910326393E-3</v>
      </c>
      <c r="CI16" s="69">
        <f t="shared" si="9"/>
        <v>-3.4759508592631986E-3</v>
      </c>
      <c r="CJ16" s="69">
        <f t="shared" si="10"/>
        <v>-3.5896104734551913E-3</v>
      </c>
      <c r="CK16" s="69">
        <f t="shared" si="11"/>
        <v>-3.4760309978625055E-3</v>
      </c>
      <c r="CL16" s="69">
        <f t="shared" si="12"/>
        <v>-3.498819078513982E-3</v>
      </c>
      <c r="CM16" s="69">
        <f t="shared" si="13"/>
        <v>-3.5157404172678703E-3</v>
      </c>
      <c r="CN16" s="69">
        <f t="shared" si="14"/>
        <v>-3.0143446397309106E-3</v>
      </c>
      <c r="CO16" s="69">
        <f t="shared" si="15"/>
        <v>-3.5607597992250006E-3</v>
      </c>
      <c r="CP16" s="69"/>
      <c r="CQ16" s="69"/>
      <c r="CR16" s="69"/>
      <c r="CS16" s="69"/>
      <c r="CT16" s="69"/>
    </row>
    <row r="17" spans="1:98">
      <c r="A17" s="15" t="s">
        <v>488</v>
      </c>
      <c r="B17" s="76">
        <v>461077.64623979677</v>
      </c>
      <c r="C17" s="76">
        <v>820.52086591802527</v>
      </c>
      <c r="D17" s="76">
        <v>108379.5672413396</v>
      </c>
      <c r="E17" s="76">
        <v>5741.6183505225899</v>
      </c>
      <c r="F17" s="76">
        <v>4345.1290020814376</v>
      </c>
      <c r="G17" s="76">
        <v>1550.7052910618411</v>
      </c>
      <c r="H17" s="76">
        <v>38807.517486013458</v>
      </c>
      <c r="I17" s="76">
        <v>185.82517860330066</v>
      </c>
      <c r="J17" s="76">
        <v>1044.0297808691605</v>
      </c>
      <c r="K17" s="76">
        <v>462.23080618563193</v>
      </c>
      <c r="L17" s="76">
        <v>31.394916456677041</v>
      </c>
      <c r="M17" s="76">
        <v>160.46224619576037</v>
      </c>
      <c r="N17" s="76">
        <v>63.78515075142375</v>
      </c>
      <c r="O17" s="94"/>
      <c r="P17" s="94" t="s">
        <v>445</v>
      </c>
      <c r="Q17" s="76">
        <v>69.853001201062312</v>
      </c>
      <c r="R17" s="76">
        <v>31.046635926765838</v>
      </c>
      <c r="S17" s="76">
        <v>183.73701793413042</v>
      </c>
      <c r="T17" s="76">
        <v>183.73865368102531</v>
      </c>
      <c r="U17" s="76">
        <v>106.50032574779672</v>
      </c>
      <c r="V17" s="76">
        <v>1032.2327317283357</v>
      </c>
      <c r="W17" s="76">
        <v>158.82824740626575</v>
      </c>
      <c r="X17" s="76">
        <v>1762.8878814667087</v>
      </c>
      <c r="Y17" s="76">
        <v>454909.90767704515</v>
      </c>
      <c r="Z17" s="76">
        <v>2269.6011826932718</v>
      </c>
      <c r="AA17" s="76">
        <v>653.85808538331969</v>
      </c>
      <c r="AB17" s="76">
        <v>676.09452649494858</v>
      </c>
      <c r="AC17" s="76">
        <v>28.917566146746701</v>
      </c>
      <c r="AD17" s="76">
        <v>457.25469932640425</v>
      </c>
      <c r="AE17" s="76">
        <v>457.254736098271</v>
      </c>
      <c r="AF17" s="76">
        <v>853.70752921620146</v>
      </c>
      <c r="AG17" s="76">
        <v>1299.6799493657859</v>
      </c>
      <c r="AH17" s="76">
        <v>23.064905588791603</v>
      </c>
      <c r="AI17" s="76">
        <v>15.888310025690455</v>
      </c>
      <c r="AJ17" s="76">
        <v>166.69696038547104</v>
      </c>
      <c r="AK17" s="76">
        <v>63.066354153807282</v>
      </c>
      <c r="AL17" s="76">
        <v>809.19764525868493</v>
      </c>
      <c r="AM17" s="76">
        <v>0</v>
      </c>
      <c r="AN17" s="76">
        <v>39637.045635675182</v>
      </c>
      <c r="AO17" s="76">
        <v>90303.218799473092</v>
      </c>
      <c r="AP17" s="76">
        <v>15556.52727690603</v>
      </c>
      <c r="AQ17" s="76">
        <v>106713.45360559529</v>
      </c>
      <c r="AR17" s="76">
        <v>1191.656041770146</v>
      </c>
      <c r="AS17" s="76">
        <v>2.9773792257367555</v>
      </c>
      <c r="AT17" s="76">
        <v>19448.575387622142</v>
      </c>
      <c r="AU17" s="76">
        <v>15.628104281927065</v>
      </c>
      <c r="AV17" s="76">
        <v>3.0128573543433803</v>
      </c>
      <c r="AW17" s="76">
        <v>1355.124130105766</v>
      </c>
      <c r="AX17" s="76">
        <v>26.296838954568248</v>
      </c>
      <c r="AY17" s="76">
        <v>1.1786833595132198</v>
      </c>
      <c r="AZ17" s="76">
        <v>0.88357494017207105</v>
      </c>
      <c r="BA17" s="76">
        <v>5658.3739218496776</v>
      </c>
      <c r="BB17" s="76">
        <v>4276.3932913277877</v>
      </c>
      <c r="BC17" s="76">
        <v>1381.9806305218895</v>
      </c>
      <c r="BD17" s="76">
        <v>13.272248044224707</v>
      </c>
      <c r="BE17" s="76">
        <v>0.16010559180321549</v>
      </c>
      <c r="BF17" s="76">
        <v>97.113976195594105</v>
      </c>
      <c r="BG17" s="76">
        <v>2.936078672817561</v>
      </c>
      <c r="BH17" s="76">
        <v>139.43828320574082</v>
      </c>
      <c r="BI17" s="76">
        <v>20.923028672211291</v>
      </c>
      <c r="BJ17" s="76">
        <v>4.8773503602903476</v>
      </c>
      <c r="BK17" s="76">
        <v>666.17216601905955</v>
      </c>
      <c r="BL17" s="76">
        <v>101.06700910365137</v>
      </c>
      <c r="BM17" s="76">
        <v>14.667399475299968</v>
      </c>
      <c r="BN17" s="76">
        <v>1910.9820376990363</v>
      </c>
      <c r="BO17" s="76">
        <v>0.74904916968424329</v>
      </c>
      <c r="BP17" s="76">
        <v>1514.1319333877866</v>
      </c>
      <c r="BQ17" s="76">
        <v>0</v>
      </c>
      <c r="BR17" s="76">
        <v>1.2054968553340522</v>
      </c>
      <c r="BS17" s="76">
        <v>4498.6181282622038</v>
      </c>
      <c r="BT17" s="76">
        <v>989.5804299916997</v>
      </c>
      <c r="BU17" s="76">
        <v>38386.945497114706</v>
      </c>
      <c r="BV17" s="90">
        <v>6425.6630814932996</v>
      </c>
      <c r="BW17" s="76">
        <f t="shared" si="0"/>
        <v>13406.26125663791</v>
      </c>
      <c r="BX17" s="76">
        <f t="shared" si="16"/>
        <v>6375.2006541319188</v>
      </c>
      <c r="BY17" s="76"/>
      <c r="BZ17" s="76">
        <f t="shared" si="1"/>
        <v>41402.632718586945</v>
      </c>
      <c r="CA17" s="76"/>
      <c r="CB17" s="24">
        <f t="shared" si="2"/>
        <v>7.9999990663917487E-3</v>
      </c>
      <c r="CC17" s="69">
        <f t="shared" si="3"/>
        <v>-1.3376789382549915E-2</v>
      </c>
      <c r="CD17" s="69">
        <f t="shared" si="4"/>
        <v>-1.3800039864521363E-2</v>
      </c>
      <c r="CE17" s="69">
        <f t="shared" si="5"/>
        <v>-1.5372949700326828E-2</v>
      </c>
      <c r="CF17" s="69">
        <f t="shared" si="6"/>
        <v>-1.4498425982168535E-2</v>
      </c>
      <c r="CG17" s="69">
        <f t="shared" si="7"/>
        <v>-1.5819026482464311E-2</v>
      </c>
      <c r="CH17" s="69">
        <f t="shared" si="8"/>
        <v>-2.358498283642985E-2</v>
      </c>
      <c r="CI17" s="69">
        <f t="shared" si="9"/>
        <v>-1.0837384510625525E-2</v>
      </c>
      <c r="CJ17" s="69">
        <f t="shared" si="10"/>
        <v>-1.1228429526924634E-2</v>
      </c>
      <c r="CK17" s="69">
        <f t="shared" si="11"/>
        <v>-1.1299533171365766E-2</v>
      </c>
      <c r="CL17" s="69">
        <f t="shared" si="12"/>
        <v>-1.0765336322829482E-2</v>
      </c>
      <c r="CM17" s="69">
        <f t="shared" si="13"/>
        <v>-1.1093532623085919E-2</v>
      </c>
      <c r="CN17" s="69">
        <f t="shared" si="14"/>
        <v>-1.0183073141710755E-2</v>
      </c>
      <c r="CO17" s="69">
        <f t="shared" si="15"/>
        <v>-1.1269027181854288E-2</v>
      </c>
      <c r="CP17" s="69"/>
      <c r="CQ17" s="69"/>
      <c r="CR17" s="69"/>
      <c r="CS17" s="69"/>
      <c r="CT17" s="69"/>
    </row>
    <row r="18" spans="1:98">
      <c r="A18" s="15" t="s">
        <v>489</v>
      </c>
      <c r="B18" s="76">
        <v>336542.99998703372</v>
      </c>
      <c r="C18" s="76">
        <v>511.80177375089119</v>
      </c>
      <c r="D18" s="76">
        <v>74716.445649123911</v>
      </c>
      <c r="E18" s="76">
        <v>5101.9907701020757</v>
      </c>
      <c r="F18" s="76">
        <v>4112.5548790469775</v>
      </c>
      <c r="G18" s="76">
        <v>1885.3834462378213</v>
      </c>
      <c r="H18" s="76">
        <v>28956.657970992554</v>
      </c>
      <c r="I18" s="76">
        <v>124.40727576966971</v>
      </c>
      <c r="J18" s="76">
        <v>746.41039384845237</v>
      </c>
      <c r="K18" s="76">
        <v>291.27030095101378</v>
      </c>
      <c r="L18" s="76">
        <v>21.109292549828517</v>
      </c>
      <c r="M18" s="76">
        <v>110.91689045235081</v>
      </c>
      <c r="N18" s="76">
        <v>43.397033847697735</v>
      </c>
      <c r="O18" s="94"/>
      <c r="P18" s="94" t="s">
        <v>393</v>
      </c>
      <c r="Q18" s="76">
        <v>51.142343109795796</v>
      </c>
      <c r="R18" s="76">
        <v>21.112032292189131</v>
      </c>
      <c r="S18" s="76">
        <v>124.42303056508801</v>
      </c>
      <c r="T18" s="76">
        <v>124.42415194372764</v>
      </c>
      <c r="U18" s="76">
        <v>73.792042784850935</v>
      </c>
      <c r="V18" s="76">
        <v>746.37878588923968</v>
      </c>
      <c r="W18" s="76">
        <v>110.91523819184391</v>
      </c>
      <c r="X18" s="76">
        <v>1211.5561788204168</v>
      </c>
      <c r="Y18" s="76">
        <v>336515.67550477583</v>
      </c>
      <c r="Z18" s="76">
        <v>1651.5490902268555</v>
      </c>
      <c r="AA18" s="76">
        <v>476.85113949280912</v>
      </c>
      <c r="AB18" s="76">
        <v>482.63546962084649</v>
      </c>
      <c r="AC18" s="76">
        <v>21.445534477298597</v>
      </c>
      <c r="AD18" s="76">
        <v>291.31997141109474</v>
      </c>
      <c r="AE18" s="76">
        <v>291.31993401036607</v>
      </c>
      <c r="AF18" s="76">
        <v>597.79397328218602</v>
      </c>
      <c r="AG18" s="76">
        <v>1081.0826492737206</v>
      </c>
      <c r="AH18" s="76">
        <v>17.512496619488967</v>
      </c>
      <c r="AI18" s="76">
        <v>10.135653675664829</v>
      </c>
      <c r="AJ18" s="76">
        <v>126.7484945220917</v>
      </c>
      <c r="AK18" s="76">
        <v>43.400533827635378</v>
      </c>
      <c r="AL18" s="76">
        <v>511.78455273069977</v>
      </c>
      <c r="AM18" s="76">
        <v>0</v>
      </c>
      <c r="AN18" s="76">
        <v>29950.218140401335</v>
      </c>
      <c r="AO18" s="76">
        <v>63616.487471463908</v>
      </c>
      <c r="AP18" s="76">
        <v>10509.94123560244</v>
      </c>
      <c r="AQ18" s="76">
        <v>74724.222680348539</v>
      </c>
      <c r="AR18" s="76">
        <v>880.28107182316739</v>
      </c>
      <c r="AS18" s="76">
        <v>1.7051213714953397</v>
      </c>
      <c r="AT18" s="76">
        <v>15122.109248125798</v>
      </c>
      <c r="AU18" s="76">
        <v>8.9414356333052218</v>
      </c>
      <c r="AV18" s="76">
        <v>1.8358193250549779</v>
      </c>
      <c r="AW18" s="76">
        <v>832.14784602920054</v>
      </c>
      <c r="AX18" s="76">
        <v>15.469599204131464</v>
      </c>
      <c r="AY18" s="76">
        <v>0.74147308685659497</v>
      </c>
      <c r="AZ18" s="76">
        <v>0.51185738686155524</v>
      </c>
      <c r="BA18" s="76">
        <v>5103.699120568901</v>
      </c>
      <c r="BB18" s="76">
        <v>4114.049118419397</v>
      </c>
      <c r="BC18" s="76">
        <v>989.65000214950624</v>
      </c>
      <c r="BD18" s="76">
        <v>8.257724177538206</v>
      </c>
      <c r="BE18" s="76">
        <v>0.10077079967151129</v>
      </c>
      <c r="BF18" s="76">
        <v>57.920145119242513</v>
      </c>
      <c r="BG18" s="76">
        <v>1.8272275448778372</v>
      </c>
      <c r="BH18" s="76">
        <v>78.83124875301074</v>
      </c>
      <c r="BI18" s="76">
        <v>11.55939057193406</v>
      </c>
      <c r="BJ18" s="76">
        <v>2.8238161979089167</v>
      </c>
      <c r="BK18" s="76">
        <v>374.60909060445226</v>
      </c>
      <c r="BL18" s="76">
        <v>75.927977180433984</v>
      </c>
      <c r="BM18" s="76">
        <v>9.0543962609611022</v>
      </c>
      <c r="BN18" s="76">
        <v>2707.2588125905954</v>
      </c>
      <c r="BO18" s="76">
        <v>0.45334376229765705</v>
      </c>
      <c r="BP18" s="76">
        <v>1885.6112136245642</v>
      </c>
      <c r="BQ18" s="76">
        <v>0</v>
      </c>
      <c r="BR18" s="76">
        <v>0.74698917076524884</v>
      </c>
      <c r="BS18" s="76">
        <v>3415.008418161739</v>
      </c>
      <c r="BT18" s="76">
        <v>337.63077908444251</v>
      </c>
      <c r="BU18" s="76">
        <v>28954.495446573743</v>
      </c>
      <c r="BV18" s="90">
        <v>4966.7428554766902</v>
      </c>
      <c r="BW18" s="76">
        <f t="shared" si="0"/>
        <v>10423.948453356687</v>
      </c>
      <c r="BX18" s="76">
        <f t="shared" si="16"/>
        <v>4932.0159981038832</v>
      </c>
      <c r="BY18" s="76"/>
      <c r="BZ18" s="76">
        <f t="shared" si="1"/>
        <v>31165.020219512298</v>
      </c>
      <c r="CA18" s="76"/>
      <c r="CB18" s="24">
        <f t="shared" si="2"/>
        <v>8.0000025672986724E-3</v>
      </c>
      <c r="CC18" s="69">
        <f t="shared" si="3"/>
        <v>-8.1191652356275853E-5</v>
      </c>
      <c r="CD18" s="69">
        <f t="shared" si="4"/>
        <v>-3.3647832177689949E-5</v>
      </c>
      <c r="CE18" s="69">
        <f t="shared" si="5"/>
        <v>1.0408727499097295E-4</v>
      </c>
      <c r="CF18" s="69">
        <f t="shared" si="6"/>
        <v>3.3483997596317559E-4</v>
      </c>
      <c r="CG18" s="69">
        <f t="shared" si="7"/>
        <v>3.6333603231230557E-4</v>
      </c>
      <c r="CH18" s="69">
        <f t="shared" si="8"/>
        <v>1.2080693038724988E-4</v>
      </c>
      <c r="CI18" s="69">
        <f t="shared" si="9"/>
        <v>-7.4681422869210499E-5</v>
      </c>
      <c r="CJ18" s="69">
        <f t="shared" si="10"/>
        <v>1.356526292656065E-4</v>
      </c>
      <c r="CK18" s="69">
        <f t="shared" si="11"/>
        <v>-4.2346622545974458E-5</v>
      </c>
      <c r="CL18" s="69">
        <f t="shared" si="12"/>
        <v>1.7040206018338892E-4</v>
      </c>
      <c r="CM18" s="69">
        <f t="shared" si="13"/>
        <v>1.2978844999882166E-4</v>
      </c>
      <c r="CN18" s="69">
        <f t="shared" si="14"/>
        <v>-1.4896383230389706E-5</v>
      </c>
      <c r="CO18" s="69">
        <f t="shared" si="15"/>
        <v>8.0650211024256305E-5</v>
      </c>
      <c r="CP18" s="69"/>
      <c r="CQ18" s="69"/>
      <c r="CR18" s="69"/>
      <c r="CS18" s="69"/>
      <c r="CT18" s="69"/>
    </row>
    <row r="19" spans="1:98">
      <c r="A19" s="15" t="s">
        <v>490</v>
      </c>
      <c r="B19" s="76">
        <v>84294.737449087479</v>
      </c>
      <c r="C19" s="76">
        <v>155.41601171969936</v>
      </c>
      <c r="D19" s="76">
        <v>21868.296545206489</v>
      </c>
      <c r="E19" s="76">
        <v>1544.6245255723957</v>
      </c>
      <c r="F19" s="76">
        <v>1244.7077653234012</v>
      </c>
      <c r="G19" s="76">
        <v>578.93322290835886</v>
      </c>
      <c r="H19" s="76">
        <v>8126.6008402954003</v>
      </c>
      <c r="I19" s="76">
        <v>33.957855314170516</v>
      </c>
      <c r="J19" s="76">
        <v>190.70244875303666</v>
      </c>
      <c r="K19" s="76">
        <v>80.801141759370623</v>
      </c>
      <c r="L19" s="76">
        <v>5.6912827234609189</v>
      </c>
      <c r="M19" s="76">
        <v>27.881563490219257</v>
      </c>
      <c r="N19" s="76">
        <v>11.575890148146893</v>
      </c>
      <c r="O19" s="94"/>
      <c r="P19" s="94" t="s">
        <v>446</v>
      </c>
      <c r="Q19" s="76">
        <v>12.399021056291934</v>
      </c>
      <c r="R19" s="76">
        <v>5.6921227159425483</v>
      </c>
      <c r="S19" s="76">
        <v>33.962729820039939</v>
      </c>
      <c r="T19" s="76">
        <v>33.963036921075478</v>
      </c>
      <c r="U19" s="76">
        <v>19.827193180475867</v>
      </c>
      <c r="V19" s="76">
        <v>190.69532559287515</v>
      </c>
      <c r="W19" s="76">
        <v>27.881221624268747</v>
      </c>
      <c r="X19" s="76">
        <v>323.92588091264736</v>
      </c>
      <c r="Y19" s="76">
        <v>84291.14884174669</v>
      </c>
      <c r="Z19" s="76">
        <v>413.58567508897301</v>
      </c>
      <c r="AA19" s="76">
        <v>120.83774547266327</v>
      </c>
      <c r="AB19" s="76">
        <v>128.64338906250438</v>
      </c>
      <c r="AC19" s="76">
        <v>5.1645093964574809</v>
      </c>
      <c r="AD19" s="76">
        <v>80.816259677073532</v>
      </c>
      <c r="AE19" s="76">
        <v>80.816269474078567</v>
      </c>
      <c r="AF19" s="76">
        <v>174.96172532835092</v>
      </c>
      <c r="AG19" s="76">
        <v>309.21332515126477</v>
      </c>
      <c r="AH19" s="76">
        <v>4.1128005633384594</v>
      </c>
      <c r="AI19" s="76">
        <v>2.9965568640001767</v>
      </c>
      <c r="AJ19" s="76">
        <v>28.620128737398442</v>
      </c>
      <c r="AK19" s="76">
        <v>11.576995704218978</v>
      </c>
      <c r="AL19" s="76">
        <v>155.41085030065526</v>
      </c>
      <c r="AM19" s="76">
        <v>0</v>
      </c>
      <c r="AN19" s="76">
        <v>8383.120922193375</v>
      </c>
      <c r="AO19" s="76">
        <v>18628.254683884767</v>
      </c>
      <c r="AP19" s="76">
        <v>3067.0071513969028</v>
      </c>
      <c r="AQ19" s="76">
        <v>21870.223560610022</v>
      </c>
      <c r="AR19" s="76">
        <v>230.84230571052214</v>
      </c>
      <c r="AS19" s="76">
        <v>0.50977011910470293</v>
      </c>
      <c r="AT19" s="76">
        <v>4351.0198060417688</v>
      </c>
      <c r="AU19" s="76">
        <v>2.6733686205129059</v>
      </c>
      <c r="AV19" s="76">
        <v>0.55454979634804369</v>
      </c>
      <c r="AW19" s="76">
        <v>251.64569927853745</v>
      </c>
      <c r="AX19" s="76">
        <v>4.6474816261291805</v>
      </c>
      <c r="AY19" s="76">
        <v>0.22515753997255253</v>
      </c>
      <c r="AZ19" s="76">
        <v>0.15332653648373806</v>
      </c>
      <c r="BA19" s="76">
        <v>1545.1452385532173</v>
      </c>
      <c r="BB19" s="76">
        <v>1245.1632646449184</v>
      </c>
      <c r="BC19" s="76">
        <v>299.9819739082987</v>
      </c>
      <c r="BD19" s="76">
        <v>2.5036839387776473</v>
      </c>
      <c r="BE19" s="76">
        <v>3.0600325071512433E-2</v>
      </c>
      <c r="BF19" s="76">
        <v>17.441945656067947</v>
      </c>
      <c r="BG19" s="76">
        <v>0.55381270490583512</v>
      </c>
      <c r="BH19" s="76">
        <v>23.527856875940419</v>
      </c>
      <c r="BI19" s="76">
        <v>3.4346288287394535</v>
      </c>
      <c r="BJ19" s="76">
        <v>0.84619666881617384</v>
      </c>
      <c r="BK19" s="76">
        <v>111.70361491867699</v>
      </c>
      <c r="BL19" s="76">
        <v>21.747714641807349</v>
      </c>
      <c r="BM19" s="76">
        <v>2.7414670712148017</v>
      </c>
      <c r="BN19" s="76">
        <v>821.83328295772094</v>
      </c>
      <c r="BO19" s="76">
        <v>0.13682118189784884</v>
      </c>
      <c r="BP19" s="76">
        <v>579.0132081989891</v>
      </c>
      <c r="BQ19" s="76">
        <v>0</v>
      </c>
      <c r="BR19" s="76">
        <v>0.22586162904973076</v>
      </c>
      <c r="BS19" s="76">
        <v>955.16638409027973</v>
      </c>
      <c r="BT19" s="76">
        <v>93.787502670282251</v>
      </c>
      <c r="BU19" s="76">
        <v>8126.1928674967075</v>
      </c>
      <c r="BV19" s="90">
        <v>1380.1608278810199</v>
      </c>
      <c r="BW19" s="76">
        <f t="shared" si="0"/>
        <v>2999.2380979085028</v>
      </c>
      <c r="BX19" s="76">
        <f t="shared" si="16"/>
        <v>1370.8975160465923</v>
      </c>
      <c r="BY19" s="76"/>
      <c r="BZ19" s="76">
        <f t="shared" si="1"/>
        <v>8707.7509432407351</v>
      </c>
      <c r="CA19" s="76"/>
      <c r="CB19" s="24">
        <f t="shared" si="2"/>
        <v>7.999997112213825E-3</v>
      </c>
      <c r="CC19" s="69">
        <f t="shared" si="3"/>
        <v>-4.2572139725289754E-5</v>
      </c>
      <c r="CD19" s="69">
        <f t="shared" si="4"/>
        <v>-3.3210342917619954E-5</v>
      </c>
      <c r="CE19" s="69">
        <f t="shared" si="5"/>
        <v>8.811913628249225E-5</v>
      </c>
      <c r="CF19" s="69">
        <f t="shared" si="6"/>
        <v>3.3711298260568376E-4</v>
      </c>
      <c r="CG19" s="69">
        <f t="shared" si="7"/>
        <v>3.6594880678587286E-4</v>
      </c>
      <c r="CH19" s="69">
        <f t="shared" si="8"/>
        <v>1.3815978676854886E-4</v>
      </c>
      <c r="CI19" s="69">
        <f t="shared" si="9"/>
        <v>-5.0202145609248845E-5</v>
      </c>
      <c r="CJ19" s="69">
        <f t="shared" si="10"/>
        <v>1.5258934514630247E-4</v>
      </c>
      <c r="CK19" s="69">
        <f t="shared" si="11"/>
        <v>-3.7352221788914292E-5</v>
      </c>
      <c r="CL19" s="69">
        <f t="shared" si="12"/>
        <v>1.8722154636125138E-4</v>
      </c>
      <c r="CM19" s="69">
        <f t="shared" si="13"/>
        <v>1.4759282264553399E-4</v>
      </c>
      <c r="CN19" s="69">
        <f t="shared" si="14"/>
        <v>-1.2261362266504067E-5</v>
      </c>
      <c r="CO19" s="69">
        <f t="shared" si="15"/>
        <v>9.5505059043961277E-5</v>
      </c>
      <c r="CP19" s="69"/>
      <c r="CQ19" s="69"/>
      <c r="CR19" s="69"/>
      <c r="CS19" s="69"/>
      <c r="CT19" s="69"/>
    </row>
    <row r="20" spans="1:98">
      <c r="A20" s="15" t="s">
        <v>491</v>
      </c>
      <c r="B20" s="76">
        <v>80538.757630884516</v>
      </c>
      <c r="C20" s="76">
        <v>105.90731840387443</v>
      </c>
      <c r="D20" s="76">
        <v>14992.291998227305</v>
      </c>
      <c r="E20" s="76">
        <v>1051.8416966453567</v>
      </c>
      <c r="F20" s="76">
        <v>847.54945808823754</v>
      </c>
      <c r="G20" s="76">
        <v>406.34068016932605</v>
      </c>
      <c r="H20" s="76">
        <v>6297.6917762549365</v>
      </c>
      <c r="I20" s="76">
        <v>25.830326299790094</v>
      </c>
      <c r="J20" s="76">
        <v>156.4306442821368</v>
      </c>
      <c r="K20" s="76">
        <v>60.525561520785587</v>
      </c>
      <c r="L20" s="76">
        <v>4.3709349772380266</v>
      </c>
      <c r="M20" s="76">
        <v>22.885437014002321</v>
      </c>
      <c r="N20" s="76">
        <v>9.0209296429578494</v>
      </c>
      <c r="O20" s="94"/>
      <c r="P20" s="94" t="s">
        <v>447</v>
      </c>
      <c r="Q20" s="76">
        <v>10.637796714729744</v>
      </c>
      <c r="R20" s="76">
        <v>4.3713853750919602</v>
      </c>
      <c r="S20" s="76">
        <v>25.832877360033791</v>
      </c>
      <c r="T20" s="76">
        <v>25.833129064203114</v>
      </c>
      <c r="U20" s="76">
        <v>15.332002458605459</v>
      </c>
      <c r="V20" s="76">
        <v>156.42490472128637</v>
      </c>
      <c r="W20" s="76">
        <v>22.885031127018635</v>
      </c>
      <c r="X20" s="76">
        <v>253.23573192969465</v>
      </c>
      <c r="Y20" s="76">
        <v>80536.431562250204</v>
      </c>
      <c r="Z20" s="76">
        <v>344.01911383124735</v>
      </c>
      <c r="AA20" s="76">
        <v>99.448249221587588</v>
      </c>
      <c r="AB20" s="76">
        <v>100.70427991165199</v>
      </c>
      <c r="AC20" s="76">
        <v>4.4623163474374925</v>
      </c>
      <c r="AD20" s="76">
        <v>60.533958101547107</v>
      </c>
      <c r="AE20" s="76">
        <v>60.533938937810944</v>
      </c>
      <c r="AF20" s="76">
        <v>119.94392180646727</v>
      </c>
      <c r="AG20" s="76">
        <v>242.77895167751902</v>
      </c>
      <c r="AH20" s="76">
        <v>3.6927423361125924</v>
      </c>
      <c r="AI20" s="76">
        <v>2.0917565371737843</v>
      </c>
      <c r="AJ20" s="76">
        <v>26.449842369300647</v>
      </c>
      <c r="AK20" s="76">
        <v>9.0214866871909223</v>
      </c>
      <c r="AL20" s="76">
        <v>105.90293989869758</v>
      </c>
      <c r="AM20" s="76">
        <v>0</v>
      </c>
      <c r="AN20" s="76">
        <v>6508.6633066022923</v>
      </c>
      <c r="AO20" s="76">
        <v>12782.397034342504</v>
      </c>
      <c r="AP20" s="76">
        <v>2090.6481142655584</v>
      </c>
      <c r="AQ20" s="76">
        <v>14992.989070414531</v>
      </c>
      <c r="AR20" s="76">
        <v>186.13426716546238</v>
      </c>
      <c r="AS20" s="76">
        <v>0.34608762997624509</v>
      </c>
      <c r="AT20" s="76">
        <v>3334.6721060368072</v>
      </c>
      <c r="AU20" s="76">
        <v>1.8150387319014316</v>
      </c>
      <c r="AV20" s="76">
        <v>0.37741094616864229</v>
      </c>
      <c r="AW20" s="76">
        <v>171.30780640112002</v>
      </c>
      <c r="AX20" s="76">
        <v>3.1589367428914721</v>
      </c>
      <c r="AY20" s="76">
        <v>0.1534286216152162</v>
      </c>
      <c r="AZ20" s="76">
        <v>0.10414308437639508</v>
      </c>
      <c r="BA20" s="76">
        <v>1052.1340636819837</v>
      </c>
      <c r="BB20" s="76">
        <v>847.8057899781636</v>
      </c>
      <c r="BC20" s="76">
        <v>204.32827370382009</v>
      </c>
      <c r="BD20" s="76">
        <v>1.7054472450492455</v>
      </c>
      <c r="BE20" s="76">
        <v>2.0851906876767141E-2</v>
      </c>
      <c r="BF20" s="76">
        <v>11.862170200124561</v>
      </c>
      <c r="BG20" s="76">
        <v>0.37720121022724123</v>
      </c>
      <c r="BH20" s="76">
        <v>15.967614245164977</v>
      </c>
      <c r="BI20" s="76">
        <v>2.3284098181738013</v>
      </c>
      <c r="BJ20" s="76">
        <v>0.57483103556606407</v>
      </c>
      <c r="BK20" s="76">
        <v>75.793310559588221</v>
      </c>
      <c r="BL20" s="76">
        <v>16.065372151315554</v>
      </c>
      <c r="BM20" s="76">
        <v>1.8668089636623177</v>
      </c>
      <c r="BN20" s="76">
        <v>559.95319434294026</v>
      </c>
      <c r="BO20" s="76">
        <v>9.3098292740730976E-2</v>
      </c>
      <c r="BP20" s="76">
        <v>406.39157742687547</v>
      </c>
      <c r="BQ20" s="76">
        <v>0</v>
      </c>
      <c r="BR20" s="76">
        <v>0.1536117308309155</v>
      </c>
      <c r="BS20" s="76">
        <v>743.28037673281642</v>
      </c>
      <c r="BT20" s="76">
        <v>73.854222217100201</v>
      </c>
      <c r="BU20" s="76">
        <v>6297.4112606579702</v>
      </c>
      <c r="BV20" s="90">
        <v>1063.1666070803601</v>
      </c>
      <c r="BW20" s="76">
        <f t="shared" si="0"/>
        <v>2298.6509072127087</v>
      </c>
      <c r="BX20" s="76">
        <f t="shared" si="16"/>
        <v>1055.9480810889295</v>
      </c>
      <c r="BY20" s="76"/>
      <c r="BZ20" s="76">
        <f t="shared" si="1"/>
        <v>6762.9710866326204</v>
      </c>
      <c r="CA20" s="76"/>
      <c r="CB20" s="24">
        <f t="shared" si="2"/>
        <v>8.0000006164982172E-3</v>
      </c>
      <c r="CC20" s="69">
        <f t="shared" si="3"/>
        <v>-2.8881357283575057E-5</v>
      </c>
      <c r="CD20" s="69">
        <f t="shared" si="4"/>
        <v>-4.1342800883201837E-5</v>
      </c>
      <c r="CE20" s="69">
        <f t="shared" si="5"/>
        <v>4.6495371575487428E-5</v>
      </c>
      <c r="CF20" s="69">
        <f t="shared" si="6"/>
        <v>2.7795726064045915E-4</v>
      </c>
      <c r="CG20" s="69">
        <f t="shared" si="7"/>
        <v>3.0243885767356941E-4</v>
      </c>
      <c r="CH20" s="69">
        <f t="shared" si="8"/>
        <v>1.2525759795502944E-4</v>
      </c>
      <c r="CI20" s="69">
        <f t="shared" si="9"/>
        <v>-4.4542604962661341E-5</v>
      </c>
      <c r="CJ20" s="69">
        <f t="shared" si="10"/>
        <v>1.0850673663545059E-4</v>
      </c>
      <c r="CK20" s="69">
        <f t="shared" si="11"/>
        <v>-3.6690770384334379E-5</v>
      </c>
      <c r="CL20" s="69">
        <f t="shared" si="12"/>
        <v>1.3841122353702907E-4</v>
      </c>
      <c r="CM20" s="69">
        <f t="shared" si="13"/>
        <v>1.0304382386814677E-4</v>
      </c>
      <c r="CN20" s="69">
        <f t="shared" si="14"/>
        <v>-1.7735601178908567E-5</v>
      </c>
      <c r="CO20" s="69">
        <f t="shared" si="15"/>
        <v>6.1750202597772729E-5</v>
      </c>
      <c r="CP20" s="69"/>
      <c r="CQ20" s="69"/>
      <c r="CR20" s="69"/>
      <c r="CS20" s="69"/>
      <c r="CT20" s="69"/>
    </row>
    <row r="21" spans="1:98">
      <c r="A21" s="47" t="s">
        <v>492</v>
      </c>
      <c r="B21" s="76">
        <v>366243.48183043848</v>
      </c>
      <c r="C21" s="76">
        <v>639.93989433537524</v>
      </c>
      <c r="D21" s="76">
        <v>91284.414375166103</v>
      </c>
      <c r="E21" s="76">
        <v>2936.1194095984797</v>
      </c>
      <c r="F21" s="76">
        <v>1974.5057283923948</v>
      </c>
      <c r="G21" s="76">
        <v>719.64585829059001</v>
      </c>
      <c r="H21" s="76">
        <v>35270.04321870776</v>
      </c>
      <c r="I21" s="76">
        <v>140.75736201923698</v>
      </c>
      <c r="J21" s="76">
        <v>768.40492152653553</v>
      </c>
      <c r="K21" s="76">
        <v>351.53919128138165</v>
      </c>
      <c r="L21" s="76">
        <v>23.503739953900503</v>
      </c>
      <c r="M21" s="76">
        <v>114.69661729350693</v>
      </c>
      <c r="N21" s="76">
        <v>48.361830563061979</v>
      </c>
      <c r="O21" s="94"/>
      <c r="P21" s="94" t="s">
        <v>448</v>
      </c>
      <c r="Q21" s="76">
        <v>51.956202843249095</v>
      </c>
      <c r="R21" s="76">
        <v>23.506886557490624</v>
      </c>
      <c r="S21" s="76">
        <v>140.77617076878261</v>
      </c>
      <c r="T21" s="76">
        <v>140.77745537102544</v>
      </c>
      <c r="U21" s="76">
        <v>81.533747823657819</v>
      </c>
      <c r="V21" s="76">
        <v>768.37001724933805</v>
      </c>
      <c r="W21" s="76">
        <v>114.69277985050165</v>
      </c>
      <c r="X21" s="76">
        <v>1365.2809503823369</v>
      </c>
      <c r="Y21" s="76">
        <v>366237.44347624795</v>
      </c>
      <c r="Z21" s="76">
        <v>1712.2324862866124</v>
      </c>
      <c r="AA21" s="76">
        <v>496.90107378422931</v>
      </c>
      <c r="AB21" s="76">
        <v>522.83871913185715</v>
      </c>
      <c r="AC21" s="76">
        <v>20.917225066281649</v>
      </c>
      <c r="AD21" s="76">
        <v>351.59711678065884</v>
      </c>
      <c r="AE21" s="76">
        <v>351.59713485216128</v>
      </c>
      <c r="AF21" s="76">
        <v>730.3481874876677</v>
      </c>
      <c r="AG21" s="76">
        <v>1253.8852490988495</v>
      </c>
      <c r="AH21" s="76">
        <v>17.45491620665025</v>
      </c>
      <c r="AI21" s="76">
        <v>12.328107899936613</v>
      </c>
      <c r="AJ21" s="76">
        <v>121.8286482433231</v>
      </c>
      <c r="AK21" s="76">
        <v>48.365948557405389</v>
      </c>
      <c r="AL21" s="76">
        <v>639.91789645992822</v>
      </c>
      <c r="AM21" s="76">
        <v>0</v>
      </c>
      <c r="AN21" s="76">
        <v>36246.032603052307</v>
      </c>
      <c r="AO21" s="76">
        <v>77107.698051224404</v>
      </c>
      <c r="AP21" s="76">
        <v>13455.489762573236</v>
      </c>
      <c r="AQ21" s="76">
        <v>91293.536001285305</v>
      </c>
      <c r="AR21" s="76">
        <v>946.21314024796459</v>
      </c>
      <c r="AS21" s="76">
        <v>2.1532851988293458</v>
      </c>
      <c r="AT21" s="76">
        <v>18784.723653175479</v>
      </c>
      <c r="AU21" s="76">
        <v>11.292512849088117</v>
      </c>
      <c r="AV21" s="76">
        <v>2.3032783393684868</v>
      </c>
      <c r="AW21" s="76">
        <v>1043.4370757893926</v>
      </c>
      <c r="AX21" s="76">
        <v>19.476655065945753</v>
      </c>
      <c r="AY21" s="76">
        <v>0.92711144441321225</v>
      </c>
      <c r="AZ21" s="76">
        <v>0.64559623351356121</v>
      </c>
      <c r="BA21" s="76">
        <v>2936.7671869222931</v>
      </c>
      <c r="BB21" s="76">
        <v>1975.0098386416225</v>
      </c>
      <c r="BC21" s="76">
        <v>961.75734828067061</v>
      </c>
      <c r="BD21" s="76">
        <v>10.335534341947891</v>
      </c>
      <c r="BE21" s="76">
        <v>0.12600007947662273</v>
      </c>
      <c r="BF21" s="76">
        <v>72.817318848966849</v>
      </c>
      <c r="BG21" s="76">
        <v>2.2875051498867363</v>
      </c>
      <c r="BH21" s="76">
        <v>99.689083229991695</v>
      </c>
      <c r="BI21" s="76">
        <v>14.655566656194708</v>
      </c>
      <c r="BJ21" s="76">
        <v>3.5617664067417349</v>
      </c>
      <c r="BK21" s="76">
        <v>474.00416871972084</v>
      </c>
      <c r="BL21" s="76">
        <v>86.649426663871225</v>
      </c>
      <c r="BM21" s="76">
        <v>11.342551732006152</v>
      </c>
      <c r="BN21" s="76">
        <v>205.38574879434736</v>
      </c>
      <c r="BO21" s="76">
        <v>0.56907976179059383</v>
      </c>
      <c r="BP21" s="76">
        <v>719.62944226811533</v>
      </c>
      <c r="BQ21" s="76">
        <v>0</v>
      </c>
      <c r="BR21" s="76">
        <v>0.93367831075985597</v>
      </c>
      <c r="BS21" s="76">
        <v>4149.3843340473113</v>
      </c>
      <c r="BT21" s="76">
        <v>1042.6372922498058</v>
      </c>
      <c r="BU21" s="76">
        <v>35270.310785892616</v>
      </c>
      <c r="BV21" s="90">
        <v>5686.5143051902796</v>
      </c>
      <c r="BW21" s="76">
        <f t="shared" si="0"/>
        <v>12948.656027962479</v>
      </c>
      <c r="BX21" s="76">
        <f t="shared" si="16"/>
        <v>5647.8143803477878</v>
      </c>
      <c r="BY21" s="76"/>
      <c r="BZ21" s="76">
        <f t="shared" si="1"/>
        <v>37614.956461451235</v>
      </c>
      <c r="CA21" s="76"/>
      <c r="CB21" s="24">
        <f t="shared" si="2"/>
        <v>7.9999988989076423E-3</v>
      </c>
      <c r="CC21" s="69">
        <f t="shared" si="3"/>
        <v>-1.6487267323784684E-5</v>
      </c>
      <c r="CD21" s="69">
        <f t="shared" si="4"/>
        <v>-3.437490870900305E-5</v>
      </c>
      <c r="CE21" s="69">
        <f t="shared" si="5"/>
        <v>9.9925339737772965E-5</v>
      </c>
      <c r="CF21" s="69">
        <f t="shared" si="6"/>
        <v>2.2062363052939598E-4</v>
      </c>
      <c r="CG21" s="69">
        <f t="shared" si="7"/>
        <v>2.5530959063776217E-4</v>
      </c>
      <c r="CH21" s="69">
        <f t="shared" si="8"/>
        <v>-2.281125123637941E-5</v>
      </c>
      <c r="CI21" s="69">
        <f t="shared" si="9"/>
        <v>7.5862448819925955E-6</v>
      </c>
      <c r="CJ21" s="69">
        <f t="shared" si="10"/>
        <v>1.4275169341206189E-4</v>
      </c>
      <c r="CK21" s="69">
        <f t="shared" si="11"/>
        <v>-4.5424328006829825E-5</v>
      </c>
      <c r="CL21" s="69">
        <f t="shared" si="12"/>
        <v>1.6482819616333541E-4</v>
      </c>
      <c r="CM21" s="69">
        <f t="shared" si="13"/>
        <v>1.3387671903674641E-4</v>
      </c>
      <c r="CN21" s="69">
        <f t="shared" si="14"/>
        <v>-3.3457333754327352E-5</v>
      </c>
      <c r="CO21" s="69">
        <f t="shared" si="15"/>
        <v>8.5149678898951021E-5</v>
      </c>
      <c r="CP21" s="69"/>
      <c r="CQ21" s="69"/>
      <c r="CR21" s="69"/>
      <c r="CS21" s="69"/>
      <c r="CT21" s="69"/>
    </row>
    <row r="22" spans="1:98">
      <c r="A22" s="15" t="s">
        <v>493</v>
      </c>
      <c r="B22" s="76">
        <v>99378.367888347289</v>
      </c>
      <c r="C22" s="76">
        <v>192.24311052695077</v>
      </c>
      <c r="D22" s="76">
        <v>29052.465788179943</v>
      </c>
      <c r="E22" s="76">
        <v>1842.2260178732272</v>
      </c>
      <c r="F22" s="76">
        <v>1488.625428620139</v>
      </c>
      <c r="G22" s="76">
        <v>710.89318802093646</v>
      </c>
      <c r="H22" s="76">
        <v>8532.7381500383544</v>
      </c>
      <c r="I22" s="76">
        <v>37.909326236895538</v>
      </c>
      <c r="J22" s="76">
        <v>198.49800096571227</v>
      </c>
      <c r="K22" s="76">
        <v>91.740122076770902</v>
      </c>
      <c r="L22" s="76">
        <v>6.2628777728935514</v>
      </c>
      <c r="M22" s="76">
        <v>27.405105344488575</v>
      </c>
      <c r="N22" s="76">
        <v>12.67014954025691</v>
      </c>
      <c r="O22" s="94"/>
      <c r="P22" s="94" t="s">
        <v>394</v>
      </c>
      <c r="Q22" s="76">
        <v>12.94000725959903</v>
      </c>
      <c r="R22" s="76">
        <v>6.2638842320166832</v>
      </c>
      <c r="S22" s="76">
        <v>37.915181395655488</v>
      </c>
      <c r="T22" s="76">
        <v>37.915537109772025</v>
      </c>
      <c r="U22" s="76">
        <v>21.77499166563765</v>
      </c>
      <c r="V22" s="76">
        <v>198.49039917624154</v>
      </c>
      <c r="W22" s="76">
        <v>27.404888022946551</v>
      </c>
      <c r="X22" s="76">
        <v>367.16971973189209</v>
      </c>
      <c r="Y22" s="76">
        <v>99373.600267508926</v>
      </c>
      <c r="Z22" s="76">
        <v>436.11753008322972</v>
      </c>
      <c r="AA22" s="76">
        <v>127.44113542235392</v>
      </c>
      <c r="AB22" s="76">
        <v>138.96446858560051</v>
      </c>
      <c r="AC22" s="76">
        <v>5.4136924628110741</v>
      </c>
      <c r="AD22" s="76">
        <v>91.758162120138309</v>
      </c>
      <c r="AE22" s="76">
        <v>91.758162226051795</v>
      </c>
      <c r="AF22" s="76">
        <v>232.44103349967207</v>
      </c>
      <c r="AG22" s="76">
        <v>324.59705832624246</v>
      </c>
      <c r="AH22" s="76">
        <v>4.1936231249729072</v>
      </c>
      <c r="AI22" s="76">
        <v>3.540141016437222</v>
      </c>
      <c r="AJ22" s="76">
        <v>28.537696910041294</v>
      </c>
      <c r="AK22" s="76">
        <v>12.671486176045374</v>
      </c>
      <c r="AL22" s="76">
        <v>192.23638818620245</v>
      </c>
      <c r="AM22" s="76">
        <v>0</v>
      </c>
      <c r="AN22" s="76">
        <v>8814.0159028202743</v>
      </c>
      <c r="AO22" s="76">
        <v>24536.864838395712</v>
      </c>
      <c r="AP22" s="76">
        <v>4285.824847167888</v>
      </c>
      <c r="AQ22" s="76">
        <v>29055.130719063247</v>
      </c>
      <c r="AR22" s="76">
        <v>245.96287021958611</v>
      </c>
      <c r="AS22" s="76">
        <v>0.62810223289626665</v>
      </c>
      <c r="AT22" s="76">
        <v>4572.5487626726954</v>
      </c>
      <c r="AU22" s="76">
        <v>3.2533250235619007</v>
      </c>
      <c r="AV22" s="76">
        <v>0.66843409463339931</v>
      </c>
      <c r="AW22" s="76">
        <v>305.54009872517742</v>
      </c>
      <c r="AX22" s="76">
        <v>5.548561323214118</v>
      </c>
      <c r="AY22" s="76">
        <v>0.26353291722195576</v>
      </c>
      <c r="AZ22" s="76">
        <v>0.18806682178386977</v>
      </c>
      <c r="BA22" s="76">
        <v>1842.8476232739249</v>
      </c>
      <c r="BB22" s="76">
        <v>1489.1702974539419</v>
      </c>
      <c r="BC22" s="76">
        <v>353.67732581998177</v>
      </c>
      <c r="BD22" s="76">
        <v>2.9037053887575301</v>
      </c>
      <c r="BE22" s="76">
        <v>3.6000097295479962E-2</v>
      </c>
      <c r="BF22" s="76">
        <v>20.633168362461902</v>
      </c>
      <c r="BG22" s="76">
        <v>0.66111744425888908</v>
      </c>
      <c r="BH22" s="76">
        <v>28.318319499881515</v>
      </c>
      <c r="BI22" s="76">
        <v>4.2509518212933406</v>
      </c>
      <c r="BJ22" s="76">
        <v>1.0129299533171285</v>
      </c>
      <c r="BK22" s="76">
        <v>134.50235541923638</v>
      </c>
      <c r="BL22" s="76">
        <v>23.502397324595631</v>
      </c>
      <c r="BM22" s="76">
        <v>3.2209150523873311</v>
      </c>
      <c r="BN22" s="76">
        <v>977.37816889388716</v>
      </c>
      <c r="BO22" s="76">
        <v>0.16254438267828494</v>
      </c>
      <c r="BP22" s="76">
        <v>710.99344201678844</v>
      </c>
      <c r="BQ22" s="76">
        <v>0</v>
      </c>
      <c r="BR22" s="76">
        <v>0.27235008537592609</v>
      </c>
      <c r="BS22" s="76">
        <v>998.48750214575909</v>
      </c>
      <c r="BT22" s="76">
        <v>99.190503838806919</v>
      </c>
      <c r="BU22" s="76">
        <v>8532.3236069820341</v>
      </c>
      <c r="BV22" s="90">
        <v>1442.9536507620001</v>
      </c>
      <c r="BW22" s="76">
        <f t="shared" si="0"/>
        <v>3151.9420882683708</v>
      </c>
      <c r="BX22" s="76">
        <f t="shared" si="16"/>
        <v>1432.8145843881937</v>
      </c>
      <c r="BY22" s="76"/>
      <c r="BZ22" s="76">
        <f t="shared" si="1"/>
        <v>9181.7718443296726</v>
      </c>
      <c r="CA22" s="76"/>
      <c r="CB22" s="24">
        <f t="shared" si="2"/>
        <v>7.9999995782901821E-3</v>
      </c>
      <c r="CC22" s="69">
        <f t="shared" si="3"/>
        <v>-4.7974432863700584E-5</v>
      </c>
      <c r="CD22" s="69">
        <f t="shared" si="4"/>
        <v>-3.4967915000433988E-5</v>
      </c>
      <c r="CE22" s="69">
        <f t="shared" si="5"/>
        <v>9.1728216900202958E-5</v>
      </c>
      <c r="CF22" s="69">
        <f t="shared" si="6"/>
        <v>3.3742081300932599E-4</v>
      </c>
      <c r="CG22" s="69">
        <f t="shared" si="7"/>
        <v>3.6602144725414551E-4</v>
      </c>
      <c r="CH22" s="69">
        <f t="shared" si="8"/>
        <v>1.4102539951335046E-4</v>
      </c>
      <c r="CI22" s="69">
        <f t="shared" si="9"/>
        <v>-4.8582652957475663E-5</v>
      </c>
      <c r="CJ22" s="69">
        <f t="shared" si="10"/>
        <v>1.638349581228415E-4</v>
      </c>
      <c r="CK22" s="69">
        <f t="shared" si="11"/>
        <v>-3.8296554291443061E-5</v>
      </c>
      <c r="CL22" s="69">
        <f t="shared" si="12"/>
        <v>1.9664405139766493E-4</v>
      </c>
      <c r="CM22" s="69">
        <f t="shared" si="13"/>
        <v>1.6070234157975545E-4</v>
      </c>
      <c r="CN22" s="69">
        <f t="shared" si="14"/>
        <v>-7.9299655773064483E-6</v>
      </c>
      <c r="CO22" s="69">
        <f t="shared" si="15"/>
        <v>1.0549487077614851E-4</v>
      </c>
      <c r="CP22" s="69"/>
      <c r="CQ22" s="69"/>
      <c r="CR22" s="69"/>
      <c r="CS22" s="69"/>
      <c r="CT22" s="69"/>
    </row>
    <row r="23" spans="1:98">
      <c r="A23" s="15" t="s">
        <v>494</v>
      </c>
      <c r="B23" s="76">
        <v>216527.42405955918</v>
      </c>
      <c r="C23" s="76">
        <v>339.58599386483996</v>
      </c>
      <c r="D23" s="76">
        <v>53613.741598148576</v>
      </c>
      <c r="E23" s="76">
        <v>3477.160369016578</v>
      </c>
      <c r="F23" s="76">
        <v>2800.5618002389165</v>
      </c>
      <c r="G23" s="76">
        <v>1242.8781643747848</v>
      </c>
      <c r="H23" s="76">
        <v>19728.284611480714</v>
      </c>
      <c r="I23" s="76">
        <v>87.215623624363161</v>
      </c>
      <c r="J23" s="76">
        <v>533.31420471823083</v>
      </c>
      <c r="K23" s="76">
        <v>202.39359754985651</v>
      </c>
      <c r="L23" s="76">
        <v>14.926606101347033</v>
      </c>
      <c r="M23" s="76">
        <v>82.202343691664666</v>
      </c>
      <c r="N23" s="76">
        <v>30.666088757966058</v>
      </c>
      <c r="O23" s="94"/>
      <c r="P23" s="94" t="s">
        <v>449</v>
      </c>
      <c r="Q23" s="76">
        <v>36.710661907294657</v>
      </c>
      <c r="R23" s="76">
        <v>14.928449086706124</v>
      </c>
      <c r="S23" s="76">
        <v>87.226355930287497</v>
      </c>
      <c r="T23" s="76">
        <v>87.227115821066491</v>
      </c>
      <c r="U23" s="76">
        <v>52.096161042361778</v>
      </c>
      <c r="V23" s="76">
        <v>533.29619801604588</v>
      </c>
      <c r="W23" s="76">
        <v>82.201219182741951</v>
      </c>
      <c r="X23" s="76">
        <v>838.43645994127792</v>
      </c>
      <c r="Y23" s="76">
        <v>216515.55078930984</v>
      </c>
      <c r="Z23" s="76">
        <v>1181.5106547503929</v>
      </c>
      <c r="AA23" s="76">
        <v>340.99639577011885</v>
      </c>
      <c r="AB23" s="76">
        <v>342.21172597508087</v>
      </c>
      <c r="AC23" s="76">
        <v>15.352136721833887</v>
      </c>
      <c r="AD23" s="76">
        <v>202.42719448408783</v>
      </c>
      <c r="AE23" s="76">
        <v>202.42719330579936</v>
      </c>
      <c r="AF23" s="76">
        <v>428.9485275345163</v>
      </c>
      <c r="AG23" s="76">
        <v>729.28036202084616</v>
      </c>
      <c r="AH23" s="76">
        <v>12.587187411249175</v>
      </c>
      <c r="AI23" s="76">
        <v>6.9362768945580084</v>
      </c>
      <c r="AJ23" s="76">
        <v>92.071927325022642</v>
      </c>
      <c r="AK23" s="76">
        <v>30.668477760314289</v>
      </c>
      <c r="AL23" s="76">
        <v>339.5751004688131</v>
      </c>
      <c r="AM23" s="76">
        <v>0</v>
      </c>
      <c r="AN23" s="76">
        <v>20418.221456593747</v>
      </c>
      <c r="AO23" s="76">
        <v>45720.889747714064</v>
      </c>
      <c r="AP23" s="76">
        <v>7468.7109779747243</v>
      </c>
      <c r="AQ23" s="76">
        <v>53618.549253223333</v>
      </c>
      <c r="AR23" s="76">
        <v>621.61251048914494</v>
      </c>
      <c r="AS23" s="76">
        <v>1.1729423888181572</v>
      </c>
      <c r="AT23" s="76">
        <v>10152.457322419019</v>
      </c>
      <c r="AU23" s="76">
        <v>6.1930370180282974</v>
      </c>
      <c r="AV23" s="76">
        <v>1.2500147808881312</v>
      </c>
      <c r="AW23" s="76">
        <v>563.29526554010499</v>
      </c>
      <c r="AX23" s="76">
        <v>10.710872352937937</v>
      </c>
      <c r="AY23" s="76">
        <v>0.50695188503998634</v>
      </c>
      <c r="AZ23" s="76">
        <v>0.35149427994290044</v>
      </c>
      <c r="BA23" s="76">
        <v>3478.3362056289448</v>
      </c>
      <c r="BB23" s="76">
        <v>2801.5897906749942</v>
      </c>
      <c r="BC23" s="76">
        <v>676.7464149539511</v>
      </c>
      <c r="BD23" s="76">
        <v>5.6913985898135451</v>
      </c>
      <c r="BE23" s="76">
        <v>6.871363697040847E-2</v>
      </c>
      <c r="BF23" s="76">
        <v>40.100433788477559</v>
      </c>
      <c r="BG23" s="76">
        <v>1.2414713327491083</v>
      </c>
      <c r="BH23" s="76">
        <v>55.150759345668206</v>
      </c>
      <c r="BI23" s="76">
        <v>8.0390182763162983</v>
      </c>
      <c r="BJ23" s="76">
        <v>1.9643206814486576</v>
      </c>
      <c r="BK23" s="76">
        <v>262.53110785121009</v>
      </c>
      <c r="BL23" s="76">
        <v>51.642570473351348</v>
      </c>
      <c r="BM23" s="76">
        <v>6.21696345794959</v>
      </c>
      <c r="BN23" s="76">
        <v>1836.7934180128639</v>
      </c>
      <c r="BO23" s="76">
        <v>0.31160745576701521</v>
      </c>
      <c r="BP23" s="76">
        <v>1243.0449496197582</v>
      </c>
      <c r="BQ23" s="76">
        <v>0</v>
      </c>
      <c r="BR23" s="76">
        <v>0.5064042806187864</v>
      </c>
      <c r="BS23" s="76">
        <v>2327.515475169314</v>
      </c>
      <c r="BT23" s="76">
        <v>230.68673596083272</v>
      </c>
      <c r="BU23" s="76">
        <v>19727.352519717591</v>
      </c>
      <c r="BV23" s="90">
        <v>3402.4841745143399</v>
      </c>
      <c r="BW23" s="76">
        <f t="shared" si="0"/>
        <v>6998.2758401851697</v>
      </c>
      <c r="BX23" s="76">
        <f t="shared" si="16"/>
        <v>3377.9448484025174</v>
      </c>
      <c r="BY23" s="76"/>
      <c r="BZ23" s="76">
        <f t="shared" si="1"/>
        <v>21258.04489149708</v>
      </c>
      <c r="CA23" s="76"/>
      <c r="CB23" s="24">
        <f t="shared" si="2"/>
        <v>8.000002489972808E-3</v>
      </c>
      <c r="CC23" s="69">
        <f t="shared" si="3"/>
        <v>-5.4834948971995125E-5</v>
      </c>
      <c r="CD23" s="69">
        <f t="shared" si="4"/>
        <v>-3.2078460901406925E-5</v>
      </c>
      <c r="CE23" s="69">
        <f t="shared" si="5"/>
        <v>8.9672067858874639E-5</v>
      </c>
      <c r="CF23" s="69">
        <f t="shared" si="6"/>
        <v>3.381600178249241E-4</v>
      </c>
      <c r="CG23" s="69">
        <f t="shared" si="7"/>
        <v>3.6706579229569067E-4</v>
      </c>
      <c r="CH23" s="69">
        <f t="shared" si="8"/>
        <v>1.3419275497315126E-4</v>
      </c>
      <c r="CI23" s="69">
        <f t="shared" si="9"/>
        <v>-4.7246467773513502E-5</v>
      </c>
      <c r="CJ23" s="69">
        <f t="shared" si="10"/>
        <v>1.3176763778960593E-4</v>
      </c>
      <c r="CK23" s="69">
        <f t="shared" si="11"/>
        <v>-3.3763777573600812E-5</v>
      </c>
      <c r="CL23" s="69">
        <f t="shared" si="12"/>
        <v>1.6599218725078113E-4</v>
      </c>
      <c r="CM23" s="69">
        <f t="shared" si="13"/>
        <v>1.234698193666344E-4</v>
      </c>
      <c r="CN23" s="69">
        <f t="shared" si="14"/>
        <v>-1.3679767172241409E-5</v>
      </c>
      <c r="CO23" s="69">
        <f t="shared" si="15"/>
        <v>7.7903718569598547E-5</v>
      </c>
      <c r="CP23" s="69"/>
      <c r="CQ23" s="69"/>
      <c r="CR23" s="69"/>
      <c r="CS23" s="69"/>
      <c r="CT23" s="69"/>
    </row>
    <row r="24" spans="1:98">
      <c r="A24" s="15" t="s">
        <v>495</v>
      </c>
      <c r="B24" s="76">
        <v>71893.951658935737</v>
      </c>
      <c r="C24" s="76">
        <v>141.94026542804474</v>
      </c>
      <c r="D24" s="76">
        <v>22227.07153224411</v>
      </c>
      <c r="E24" s="76">
        <v>1419.070635147295</v>
      </c>
      <c r="F24" s="76">
        <v>1144.1917638305054</v>
      </c>
      <c r="G24" s="76">
        <v>517.89520751874306</v>
      </c>
      <c r="H24" s="76">
        <v>7073.2937255777988</v>
      </c>
      <c r="I24" s="76">
        <v>31.143231025630982</v>
      </c>
      <c r="J24" s="76">
        <v>173.63873761167108</v>
      </c>
      <c r="K24" s="76">
        <v>74.018627751858702</v>
      </c>
      <c r="L24" s="76">
        <v>5.2315763239763013</v>
      </c>
      <c r="M24" s="76">
        <v>25.756843617279156</v>
      </c>
      <c r="N24" s="76">
        <v>10.616860243742586</v>
      </c>
      <c r="O24" s="94"/>
      <c r="P24" s="94" t="s">
        <v>450</v>
      </c>
      <c r="Q24" s="76">
        <v>11.410542865797716</v>
      </c>
      <c r="R24" s="76">
        <v>5.2323612802365895</v>
      </c>
      <c r="S24" s="76">
        <v>31.147807037319595</v>
      </c>
      <c r="T24" s="76">
        <v>31.148078592680108</v>
      </c>
      <c r="U24" s="76">
        <v>18.187630591296148</v>
      </c>
      <c r="V24" s="76">
        <v>173.63194729996374</v>
      </c>
      <c r="W24" s="76">
        <v>25.756681254023462</v>
      </c>
      <c r="X24" s="76">
        <v>296.20916994562305</v>
      </c>
      <c r="Y24" s="76">
        <v>71888.88955880006</v>
      </c>
      <c r="Z24" s="76">
        <v>379.72575990522324</v>
      </c>
      <c r="AA24" s="76">
        <v>110.77398463185231</v>
      </c>
      <c r="AB24" s="76">
        <v>117.66361637017143</v>
      </c>
      <c r="AC24" s="76">
        <v>4.7517864102469991</v>
      </c>
      <c r="AD24" s="76">
        <v>74.03276643446705</v>
      </c>
      <c r="AE24" s="76">
        <v>74.03275240091935</v>
      </c>
      <c r="AF24" s="76">
        <v>177.83438444639191</v>
      </c>
      <c r="AG24" s="76">
        <v>263.73622448707818</v>
      </c>
      <c r="AH24" s="76">
        <v>3.7510597792688336</v>
      </c>
      <c r="AI24" s="76">
        <v>2.7530264677700793</v>
      </c>
      <c r="AJ24" s="76">
        <v>26.365456770587258</v>
      </c>
      <c r="AK24" s="76">
        <v>10.617903800636414</v>
      </c>
      <c r="AL24" s="76">
        <v>141.93555894332459</v>
      </c>
      <c r="AM24" s="76">
        <v>0</v>
      </c>
      <c r="AN24" s="76">
        <v>7304.2914386811972</v>
      </c>
      <c r="AO24" s="76">
        <v>18879.868556027697</v>
      </c>
      <c r="AP24" s="76">
        <v>3171.5781101539378</v>
      </c>
      <c r="AQ24" s="76">
        <v>22229.281050628029</v>
      </c>
      <c r="AR24" s="76">
        <v>208.86830234941038</v>
      </c>
      <c r="AS24" s="76">
        <v>0.47992340096011288</v>
      </c>
      <c r="AT24" s="76">
        <v>3734.4531146447516</v>
      </c>
      <c r="AU24" s="76">
        <v>2.5165708901712427</v>
      </c>
      <c r="AV24" s="76">
        <v>0.51170543141696578</v>
      </c>
      <c r="AW24" s="76">
        <v>231.71342295121735</v>
      </c>
      <c r="AX24" s="76">
        <v>4.3342670833402206</v>
      </c>
      <c r="AY24" s="76">
        <v>0.20563545462061203</v>
      </c>
      <c r="AZ24" s="76">
        <v>0.14380447835887938</v>
      </c>
      <c r="BA24" s="76">
        <v>1419.5486548540816</v>
      </c>
      <c r="BB24" s="76">
        <v>1144.6099426840169</v>
      </c>
      <c r="BC24" s="76">
        <v>274.93871217006472</v>
      </c>
      <c r="BD24" s="76">
        <v>2.2935546608464663</v>
      </c>
      <c r="BE24" s="76">
        <v>2.7947110567304364E-2</v>
      </c>
      <c r="BF24" s="76">
        <v>16.192082331608223</v>
      </c>
      <c r="BG24" s="76">
        <v>0.50767518797158229</v>
      </c>
      <c r="BH24" s="76">
        <v>22.224727492187384</v>
      </c>
      <c r="BI24" s="76">
        <v>3.2722361117081951</v>
      </c>
      <c r="BJ24" s="76">
        <v>0.79311349416050714</v>
      </c>
      <c r="BK24" s="76">
        <v>105.70254699978506</v>
      </c>
      <c r="BL24" s="76">
        <v>19.275181297532033</v>
      </c>
      <c r="BM24" s="76">
        <v>2.5181257847076388</v>
      </c>
      <c r="BN24" s="76">
        <v>751.04613678577118</v>
      </c>
      <c r="BO24" s="76">
        <v>0.1264670346180769</v>
      </c>
      <c r="BP24" s="76">
        <v>517.96512501419249</v>
      </c>
      <c r="BQ24" s="76">
        <v>0</v>
      </c>
      <c r="BR24" s="76">
        <v>0.20786290238399027</v>
      </c>
      <c r="BS24" s="76">
        <v>830.32823855013692</v>
      </c>
      <c r="BT24" s="76">
        <v>81.714672410125814</v>
      </c>
      <c r="BU24" s="76">
        <v>7072.8135278912241</v>
      </c>
      <c r="BV24" s="90">
        <v>1212.30625841856</v>
      </c>
      <c r="BW24" s="76">
        <f t="shared" si="0"/>
        <v>2574.2273203957202</v>
      </c>
      <c r="BX24" s="76">
        <f t="shared" si="16"/>
        <v>1203.8103622079909</v>
      </c>
      <c r="BY24" s="76"/>
      <c r="BZ24" s="76">
        <f t="shared" si="1"/>
        <v>7601.2944095695657</v>
      </c>
      <c r="CA24" s="76"/>
      <c r="CB24" s="24">
        <f t="shared" si="2"/>
        <v>8.0000061199175694E-3</v>
      </c>
      <c r="CC24" s="69">
        <f t="shared" si="3"/>
        <v>-7.0410653731932396E-5</v>
      </c>
      <c r="CD24" s="69">
        <f t="shared" si="4"/>
        <v>-3.3158207122920747E-5</v>
      </c>
      <c r="CE24" s="69">
        <f t="shared" si="5"/>
        <v>9.9406634864783008E-5</v>
      </c>
      <c r="CF24" s="69">
        <f t="shared" si="6"/>
        <v>3.3685406134630991E-4</v>
      </c>
      <c r="CG24" s="69">
        <f t="shared" si="7"/>
        <v>3.6547969206804197E-4</v>
      </c>
      <c r="CH24" s="69">
        <f t="shared" si="8"/>
        <v>1.3500317136435497E-4</v>
      </c>
      <c r="CI24" s="69">
        <f t="shared" si="9"/>
        <v>-6.7888837252472171E-5</v>
      </c>
      <c r="CJ24" s="69">
        <f t="shared" si="10"/>
        <v>1.5565395398878609E-4</v>
      </c>
      <c r="CK24" s="69">
        <f t="shared" si="11"/>
        <v>-3.9105972553890712E-5</v>
      </c>
      <c r="CL24" s="69">
        <f t="shared" si="12"/>
        <v>1.9082560011784346E-4</v>
      </c>
      <c r="CM24" s="69">
        <f t="shared" si="13"/>
        <v>1.5004201634041554E-4</v>
      </c>
      <c r="CN24" s="69">
        <f t="shared" si="14"/>
        <v>-6.3036938107042788E-6</v>
      </c>
      <c r="CO24" s="69">
        <f t="shared" si="15"/>
        <v>9.8292420722324614E-5</v>
      </c>
      <c r="CP24" s="69"/>
      <c r="CQ24" s="69"/>
      <c r="CR24" s="69"/>
      <c r="CS24" s="69"/>
      <c r="CT24" s="69"/>
    </row>
    <row r="25" spans="1:98">
      <c r="A25" s="15" t="s">
        <v>496</v>
      </c>
      <c r="B25" s="76">
        <v>68258.177257545904</v>
      </c>
      <c r="C25" s="76">
        <v>108.99059758036151</v>
      </c>
      <c r="D25" s="76">
        <v>15079.692402254293</v>
      </c>
      <c r="E25" s="76">
        <v>1082.4655952693588</v>
      </c>
      <c r="F25" s="76">
        <v>872.22533565668266</v>
      </c>
      <c r="G25" s="76">
        <v>425.33186236312059</v>
      </c>
      <c r="H25" s="76">
        <v>5675.540202390599</v>
      </c>
      <c r="I25" s="76">
        <v>23.967289626755779</v>
      </c>
      <c r="J25" s="76">
        <v>134.90123138213352</v>
      </c>
      <c r="K25" s="76">
        <v>57.042033297597825</v>
      </c>
      <c r="L25" s="76">
        <v>4.0085816345717333</v>
      </c>
      <c r="M25" s="76">
        <v>19.629458886452955</v>
      </c>
      <c r="N25" s="76">
        <v>8.1825762081134208</v>
      </c>
      <c r="O25" s="94"/>
      <c r="P25" s="94" t="s">
        <v>395</v>
      </c>
      <c r="Q25" s="76">
        <v>8.5259188381487778</v>
      </c>
      <c r="R25" s="76">
        <v>3.8908297040003745</v>
      </c>
      <c r="S25" s="76">
        <v>23.245320326723004</v>
      </c>
      <c r="T25" s="76">
        <v>23.245523257564468</v>
      </c>
      <c r="U25" s="76">
        <v>13.591742528514024</v>
      </c>
      <c r="V25" s="76">
        <v>131.16504628549549</v>
      </c>
      <c r="W25" s="76">
        <v>19.153317631831897</v>
      </c>
      <c r="X25" s="76">
        <v>222.5650903341876</v>
      </c>
      <c r="Y25" s="76">
        <v>65604.358897909449</v>
      </c>
      <c r="Z25" s="76">
        <v>284.70162305262983</v>
      </c>
      <c r="AA25" s="76">
        <v>83.292036526397609</v>
      </c>
      <c r="AB25" s="76">
        <v>88.614925160296977</v>
      </c>
      <c r="AC25" s="76">
        <v>3.5474853898441872</v>
      </c>
      <c r="AD25" s="76">
        <v>55.287320176041241</v>
      </c>
      <c r="AE25" s="76">
        <v>55.28729932430759</v>
      </c>
      <c r="AF25" s="76">
        <v>116.037277701902</v>
      </c>
      <c r="AG25" s="76">
        <v>217.29251493521167</v>
      </c>
      <c r="AH25" s="76">
        <v>2.8685718154298168</v>
      </c>
      <c r="AI25" s="76">
        <v>2.0335810773723111</v>
      </c>
      <c r="AJ25" s="76">
        <v>19.79646363065525</v>
      </c>
      <c r="AK25" s="76">
        <v>7.9413286664048632</v>
      </c>
      <c r="AL25" s="76">
        <v>104.46240226635148</v>
      </c>
      <c r="AM25" s="76">
        <v>0</v>
      </c>
      <c r="AN25" s="76">
        <v>5697.5383955863444</v>
      </c>
      <c r="AO25" s="76">
        <v>12374.763256667609</v>
      </c>
      <c r="AP25" s="76">
        <v>2013.8684815555814</v>
      </c>
      <c r="AQ25" s="76">
        <v>14504.669015925094</v>
      </c>
      <c r="AR25" s="76">
        <v>160.10730876998633</v>
      </c>
      <c r="AS25" s="76">
        <v>0.34214885773023168</v>
      </c>
      <c r="AT25" s="76">
        <v>2957.2968678152747</v>
      </c>
      <c r="AU25" s="76">
        <v>1.7983824467997165</v>
      </c>
      <c r="AV25" s="76">
        <v>0.37578566466597196</v>
      </c>
      <c r="AW25" s="76">
        <v>169.54816647100643</v>
      </c>
      <c r="AX25" s="76">
        <v>3.1526730016479565</v>
      </c>
      <c r="AY25" s="76">
        <v>0.15428327970590358</v>
      </c>
      <c r="AZ25" s="76">
        <v>0.10307963381228748</v>
      </c>
      <c r="BA25" s="76">
        <v>1050.2909405187477</v>
      </c>
      <c r="BB25" s="76">
        <v>845.44841446287148</v>
      </c>
      <c r="BC25" s="76">
        <v>204.84252605587599</v>
      </c>
      <c r="BD25" s="76">
        <v>1.7192163770344544</v>
      </c>
      <c r="BE25" s="76">
        <v>2.0928073105265184E-2</v>
      </c>
      <c r="BF25" s="76">
        <v>11.86672602611376</v>
      </c>
      <c r="BG25" s="76">
        <v>0.37684011034133041</v>
      </c>
      <c r="BH25" s="76">
        <v>15.833123541504758</v>
      </c>
      <c r="BI25" s="76">
        <v>2.2939397300440332</v>
      </c>
      <c r="BJ25" s="76">
        <v>0.57132885795069388</v>
      </c>
      <c r="BK25" s="76">
        <v>75.122782343182493</v>
      </c>
      <c r="BL25" s="76">
        <v>14.361715889253006</v>
      </c>
      <c r="BM25" s="76">
        <v>1.8746639395492635</v>
      </c>
      <c r="BN25" s="76">
        <v>560.20118961402568</v>
      </c>
      <c r="BO25" s="76">
        <v>9.3156494651035815E-2</v>
      </c>
      <c r="BP25" s="76">
        <v>408.9790930846525</v>
      </c>
      <c r="BQ25" s="76">
        <v>0</v>
      </c>
      <c r="BR25" s="76">
        <v>0.15263280667962972</v>
      </c>
      <c r="BS25" s="76">
        <v>648.4883511822843</v>
      </c>
      <c r="BT25" s="76">
        <v>64.839338175366663</v>
      </c>
      <c r="BU25" s="76">
        <v>5520.5130786994951</v>
      </c>
      <c r="BV25" s="90">
        <v>920.07502957296401</v>
      </c>
      <c r="BW25" s="76">
        <f t="shared" si="0"/>
        <v>2038.5192042704098</v>
      </c>
      <c r="BX25" s="76">
        <f t="shared" si="16"/>
        <v>913.72079003655483</v>
      </c>
      <c r="BY25" s="76"/>
      <c r="BZ25" s="76">
        <f t="shared" si="1"/>
        <v>5921.8488842887564</v>
      </c>
      <c r="CA25" s="76"/>
      <c r="CB25" s="24">
        <f t="shared" si="2"/>
        <v>7.9999948688592153E-3</v>
      </c>
      <c r="CC25" s="69">
        <f t="shared" si="3"/>
        <v>-3.8879127252743569E-2</v>
      </c>
      <c r="CD25" s="69">
        <f t="shared" si="4"/>
        <v>-4.1546660120578581E-2</v>
      </c>
      <c r="CE25" s="69">
        <f t="shared" si="5"/>
        <v>-3.8132302104732473E-2</v>
      </c>
      <c r="CF25" s="69">
        <f t="shared" si="6"/>
        <v>-2.9723489495853069E-2</v>
      </c>
      <c r="CG25" s="69">
        <f t="shared" si="7"/>
        <v>-3.0699545288547847E-2</v>
      </c>
      <c r="CH25" s="69">
        <f t="shared" si="8"/>
        <v>-3.8447082679423532E-2</v>
      </c>
      <c r="CI25" s="69">
        <f t="shared" si="9"/>
        <v>-2.7314954729032639E-2</v>
      </c>
      <c r="CJ25" s="69">
        <f t="shared" si="10"/>
        <v>-3.0114642933407466E-2</v>
      </c>
      <c r="CK25" s="69">
        <f t="shared" si="11"/>
        <v>-2.7695707877228831E-2</v>
      </c>
      <c r="CL25" s="69">
        <f t="shared" si="12"/>
        <v>-3.0762121752138379E-2</v>
      </c>
      <c r="CM25" s="69">
        <f t="shared" si="13"/>
        <v>-2.9374961346880269E-2</v>
      </c>
      <c r="CN25" s="69">
        <f t="shared" si="14"/>
        <v>-2.4256463582379338E-2</v>
      </c>
      <c r="CO25" s="69">
        <f t="shared" si="15"/>
        <v>-2.9483079115028458E-2</v>
      </c>
      <c r="CP25" s="69"/>
      <c r="CQ25" s="69"/>
      <c r="CR25" s="69"/>
      <c r="CS25" s="69"/>
      <c r="CT25" s="69"/>
    </row>
    <row r="26" spans="1:98">
      <c r="A26" s="15" t="s">
        <v>497</v>
      </c>
      <c r="B26" s="76">
        <v>146057.37014928</v>
      </c>
      <c r="C26" s="76">
        <v>255.68829309298738</v>
      </c>
      <c r="D26" s="76">
        <v>35565.998032042458</v>
      </c>
      <c r="E26" s="76">
        <v>2545.1963148592631</v>
      </c>
      <c r="F26" s="76">
        <v>2051.3167457995214</v>
      </c>
      <c r="G26" s="76">
        <v>966.9863781874019</v>
      </c>
      <c r="H26" s="76">
        <v>13888.366689506993</v>
      </c>
      <c r="I26" s="76">
        <v>55.990030074594415</v>
      </c>
      <c r="J26" s="76">
        <v>315.1689744168628</v>
      </c>
      <c r="K26" s="76">
        <v>133.06894202334868</v>
      </c>
      <c r="L26" s="76">
        <v>9.3720663025631072</v>
      </c>
      <c r="M26" s="76">
        <v>45.812274339085612</v>
      </c>
      <c r="N26" s="76">
        <v>19.10283351000724</v>
      </c>
      <c r="O26" s="94"/>
      <c r="P26" s="94" t="s">
        <v>451</v>
      </c>
      <c r="Q26" s="76">
        <v>20.434975863918154</v>
      </c>
      <c r="R26" s="76">
        <v>9.3733497628143017</v>
      </c>
      <c r="S26" s="76">
        <v>55.997662140636059</v>
      </c>
      <c r="T26" s="76">
        <v>55.998174406257675</v>
      </c>
      <c r="U26" s="76">
        <v>32.716455473172502</v>
      </c>
      <c r="V26" s="76">
        <v>315.15365011775054</v>
      </c>
      <c r="W26" s="76">
        <v>45.811081461748849</v>
      </c>
      <c r="X26" s="76">
        <v>534.92419915492462</v>
      </c>
      <c r="Y26" s="76">
        <v>146054.01590811144</v>
      </c>
      <c r="Z26" s="76">
        <v>682.61679848990241</v>
      </c>
      <c r="AA26" s="76">
        <v>199.57800791901002</v>
      </c>
      <c r="AB26" s="76">
        <v>212.68153754662941</v>
      </c>
      <c r="AC26" s="76">
        <v>8.4813229642133905</v>
      </c>
      <c r="AD26" s="76">
        <v>133.09273530931173</v>
      </c>
      <c r="AE26" s="76">
        <v>133.09273117206303</v>
      </c>
      <c r="AF26" s="76">
        <v>284.55284769038286</v>
      </c>
      <c r="AG26" s="76">
        <v>536.16955210388176</v>
      </c>
      <c r="AH26" s="76">
        <v>6.8328066176795295</v>
      </c>
      <c r="AI26" s="76">
        <v>4.9407211803193416</v>
      </c>
      <c r="AJ26" s="76">
        <v>47.20660029137057</v>
      </c>
      <c r="AK26" s="76">
        <v>19.104525073914409</v>
      </c>
      <c r="AL26" s="76">
        <v>255.6796065874104</v>
      </c>
      <c r="AM26" s="76">
        <v>0</v>
      </c>
      <c r="AN26" s="76">
        <v>14315.19328273726</v>
      </c>
      <c r="AO26" s="76">
        <v>30315.139710422885</v>
      </c>
      <c r="AP26" s="76">
        <v>4969.431884720314</v>
      </c>
      <c r="AQ26" s="76">
        <v>35569.124442833607</v>
      </c>
      <c r="AR26" s="76">
        <v>384.83048997503272</v>
      </c>
      <c r="AS26" s="76">
        <v>0.84554822897203996</v>
      </c>
      <c r="AT26" s="76">
        <v>7502.9018258635251</v>
      </c>
      <c r="AU26" s="76">
        <v>4.4340681999812626</v>
      </c>
      <c r="AV26" s="76">
        <v>0.91484123469854484</v>
      </c>
      <c r="AW26" s="76">
        <v>414.89820984694404</v>
      </c>
      <c r="AX26" s="76">
        <v>7.6889087815605404</v>
      </c>
      <c r="AY26" s="76">
        <v>0.3704238350501825</v>
      </c>
      <c r="AZ26" s="76">
        <v>0.25405872594895196</v>
      </c>
      <c r="BA26" s="76">
        <v>2546.026261472909</v>
      </c>
      <c r="BB26" s="76">
        <v>2052.0424727197874</v>
      </c>
      <c r="BC26" s="76">
        <v>493.98378875312102</v>
      </c>
      <c r="BD26" s="76">
        <v>4.1223117654061721</v>
      </c>
      <c r="BE26" s="76">
        <v>5.0342796232300993E-2</v>
      </c>
      <c r="BF26" s="76">
        <v>28.820526636794046</v>
      </c>
      <c r="BG26" s="76">
        <v>0.91201889901177802</v>
      </c>
      <c r="BH26" s="76">
        <v>39.059526601520105</v>
      </c>
      <c r="BI26" s="76">
        <v>5.7154500691700196</v>
      </c>
      <c r="BJ26" s="76">
        <v>1.4018291333079798</v>
      </c>
      <c r="BK26" s="76">
        <v>185.53204664980132</v>
      </c>
      <c r="BL26" s="76">
        <v>36.684236693261006</v>
      </c>
      <c r="BM26" s="76">
        <v>4.5170663701450087</v>
      </c>
      <c r="BN26" s="76">
        <v>1352.2794766227403</v>
      </c>
      <c r="BO26" s="76">
        <v>0.22581832250312789</v>
      </c>
      <c r="BP26" s="76">
        <v>967.12631387864701</v>
      </c>
      <c r="BQ26" s="76">
        <v>0</v>
      </c>
      <c r="BR26" s="76">
        <v>0.3721032711513923</v>
      </c>
      <c r="BS26" s="76">
        <v>1633.6626812441471</v>
      </c>
      <c r="BT26" s="76">
        <v>160.31249494687418</v>
      </c>
      <c r="BU26" s="76">
        <v>13887.984830437008</v>
      </c>
      <c r="BV26" s="90">
        <v>2342.6533389424999</v>
      </c>
      <c r="BW26" s="76">
        <f t="shared" si="0"/>
        <v>5171.8884317073898</v>
      </c>
      <c r="BX26" s="76">
        <f t="shared" si="16"/>
        <v>2327.3668883183695</v>
      </c>
      <c r="BY26" s="76"/>
      <c r="BZ26" s="76">
        <f t="shared" si="1"/>
        <v>14852.244196109212</v>
      </c>
      <c r="CA26" s="76"/>
      <c r="CB26" s="24">
        <f t="shared" si="2"/>
        <v>7.9999958432407803E-3</v>
      </c>
      <c r="CC26" s="69">
        <f t="shared" si="3"/>
        <v>-2.2965230478508353E-5</v>
      </c>
      <c r="CD26" s="69">
        <f t="shared" si="4"/>
        <v>-3.3973028142574603E-5</v>
      </c>
      <c r="CE26" s="69">
        <f t="shared" si="5"/>
        <v>8.7904486423569437E-5</v>
      </c>
      <c r="CF26" s="69">
        <f t="shared" si="6"/>
        <v>3.2608353579665147E-4</v>
      </c>
      <c r="CG26" s="69">
        <f t="shared" si="7"/>
        <v>3.5378588984467658E-4</v>
      </c>
      <c r="CH26" s="69">
        <f t="shared" si="8"/>
        <v>1.4471319803637856E-4</v>
      </c>
      <c r="CI26" s="69">
        <f t="shared" si="9"/>
        <v>-2.7494886801432788E-5</v>
      </c>
      <c r="CJ26" s="69">
        <f t="shared" si="10"/>
        <v>1.4546039093762917E-4</v>
      </c>
      <c r="CK26" s="69">
        <f t="shared" si="11"/>
        <v>-4.8622486209515591E-5</v>
      </c>
      <c r="CL26" s="69">
        <f t="shared" si="12"/>
        <v>1.7877311078469974E-4</v>
      </c>
      <c r="CM26" s="69">
        <f t="shared" si="13"/>
        <v>1.3694528076945074E-4</v>
      </c>
      <c r="CN26" s="69">
        <f t="shared" si="14"/>
        <v>-2.6038378447086844E-5</v>
      </c>
      <c r="CO26" s="69">
        <f t="shared" si="15"/>
        <v>8.8550418778602857E-5</v>
      </c>
      <c r="CP26" s="69"/>
      <c r="CQ26" s="69"/>
      <c r="CR26" s="69"/>
      <c r="CS26" s="69"/>
      <c r="CT26" s="69"/>
    </row>
    <row r="27" spans="1:98">
      <c r="A27" s="15" t="s">
        <v>498</v>
      </c>
      <c r="B27" s="76">
        <v>228707.56000873589</v>
      </c>
      <c r="C27" s="76">
        <v>316.65324418949939</v>
      </c>
      <c r="D27" s="76">
        <v>51128.106336825207</v>
      </c>
      <c r="E27" s="76">
        <v>3148.8519137060825</v>
      </c>
      <c r="F27" s="76">
        <v>2537.5819629722214</v>
      </c>
      <c r="G27" s="76">
        <v>1196.0865299946995</v>
      </c>
      <c r="H27" s="76">
        <v>18559.086012886703</v>
      </c>
      <c r="I27" s="76">
        <v>77.106093649541521</v>
      </c>
      <c r="J27" s="76">
        <v>465.87222258079316</v>
      </c>
      <c r="K27" s="76">
        <v>180.63484127735148</v>
      </c>
      <c r="L27" s="76">
        <v>13.059840185814556</v>
      </c>
      <c r="M27" s="76">
        <v>68.456588445737054</v>
      </c>
      <c r="N27" s="76">
        <v>26.91661272130403</v>
      </c>
      <c r="O27" s="94"/>
      <c r="P27" s="94" t="s">
        <v>452</v>
      </c>
      <c r="Q27" s="76">
        <v>31.729169639476076</v>
      </c>
      <c r="R27" s="76">
        <v>13.061096198028258</v>
      </c>
      <c r="S27" s="76">
        <v>77.113228618202001</v>
      </c>
      <c r="T27" s="76">
        <v>77.113967162152207</v>
      </c>
      <c r="U27" s="76">
        <v>45.754162159096559</v>
      </c>
      <c r="V27" s="76">
        <v>465.85058787687717</v>
      </c>
      <c r="W27" s="76">
        <v>68.454845376117191</v>
      </c>
      <c r="X27" s="76">
        <v>754.12539976245159</v>
      </c>
      <c r="Y27" s="76">
        <v>228701.98839575172</v>
      </c>
      <c r="Z27" s="76">
        <v>1025.6710350783248</v>
      </c>
      <c r="AA27" s="76">
        <v>296.36920682418696</v>
      </c>
      <c r="AB27" s="76">
        <v>300.08238803654154</v>
      </c>
      <c r="AC27" s="76">
        <v>13.308432032393524</v>
      </c>
      <c r="AD27" s="76">
        <v>180.65839819550584</v>
      </c>
      <c r="AE27" s="76">
        <v>180.65844433410376</v>
      </c>
      <c r="AF27" s="76">
        <v>409.05543442627464</v>
      </c>
      <c r="AG27" s="76">
        <v>716.43262538170234</v>
      </c>
      <c r="AH27" s="76">
        <v>11.011596871155934</v>
      </c>
      <c r="AI27" s="76">
        <v>6.2575563947926858</v>
      </c>
      <c r="AJ27" s="76">
        <v>78.888398406287592</v>
      </c>
      <c r="AK27" s="76">
        <v>26.918093627231936</v>
      </c>
      <c r="AL27" s="76">
        <v>316.63975353428441</v>
      </c>
      <c r="AM27" s="76">
        <v>0</v>
      </c>
      <c r="AN27" s="76">
        <v>19182.706526673173</v>
      </c>
      <c r="AO27" s="76">
        <v>43448.607978086045</v>
      </c>
      <c r="AP27" s="76">
        <v>7274.2435891245968</v>
      </c>
      <c r="AQ27" s="76">
        <v>51131.90700163693</v>
      </c>
      <c r="AR27" s="76">
        <v>553.95875521971766</v>
      </c>
      <c r="AS27" s="76">
        <v>1.0415906380727193</v>
      </c>
      <c r="AT27" s="76">
        <v>9801.1369395029742</v>
      </c>
      <c r="AU27" s="76">
        <v>5.4622401704172781</v>
      </c>
      <c r="AV27" s="76">
        <v>1.1308987869067499</v>
      </c>
      <c r="AW27" s="76">
        <v>513.06207587206563</v>
      </c>
      <c r="AX27" s="76">
        <v>9.4873853050921308</v>
      </c>
      <c r="AY27" s="76">
        <v>0.45873513285603268</v>
      </c>
      <c r="AZ27" s="76">
        <v>0.31317071986419515</v>
      </c>
      <c r="BA27" s="76">
        <v>3149.6666694083328</v>
      </c>
      <c r="BB27" s="76">
        <v>2538.2949741091388</v>
      </c>
      <c r="BC27" s="76">
        <v>611.37169529919436</v>
      </c>
      <c r="BD27" s="76">
        <v>5.1023479995811218</v>
      </c>
      <c r="BE27" s="76">
        <v>6.2344779289781056E-2</v>
      </c>
      <c r="BF27" s="76">
        <v>35.590319934743199</v>
      </c>
      <c r="BG27" s="76">
        <v>1.1286777815991222</v>
      </c>
      <c r="BH27" s="76">
        <v>48.087760842606535</v>
      </c>
      <c r="BI27" s="76">
        <v>7.0258338861422995</v>
      </c>
      <c r="BJ27" s="76">
        <v>1.7281985559725981</v>
      </c>
      <c r="BK27" s="76">
        <v>228.34480122576986</v>
      </c>
      <c r="BL27" s="76">
        <v>47.364115628261054</v>
      </c>
      <c r="BM27" s="76">
        <v>5.5883417097945847</v>
      </c>
      <c r="BN27" s="76">
        <v>1674.4011792523013</v>
      </c>
      <c r="BO27" s="76">
        <v>0.27907151606342673</v>
      </c>
      <c r="BP27" s="76">
        <v>1196.2354107706801</v>
      </c>
      <c r="BQ27" s="76">
        <v>0</v>
      </c>
      <c r="BR27" s="76">
        <v>0.46011012819934183</v>
      </c>
      <c r="BS27" s="76">
        <v>2189.2145524535563</v>
      </c>
      <c r="BT27" s="76">
        <v>218.27498696241656</v>
      </c>
      <c r="BU27" s="76">
        <v>18558.043123508432</v>
      </c>
      <c r="BV27" s="90">
        <v>3128.93701083511</v>
      </c>
      <c r="BW27" s="76">
        <f t="shared" si="0"/>
        <v>6756.104228934294</v>
      </c>
      <c r="BX27" s="76">
        <f t="shared" si="16"/>
        <v>3107.3985476942366</v>
      </c>
      <c r="BY27" s="76"/>
      <c r="BZ27" s="76">
        <f t="shared" si="1"/>
        <v>19942.598656007231</v>
      </c>
      <c r="CA27" s="76"/>
      <c r="CB27" s="24">
        <f t="shared" si="2"/>
        <v>8.000003489272935E-3</v>
      </c>
      <c r="CC27" s="69">
        <f t="shared" si="3"/>
        <v>-2.4361297824881892E-5</v>
      </c>
      <c r="CD27" s="69">
        <f t="shared" si="4"/>
        <v>-4.2603874940585306E-5</v>
      </c>
      <c r="CE27" s="69">
        <f t="shared" si="5"/>
        <v>7.433611537818845E-5</v>
      </c>
      <c r="CF27" s="69">
        <f t="shared" si="6"/>
        <v>2.5874690985113927E-4</v>
      </c>
      <c r="CG27" s="69">
        <f t="shared" si="7"/>
        <v>2.8098053474587823E-4</v>
      </c>
      <c r="CH27" s="69">
        <f t="shared" si="8"/>
        <v>1.2447324858785489E-4</v>
      </c>
      <c r="CI27" s="69">
        <f t="shared" si="9"/>
        <v>-5.6192927687597625E-5</v>
      </c>
      <c r="CJ27" s="69">
        <f t="shared" si="10"/>
        <v>1.021127155847452E-4</v>
      </c>
      <c r="CK27" s="69">
        <f t="shared" si="11"/>
        <v>-4.6439136886382607E-5</v>
      </c>
      <c r="CL27" s="69">
        <f t="shared" si="12"/>
        <v>1.3066724329243972E-4</v>
      </c>
      <c r="CM27" s="69">
        <f t="shared" si="13"/>
        <v>9.617362814791693E-5</v>
      </c>
      <c r="CN27" s="69">
        <f t="shared" si="14"/>
        <v>-2.5462408504985624E-5</v>
      </c>
      <c r="CO27" s="69">
        <f t="shared" si="15"/>
        <v>5.5018287153711576E-5</v>
      </c>
      <c r="CP27" s="69"/>
      <c r="CQ27" s="69"/>
      <c r="CR27" s="69"/>
      <c r="CS27" s="69"/>
      <c r="CT27" s="69"/>
    </row>
    <row r="28" spans="1:98">
      <c r="A28" s="46" t="s">
        <v>499</v>
      </c>
      <c r="B28" s="76">
        <v>218532.14172289066</v>
      </c>
      <c r="C28" s="76">
        <v>312.14821933403954</v>
      </c>
      <c r="D28" s="76">
        <v>50327.162060221352</v>
      </c>
      <c r="E28" s="76">
        <v>1445.8033142204663</v>
      </c>
      <c r="F28" s="76">
        <v>975.1779605599362</v>
      </c>
      <c r="G28" s="76">
        <v>731.29284356873143</v>
      </c>
      <c r="H28" s="76">
        <v>18024.735568480966</v>
      </c>
      <c r="I28" s="76">
        <v>76.404468678566005</v>
      </c>
      <c r="J28" s="76">
        <v>461.36125347364327</v>
      </c>
      <c r="K28" s="76">
        <v>178.79825796226521</v>
      </c>
      <c r="L28" s="76">
        <v>12.962527975248397</v>
      </c>
      <c r="M28" s="76">
        <v>68.286809596005241</v>
      </c>
      <c r="N28" s="76">
        <v>26.684663567246886</v>
      </c>
      <c r="O28" s="94"/>
      <c r="P28" s="94" t="s">
        <v>453</v>
      </c>
      <c r="Q28" s="76">
        <v>31.525377551786022</v>
      </c>
      <c r="R28" s="76">
        <v>12.963219721686931</v>
      </c>
      <c r="S28" s="76">
        <v>76.408119192223793</v>
      </c>
      <c r="T28" s="76">
        <v>76.408972244720729</v>
      </c>
      <c r="U28" s="76">
        <v>45.361445026273557</v>
      </c>
      <c r="V28" s="76">
        <v>461.33145096189912</v>
      </c>
      <c r="W28" s="76">
        <v>68.283880586557771</v>
      </c>
      <c r="X28" s="76">
        <v>745.58272870920484</v>
      </c>
      <c r="Y28" s="76">
        <v>218514.91903283226</v>
      </c>
      <c r="Z28" s="76">
        <v>1017.9101088416384</v>
      </c>
      <c r="AA28" s="76">
        <v>293.90444675267037</v>
      </c>
      <c r="AB28" s="76">
        <v>297.1336157235753</v>
      </c>
      <c r="AC28" s="76">
        <v>13.216766232696655</v>
      </c>
      <c r="AD28" s="76">
        <v>178.81271766472648</v>
      </c>
      <c r="AE28" s="76">
        <v>178.81270509410979</v>
      </c>
      <c r="AF28" s="76">
        <v>402.62796613480134</v>
      </c>
      <c r="AG28" s="76">
        <v>686.13726995163563</v>
      </c>
      <c r="AH28" s="76">
        <v>10.886897713239412</v>
      </c>
      <c r="AI28" s="76">
        <v>6.2011574019070013</v>
      </c>
      <c r="AJ28" s="76">
        <v>78.430449297055887</v>
      </c>
      <c r="AK28" s="76">
        <v>26.685208343711221</v>
      </c>
      <c r="AL28" s="76">
        <v>312.13093409657364</v>
      </c>
      <c r="AM28" s="76">
        <v>0</v>
      </c>
      <c r="AN28" s="76">
        <v>18634.356803187886</v>
      </c>
      <c r="AO28" s="76">
        <v>42763.873114502567</v>
      </c>
      <c r="AP28" s="76">
        <v>7161.9809133153658</v>
      </c>
      <c r="AQ28" s="76">
        <v>50328.481993952722</v>
      </c>
      <c r="AR28" s="76">
        <v>545.54232042525473</v>
      </c>
      <c r="AS28" s="76">
        <v>1.0608121605846654</v>
      </c>
      <c r="AT28" s="76">
        <v>9455.6548795350463</v>
      </c>
      <c r="AU28" s="76">
        <v>5.5635149194486235</v>
      </c>
      <c r="AV28" s="76">
        <v>1.1272328724571063</v>
      </c>
      <c r="AW28" s="76">
        <v>510.31856221167692</v>
      </c>
      <c r="AX28" s="76">
        <v>9.5659818902428917</v>
      </c>
      <c r="AY28" s="76">
        <v>0.45218564647784087</v>
      </c>
      <c r="AZ28" s="76">
        <v>0.31765779251200144</v>
      </c>
      <c r="BA28" s="76">
        <v>1445.9158215456819</v>
      </c>
      <c r="BB28" s="76">
        <v>975.26874147932347</v>
      </c>
      <c r="BC28" s="76">
        <v>470.64708006635919</v>
      </c>
      <c r="BD28" s="76">
        <v>5.0459831250516674</v>
      </c>
      <c r="BE28" s="76">
        <v>6.1454381862574917E-2</v>
      </c>
      <c r="BF28" s="76">
        <v>35.711501374030668</v>
      </c>
      <c r="BG28" s="76">
        <v>1.1169816227120153</v>
      </c>
      <c r="BH28" s="76">
        <v>49.176583948147311</v>
      </c>
      <c r="BI28" s="76">
        <v>7.2485263586809738</v>
      </c>
      <c r="BJ28" s="76">
        <v>1.7524712883259759</v>
      </c>
      <c r="BK28" s="76">
        <v>233.96106318887522</v>
      </c>
      <c r="BL28" s="76">
        <v>46.512639889493776</v>
      </c>
      <c r="BM28" s="76">
        <v>5.5425602489018164</v>
      </c>
      <c r="BN28" s="76">
        <v>106.96699999669298</v>
      </c>
      <c r="BO28" s="76">
        <v>0.27866845264196355</v>
      </c>
      <c r="BP28" s="76">
        <v>731.24529535210536</v>
      </c>
      <c r="BQ28" s="76">
        <v>0</v>
      </c>
      <c r="BR28" s="76">
        <v>0.45627057519509784</v>
      </c>
      <c r="BS28" s="76">
        <v>2125.7505220977318</v>
      </c>
      <c r="BT28" s="76">
        <v>211.50186309255119</v>
      </c>
      <c r="BU28" s="76">
        <v>18023.723187883395</v>
      </c>
      <c r="BV28" s="90">
        <v>3060.3818397571999</v>
      </c>
      <c r="BW28" s="76">
        <f t="shared" si="0"/>
        <v>6517.9570812332222</v>
      </c>
      <c r="BX28" s="76">
        <f t="shared" si="16"/>
        <v>3039.0297193478968</v>
      </c>
      <c r="BY28" s="76"/>
      <c r="BZ28" s="76">
        <f t="shared" si="1"/>
        <v>19388.642886393005</v>
      </c>
      <c r="CA28" s="76"/>
      <c r="CB28" s="24">
        <f t="shared" si="2"/>
        <v>8.0000021892808054E-3</v>
      </c>
      <c r="CC28" s="69">
        <f t="shared" si="3"/>
        <v>-7.8810786928751409E-5</v>
      </c>
      <c r="CD28" s="69">
        <f t="shared" si="4"/>
        <v>-5.5375095532424762E-5</v>
      </c>
      <c r="CE28" s="69">
        <f t="shared" si="5"/>
        <v>2.6227064617540107E-5</v>
      </c>
      <c r="CF28" s="69">
        <f t="shared" si="6"/>
        <v>7.7816480366995803E-5</v>
      </c>
      <c r="CG28" s="69">
        <f t="shared" si="7"/>
        <v>9.3091643842263893E-5</v>
      </c>
      <c r="CH28" s="69">
        <f t="shared" si="8"/>
        <v>-6.5019392770250916E-5</v>
      </c>
      <c r="CI28" s="69">
        <f t="shared" si="9"/>
        <v>-5.6166183061303032E-5</v>
      </c>
      <c r="CJ28" s="69">
        <f t="shared" si="10"/>
        <v>5.8943753325098131E-5</v>
      </c>
      <c r="CK28" s="69">
        <f t="shared" si="11"/>
        <v>-6.4596910815038181E-5</v>
      </c>
      <c r="CL28" s="69">
        <f t="shared" si="12"/>
        <v>8.0801300914384232E-5</v>
      </c>
      <c r="CM28" s="69">
        <f t="shared" si="13"/>
        <v>5.336508741618459E-5</v>
      </c>
      <c r="CN28" s="69">
        <f t="shared" si="14"/>
        <v>-4.2892755786934104E-5</v>
      </c>
      <c r="CO28" s="69">
        <f t="shared" si="15"/>
        <v>2.0415339431257746E-5</v>
      </c>
      <c r="CP28" s="69"/>
      <c r="CQ28" s="69"/>
      <c r="CR28" s="69"/>
      <c r="CS28" s="69"/>
      <c r="CT28" s="69"/>
    </row>
    <row r="29" spans="1:98">
      <c r="A29" s="15" t="s">
        <v>500</v>
      </c>
      <c r="B29" s="76">
        <v>105489.42493589548</v>
      </c>
      <c r="C29" s="76">
        <v>136.49121906842896</v>
      </c>
      <c r="D29" s="76">
        <v>18953.633450674486</v>
      </c>
      <c r="E29" s="76">
        <v>1355.5916396907517</v>
      </c>
      <c r="F29" s="76">
        <v>1092.3040323136743</v>
      </c>
      <c r="G29" s="76">
        <v>526.37413741020009</v>
      </c>
      <c r="H29" s="76">
        <v>7690.6570280934702</v>
      </c>
      <c r="I29" s="76">
        <v>33.321596255634091</v>
      </c>
      <c r="J29" s="76">
        <v>200.34510373621717</v>
      </c>
      <c r="K29" s="76">
        <v>78.082064581725305</v>
      </c>
      <c r="L29" s="76">
        <v>5.6373399738590138</v>
      </c>
      <c r="M29" s="76">
        <v>29.512018554268224</v>
      </c>
      <c r="N29" s="76">
        <v>11.639255151965154</v>
      </c>
      <c r="O29" s="94"/>
      <c r="P29" s="94" t="s">
        <v>396</v>
      </c>
      <c r="Q29" s="76">
        <v>13.729633568154785</v>
      </c>
      <c r="R29" s="76">
        <v>5.6380559253591702</v>
      </c>
      <c r="S29" s="76">
        <v>33.325738411528619</v>
      </c>
      <c r="T29" s="76">
        <v>33.326030692154276</v>
      </c>
      <c r="U29" s="76">
        <v>19.781607276740676</v>
      </c>
      <c r="V29" s="76">
        <v>200.33820515275082</v>
      </c>
      <c r="W29" s="76">
        <v>29.511665835277245</v>
      </c>
      <c r="X29" s="76">
        <v>326.9397401532654</v>
      </c>
      <c r="Y29" s="76">
        <v>105485.35496949356</v>
      </c>
      <c r="Z29" s="76">
        <v>444.03271446313596</v>
      </c>
      <c r="AA29" s="76">
        <v>128.3701812979381</v>
      </c>
      <c r="AB29" s="76">
        <v>129.98144968908224</v>
      </c>
      <c r="AC29" s="76">
        <v>5.759303250091258</v>
      </c>
      <c r="AD29" s="76">
        <v>78.095014767182022</v>
      </c>
      <c r="AE29" s="76">
        <v>78.095014932671958</v>
      </c>
      <c r="AF29" s="76">
        <v>151.64140309859621</v>
      </c>
      <c r="AG29" s="76">
        <v>296.59314467875913</v>
      </c>
      <c r="AH29" s="76">
        <v>4.752923392866836</v>
      </c>
      <c r="AI29" s="76">
        <v>2.6966686104598283</v>
      </c>
      <c r="AJ29" s="76">
        <v>34.14307611432509</v>
      </c>
      <c r="AK29" s="76">
        <v>11.640194285652051</v>
      </c>
      <c r="AL29" s="76">
        <v>136.48656427299835</v>
      </c>
      <c r="AM29" s="76">
        <v>0</v>
      </c>
      <c r="AN29" s="76">
        <v>7960.8675977887642</v>
      </c>
      <c r="AO29" s="76">
        <v>16169.294598565895</v>
      </c>
      <c r="AP29" s="76">
        <v>2634.2301277027277</v>
      </c>
      <c r="AQ29" s="76">
        <v>18955.166129367219</v>
      </c>
      <c r="AR29" s="76">
        <v>238.4238205917205</v>
      </c>
      <c r="AS29" s="76">
        <v>0.4460443239251094</v>
      </c>
      <c r="AT29" s="76">
        <v>4018.7318785330426</v>
      </c>
      <c r="AU29" s="76">
        <v>2.3392625186703926</v>
      </c>
      <c r="AV29" s="76">
        <v>0.48642281982175661</v>
      </c>
      <c r="AW29" s="76">
        <v>220.79025105132916</v>
      </c>
      <c r="AX29" s="76">
        <v>4.0712776721396411</v>
      </c>
      <c r="AY29" s="76">
        <v>0.19774036695933028</v>
      </c>
      <c r="AZ29" s="76">
        <v>0.13422217000942471</v>
      </c>
      <c r="BA29" s="76">
        <v>1356.0365106634265</v>
      </c>
      <c r="BB29" s="76">
        <v>1092.6926837703454</v>
      </c>
      <c r="BC29" s="76">
        <v>263.34382689308137</v>
      </c>
      <c r="BD29" s="76">
        <v>2.1980007319345027</v>
      </c>
      <c r="BE29" s="76">
        <v>2.6874116635526375E-2</v>
      </c>
      <c r="BF29" s="76">
        <v>15.288170880250449</v>
      </c>
      <c r="BG29" s="76">
        <v>0.48615694362230405</v>
      </c>
      <c r="BH29" s="76">
        <v>20.579411630483303</v>
      </c>
      <c r="BI29" s="76">
        <v>3.0008720029541913</v>
      </c>
      <c r="BJ29" s="76">
        <v>0.74086006161918416</v>
      </c>
      <c r="BK29" s="76">
        <v>97.683995326201398</v>
      </c>
      <c r="BL29" s="76">
        <v>19.628869335537939</v>
      </c>
      <c r="BM29" s="76">
        <v>2.405981797538538</v>
      </c>
      <c r="BN29" s="76">
        <v>721.6971524000071</v>
      </c>
      <c r="BO29" s="76">
        <v>0.11998695624376508</v>
      </c>
      <c r="BP29" s="76">
        <v>526.45274055457276</v>
      </c>
      <c r="BQ29" s="76">
        <v>0</v>
      </c>
      <c r="BR29" s="76">
        <v>0.19796448115032764</v>
      </c>
      <c r="BS29" s="76">
        <v>906.51301671013118</v>
      </c>
      <c r="BT29" s="76">
        <v>91.197727282593974</v>
      </c>
      <c r="BU29" s="76">
        <v>7690.3100858149101</v>
      </c>
      <c r="BV29" s="90">
        <v>1296.03926922198</v>
      </c>
      <c r="BW29" s="76">
        <f t="shared" si="0"/>
        <v>2770.1859087469297</v>
      </c>
      <c r="BX29" s="76">
        <f t="shared" si="16"/>
        <v>1286.7253891587766</v>
      </c>
      <c r="BY29" s="76"/>
      <c r="BZ29" s="76">
        <f t="shared" si="1"/>
        <v>8289.2719469824387</v>
      </c>
      <c r="CA29" s="76"/>
      <c r="CB29" s="24">
        <f t="shared" si="2"/>
        <v>8.000003907307273E-3</v>
      </c>
      <c r="CC29" s="69">
        <f t="shared" si="3"/>
        <v>-3.8581747927743822E-5</v>
      </c>
      <c r="CD29" s="69">
        <f t="shared" si="4"/>
        <v>-3.4103259260048057E-5</v>
      </c>
      <c r="CE29" s="69">
        <f t="shared" si="5"/>
        <v>8.0864637206437399E-5</v>
      </c>
      <c r="CF29" s="69">
        <f t="shared" si="6"/>
        <v>3.281747686023811E-4</v>
      </c>
      <c r="CG29" s="69">
        <f t="shared" si="7"/>
        <v>3.5580886380865535E-4</v>
      </c>
      <c r="CH29" s="69">
        <f t="shared" si="8"/>
        <v>1.4932941948743447E-4</v>
      </c>
      <c r="CI29" s="69">
        <f t="shared" si="9"/>
        <v>-4.5112176670056417E-5</v>
      </c>
      <c r="CJ29" s="69">
        <f t="shared" si="10"/>
        <v>1.3307995469861005E-4</v>
      </c>
      <c r="CK29" s="69">
        <f t="shared" si="11"/>
        <v>-3.4433501681354588E-5</v>
      </c>
      <c r="CL29" s="69">
        <f t="shared" si="12"/>
        <v>1.6585564195857662E-4</v>
      </c>
      <c r="CM29" s="69">
        <f t="shared" si="13"/>
        <v>1.2700165387867553E-4</v>
      </c>
      <c r="CN29" s="69">
        <f t="shared" si="14"/>
        <v>-1.195170673702377E-5</v>
      </c>
      <c r="CO29" s="69">
        <f t="shared" si="15"/>
        <v>8.0686751397347561E-5</v>
      </c>
      <c r="CP29" s="69"/>
      <c r="CQ29" s="69"/>
      <c r="CR29" s="69"/>
      <c r="CS29" s="69"/>
      <c r="CT29" s="69"/>
    </row>
    <row r="30" spans="1:98">
      <c r="A30" s="15" t="s">
        <v>501</v>
      </c>
      <c r="B30" s="76">
        <v>333517.0576293015</v>
      </c>
      <c r="C30" s="76">
        <v>444.95348932964515</v>
      </c>
      <c r="D30" s="76">
        <v>63909.576838015142</v>
      </c>
      <c r="E30" s="76">
        <v>2038.7372125580982</v>
      </c>
      <c r="F30" s="76">
        <v>1370.4424277512887</v>
      </c>
      <c r="G30" s="76">
        <v>1060.5134341174673</v>
      </c>
      <c r="H30" s="76">
        <v>25566.43308562052</v>
      </c>
      <c r="I30" s="76">
        <v>108.50749880635946</v>
      </c>
      <c r="J30" s="76">
        <v>650.77371189945723</v>
      </c>
      <c r="K30" s="76">
        <v>253.91665512508277</v>
      </c>
      <c r="L30" s="76">
        <v>18.357583749475371</v>
      </c>
      <c r="M30" s="76">
        <v>95.991618841554484</v>
      </c>
      <c r="N30" s="76">
        <v>37.904831444487968</v>
      </c>
      <c r="O30" s="94"/>
      <c r="P30" s="94" t="s">
        <v>454</v>
      </c>
      <c r="Q30" s="76">
        <v>44.61770869114558</v>
      </c>
      <c r="R30" s="76">
        <v>18.359733848694002</v>
      </c>
      <c r="S30" s="76">
        <v>108.52016699651432</v>
      </c>
      <c r="T30" s="76">
        <v>108.52121641458598</v>
      </c>
      <c r="U30" s="76">
        <v>64.431638359017171</v>
      </c>
      <c r="V30" s="76">
        <v>650.74160306675299</v>
      </c>
      <c r="W30" s="76">
        <v>95.988593934111563</v>
      </c>
      <c r="X30" s="76">
        <v>1062.5662783631631</v>
      </c>
      <c r="Y30" s="76">
        <v>333509.92698865163</v>
      </c>
      <c r="Z30" s="76">
        <v>1443.9707589106599</v>
      </c>
      <c r="AA30" s="76">
        <v>417.48759859713994</v>
      </c>
      <c r="AB30" s="76">
        <v>423.19088898912707</v>
      </c>
      <c r="AC30" s="76">
        <v>18.655730115970787</v>
      </c>
      <c r="AD30" s="76">
        <v>253.95689892272341</v>
      </c>
      <c r="AE30" s="76">
        <v>253.95679235712524</v>
      </c>
      <c r="AF30" s="76">
        <v>511.3240230995886</v>
      </c>
      <c r="AG30" s="76">
        <v>983.90989631093078</v>
      </c>
      <c r="AH30" s="76">
        <v>15.441303884504824</v>
      </c>
      <c r="AI30" s="76">
        <v>8.8145324245963081</v>
      </c>
      <c r="AJ30" s="76">
        <v>110.78668542081408</v>
      </c>
      <c r="AK30" s="76">
        <v>37.907598107842553</v>
      </c>
      <c r="AL30" s="76">
        <v>444.93832328400481</v>
      </c>
      <c r="AM30" s="76">
        <v>0</v>
      </c>
      <c r="AN30" s="76">
        <v>26446.01117269355</v>
      </c>
      <c r="AO30" s="76">
        <v>54470.550086939271</v>
      </c>
      <c r="AP30" s="76">
        <v>8933.6134885254942</v>
      </c>
      <c r="AQ30" s="76">
        <v>63915.487598564316</v>
      </c>
      <c r="AR30" s="76">
        <v>777.66332369527686</v>
      </c>
      <c r="AS30" s="76">
        <v>1.4751087767103728</v>
      </c>
      <c r="AT30" s="76">
        <v>13429.263107077166</v>
      </c>
      <c r="AU30" s="76">
        <v>7.7354998581325765</v>
      </c>
      <c r="AV30" s="76">
        <v>1.5933697092654746</v>
      </c>
      <c r="AW30" s="76">
        <v>722.50184866372354</v>
      </c>
      <c r="AX30" s="76">
        <v>13.403417848399169</v>
      </c>
      <c r="AY30" s="76">
        <v>0.64462253233904909</v>
      </c>
      <c r="AZ30" s="76">
        <v>0.44308294516553948</v>
      </c>
      <c r="BA30" s="76">
        <v>2039.1990364106214</v>
      </c>
      <c r="BB30" s="76">
        <v>1370.8039556498065</v>
      </c>
      <c r="BC30" s="76">
        <v>668.39508076081495</v>
      </c>
      <c r="BD30" s="76">
        <v>7.1755393522820583</v>
      </c>
      <c r="BE30" s="76">
        <v>8.7608093387787495E-2</v>
      </c>
      <c r="BF30" s="76">
        <v>50.221747543775521</v>
      </c>
      <c r="BG30" s="76">
        <v>1.5875960897722066</v>
      </c>
      <c r="BH30" s="76">
        <v>68.16200176700454</v>
      </c>
      <c r="BI30" s="76">
        <v>9.9807998143708296</v>
      </c>
      <c r="BJ30" s="76">
        <v>2.4447206973219369</v>
      </c>
      <c r="BK30" s="76">
        <v>323.81566876215965</v>
      </c>
      <c r="BL30" s="76">
        <v>65.409797524260682</v>
      </c>
      <c r="BM30" s="76">
        <v>7.8644002398628743</v>
      </c>
      <c r="BN30" s="76">
        <v>151.2735619669638</v>
      </c>
      <c r="BO30" s="76">
        <v>0.39336098916979462</v>
      </c>
      <c r="BP30" s="76">
        <v>1060.484546889995</v>
      </c>
      <c r="BQ30" s="76">
        <v>0</v>
      </c>
      <c r="BR30" s="76">
        <v>0.64783377625573801</v>
      </c>
      <c r="BS30" s="76">
        <v>3015.0576479197798</v>
      </c>
      <c r="BT30" s="76">
        <v>301.55951218971211</v>
      </c>
      <c r="BU30" s="76">
        <v>25565.894520191581</v>
      </c>
      <c r="BV30" s="90">
        <v>4316.4878164021402</v>
      </c>
      <c r="BW30" s="76">
        <f t="shared" si="0"/>
        <v>9257.0384261763338</v>
      </c>
      <c r="BX30" s="76">
        <f t="shared" si="16"/>
        <v>4286.1561214496114</v>
      </c>
      <c r="BY30" s="76"/>
      <c r="BZ30" s="76">
        <f t="shared" si="1"/>
        <v>27513.180727637653</v>
      </c>
      <c r="CA30" s="76"/>
      <c r="CB30" s="24">
        <f t="shared" si="2"/>
        <v>8.0000019136375021E-3</v>
      </c>
      <c r="CC30" s="69">
        <f t="shared" si="3"/>
        <v>-2.1380137797337514E-5</v>
      </c>
      <c r="CD30" s="69">
        <f t="shared" si="4"/>
        <v>-3.4084563901702887E-5</v>
      </c>
      <c r="CE30" s="69">
        <f t="shared" si="5"/>
        <v>9.2486303956525241E-5</v>
      </c>
      <c r="CF30" s="69">
        <f t="shared" si="6"/>
        <v>2.2652446312277158E-4</v>
      </c>
      <c r="CG30" s="69">
        <f t="shared" si="7"/>
        <v>2.6380378423559542E-4</v>
      </c>
      <c r="CH30" s="69">
        <f t="shared" si="8"/>
        <v>-2.7238907629996638E-5</v>
      </c>
      <c r="CI30" s="69">
        <f t="shared" si="9"/>
        <v>-2.1065333092607403E-5</v>
      </c>
      <c r="CJ30" s="69">
        <f t="shared" si="10"/>
        <v>1.2642083153160171E-4</v>
      </c>
      <c r="CK30" s="69">
        <f t="shared" si="11"/>
        <v>-4.9339474101559358E-5</v>
      </c>
      <c r="CL30" s="69">
        <f t="shared" si="12"/>
        <v>1.5807246682064357E-4</v>
      </c>
      <c r="CM30" s="69">
        <f t="shared" si="13"/>
        <v>1.1712321446951304E-4</v>
      </c>
      <c r="CN30" s="69">
        <f t="shared" si="14"/>
        <v>-3.1512203663464503E-5</v>
      </c>
      <c r="CO30" s="69">
        <f t="shared" si="15"/>
        <v>7.2989728463419552E-5</v>
      </c>
      <c r="CP30" s="69"/>
      <c r="CQ30" s="69"/>
      <c r="CR30" s="69"/>
      <c r="CS30" s="69"/>
      <c r="CT30" s="69"/>
    </row>
    <row r="31" spans="1:98">
      <c r="A31" s="15" t="s">
        <v>502</v>
      </c>
      <c r="B31" s="76">
        <v>33198.530609359928</v>
      </c>
      <c r="C31" s="76">
        <v>67.712900308115763</v>
      </c>
      <c r="D31" s="76">
        <v>9732.2897495610177</v>
      </c>
      <c r="E31" s="76">
        <v>686.00188425549391</v>
      </c>
      <c r="F31" s="76">
        <v>553.8283921743481</v>
      </c>
      <c r="G31" s="76">
        <v>244.65217832682822</v>
      </c>
      <c r="H31" s="76">
        <v>3291.3364707578016</v>
      </c>
      <c r="I31" s="76">
        <v>15.066810233762064</v>
      </c>
      <c r="J31" s="76">
        <v>84.009275826657927</v>
      </c>
      <c r="K31" s="76">
        <v>35.714260600019109</v>
      </c>
      <c r="L31" s="76">
        <v>2.5397256447071945</v>
      </c>
      <c r="M31" s="76">
        <v>12.663073327096662</v>
      </c>
      <c r="N31" s="76">
        <v>5.1455368406195099</v>
      </c>
      <c r="O31" s="94"/>
      <c r="P31" s="94" t="s">
        <v>455</v>
      </c>
      <c r="Q31" s="76">
        <v>5.5773968796608182</v>
      </c>
      <c r="R31" s="76">
        <v>2.5400917105535248</v>
      </c>
      <c r="S31" s="76">
        <v>15.068957084194055</v>
      </c>
      <c r="T31" s="76">
        <v>15.069093196935993</v>
      </c>
      <c r="U31" s="76">
        <v>8.8138981739612081</v>
      </c>
      <c r="V31" s="76">
        <v>84.006282099736637</v>
      </c>
      <c r="W31" s="76">
        <v>12.66290238007419</v>
      </c>
      <c r="X31" s="76">
        <v>142.89743932269596</v>
      </c>
      <c r="Y31" s="76">
        <v>33197.015750480874</v>
      </c>
      <c r="Z31" s="76">
        <v>184.93644477989054</v>
      </c>
      <c r="AA31" s="76">
        <v>53.840935459230465</v>
      </c>
      <c r="AB31" s="76">
        <v>56.90956746812612</v>
      </c>
      <c r="AC31" s="76">
        <v>2.3211378024867262</v>
      </c>
      <c r="AD31" s="76">
        <v>35.720919361790351</v>
      </c>
      <c r="AE31" s="76">
        <v>35.720913943649407</v>
      </c>
      <c r="AF31" s="76">
        <v>77.865544690663967</v>
      </c>
      <c r="AG31" s="76">
        <v>120.20866623671023</v>
      </c>
      <c r="AH31" s="76">
        <v>1.8245375778447619</v>
      </c>
      <c r="AI31" s="76">
        <v>1.3284417814051153</v>
      </c>
      <c r="AJ31" s="76">
        <v>12.96317508676136</v>
      </c>
      <c r="AK31" s="76">
        <v>5.1460210269481994</v>
      </c>
      <c r="AL31" s="76">
        <v>67.710688796662168</v>
      </c>
      <c r="AM31" s="76">
        <v>0</v>
      </c>
      <c r="AN31" s="76">
        <v>3402.0021976774315</v>
      </c>
      <c r="AO31" s="76">
        <v>8284.1074064937129</v>
      </c>
      <c r="AP31" s="76">
        <v>1371.2184507459881</v>
      </c>
      <c r="AQ31" s="76">
        <v>9733.1914019303676</v>
      </c>
      <c r="AR31" s="76">
        <v>100.27929434569577</v>
      </c>
      <c r="AS31" s="76">
        <v>0.2441397419489961</v>
      </c>
      <c r="AT31" s="76">
        <v>1715.5067271479359</v>
      </c>
      <c r="AU31" s="76">
        <v>1.2804615167799285</v>
      </c>
      <c r="AV31" s="76">
        <v>0.24968504726158391</v>
      </c>
      <c r="AW31" s="76">
        <v>112.60101366314478</v>
      </c>
      <c r="AX31" s="76">
        <v>2.1630912348638915</v>
      </c>
      <c r="AY31" s="76">
        <v>9.8098905515413073E-2</v>
      </c>
      <c r="AZ31" s="76">
        <v>7.2594583354001679E-2</v>
      </c>
      <c r="BA31" s="76">
        <v>686.23117347385539</v>
      </c>
      <c r="BB31" s="76">
        <v>554.0290475348246</v>
      </c>
      <c r="BC31" s="76">
        <v>132.20212593903111</v>
      </c>
      <c r="BD31" s="76">
        <v>1.1015336247843603</v>
      </c>
      <c r="BE31" s="76">
        <v>1.3332263187773164E-2</v>
      </c>
      <c r="BF31" s="76">
        <v>8.0051930477245534</v>
      </c>
      <c r="BG31" s="76">
        <v>0.24418698126622462</v>
      </c>
      <c r="BH31" s="76">
        <v>11.394355508523612</v>
      </c>
      <c r="BI31" s="76">
        <v>1.7049586491178754</v>
      </c>
      <c r="BJ31" s="76">
        <v>0.40020179808969503</v>
      </c>
      <c r="BK31" s="76">
        <v>54.38567614102967</v>
      </c>
      <c r="BL31" s="76">
        <v>9.1057459120421935</v>
      </c>
      <c r="BM31" s="76">
        <v>1.2164701215297868</v>
      </c>
      <c r="BN31" s="76">
        <v>358.79212628074748</v>
      </c>
      <c r="BO31" s="76">
        <v>6.1928425955014674E-2</v>
      </c>
      <c r="BP31" s="76">
        <v>244.68497277181598</v>
      </c>
      <c r="BQ31" s="76">
        <v>0</v>
      </c>
      <c r="BR31" s="76">
        <v>0.10033902405225616</v>
      </c>
      <c r="BS31" s="76">
        <v>386.11062181485585</v>
      </c>
      <c r="BT31" s="76">
        <v>38.002009146943571</v>
      </c>
      <c r="BU31" s="76">
        <v>3291.1996949905501</v>
      </c>
      <c r="BV31" s="90">
        <v>569.53807681694502</v>
      </c>
      <c r="BW31" s="76">
        <f t="shared" si="0"/>
        <v>1182.5303865856554</v>
      </c>
      <c r="BX31" s="76">
        <f t="shared" si="16"/>
        <v>565.42049755052358</v>
      </c>
      <c r="BY31" s="76"/>
      <c r="BZ31" s="76">
        <f t="shared" si="1"/>
        <v>3545.0606133229649</v>
      </c>
      <c r="CA31" s="76"/>
      <c r="CB31" s="24">
        <f t="shared" si="2"/>
        <v>8.0000013844607042E-3</v>
      </c>
      <c r="CC31" s="69">
        <f t="shared" si="3"/>
        <v>-4.5630299029779239E-5</v>
      </c>
      <c r="CD31" s="69">
        <f t="shared" si="4"/>
        <v>-3.2660120058835116E-5</v>
      </c>
      <c r="CE31" s="69">
        <f t="shared" si="5"/>
        <v>9.2645450613569494E-5</v>
      </c>
      <c r="CF31" s="69">
        <f t="shared" si="6"/>
        <v>3.3423992502634362E-4</v>
      </c>
      <c r="CG31" s="69">
        <f t="shared" si="7"/>
        <v>3.6230601990035888E-4</v>
      </c>
      <c r="CH31" s="69">
        <f t="shared" si="8"/>
        <v>1.3404517880052553E-4</v>
      </c>
      <c r="CI31" s="69">
        <f t="shared" si="9"/>
        <v>-4.1556300447155808E-5</v>
      </c>
      <c r="CJ31" s="69">
        <f t="shared" si="10"/>
        <v>1.5152266063678547E-4</v>
      </c>
      <c r="CK31" s="69">
        <f t="shared" si="11"/>
        <v>-3.5635671083114311E-5</v>
      </c>
      <c r="CL31" s="69">
        <f t="shared" si="12"/>
        <v>1.8629375264999916E-4</v>
      </c>
      <c r="CM31" s="69">
        <f t="shared" si="13"/>
        <v>1.4413598062969451E-4</v>
      </c>
      <c r="CN31" s="69">
        <f t="shared" si="14"/>
        <v>-1.3499647206968603E-5</v>
      </c>
      <c r="CO31" s="69">
        <f t="shared" si="15"/>
        <v>9.4098311543955977E-5</v>
      </c>
      <c r="CP31" s="69"/>
      <c r="CQ31" s="69"/>
      <c r="CR31" s="69"/>
      <c r="CS31" s="69"/>
      <c r="CT31" s="69"/>
    </row>
    <row r="32" spans="1:98">
      <c r="A32" s="15" t="s">
        <v>503</v>
      </c>
      <c r="B32" s="76">
        <v>268758.07603832462</v>
      </c>
      <c r="C32" s="76">
        <v>484.97964844762708</v>
      </c>
      <c r="D32" s="76">
        <v>74687.891802872662</v>
      </c>
      <c r="E32" s="76">
        <v>4821.867674544349</v>
      </c>
      <c r="F32" s="76">
        <v>3885.757263772216</v>
      </c>
      <c r="G32" s="76">
        <v>1818.5120234501239</v>
      </c>
      <c r="H32" s="76">
        <v>24391.909263433121</v>
      </c>
      <c r="I32" s="76">
        <v>106.09946689179063</v>
      </c>
      <c r="J32" s="76">
        <v>592.9746785927158</v>
      </c>
      <c r="K32" s="76">
        <v>252.46303792106841</v>
      </c>
      <c r="L32" s="76">
        <v>17.778014595541137</v>
      </c>
      <c r="M32" s="76">
        <v>87.115813750198981</v>
      </c>
      <c r="N32" s="76">
        <v>36.178484896497253</v>
      </c>
      <c r="O32" s="94"/>
      <c r="P32" s="94" t="s">
        <v>397</v>
      </c>
      <c r="Q32" s="76">
        <v>38.520816746007064</v>
      </c>
      <c r="R32" s="76">
        <v>17.663929552472027</v>
      </c>
      <c r="S32" s="76">
        <v>105.40779282870194</v>
      </c>
      <c r="T32" s="76">
        <v>105.40876329361373</v>
      </c>
      <c r="U32" s="76">
        <v>61.555393108004402</v>
      </c>
      <c r="V32" s="76">
        <v>589.26354551929387</v>
      </c>
      <c r="W32" s="76">
        <v>86.608135857704951</v>
      </c>
      <c r="X32" s="76">
        <v>1005.9936418763918</v>
      </c>
      <c r="Y32" s="76">
        <v>266803.67142093391</v>
      </c>
      <c r="Z32" s="76">
        <v>1285.0545426688491</v>
      </c>
      <c r="AA32" s="76">
        <v>375.5023274136139</v>
      </c>
      <c r="AB32" s="76">
        <v>399.66835491189346</v>
      </c>
      <c r="AC32" s="76">
        <v>16.042586963953902</v>
      </c>
      <c r="AD32" s="76">
        <v>250.80128684243414</v>
      </c>
      <c r="AE32" s="76">
        <v>250.80127300747415</v>
      </c>
      <c r="AF32" s="76">
        <v>592.65503208276175</v>
      </c>
      <c r="AG32" s="76">
        <v>931.81942637167936</v>
      </c>
      <c r="AH32" s="76">
        <v>12.803656541820018</v>
      </c>
      <c r="AI32" s="76">
        <v>9.2881327491455448</v>
      </c>
      <c r="AJ32" s="76">
        <v>89.071332355011407</v>
      </c>
      <c r="AK32" s="76">
        <v>35.945284448087762</v>
      </c>
      <c r="AL32" s="76">
        <v>481.10621236219754</v>
      </c>
      <c r="AM32" s="76">
        <v>0</v>
      </c>
      <c r="AN32" s="76">
        <v>25034.617787661835</v>
      </c>
      <c r="AO32" s="76">
        <v>62973.516870318621</v>
      </c>
      <c r="AP32" s="76">
        <v>10515.713516561676</v>
      </c>
      <c r="AQ32" s="76">
        <v>74081.885418962993</v>
      </c>
      <c r="AR32" s="76">
        <v>714.82782789789292</v>
      </c>
      <c r="AS32" s="76">
        <v>1.5816802356740904</v>
      </c>
      <c r="AT32" s="76">
        <v>12874.951500547295</v>
      </c>
      <c r="AU32" s="76">
        <v>8.2963553059188584</v>
      </c>
      <c r="AV32" s="76">
        <v>1.7193453792776547</v>
      </c>
      <c r="AW32" s="76">
        <v>779.71259040879181</v>
      </c>
      <c r="AX32" s="76">
        <v>14.423511700149357</v>
      </c>
      <c r="AY32" s="76">
        <v>0.69827636843642682</v>
      </c>
      <c r="AZ32" s="76">
        <v>0.47565822134404773</v>
      </c>
      <c r="BA32" s="76">
        <v>4790.4757723847079</v>
      </c>
      <c r="BB32" s="76">
        <v>3860.1986616079653</v>
      </c>
      <c r="BC32" s="76">
        <v>930.27711077674394</v>
      </c>
      <c r="BD32" s="76">
        <v>7.7682187763245567</v>
      </c>
      <c r="BE32" s="76">
        <v>9.4883892491608668E-2</v>
      </c>
      <c r="BF32" s="76">
        <v>54.125937621323139</v>
      </c>
      <c r="BG32" s="76">
        <v>1.7168541413272929</v>
      </c>
      <c r="BH32" s="76">
        <v>73.036697695618884</v>
      </c>
      <c r="BI32" s="76">
        <v>10.662198570853793</v>
      </c>
      <c r="BJ32" s="76">
        <v>2.625960342488026</v>
      </c>
      <c r="BK32" s="76">
        <v>346.78631550896455</v>
      </c>
      <c r="BL32" s="76">
        <v>64.518302147016982</v>
      </c>
      <c r="BM32" s="76">
        <v>8.5042991241036869</v>
      </c>
      <c r="BN32" s="76">
        <v>2547.5454086873137</v>
      </c>
      <c r="BO32" s="76">
        <v>0.42446962756218426</v>
      </c>
      <c r="BP32" s="76">
        <v>1804.9303103450775</v>
      </c>
      <c r="BQ32" s="76">
        <v>0</v>
      </c>
      <c r="BR32" s="76">
        <v>0.69965206467254448</v>
      </c>
      <c r="BS32" s="76">
        <v>2845.242269402745</v>
      </c>
      <c r="BT32" s="76">
        <v>283.19476206814278</v>
      </c>
      <c r="BU32" s="76">
        <v>24239.478424025972</v>
      </c>
      <c r="BV32" s="90">
        <v>4088.6035583026</v>
      </c>
      <c r="BW32" s="76">
        <f t="shared" si="0"/>
        <v>8874.9412253985502</v>
      </c>
      <c r="BX32" s="76">
        <f t="shared" si="16"/>
        <v>4059.8420050182281</v>
      </c>
      <c r="BY32" s="76"/>
      <c r="BZ32" s="76">
        <f t="shared" si="1"/>
        <v>26042.830709327165</v>
      </c>
      <c r="CA32" s="76"/>
      <c r="CB32" s="24">
        <f t="shared" si="2"/>
        <v>7.9999993079422609E-3</v>
      </c>
      <c r="CC32" s="69">
        <f t="shared" si="3"/>
        <v>-7.2719847016318711E-3</v>
      </c>
      <c r="CD32" s="69">
        <f t="shared" si="4"/>
        <v>-7.9868012973906017E-3</v>
      </c>
      <c r="CE32" s="69">
        <f t="shared" si="5"/>
        <v>-8.1138504419047061E-3</v>
      </c>
      <c r="CF32" s="69">
        <f t="shared" si="6"/>
        <v>-6.5103201245786183E-3</v>
      </c>
      <c r="CG32" s="69">
        <f t="shared" si="7"/>
        <v>-6.5775086885995889E-3</v>
      </c>
      <c r="CH32" s="69">
        <f t="shared" si="8"/>
        <v>-7.4685858162647171E-3</v>
      </c>
      <c r="CI32" s="69">
        <f t="shared" si="9"/>
        <v>-6.2492377189867507E-3</v>
      </c>
      <c r="CJ32" s="69">
        <f t="shared" si="10"/>
        <v>-6.509962947140297E-3</v>
      </c>
      <c r="CK32" s="69">
        <f t="shared" si="11"/>
        <v>-6.2585017664319566E-3</v>
      </c>
      <c r="CL32" s="69">
        <f t="shared" si="12"/>
        <v>-6.5822107159852787E-3</v>
      </c>
      <c r="CM32" s="69">
        <f t="shared" si="13"/>
        <v>-6.4171981891455801E-3</v>
      </c>
      <c r="CN32" s="69">
        <f t="shared" si="14"/>
        <v>-5.827620389907342E-3</v>
      </c>
      <c r="CO32" s="69">
        <f t="shared" si="15"/>
        <v>-6.4458323524783393E-3</v>
      </c>
      <c r="CP32" s="69"/>
      <c r="CQ32" s="69"/>
      <c r="CR32" s="69"/>
      <c r="CS32" s="69"/>
      <c r="CT32" s="69"/>
    </row>
    <row r="33" spans="1:98">
      <c r="A33" s="15" t="s">
        <v>504</v>
      </c>
      <c r="B33" s="76">
        <v>99273.056789461873</v>
      </c>
      <c r="C33" s="76">
        <v>161.49549342892624</v>
      </c>
      <c r="D33" s="76">
        <v>22706.874228442102</v>
      </c>
      <c r="E33" s="76">
        <v>1603.9252156144858</v>
      </c>
      <c r="F33" s="76">
        <v>1292.4056767657223</v>
      </c>
      <c r="G33" s="76">
        <v>626.39870192819251</v>
      </c>
      <c r="H33" s="76">
        <v>8608.947983301714</v>
      </c>
      <c r="I33" s="76">
        <v>35.471533874180629</v>
      </c>
      <c r="J33" s="76">
        <v>200.37010773859762</v>
      </c>
      <c r="K33" s="76">
        <v>84.424850482543206</v>
      </c>
      <c r="L33" s="76">
        <v>5.9339614692196392</v>
      </c>
      <c r="M33" s="76">
        <v>29.056066833557203</v>
      </c>
      <c r="N33" s="76">
        <v>12.1077084330636</v>
      </c>
      <c r="O33" s="94"/>
      <c r="P33" s="94" t="s">
        <v>456</v>
      </c>
      <c r="Q33" s="76">
        <v>12.977136810870432</v>
      </c>
      <c r="R33" s="76">
        <v>5.9348247113136434</v>
      </c>
      <c r="S33" s="76">
        <v>35.476583748280149</v>
      </c>
      <c r="T33" s="76">
        <v>35.476893592936818</v>
      </c>
      <c r="U33" s="76">
        <v>20.732322012252173</v>
      </c>
      <c r="V33" s="76">
        <v>200.36202034649659</v>
      </c>
      <c r="W33" s="76">
        <v>29.055778491610496</v>
      </c>
      <c r="X33" s="76">
        <v>339.99557809933566</v>
      </c>
      <c r="Y33" s="76">
        <v>99267.772924816847</v>
      </c>
      <c r="Z33" s="76">
        <v>433.5301369654789</v>
      </c>
      <c r="AA33" s="76">
        <v>126.79967204346966</v>
      </c>
      <c r="AB33" s="76">
        <v>135.02397107576195</v>
      </c>
      <c r="AC33" s="76">
        <v>5.4036074368206286</v>
      </c>
      <c r="AD33" s="76">
        <v>84.440501569766241</v>
      </c>
      <c r="AE33" s="76">
        <v>84.440510817344602</v>
      </c>
      <c r="AF33" s="76">
        <v>181.67389588672643</v>
      </c>
      <c r="AG33" s="76">
        <v>338.60368655790182</v>
      </c>
      <c r="AH33" s="76">
        <v>4.3704854357193952</v>
      </c>
      <c r="AI33" s="76">
        <v>3.1156641578399102</v>
      </c>
      <c r="AJ33" s="76">
        <v>30.092385077682064</v>
      </c>
      <c r="AK33" s="76">
        <v>12.10884914634963</v>
      </c>
      <c r="AL33" s="76">
        <v>161.489993202048</v>
      </c>
      <c r="AM33" s="76">
        <v>0</v>
      </c>
      <c r="AN33" s="76">
        <v>8881.0200897281156</v>
      </c>
      <c r="AO33" s="76">
        <v>19356.046189917142</v>
      </c>
      <c r="AP33" s="76">
        <v>3171.5171337929964</v>
      </c>
      <c r="AQ33" s="76">
        <v>22709.237219596875</v>
      </c>
      <c r="AR33" s="76">
        <v>244.69347035185748</v>
      </c>
      <c r="AS33" s="76">
        <v>0.52775861781224342</v>
      </c>
      <c r="AT33" s="76">
        <v>4635.7638057851482</v>
      </c>
      <c r="AU33" s="76">
        <v>2.7678068540595371</v>
      </c>
      <c r="AV33" s="76">
        <v>0.57553194894095472</v>
      </c>
      <c r="AW33" s="76">
        <v>261.23925918087258</v>
      </c>
      <c r="AX33" s="76">
        <v>4.8171152675584397</v>
      </c>
      <c r="AY33" s="76">
        <v>0.23396504009656249</v>
      </c>
      <c r="AZ33" s="76">
        <v>0.15881114910409669</v>
      </c>
      <c r="BA33" s="76">
        <v>1604.4616290564434</v>
      </c>
      <c r="BB33" s="76">
        <v>1292.8752470615916</v>
      </c>
      <c r="BC33" s="76">
        <v>311.58638199485239</v>
      </c>
      <c r="BD33" s="76">
        <v>2.600668654464088</v>
      </c>
      <c r="BE33" s="76">
        <v>3.1797243197363302E-2</v>
      </c>
      <c r="BF33" s="76">
        <v>18.088876931386661</v>
      </c>
      <c r="BG33" s="76">
        <v>0.57521889129560111</v>
      </c>
      <c r="BH33" s="76">
        <v>24.34945079449065</v>
      </c>
      <c r="BI33" s="76">
        <v>3.5506410555730077</v>
      </c>
      <c r="BJ33" s="76">
        <v>0.87658277583954824</v>
      </c>
      <c r="BK33" s="76">
        <v>115.57932648798196</v>
      </c>
      <c r="BL33" s="76">
        <v>22.414128589530012</v>
      </c>
      <c r="BM33" s="76">
        <v>2.8467456741458492</v>
      </c>
      <c r="BN33" s="76">
        <v>853.91372266957649</v>
      </c>
      <c r="BO33" s="76">
        <v>0.14196782519552231</v>
      </c>
      <c r="BP33" s="76">
        <v>626.47759412247763</v>
      </c>
      <c r="BQ33" s="76">
        <v>0</v>
      </c>
      <c r="BR33" s="76">
        <v>0.23422053978235086</v>
      </c>
      <c r="BS33" s="76">
        <v>1011.6598279584121</v>
      </c>
      <c r="BT33" s="76">
        <v>100.65635657756246</v>
      </c>
      <c r="BU33" s="76">
        <v>8608.4127632180862</v>
      </c>
      <c r="BV33" s="90">
        <v>1435.8352543992501</v>
      </c>
      <c r="BW33" s="76">
        <f t="shared" si="0"/>
        <v>3195.5173819042502</v>
      </c>
      <c r="BX33" s="76">
        <f t="shared" si="16"/>
        <v>1426.1463810106384</v>
      </c>
      <c r="BY33" s="76"/>
      <c r="BZ33" s="76">
        <f t="shared" si="1"/>
        <v>9222.1808155392191</v>
      </c>
      <c r="CA33" s="76"/>
      <c r="CB33" s="24">
        <f t="shared" si="2"/>
        <v>7.9999999176525154E-3</v>
      </c>
      <c r="CC33" s="69">
        <f t="shared" si="3"/>
        <v>-5.3225566089210602E-5</v>
      </c>
      <c r="CD33" s="69">
        <f t="shared" si="4"/>
        <v>-3.4058082745577613E-5</v>
      </c>
      <c r="CE33" s="69">
        <f t="shared" si="5"/>
        <v>1.0406501269172879E-4</v>
      </c>
      <c r="CF33" s="69">
        <f t="shared" si="6"/>
        <v>3.3443793808810029E-4</v>
      </c>
      <c r="CG33" s="69">
        <f t="shared" si="7"/>
        <v>3.6333041885455085E-4</v>
      </c>
      <c r="CH33" s="69">
        <f t="shared" si="8"/>
        <v>1.2594565416925363E-4</v>
      </c>
      <c r="CI33" s="69">
        <f t="shared" si="9"/>
        <v>-6.2170207633491058E-5</v>
      </c>
      <c r="CJ33" s="69">
        <f t="shared" si="10"/>
        <v>1.5109915390747761E-4</v>
      </c>
      <c r="CK33" s="69">
        <f t="shared" si="11"/>
        <v>-4.0362268565444193E-5</v>
      </c>
      <c r="CL33" s="69">
        <f t="shared" si="12"/>
        <v>1.8549437413139494E-4</v>
      </c>
      <c r="CM33" s="69">
        <f t="shared" si="13"/>
        <v>1.4547483978148546E-4</v>
      </c>
      <c r="CN33" s="69">
        <f t="shared" si="14"/>
        <v>-9.9236399874254219E-6</v>
      </c>
      <c r="CO33" s="69">
        <f t="shared" si="15"/>
        <v>9.4213805389924647E-5</v>
      </c>
      <c r="CP33" s="69"/>
      <c r="CQ33" s="69"/>
      <c r="CR33" s="69"/>
      <c r="CS33" s="69"/>
      <c r="CT33" s="69"/>
    </row>
    <row r="34" spans="1:98">
      <c r="A34" s="15" t="s">
        <v>505</v>
      </c>
      <c r="B34" s="76">
        <v>124876.39009395831</v>
      </c>
      <c r="C34" s="76">
        <v>195.26004137794121</v>
      </c>
      <c r="D34" s="76">
        <v>30842.96458574085</v>
      </c>
      <c r="E34" s="76">
        <v>1958.6460019377871</v>
      </c>
      <c r="F34" s="76">
        <v>1579.7584233560126</v>
      </c>
      <c r="G34" s="76">
        <v>714.25917301379059</v>
      </c>
      <c r="H34" s="76">
        <v>10969.705314186018</v>
      </c>
      <c r="I34" s="76">
        <v>47.703187013855754</v>
      </c>
      <c r="J34" s="76">
        <v>286.24262423244318</v>
      </c>
      <c r="K34" s="76">
        <v>111.56762548760101</v>
      </c>
      <c r="L34" s="76">
        <v>8.1063922015785685</v>
      </c>
      <c r="M34" s="76">
        <v>42.794994199039756</v>
      </c>
      <c r="N34" s="76">
        <v>16.648561383109595</v>
      </c>
      <c r="O34" s="94"/>
      <c r="P34" s="94" t="s">
        <v>457</v>
      </c>
      <c r="Q34" s="76">
        <v>19.62161736461978</v>
      </c>
      <c r="R34" s="76">
        <v>8.0905614208992631</v>
      </c>
      <c r="S34" s="76">
        <v>47.609035219185728</v>
      </c>
      <c r="T34" s="76">
        <v>47.609476879053901</v>
      </c>
      <c r="U34" s="76">
        <v>28.251180632946976</v>
      </c>
      <c r="V34" s="76">
        <v>285.64684764408241</v>
      </c>
      <c r="W34" s="76">
        <v>42.710466880527697</v>
      </c>
      <c r="X34" s="76">
        <v>462.64612746560186</v>
      </c>
      <c r="Y34" s="76">
        <v>124587.12527786513</v>
      </c>
      <c r="Z34" s="76">
        <v>632.9771135883035</v>
      </c>
      <c r="AA34" s="76">
        <v>182.6356397877675</v>
      </c>
      <c r="AB34" s="76">
        <v>184.58339620735811</v>
      </c>
      <c r="AC34" s="76">
        <v>8.2241491255859405</v>
      </c>
      <c r="AD34" s="76">
        <v>111.35042094092429</v>
      </c>
      <c r="AE34" s="76">
        <v>111.3504293842215</v>
      </c>
      <c r="AF34" s="76">
        <v>246.1860841206591</v>
      </c>
      <c r="AG34" s="76">
        <v>404.10623336300762</v>
      </c>
      <c r="AH34" s="76">
        <v>6.6970980553163901</v>
      </c>
      <c r="AI34" s="76">
        <v>3.8775091963800103</v>
      </c>
      <c r="AJ34" s="76">
        <v>48.671460931800667</v>
      </c>
      <c r="AK34" s="76">
        <v>16.615197618675907</v>
      </c>
      <c r="AL34" s="76">
        <v>194.77464084392929</v>
      </c>
      <c r="AM34" s="76">
        <v>0</v>
      </c>
      <c r="AN34" s="76">
        <v>11324.919266412036</v>
      </c>
      <c r="AO34" s="76">
        <v>26149.752716149407</v>
      </c>
      <c r="AP34" s="76">
        <v>4377.3172241604516</v>
      </c>
      <c r="AQ34" s="76">
        <v>30773.256024430517</v>
      </c>
      <c r="AR34" s="76">
        <v>335.50731139651776</v>
      </c>
      <c r="AS34" s="76">
        <v>0.66941333079801812</v>
      </c>
      <c r="AT34" s="76">
        <v>5691.1794864762996</v>
      </c>
      <c r="AU34" s="76">
        <v>3.5108948382083032</v>
      </c>
      <c r="AV34" s="76">
        <v>0.70637242150167867</v>
      </c>
      <c r="AW34" s="76">
        <v>319.50827125668951</v>
      </c>
      <c r="AX34" s="76">
        <v>6.0180458913011092</v>
      </c>
      <c r="AY34" s="76">
        <v>0.2823700441475554</v>
      </c>
      <c r="AZ34" s="76">
        <v>0.2001928600009921</v>
      </c>
      <c r="BA34" s="76">
        <v>1955.2474340221236</v>
      </c>
      <c r="BB34" s="76">
        <v>1577.0055927108144</v>
      </c>
      <c r="BC34" s="76">
        <v>378.24184131130943</v>
      </c>
      <c r="BD34" s="76">
        <v>3.1549573805783813</v>
      </c>
      <c r="BE34" s="76">
        <v>3.8373449472819746E-2</v>
      </c>
      <c r="BF34" s="76">
        <v>22.430985338161452</v>
      </c>
      <c r="BG34" s="76">
        <v>0.69837201552053885</v>
      </c>
      <c r="BH34" s="76">
        <v>31.071299527659743</v>
      </c>
      <c r="BI34" s="76">
        <v>4.5926808701643003</v>
      </c>
      <c r="BJ34" s="76">
        <v>1.1043057507564618</v>
      </c>
      <c r="BK34" s="76">
        <v>147.91394251448159</v>
      </c>
      <c r="BL34" s="76">
        <v>28.94597487547523</v>
      </c>
      <c r="BM34" s="76">
        <v>3.4684028554264019</v>
      </c>
      <c r="BN34" s="76">
        <v>1031.4619491283481</v>
      </c>
      <c r="BO34" s="76">
        <v>0.17476323759762349</v>
      </c>
      <c r="BP34" s="76">
        <v>712.68210418823037</v>
      </c>
      <c r="BQ34" s="76">
        <v>0</v>
      </c>
      <c r="BR34" s="76">
        <v>0.28590402409413745</v>
      </c>
      <c r="BS34" s="76">
        <v>1291.057172373911</v>
      </c>
      <c r="BT34" s="76">
        <v>127.33751119615069</v>
      </c>
      <c r="BU34" s="76">
        <v>10947.13683250935</v>
      </c>
      <c r="BV34" s="90">
        <v>1888.3931385887099</v>
      </c>
      <c r="BW34" s="76">
        <f t="shared" si="0"/>
        <v>3923.034851317615</v>
      </c>
      <c r="BX34" s="76">
        <f t="shared" si="16"/>
        <v>1875.0985187525512</v>
      </c>
      <c r="BY34" s="76"/>
      <c r="BZ34" s="76">
        <f t="shared" si="1"/>
        <v>11789.604328454037</v>
      </c>
      <c r="CA34" s="76"/>
      <c r="CB34" s="24">
        <f t="shared" si="2"/>
        <v>8.0000011674167641E-3</v>
      </c>
      <c r="CC34" s="69">
        <f t="shared" si="3"/>
        <v>-2.3164091777119751E-3</v>
      </c>
      <c r="CD34" s="69">
        <f t="shared" si="4"/>
        <v>-2.485918422358545E-3</v>
      </c>
      <c r="CE34" s="69">
        <f t="shared" si="5"/>
        <v>-2.2601122248333055E-3</v>
      </c>
      <c r="CF34" s="69">
        <f t="shared" si="6"/>
        <v>-1.7351618987306331E-3</v>
      </c>
      <c r="CG34" s="69">
        <f t="shared" si="7"/>
        <v>-1.7425643088834466E-3</v>
      </c>
      <c r="CH34" s="69">
        <f t="shared" si="8"/>
        <v>-2.2079783993614443E-3</v>
      </c>
      <c r="CI34" s="69">
        <f t="shared" si="9"/>
        <v>-2.057346212161451E-3</v>
      </c>
      <c r="CJ34" s="69">
        <f t="shared" si="10"/>
        <v>-1.96444180500213E-3</v>
      </c>
      <c r="CK34" s="69">
        <f t="shared" si="11"/>
        <v>-2.0813692229042849E-3</v>
      </c>
      <c r="CL34" s="69">
        <f t="shared" si="12"/>
        <v>-1.946766388818099E-3</v>
      </c>
      <c r="CM34" s="69">
        <f t="shared" si="13"/>
        <v>-1.9528762346611708E-3</v>
      </c>
      <c r="CN34" s="69">
        <f t="shared" si="14"/>
        <v>-1.975168360087209E-3</v>
      </c>
      <c r="CO34" s="69">
        <f t="shared" si="15"/>
        <v>-2.0040028484104287E-3</v>
      </c>
      <c r="CP34" s="69"/>
      <c r="CQ34" s="69"/>
      <c r="CR34" s="69"/>
      <c r="CS34" s="69"/>
      <c r="CT34" s="69"/>
    </row>
    <row r="35" spans="1:98">
      <c r="A35" s="94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94"/>
      <c r="P35" s="94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94"/>
      <c r="CC35" s="69"/>
      <c r="CD35" s="69" t="str">
        <f t="shared" si="4"/>
        <v/>
      </c>
      <c r="CE35" s="69" t="str">
        <f t="shared" si="5"/>
        <v/>
      </c>
      <c r="CF35" s="69" t="str">
        <f t="shared" si="6"/>
        <v/>
      </c>
      <c r="CG35" s="69" t="str">
        <f t="shared" si="7"/>
        <v/>
      </c>
      <c r="CH35" s="69" t="str">
        <f t="shared" si="8"/>
        <v/>
      </c>
      <c r="CI35" s="69" t="str">
        <f t="shared" si="9"/>
        <v/>
      </c>
      <c r="CJ35" s="69"/>
      <c r="CK35" s="69"/>
      <c r="CL35" s="69"/>
      <c r="CM35" s="69"/>
      <c r="CN35" s="69"/>
      <c r="CO35" s="69"/>
      <c r="CP35" s="94"/>
      <c r="CQ35" s="94"/>
      <c r="CR35" s="94"/>
      <c r="CS35" s="94"/>
      <c r="CT35" s="94"/>
    </row>
    <row r="36" spans="1:98">
      <c r="A36" s="4" t="s">
        <v>339</v>
      </c>
      <c r="B36" s="1">
        <f t="shared" ref="B36:N36" si="17">SUM(B3:B34)</f>
        <v>6277888.4230993204</v>
      </c>
      <c r="C36" s="1">
        <f t="shared" si="17"/>
        <v>10851.320725534939</v>
      </c>
      <c r="D36" s="1">
        <f t="shared" si="17"/>
        <v>1520516.5272334046</v>
      </c>
      <c r="E36" s="1">
        <f t="shared" si="17"/>
        <v>81033.961549338157</v>
      </c>
      <c r="F36" s="1">
        <f t="shared" si="17"/>
        <v>62215.651485658229</v>
      </c>
      <c r="G36" s="1">
        <f t="shared" si="17"/>
        <v>28224.931107072873</v>
      </c>
      <c r="H36" s="1">
        <f t="shared" si="17"/>
        <v>556587.87652855774</v>
      </c>
      <c r="I36" s="1">
        <f t="shared" si="17"/>
        <v>2432.6151572298954</v>
      </c>
      <c r="J36" s="1">
        <f t="shared" si="17"/>
        <v>13778.197875780837</v>
      </c>
      <c r="K36" s="1">
        <f t="shared" si="17"/>
        <v>5874.5895744914678</v>
      </c>
      <c r="L36" s="1">
        <f t="shared" si="17"/>
        <v>409.46019918507375</v>
      </c>
      <c r="M36" s="1">
        <f t="shared" si="17"/>
        <v>2053.4577343770552</v>
      </c>
      <c r="N36" s="1">
        <f t="shared" si="17"/>
        <v>834.50706079316058</v>
      </c>
      <c r="O36" s="94"/>
      <c r="P36" s="94"/>
      <c r="Q36" s="1">
        <f>SUM(Q3:Q34)</f>
        <v>915.14063971309758</v>
      </c>
      <c r="R36" s="1">
        <f t="shared" ref="R36:BX36" si="18">SUM(R3:R34)</f>
        <v>407.39121679517598</v>
      </c>
      <c r="S36" s="1">
        <f t="shared" si="18"/>
        <v>2420.3221561149371</v>
      </c>
      <c r="T36" s="1">
        <f t="shared" si="18"/>
        <v>2420.3440027943375</v>
      </c>
      <c r="U36" s="1">
        <f t="shared" si="18"/>
        <v>1412.2330056549081</v>
      </c>
      <c r="V36" s="1">
        <f t="shared" si="18"/>
        <v>13704.516946881529</v>
      </c>
      <c r="W36" s="1">
        <f t="shared" si="18"/>
        <v>2042.7420867684818</v>
      </c>
      <c r="X36" s="1">
        <f t="shared" si="18"/>
        <v>23268.96430199606</v>
      </c>
      <c r="Y36" s="1">
        <f t="shared" si="18"/>
        <v>6240629.5188487992</v>
      </c>
      <c r="Z36" s="1">
        <f t="shared" si="18"/>
        <v>30043.79765329952</v>
      </c>
      <c r="AA36" s="1">
        <f t="shared" si="18"/>
        <v>8711.6779050008063</v>
      </c>
      <c r="AB36" s="1">
        <f t="shared" si="18"/>
        <v>9096.8637981737265</v>
      </c>
      <c r="AC36" s="1">
        <f t="shared" si="18"/>
        <v>379.26901211350656</v>
      </c>
      <c r="AD36" s="1">
        <f t="shared" si="18"/>
        <v>5845.7977521389657</v>
      </c>
      <c r="AE36" s="1">
        <f t="shared" si="18"/>
        <v>5845.7976142428106</v>
      </c>
      <c r="AF36" s="1">
        <f t="shared" si="18"/>
        <v>12099.715507076266</v>
      </c>
      <c r="AG36" s="1">
        <f t="shared" si="18"/>
        <v>20322.59032736432</v>
      </c>
      <c r="AH36" s="1">
        <f t="shared" si="18"/>
        <v>305.97224324127615</v>
      </c>
      <c r="AI36" s="1">
        <f t="shared" si="18"/>
        <v>209.65540753288391</v>
      </c>
      <c r="AJ36" s="1">
        <f t="shared" si="18"/>
        <v>2167.9515031259593</v>
      </c>
      <c r="AK36" s="1">
        <f t="shared" si="18"/>
        <v>830.21633165688479</v>
      </c>
      <c r="AL36" s="1">
        <f t="shared" si="18"/>
        <v>10794.554004802767</v>
      </c>
      <c r="AM36" s="1">
        <f t="shared" si="18"/>
        <v>0</v>
      </c>
      <c r="AN36" s="1">
        <f>SUM(AN3:AN34)</f>
        <v>571551.93678290641</v>
      </c>
      <c r="AO36" s="1">
        <f t="shared" si="18"/>
        <v>1284499.7113396532</v>
      </c>
      <c r="AP36" s="1">
        <f t="shared" si="18"/>
        <v>215865.04851015302</v>
      </c>
      <c r="AQ36" s="1">
        <f t="shared" si="18"/>
        <v>1512464.4753568824</v>
      </c>
      <c r="AR36" s="1">
        <f t="shared" si="18"/>
        <v>16317.352774439794</v>
      </c>
      <c r="AS36" s="1">
        <f t="shared" si="18"/>
        <v>36.687697437521571</v>
      </c>
      <c r="AT36" s="1">
        <f t="shared" si="18"/>
        <v>290550.01339550578</v>
      </c>
      <c r="AU36" s="1">
        <f t="shared" si="18"/>
        <v>192.41842990488161</v>
      </c>
      <c r="AV36" s="1">
        <f t="shared" si="18"/>
        <v>38.994998492913801</v>
      </c>
      <c r="AW36" s="1">
        <f t="shared" si="18"/>
        <v>17651.83259383808</v>
      </c>
      <c r="AX36" s="1">
        <f t="shared" si="18"/>
        <v>330.92014874655109</v>
      </c>
      <c r="AY36" s="1">
        <f t="shared" si="18"/>
        <v>15.64683328918578</v>
      </c>
      <c r="AZ36" s="1">
        <f t="shared" si="18"/>
        <v>10.986555739926255</v>
      </c>
      <c r="BA36" s="1">
        <f t="shared" si="18"/>
        <v>80530.103801704725</v>
      </c>
      <c r="BB36" s="1">
        <f t="shared" si="18"/>
        <v>61808.678088122375</v>
      </c>
      <c r="BC36" s="1">
        <f t="shared" si="18"/>
        <v>18721.425713582354</v>
      </c>
      <c r="BD36" s="1">
        <f t="shared" si="18"/>
        <v>174.61967844381249</v>
      </c>
      <c r="BE36" s="1">
        <f t="shared" si="18"/>
        <v>2.1263938478926572</v>
      </c>
      <c r="BF36" s="1">
        <f t="shared" si="18"/>
        <v>1235.468611088367</v>
      </c>
      <c r="BG36" s="1">
        <f t="shared" si="18"/>
        <v>38.646639226324282</v>
      </c>
      <c r="BH36" s="1">
        <f t="shared" si="18"/>
        <v>1700.747918198603</v>
      </c>
      <c r="BI36" s="1">
        <f t="shared" si="18"/>
        <v>250.64943839127636</v>
      </c>
      <c r="BJ36" s="1">
        <f t="shared" si="18"/>
        <v>60.614764554954064</v>
      </c>
      <c r="BK36" s="1">
        <f t="shared" si="18"/>
        <v>8091.3059724060704</v>
      </c>
      <c r="BL36" s="1">
        <f t="shared" si="18"/>
        <v>1452.3680889349839</v>
      </c>
      <c r="BM36" s="1">
        <f t="shared" si="18"/>
        <v>191.78277383840125</v>
      </c>
      <c r="BN36" s="1">
        <f t="shared" si="18"/>
        <v>31775.587438955336</v>
      </c>
      <c r="BO36" s="1">
        <f t="shared" si="18"/>
        <v>9.6412017222738466</v>
      </c>
      <c r="BP36" s="1">
        <f t="shared" si="18"/>
        <v>28020.397250009555</v>
      </c>
      <c r="BQ36" s="1">
        <f t="shared" si="18"/>
        <v>0</v>
      </c>
      <c r="BR36" s="1">
        <f t="shared" si="18"/>
        <v>15.798513983533001</v>
      </c>
      <c r="BS36" s="1">
        <f t="shared" si="18"/>
        <v>65060.628314220812</v>
      </c>
      <c r="BT36" s="1">
        <f t="shared" si="18"/>
        <v>9730.3845481131484</v>
      </c>
      <c r="BU36" s="1">
        <f t="shared" si="18"/>
        <v>553804.01370710484</v>
      </c>
      <c r="BV36" s="1">
        <f t="shared" si="18"/>
        <v>92990.362084684966</v>
      </c>
      <c r="BW36" s="1">
        <f t="shared" si="18"/>
        <v>200281.47615268783</v>
      </c>
      <c r="BX36" s="1">
        <f t="shared" si="18"/>
        <v>92326.066012831929</v>
      </c>
      <c r="BY36" s="1"/>
      <c r="BZ36" s="1"/>
      <c r="CA36" s="1"/>
      <c r="CB36" s="94"/>
      <c r="CC36" s="69">
        <f>IF(B36&lt;&gt;0,(Y36-B36)/B36,"")</f>
        <v>-5.9349420919027618E-3</v>
      </c>
      <c r="CD36" s="69">
        <f t="shared" si="4"/>
        <v>-5.2313190410629507E-3</v>
      </c>
      <c r="CE36" s="69">
        <f t="shared" si="5"/>
        <v>-5.2956029956299959E-3</v>
      </c>
      <c r="CF36" s="69">
        <f t="shared" si="6"/>
        <v>-6.2178590062717644E-3</v>
      </c>
      <c r="CG36" s="69">
        <f t="shared" si="7"/>
        <v>-6.5413346612575186E-3</v>
      </c>
      <c r="CH36" s="69">
        <f t="shared" si="8"/>
        <v>-7.2465670965646224E-3</v>
      </c>
      <c r="CI36" s="69">
        <f t="shared" si="9"/>
        <v>-5.0016591069425957E-3</v>
      </c>
      <c r="CJ36" s="69">
        <f>IF(I36&lt;&gt;0,(T36-I36)/I36,"")</f>
        <v>-5.0444289961308723E-3</v>
      </c>
      <c r="CK36" s="69">
        <f>IF(J36&lt;&gt;0,(V36-J36)/J36,"")</f>
        <v>-5.347646300596658E-3</v>
      </c>
      <c r="CL36" s="69">
        <f>IF(K36&lt;&gt;0,(AE36-K36)/K36,"")</f>
        <v>-4.9011015805558809E-3</v>
      </c>
      <c r="CM36" s="69">
        <f>IF(L36&lt;&gt;0,(R36-L36)/L36,"")</f>
        <v>-5.052951163545448E-3</v>
      </c>
      <c r="CN36" s="69">
        <f>IF(M36&lt;&gt;0,(W36-M36)/M36,"")</f>
        <v>-5.2183433966923615E-3</v>
      </c>
      <c r="CO36" s="69">
        <f>IF(N36&lt;&gt;0,(AK36-N36)/N36,"")</f>
        <v>-5.1416331123641367E-3</v>
      </c>
      <c r="CP36" s="69"/>
      <c r="CQ36" s="69"/>
      <c r="CR36" s="69"/>
      <c r="CS36" s="69"/>
      <c r="CT36" s="69"/>
    </row>
    <row r="37" spans="1:98">
      <c r="A37" s="4" t="s">
        <v>458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94"/>
      <c r="P37" s="94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94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94"/>
      <c r="CQ37" s="94"/>
      <c r="CR37" s="94"/>
      <c r="CS37" s="94"/>
      <c r="CT37" s="94"/>
    </row>
    <row r="38" spans="1:98">
      <c r="A38" s="4" t="s">
        <v>459</v>
      </c>
      <c r="B38" s="1">
        <f>SUM(B3:B34)</f>
        <v>6277888.4230993204</v>
      </c>
      <c r="C38" s="1">
        <f t="shared" ref="C38:N38" si="19">SUM(C3:C34)</f>
        <v>10851.320725534939</v>
      </c>
      <c r="D38" s="1">
        <f t="shared" si="19"/>
        <v>1520516.5272334046</v>
      </c>
      <c r="E38" s="1">
        <f>SUM(E3:E34)</f>
        <v>81033.961549338157</v>
      </c>
      <c r="F38" s="1">
        <f t="shared" si="19"/>
        <v>62215.651485658229</v>
      </c>
      <c r="G38" s="1">
        <f t="shared" si="19"/>
        <v>28224.931107072873</v>
      </c>
      <c r="H38" s="1">
        <f t="shared" si="19"/>
        <v>556587.87652855774</v>
      </c>
      <c r="I38" s="1">
        <f t="shared" si="19"/>
        <v>2432.6151572298954</v>
      </c>
      <c r="J38" s="1">
        <f t="shared" si="19"/>
        <v>13778.197875780837</v>
      </c>
      <c r="K38" s="1">
        <f t="shared" si="19"/>
        <v>5874.5895744914678</v>
      </c>
      <c r="L38" s="1">
        <f t="shared" si="19"/>
        <v>409.46019918507375</v>
      </c>
      <c r="M38" s="1">
        <f t="shared" si="19"/>
        <v>2053.4577343770552</v>
      </c>
      <c r="N38" s="1">
        <f t="shared" si="19"/>
        <v>834.50706079316058</v>
      </c>
      <c r="O38" s="94"/>
      <c r="P38" s="94"/>
      <c r="Q38" s="1">
        <f t="shared" ref="Q38:BX38" si="20">SUM(Q3:Q34)</f>
        <v>915.14063971309758</v>
      </c>
      <c r="R38" s="1">
        <f t="shared" si="20"/>
        <v>407.39121679517598</v>
      </c>
      <c r="S38" s="1">
        <f t="shared" si="20"/>
        <v>2420.3221561149371</v>
      </c>
      <c r="T38" s="1">
        <f t="shared" si="20"/>
        <v>2420.3440027943375</v>
      </c>
      <c r="U38" s="1">
        <f t="shared" si="20"/>
        <v>1412.2330056549081</v>
      </c>
      <c r="V38" s="1">
        <f t="shared" si="20"/>
        <v>13704.516946881529</v>
      </c>
      <c r="W38" s="1">
        <f t="shared" si="20"/>
        <v>2042.7420867684818</v>
      </c>
      <c r="X38" s="1">
        <f t="shared" si="20"/>
        <v>23268.96430199606</v>
      </c>
      <c r="Y38" s="1">
        <f t="shared" si="20"/>
        <v>6240629.5188487992</v>
      </c>
      <c r="Z38" s="1">
        <f t="shared" si="20"/>
        <v>30043.79765329952</v>
      </c>
      <c r="AA38" s="1">
        <f t="shared" si="20"/>
        <v>8711.6779050008063</v>
      </c>
      <c r="AB38" s="1">
        <f t="shared" si="20"/>
        <v>9096.8637981737265</v>
      </c>
      <c r="AC38" s="1">
        <f t="shared" si="20"/>
        <v>379.26901211350656</v>
      </c>
      <c r="AD38" s="1">
        <f t="shared" si="20"/>
        <v>5845.7977521389657</v>
      </c>
      <c r="AE38" s="1">
        <f t="shared" si="20"/>
        <v>5845.7976142428106</v>
      </c>
      <c r="AF38" s="1">
        <f t="shared" si="20"/>
        <v>12099.715507076266</v>
      </c>
      <c r="AG38" s="1">
        <f t="shared" si="20"/>
        <v>20322.59032736432</v>
      </c>
      <c r="AH38" s="1">
        <f t="shared" si="20"/>
        <v>305.97224324127615</v>
      </c>
      <c r="AI38" s="1">
        <f t="shared" si="20"/>
        <v>209.65540753288391</v>
      </c>
      <c r="AJ38" s="1">
        <f t="shared" si="20"/>
        <v>2167.9515031259593</v>
      </c>
      <c r="AK38" s="1">
        <f t="shared" si="20"/>
        <v>830.21633165688479</v>
      </c>
      <c r="AL38" s="1">
        <f t="shared" si="20"/>
        <v>10794.554004802767</v>
      </c>
      <c r="AM38" s="1">
        <f t="shared" si="20"/>
        <v>0</v>
      </c>
      <c r="AN38" s="1">
        <f>SUM(AN3:AN34)</f>
        <v>571551.93678290641</v>
      </c>
      <c r="AO38" s="1">
        <f t="shared" si="20"/>
        <v>1284499.7113396532</v>
      </c>
      <c r="AP38" s="1">
        <f t="shared" si="20"/>
        <v>215865.04851015302</v>
      </c>
      <c r="AQ38" s="1">
        <f t="shared" si="20"/>
        <v>1512464.4753568824</v>
      </c>
      <c r="AR38" s="1">
        <f t="shared" si="20"/>
        <v>16317.352774439794</v>
      </c>
      <c r="AS38" s="1">
        <f t="shared" si="20"/>
        <v>36.687697437521571</v>
      </c>
      <c r="AT38" s="1">
        <f t="shared" si="20"/>
        <v>290550.01339550578</v>
      </c>
      <c r="AU38" s="1">
        <f t="shared" si="20"/>
        <v>192.41842990488161</v>
      </c>
      <c r="AV38" s="1">
        <f t="shared" si="20"/>
        <v>38.994998492913801</v>
      </c>
      <c r="AW38" s="1">
        <f t="shared" si="20"/>
        <v>17651.83259383808</v>
      </c>
      <c r="AX38" s="1">
        <f t="shared" si="20"/>
        <v>330.92014874655109</v>
      </c>
      <c r="AY38" s="1">
        <f t="shared" si="20"/>
        <v>15.64683328918578</v>
      </c>
      <c r="AZ38" s="1">
        <f t="shared" si="20"/>
        <v>10.986555739926255</v>
      </c>
      <c r="BA38" s="1">
        <f t="shared" si="20"/>
        <v>80530.103801704725</v>
      </c>
      <c r="BB38" s="1">
        <f t="shared" si="20"/>
        <v>61808.678088122375</v>
      </c>
      <c r="BC38" s="1">
        <f t="shared" si="20"/>
        <v>18721.425713582354</v>
      </c>
      <c r="BD38" s="1">
        <f t="shared" si="20"/>
        <v>174.61967844381249</v>
      </c>
      <c r="BE38" s="1">
        <f t="shared" si="20"/>
        <v>2.1263938478926572</v>
      </c>
      <c r="BF38" s="1">
        <f t="shared" si="20"/>
        <v>1235.468611088367</v>
      </c>
      <c r="BG38" s="1">
        <f t="shared" si="20"/>
        <v>38.646639226324282</v>
      </c>
      <c r="BH38" s="1">
        <f t="shared" si="20"/>
        <v>1700.747918198603</v>
      </c>
      <c r="BI38" s="1">
        <f t="shared" si="20"/>
        <v>250.64943839127636</v>
      </c>
      <c r="BJ38" s="1">
        <f t="shared" si="20"/>
        <v>60.614764554954064</v>
      </c>
      <c r="BK38" s="1">
        <f t="shared" si="20"/>
        <v>8091.3059724060704</v>
      </c>
      <c r="BL38" s="1">
        <f t="shared" si="20"/>
        <v>1452.3680889349839</v>
      </c>
      <c r="BM38" s="1">
        <f t="shared" si="20"/>
        <v>191.78277383840125</v>
      </c>
      <c r="BN38" s="1">
        <f t="shared" si="20"/>
        <v>31775.587438955336</v>
      </c>
      <c r="BO38" s="1">
        <f t="shared" si="20"/>
        <v>9.6412017222738466</v>
      </c>
      <c r="BP38" s="1">
        <f t="shared" si="20"/>
        <v>28020.397250009555</v>
      </c>
      <c r="BQ38" s="1">
        <f t="shared" si="20"/>
        <v>0</v>
      </c>
      <c r="BR38" s="1">
        <f t="shared" si="20"/>
        <v>15.798513983533001</v>
      </c>
      <c r="BS38" s="1">
        <f t="shared" si="20"/>
        <v>65060.628314220812</v>
      </c>
      <c r="BT38" s="1">
        <f t="shared" si="20"/>
        <v>9730.3845481131484</v>
      </c>
      <c r="BU38" s="1">
        <f t="shared" si="20"/>
        <v>553804.01370710484</v>
      </c>
      <c r="BV38" s="1">
        <f t="shared" si="20"/>
        <v>92990.362084684966</v>
      </c>
      <c r="BW38" s="1">
        <f t="shared" si="20"/>
        <v>200281.47615268783</v>
      </c>
      <c r="BX38" s="1">
        <f t="shared" si="20"/>
        <v>92326.066012831929</v>
      </c>
      <c r="BY38" s="1"/>
      <c r="BZ38" s="1"/>
      <c r="CA38" s="1"/>
      <c r="CB38" s="94"/>
      <c r="CC38" s="69">
        <f>IF(B38&lt;&gt;0,(Y38-B38)/B38,"")</f>
        <v>-5.9349420919027618E-3</v>
      </c>
      <c r="CD38" s="69">
        <f>IF(C38&lt;&gt;0,(AL38-C38)/C38,"")</f>
        <v>-5.2313190410629507E-3</v>
      </c>
      <c r="CE38" s="69">
        <f>IF(D38&lt;&gt;0,(AQ38-D38)/D38,"")</f>
        <v>-5.2956029956299959E-3</v>
      </c>
      <c r="CF38" s="69">
        <f>IF(E38&lt;&gt;0,(BA38-E38)/E38,"")</f>
        <v>-6.2178590062717644E-3</v>
      </c>
      <c r="CG38" s="69">
        <f>IF(F38&lt;&gt;0,(BB38-F38)/F38,"")</f>
        <v>-6.5413346612575186E-3</v>
      </c>
      <c r="CH38" s="69">
        <f>IF(G38&lt;&gt;0,(BP38-G38)/G38,"")</f>
        <v>-7.2465670965646224E-3</v>
      </c>
      <c r="CI38" s="69">
        <f>IF(H38&lt;&gt;0,(BU38-H38)/H38,"")</f>
        <v>-5.0016591069425957E-3</v>
      </c>
      <c r="CJ38" s="69">
        <f>IF(I38&lt;&gt;0,(T38-I38)/I38,"")</f>
        <v>-5.0444289961308723E-3</v>
      </c>
      <c r="CK38" s="69">
        <f>IF(J38&lt;&gt;0,(V38-J38)/J38,"")</f>
        <v>-5.347646300596658E-3</v>
      </c>
      <c r="CL38" s="69">
        <f>IF(K38&lt;&gt;0,(AE38-K38)/K38,"")</f>
        <v>-4.9011015805558809E-3</v>
      </c>
      <c r="CM38" s="69">
        <f>IF(L38&lt;&gt;0,(R38-L38)/L38,"")</f>
        <v>-5.052951163545448E-3</v>
      </c>
      <c r="CN38" s="69">
        <f>IF(M38&lt;&gt;0,(W38-M38)/M38,"")</f>
        <v>-5.2183433966923615E-3</v>
      </c>
      <c r="CO38" s="69">
        <f>IF(N38&lt;&gt;0,(AK38-N38)/N38,"")</f>
        <v>-5.1416331123641367E-3</v>
      </c>
      <c r="CP38" s="69"/>
      <c r="CQ38" s="69"/>
      <c r="CR38" s="69"/>
      <c r="CS38" s="69"/>
      <c r="CT38" s="6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H87"/>
  <sheetViews>
    <sheetView zoomScale="85" zoomScaleNormal="85" workbookViewId="0">
      <pane xSplit="1" ySplit="2" topLeftCell="BY3" activePane="bottomRight" state="frozen"/>
      <selection pane="bottomRight" activeCell="CD14" sqref="CD14"/>
      <selection pane="bottomLeft" activeCell="A3" sqref="A3"/>
      <selection pane="topRight" activeCell="B1" sqref="B1"/>
    </sheetView>
  </sheetViews>
  <sheetFormatPr defaultRowHeight="15"/>
  <cols>
    <col min="1" max="1" width="19.85546875" customWidth="1"/>
    <col min="9" max="11" width="9.140625" style="22"/>
    <col min="13" max="13" width="15.5703125" bestFit="1" customWidth="1"/>
    <col min="14" max="14" width="6.7109375" style="75" bestFit="1" customWidth="1"/>
    <col min="15" max="15" width="6.7109375" style="22" bestFit="1" customWidth="1"/>
    <col min="16" max="16" width="5.7109375" bestFit="1" customWidth="1"/>
    <col min="17" max="17" width="14.5703125" bestFit="1" customWidth="1"/>
    <col min="18" max="18" width="5.5703125" bestFit="1" customWidth="1"/>
    <col min="19" max="19" width="5.42578125" style="75" bestFit="1" customWidth="1"/>
    <col min="20" max="20" width="6.7109375" bestFit="1" customWidth="1"/>
    <col min="21" max="22" width="9.28515625" bestFit="1" customWidth="1"/>
    <col min="23" max="23" width="5.7109375" bestFit="1" customWidth="1"/>
    <col min="24" max="24" width="7.7109375" bestFit="1" customWidth="1"/>
    <col min="25" max="25" width="5.7109375" style="22" bestFit="1" customWidth="1"/>
    <col min="26" max="26" width="6.7109375" bestFit="1" customWidth="1"/>
    <col min="27" max="27" width="5.7109375" style="75" bestFit="1" customWidth="1"/>
    <col min="28" max="28" width="6.42578125" bestFit="1" customWidth="1"/>
    <col min="29" max="29" width="15.42578125" bestFit="1" customWidth="1"/>
    <col min="30" max="30" width="6.5703125" customWidth="1"/>
    <col min="31" max="31" width="5.7109375" bestFit="1" customWidth="1"/>
    <col min="32" max="32" width="5.140625" bestFit="1" customWidth="1"/>
    <col min="33" max="33" width="5.7109375" style="75" bestFit="1" customWidth="1"/>
    <col min="34" max="34" width="5.7109375" style="22" bestFit="1" customWidth="1"/>
    <col min="35" max="35" width="6.7109375" bestFit="1" customWidth="1"/>
    <col min="36" max="36" width="6.140625" style="22" bestFit="1" customWidth="1"/>
    <col min="37" max="37" width="7.7109375" bestFit="1" customWidth="1"/>
    <col min="38" max="38" width="10" bestFit="1" customWidth="1"/>
    <col min="39" max="39" width="9.28515625" style="75" bestFit="1" customWidth="1"/>
    <col min="40" max="40" width="7.7109375" bestFit="1" customWidth="1"/>
    <col min="41" max="41" width="6.7109375" bestFit="1" customWidth="1"/>
    <col min="42" max="42" width="7.7109375" bestFit="1" customWidth="1"/>
    <col min="43" max="43" width="6" bestFit="1" customWidth="1"/>
    <col min="44" max="44" width="6.7109375" bestFit="1" customWidth="1"/>
    <col min="45" max="45" width="5.7109375" bestFit="1" customWidth="1"/>
    <col min="46" max="46" width="7.7109375" bestFit="1" customWidth="1"/>
    <col min="47" max="50" width="5.7109375" bestFit="1" customWidth="1"/>
    <col min="51" max="51" width="5.85546875" bestFit="1" customWidth="1"/>
    <col min="52" max="52" width="4.140625" bestFit="1" customWidth="1"/>
    <col min="53" max="53" width="7.7109375" bestFit="1" customWidth="1"/>
    <col min="54" max="54" width="6.85546875" bestFit="1" customWidth="1"/>
    <col min="55" max="55" width="6.7109375" bestFit="1" customWidth="1"/>
    <col min="56" max="56" width="5.140625" bestFit="1" customWidth="1"/>
    <col min="57" max="57" width="5.28515625" bestFit="1" customWidth="1"/>
    <col min="58" max="58" width="8.7109375" bestFit="1" customWidth="1"/>
    <col min="59" max="59" width="4.85546875" bestFit="1" customWidth="1"/>
    <col min="60" max="60" width="7.85546875" bestFit="1" customWidth="1"/>
    <col min="61" max="61" width="5.85546875" bestFit="1" customWidth="1"/>
    <col min="62" max="62" width="6" bestFit="1" customWidth="1"/>
    <col min="63" max="63" width="6.7109375" bestFit="1" customWidth="1"/>
    <col min="64" max="64" width="7.7109375" style="22" bestFit="1" customWidth="1"/>
    <col min="65" max="66" width="5.7109375" bestFit="1" customWidth="1"/>
    <col min="67" max="67" width="4.140625" bestFit="1" customWidth="1"/>
    <col min="68" max="68" width="9.28515625" bestFit="1" customWidth="1"/>
    <col min="69" max="69" width="8" style="22" bestFit="1" customWidth="1"/>
    <col min="70" max="70" width="6.7109375" bestFit="1" customWidth="1"/>
    <col min="71" max="71" width="5.7109375" bestFit="1" customWidth="1"/>
    <col min="72" max="72" width="6.7109375" bestFit="1" customWidth="1"/>
    <col min="73" max="73" width="4.85546875" style="75" bestFit="1" customWidth="1"/>
    <col min="74" max="74" width="6.7109375" bestFit="1" customWidth="1"/>
    <col min="75" max="75" width="9.140625" bestFit="1" customWidth="1"/>
    <col min="76" max="76" width="7.140625" bestFit="1" customWidth="1"/>
    <col min="78" max="85" width="9.140625" style="22"/>
  </cols>
  <sheetData>
    <row r="1" spans="1:86">
      <c r="A1" s="94"/>
      <c r="B1" s="94" t="s">
        <v>313</v>
      </c>
      <c r="C1" s="94"/>
      <c r="D1" s="94"/>
      <c r="E1" s="94"/>
      <c r="F1" s="94"/>
      <c r="G1" s="94"/>
      <c r="H1" s="94"/>
      <c r="I1" s="55" t="s">
        <v>506</v>
      </c>
      <c r="J1" s="94"/>
      <c r="K1" s="94"/>
      <c r="L1" s="94"/>
      <c r="M1" s="94" t="s">
        <v>362</v>
      </c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 t="s">
        <v>315</v>
      </c>
      <c r="CB1" s="94"/>
      <c r="CC1" s="94"/>
      <c r="CD1" s="94"/>
      <c r="CE1" s="94"/>
      <c r="CF1" s="94"/>
      <c r="CG1" s="94"/>
      <c r="CH1" s="94"/>
    </row>
    <row r="2" spans="1:86">
      <c r="A2" s="94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76" t="s">
        <v>97</v>
      </c>
      <c r="J2" s="76"/>
      <c r="K2" s="76"/>
      <c r="L2" s="76"/>
      <c r="M2" s="76" t="s">
        <v>324</v>
      </c>
      <c r="N2" s="76" t="s">
        <v>325</v>
      </c>
      <c r="O2" s="76" t="s">
        <v>35</v>
      </c>
      <c r="P2" s="76" t="s">
        <v>39</v>
      </c>
      <c r="Q2" s="76" t="s">
        <v>41</v>
      </c>
      <c r="R2" s="76" t="s">
        <v>43</v>
      </c>
      <c r="S2" s="76" t="s">
        <v>326</v>
      </c>
      <c r="T2" s="76" t="s">
        <v>45</v>
      </c>
      <c r="U2" s="76" t="s">
        <v>49</v>
      </c>
      <c r="V2" s="76" t="s">
        <v>53</v>
      </c>
      <c r="W2" s="76" t="s">
        <v>55</v>
      </c>
      <c r="X2" s="76" t="s">
        <v>57</v>
      </c>
      <c r="Y2" s="76" t="s">
        <v>59</v>
      </c>
      <c r="Z2" s="76" t="s">
        <v>61</v>
      </c>
      <c r="AA2" s="76" t="s">
        <v>327</v>
      </c>
      <c r="AB2" s="76" t="s">
        <v>63</v>
      </c>
      <c r="AC2" s="76" t="s">
        <v>65</v>
      </c>
      <c r="AD2" s="76" t="s">
        <v>69</v>
      </c>
      <c r="AE2" s="76" t="s">
        <v>71</v>
      </c>
      <c r="AF2" s="76" t="s">
        <v>73</v>
      </c>
      <c r="AG2" s="76" t="s">
        <v>328</v>
      </c>
      <c r="AH2" s="76" t="s">
        <v>75</v>
      </c>
      <c r="AI2" s="76" t="s">
        <v>77</v>
      </c>
      <c r="AJ2" s="76" t="s">
        <v>79</v>
      </c>
      <c r="AK2" s="76" t="s">
        <v>81</v>
      </c>
      <c r="AL2" s="76" t="s">
        <v>83</v>
      </c>
      <c r="AM2" s="76" t="s">
        <v>329</v>
      </c>
      <c r="AN2" s="76" t="s">
        <v>85</v>
      </c>
      <c r="AO2" s="76" t="s">
        <v>87</v>
      </c>
      <c r="AP2" s="76" t="s">
        <v>161</v>
      </c>
      <c r="AQ2" s="76" t="s">
        <v>91</v>
      </c>
      <c r="AR2" s="76" t="s">
        <v>93</v>
      </c>
      <c r="AS2" s="76" t="s">
        <v>95</v>
      </c>
      <c r="AT2" s="76" t="s">
        <v>97</v>
      </c>
      <c r="AU2" s="76" t="s">
        <v>99</v>
      </c>
      <c r="AV2" s="76" t="s">
        <v>101</v>
      </c>
      <c r="AW2" s="76" t="s">
        <v>103</v>
      </c>
      <c r="AX2" s="76" t="s">
        <v>105</v>
      </c>
      <c r="AY2" s="76" t="s">
        <v>107</v>
      </c>
      <c r="AZ2" s="76" t="s">
        <v>109</v>
      </c>
      <c r="BA2" s="76" t="s">
        <v>162</v>
      </c>
      <c r="BB2" s="76" t="s">
        <v>163</v>
      </c>
      <c r="BC2" s="76" t="s">
        <v>111</v>
      </c>
      <c r="BD2" s="76" t="s">
        <v>113</v>
      </c>
      <c r="BE2" s="76" t="s">
        <v>115</v>
      </c>
      <c r="BF2" s="76" t="s">
        <v>117</v>
      </c>
      <c r="BG2" s="76" t="s">
        <v>119</v>
      </c>
      <c r="BH2" s="76" t="s">
        <v>121</v>
      </c>
      <c r="BI2" s="76" t="s">
        <v>123</v>
      </c>
      <c r="BJ2" s="76" t="s">
        <v>125</v>
      </c>
      <c r="BK2" s="76" t="s">
        <v>127</v>
      </c>
      <c r="BL2" s="76" t="s">
        <v>129</v>
      </c>
      <c r="BM2" s="76" t="s">
        <v>131</v>
      </c>
      <c r="BN2" s="76" t="s">
        <v>133</v>
      </c>
      <c r="BO2" s="76" t="s">
        <v>135</v>
      </c>
      <c r="BP2" s="76" t="s">
        <v>139</v>
      </c>
      <c r="BQ2" s="76" t="s">
        <v>141</v>
      </c>
      <c r="BR2" s="76" t="s">
        <v>143</v>
      </c>
      <c r="BS2" s="76" t="s">
        <v>145</v>
      </c>
      <c r="BT2" s="76" t="s">
        <v>147</v>
      </c>
      <c r="BU2" s="76" t="s">
        <v>149</v>
      </c>
      <c r="BV2" s="76" t="s">
        <v>151</v>
      </c>
      <c r="BW2" s="76" t="s">
        <v>153</v>
      </c>
      <c r="BX2" s="76" t="s">
        <v>155</v>
      </c>
      <c r="BY2" s="94"/>
      <c r="BZ2" s="76" t="s">
        <v>69</v>
      </c>
      <c r="CA2" s="76" t="s">
        <v>53</v>
      </c>
      <c r="CB2" s="76" t="s">
        <v>81</v>
      </c>
      <c r="CC2" s="76" t="s">
        <v>161</v>
      </c>
      <c r="CD2" s="76" t="s">
        <v>162</v>
      </c>
      <c r="CE2" s="76" t="s">
        <v>163</v>
      </c>
      <c r="CF2" s="76" t="s">
        <v>139</v>
      </c>
      <c r="CG2" s="76" t="s">
        <v>164</v>
      </c>
      <c r="CH2" s="76" t="s">
        <v>97</v>
      </c>
    </row>
    <row r="3" spans="1:86">
      <c r="A3" s="14" t="s">
        <v>462</v>
      </c>
      <c r="B3" s="76">
        <v>10143.217875652799</v>
      </c>
      <c r="C3" s="76">
        <v>4.6871773473950196</v>
      </c>
      <c r="D3" s="76">
        <v>20271.701127890301</v>
      </c>
      <c r="E3" s="76">
        <v>4288.2916099212798</v>
      </c>
      <c r="F3" s="76">
        <v>1744.09326029564</v>
      </c>
      <c r="G3" s="76">
        <v>26360.174303387299</v>
      </c>
      <c r="H3" s="76">
        <v>4008.3927550941175</v>
      </c>
      <c r="I3" s="76">
        <v>2079.0284347501001</v>
      </c>
      <c r="J3" s="76"/>
      <c r="K3" s="76"/>
      <c r="L3" s="76"/>
      <c r="M3" s="76" t="s">
        <v>372</v>
      </c>
      <c r="N3" s="76">
        <v>0</v>
      </c>
      <c r="O3" s="76">
        <v>19.7593042485206</v>
      </c>
      <c r="P3" s="76">
        <v>0.64176631506107495</v>
      </c>
      <c r="Q3" s="76">
        <v>0.64176631506107495</v>
      </c>
      <c r="R3" s="76">
        <v>1.08740156616313</v>
      </c>
      <c r="S3" s="76">
        <v>0</v>
      </c>
      <c r="T3" s="76">
        <v>14.9360215086887</v>
      </c>
      <c r="U3" s="76">
        <v>16.326940126523201</v>
      </c>
      <c r="V3" s="76">
        <v>6645.2847947014598</v>
      </c>
      <c r="W3" s="76">
        <v>4.76581284716368</v>
      </c>
      <c r="X3" s="76">
        <v>1.2191930400831501</v>
      </c>
      <c r="Y3" s="76">
        <v>0.74143925965440904</v>
      </c>
      <c r="Z3" s="76">
        <v>2.55480517634662</v>
      </c>
      <c r="AA3" s="76">
        <v>0</v>
      </c>
      <c r="AB3" s="76">
        <v>41.4493737668801</v>
      </c>
      <c r="AC3" s="76">
        <v>41.4493737668801</v>
      </c>
      <c r="AD3" s="76">
        <v>0.15778804599344101</v>
      </c>
      <c r="AE3" s="76">
        <v>1.2717769750158201</v>
      </c>
      <c r="AF3" s="76">
        <v>0.117080747681454</v>
      </c>
      <c r="AG3" s="76">
        <v>0.87912162571011099</v>
      </c>
      <c r="AH3" s="76">
        <v>0.62568218888098903</v>
      </c>
      <c r="AI3" s="76">
        <v>63.0200181903</v>
      </c>
      <c r="AJ3" s="76">
        <v>4.6073916029617398E-2</v>
      </c>
      <c r="AK3" s="76">
        <v>1.48786821754327E-2</v>
      </c>
      <c r="AL3" s="76">
        <v>0</v>
      </c>
      <c r="AM3" s="76">
        <v>370.64245027993098</v>
      </c>
      <c r="AN3" s="76">
        <v>5370.3052163397397</v>
      </c>
      <c r="AO3" s="76">
        <v>596.54298811663102</v>
      </c>
      <c r="AP3" s="76">
        <v>5967.0059925023597</v>
      </c>
      <c r="AQ3" s="76">
        <v>0.117447812324939</v>
      </c>
      <c r="AR3" s="76">
        <v>3.9593758202581499</v>
      </c>
      <c r="AS3" s="76">
        <v>52.752344560370503</v>
      </c>
      <c r="AT3" s="76">
        <v>144.76669776248801</v>
      </c>
      <c r="AU3" s="76">
        <v>12.465660491896999</v>
      </c>
      <c r="AV3" s="76">
        <v>1.7701684397338999</v>
      </c>
      <c r="AW3" s="76">
        <v>4.9733904072046897</v>
      </c>
      <c r="AX3" s="76">
        <v>19.4197389719147</v>
      </c>
      <c r="AY3" s="76">
        <v>0.49761044108974301</v>
      </c>
      <c r="AZ3" s="76">
        <v>9.2204059809972403</v>
      </c>
      <c r="BA3" s="76">
        <v>2815.9253815560301</v>
      </c>
      <c r="BB3" s="76">
        <v>694.41047064899794</v>
      </c>
      <c r="BC3" s="76">
        <v>2121.5149109070298</v>
      </c>
      <c r="BD3" s="76">
        <v>2.69485386111984</v>
      </c>
      <c r="BE3" s="76">
        <v>0.85772985223520604</v>
      </c>
      <c r="BF3" s="76">
        <v>433.00414105192402</v>
      </c>
      <c r="BG3" s="76">
        <v>3.3450836047774</v>
      </c>
      <c r="BH3" s="76">
        <v>6.8684631245997103</v>
      </c>
      <c r="BI3" s="76">
        <v>5.8591383865473801E-2</v>
      </c>
      <c r="BJ3" s="76">
        <v>0.54258487519083698</v>
      </c>
      <c r="BK3" s="76">
        <v>17.5887516030688</v>
      </c>
      <c r="BL3" s="76">
        <v>1.4466282276670499</v>
      </c>
      <c r="BM3" s="76">
        <v>124.498816955748</v>
      </c>
      <c r="BN3" s="76">
        <v>2.27062774871718</v>
      </c>
      <c r="BO3" s="76">
        <v>1.581507294543</v>
      </c>
      <c r="BP3" s="76">
        <v>7975.76492566465</v>
      </c>
      <c r="BQ3" s="76">
        <v>0.93670971225289001</v>
      </c>
      <c r="BR3" s="76">
        <v>0</v>
      </c>
      <c r="BS3" s="76">
        <v>20.0066237704679</v>
      </c>
      <c r="BT3" s="76">
        <v>14.368283534260099</v>
      </c>
      <c r="BU3" s="76">
        <v>0</v>
      </c>
      <c r="BV3" s="76">
        <v>26.475845906742801</v>
      </c>
      <c r="BW3" s="76">
        <v>388.129646191571</v>
      </c>
      <c r="BX3" s="76">
        <v>6.1664899195203597</v>
      </c>
      <c r="BY3" s="94"/>
      <c r="BZ3" s="29">
        <f t="shared" ref="BZ3:BZ47" si="0">AD3/AP3</f>
        <v>2.644342006555788E-5</v>
      </c>
      <c r="CA3" s="69">
        <f t="shared" ref="CA3:CA34" si="1">IF(B3=0,"",(V3-B3)/B3)</f>
        <v>-0.34485437696725202</v>
      </c>
      <c r="CB3" s="69">
        <f t="shared" ref="CB3:CB34" si="2">IF(C3=0,"",(AK3-C3)/C3)</f>
        <v>-0.99682566263815431</v>
      </c>
      <c r="CC3" s="69">
        <f t="shared" ref="CC3:CC34" si="3">IF(D3=0,"",(AP3-D3)/D3)</f>
        <v>-0.705648482342076</v>
      </c>
      <c r="CD3" s="69">
        <f t="shared" ref="CD3:CD34" si="4">IF(E3=0,"",(BA3-E3)/E3)</f>
        <v>-0.34334564024489883</v>
      </c>
      <c r="CE3" s="69">
        <f t="shared" ref="CE3:CE34" si="5">IF(F3=0,"",(BB3-F3)/F3)</f>
        <v>-0.6018501496122467</v>
      </c>
      <c r="CF3" s="69">
        <f t="shared" ref="CF3:CF34" si="6">IF(G3=0,"",(BP3-G3)/G3)</f>
        <v>-0.69743125239351089</v>
      </c>
      <c r="CG3" s="69">
        <f t="shared" ref="CG3:CG34" si="7">IF(H3=0,"",(BW3-H3)/H3)</f>
        <v>-0.90317075448798989</v>
      </c>
      <c r="CH3" s="69">
        <f>IF(I3=0,"",(AT3-I3)/I3)</f>
        <v>-0.93036810110781909</v>
      </c>
    </row>
    <row r="4" spans="1:86">
      <c r="A4" s="14" t="s">
        <v>373</v>
      </c>
      <c r="B4" s="76">
        <v>221.45936395068799</v>
      </c>
      <c r="C4" s="76">
        <v>16.985714743985699</v>
      </c>
      <c r="D4" s="76">
        <v>241.210983087508</v>
      </c>
      <c r="E4" s="76">
        <v>36.254744927800402</v>
      </c>
      <c r="F4" s="76">
        <v>17.6901458049532</v>
      </c>
      <c r="G4" s="76">
        <v>105.718098851345</v>
      </c>
      <c r="H4" s="76">
        <v>230.56224167948571</v>
      </c>
      <c r="I4" s="76">
        <v>61.953141581599901</v>
      </c>
      <c r="J4" s="76"/>
      <c r="K4" s="76"/>
      <c r="L4" s="76"/>
      <c r="M4" s="76" t="s">
        <v>373</v>
      </c>
      <c r="N4" s="76">
        <v>0</v>
      </c>
      <c r="O4" s="76">
        <v>2.7522365540028102</v>
      </c>
      <c r="P4" s="76">
        <v>0.46919538216066298</v>
      </c>
      <c r="Q4" s="76">
        <v>0.46919538216066298</v>
      </c>
      <c r="R4" s="76">
        <v>0.68956355565568095</v>
      </c>
      <c r="S4" s="76">
        <v>0</v>
      </c>
      <c r="T4" s="76">
        <v>1.7806641362751101</v>
      </c>
      <c r="U4" s="76">
        <v>41.746375544789402</v>
      </c>
      <c r="V4" s="76">
        <v>221.505330952783</v>
      </c>
      <c r="W4" s="76">
        <v>13.016518645387</v>
      </c>
      <c r="X4" s="76">
        <v>2.05974833853579</v>
      </c>
      <c r="Y4" s="76">
        <v>1.0812820400874299</v>
      </c>
      <c r="Z4" s="76">
        <v>15.352293220888701</v>
      </c>
      <c r="AA4" s="76">
        <v>0</v>
      </c>
      <c r="AB4" s="76">
        <v>8.7236643821790008</v>
      </c>
      <c r="AC4" s="76">
        <v>8.7236643821790008</v>
      </c>
      <c r="AD4" s="76">
        <v>9.5339643466966204E-2</v>
      </c>
      <c r="AE4" s="76">
        <v>2.2105860822673402</v>
      </c>
      <c r="AF4" s="76">
        <v>6.0900195375915601E-2</v>
      </c>
      <c r="AG4" s="76">
        <v>0.47144307233504401</v>
      </c>
      <c r="AH4" s="76">
        <v>0.46344695485485299</v>
      </c>
      <c r="AI4" s="76">
        <v>8.0858433853422707</v>
      </c>
      <c r="AJ4" s="76">
        <v>2.47080176038342E-2</v>
      </c>
      <c r="AK4" s="76">
        <v>16.979967668988099</v>
      </c>
      <c r="AL4" s="76">
        <v>0</v>
      </c>
      <c r="AM4" s="76">
        <v>186.04072779752701</v>
      </c>
      <c r="AN4" s="76">
        <v>217.054805635977</v>
      </c>
      <c r="AO4" s="76">
        <v>24.021745641241701</v>
      </c>
      <c r="AP4" s="76">
        <v>241.171890920685</v>
      </c>
      <c r="AQ4" s="76">
        <v>5.5459251064556701E-2</v>
      </c>
      <c r="AR4" s="76">
        <v>4.7885423766530302</v>
      </c>
      <c r="AS4" s="76">
        <v>0.25415991225604401</v>
      </c>
      <c r="AT4" s="76">
        <v>63.137504358402097</v>
      </c>
      <c r="AU4" s="76">
        <v>0.30461586172549099</v>
      </c>
      <c r="AV4" s="76">
        <v>1.7635119742940899</v>
      </c>
      <c r="AW4" s="76">
        <v>0.57084692403423598</v>
      </c>
      <c r="AX4" s="76">
        <v>0.36140205345647403</v>
      </c>
      <c r="AY4" s="76">
        <v>1.0164665421055199E-2</v>
      </c>
      <c r="AZ4" s="76">
        <v>0.46185732257356399</v>
      </c>
      <c r="BA4" s="76">
        <v>36.209489074776599</v>
      </c>
      <c r="BB4" s="76">
        <v>17.6572899046404</v>
      </c>
      <c r="BC4" s="76">
        <v>18.552199170136099</v>
      </c>
      <c r="BD4" s="76">
        <v>2.8429961804924001E-3</v>
      </c>
      <c r="BE4" s="76">
        <v>1.3275568930262299E-2</v>
      </c>
      <c r="BF4" s="76">
        <v>6.8457646544089696</v>
      </c>
      <c r="BG4" s="76">
        <v>0.10403333334435599</v>
      </c>
      <c r="BH4" s="76">
        <v>0.93812760903785097</v>
      </c>
      <c r="BI4" s="76">
        <v>1.07282596544144</v>
      </c>
      <c r="BJ4" s="76">
        <v>0.19641947342603699</v>
      </c>
      <c r="BK4" s="76">
        <v>2.3929191640293799</v>
      </c>
      <c r="BL4" s="76">
        <v>2.6799451402220802</v>
      </c>
      <c r="BM4" s="76">
        <v>1.1989853951509299</v>
      </c>
      <c r="BN4" s="76">
        <v>1.1355671129967899</v>
      </c>
      <c r="BO4" s="76">
        <v>2.9969917932946299E-2</v>
      </c>
      <c r="BP4" s="76">
        <v>104.933576765011</v>
      </c>
      <c r="BQ4" s="76">
        <v>0.502327390236322</v>
      </c>
      <c r="BR4" s="76">
        <v>0</v>
      </c>
      <c r="BS4" s="76">
        <v>30.313306548961901</v>
      </c>
      <c r="BT4" s="76">
        <v>15.0085744839705</v>
      </c>
      <c r="BU4" s="76">
        <v>0</v>
      </c>
      <c r="BV4" s="76">
        <v>8.1456144794171195</v>
      </c>
      <c r="BW4" s="76">
        <v>230.53301258839099</v>
      </c>
      <c r="BX4" s="76">
        <v>4.5515801336513197</v>
      </c>
      <c r="BY4" s="94"/>
      <c r="BZ4" s="29">
        <f t="shared" si="0"/>
        <v>3.9531822345880628E-4</v>
      </c>
      <c r="CA4" s="69">
        <f t="shared" si="1"/>
        <v>2.0756404820726734E-4</v>
      </c>
      <c r="CB4" s="69">
        <f t="shared" si="2"/>
        <v>-3.3834755170579115E-4</v>
      </c>
      <c r="CC4" s="69">
        <f t="shared" si="3"/>
        <v>-1.620662804098532E-4</v>
      </c>
      <c r="CD4" s="69">
        <f t="shared" si="4"/>
        <v>-1.2482739325274117E-3</v>
      </c>
      <c r="CE4" s="69">
        <f t="shared" si="5"/>
        <v>-1.8572995765586268E-3</v>
      </c>
      <c r="CF4" s="69">
        <f t="shared" si="6"/>
        <v>-7.4208871977272254E-3</v>
      </c>
      <c r="CG4" s="69">
        <f t="shared" si="7"/>
        <v>-1.267731042247271E-4</v>
      </c>
      <c r="CH4" s="69">
        <f t="shared" ref="CH4:CH15" si="8">IF(I4=0,"",(AT4-I4)/I4)</f>
        <v>1.9117073752301081E-2</v>
      </c>
    </row>
    <row r="5" spans="1:86">
      <c r="A5" s="14" t="s">
        <v>463</v>
      </c>
      <c r="B5" s="76">
        <v>4419.6581432151997</v>
      </c>
      <c r="C5" s="76">
        <v>107.285107803128</v>
      </c>
      <c r="D5" s="76">
        <v>20370.3536680904</v>
      </c>
      <c r="E5" s="76">
        <v>988.16809102571199</v>
      </c>
      <c r="F5" s="76">
        <v>539.53893664573195</v>
      </c>
      <c r="G5" s="76">
        <v>70471.616633984901</v>
      </c>
      <c r="H5" s="76">
        <v>3782.1929303002712</v>
      </c>
      <c r="I5" s="76">
        <v>2152.5162159326001</v>
      </c>
      <c r="J5" s="76"/>
      <c r="K5" s="76"/>
      <c r="L5" s="76"/>
      <c r="M5" s="76" t="s">
        <v>374</v>
      </c>
      <c r="N5" s="76">
        <v>0</v>
      </c>
      <c r="O5" s="76">
        <v>38.111719372923197</v>
      </c>
      <c r="P5" s="76">
        <v>23.4621750185187</v>
      </c>
      <c r="Q5" s="76">
        <v>23.4621750185187</v>
      </c>
      <c r="R5" s="76">
        <v>3.7912809326612802</v>
      </c>
      <c r="S5" s="76">
        <v>0</v>
      </c>
      <c r="T5" s="76">
        <v>29.649133636533801</v>
      </c>
      <c r="U5" s="76">
        <v>110.05201208838299</v>
      </c>
      <c r="V5" s="76">
        <v>4416.7909859397496</v>
      </c>
      <c r="W5" s="76">
        <v>19.6294000733301</v>
      </c>
      <c r="X5" s="76">
        <v>1.88285286121111</v>
      </c>
      <c r="Y5" s="76">
        <v>5.3960273709405104</v>
      </c>
      <c r="Z5" s="76">
        <v>350.57664173874099</v>
      </c>
      <c r="AA5" s="76">
        <v>0</v>
      </c>
      <c r="AB5" s="76">
        <v>73.823484890868002</v>
      </c>
      <c r="AC5" s="76">
        <v>73.823484890868002</v>
      </c>
      <c r="AD5" s="76">
        <v>1.2217631189035401</v>
      </c>
      <c r="AE5" s="76">
        <v>44.652316296089502</v>
      </c>
      <c r="AF5" s="76">
        <v>1.61164693602738</v>
      </c>
      <c r="AG5" s="76">
        <v>6.4660881014579399</v>
      </c>
      <c r="AH5" s="76">
        <v>31.4540079322298</v>
      </c>
      <c r="AI5" s="76">
        <v>188.07926802621299</v>
      </c>
      <c r="AJ5" s="76">
        <v>0.33887126071274698</v>
      </c>
      <c r="AK5" s="76">
        <v>107.199376971791</v>
      </c>
      <c r="AL5" s="76">
        <v>0</v>
      </c>
      <c r="AM5" s="76">
        <v>3660.7323860168399</v>
      </c>
      <c r="AN5" s="76">
        <v>18303.012746576202</v>
      </c>
      <c r="AO5" s="76">
        <v>2032.4465621601601</v>
      </c>
      <c r="AP5" s="76">
        <v>20336.681071855201</v>
      </c>
      <c r="AQ5" s="76">
        <v>5.6334098374531996</v>
      </c>
      <c r="AR5" s="76">
        <v>50.163808545850699</v>
      </c>
      <c r="AS5" s="76">
        <v>14.61932913904</v>
      </c>
      <c r="AT5" s="76">
        <v>2169.9121320169002</v>
      </c>
      <c r="AU5" s="76">
        <v>13.726887782841599</v>
      </c>
      <c r="AV5" s="76">
        <v>3.4017402657671698</v>
      </c>
      <c r="AW5" s="76">
        <v>23.333874048699201</v>
      </c>
      <c r="AX5" s="76">
        <v>7.2129709598780698</v>
      </c>
      <c r="AY5" s="76">
        <v>1.6926267278449201</v>
      </c>
      <c r="AZ5" s="76">
        <v>7.0247487806354201</v>
      </c>
      <c r="BA5" s="76">
        <v>989.18506754812302</v>
      </c>
      <c r="BB5" s="76">
        <v>537.63558168315001</v>
      </c>
      <c r="BC5" s="76">
        <v>451.54948586497198</v>
      </c>
      <c r="BD5" s="76">
        <v>7.4535954628879506E-2</v>
      </c>
      <c r="BE5" s="76">
        <v>0.17742620248350599</v>
      </c>
      <c r="BF5" s="76">
        <v>202.70366348308301</v>
      </c>
      <c r="BG5" s="76">
        <v>2.3219862211125601</v>
      </c>
      <c r="BH5" s="76">
        <v>51.547492156421498</v>
      </c>
      <c r="BI5" s="76">
        <v>2.6817619269339299</v>
      </c>
      <c r="BJ5" s="76">
        <v>3.0768369693061399</v>
      </c>
      <c r="BK5" s="76">
        <v>129.35097808535701</v>
      </c>
      <c r="BL5" s="76">
        <v>39.392554739815097</v>
      </c>
      <c r="BM5" s="76">
        <v>27.056404851821799</v>
      </c>
      <c r="BN5" s="76">
        <v>32.159934027028697</v>
      </c>
      <c r="BO5" s="76">
        <v>15.472384100266099</v>
      </c>
      <c r="BP5" s="76">
        <v>70458.731271341298</v>
      </c>
      <c r="BQ5" s="76">
        <v>6.8895783652669502</v>
      </c>
      <c r="BR5" s="76">
        <v>1640.90262978334</v>
      </c>
      <c r="BS5" s="76">
        <v>17.320541789449699</v>
      </c>
      <c r="BT5" s="76">
        <v>182.68145769507899</v>
      </c>
      <c r="BU5" s="76">
        <v>0</v>
      </c>
      <c r="BV5" s="76">
        <v>262.31888973865199</v>
      </c>
      <c r="BW5" s="76">
        <v>3784.9620391785602</v>
      </c>
      <c r="BX5" s="76">
        <v>112.764790169213</v>
      </c>
      <c r="BY5" s="94"/>
      <c r="BZ5" s="29">
        <f t="shared" si="0"/>
        <v>6.0076819545269368E-5</v>
      </c>
      <c r="CA5" s="69">
        <f t="shared" si="1"/>
        <v>-6.4872829131629693E-4</v>
      </c>
      <c r="CB5" s="69">
        <f t="shared" si="2"/>
        <v>-7.9909349109591043E-4</v>
      </c>
      <c r="CC5" s="69">
        <f t="shared" si="3"/>
        <v>-1.6530197159976905E-3</v>
      </c>
      <c r="CD5" s="69">
        <f t="shared" si="4"/>
        <v>1.0291533714222778E-3</v>
      </c>
      <c r="CE5" s="69">
        <f t="shared" si="5"/>
        <v>-3.5277434737424891E-3</v>
      </c>
      <c r="CF5" s="69">
        <f t="shared" si="6"/>
        <v>-1.8284471478108598E-4</v>
      </c>
      <c r="CG5" s="69">
        <f t="shared" si="7"/>
        <v>7.3214374023726698E-4</v>
      </c>
      <c r="CH5" s="69">
        <f t="shared" si="8"/>
        <v>8.0816655203515553E-3</v>
      </c>
    </row>
    <row r="6" spans="1:86">
      <c r="A6" s="14" t="s">
        <v>464</v>
      </c>
      <c r="B6" s="76">
        <v>35721.252034757497</v>
      </c>
      <c r="C6" s="76">
        <v>367.33235274639901</v>
      </c>
      <c r="D6" s="76">
        <v>15659.4321225557</v>
      </c>
      <c r="E6" s="76">
        <v>3063.4232248363801</v>
      </c>
      <c r="F6" s="76">
        <v>1299.25520276156</v>
      </c>
      <c r="G6" s="76">
        <v>22075.543429179299</v>
      </c>
      <c r="H6" s="76">
        <v>3305.7838935730952</v>
      </c>
      <c r="I6" s="76">
        <v>934.79198573279996</v>
      </c>
      <c r="J6" s="76"/>
      <c r="K6" s="76"/>
      <c r="L6" s="76"/>
      <c r="M6" s="76" t="s">
        <v>375</v>
      </c>
      <c r="N6" s="76">
        <v>0</v>
      </c>
      <c r="O6" s="76">
        <v>4.9271866858963396</v>
      </c>
      <c r="P6" s="76">
        <v>23.7386488280466</v>
      </c>
      <c r="Q6" s="76">
        <v>23.7386488280466</v>
      </c>
      <c r="R6" s="76">
        <v>32.453755382859498</v>
      </c>
      <c r="S6" s="76">
        <v>0</v>
      </c>
      <c r="T6" s="76">
        <v>10.561903049159101</v>
      </c>
      <c r="U6" s="76">
        <v>16.664338179246901</v>
      </c>
      <c r="V6" s="76">
        <v>35703.0186065343</v>
      </c>
      <c r="W6" s="76">
        <v>14.4123677801157</v>
      </c>
      <c r="X6" s="76">
        <v>2.8429020391102999</v>
      </c>
      <c r="Y6" s="76">
        <v>9.1163574155754805</v>
      </c>
      <c r="Z6" s="76">
        <v>21.6824214817686</v>
      </c>
      <c r="AA6" s="76">
        <v>0</v>
      </c>
      <c r="AB6" s="76">
        <v>241.15903901648301</v>
      </c>
      <c r="AC6" s="76">
        <v>241.15903901648301</v>
      </c>
      <c r="AD6" s="76">
        <v>0.56304282256701699</v>
      </c>
      <c r="AE6" s="76">
        <v>22.561660814220001</v>
      </c>
      <c r="AF6" s="76">
        <v>9.0506576034837492E-3</v>
      </c>
      <c r="AG6" s="76">
        <v>6.2943839646672899</v>
      </c>
      <c r="AH6" s="76">
        <v>7.0199652752040604</v>
      </c>
      <c r="AI6" s="76">
        <v>1212.5512300297</v>
      </c>
      <c r="AJ6" s="76">
        <v>0.32987660337747399</v>
      </c>
      <c r="AK6" s="76">
        <v>367.21713178929298</v>
      </c>
      <c r="AL6" s="76">
        <v>0</v>
      </c>
      <c r="AM6" s="76">
        <v>3175.9070398714698</v>
      </c>
      <c r="AN6" s="76">
        <v>14084.614927029999</v>
      </c>
      <c r="AO6" s="76">
        <v>1564.3944556829599</v>
      </c>
      <c r="AP6" s="76">
        <v>15649.5724255356</v>
      </c>
      <c r="AQ6" s="76">
        <v>9.4844853830850298E-2</v>
      </c>
      <c r="AR6" s="76">
        <v>33.022429486051301</v>
      </c>
      <c r="AS6" s="76">
        <v>7.0681902919470598</v>
      </c>
      <c r="AT6" s="76">
        <v>949.52810846626699</v>
      </c>
      <c r="AU6" s="76">
        <v>7.7673253768936696</v>
      </c>
      <c r="AV6" s="76">
        <v>13.377247159068901</v>
      </c>
      <c r="AW6" s="76">
        <v>63.354649860786999</v>
      </c>
      <c r="AX6" s="76">
        <v>7.3757229479676596</v>
      </c>
      <c r="AY6" s="76">
        <v>6.5692817584064898</v>
      </c>
      <c r="AZ6" s="76">
        <v>11.022426026091701</v>
      </c>
      <c r="BA6" s="76">
        <v>3029.5122975914601</v>
      </c>
      <c r="BB6" s="76">
        <v>1293.85450594484</v>
      </c>
      <c r="BC6" s="76">
        <v>1735.6577916466199</v>
      </c>
      <c r="BD6" s="76">
        <v>0.34228784558827602</v>
      </c>
      <c r="BE6" s="76">
        <v>0.55887812298483797</v>
      </c>
      <c r="BF6" s="76">
        <v>474.66877177198103</v>
      </c>
      <c r="BG6" s="76">
        <v>10.105791614389499</v>
      </c>
      <c r="BH6" s="76">
        <v>176.89202888054001</v>
      </c>
      <c r="BI6" s="76">
        <v>4.2958289823360101</v>
      </c>
      <c r="BJ6" s="76">
        <v>8.69993130397879</v>
      </c>
      <c r="BK6" s="76">
        <v>442.58170882519698</v>
      </c>
      <c r="BL6" s="76">
        <v>23.080955271403401</v>
      </c>
      <c r="BM6" s="76">
        <v>16.0019614720261</v>
      </c>
      <c r="BN6" s="76">
        <v>42.575931599570097</v>
      </c>
      <c r="BO6" s="76">
        <v>0.59654210508330796</v>
      </c>
      <c r="BP6" s="76">
        <v>22066.6876234013</v>
      </c>
      <c r="BQ6" s="76">
        <v>6.70664384629249</v>
      </c>
      <c r="BR6" s="76">
        <v>102.01856335808</v>
      </c>
      <c r="BS6" s="76">
        <v>209.447084920447</v>
      </c>
      <c r="BT6" s="76">
        <v>54.433938912174398</v>
      </c>
      <c r="BU6" s="76">
        <v>0</v>
      </c>
      <c r="BV6" s="76">
        <v>269.621967819845</v>
      </c>
      <c r="BW6" s="76">
        <v>3299.1805063770898</v>
      </c>
      <c r="BX6" s="76">
        <v>25.4440475537872</v>
      </c>
      <c r="BY6" s="94"/>
      <c r="BZ6" s="29">
        <f t="shared" si="0"/>
        <v>3.5978160122016693E-5</v>
      </c>
      <c r="CA6" s="69">
        <f t="shared" si="1"/>
        <v>-5.1043642606522668E-4</v>
      </c>
      <c r="CB6" s="69">
        <f t="shared" si="2"/>
        <v>-3.1366950459051838E-4</v>
      </c>
      <c r="CC6" s="69">
        <f t="shared" si="3"/>
        <v>-6.2963311459410373E-4</v>
      </c>
      <c r="CD6" s="69">
        <f t="shared" si="4"/>
        <v>-1.1069618774836837E-2</v>
      </c>
      <c r="CE6" s="69">
        <f t="shared" si="5"/>
        <v>-4.1567636637058498E-3</v>
      </c>
      <c r="CF6" s="69">
        <f t="shared" si="6"/>
        <v>-4.0115912916977855E-4</v>
      </c>
      <c r="CG6" s="69">
        <f t="shared" si="7"/>
        <v>-1.9975253702588427E-3</v>
      </c>
      <c r="CH6" s="69">
        <f t="shared" si="8"/>
        <v>1.5764066186249041E-2</v>
      </c>
    </row>
    <row r="7" spans="1:86">
      <c r="A7" s="14" t="s">
        <v>465</v>
      </c>
      <c r="B7" s="76">
        <v>476013.87325823097</v>
      </c>
      <c r="C7" s="76">
        <v>1328.95351206278</v>
      </c>
      <c r="D7" s="76">
        <v>45523.144553429702</v>
      </c>
      <c r="E7" s="76">
        <v>11839.833761920099</v>
      </c>
      <c r="F7" s="76">
        <v>8299.9422494929895</v>
      </c>
      <c r="G7" s="76">
        <v>117752.98987698799</v>
      </c>
      <c r="H7" s="76">
        <v>24314.080304440253</v>
      </c>
      <c r="I7" s="76">
        <v>7467.0682244310901</v>
      </c>
      <c r="J7" s="76"/>
      <c r="K7" s="76"/>
      <c r="L7" s="76"/>
      <c r="M7" s="76" t="s">
        <v>376</v>
      </c>
      <c r="N7" s="76">
        <v>0</v>
      </c>
      <c r="O7" s="76">
        <v>168.62957487592899</v>
      </c>
      <c r="P7" s="76">
        <v>189.343792794866</v>
      </c>
      <c r="Q7" s="76">
        <v>189.343792794866</v>
      </c>
      <c r="R7" s="76">
        <v>27.165730993495099</v>
      </c>
      <c r="S7" s="76">
        <v>0</v>
      </c>
      <c r="T7" s="76">
        <v>250.38985625559999</v>
      </c>
      <c r="U7" s="76">
        <v>920.10449234100304</v>
      </c>
      <c r="V7" s="76">
        <v>474982.73523276299</v>
      </c>
      <c r="W7" s="76">
        <v>205.03617581252399</v>
      </c>
      <c r="X7" s="76">
        <v>92.012809730754697</v>
      </c>
      <c r="Y7" s="76">
        <v>43.412193589744703</v>
      </c>
      <c r="Z7" s="76">
        <v>3592.8772648644099</v>
      </c>
      <c r="AA7" s="76">
        <v>0</v>
      </c>
      <c r="AB7" s="76">
        <v>751.71535358523897</v>
      </c>
      <c r="AC7" s="76">
        <v>751.71535358523897</v>
      </c>
      <c r="AD7" s="76">
        <v>7.0956225448388297</v>
      </c>
      <c r="AE7" s="76">
        <v>97.981281468004497</v>
      </c>
      <c r="AF7" s="76">
        <v>3.5751375718741301</v>
      </c>
      <c r="AG7" s="76">
        <v>30.3498280257758</v>
      </c>
      <c r="AH7" s="76">
        <v>143.649947238349</v>
      </c>
      <c r="AI7" s="76">
        <v>2860.23675345836</v>
      </c>
      <c r="AJ7" s="76">
        <v>1.59057358585619</v>
      </c>
      <c r="AK7" s="76">
        <v>1328.90631803319</v>
      </c>
      <c r="AL7" s="76">
        <v>0</v>
      </c>
      <c r="AM7" s="76">
        <v>22475.049315476299</v>
      </c>
      <c r="AN7" s="76">
        <v>37871.419257092901</v>
      </c>
      <c r="AO7" s="76">
        <v>4200.8396639969096</v>
      </c>
      <c r="AP7" s="76">
        <v>42079.354543634603</v>
      </c>
      <c r="AQ7" s="76">
        <v>11.4963184308394</v>
      </c>
      <c r="AR7" s="76">
        <v>406.30166623108801</v>
      </c>
      <c r="AS7" s="76">
        <v>1052.49634528558</v>
      </c>
      <c r="AT7" s="76">
        <v>7504.0102921255202</v>
      </c>
      <c r="AU7" s="76">
        <v>63.148191780777701</v>
      </c>
      <c r="AV7" s="76">
        <v>151.83427436377301</v>
      </c>
      <c r="AW7" s="76">
        <v>278.11378890103498</v>
      </c>
      <c r="AX7" s="76">
        <v>86.468043085795202</v>
      </c>
      <c r="AY7" s="76">
        <v>55.8030374837547</v>
      </c>
      <c r="AZ7" s="76">
        <v>100.484648581806</v>
      </c>
      <c r="BA7" s="76">
        <v>11709.6153009514</v>
      </c>
      <c r="BB7" s="76">
        <v>8214.7191577573794</v>
      </c>
      <c r="BC7" s="76">
        <v>3494.8961431940202</v>
      </c>
      <c r="BD7" s="76">
        <v>118.528933540236</v>
      </c>
      <c r="BE7" s="76">
        <v>3.2323353878756702</v>
      </c>
      <c r="BF7" s="76">
        <v>3761.4272042278199</v>
      </c>
      <c r="BG7" s="76">
        <v>200.80956126258599</v>
      </c>
      <c r="BH7" s="76">
        <v>480.91238989299399</v>
      </c>
      <c r="BI7" s="76">
        <v>4.5203208522400997</v>
      </c>
      <c r="BJ7" s="76">
        <v>64.184330359849497</v>
      </c>
      <c r="BK7" s="76">
        <v>1205.66065866502</v>
      </c>
      <c r="BL7" s="76">
        <v>181.26639013294201</v>
      </c>
      <c r="BM7" s="76">
        <v>219.981743508215</v>
      </c>
      <c r="BN7" s="76">
        <v>362.57867520688802</v>
      </c>
      <c r="BO7" s="76">
        <v>4.5346753711205503</v>
      </c>
      <c r="BP7" s="76">
        <v>117739.174718161</v>
      </c>
      <c r="BQ7" s="76">
        <v>32.337751942315698</v>
      </c>
      <c r="BR7" s="76">
        <v>0</v>
      </c>
      <c r="BS7" s="76">
        <v>1050.5048352445499</v>
      </c>
      <c r="BT7" s="76">
        <v>2149.5104472702501</v>
      </c>
      <c r="BU7" s="76">
        <v>0</v>
      </c>
      <c r="BV7" s="76">
        <v>1813.46620822472</v>
      </c>
      <c r="BW7" s="76">
        <v>24195.193570756001</v>
      </c>
      <c r="BX7" s="76">
        <v>894.33468233415294</v>
      </c>
      <c r="BY7" s="94"/>
      <c r="BZ7" s="29">
        <f t="shared" si="0"/>
        <v>1.6862479526583407E-4</v>
      </c>
      <c r="CA7" s="69">
        <f t="shared" si="1"/>
        <v>-2.1661932212395925E-3</v>
      </c>
      <c r="CB7" s="69">
        <f t="shared" si="2"/>
        <v>-3.5512174926790312E-5</v>
      </c>
      <c r="CC7" s="69">
        <f t="shared" si="3"/>
        <v>-7.5649211924566945E-2</v>
      </c>
      <c r="CD7" s="69">
        <f t="shared" si="4"/>
        <v>-1.0998335245847347E-2</v>
      </c>
      <c r="CE7" s="69">
        <f t="shared" si="5"/>
        <v>-1.0267913820823996E-2</v>
      </c>
      <c r="CF7" s="69">
        <f t="shared" si="6"/>
        <v>-1.1732321057350362E-4</v>
      </c>
      <c r="CG7" s="69">
        <f t="shared" si="7"/>
        <v>-4.8896249496445518E-3</v>
      </c>
      <c r="CH7" s="69">
        <f t="shared" si="8"/>
        <v>4.9473322841167245E-3</v>
      </c>
    </row>
    <row r="8" spans="1:86">
      <c r="A8" s="48" t="s">
        <v>466</v>
      </c>
      <c r="B8" s="76">
        <v>80805.749306366706</v>
      </c>
      <c r="C8" s="76">
        <v>3429.1408601909102</v>
      </c>
      <c r="D8" s="76">
        <v>71050.724196835305</v>
      </c>
      <c r="E8" s="76">
        <v>17219.718975570799</v>
      </c>
      <c r="F8" s="76">
        <v>10057.9894182439</v>
      </c>
      <c r="G8" s="76">
        <v>271095.94282868702</v>
      </c>
      <c r="H8" s="76">
        <v>46668.966313964571</v>
      </c>
      <c r="I8" s="76">
        <v>17064.8369184166</v>
      </c>
      <c r="J8" s="76"/>
      <c r="K8" s="76"/>
      <c r="L8" s="76"/>
      <c r="M8" s="76" t="s">
        <v>377</v>
      </c>
      <c r="N8" s="76">
        <v>0</v>
      </c>
      <c r="O8" s="76">
        <v>823.646888279986</v>
      </c>
      <c r="P8" s="76">
        <v>204.43232024698699</v>
      </c>
      <c r="Q8" s="76">
        <v>204.43232024698699</v>
      </c>
      <c r="R8" s="76">
        <v>59.421384050670497</v>
      </c>
      <c r="S8" s="76">
        <v>0</v>
      </c>
      <c r="T8" s="76">
        <v>403.28036938543897</v>
      </c>
      <c r="U8" s="76">
        <v>1290.8154659241</v>
      </c>
      <c r="V8" s="76">
        <v>80754.641055902903</v>
      </c>
      <c r="W8" s="76">
        <v>721.13119906314898</v>
      </c>
      <c r="X8" s="76">
        <v>70.186608502167104</v>
      </c>
      <c r="Y8" s="76">
        <v>95.859910611697799</v>
      </c>
      <c r="Z8" s="76">
        <v>8146.7562608858998</v>
      </c>
      <c r="AA8" s="76">
        <v>0</v>
      </c>
      <c r="AB8" s="76">
        <v>794.46805515992401</v>
      </c>
      <c r="AC8" s="76">
        <v>794.46805515992401</v>
      </c>
      <c r="AD8" s="76">
        <v>19.019269683979601</v>
      </c>
      <c r="AE8" s="76">
        <v>224.587347405126</v>
      </c>
      <c r="AF8" s="76">
        <v>8.2897806449609295</v>
      </c>
      <c r="AG8" s="76">
        <v>84.964178562582404</v>
      </c>
      <c r="AH8" s="76">
        <v>671.60446658129604</v>
      </c>
      <c r="AI8" s="76">
        <v>3149.5954398311401</v>
      </c>
      <c r="AJ8" s="76">
        <v>4.4527863071490703</v>
      </c>
      <c r="AK8" s="76">
        <v>3429.5831878189601</v>
      </c>
      <c r="AL8" s="76">
        <v>0</v>
      </c>
      <c r="AM8" s="76">
        <v>43736.552040087998</v>
      </c>
      <c r="AN8" s="76">
        <v>63917.967744870999</v>
      </c>
      <c r="AO8" s="76">
        <v>7082.9818952453998</v>
      </c>
      <c r="AP8" s="76">
        <v>71019.968909800402</v>
      </c>
      <c r="AQ8" s="76">
        <v>11.230928596395101</v>
      </c>
      <c r="AR8" s="76">
        <v>501.49147770923003</v>
      </c>
      <c r="AS8" s="76">
        <v>188.918526699625</v>
      </c>
      <c r="AT8" s="76">
        <v>17299.346397666199</v>
      </c>
      <c r="AU8" s="76">
        <v>278.869353132085</v>
      </c>
      <c r="AV8" s="76">
        <v>101.645251827355</v>
      </c>
      <c r="AW8" s="76">
        <v>412.50053893457499</v>
      </c>
      <c r="AX8" s="76">
        <v>125.40574406877199</v>
      </c>
      <c r="AY8" s="76">
        <v>68.935162173095904</v>
      </c>
      <c r="AZ8" s="76">
        <v>225.31684605581401</v>
      </c>
      <c r="BA8" s="76">
        <v>17214.266891563599</v>
      </c>
      <c r="BB8" s="76">
        <v>10048.381210871399</v>
      </c>
      <c r="BC8" s="76">
        <v>7165.8856806922304</v>
      </c>
      <c r="BD8" s="76">
        <v>59.142003881236903</v>
      </c>
      <c r="BE8" s="76">
        <v>5.5633055309556498</v>
      </c>
      <c r="BF8" s="76">
        <v>4799.5711253400996</v>
      </c>
      <c r="BG8" s="76">
        <v>98.202176946267798</v>
      </c>
      <c r="BH8" s="76">
        <v>710.931670980229</v>
      </c>
      <c r="BI8" s="76">
        <v>31.701274116343601</v>
      </c>
      <c r="BJ8" s="76">
        <v>145.23299573835499</v>
      </c>
      <c r="BK8" s="76">
        <v>1784.0308968766799</v>
      </c>
      <c r="BL8" s="76">
        <v>624.93298496955197</v>
      </c>
      <c r="BM8" s="76">
        <v>555.36546981596905</v>
      </c>
      <c r="BN8" s="76">
        <v>447.64110176841098</v>
      </c>
      <c r="BO8" s="76">
        <v>9.4077669855652299</v>
      </c>
      <c r="BP8" s="76">
        <v>271068.39496177598</v>
      </c>
      <c r="BQ8" s="76">
        <v>90.529792331380904</v>
      </c>
      <c r="BR8" s="76">
        <v>0</v>
      </c>
      <c r="BS8" s="76">
        <v>469.10190529337598</v>
      </c>
      <c r="BT8" s="76">
        <v>2779.87243312998</v>
      </c>
      <c r="BU8" s="76">
        <v>0</v>
      </c>
      <c r="BV8" s="76">
        <v>3333.1422081806099</v>
      </c>
      <c r="BW8" s="76">
        <v>46663.6028235185</v>
      </c>
      <c r="BX8" s="76">
        <v>3237.2088752240102</v>
      </c>
      <c r="BY8" s="94"/>
      <c r="BZ8" s="29">
        <f t="shared" si="0"/>
        <v>2.6780171796660752E-4</v>
      </c>
      <c r="CA8" s="69">
        <f t="shared" si="1"/>
        <v>-6.3248284809576763E-4</v>
      </c>
      <c r="CB8" s="69">
        <f t="shared" si="2"/>
        <v>1.2899080151094363E-4</v>
      </c>
      <c r="CC8" s="69">
        <f t="shared" si="3"/>
        <v>-4.3286380797048378E-4</v>
      </c>
      <c r="CD8" s="69">
        <f t="shared" si="4"/>
        <v>-3.1661864023070115E-4</v>
      </c>
      <c r="CE8" s="69">
        <f t="shared" si="5"/>
        <v>-9.552811176230711E-4</v>
      </c>
      <c r="CF8" s="69">
        <f t="shared" si="6"/>
        <v>-1.0161666981661001E-4</v>
      </c>
      <c r="CG8" s="69">
        <f t="shared" si="7"/>
        <v>-1.1492627477514119E-4</v>
      </c>
      <c r="CH8" s="69">
        <f t="shared" si="8"/>
        <v>1.3742263132706097E-2</v>
      </c>
    </row>
    <row r="9" spans="1:86">
      <c r="A9" s="14" t="s">
        <v>467</v>
      </c>
      <c r="B9" s="76">
        <v>5269.0462224634903</v>
      </c>
      <c r="C9" s="76">
        <v>1964.11629916268</v>
      </c>
      <c r="D9" s="76">
        <v>3654.5445382327798</v>
      </c>
      <c r="E9" s="76">
        <v>2998.23274604977</v>
      </c>
      <c r="F9" s="76">
        <v>1587.30162014496</v>
      </c>
      <c r="G9" s="76">
        <v>159630.897378478</v>
      </c>
      <c r="H9" s="76">
        <v>9571.2546460706071</v>
      </c>
      <c r="I9" s="76">
        <v>2366.5722620328902</v>
      </c>
      <c r="J9" s="76"/>
      <c r="K9" s="76"/>
      <c r="L9" s="76"/>
      <c r="M9" s="76" t="s">
        <v>378</v>
      </c>
      <c r="N9" s="76">
        <v>0</v>
      </c>
      <c r="O9" s="76">
        <v>15.079006830370201</v>
      </c>
      <c r="P9" s="76">
        <v>14.0045884652202</v>
      </c>
      <c r="Q9" s="76">
        <v>14.0045884652202</v>
      </c>
      <c r="R9" s="76">
        <v>8.0466433049952002</v>
      </c>
      <c r="S9" s="76">
        <v>0</v>
      </c>
      <c r="T9" s="76">
        <v>23.473900408320802</v>
      </c>
      <c r="U9" s="76">
        <v>187.46555459036199</v>
      </c>
      <c r="V9" s="76">
        <v>5230.2251463366702</v>
      </c>
      <c r="W9" s="76">
        <v>54.432734464140303</v>
      </c>
      <c r="X9" s="76">
        <v>19.649772678377701</v>
      </c>
      <c r="Y9" s="76">
        <v>15.756672639962099</v>
      </c>
      <c r="Z9" s="76">
        <v>5352.3462671672996</v>
      </c>
      <c r="AA9" s="76">
        <v>0</v>
      </c>
      <c r="AB9" s="76">
        <v>61.789573448726699</v>
      </c>
      <c r="AC9" s="76">
        <v>61.789573448726699</v>
      </c>
      <c r="AD9" s="76">
        <v>1.87707800601564</v>
      </c>
      <c r="AE9" s="76">
        <v>69.790777537538702</v>
      </c>
      <c r="AF9" s="76">
        <v>9.9974997450381302</v>
      </c>
      <c r="AG9" s="76">
        <v>12.748041725207401</v>
      </c>
      <c r="AH9" s="76">
        <v>40.297707259504399</v>
      </c>
      <c r="AI9" s="76">
        <v>230.90193384417901</v>
      </c>
      <c r="AJ9" s="76">
        <v>0.66809270315911395</v>
      </c>
      <c r="AK9" s="76">
        <v>1963.3697939121801</v>
      </c>
      <c r="AL9" s="76">
        <v>0</v>
      </c>
      <c r="AM9" s="76">
        <v>9413.9368942383899</v>
      </c>
      <c r="AN9" s="76">
        <v>3130.8872068791102</v>
      </c>
      <c r="AO9" s="76">
        <v>345.99891218899597</v>
      </c>
      <c r="AP9" s="76">
        <v>3478.7631970741199</v>
      </c>
      <c r="AQ9" s="76">
        <v>0.92744374382665495</v>
      </c>
      <c r="AR9" s="76">
        <v>70.300672663417899</v>
      </c>
      <c r="AS9" s="76">
        <v>39.4073075888601</v>
      </c>
      <c r="AT9" s="76">
        <v>2419.80694819889</v>
      </c>
      <c r="AU9" s="76">
        <v>32.7566156560598</v>
      </c>
      <c r="AV9" s="76">
        <v>13.750584566543701</v>
      </c>
      <c r="AW9" s="76">
        <v>45.664169743417098</v>
      </c>
      <c r="AX9" s="76">
        <v>23.854953635693899</v>
      </c>
      <c r="AY9" s="76">
        <v>2.2938871343772198</v>
      </c>
      <c r="AZ9" s="76">
        <v>13.990440101531499</v>
      </c>
      <c r="BA9" s="76">
        <v>2992.8670627148899</v>
      </c>
      <c r="BB9" s="76">
        <v>1583.0774861284599</v>
      </c>
      <c r="BC9" s="76">
        <v>1409.78957658642</v>
      </c>
      <c r="BD9" s="76">
        <v>5.1459858242805998</v>
      </c>
      <c r="BE9" s="76">
        <v>1.2434112336513501</v>
      </c>
      <c r="BF9" s="76">
        <v>688.35878144850903</v>
      </c>
      <c r="BG9" s="76">
        <v>7.7541541956712097</v>
      </c>
      <c r="BH9" s="76">
        <v>160.448197694079</v>
      </c>
      <c r="BI9" s="76">
        <v>6.08973551816662</v>
      </c>
      <c r="BJ9" s="76">
        <v>7.6225939141410004</v>
      </c>
      <c r="BK9" s="76">
        <v>402.474601810031</v>
      </c>
      <c r="BL9" s="76">
        <v>54.011625521869</v>
      </c>
      <c r="BM9" s="76">
        <v>102.21330934704601</v>
      </c>
      <c r="BN9" s="76">
        <v>28.534863156650399</v>
      </c>
      <c r="BO9" s="76">
        <v>1.4738935597480101</v>
      </c>
      <c r="BP9" s="76">
        <v>159589.46389928201</v>
      </c>
      <c r="BQ9" s="76">
        <v>13.5829760550739</v>
      </c>
      <c r="BR9" s="76">
        <v>0</v>
      </c>
      <c r="BS9" s="76">
        <v>21.898016376881699</v>
      </c>
      <c r="BT9" s="76">
        <v>467.14695661232997</v>
      </c>
      <c r="BU9" s="76">
        <v>0</v>
      </c>
      <c r="BV9" s="76">
        <v>269.638785984241</v>
      </c>
      <c r="BW9" s="76">
        <v>9569.5215985444793</v>
      </c>
      <c r="BX9" s="76">
        <v>178.120890341647</v>
      </c>
      <c r="BY9" s="94"/>
      <c r="BZ9" s="29">
        <f t="shared" si="0"/>
        <v>5.3958200075083932E-4</v>
      </c>
      <c r="CA9" s="69">
        <f t="shared" si="1"/>
        <v>-7.367761543126055E-3</v>
      </c>
      <c r="CB9" s="69">
        <f t="shared" si="2"/>
        <v>-3.8007181693780755E-4</v>
      </c>
      <c r="CC9" s="69">
        <f t="shared" si="3"/>
        <v>-4.8099384018907614E-2</v>
      </c>
      <c r="CD9" s="69">
        <f t="shared" si="4"/>
        <v>-1.7896153465568757E-3</v>
      </c>
      <c r="CE9" s="69">
        <f t="shared" si="5"/>
        <v>-2.66120437533122E-3</v>
      </c>
      <c r="CF9" s="69">
        <f t="shared" si="6"/>
        <v>-2.5955801712839805E-4</v>
      </c>
      <c r="CG9" s="69">
        <f t="shared" si="7"/>
        <v>-1.8106795715014593E-4</v>
      </c>
      <c r="CH9" s="69">
        <f t="shared" si="8"/>
        <v>2.2494426652440839E-2</v>
      </c>
    </row>
    <row r="10" spans="1:86">
      <c r="A10" s="14" t="s">
        <v>468</v>
      </c>
      <c r="B10" s="76">
        <v>60623.447325200497</v>
      </c>
      <c r="C10" s="76">
        <v>1676.7132372491899</v>
      </c>
      <c r="D10" s="76">
        <v>68084.610695894706</v>
      </c>
      <c r="E10" s="76">
        <v>8343.8936298962799</v>
      </c>
      <c r="F10" s="76">
        <v>4794.1405259027297</v>
      </c>
      <c r="G10" s="76">
        <v>124902.06195406801</v>
      </c>
      <c r="H10" s="76">
        <v>15145.843840327241</v>
      </c>
      <c r="I10" s="76">
        <v>6665.67613088089</v>
      </c>
      <c r="J10" s="76"/>
      <c r="K10" s="76"/>
      <c r="L10" s="76"/>
      <c r="M10" s="76" t="s">
        <v>379</v>
      </c>
      <c r="N10" s="76">
        <v>0</v>
      </c>
      <c r="O10" s="76">
        <v>25.928455774872798</v>
      </c>
      <c r="P10" s="76">
        <v>383.23015432637999</v>
      </c>
      <c r="Q10" s="76">
        <v>383.23015432637999</v>
      </c>
      <c r="R10" s="76">
        <v>23.297609486351998</v>
      </c>
      <c r="S10" s="76">
        <v>0</v>
      </c>
      <c r="T10" s="76">
        <v>126.60617125323</v>
      </c>
      <c r="U10" s="76">
        <v>6734.9175284724897</v>
      </c>
      <c r="V10" s="76">
        <v>60112.584337132001</v>
      </c>
      <c r="W10" s="76">
        <v>361.44268633827397</v>
      </c>
      <c r="X10" s="76">
        <v>947.21428294577402</v>
      </c>
      <c r="Y10" s="76">
        <v>535.31676156766798</v>
      </c>
      <c r="Z10" s="76">
        <v>110.929277784585</v>
      </c>
      <c r="AA10" s="76">
        <v>0</v>
      </c>
      <c r="AB10" s="76">
        <v>688.72108594002805</v>
      </c>
      <c r="AC10" s="76">
        <v>688.72108594002805</v>
      </c>
      <c r="AD10" s="76">
        <v>1.02709822550765</v>
      </c>
      <c r="AE10" s="76">
        <v>126.426662417226</v>
      </c>
      <c r="AF10" s="76">
        <v>3.1983788113818101</v>
      </c>
      <c r="AG10" s="76">
        <v>12.981830955926901</v>
      </c>
      <c r="AH10" s="76">
        <v>21.677205402382</v>
      </c>
      <c r="AI10" s="76">
        <v>867.68903090528795</v>
      </c>
      <c r="AJ10" s="76">
        <v>0.68034831514626504</v>
      </c>
      <c r="AK10" s="76">
        <v>1660.0588360388199</v>
      </c>
      <c r="AL10" s="76">
        <v>0</v>
      </c>
      <c r="AM10" s="76">
        <v>15249.2974374613</v>
      </c>
      <c r="AN10" s="76">
        <v>61030.215073306797</v>
      </c>
      <c r="AO10" s="76">
        <v>6780.1163810053704</v>
      </c>
      <c r="AP10" s="76">
        <v>67811.358552537698</v>
      </c>
      <c r="AQ10" s="76">
        <v>2.31544276359408</v>
      </c>
      <c r="AR10" s="76">
        <v>195.51708848973001</v>
      </c>
      <c r="AS10" s="76">
        <v>35.600373613430499</v>
      </c>
      <c r="AT10" s="76">
        <v>7646.3411011400503</v>
      </c>
      <c r="AU10" s="76">
        <v>39.022611713990997</v>
      </c>
      <c r="AV10" s="76">
        <v>77.737558970882503</v>
      </c>
      <c r="AW10" s="76">
        <v>198.014782941296</v>
      </c>
      <c r="AX10" s="76">
        <v>47.039166622157197</v>
      </c>
      <c r="AY10" s="76">
        <v>62.8561163379023</v>
      </c>
      <c r="AZ10" s="76">
        <v>17.229386859401298</v>
      </c>
      <c r="BA10" s="76">
        <v>8108.4011316344904</v>
      </c>
      <c r="BB10" s="76">
        <v>4745.8845164453296</v>
      </c>
      <c r="BC10" s="76">
        <v>3362.5166151891599</v>
      </c>
      <c r="BD10" s="76">
        <v>0.292513787154769</v>
      </c>
      <c r="BE10" s="76">
        <v>0.82227737341336204</v>
      </c>
      <c r="BF10" s="76">
        <v>1877.5515809543799</v>
      </c>
      <c r="BG10" s="76">
        <v>5.6977036988045402</v>
      </c>
      <c r="BH10" s="76">
        <v>463.84939059333999</v>
      </c>
      <c r="BI10" s="76">
        <v>91.371639667256602</v>
      </c>
      <c r="BJ10" s="76">
        <v>56.077100492181998</v>
      </c>
      <c r="BK10" s="76">
        <v>1160.10658078198</v>
      </c>
      <c r="BL10" s="76">
        <v>1137.04863868249</v>
      </c>
      <c r="BM10" s="76">
        <v>91.162565287124295</v>
      </c>
      <c r="BN10" s="76">
        <v>488.745070496832</v>
      </c>
      <c r="BO10" s="76">
        <v>32.708096253796398</v>
      </c>
      <c r="BP10" s="76">
        <v>124657.625655068</v>
      </c>
      <c r="BQ10" s="76">
        <v>13.8321355335831</v>
      </c>
      <c r="BR10" s="76">
        <v>2174.0830705975</v>
      </c>
      <c r="BS10" s="76">
        <v>106.737965659883</v>
      </c>
      <c r="BT10" s="76">
        <v>480.77156160307402</v>
      </c>
      <c r="BU10" s="76">
        <v>0</v>
      </c>
      <c r="BV10" s="76">
        <v>1010.62249991606</v>
      </c>
      <c r="BW10" s="76">
        <v>14737.1719604027</v>
      </c>
      <c r="BX10" s="76">
        <v>433.50303069883103</v>
      </c>
      <c r="BY10" s="94"/>
      <c r="BZ10" s="29">
        <f t="shared" si="0"/>
        <v>1.5146403897982559E-5</v>
      </c>
      <c r="CA10" s="69">
        <f t="shared" si="1"/>
        <v>-8.4268218091935621E-3</v>
      </c>
      <c r="CB10" s="69">
        <f t="shared" si="2"/>
        <v>-9.9327665818951562E-3</v>
      </c>
      <c r="CC10" s="69">
        <f t="shared" si="3"/>
        <v>-4.0134200748757985E-3</v>
      </c>
      <c r="CD10" s="69">
        <f t="shared" si="4"/>
        <v>-2.8223334177945029E-2</v>
      </c>
      <c r="CE10" s="69">
        <f t="shared" si="5"/>
        <v>-1.0065622648454496E-2</v>
      </c>
      <c r="CF10" s="69">
        <f t="shared" si="6"/>
        <v>-1.9570237286386685E-3</v>
      </c>
      <c r="CG10" s="69">
        <f t="shared" si="7"/>
        <v>-2.6982443780148677E-2</v>
      </c>
      <c r="CH10" s="69">
        <f t="shared" si="8"/>
        <v>0.14712160492105433</v>
      </c>
    </row>
    <row r="11" spans="1:86">
      <c r="A11" s="14" t="s">
        <v>469</v>
      </c>
      <c r="B11" s="76">
        <v>523093.76880575501</v>
      </c>
      <c r="C11" s="76">
        <v>10829.724441842</v>
      </c>
      <c r="D11" s="76">
        <v>496009.821380865</v>
      </c>
      <c r="E11" s="76">
        <v>20866.4567526063</v>
      </c>
      <c r="F11" s="76">
        <v>11555.442553459799</v>
      </c>
      <c r="G11" s="76">
        <v>253256.33859207499</v>
      </c>
      <c r="H11" s="76">
        <v>78574.909373128685</v>
      </c>
      <c r="I11" s="76">
        <v>34470.6767654059</v>
      </c>
      <c r="J11" s="76"/>
      <c r="K11" s="76"/>
      <c r="L11" s="76"/>
      <c r="M11" s="76" t="s">
        <v>380</v>
      </c>
      <c r="N11" s="76">
        <v>0</v>
      </c>
      <c r="O11" s="76">
        <v>28.2885482614663</v>
      </c>
      <c r="P11" s="76">
        <v>260.982237661569</v>
      </c>
      <c r="Q11" s="76">
        <v>260.982237661569</v>
      </c>
      <c r="R11" s="76">
        <v>53.727973299624601</v>
      </c>
      <c r="S11" s="76">
        <v>0</v>
      </c>
      <c r="T11" s="76">
        <v>678.99703832557395</v>
      </c>
      <c r="U11" s="76">
        <v>9852.9228959391803</v>
      </c>
      <c r="V11" s="76">
        <v>402412.90067097603</v>
      </c>
      <c r="W11" s="76">
        <v>1399.78183908337</v>
      </c>
      <c r="X11" s="76">
        <v>523.23648592301595</v>
      </c>
      <c r="Y11" s="76">
        <v>325.16188937213798</v>
      </c>
      <c r="Z11" s="76">
        <v>2836.6517028734002</v>
      </c>
      <c r="AA11" s="76">
        <v>0</v>
      </c>
      <c r="AB11" s="76">
        <v>2090.3949247128098</v>
      </c>
      <c r="AC11" s="76">
        <v>2090.3949247128098</v>
      </c>
      <c r="AD11" s="76">
        <v>8.0266052894697495</v>
      </c>
      <c r="AE11" s="76">
        <v>419.14501030537502</v>
      </c>
      <c r="AF11" s="76">
        <v>4.8998094096515796</v>
      </c>
      <c r="AG11" s="76">
        <v>31.180365993860001</v>
      </c>
      <c r="AH11" s="76">
        <v>45.431082764468698</v>
      </c>
      <c r="AI11" s="76">
        <v>2807.22544958146</v>
      </c>
      <c r="AJ11" s="76">
        <v>1.6340904453765499</v>
      </c>
      <c r="AK11" s="76">
        <v>9028.4375783428804</v>
      </c>
      <c r="AL11" s="76">
        <v>0</v>
      </c>
      <c r="AM11" s="76">
        <v>31063.768772742002</v>
      </c>
      <c r="AN11" s="76">
        <v>356701.45106698101</v>
      </c>
      <c r="AO11" s="76">
        <v>39625.598575373202</v>
      </c>
      <c r="AP11" s="76">
        <v>396335.07624764403</v>
      </c>
      <c r="AQ11" s="76">
        <v>5.7974525453635204</v>
      </c>
      <c r="AR11" s="76">
        <v>483.87175146750599</v>
      </c>
      <c r="AS11" s="76">
        <v>152.664901756532</v>
      </c>
      <c r="AT11" s="76">
        <v>14326.311972314301</v>
      </c>
      <c r="AU11" s="76">
        <v>167.186457999195</v>
      </c>
      <c r="AV11" s="76">
        <v>121.39695398402699</v>
      </c>
      <c r="AW11" s="76">
        <v>319.49609991346802</v>
      </c>
      <c r="AX11" s="76">
        <v>115.25023021765099</v>
      </c>
      <c r="AY11" s="76">
        <v>30.448772840490101</v>
      </c>
      <c r="AZ11" s="76">
        <v>43.911861814293601</v>
      </c>
      <c r="BA11" s="76">
        <v>13586.4629628984</v>
      </c>
      <c r="BB11" s="76">
        <v>7425.8684869081399</v>
      </c>
      <c r="BC11" s="76">
        <v>6160.5944759903396</v>
      </c>
      <c r="BD11" s="76">
        <v>3.3263677134211802</v>
      </c>
      <c r="BE11" s="76">
        <v>2.8685853468697098</v>
      </c>
      <c r="BF11" s="76">
        <v>2754.24180227847</v>
      </c>
      <c r="BG11" s="76">
        <v>18.711623713465201</v>
      </c>
      <c r="BH11" s="76">
        <v>722.39693789028695</v>
      </c>
      <c r="BI11" s="76">
        <v>118.346579473867</v>
      </c>
      <c r="BJ11" s="76">
        <v>75.922972491829</v>
      </c>
      <c r="BK11" s="76">
        <v>1807.6718291197501</v>
      </c>
      <c r="BL11" s="76">
        <v>1507.7417108856</v>
      </c>
      <c r="BM11" s="76">
        <v>284.98059243704398</v>
      </c>
      <c r="BN11" s="76">
        <v>584.65573582014599</v>
      </c>
      <c r="BO11" s="76">
        <v>102.390182097327</v>
      </c>
      <c r="BP11" s="76">
        <v>199307.515101478</v>
      </c>
      <c r="BQ11" s="76">
        <v>33.222784313666899</v>
      </c>
      <c r="BR11" s="76">
        <v>2646.16371216058</v>
      </c>
      <c r="BS11" s="76">
        <v>861.57797373082497</v>
      </c>
      <c r="BT11" s="76">
        <v>892.55884105231598</v>
      </c>
      <c r="BU11" s="76">
        <v>0</v>
      </c>
      <c r="BV11" s="76">
        <v>1072.1582727007999</v>
      </c>
      <c r="BW11" s="76">
        <v>30961.914764904599</v>
      </c>
      <c r="BX11" s="76">
        <v>401.12112615887298</v>
      </c>
      <c r="BY11" s="94"/>
      <c r="BZ11" s="29">
        <f t="shared" si="0"/>
        <v>2.025206894495113E-5</v>
      </c>
      <c r="CA11" s="69">
        <f t="shared" si="1"/>
        <v>-0.23070599447265155</v>
      </c>
      <c r="CB11" s="69">
        <f t="shared" si="2"/>
        <v>-0.166328042155867</v>
      </c>
      <c r="CC11" s="69">
        <f t="shared" si="3"/>
        <v>-0.20095316833794091</v>
      </c>
      <c r="CD11" s="69">
        <f t="shared" si="4"/>
        <v>-0.34888500122564414</v>
      </c>
      <c r="CE11" s="69">
        <f t="shared" si="5"/>
        <v>-0.35737048126427917</v>
      </c>
      <c r="CF11" s="69">
        <f t="shared" si="6"/>
        <v>-0.21302062483614054</v>
      </c>
      <c r="CG11" s="69">
        <f t="shared" si="7"/>
        <v>-0.60595672318404148</v>
      </c>
      <c r="CH11" s="69">
        <f t="shared" si="8"/>
        <v>-0.58439133441406899</v>
      </c>
    </row>
    <row r="12" spans="1:86">
      <c r="A12" s="14" t="s">
        <v>470</v>
      </c>
      <c r="B12" s="76">
        <v>185111.17823957899</v>
      </c>
      <c r="C12" s="76">
        <v>1664.6915926915001</v>
      </c>
      <c r="D12" s="76">
        <v>99583.163458079202</v>
      </c>
      <c r="E12" s="76">
        <v>33085.266104868802</v>
      </c>
      <c r="F12" s="76">
        <v>10895.767211254801</v>
      </c>
      <c r="G12" s="76">
        <v>77968.181268365894</v>
      </c>
      <c r="H12" s="76">
        <v>18984.62450858044</v>
      </c>
      <c r="I12" s="76">
        <v>3807.7999840779898</v>
      </c>
      <c r="J12" s="76"/>
      <c r="K12" s="76"/>
      <c r="L12" s="76"/>
      <c r="M12" s="76" t="s">
        <v>381</v>
      </c>
      <c r="N12" s="76">
        <v>0</v>
      </c>
      <c r="O12" s="76">
        <v>87.670431411009503</v>
      </c>
      <c r="P12" s="76">
        <v>385.79670025155002</v>
      </c>
      <c r="Q12" s="76">
        <v>385.79670025155002</v>
      </c>
      <c r="R12" s="76">
        <v>43.106847068071602</v>
      </c>
      <c r="S12" s="76">
        <v>0</v>
      </c>
      <c r="T12" s="76">
        <v>127.641143947676</v>
      </c>
      <c r="U12" s="76">
        <v>432.42209378812902</v>
      </c>
      <c r="V12" s="76">
        <v>44645.594976738299</v>
      </c>
      <c r="W12" s="76">
        <v>150.706925333649</v>
      </c>
      <c r="X12" s="76">
        <v>35.780217571090503</v>
      </c>
      <c r="Y12" s="76">
        <v>33.075381078024499</v>
      </c>
      <c r="Z12" s="76">
        <v>458.85843106475102</v>
      </c>
      <c r="AA12" s="76">
        <v>0</v>
      </c>
      <c r="AB12" s="76">
        <v>468.39515925562199</v>
      </c>
      <c r="AC12" s="76">
        <v>468.39515925562199</v>
      </c>
      <c r="AD12" s="76">
        <v>10.4072204160783</v>
      </c>
      <c r="AE12" s="76">
        <v>85.950761131407205</v>
      </c>
      <c r="AF12" s="76">
        <v>0.66736049154780896</v>
      </c>
      <c r="AG12" s="76">
        <v>46.712655299714498</v>
      </c>
      <c r="AH12" s="76">
        <v>54.515574506247397</v>
      </c>
      <c r="AI12" s="76">
        <v>4538.0693940235196</v>
      </c>
      <c r="AJ12" s="76">
        <v>2.4481101239508201</v>
      </c>
      <c r="AK12" s="76">
        <v>1569.8181987919099</v>
      </c>
      <c r="AL12" s="76">
        <v>0</v>
      </c>
      <c r="AM12" s="76">
        <v>13919.8290725221</v>
      </c>
      <c r="AN12" s="76">
        <v>24967.3150334493</v>
      </c>
      <c r="AO12" s="76">
        <v>2763.74037720153</v>
      </c>
      <c r="AP12" s="76">
        <v>27741.462631066999</v>
      </c>
      <c r="AQ12" s="76">
        <v>1.5680170503165101</v>
      </c>
      <c r="AR12" s="76">
        <v>169.24462029935199</v>
      </c>
      <c r="AS12" s="76">
        <v>238.13349277049301</v>
      </c>
      <c r="AT12" s="76">
        <v>3628.62048290349</v>
      </c>
      <c r="AU12" s="76">
        <v>83.9843985102587</v>
      </c>
      <c r="AV12" s="76">
        <v>23.114406788031101</v>
      </c>
      <c r="AW12" s="76">
        <v>187.084368463103</v>
      </c>
      <c r="AX12" s="76">
        <v>97.684581432833497</v>
      </c>
      <c r="AY12" s="76">
        <v>91.897142463775495</v>
      </c>
      <c r="AZ12" s="76">
        <v>60.415118505111899</v>
      </c>
      <c r="BA12" s="76">
        <v>29541.052427992301</v>
      </c>
      <c r="BB12" s="76">
        <v>8474.7497702410201</v>
      </c>
      <c r="BC12" s="76">
        <v>21066.302657751301</v>
      </c>
      <c r="BD12" s="76">
        <v>12.635724841934101</v>
      </c>
      <c r="BE12" s="76">
        <v>4.9671331470427802</v>
      </c>
      <c r="BF12" s="76">
        <v>4584.3733689051296</v>
      </c>
      <c r="BG12" s="76">
        <v>31.752622398959399</v>
      </c>
      <c r="BH12" s="76">
        <v>587.21032161642904</v>
      </c>
      <c r="BI12" s="76">
        <v>4.5951594555024702</v>
      </c>
      <c r="BJ12" s="76">
        <v>30.659372543637701</v>
      </c>
      <c r="BK12" s="76">
        <v>1472.48081484096</v>
      </c>
      <c r="BL12" s="76">
        <v>98.655538903965294</v>
      </c>
      <c r="BM12" s="76">
        <v>566.65621875912802</v>
      </c>
      <c r="BN12" s="76">
        <v>388.35942507129198</v>
      </c>
      <c r="BO12" s="76">
        <v>8.7460997273984908</v>
      </c>
      <c r="BP12" s="76">
        <v>16860.231736761401</v>
      </c>
      <c r="BQ12" s="76">
        <v>49.772444839205498</v>
      </c>
      <c r="BR12" s="76">
        <v>0</v>
      </c>
      <c r="BS12" s="76">
        <v>1994.1900557732899</v>
      </c>
      <c r="BT12" s="76">
        <v>611.33000540972</v>
      </c>
      <c r="BU12" s="76">
        <v>0</v>
      </c>
      <c r="BV12" s="76">
        <v>656.45885966820504</v>
      </c>
      <c r="BW12" s="76">
        <v>14333.1056956188</v>
      </c>
      <c r="BX12" s="76">
        <v>228.88114792748101</v>
      </c>
      <c r="BY12" s="94"/>
      <c r="BZ12" s="29">
        <f t="shared" si="0"/>
        <v>3.7515038606592802E-4</v>
      </c>
      <c r="CA12" s="69">
        <f t="shared" si="1"/>
        <v>-0.75881740151339749</v>
      </c>
      <c r="CB12" s="69">
        <f t="shared" si="2"/>
        <v>-5.6991573884383792E-2</v>
      </c>
      <c r="CC12" s="69">
        <f t="shared" si="3"/>
        <v>-0.72142416782385987</v>
      </c>
      <c r="CD12" s="69">
        <f t="shared" si="4"/>
        <v>-0.10712362613746479</v>
      </c>
      <c r="CE12" s="69">
        <f t="shared" si="5"/>
        <v>-0.22219797780857384</v>
      </c>
      <c r="CF12" s="69">
        <f t="shared" si="6"/>
        <v>-0.78375496949545853</v>
      </c>
      <c r="CG12" s="69">
        <f t="shared" si="7"/>
        <v>-0.24501505472806706</v>
      </c>
      <c r="CH12" s="69">
        <f t="shared" si="8"/>
        <v>-4.7055912055182662E-2</v>
      </c>
    </row>
    <row r="13" spans="1:86">
      <c r="A13" s="17" t="s">
        <v>382</v>
      </c>
      <c r="B13" s="76">
        <v>529.15721014869996</v>
      </c>
      <c r="C13" s="76">
        <v>2.24616364960986E-2</v>
      </c>
      <c r="D13" s="76">
        <v>738.70223858004294</v>
      </c>
      <c r="E13" s="76">
        <v>63.782773153631403</v>
      </c>
      <c r="F13" s="76">
        <v>55.276427076796601</v>
      </c>
      <c r="G13" s="76">
        <v>3.3986946087531398</v>
      </c>
      <c r="H13" s="76">
        <v>70.889689955265496</v>
      </c>
      <c r="I13" s="76">
        <v>25.799280501999998</v>
      </c>
      <c r="J13" s="76"/>
      <c r="K13" s="76"/>
      <c r="L13" s="76"/>
      <c r="M13" s="76" t="s">
        <v>382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0</v>
      </c>
      <c r="AE13" s="76">
        <v>0</v>
      </c>
      <c r="AF13" s="76">
        <v>0</v>
      </c>
      <c r="AG13" s="76">
        <v>0</v>
      </c>
      <c r="AH13" s="76">
        <v>0</v>
      </c>
      <c r="AI13" s="76">
        <v>0</v>
      </c>
      <c r="AJ13" s="76">
        <v>0</v>
      </c>
      <c r="AK13" s="76">
        <v>0</v>
      </c>
      <c r="AL13" s="76">
        <v>0</v>
      </c>
      <c r="AM13" s="76">
        <v>0</v>
      </c>
      <c r="AN13" s="76">
        <v>0</v>
      </c>
      <c r="AO13" s="76">
        <v>0</v>
      </c>
      <c r="AP13" s="76">
        <v>0</v>
      </c>
      <c r="AQ13" s="76">
        <v>0</v>
      </c>
      <c r="AR13" s="76">
        <v>0</v>
      </c>
      <c r="AS13" s="76">
        <v>0</v>
      </c>
      <c r="AT13" s="76">
        <v>0</v>
      </c>
      <c r="AU13" s="76">
        <v>0</v>
      </c>
      <c r="AV13" s="76">
        <v>0</v>
      </c>
      <c r="AW13" s="76">
        <v>0</v>
      </c>
      <c r="AX13" s="76">
        <v>0</v>
      </c>
      <c r="AY13" s="76">
        <v>0</v>
      </c>
      <c r="AZ13" s="76">
        <v>0</v>
      </c>
      <c r="BA13" s="76">
        <v>0</v>
      </c>
      <c r="BB13" s="76">
        <v>0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0</v>
      </c>
      <c r="BI13" s="76">
        <v>0</v>
      </c>
      <c r="BJ13" s="76">
        <v>0</v>
      </c>
      <c r="BK13" s="76">
        <v>0</v>
      </c>
      <c r="BL13" s="76">
        <v>0</v>
      </c>
      <c r="BM13" s="76">
        <v>0</v>
      </c>
      <c r="BN13" s="76">
        <v>0</v>
      </c>
      <c r="BO13" s="76">
        <v>0</v>
      </c>
      <c r="BP13" s="76">
        <v>0</v>
      </c>
      <c r="BQ13" s="76">
        <v>0</v>
      </c>
      <c r="BR13" s="76">
        <v>0</v>
      </c>
      <c r="BS13" s="76">
        <v>0</v>
      </c>
      <c r="BT13" s="76">
        <v>0</v>
      </c>
      <c r="BU13" s="76">
        <v>0</v>
      </c>
      <c r="BV13" s="76">
        <v>0</v>
      </c>
      <c r="BW13" s="76">
        <v>0</v>
      </c>
      <c r="BX13" s="76">
        <v>0</v>
      </c>
      <c r="BY13" s="94"/>
      <c r="BZ13" s="29" t="e">
        <f t="shared" si="0"/>
        <v>#DIV/0!</v>
      </c>
      <c r="CA13" s="69">
        <f t="shared" si="1"/>
        <v>-1</v>
      </c>
      <c r="CB13" s="69">
        <f t="shared" si="2"/>
        <v>-1</v>
      </c>
      <c r="CC13" s="69">
        <f t="shared" si="3"/>
        <v>-1</v>
      </c>
      <c r="CD13" s="69">
        <f t="shared" si="4"/>
        <v>-1</v>
      </c>
      <c r="CE13" s="69">
        <f t="shared" si="5"/>
        <v>-1</v>
      </c>
      <c r="CF13" s="69">
        <f t="shared" si="6"/>
        <v>-1</v>
      </c>
      <c r="CG13" s="69">
        <f t="shared" si="7"/>
        <v>-1</v>
      </c>
      <c r="CH13" s="69">
        <f t="shared" si="8"/>
        <v>-1</v>
      </c>
    </row>
    <row r="14" spans="1:86">
      <c r="A14" s="17" t="s">
        <v>471</v>
      </c>
      <c r="B14" s="76">
        <v>3393.4369548314598</v>
      </c>
      <c r="C14" s="76">
        <v>1.08545677404371</v>
      </c>
      <c r="D14" s="76">
        <v>9486.6508124401407</v>
      </c>
      <c r="E14" s="76">
        <v>407.488174749314</v>
      </c>
      <c r="F14" s="76">
        <v>363.710282766727</v>
      </c>
      <c r="G14" s="76">
        <v>546.93782234560604</v>
      </c>
      <c r="H14" s="76">
        <v>492.02706956534746</v>
      </c>
      <c r="I14" s="76">
        <v>211.64411081079999</v>
      </c>
      <c r="J14" s="76"/>
      <c r="K14" s="76"/>
      <c r="L14" s="76"/>
      <c r="M14" s="76" t="s">
        <v>383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0</v>
      </c>
      <c r="AK14" s="76">
        <v>0</v>
      </c>
      <c r="AL14" s="76">
        <v>0</v>
      </c>
      <c r="AM14" s="76">
        <v>0</v>
      </c>
      <c r="AN14" s="76">
        <v>0</v>
      </c>
      <c r="AO14" s="76">
        <v>0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0</v>
      </c>
      <c r="AV14" s="76">
        <v>0</v>
      </c>
      <c r="AW14" s="76">
        <v>0</v>
      </c>
      <c r="AX14" s="76">
        <v>0</v>
      </c>
      <c r="AY14" s="76">
        <v>0</v>
      </c>
      <c r="AZ14" s="76">
        <v>0</v>
      </c>
      <c r="BA14" s="76">
        <v>0</v>
      </c>
      <c r="BB14" s="76">
        <v>0</v>
      </c>
      <c r="BC14" s="76">
        <v>0</v>
      </c>
      <c r="BD14" s="76">
        <v>0</v>
      </c>
      <c r="BE14" s="76">
        <v>0</v>
      </c>
      <c r="BF14" s="76">
        <v>0</v>
      </c>
      <c r="BG14" s="76">
        <v>0</v>
      </c>
      <c r="BH14" s="76">
        <v>0</v>
      </c>
      <c r="BI14" s="76">
        <v>0</v>
      </c>
      <c r="BJ14" s="76">
        <v>0</v>
      </c>
      <c r="BK14" s="76">
        <v>0</v>
      </c>
      <c r="BL14" s="76">
        <v>0</v>
      </c>
      <c r="BM14" s="76">
        <v>0</v>
      </c>
      <c r="BN14" s="76">
        <v>0</v>
      </c>
      <c r="BO14" s="76">
        <v>0</v>
      </c>
      <c r="BP14" s="76">
        <v>0</v>
      </c>
      <c r="BQ14" s="76">
        <v>0</v>
      </c>
      <c r="BR14" s="76">
        <v>0</v>
      </c>
      <c r="BS14" s="76">
        <v>0</v>
      </c>
      <c r="BT14" s="76">
        <v>0</v>
      </c>
      <c r="BU14" s="76">
        <v>0</v>
      </c>
      <c r="BV14" s="76">
        <v>0</v>
      </c>
      <c r="BW14" s="76">
        <v>0</v>
      </c>
      <c r="BX14" s="76">
        <v>0</v>
      </c>
      <c r="BY14" s="94"/>
      <c r="BZ14" s="29" t="e">
        <f t="shared" si="0"/>
        <v>#DIV/0!</v>
      </c>
      <c r="CA14" s="69">
        <f t="shared" si="1"/>
        <v>-1</v>
      </c>
      <c r="CB14" s="69">
        <f t="shared" si="2"/>
        <v>-1</v>
      </c>
      <c r="CC14" s="69">
        <f t="shared" si="3"/>
        <v>-1</v>
      </c>
      <c r="CD14" s="69">
        <f t="shared" si="4"/>
        <v>-1</v>
      </c>
      <c r="CE14" s="69">
        <f t="shared" si="5"/>
        <v>-1</v>
      </c>
      <c r="CF14" s="69">
        <f t="shared" si="6"/>
        <v>-1</v>
      </c>
      <c r="CG14" s="69">
        <f t="shared" si="7"/>
        <v>-1</v>
      </c>
      <c r="CH14" s="69">
        <f t="shared" si="8"/>
        <v>-1</v>
      </c>
    </row>
    <row r="15" spans="1:86">
      <c r="A15" s="13" t="s">
        <v>384</v>
      </c>
      <c r="B15" s="70">
        <v>1551.7761466294601</v>
      </c>
      <c r="C15" s="70">
        <v>3.6795474150178101E-2</v>
      </c>
      <c r="D15" s="70">
        <v>4487.1350719809898</v>
      </c>
      <c r="E15" s="70">
        <v>438.5944122313</v>
      </c>
      <c r="F15" s="70">
        <v>160.06657008300201</v>
      </c>
      <c r="G15" s="70">
        <v>34.368558219685099</v>
      </c>
      <c r="H15" s="70">
        <v>65.521823883762295</v>
      </c>
      <c r="I15" s="70">
        <v>15.173109109599899</v>
      </c>
      <c r="J15" s="70"/>
      <c r="K15" s="70"/>
      <c r="L15" s="76"/>
      <c r="M15" s="76" t="s">
        <v>384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>
        <v>0</v>
      </c>
      <c r="AJ15" s="76">
        <v>0</v>
      </c>
      <c r="AK15" s="76">
        <v>0</v>
      </c>
      <c r="AL15" s="76">
        <v>0</v>
      </c>
      <c r="AM15" s="76">
        <v>0</v>
      </c>
      <c r="AN15" s="76">
        <v>0</v>
      </c>
      <c r="AO15" s="76">
        <v>0</v>
      </c>
      <c r="AP15" s="76">
        <v>0</v>
      </c>
      <c r="AQ15" s="76">
        <v>0</v>
      </c>
      <c r="AR15" s="76">
        <v>0</v>
      </c>
      <c r="AS15" s="76">
        <v>0</v>
      </c>
      <c r="AT15" s="76">
        <v>0</v>
      </c>
      <c r="AU15" s="76">
        <v>0</v>
      </c>
      <c r="AV15" s="76">
        <v>0</v>
      </c>
      <c r="AW15" s="76">
        <v>0</v>
      </c>
      <c r="AX15" s="76">
        <v>0</v>
      </c>
      <c r="AY15" s="76">
        <v>0</v>
      </c>
      <c r="AZ15" s="76">
        <v>0</v>
      </c>
      <c r="BA15" s="76">
        <v>0</v>
      </c>
      <c r="BB15" s="76">
        <v>0</v>
      </c>
      <c r="BC15" s="76">
        <v>0</v>
      </c>
      <c r="BD15" s="76">
        <v>0</v>
      </c>
      <c r="BE15" s="76">
        <v>0</v>
      </c>
      <c r="BF15" s="76">
        <v>0</v>
      </c>
      <c r="BG15" s="76">
        <v>0</v>
      </c>
      <c r="BH15" s="76">
        <v>0</v>
      </c>
      <c r="BI15" s="76">
        <v>0</v>
      </c>
      <c r="BJ15" s="76">
        <v>0</v>
      </c>
      <c r="BK15" s="76">
        <v>0</v>
      </c>
      <c r="BL15" s="76">
        <v>0</v>
      </c>
      <c r="BM15" s="76">
        <v>0</v>
      </c>
      <c r="BN15" s="76">
        <v>0</v>
      </c>
      <c r="BO15" s="76">
        <v>0</v>
      </c>
      <c r="BP15" s="76">
        <v>0</v>
      </c>
      <c r="BQ15" s="76">
        <v>0</v>
      </c>
      <c r="BR15" s="76">
        <v>0</v>
      </c>
      <c r="BS15" s="76">
        <v>0</v>
      </c>
      <c r="BT15" s="76">
        <v>0</v>
      </c>
      <c r="BU15" s="76">
        <v>0</v>
      </c>
      <c r="BV15" s="76">
        <v>0</v>
      </c>
      <c r="BW15" s="76">
        <v>0</v>
      </c>
      <c r="BX15" s="76">
        <v>0</v>
      </c>
      <c r="BY15" s="94"/>
      <c r="BZ15" s="29" t="e">
        <f t="shared" si="0"/>
        <v>#DIV/0!</v>
      </c>
      <c r="CA15" s="69">
        <f t="shared" si="1"/>
        <v>-1</v>
      </c>
      <c r="CB15" s="69">
        <f t="shared" si="2"/>
        <v>-1</v>
      </c>
      <c r="CC15" s="69">
        <f t="shared" si="3"/>
        <v>-1</v>
      </c>
      <c r="CD15" s="69">
        <f t="shared" si="4"/>
        <v>-1</v>
      </c>
      <c r="CE15" s="69">
        <f t="shared" si="5"/>
        <v>-1</v>
      </c>
      <c r="CF15" s="69">
        <f t="shared" si="6"/>
        <v>-1</v>
      </c>
      <c r="CG15" s="69">
        <f t="shared" si="7"/>
        <v>-1</v>
      </c>
      <c r="CH15" s="69">
        <f t="shared" si="8"/>
        <v>-1</v>
      </c>
    </row>
    <row r="16" spans="1:86">
      <c r="A16" s="15" t="s">
        <v>474</v>
      </c>
      <c r="B16" s="76">
        <v>355.08776231011598</v>
      </c>
      <c r="C16" s="76">
        <v>5.8546484250562703</v>
      </c>
      <c r="D16" s="76">
        <v>2898.3617985278202</v>
      </c>
      <c r="E16" s="76">
        <v>460.19238007932103</v>
      </c>
      <c r="F16" s="76">
        <v>324.05009951385301</v>
      </c>
      <c r="G16" s="76">
        <v>2567.16658085268</v>
      </c>
      <c r="H16" s="76">
        <v>1696.1143217506101</v>
      </c>
      <c r="I16" s="76"/>
      <c r="J16" s="76"/>
      <c r="K16" s="76"/>
      <c r="L16" s="76"/>
      <c r="M16" s="76" t="s">
        <v>435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  <c r="T16" s="76">
        <v>0</v>
      </c>
      <c r="U16" s="76">
        <v>0</v>
      </c>
      <c r="V16" s="76">
        <v>0</v>
      </c>
      <c r="W16" s="76">
        <v>0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76">
        <v>0</v>
      </c>
      <c r="AO16" s="76">
        <v>0</v>
      </c>
      <c r="AP16" s="76">
        <v>0</v>
      </c>
      <c r="AQ16" s="76">
        <v>0</v>
      </c>
      <c r="AR16" s="76">
        <v>0</v>
      </c>
      <c r="AS16" s="76">
        <v>0</v>
      </c>
      <c r="AT16" s="76">
        <v>0</v>
      </c>
      <c r="AU16" s="76">
        <v>0</v>
      </c>
      <c r="AV16" s="76">
        <v>0</v>
      </c>
      <c r="AW16" s="76">
        <v>0</v>
      </c>
      <c r="AX16" s="76">
        <v>0</v>
      </c>
      <c r="AY16" s="76">
        <v>0</v>
      </c>
      <c r="AZ16" s="76">
        <v>0</v>
      </c>
      <c r="BA16" s="76">
        <v>0</v>
      </c>
      <c r="BB16" s="76">
        <v>0</v>
      </c>
      <c r="BC16" s="76">
        <v>0</v>
      </c>
      <c r="BD16" s="76">
        <v>0</v>
      </c>
      <c r="BE16" s="76">
        <v>0</v>
      </c>
      <c r="BF16" s="76">
        <v>0</v>
      </c>
      <c r="BG16" s="76">
        <v>0</v>
      </c>
      <c r="BH16" s="76">
        <v>0</v>
      </c>
      <c r="BI16" s="76">
        <v>0</v>
      </c>
      <c r="BJ16" s="76">
        <v>0</v>
      </c>
      <c r="BK16" s="76">
        <v>0</v>
      </c>
      <c r="BL16" s="76">
        <v>0</v>
      </c>
      <c r="BM16" s="76">
        <v>0</v>
      </c>
      <c r="BN16" s="76">
        <v>0</v>
      </c>
      <c r="BO16" s="76">
        <v>0</v>
      </c>
      <c r="BP16" s="76">
        <v>0</v>
      </c>
      <c r="BQ16" s="76">
        <v>0</v>
      </c>
      <c r="BR16" s="76">
        <v>0</v>
      </c>
      <c r="BS16" s="76">
        <v>0</v>
      </c>
      <c r="BT16" s="76">
        <v>0</v>
      </c>
      <c r="BU16" s="76">
        <v>0</v>
      </c>
      <c r="BV16" s="76">
        <v>0</v>
      </c>
      <c r="BW16" s="76">
        <v>0</v>
      </c>
      <c r="BX16" s="76">
        <v>0</v>
      </c>
      <c r="BY16" s="94"/>
      <c r="BZ16" s="29" t="e">
        <f t="shared" si="0"/>
        <v>#DIV/0!</v>
      </c>
      <c r="CA16" s="69">
        <f t="shared" si="1"/>
        <v>-1</v>
      </c>
      <c r="CB16" s="69">
        <f t="shared" si="2"/>
        <v>-1</v>
      </c>
      <c r="CC16" s="69">
        <f t="shared" si="3"/>
        <v>-1</v>
      </c>
      <c r="CD16" s="69">
        <f t="shared" si="4"/>
        <v>-1</v>
      </c>
      <c r="CE16" s="69">
        <f t="shared" si="5"/>
        <v>-1</v>
      </c>
      <c r="CF16" s="69">
        <f t="shared" si="6"/>
        <v>-1</v>
      </c>
      <c r="CG16" s="69">
        <f t="shared" si="7"/>
        <v>-1</v>
      </c>
      <c r="CH16" s="94"/>
    </row>
    <row r="17" spans="1:85">
      <c r="A17" s="46" t="s">
        <v>475</v>
      </c>
      <c r="B17" s="76">
        <v>11756.02599281</v>
      </c>
      <c r="C17" s="76">
        <v>27.056834248298099</v>
      </c>
      <c r="D17" s="76">
        <v>12801.7968464592</v>
      </c>
      <c r="E17" s="76">
        <v>3615.8436440068099</v>
      </c>
      <c r="F17" s="76">
        <v>3100.5433541299299</v>
      </c>
      <c r="G17" s="76">
        <v>1068.74628907696</v>
      </c>
      <c r="H17" s="76">
        <v>9437.67781001404</v>
      </c>
      <c r="I17" s="76"/>
      <c r="J17" s="76"/>
      <c r="K17" s="76"/>
      <c r="L17" s="76"/>
      <c r="M17" s="76" t="s">
        <v>436</v>
      </c>
      <c r="N17" s="76">
        <v>6.98660772952159</v>
      </c>
      <c r="O17" s="76">
        <v>397.65884121715499</v>
      </c>
      <c r="P17" s="76">
        <v>19.446637462018099</v>
      </c>
      <c r="Q17" s="76">
        <v>18.9394134262851</v>
      </c>
      <c r="R17" s="76">
        <v>28.125391541692199</v>
      </c>
      <c r="S17" s="76">
        <v>3.34906319486872</v>
      </c>
      <c r="T17" s="76">
        <v>198.46893106047099</v>
      </c>
      <c r="U17" s="76">
        <v>2306.5211330952302</v>
      </c>
      <c r="V17" s="76">
        <v>11755.9835138367</v>
      </c>
      <c r="W17" s="76">
        <v>70.100813222953505</v>
      </c>
      <c r="X17" s="76">
        <v>22.9383730677757</v>
      </c>
      <c r="Y17" s="76">
        <v>107.735949888457</v>
      </c>
      <c r="Z17" s="76">
        <v>112.22024195685</v>
      </c>
      <c r="AA17" s="76">
        <v>4.02529753674827</v>
      </c>
      <c r="AB17" s="76">
        <v>469.95136019889998</v>
      </c>
      <c r="AC17" s="76">
        <v>469.95136019889998</v>
      </c>
      <c r="AD17" s="76">
        <v>0</v>
      </c>
      <c r="AE17" s="76">
        <v>34.044815437402598</v>
      </c>
      <c r="AF17" s="76">
        <v>3.8267921259903002</v>
      </c>
      <c r="AG17" s="76">
        <v>202.02894049066001</v>
      </c>
      <c r="AH17" s="76">
        <v>189.10682701290301</v>
      </c>
      <c r="AI17" s="76">
        <v>92.438041508953802</v>
      </c>
      <c r="AJ17" s="76">
        <v>2.36755985008101</v>
      </c>
      <c r="AK17" s="76">
        <v>27.056837036503001</v>
      </c>
      <c r="AL17" s="76">
        <v>0</v>
      </c>
      <c r="AM17" s="76">
        <v>9927.2485531617003</v>
      </c>
      <c r="AN17" s="76">
        <v>11521.553202048101</v>
      </c>
      <c r="AO17" s="76">
        <v>1280.17388481952</v>
      </c>
      <c r="AP17" s="76">
        <v>12801.727086867601</v>
      </c>
      <c r="AQ17" s="76">
        <v>3.15147893633052E-2</v>
      </c>
      <c r="AR17" s="76">
        <v>164.24042333923001</v>
      </c>
      <c r="AS17" s="76">
        <v>44.883184135540198</v>
      </c>
      <c r="AT17" s="76">
        <v>4003.6939172472999</v>
      </c>
      <c r="AU17" s="76">
        <v>39.516362924871899</v>
      </c>
      <c r="AV17" s="76">
        <v>84.725340366077702</v>
      </c>
      <c r="AW17" s="76">
        <v>179.56809327755599</v>
      </c>
      <c r="AX17" s="76">
        <v>50.704386668650798</v>
      </c>
      <c r="AY17" s="76">
        <v>2.1998893424053398</v>
      </c>
      <c r="AZ17" s="76">
        <v>21.744235332374299</v>
      </c>
      <c r="BA17" s="76">
        <v>3615.99219727118</v>
      </c>
      <c r="BB17" s="76">
        <v>3100.6921205503299</v>
      </c>
      <c r="BC17" s="76">
        <v>515.300076720844</v>
      </c>
      <c r="BD17" s="76">
        <v>1.67169657015934</v>
      </c>
      <c r="BE17" s="76">
        <v>0.50801010142914804</v>
      </c>
      <c r="BF17" s="76">
        <v>387.990795923652</v>
      </c>
      <c r="BG17" s="76">
        <v>11.3403943280587</v>
      </c>
      <c r="BH17" s="76">
        <v>477.79547891554699</v>
      </c>
      <c r="BI17" s="76">
        <v>115.244306831572</v>
      </c>
      <c r="BJ17" s="76">
        <v>63.0480992961743</v>
      </c>
      <c r="BK17" s="76">
        <v>1194.1814317917499</v>
      </c>
      <c r="BL17" s="76">
        <v>150.945586623764</v>
      </c>
      <c r="BM17" s="76">
        <v>119.71692267839499</v>
      </c>
      <c r="BN17" s="76">
        <v>279.00928685990101</v>
      </c>
      <c r="BO17" s="76">
        <v>26.844205206214699</v>
      </c>
      <c r="BP17" s="76">
        <v>1068.7458791756901</v>
      </c>
      <c r="BQ17" s="76">
        <v>1594.2081419983199</v>
      </c>
      <c r="BR17" s="76">
        <v>3.05198774362451</v>
      </c>
      <c r="BS17" s="76">
        <v>22.239554271325101</v>
      </c>
      <c r="BT17" s="76">
        <v>1515.1729386131101</v>
      </c>
      <c r="BU17" s="76">
        <v>0.37080840544800597</v>
      </c>
      <c r="BV17" s="76">
        <v>648.75989963392203</v>
      </c>
      <c r="BW17" s="76">
        <v>9437.6804646240798</v>
      </c>
      <c r="BX17" s="76">
        <v>1234.3792092492099</v>
      </c>
      <c r="BY17" s="94"/>
      <c r="BZ17" s="29">
        <f t="shared" si="0"/>
        <v>0</v>
      </c>
      <c r="CA17" s="69">
        <f t="shared" si="1"/>
        <v>-3.6133786473918888E-6</v>
      </c>
      <c r="CB17" s="69">
        <f t="shared" si="2"/>
        <v>1.0304993100553036E-7</v>
      </c>
      <c r="CC17" s="69">
        <f t="shared" si="3"/>
        <v>-5.4492031420018643E-6</v>
      </c>
      <c r="CD17" s="69">
        <f t="shared" si="4"/>
        <v>4.1083984540182663E-5</v>
      </c>
      <c r="CE17" s="69">
        <f t="shared" si="5"/>
        <v>4.7980758018404161E-5</v>
      </c>
      <c r="CF17" s="69">
        <f t="shared" si="6"/>
        <v>-3.8353468366976487E-7</v>
      </c>
      <c r="CG17" s="69">
        <f t="shared" si="7"/>
        <v>2.8127788352868312E-7</v>
      </c>
    </row>
    <row r="18" spans="1:85">
      <c r="A18" s="15" t="s">
        <v>476</v>
      </c>
      <c r="B18" s="76">
        <v>6885.5055947660003</v>
      </c>
      <c r="C18" s="76">
        <v>18.488933805534899</v>
      </c>
      <c r="D18" s="76">
        <v>28350.494272779801</v>
      </c>
      <c r="E18" s="76">
        <v>2403.35745426117</v>
      </c>
      <c r="F18" s="76">
        <v>1189.7132582029701</v>
      </c>
      <c r="G18" s="76">
        <v>36694.865442793103</v>
      </c>
      <c r="H18" s="76">
        <v>231.68997580499601</v>
      </c>
      <c r="I18" s="76"/>
      <c r="J18" s="76"/>
      <c r="K18" s="76"/>
      <c r="L18" s="76"/>
      <c r="M18" s="76" t="s">
        <v>437</v>
      </c>
      <c r="N18" s="76">
        <v>0</v>
      </c>
      <c r="O18" s="76">
        <v>2.61213347504532</v>
      </c>
      <c r="P18" s="76">
        <v>0.22096857193736699</v>
      </c>
      <c r="Q18" s="76">
        <v>0.22096857193736699</v>
      </c>
      <c r="R18" s="76">
        <v>6.3315583590998203E-2</v>
      </c>
      <c r="S18" s="76">
        <v>0</v>
      </c>
      <c r="T18" s="76">
        <v>16.6086127348037</v>
      </c>
      <c r="U18" s="76">
        <v>22.716836444879899</v>
      </c>
      <c r="V18" s="76">
        <v>6820.6370582935097</v>
      </c>
      <c r="W18" s="76">
        <v>47.5663148854997</v>
      </c>
      <c r="X18" s="76">
        <v>16.916837029369599</v>
      </c>
      <c r="Y18" s="76">
        <v>29.237909166652798</v>
      </c>
      <c r="Z18" s="76">
        <v>0</v>
      </c>
      <c r="AA18" s="76">
        <v>0</v>
      </c>
      <c r="AB18" s="76">
        <v>4.1780396977242704</v>
      </c>
      <c r="AC18" s="76">
        <v>4.1780396977242704</v>
      </c>
      <c r="AD18" s="76">
        <v>0</v>
      </c>
      <c r="AE18" s="76">
        <v>12.683257641219701</v>
      </c>
      <c r="AF18" s="76">
        <v>3.4860982886621503E-4</v>
      </c>
      <c r="AG18" s="76">
        <v>0.19510865797869301</v>
      </c>
      <c r="AH18" s="76">
        <v>3.7499976520776099E-3</v>
      </c>
      <c r="AI18" s="76">
        <v>0</v>
      </c>
      <c r="AJ18" s="76">
        <v>1.17524769333157E-2</v>
      </c>
      <c r="AK18" s="76">
        <v>18.487260989764899</v>
      </c>
      <c r="AL18" s="76">
        <v>0</v>
      </c>
      <c r="AM18" s="76">
        <v>248.03609291710001</v>
      </c>
      <c r="AN18" s="76">
        <v>24401.788360654002</v>
      </c>
      <c r="AO18" s="76">
        <v>2711.3106944779702</v>
      </c>
      <c r="AP18" s="76">
        <v>27113.099055131999</v>
      </c>
      <c r="AQ18" s="76">
        <v>0</v>
      </c>
      <c r="AR18" s="76">
        <v>32.267716381261799</v>
      </c>
      <c r="AS18" s="76">
        <v>18.304651506307899</v>
      </c>
      <c r="AT18" s="76">
        <v>55.845132520792198</v>
      </c>
      <c r="AU18" s="76">
        <v>10.901118642603199</v>
      </c>
      <c r="AV18" s="76">
        <v>2.8583091305852699</v>
      </c>
      <c r="AW18" s="76">
        <v>37.7983502692394</v>
      </c>
      <c r="AX18" s="76">
        <v>9.2081186289344998</v>
      </c>
      <c r="AY18" s="76">
        <v>1.9985609329960302E-3</v>
      </c>
      <c r="AZ18" s="76">
        <v>1.4401070018254301</v>
      </c>
      <c r="BA18" s="76">
        <v>2307.67715780043</v>
      </c>
      <c r="BB18" s="76">
        <v>1177.66188455407</v>
      </c>
      <c r="BC18" s="76">
        <v>1130.01527324636</v>
      </c>
      <c r="BD18" s="76">
        <v>4.6088449434238598E-3</v>
      </c>
      <c r="BE18" s="76">
        <v>0.118642493317239</v>
      </c>
      <c r="BF18" s="76">
        <v>631.42635868957098</v>
      </c>
      <c r="BG18" s="76">
        <v>1.09171888865004E-3</v>
      </c>
      <c r="BH18" s="76">
        <v>8.2377405896261404</v>
      </c>
      <c r="BI18" s="76">
        <v>1.0676883590447299</v>
      </c>
      <c r="BJ18" s="76">
        <v>0.19893323502923799</v>
      </c>
      <c r="BK18" s="76">
        <v>21.9308966418095</v>
      </c>
      <c r="BL18" s="76">
        <v>3.5501185370040198</v>
      </c>
      <c r="BM18" s="76">
        <v>27.763214858601</v>
      </c>
      <c r="BN18" s="76">
        <v>404.53205034915601</v>
      </c>
      <c r="BO18" s="76">
        <v>1.8680050336592799</v>
      </c>
      <c r="BP18" s="76">
        <v>36634.785289086401</v>
      </c>
      <c r="BQ18" s="76">
        <v>0.48780622355528502</v>
      </c>
      <c r="BR18" s="76">
        <v>661.23771495339895</v>
      </c>
      <c r="BS18" s="76">
        <v>0</v>
      </c>
      <c r="BT18" s="76">
        <v>12.775822366000201</v>
      </c>
      <c r="BU18" s="76">
        <v>0</v>
      </c>
      <c r="BV18" s="76">
        <v>0.313862461350221</v>
      </c>
      <c r="BW18" s="76">
        <v>228.506503307483</v>
      </c>
      <c r="BX18" s="76">
        <v>13.8174259199887</v>
      </c>
      <c r="BY18" s="94"/>
      <c r="BZ18" s="29">
        <f t="shared" si="0"/>
        <v>0</v>
      </c>
      <c r="CA18" s="69">
        <f t="shared" si="1"/>
        <v>-9.4210273421025583E-3</v>
      </c>
      <c r="CB18" s="69">
        <f t="shared" si="2"/>
        <v>-9.0476594680615629E-5</v>
      </c>
      <c r="CC18" s="69">
        <f t="shared" si="3"/>
        <v>-4.3646336664961198E-2</v>
      </c>
      <c r="CD18" s="69">
        <f t="shared" si="4"/>
        <v>-3.9811096884942422E-2</v>
      </c>
      <c r="CE18" s="69">
        <f t="shared" si="5"/>
        <v>-1.0129645581241508E-2</v>
      </c>
      <c r="CF18" s="69">
        <f t="shared" si="6"/>
        <v>-1.6372904759758863E-3</v>
      </c>
      <c r="CG18" s="69">
        <f t="shared" si="7"/>
        <v>-1.3740225430350113E-2</v>
      </c>
    </row>
    <row r="19" spans="1:85">
      <c r="A19" s="15" t="s">
        <v>477</v>
      </c>
      <c r="B19" s="76">
        <v>7802.1411359477397</v>
      </c>
      <c r="C19" s="76">
        <v>29.461173775820299</v>
      </c>
      <c r="D19" s="76">
        <v>19737.795533610999</v>
      </c>
      <c r="E19" s="76">
        <v>4619.97472836631</v>
      </c>
      <c r="F19" s="76">
        <v>3781.5323970324098</v>
      </c>
      <c r="G19" s="76">
        <v>138166.17143977</v>
      </c>
      <c r="H19" s="76">
        <v>583.20655616835302</v>
      </c>
      <c r="I19" s="76"/>
      <c r="J19" s="76"/>
      <c r="K19" s="76"/>
      <c r="L19" s="76"/>
      <c r="M19" s="76" t="s">
        <v>389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  <c r="BN19" s="76">
        <v>0</v>
      </c>
      <c r="BO19" s="76">
        <v>0</v>
      </c>
      <c r="BP19" s="76">
        <v>0</v>
      </c>
      <c r="BQ19" s="76">
        <v>0</v>
      </c>
      <c r="BR19" s="76">
        <v>0</v>
      </c>
      <c r="BS19" s="76">
        <v>0</v>
      </c>
      <c r="BT19" s="76">
        <v>0</v>
      </c>
      <c r="BU19" s="76">
        <v>0</v>
      </c>
      <c r="BV19" s="76">
        <v>0</v>
      </c>
      <c r="BW19" s="76">
        <v>0</v>
      </c>
      <c r="BX19" s="76">
        <v>0</v>
      </c>
      <c r="BY19" s="94"/>
      <c r="BZ19" s="29" t="e">
        <f t="shared" si="0"/>
        <v>#DIV/0!</v>
      </c>
      <c r="CA19" s="69">
        <f t="shared" si="1"/>
        <v>-1</v>
      </c>
      <c r="CB19" s="69">
        <f t="shared" si="2"/>
        <v>-1</v>
      </c>
      <c r="CC19" s="69">
        <f t="shared" si="3"/>
        <v>-1</v>
      </c>
      <c r="CD19" s="69">
        <f t="shared" si="4"/>
        <v>-1</v>
      </c>
      <c r="CE19" s="69">
        <f t="shared" si="5"/>
        <v>-1</v>
      </c>
      <c r="CF19" s="69">
        <f t="shared" si="6"/>
        <v>-1</v>
      </c>
      <c r="CG19" s="69">
        <f t="shared" si="7"/>
        <v>-1</v>
      </c>
    </row>
    <row r="20" spans="1:85">
      <c r="A20" s="46" t="s">
        <v>478</v>
      </c>
      <c r="B20" s="76">
        <v>35481.460625004402</v>
      </c>
      <c r="C20" s="76">
        <v>486.23354643133302</v>
      </c>
      <c r="D20" s="76">
        <v>66672.412036738795</v>
      </c>
      <c r="E20" s="76">
        <v>22936.8549673854</v>
      </c>
      <c r="F20" s="76">
        <v>14692.937967100699</v>
      </c>
      <c r="G20" s="76">
        <v>155865.99016556001</v>
      </c>
      <c r="H20" s="76">
        <v>6624.8865955034198</v>
      </c>
      <c r="I20" s="76"/>
      <c r="J20" s="76"/>
      <c r="K20" s="76"/>
      <c r="L20" s="76"/>
      <c r="M20" s="76" t="s">
        <v>438</v>
      </c>
      <c r="N20" s="76">
        <v>0.60883438056184502</v>
      </c>
      <c r="O20" s="76">
        <v>77.076261421211797</v>
      </c>
      <c r="P20" s="76">
        <v>4.8194884816722103</v>
      </c>
      <c r="Q20" s="76">
        <v>4.7840412370861598</v>
      </c>
      <c r="R20" s="76">
        <v>3.5743015563830398</v>
      </c>
      <c r="S20" s="76">
        <v>1.63759795987104</v>
      </c>
      <c r="T20" s="76">
        <v>262.14946640063403</v>
      </c>
      <c r="U20" s="76">
        <v>6810.6621022965001</v>
      </c>
      <c r="V20" s="76">
        <v>35481.304892188498</v>
      </c>
      <c r="W20" s="76">
        <v>120.460036540639</v>
      </c>
      <c r="X20" s="76">
        <v>567.45800601361202</v>
      </c>
      <c r="Y20" s="76">
        <v>25.431833726561301</v>
      </c>
      <c r="Z20" s="76">
        <v>2.3605624423294</v>
      </c>
      <c r="AA20" s="76">
        <v>0.47371519608597001</v>
      </c>
      <c r="AB20" s="76">
        <v>629.96012115732196</v>
      </c>
      <c r="AC20" s="76">
        <v>629.96012115732196</v>
      </c>
      <c r="AD20" s="76">
        <v>0</v>
      </c>
      <c r="AE20" s="76">
        <v>23.069899404329298</v>
      </c>
      <c r="AF20" s="76">
        <v>0.99418801064224605</v>
      </c>
      <c r="AG20" s="76">
        <v>63.680033227684397</v>
      </c>
      <c r="AH20" s="76">
        <v>37.915025047982397</v>
      </c>
      <c r="AI20" s="76">
        <v>41.574204067109697</v>
      </c>
      <c r="AJ20" s="76">
        <v>1.0809638467904601</v>
      </c>
      <c r="AK20" s="76">
        <v>486.23419778380401</v>
      </c>
      <c r="AL20" s="76">
        <v>0</v>
      </c>
      <c r="AM20" s="76">
        <v>7277.9915342151698</v>
      </c>
      <c r="AN20" s="76">
        <v>60004.670675123598</v>
      </c>
      <c r="AO20" s="76">
        <v>6667.1990651289498</v>
      </c>
      <c r="AP20" s="76">
        <v>66671.869740252499</v>
      </c>
      <c r="AQ20" s="76">
        <v>2.2649621834868301E-2</v>
      </c>
      <c r="AR20" s="76">
        <v>85.631070484382903</v>
      </c>
      <c r="AS20" s="76">
        <v>772.12544795361498</v>
      </c>
      <c r="AT20" s="76">
        <v>2415.0363053783099</v>
      </c>
      <c r="AU20" s="76">
        <v>163.604915123365</v>
      </c>
      <c r="AV20" s="76">
        <v>195.67664828000099</v>
      </c>
      <c r="AW20" s="76">
        <v>120.814081315387</v>
      </c>
      <c r="AX20" s="76">
        <v>820.67044506036905</v>
      </c>
      <c r="AY20" s="76">
        <v>18.8368700251878</v>
      </c>
      <c r="AZ20" s="76">
        <v>130.98841946986701</v>
      </c>
      <c r="BA20" s="76">
        <v>22935.831441200498</v>
      </c>
      <c r="BB20" s="76">
        <v>14691.984718224399</v>
      </c>
      <c r="BC20" s="76">
        <v>8243.8467229761209</v>
      </c>
      <c r="BD20" s="76">
        <v>1.07964858325479E-2</v>
      </c>
      <c r="BE20" s="76">
        <v>17.452340282097801</v>
      </c>
      <c r="BF20" s="76">
        <v>7573.68174724858</v>
      </c>
      <c r="BG20" s="76">
        <v>98.802441867425301</v>
      </c>
      <c r="BH20" s="76">
        <v>204.62835302986599</v>
      </c>
      <c r="BI20" s="76">
        <v>40.936091013409701</v>
      </c>
      <c r="BJ20" s="76">
        <v>26.6031058964378</v>
      </c>
      <c r="BK20" s="76">
        <v>511.49870859504898</v>
      </c>
      <c r="BL20" s="76">
        <v>340.00027295678598</v>
      </c>
      <c r="BM20" s="76">
        <v>3583.86918408158</v>
      </c>
      <c r="BN20" s="76">
        <v>317.22085158224502</v>
      </c>
      <c r="BO20" s="76">
        <v>94.564270914130603</v>
      </c>
      <c r="BP20" s="76">
        <v>155863.10451321799</v>
      </c>
      <c r="BQ20" s="76">
        <v>473.310969784176</v>
      </c>
      <c r="BR20" s="76">
        <v>3530.0848587527098</v>
      </c>
      <c r="BS20" s="76">
        <v>82.520160505785498</v>
      </c>
      <c r="BT20" s="76">
        <v>308.85238038575102</v>
      </c>
      <c r="BU20" s="76">
        <v>0.339105881628332</v>
      </c>
      <c r="BV20" s="76">
        <v>184.74113637707001</v>
      </c>
      <c r="BW20" s="76">
        <v>6624.9133162122298</v>
      </c>
      <c r="BX20" s="76">
        <v>1974.7229603768899</v>
      </c>
      <c r="BY20" s="94"/>
      <c r="BZ20" s="29">
        <f t="shared" si="0"/>
        <v>0</v>
      </c>
      <c r="CA20" s="69">
        <f t="shared" si="1"/>
        <v>-4.389132046992812E-6</v>
      </c>
      <c r="CB20" s="69">
        <f t="shared" si="2"/>
        <v>1.3395876853052086E-6</v>
      </c>
      <c r="CC20" s="69">
        <f t="shared" si="3"/>
        <v>-8.1337463236923657E-6</v>
      </c>
      <c r="CD20" s="69">
        <f t="shared" si="4"/>
        <v>-4.4623649857685896E-5</v>
      </c>
      <c r="CE20" s="69">
        <f t="shared" si="5"/>
        <v>-6.4878030413945055E-5</v>
      </c>
      <c r="CF20" s="69">
        <f t="shared" si="6"/>
        <v>-1.8513675362792736E-5</v>
      </c>
      <c r="CG20" s="69">
        <f t="shared" si="7"/>
        <v>4.0333835794450998E-6</v>
      </c>
    </row>
    <row r="21" spans="1:85">
      <c r="A21" s="15" t="s">
        <v>479</v>
      </c>
      <c r="B21" s="76">
        <v>2978.90070618959</v>
      </c>
      <c r="C21" s="76">
        <v>64.729044880203801</v>
      </c>
      <c r="D21" s="76">
        <v>7418.5069857670196</v>
      </c>
      <c r="E21" s="76">
        <v>4753.09957608082</v>
      </c>
      <c r="F21" s="76">
        <v>3496.9244259485099</v>
      </c>
      <c r="G21" s="76">
        <v>17761.400317644999</v>
      </c>
      <c r="H21" s="76">
        <v>321.14075152447299</v>
      </c>
      <c r="I21" s="76"/>
      <c r="J21" s="76"/>
      <c r="K21" s="76"/>
      <c r="L21" s="76"/>
      <c r="M21" s="76" t="s">
        <v>390</v>
      </c>
      <c r="N21" s="76">
        <v>0</v>
      </c>
      <c r="O21" s="76">
        <v>0</v>
      </c>
      <c r="P21" s="76">
        <v>0</v>
      </c>
      <c r="Q21" s="76">
        <v>0</v>
      </c>
      <c r="R21" s="76">
        <v>0</v>
      </c>
      <c r="S21" s="76">
        <v>0</v>
      </c>
      <c r="T21" s="76">
        <v>0</v>
      </c>
      <c r="U21" s="76">
        <v>0</v>
      </c>
      <c r="V21" s="76">
        <v>0</v>
      </c>
      <c r="W21" s="76">
        <v>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76">
        <v>0</v>
      </c>
      <c r="AO21" s="76">
        <v>0</v>
      </c>
      <c r="AP21" s="76">
        <v>0</v>
      </c>
      <c r="AQ21" s="76">
        <v>0</v>
      </c>
      <c r="AR21" s="76">
        <v>0</v>
      </c>
      <c r="AS21" s="76">
        <v>0</v>
      </c>
      <c r="AT21" s="76">
        <v>0</v>
      </c>
      <c r="AU21" s="76">
        <v>0</v>
      </c>
      <c r="AV21" s="76">
        <v>0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v>0</v>
      </c>
      <c r="BJ21" s="76">
        <v>0</v>
      </c>
      <c r="BK21" s="76">
        <v>0</v>
      </c>
      <c r="BL21" s="76">
        <v>0</v>
      </c>
      <c r="BM21" s="76">
        <v>0</v>
      </c>
      <c r="BN21" s="76">
        <v>0</v>
      </c>
      <c r="BO21" s="76">
        <v>0</v>
      </c>
      <c r="BP21" s="76">
        <v>0</v>
      </c>
      <c r="BQ21" s="76">
        <v>0</v>
      </c>
      <c r="BR21" s="76">
        <v>0</v>
      </c>
      <c r="BS21" s="76">
        <v>0</v>
      </c>
      <c r="BT21" s="76">
        <v>0</v>
      </c>
      <c r="BU21" s="76">
        <v>0</v>
      </c>
      <c r="BV21" s="76">
        <v>0</v>
      </c>
      <c r="BW21" s="76">
        <v>0</v>
      </c>
      <c r="BX21" s="76">
        <v>0</v>
      </c>
      <c r="BY21" s="94"/>
      <c r="BZ21" s="29" t="e">
        <f t="shared" si="0"/>
        <v>#DIV/0!</v>
      </c>
      <c r="CA21" s="69">
        <f t="shared" si="1"/>
        <v>-1</v>
      </c>
      <c r="CB21" s="69">
        <f t="shared" si="2"/>
        <v>-1</v>
      </c>
      <c r="CC21" s="69">
        <f t="shared" si="3"/>
        <v>-1</v>
      </c>
      <c r="CD21" s="69">
        <f t="shared" si="4"/>
        <v>-1</v>
      </c>
      <c r="CE21" s="69">
        <f t="shared" si="5"/>
        <v>-1</v>
      </c>
      <c r="CF21" s="69">
        <f t="shared" si="6"/>
        <v>-1</v>
      </c>
      <c r="CG21" s="69">
        <f t="shared" si="7"/>
        <v>-1</v>
      </c>
    </row>
    <row r="22" spans="1:85">
      <c r="A22" s="15" t="s">
        <v>480</v>
      </c>
      <c r="B22" s="76">
        <v>2928.5877499704402</v>
      </c>
      <c r="C22" s="76">
        <v>78.061950229872906</v>
      </c>
      <c r="D22" s="76">
        <v>3563.2594590210902</v>
      </c>
      <c r="E22" s="76">
        <v>5114.84056757287</v>
      </c>
      <c r="F22" s="76">
        <v>2994.3809598068401</v>
      </c>
      <c r="G22" s="76">
        <v>15581.101832762201</v>
      </c>
      <c r="H22" s="76">
        <v>240.26320584859999</v>
      </c>
      <c r="I22" s="76"/>
      <c r="J22" s="76"/>
      <c r="K22" s="76"/>
      <c r="L22" s="76"/>
      <c r="M22" s="76" t="s">
        <v>391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v>0</v>
      </c>
      <c r="BJ22" s="76">
        <v>0</v>
      </c>
      <c r="BK22" s="76">
        <v>0</v>
      </c>
      <c r="BL22" s="76">
        <v>0</v>
      </c>
      <c r="BM22" s="76">
        <v>0</v>
      </c>
      <c r="BN22" s="76">
        <v>0</v>
      </c>
      <c r="BO22" s="76">
        <v>0</v>
      </c>
      <c r="BP22" s="76">
        <v>0</v>
      </c>
      <c r="BQ22" s="76">
        <v>0</v>
      </c>
      <c r="BR22" s="76">
        <v>0</v>
      </c>
      <c r="BS22" s="76">
        <v>0</v>
      </c>
      <c r="BT22" s="76">
        <v>0</v>
      </c>
      <c r="BU22" s="76">
        <v>0</v>
      </c>
      <c r="BV22" s="76">
        <v>0</v>
      </c>
      <c r="BW22" s="76">
        <v>0</v>
      </c>
      <c r="BX22" s="76">
        <v>0</v>
      </c>
      <c r="BY22" s="94"/>
      <c r="BZ22" s="29" t="e">
        <f t="shared" si="0"/>
        <v>#DIV/0!</v>
      </c>
      <c r="CA22" s="69">
        <f t="shared" si="1"/>
        <v>-1</v>
      </c>
      <c r="CB22" s="69">
        <f t="shared" si="2"/>
        <v>-1</v>
      </c>
      <c r="CC22" s="69">
        <f t="shared" si="3"/>
        <v>-1</v>
      </c>
      <c r="CD22" s="69">
        <f t="shared" si="4"/>
        <v>-1</v>
      </c>
      <c r="CE22" s="69">
        <f t="shared" si="5"/>
        <v>-1</v>
      </c>
      <c r="CF22" s="69">
        <f t="shared" si="6"/>
        <v>-1</v>
      </c>
      <c r="CG22" s="69">
        <f t="shared" si="7"/>
        <v>-1</v>
      </c>
    </row>
    <row r="23" spans="1:85">
      <c r="A23" s="46" t="s">
        <v>481</v>
      </c>
      <c r="B23" s="76">
        <v>33222.384984325101</v>
      </c>
      <c r="C23" s="76">
        <v>120.518843317714</v>
      </c>
      <c r="D23" s="76">
        <v>21734.495216899399</v>
      </c>
      <c r="E23" s="76">
        <v>3712.0476383651799</v>
      </c>
      <c r="F23" s="76">
        <v>2867.7058182697101</v>
      </c>
      <c r="G23" s="76">
        <v>13968.9121575508</v>
      </c>
      <c r="H23" s="76">
        <v>1691.6700698786599</v>
      </c>
      <c r="I23" s="76"/>
      <c r="J23" s="76"/>
      <c r="K23" s="76"/>
      <c r="L23" s="76"/>
      <c r="M23" s="76" t="s">
        <v>439</v>
      </c>
      <c r="N23" s="76">
        <v>1.7010257306805501</v>
      </c>
      <c r="O23" s="76">
        <v>115.331683366671</v>
      </c>
      <c r="P23" s="76">
        <v>7.2770211620278102</v>
      </c>
      <c r="Q23" s="76">
        <v>7.07590421297619</v>
      </c>
      <c r="R23" s="76">
        <v>7.9762868731046899</v>
      </c>
      <c r="S23" s="76">
        <v>0.81692745243631604</v>
      </c>
      <c r="T23" s="76">
        <v>24.529078371261502</v>
      </c>
      <c r="U23" s="76">
        <v>553.91350013464501</v>
      </c>
      <c r="V23" s="76">
        <v>33222.288495966102</v>
      </c>
      <c r="W23" s="76">
        <v>23.081824257374102</v>
      </c>
      <c r="X23" s="76">
        <v>7.8129217022980697</v>
      </c>
      <c r="Y23" s="76">
        <v>7.9793668713549</v>
      </c>
      <c r="Z23" s="76">
        <v>4.8486525509511598</v>
      </c>
      <c r="AA23" s="76">
        <v>0.97864767126179197</v>
      </c>
      <c r="AB23" s="76">
        <v>319.39520325134498</v>
      </c>
      <c r="AC23" s="76">
        <v>319.39520325134498</v>
      </c>
      <c r="AD23" s="76">
        <v>0</v>
      </c>
      <c r="AE23" s="76">
        <v>10.206956507139401</v>
      </c>
      <c r="AF23" s="76">
        <v>1.0067625480519</v>
      </c>
      <c r="AG23" s="76">
        <v>38.845103836819703</v>
      </c>
      <c r="AH23" s="76">
        <v>17.891577519671198</v>
      </c>
      <c r="AI23" s="76">
        <v>24.388614462655902</v>
      </c>
      <c r="AJ23" s="76">
        <v>0.98558624608344003</v>
      </c>
      <c r="AK23" s="76">
        <v>120.516622475587</v>
      </c>
      <c r="AL23" s="76">
        <v>0</v>
      </c>
      <c r="AM23" s="76">
        <v>1828.1653261997601</v>
      </c>
      <c r="AN23" s="76">
        <v>19560.903105530801</v>
      </c>
      <c r="AO23" s="76">
        <v>2173.43323842058</v>
      </c>
      <c r="AP23" s="76">
        <v>21734.3363439514</v>
      </c>
      <c r="AQ23" s="76">
        <v>6.9539234956817204E-3</v>
      </c>
      <c r="AR23" s="76">
        <v>36.996581315312802</v>
      </c>
      <c r="AS23" s="76">
        <v>48.665737661193702</v>
      </c>
      <c r="AT23" s="76">
        <v>530.72214854213405</v>
      </c>
      <c r="AU23" s="76">
        <v>35.526215685495401</v>
      </c>
      <c r="AV23" s="76">
        <v>50.768340927303697</v>
      </c>
      <c r="AW23" s="76">
        <v>134.36778373865101</v>
      </c>
      <c r="AX23" s="76">
        <v>40.124152515071899</v>
      </c>
      <c r="AY23" s="76">
        <v>1.2010562645822001</v>
      </c>
      <c r="AZ23" s="76">
        <v>13.5830324235936</v>
      </c>
      <c r="BA23" s="76">
        <v>3712.0110585126399</v>
      </c>
      <c r="BB23" s="76">
        <v>2867.7024737704</v>
      </c>
      <c r="BC23" s="76">
        <v>844.30858474223999</v>
      </c>
      <c r="BD23" s="76">
        <v>0.119582631987962</v>
      </c>
      <c r="BE23" s="76">
        <v>0.28667724897011099</v>
      </c>
      <c r="BF23" s="76">
        <v>869.40541997757896</v>
      </c>
      <c r="BG23" s="76">
        <v>9.87248816845511</v>
      </c>
      <c r="BH23" s="76">
        <v>259.86372019284198</v>
      </c>
      <c r="BI23" s="76">
        <v>61.671883935525699</v>
      </c>
      <c r="BJ23" s="76">
        <v>33.103416292900398</v>
      </c>
      <c r="BK23" s="76">
        <v>650.48919598054499</v>
      </c>
      <c r="BL23" s="76">
        <v>10.9356212475329</v>
      </c>
      <c r="BM23" s="76">
        <v>97.945812228498099</v>
      </c>
      <c r="BN23" s="76">
        <v>551.34975731889301</v>
      </c>
      <c r="BO23" s="76">
        <v>9.3582005783118092</v>
      </c>
      <c r="BP23" s="76">
        <v>13967.865849293001</v>
      </c>
      <c r="BQ23" s="76">
        <v>172.67509539409201</v>
      </c>
      <c r="BR23" s="76">
        <v>235.85919907924</v>
      </c>
      <c r="BS23" s="76">
        <v>7.0243282751528202</v>
      </c>
      <c r="BT23" s="76">
        <v>189.82731250933099</v>
      </c>
      <c r="BU23" s="76">
        <v>0.27182586770614697</v>
      </c>
      <c r="BV23" s="76">
        <v>80.754408355740296</v>
      </c>
      <c r="BW23" s="76">
        <v>1691.6688106588199</v>
      </c>
      <c r="BX23" s="76">
        <v>328.70386963556803</v>
      </c>
      <c r="BY23" s="94"/>
      <c r="BZ23" s="29">
        <f t="shared" si="0"/>
        <v>0</v>
      </c>
      <c r="CA23" s="69">
        <f t="shared" si="1"/>
        <v>-2.9043176473976164E-6</v>
      </c>
      <c r="CB23" s="69">
        <f t="shared" si="2"/>
        <v>-1.8427343524594057E-5</v>
      </c>
      <c r="CC23" s="69">
        <f t="shared" si="3"/>
        <v>-7.3097141853800042E-6</v>
      </c>
      <c r="CD23" s="69">
        <f t="shared" si="4"/>
        <v>-9.8543596698166882E-6</v>
      </c>
      <c r="CE23" s="69">
        <f t="shared" si="5"/>
        <v>-1.1662630416107932E-6</v>
      </c>
      <c r="CF23" s="69">
        <f t="shared" si="6"/>
        <v>-7.4902629925507869E-5</v>
      </c>
      <c r="CG23" s="69">
        <f t="shared" si="7"/>
        <v>-7.443649104016194E-7</v>
      </c>
    </row>
    <row r="24" spans="1:85">
      <c r="A24" s="15" t="s">
        <v>482</v>
      </c>
      <c r="B24" s="76">
        <v>1346.08322596381</v>
      </c>
      <c r="C24" s="76">
        <v>18.821850759938599</v>
      </c>
      <c r="D24" s="76">
        <v>2319.77698098677</v>
      </c>
      <c r="E24" s="76">
        <v>867.07994610315802</v>
      </c>
      <c r="F24" s="76">
        <v>645.37042765288504</v>
      </c>
      <c r="G24" s="76">
        <v>113.69638063985801</v>
      </c>
      <c r="H24" s="76">
        <v>14309.416479137701</v>
      </c>
      <c r="I24" s="76"/>
      <c r="J24" s="76"/>
      <c r="K24" s="76"/>
      <c r="L24" s="76"/>
      <c r="M24" s="76" t="s">
        <v>440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  <c r="BN24" s="76">
        <v>0</v>
      </c>
      <c r="BO24" s="76">
        <v>0</v>
      </c>
      <c r="BP24" s="76">
        <v>0</v>
      </c>
      <c r="BQ24" s="76">
        <v>0</v>
      </c>
      <c r="BR24" s="76">
        <v>0</v>
      </c>
      <c r="BS24" s="76">
        <v>0</v>
      </c>
      <c r="BT24" s="76">
        <v>0</v>
      </c>
      <c r="BU24" s="76">
        <v>0</v>
      </c>
      <c r="BV24" s="76">
        <v>0</v>
      </c>
      <c r="BW24" s="76">
        <v>0</v>
      </c>
      <c r="BX24" s="76">
        <v>0</v>
      </c>
      <c r="BY24" s="94"/>
      <c r="BZ24" s="29" t="e">
        <f t="shared" si="0"/>
        <v>#DIV/0!</v>
      </c>
      <c r="CA24" s="69">
        <f t="shared" si="1"/>
        <v>-1</v>
      </c>
      <c r="CB24" s="69">
        <f t="shared" si="2"/>
        <v>-1</v>
      </c>
      <c r="CC24" s="69">
        <f t="shared" si="3"/>
        <v>-1</v>
      </c>
      <c r="CD24" s="69">
        <f t="shared" si="4"/>
        <v>-1</v>
      </c>
      <c r="CE24" s="69">
        <f t="shared" si="5"/>
        <v>-1</v>
      </c>
      <c r="CF24" s="69">
        <f t="shared" si="6"/>
        <v>-1</v>
      </c>
      <c r="CG24" s="69">
        <f t="shared" si="7"/>
        <v>-1</v>
      </c>
    </row>
    <row r="25" spans="1:85">
      <c r="A25" s="15" t="s">
        <v>483</v>
      </c>
      <c r="B25" s="76">
        <v>4152.9315171012904</v>
      </c>
      <c r="C25" s="76">
        <v>135.27253548349901</v>
      </c>
      <c r="D25" s="76">
        <v>4356.1358449031504</v>
      </c>
      <c r="E25" s="76">
        <v>2214.8953416301501</v>
      </c>
      <c r="F25" s="76">
        <v>1655.2887365454101</v>
      </c>
      <c r="G25" s="76">
        <v>16067.0966961636</v>
      </c>
      <c r="H25" s="76">
        <v>3107.9136295444</v>
      </c>
      <c r="I25" s="76"/>
      <c r="J25" s="76"/>
      <c r="K25" s="76"/>
      <c r="L25" s="76"/>
      <c r="M25" s="76" t="s">
        <v>441</v>
      </c>
      <c r="N25" s="76">
        <v>0</v>
      </c>
      <c r="O25" s="76">
        <v>23.2387037835061</v>
      </c>
      <c r="P25" s="76">
        <v>0.471535133972453</v>
      </c>
      <c r="Q25" s="76">
        <v>0.471535133972453</v>
      </c>
      <c r="R25" s="76">
        <v>0.13689844532813</v>
      </c>
      <c r="S25" s="76">
        <v>0</v>
      </c>
      <c r="T25" s="76">
        <v>3.47716184158155</v>
      </c>
      <c r="U25" s="76">
        <v>282.912179338589</v>
      </c>
      <c r="V25" s="76">
        <v>2007.58232309661</v>
      </c>
      <c r="W25" s="76">
        <v>3.4689215039164698</v>
      </c>
      <c r="X25" s="76">
        <v>8.2520579990958201</v>
      </c>
      <c r="Y25" s="76">
        <v>1.59735298893304</v>
      </c>
      <c r="Z25" s="76">
        <v>96.238072844967604</v>
      </c>
      <c r="AA25" s="76">
        <v>0</v>
      </c>
      <c r="AB25" s="76">
        <v>118.94049235933301</v>
      </c>
      <c r="AC25" s="76">
        <v>118.94049235933301</v>
      </c>
      <c r="AD25" s="76">
        <v>0</v>
      </c>
      <c r="AE25" s="76">
        <v>2.7298193390827099</v>
      </c>
      <c r="AF25" s="76">
        <v>7.19692932863749E-4</v>
      </c>
      <c r="AG25" s="76">
        <v>21.500202335280999</v>
      </c>
      <c r="AH25" s="76">
        <v>41.213935869750998</v>
      </c>
      <c r="AI25" s="76">
        <v>0</v>
      </c>
      <c r="AJ25" s="76">
        <v>2.42630118346862E-2</v>
      </c>
      <c r="AK25" s="76">
        <v>98.119042971389604</v>
      </c>
      <c r="AL25" s="76">
        <v>0</v>
      </c>
      <c r="AM25" s="76">
        <v>1169.8454220396</v>
      </c>
      <c r="AN25" s="76">
        <v>2699.4193393360702</v>
      </c>
      <c r="AO25" s="76">
        <v>299.935038240381</v>
      </c>
      <c r="AP25" s="76">
        <v>2999.3543775764501</v>
      </c>
      <c r="AQ25" s="76">
        <v>0</v>
      </c>
      <c r="AR25" s="76">
        <v>2.8979543239091301</v>
      </c>
      <c r="AS25" s="76">
        <v>4.3891088806032004</v>
      </c>
      <c r="AT25" s="76">
        <v>335.57651566574702</v>
      </c>
      <c r="AU25" s="76">
        <v>5.3065837845092396</v>
      </c>
      <c r="AV25" s="76">
        <v>7.8019306517413902</v>
      </c>
      <c r="AW25" s="76">
        <v>20.618013911715899</v>
      </c>
      <c r="AX25" s="76">
        <v>4.14549315712891</v>
      </c>
      <c r="AY25" s="76">
        <v>7.9030884549457406E-2</v>
      </c>
      <c r="AZ25" s="76">
        <v>1.87380471982561</v>
      </c>
      <c r="BA25" s="76">
        <v>1398.15800336236</v>
      </c>
      <c r="BB25" s="76">
        <v>862.22130736320696</v>
      </c>
      <c r="BC25" s="76">
        <v>535.93669599916097</v>
      </c>
      <c r="BD25" s="76">
        <v>1.5254847247253799E-2</v>
      </c>
      <c r="BE25" s="76">
        <v>8.5192666214719007E-2</v>
      </c>
      <c r="BF25" s="76">
        <v>341.40520407011797</v>
      </c>
      <c r="BG25" s="76">
        <v>1.7620675826871001E-2</v>
      </c>
      <c r="BH25" s="76">
        <v>47.245239964836401</v>
      </c>
      <c r="BI25" s="76">
        <v>9.2785036356421102</v>
      </c>
      <c r="BJ25" s="76">
        <v>4.9768710273538304</v>
      </c>
      <c r="BK25" s="76">
        <v>118.090658046043</v>
      </c>
      <c r="BL25" s="76">
        <v>1.7381396758705101</v>
      </c>
      <c r="BM25" s="76">
        <v>9.9695190867904699</v>
      </c>
      <c r="BN25" s="76">
        <v>268.94448480574601</v>
      </c>
      <c r="BO25" s="76">
        <v>17.9787925473134</v>
      </c>
      <c r="BP25" s="76">
        <v>16050.5426681719</v>
      </c>
      <c r="BQ25" s="76">
        <v>30.391880884820502</v>
      </c>
      <c r="BR25" s="76">
        <v>248.60356268456701</v>
      </c>
      <c r="BS25" s="76">
        <v>4.2548930375612602E-2</v>
      </c>
      <c r="BT25" s="76">
        <v>288.08244554207499</v>
      </c>
      <c r="BU25" s="76">
        <v>0</v>
      </c>
      <c r="BV25" s="76">
        <v>25.379648896017699</v>
      </c>
      <c r="BW25" s="76">
        <v>1138.35562502775</v>
      </c>
      <c r="BX25" s="76">
        <v>158.78757579119099</v>
      </c>
      <c r="BY25" s="94"/>
      <c r="BZ25" s="29">
        <f t="shared" si="0"/>
        <v>0</v>
      </c>
      <c r="CA25" s="69">
        <f t="shared" si="1"/>
        <v>-0.51658670150720798</v>
      </c>
      <c r="CB25" s="69">
        <f t="shared" si="2"/>
        <v>-0.2746565840531725</v>
      </c>
      <c r="CC25" s="69">
        <f t="shared" si="3"/>
        <v>-0.31146445281640789</v>
      </c>
      <c r="CD25" s="69">
        <f t="shared" si="4"/>
        <v>-0.3687475985509438</v>
      </c>
      <c r="CE25" s="69">
        <f t="shared" si="5"/>
        <v>-0.47911123399373573</v>
      </c>
      <c r="CF25" s="69">
        <f t="shared" si="6"/>
        <v>-1.0303061159551675E-3</v>
      </c>
      <c r="CG25" s="69">
        <f t="shared" si="7"/>
        <v>-0.63372353265987458</v>
      </c>
    </row>
    <row r="26" spans="1:85">
      <c r="A26" s="15" t="s">
        <v>484</v>
      </c>
      <c r="B26" s="76">
        <v>10309.4592411587</v>
      </c>
      <c r="C26" s="76">
        <v>105.731716459274</v>
      </c>
      <c r="D26" s="76">
        <v>7368.6887818776904</v>
      </c>
      <c r="E26" s="76">
        <v>3531.35740382316</v>
      </c>
      <c r="F26" s="76">
        <v>2811.5490016185399</v>
      </c>
      <c r="G26" s="76">
        <v>22121.996466533699</v>
      </c>
      <c r="H26" s="76">
        <v>13831.0554432355</v>
      </c>
      <c r="I26" s="76"/>
      <c r="J26" s="76"/>
      <c r="K26" s="76"/>
      <c r="L26" s="76"/>
      <c r="M26" s="76" t="s">
        <v>442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6">
        <v>0</v>
      </c>
      <c r="V26" s="76">
        <v>0</v>
      </c>
      <c r="W26" s="76">
        <v>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0</v>
      </c>
      <c r="AG26" s="76">
        <v>0</v>
      </c>
      <c r="AH26" s="76">
        <v>0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76">
        <v>0</v>
      </c>
      <c r="AO26" s="76">
        <v>0</v>
      </c>
      <c r="AP26" s="76">
        <v>0</v>
      </c>
      <c r="AQ26" s="76">
        <v>0</v>
      </c>
      <c r="AR26" s="76">
        <v>0</v>
      </c>
      <c r="AS26" s="76">
        <v>0</v>
      </c>
      <c r="AT26" s="76">
        <v>0</v>
      </c>
      <c r="AU26" s="76">
        <v>0</v>
      </c>
      <c r="AV26" s="76">
        <v>0</v>
      </c>
      <c r="AW26" s="76">
        <v>0</v>
      </c>
      <c r="AX26" s="76">
        <v>0</v>
      </c>
      <c r="AY26" s="76">
        <v>0</v>
      </c>
      <c r="AZ26" s="76">
        <v>0</v>
      </c>
      <c r="BA26" s="76">
        <v>0</v>
      </c>
      <c r="BB26" s="76">
        <v>0</v>
      </c>
      <c r="BC26" s="76">
        <v>0</v>
      </c>
      <c r="BD26" s="76">
        <v>0</v>
      </c>
      <c r="BE26" s="76">
        <v>0</v>
      </c>
      <c r="BF26" s="76">
        <v>0</v>
      </c>
      <c r="BG26" s="76">
        <v>0</v>
      </c>
      <c r="BH26" s="76">
        <v>0</v>
      </c>
      <c r="BI26" s="76">
        <v>0</v>
      </c>
      <c r="BJ26" s="76">
        <v>0</v>
      </c>
      <c r="BK26" s="76">
        <v>0</v>
      </c>
      <c r="BL26" s="76">
        <v>0</v>
      </c>
      <c r="BM26" s="76">
        <v>0</v>
      </c>
      <c r="BN26" s="76">
        <v>0</v>
      </c>
      <c r="BO26" s="76">
        <v>0</v>
      </c>
      <c r="BP26" s="76">
        <v>0</v>
      </c>
      <c r="BQ26" s="76">
        <v>0</v>
      </c>
      <c r="BR26" s="76">
        <v>0</v>
      </c>
      <c r="BS26" s="76">
        <v>0</v>
      </c>
      <c r="BT26" s="76">
        <v>0</v>
      </c>
      <c r="BU26" s="76">
        <v>0</v>
      </c>
      <c r="BV26" s="76">
        <v>0</v>
      </c>
      <c r="BW26" s="76">
        <v>0</v>
      </c>
      <c r="BX26" s="76">
        <v>0</v>
      </c>
      <c r="BY26" s="94"/>
      <c r="BZ26" s="29" t="e">
        <f t="shared" si="0"/>
        <v>#DIV/0!</v>
      </c>
      <c r="CA26" s="69">
        <f t="shared" si="1"/>
        <v>-1</v>
      </c>
      <c r="CB26" s="69">
        <f t="shared" si="2"/>
        <v>-1</v>
      </c>
      <c r="CC26" s="69">
        <f t="shared" si="3"/>
        <v>-1</v>
      </c>
      <c r="CD26" s="69">
        <f t="shared" si="4"/>
        <v>-1</v>
      </c>
      <c r="CE26" s="69">
        <f t="shared" si="5"/>
        <v>-1</v>
      </c>
      <c r="CF26" s="69">
        <f t="shared" si="6"/>
        <v>-1</v>
      </c>
      <c r="CG26" s="69">
        <f t="shared" si="7"/>
        <v>-1</v>
      </c>
    </row>
    <row r="27" spans="1:85">
      <c r="A27" s="15" t="s">
        <v>485</v>
      </c>
      <c r="B27" s="76">
        <v>3810.4444492436601</v>
      </c>
      <c r="C27" s="76">
        <v>3.6806775959687901</v>
      </c>
      <c r="D27" s="76">
        <v>26232.614889992699</v>
      </c>
      <c r="E27" s="76">
        <v>6914.67662735863</v>
      </c>
      <c r="F27" s="76">
        <v>3944.35869202305</v>
      </c>
      <c r="G27" s="76">
        <v>66207.253633843895</v>
      </c>
      <c r="H27" s="76">
        <v>48.511796599755499</v>
      </c>
      <c r="I27" s="76"/>
      <c r="J27" s="76"/>
      <c r="K27" s="76"/>
      <c r="L27" s="76"/>
      <c r="M27" s="76" t="s">
        <v>392</v>
      </c>
      <c r="N27" s="76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0</v>
      </c>
      <c r="AO27" s="76">
        <v>0</v>
      </c>
      <c r="AP27" s="76">
        <v>0</v>
      </c>
      <c r="AQ27" s="76">
        <v>0</v>
      </c>
      <c r="AR27" s="76">
        <v>0</v>
      </c>
      <c r="AS27" s="76">
        <v>0</v>
      </c>
      <c r="AT27" s="76">
        <v>0</v>
      </c>
      <c r="AU27" s="76">
        <v>0</v>
      </c>
      <c r="AV27" s="76">
        <v>0</v>
      </c>
      <c r="AW27" s="76">
        <v>0</v>
      </c>
      <c r="AX27" s="76">
        <v>0</v>
      </c>
      <c r="AY27" s="76">
        <v>0</v>
      </c>
      <c r="AZ27" s="76">
        <v>0</v>
      </c>
      <c r="BA27" s="76">
        <v>0</v>
      </c>
      <c r="BB27" s="76">
        <v>0</v>
      </c>
      <c r="BC27" s="76">
        <v>0</v>
      </c>
      <c r="BD27" s="76">
        <v>0</v>
      </c>
      <c r="BE27" s="76">
        <v>0</v>
      </c>
      <c r="BF27" s="76">
        <v>0</v>
      </c>
      <c r="BG27" s="76">
        <v>0</v>
      </c>
      <c r="BH27" s="76">
        <v>0</v>
      </c>
      <c r="BI27" s="76">
        <v>0</v>
      </c>
      <c r="BJ27" s="76">
        <v>0</v>
      </c>
      <c r="BK27" s="76">
        <v>0</v>
      </c>
      <c r="BL27" s="76">
        <v>0</v>
      </c>
      <c r="BM27" s="76">
        <v>0</v>
      </c>
      <c r="BN27" s="76">
        <v>0</v>
      </c>
      <c r="BO27" s="76">
        <v>0</v>
      </c>
      <c r="BP27" s="76">
        <v>0</v>
      </c>
      <c r="BQ27" s="76">
        <v>0</v>
      </c>
      <c r="BR27" s="76">
        <v>0</v>
      </c>
      <c r="BS27" s="76">
        <v>0</v>
      </c>
      <c r="BT27" s="76">
        <v>0</v>
      </c>
      <c r="BU27" s="76">
        <v>0</v>
      </c>
      <c r="BV27" s="76">
        <v>0</v>
      </c>
      <c r="BW27" s="76">
        <v>0</v>
      </c>
      <c r="BX27" s="76">
        <v>0</v>
      </c>
      <c r="BY27" s="94"/>
      <c r="BZ27" s="29" t="e">
        <f t="shared" si="0"/>
        <v>#DIV/0!</v>
      </c>
      <c r="CA27" s="69">
        <f t="shared" si="1"/>
        <v>-1</v>
      </c>
      <c r="CB27" s="69">
        <f t="shared" si="2"/>
        <v>-1</v>
      </c>
      <c r="CC27" s="69">
        <f t="shared" si="3"/>
        <v>-1</v>
      </c>
      <c r="CD27" s="69">
        <f t="shared" si="4"/>
        <v>-1</v>
      </c>
      <c r="CE27" s="69">
        <f t="shared" si="5"/>
        <v>-1</v>
      </c>
      <c r="CF27" s="69">
        <f t="shared" si="6"/>
        <v>-1</v>
      </c>
      <c r="CG27" s="69">
        <f t="shared" si="7"/>
        <v>-1</v>
      </c>
    </row>
    <row r="28" spans="1:85">
      <c r="A28" s="15" t="s">
        <v>486</v>
      </c>
      <c r="B28" s="76">
        <v>12825.319666589399</v>
      </c>
      <c r="C28" s="76">
        <v>301.68380740054897</v>
      </c>
      <c r="D28" s="76">
        <v>28674.374449635299</v>
      </c>
      <c r="E28" s="76">
        <v>11758.362236522</v>
      </c>
      <c r="F28" s="76">
        <v>8582.8558059854495</v>
      </c>
      <c r="G28" s="76">
        <v>163540.40204933</v>
      </c>
      <c r="H28" s="76">
        <v>4628.0112506707101</v>
      </c>
      <c r="I28" s="76"/>
      <c r="J28" s="76"/>
      <c r="K28" s="76"/>
      <c r="L28" s="76"/>
      <c r="M28" s="76" t="s">
        <v>443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  <c r="T28" s="76">
        <v>0</v>
      </c>
      <c r="U28" s="76">
        <v>0</v>
      </c>
      <c r="V28" s="76">
        <v>0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0</v>
      </c>
      <c r="AD28" s="76">
        <v>0</v>
      </c>
      <c r="AE28" s="76">
        <v>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0</v>
      </c>
      <c r="AN28" s="76">
        <v>0</v>
      </c>
      <c r="AO28" s="76">
        <v>0</v>
      </c>
      <c r="AP28" s="76">
        <v>0</v>
      </c>
      <c r="AQ28" s="76">
        <v>0</v>
      </c>
      <c r="AR28" s="76">
        <v>0</v>
      </c>
      <c r="AS28" s="76">
        <v>0</v>
      </c>
      <c r="AT28" s="76">
        <v>0</v>
      </c>
      <c r="AU28" s="76">
        <v>0</v>
      </c>
      <c r="AV28" s="76">
        <v>0</v>
      </c>
      <c r="AW28" s="76">
        <v>0</v>
      </c>
      <c r="AX28" s="76">
        <v>0</v>
      </c>
      <c r="AY28" s="76">
        <v>0</v>
      </c>
      <c r="AZ28" s="76">
        <v>0</v>
      </c>
      <c r="BA28" s="76">
        <v>0</v>
      </c>
      <c r="BB28" s="76">
        <v>0</v>
      </c>
      <c r="BC28" s="76">
        <v>0</v>
      </c>
      <c r="BD28" s="76">
        <v>0</v>
      </c>
      <c r="BE28" s="76">
        <v>0</v>
      </c>
      <c r="BF28" s="76">
        <v>0</v>
      </c>
      <c r="BG28" s="76">
        <v>0</v>
      </c>
      <c r="BH28" s="76">
        <v>0</v>
      </c>
      <c r="BI28" s="76">
        <v>0</v>
      </c>
      <c r="BJ28" s="76">
        <v>0</v>
      </c>
      <c r="BK28" s="76">
        <v>0</v>
      </c>
      <c r="BL28" s="76">
        <v>0</v>
      </c>
      <c r="BM28" s="76">
        <v>0</v>
      </c>
      <c r="BN28" s="76">
        <v>0</v>
      </c>
      <c r="BO28" s="76">
        <v>0</v>
      </c>
      <c r="BP28" s="76">
        <v>0</v>
      </c>
      <c r="BQ28" s="76">
        <v>0</v>
      </c>
      <c r="BR28" s="76">
        <v>0</v>
      </c>
      <c r="BS28" s="76">
        <v>0</v>
      </c>
      <c r="BT28" s="76">
        <v>0</v>
      </c>
      <c r="BU28" s="76">
        <v>0</v>
      </c>
      <c r="BV28" s="76">
        <v>0</v>
      </c>
      <c r="BW28" s="76">
        <v>0</v>
      </c>
      <c r="BX28" s="76">
        <v>0</v>
      </c>
      <c r="BY28" s="94"/>
      <c r="BZ28" s="29" t="e">
        <f t="shared" si="0"/>
        <v>#DIV/0!</v>
      </c>
      <c r="CA28" s="69">
        <f t="shared" si="1"/>
        <v>-1</v>
      </c>
      <c r="CB28" s="69">
        <f t="shared" si="2"/>
        <v>-1</v>
      </c>
      <c r="CC28" s="69">
        <f t="shared" si="3"/>
        <v>-1</v>
      </c>
      <c r="CD28" s="69">
        <f t="shared" si="4"/>
        <v>-1</v>
      </c>
      <c r="CE28" s="69">
        <f t="shared" si="5"/>
        <v>-1</v>
      </c>
      <c r="CF28" s="69">
        <f t="shared" si="6"/>
        <v>-1</v>
      </c>
      <c r="CG28" s="69">
        <f t="shared" si="7"/>
        <v>-1</v>
      </c>
    </row>
    <row r="29" spans="1:85">
      <c r="A29" s="15" t="s">
        <v>487</v>
      </c>
      <c r="B29" s="76">
        <v>4880.9578681829798</v>
      </c>
      <c r="C29" s="76">
        <v>59.033669275087298</v>
      </c>
      <c r="D29" s="76">
        <v>6499.1338543378797</v>
      </c>
      <c r="E29" s="76">
        <v>14007.736184871401</v>
      </c>
      <c r="F29" s="76">
        <v>8184.2708967382196</v>
      </c>
      <c r="G29" s="76">
        <v>18660.0979730863</v>
      </c>
      <c r="H29" s="76">
        <v>4810.4811731907103</v>
      </c>
      <c r="I29" s="76"/>
      <c r="J29" s="76"/>
      <c r="K29" s="76"/>
      <c r="L29" s="76"/>
      <c r="M29" s="76" t="s">
        <v>444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  <c r="BN29" s="76">
        <v>0</v>
      </c>
      <c r="BO29" s="76">
        <v>0</v>
      </c>
      <c r="BP29" s="76">
        <v>0</v>
      </c>
      <c r="BQ29" s="76">
        <v>0</v>
      </c>
      <c r="BR29" s="76">
        <v>0</v>
      </c>
      <c r="BS29" s="76">
        <v>0</v>
      </c>
      <c r="BT29" s="76">
        <v>0</v>
      </c>
      <c r="BU29" s="76">
        <v>0</v>
      </c>
      <c r="BV29" s="76">
        <v>0</v>
      </c>
      <c r="BW29" s="76">
        <v>0</v>
      </c>
      <c r="BX29" s="76">
        <v>0</v>
      </c>
      <c r="BY29" s="94"/>
      <c r="BZ29" s="29" t="e">
        <f t="shared" si="0"/>
        <v>#DIV/0!</v>
      </c>
      <c r="CA29" s="69">
        <f t="shared" si="1"/>
        <v>-1</v>
      </c>
      <c r="CB29" s="69">
        <f t="shared" si="2"/>
        <v>-1</v>
      </c>
      <c r="CC29" s="69">
        <f t="shared" si="3"/>
        <v>-1</v>
      </c>
      <c r="CD29" s="69">
        <f t="shared" si="4"/>
        <v>-1</v>
      </c>
      <c r="CE29" s="69">
        <f t="shared" si="5"/>
        <v>-1</v>
      </c>
      <c r="CF29" s="69">
        <f t="shared" si="6"/>
        <v>-1</v>
      </c>
      <c r="CG29" s="69">
        <f t="shared" si="7"/>
        <v>-1</v>
      </c>
    </row>
    <row r="30" spans="1:85">
      <c r="A30" s="15" t="s">
        <v>488</v>
      </c>
      <c r="B30" s="76">
        <v>16658.444249667002</v>
      </c>
      <c r="C30" s="76">
        <v>145.79921620469</v>
      </c>
      <c r="D30" s="76">
        <v>13030.1402329636</v>
      </c>
      <c r="E30" s="76">
        <v>2803.9718017595801</v>
      </c>
      <c r="F30" s="76">
        <v>2300.0820290435399</v>
      </c>
      <c r="G30" s="76">
        <v>2313.78996561436</v>
      </c>
      <c r="H30" s="76">
        <v>11978.533009914299</v>
      </c>
      <c r="I30" s="76"/>
      <c r="J30" s="76"/>
      <c r="K30" s="76"/>
      <c r="L30" s="76"/>
      <c r="M30" s="76" t="s">
        <v>445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76">
        <v>0</v>
      </c>
      <c r="AO30" s="76">
        <v>0</v>
      </c>
      <c r="AP30" s="76">
        <v>0</v>
      </c>
      <c r="AQ30" s="76">
        <v>0</v>
      </c>
      <c r="AR30" s="76">
        <v>0</v>
      </c>
      <c r="AS30" s="76">
        <v>0</v>
      </c>
      <c r="AT30" s="76">
        <v>0</v>
      </c>
      <c r="AU30" s="76">
        <v>0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76">
        <v>0</v>
      </c>
      <c r="BF30" s="76">
        <v>0</v>
      </c>
      <c r="BG30" s="76">
        <v>0</v>
      </c>
      <c r="BH30" s="76">
        <v>0</v>
      </c>
      <c r="BI30" s="76">
        <v>0</v>
      </c>
      <c r="BJ30" s="76">
        <v>0</v>
      </c>
      <c r="BK30" s="76">
        <v>0</v>
      </c>
      <c r="BL30" s="76">
        <v>0</v>
      </c>
      <c r="BM30" s="76">
        <v>0</v>
      </c>
      <c r="BN30" s="76">
        <v>0</v>
      </c>
      <c r="BO30" s="76">
        <v>0</v>
      </c>
      <c r="BP30" s="76">
        <v>0</v>
      </c>
      <c r="BQ30" s="76">
        <v>0</v>
      </c>
      <c r="BR30" s="76">
        <v>0</v>
      </c>
      <c r="BS30" s="76">
        <v>0</v>
      </c>
      <c r="BT30" s="76">
        <v>0</v>
      </c>
      <c r="BU30" s="76">
        <v>0</v>
      </c>
      <c r="BV30" s="76">
        <v>0</v>
      </c>
      <c r="BW30" s="76">
        <v>0</v>
      </c>
      <c r="BX30" s="76">
        <v>0</v>
      </c>
      <c r="BY30" s="94"/>
      <c r="BZ30" s="29" t="e">
        <f t="shared" si="0"/>
        <v>#DIV/0!</v>
      </c>
      <c r="CA30" s="69">
        <f t="shared" si="1"/>
        <v>-1</v>
      </c>
      <c r="CB30" s="69">
        <f t="shared" si="2"/>
        <v>-1</v>
      </c>
      <c r="CC30" s="69">
        <f t="shared" si="3"/>
        <v>-1</v>
      </c>
      <c r="CD30" s="69">
        <f t="shared" si="4"/>
        <v>-1</v>
      </c>
      <c r="CE30" s="69">
        <f t="shared" si="5"/>
        <v>-1</v>
      </c>
      <c r="CF30" s="69">
        <f t="shared" si="6"/>
        <v>-1</v>
      </c>
      <c r="CG30" s="69">
        <f t="shared" si="7"/>
        <v>-1</v>
      </c>
    </row>
    <row r="31" spans="1:85">
      <c r="A31" s="15" t="s">
        <v>489</v>
      </c>
      <c r="B31" s="76">
        <v>8592.9713939664798</v>
      </c>
      <c r="C31" s="76">
        <v>219.12356967041299</v>
      </c>
      <c r="D31" s="76">
        <v>15126.930343079401</v>
      </c>
      <c r="E31" s="76">
        <v>5639.52103746377</v>
      </c>
      <c r="F31" s="76">
        <v>3623.9153397485102</v>
      </c>
      <c r="G31" s="76">
        <v>26693.693669269302</v>
      </c>
      <c r="H31" s="76">
        <v>611.57474117515005</v>
      </c>
      <c r="I31" s="76"/>
      <c r="J31" s="76"/>
      <c r="K31" s="76"/>
      <c r="L31" s="76"/>
      <c r="M31" s="76" t="s">
        <v>393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76">
        <v>0</v>
      </c>
      <c r="AO31" s="76">
        <v>0</v>
      </c>
      <c r="AP31" s="76">
        <v>0</v>
      </c>
      <c r="AQ31" s="76">
        <v>0</v>
      </c>
      <c r="AR31" s="76">
        <v>0</v>
      </c>
      <c r="AS31" s="76">
        <v>0</v>
      </c>
      <c r="AT31" s="76">
        <v>0</v>
      </c>
      <c r="AU31" s="76">
        <v>0</v>
      </c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  <c r="BF31" s="76">
        <v>0</v>
      </c>
      <c r="BG31" s="76">
        <v>0</v>
      </c>
      <c r="BH31" s="76">
        <v>0</v>
      </c>
      <c r="BI31" s="76">
        <v>0</v>
      </c>
      <c r="BJ31" s="76">
        <v>0</v>
      </c>
      <c r="BK31" s="76">
        <v>0</v>
      </c>
      <c r="BL31" s="76">
        <v>0</v>
      </c>
      <c r="BM31" s="76">
        <v>0</v>
      </c>
      <c r="BN31" s="76">
        <v>0</v>
      </c>
      <c r="BO31" s="76">
        <v>0</v>
      </c>
      <c r="BP31" s="76">
        <v>0</v>
      </c>
      <c r="BQ31" s="76">
        <v>0</v>
      </c>
      <c r="BR31" s="76">
        <v>0</v>
      </c>
      <c r="BS31" s="76">
        <v>0</v>
      </c>
      <c r="BT31" s="76">
        <v>0</v>
      </c>
      <c r="BU31" s="76">
        <v>0</v>
      </c>
      <c r="BV31" s="76">
        <v>0</v>
      </c>
      <c r="BW31" s="76">
        <v>0</v>
      </c>
      <c r="BX31" s="76">
        <v>0</v>
      </c>
      <c r="BY31" s="94"/>
      <c r="BZ31" s="29" t="e">
        <f t="shared" si="0"/>
        <v>#DIV/0!</v>
      </c>
      <c r="CA31" s="69">
        <f t="shared" si="1"/>
        <v>-1</v>
      </c>
      <c r="CB31" s="69">
        <f t="shared" si="2"/>
        <v>-1</v>
      </c>
      <c r="CC31" s="69">
        <f t="shared" si="3"/>
        <v>-1</v>
      </c>
      <c r="CD31" s="69">
        <f t="shared" si="4"/>
        <v>-1</v>
      </c>
      <c r="CE31" s="69">
        <f t="shared" si="5"/>
        <v>-1</v>
      </c>
      <c r="CF31" s="69">
        <f t="shared" si="6"/>
        <v>-1</v>
      </c>
      <c r="CG31" s="69">
        <f t="shared" si="7"/>
        <v>-1</v>
      </c>
    </row>
    <row r="32" spans="1:85">
      <c r="A32" s="15" t="s">
        <v>490</v>
      </c>
      <c r="B32" s="76">
        <v>5096.7092142060201</v>
      </c>
      <c r="C32" s="76">
        <v>6.4691765127482102</v>
      </c>
      <c r="D32" s="76">
        <v>9661.6399167780801</v>
      </c>
      <c r="E32" s="76">
        <v>1337.1245180639501</v>
      </c>
      <c r="F32" s="76">
        <v>835.52197896395603</v>
      </c>
      <c r="G32" s="76">
        <v>496.50249491979201</v>
      </c>
      <c r="H32" s="76">
        <v>563.51934136104603</v>
      </c>
      <c r="I32" s="76"/>
      <c r="J32" s="76"/>
      <c r="K32" s="76"/>
      <c r="L32" s="76"/>
      <c r="M32" s="76" t="s">
        <v>446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76">
        <v>0</v>
      </c>
      <c r="AO32" s="76">
        <v>0</v>
      </c>
      <c r="AP32" s="76">
        <v>0</v>
      </c>
      <c r="AQ32" s="76">
        <v>0</v>
      </c>
      <c r="AR32" s="76">
        <v>0</v>
      </c>
      <c r="AS32" s="76">
        <v>0</v>
      </c>
      <c r="AT32" s="76"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  <c r="BC32" s="76">
        <v>0</v>
      </c>
      <c r="BD32" s="76">
        <v>0</v>
      </c>
      <c r="BE32" s="76">
        <v>0</v>
      </c>
      <c r="BF32" s="76">
        <v>0</v>
      </c>
      <c r="BG32" s="76">
        <v>0</v>
      </c>
      <c r="BH32" s="76">
        <v>0</v>
      </c>
      <c r="BI32" s="76">
        <v>0</v>
      </c>
      <c r="BJ32" s="76">
        <v>0</v>
      </c>
      <c r="BK32" s="76">
        <v>0</v>
      </c>
      <c r="BL32" s="76">
        <v>0</v>
      </c>
      <c r="BM32" s="76">
        <v>0</v>
      </c>
      <c r="BN32" s="76">
        <v>0</v>
      </c>
      <c r="BO32" s="76">
        <v>0</v>
      </c>
      <c r="BP32" s="76">
        <v>0</v>
      </c>
      <c r="BQ32" s="76">
        <v>0</v>
      </c>
      <c r="BR32" s="76">
        <v>0</v>
      </c>
      <c r="BS32" s="76">
        <v>0</v>
      </c>
      <c r="BT32" s="76">
        <v>0</v>
      </c>
      <c r="BU32" s="76">
        <v>0</v>
      </c>
      <c r="BV32" s="76">
        <v>0</v>
      </c>
      <c r="BW32" s="76">
        <v>0</v>
      </c>
      <c r="BX32" s="76">
        <v>0</v>
      </c>
      <c r="BY32" s="94"/>
      <c r="BZ32" s="29" t="e">
        <f t="shared" si="0"/>
        <v>#DIV/0!</v>
      </c>
      <c r="CA32" s="69">
        <f t="shared" si="1"/>
        <v>-1</v>
      </c>
      <c r="CB32" s="69">
        <f t="shared" si="2"/>
        <v>-1</v>
      </c>
      <c r="CC32" s="69">
        <f t="shared" si="3"/>
        <v>-1</v>
      </c>
      <c r="CD32" s="69">
        <f t="shared" si="4"/>
        <v>-1</v>
      </c>
      <c r="CE32" s="69">
        <f t="shared" si="5"/>
        <v>-1</v>
      </c>
      <c r="CF32" s="69">
        <f t="shared" si="6"/>
        <v>-1</v>
      </c>
      <c r="CG32" s="69">
        <f t="shared" si="7"/>
        <v>-1</v>
      </c>
    </row>
    <row r="33" spans="1:85">
      <c r="A33" s="15" t="s">
        <v>491</v>
      </c>
      <c r="B33" s="76">
        <v>1331.2185798850901</v>
      </c>
      <c r="C33" s="76">
        <v>1.03324987379252</v>
      </c>
      <c r="D33" s="76">
        <v>580.80830395362602</v>
      </c>
      <c r="E33" s="76">
        <v>3315.4498040376998</v>
      </c>
      <c r="F33" s="76">
        <v>1891.32710865937</v>
      </c>
      <c r="G33" s="76">
        <v>185.761309729137</v>
      </c>
      <c r="H33" s="76">
        <v>17.248855705649198</v>
      </c>
      <c r="I33" s="76"/>
      <c r="J33" s="76"/>
      <c r="K33" s="76"/>
      <c r="L33" s="76"/>
      <c r="M33" s="76" t="s">
        <v>447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6">
        <v>0</v>
      </c>
      <c r="AR33" s="76">
        <v>0</v>
      </c>
      <c r="AS33" s="76">
        <v>0</v>
      </c>
      <c r="AT33" s="76">
        <v>0</v>
      </c>
      <c r="AU33" s="76">
        <v>0</v>
      </c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76">
        <v>0</v>
      </c>
      <c r="BF33" s="76">
        <v>0</v>
      </c>
      <c r="BG33" s="76">
        <v>0</v>
      </c>
      <c r="BH33" s="76">
        <v>0</v>
      </c>
      <c r="BI33" s="76">
        <v>0</v>
      </c>
      <c r="BJ33" s="76">
        <v>0</v>
      </c>
      <c r="BK33" s="76">
        <v>0</v>
      </c>
      <c r="BL33" s="76">
        <v>0</v>
      </c>
      <c r="BM33" s="76">
        <v>0</v>
      </c>
      <c r="BN33" s="76">
        <v>0</v>
      </c>
      <c r="BO33" s="76">
        <v>0</v>
      </c>
      <c r="BP33" s="76">
        <v>0</v>
      </c>
      <c r="BQ33" s="76">
        <v>0</v>
      </c>
      <c r="BR33" s="76">
        <v>0</v>
      </c>
      <c r="BS33" s="76">
        <v>0</v>
      </c>
      <c r="BT33" s="76">
        <v>0</v>
      </c>
      <c r="BU33" s="76">
        <v>0</v>
      </c>
      <c r="BV33" s="76">
        <v>0</v>
      </c>
      <c r="BW33" s="76">
        <v>0</v>
      </c>
      <c r="BX33" s="76">
        <v>0</v>
      </c>
      <c r="BY33" s="94"/>
      <c r="BZ33" s="29" t="e">
        <f t="shared" si="0"/>
        <v>#DIV/0!</v>
      </c>
      <c r="CA33" s="69">
        <f t="shared" si="1"/>
        <v>-1</v>
      </c>
      <c r="CB33" s="69">
        <f t="shared" si="2"/>
        <v>-1</v>
      </c>
      <c r="CC33" s="69">
        <f t="shared" si="3"/>
        <v>-1</v>
      </c>
      <c r="CD33" s="69">
        <f t="shared" si="4"/>
        <v>-1</v>
      </c>
      <c r="CE33" s="69">
        <f t="shared" si="5"/>
        <v>-1</v>
      </c>
      <c r="CF33" s="69">
        <f t="shared" si="6"/>
        <v>-1</v>
      </c>
      <c r="CG33" s="69">
        <f t="shared" si="7"/>
        <v>-1</v>
      </c>
    </row>
    <row r="34" spans="1:85">
      <c r="A34" s="15" t="s">
        <v>492</v>
      </c>
      <c r="B34" s="76">
        <v>40706.4575843602</v>
      </c>
      <c r="C34" s="76">
        <v>232.856044824945</v>
      </c>
      <c r="D34" s="76">
        <v>32618.5447406278</v>
      </c>
      <c r="E34" s="76">
        <v>10030.062208539801</v>
      </c>
      <c r="F34" s="76">
        <v>7519.8818752720099</v>
      </c>
      <c r="G34" s="76">
        <v>21484.9522625379</v>
      </c>
      <c r="H34" s="76">
        <v>9456.0051440544903</v>
      </c>
      <c r="I34" s="76"/>
      <c r="J34" s="76"/>
      <c r="K34" s="76"/>
      <c r="L34" s="76"/>
      <c r="M34" s="76" t="s">
        <v>448</v>
      </c>
      <c r="N34" s="76">
        <v>9.35293895466965</v>
      </c>
      <c r="O34" s="76">
        <v>499.18267659548701</v>
      </c>
      <c r="P34" s="76">
        <v>27.316248652761001</v>
      </c>
      <c r="Q34" s="76">
        <v>26.6368691093307</v>
      </c>
      <c r="R34" s="76">
        <v>24.354209300980401</v>
      </c>
      <c r="S34" s="76">
        <v>4.4903760936534498</v>
      </c>
      <c r="T34" s="76">
        <v>139.41990798251601</v>
      </c>
      <c r="U34" s="76">
        <v>8692.7334010193299</v>
      </c>
      <c r="V34" s="76">
        <v>40706.531156644</v>
      </c>
      <c r="W34" s="76">
        <v>247.49842285652301</v>
      </c>
      <c r="X34" s="76">
        <v>1122.7041580441701</v>
      </c>
      <c r="Y34" s="76">
        <v>43.894166789926999</v>
      </c>
      <c r="Z34" s="76">
        <v>18.537929542860699</v>
      </c>
      <c r="AA34" s="76">
        <v>5.3828771529649702</v>
      </c>
      <c r="AB34" s="76">
        <v>903.13233472399395</v>
      </c>
      <c r="AC34" s="76">
        <v>903.13233472399395</v>
      </c>
      <c r="AD34" s="76">
        <v>0</v>
      </c>
      <c r="AE34" s="76">
        <v>44.507208055797904</v>
      </c>
      <c r="AF34" s="76">
        <v>5.1262217513422002</v>
      </c>
      <c r="AG34" s="76">
        <v>214.61523514999701</v>
      </c>
      <c r="AH34" s="76">
        <v>215.67810664727699</v>
      </c>
      <c r="AI34" s="76">
        <v>145.388548906902</v>
      </c>
      <c r="AJ34" s="76">
        <v>4.5954420200778703</v>
      </c>
      <c r="AK34" s="76">
        <v>232.856780696219</v>
      </c>
      <c r="AL34" s="76">
        <v>0</v>
      </c>
      <c r="AM34" s="76">
        <v>11150.4262717031</v>
      </c>
      <c r="AN34" s="76">
        <v>29356.656804085102</v>
      </c>
      <c r="AO34" s="76">
        <v>3261.8544196696298</v>
      </c>
      <c r="AP34" s="76">
        <v>32618.5112237547</v>
      </c>
      <c r="AQ34" s="76">
        <v>3.8545868233822202E-2</v>
      </c>
      <c r="AR34" s="76">
        <v>264.64871202355602</v>
      </c>
      <c r="AS34" s="76">
        <v>83.452887814833801</v>
      </c>
      <c r="AT34" s="76">
        <v>3360.4179358246802</v>
      </c>
      <c r="AU34" s="76">
        <v>91.784077532697296</v>
      </c>
      <c r="AV34" s="76">
        <v>147.43564741943399</v>
      </c>
      <c r="AW34" s="76">
        <v>322.29907094032501</v>
      </c>
      <c r="AX34" s="76">
        <v>161.53663668821699</v>
      </c>
      <c r="AY34" s="76">
        <v>4.8063922784217104</v>
      </c>
      <c r="AZ34" s="76">
        <v>40.140555227764999</v>
      </c>
      <c r="BA34" s="76">
        <v>10030.371003218699</v>
      </c>
      <c r="BB34" s="76">
        <v>7520.1912304050502</v>
      </c>
      <c r="BC34" s="76">
        <v>2510.1797728136999</v>
      </c>
      <c r="BD34" s="76">
        <v>0.18005603465665701</v>
      </c>
      <c r="BE34" s="76">
        <v>8.8503514365978493</v>
      </c>
      <c r="BF34" s="76">
        <v>2270.8402724185198</v>
      </c>
      <c r="BG34" s="76">
        <v>20.5943188842407</v>
      </c>
      <c r="BH34" s="76">
        <v>838.57297768812202</v>
      </c>
      <c r="BI34" s="76">
        <v>181.04990289764399</v>
      </c>
      <c r="BJ34" s="76">
        <v>99.387642415604105</v>
      </c>
      <c r="BK34" s="76">
        <v>2096.6026759426099</v>
      </c>
      <c r="BL34" s="76">
        <v>782.39971404479797</v>
      </c>
      <c r="BM34" s="76">
        <v>257.21106954700502</v>
      </c>
      <c r="BN34" s="76">
        <v>815.88913445658795</v>
      </c>
      <c r="BO34" s="76">
        <v>79.557560781758895</v>
      </c>
      <c r="BP34" s="76">
        <v>21484.6669340396</v>
      </c>
      <c r="BQ34" s="76">
        <v>864.17369991169699</v>
      </c>
      <c r="BR34" s="76">
        <v>193.17111242668199</v>
      </c>
      <c r="BS34" s="76">
        <v>36.184696214777198</v>
      </c>
      <c r="BT34" s="76">
        <v>1788.32334846503</v>
      </c>
      <c r="BU34" s="76">
        <v>1.3877915133682699</v>
      </c>
      <c r="BV34" s="76">
        <v>434.32370364403101</v>
      </c>
      <c r="BW34" s="76">
        <v>9455.9603315145105</v>
      </c>
      <c r="BX34" s="76">
        <v>636.68790286028297</v>
      </c>
      <c r="BY34" s="94"/>
      <c r="BZ34" s="29">
        <f t="shared" si="0"/>
        <v>0</v>
      </c>
      <c r="CA34" s="69">
        <f t="shared" si="1"/>
        <v>1.8073860553305334E-6</v>
      </c>
      <c r="CB34" s="69">
        <f t="shared" si="2"/>
        <v>3.1601982871266387E-6</v>
      </c>
      <c r="CC34" s="69">
        <f t="shared" si="3"/>
        <v>-1.0275404180776824E-6</v>
      </c>
      <c r="CD34" s="69">
        <f t="shared" si="4"/>
        <v>3.0786915622053884E-5</v>
      </c>
      <c r="CE34" s="69">
        <f t="shared" si="5"/>
        <v>4.1138296873726995E-5</v>
      </c>
      <c r="CF34" s="69">
        <f t="shared" si="6"/>
        <v>-1.3280387818075874E-5</v>
      </c>
      <c r="CG34" s="69">
        <f t="shared" si="7"/>
        <v>-4.7390562184715113E-6</v>
      </c>
    </row>
    <row r="35" spans="1:85">
      <c r="A35" s="15" t="s">
        <v>493</v>
      </c>
      <c r="B35" s="76">
        <v>4506.6414648016898</v>
      </c>
      <c r="C35" s="76">
        <v>102.798922435658</v>
      </c>
      <c r="D35" s="76">
        <v>7712.5266827645701</v>
      </c>
      <c r="E35" s="76">
        <v>6462.7020570488703</v>
      </c>
      <c r="F35" s="76">
        <v>3806.2676851536798</v>
      </c>
      <c r="G35" s="76">
        <v>128359.611344712</v>
      </c>
      <c r="H35" s="76">
        <v>1173.65485922367</v>
      </c>
      <c r="I35" s="76"/>
      <c r="J35" s="76"/>
      <c r="K35" s="76"/>
      <c r="L35" s="76"/>
      <c r="M35" s="76" t="s">
        <v>394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  <c r="BN35" s="76">
        <v>0</v>
      </c>
      <c r="BO35" s="76">
        <v>0</v>
      </c>
      <c r="BP35" s="76">
        <v>0</v>
      </c>
      <c r="BQ35" s="76">
        <v>0</v>
      </c>
      <c r="BR35" s="76">
        <v>0</v>
      </c>
      <c r="BS35" s="76">
        <v>0</v>
      </c>
      <c r="BT35" s="76">
        <v>0</v>
      </c>
      <c r="BU35" s="76">
        <v>0</v>
      </c>
      <c r="BV35" s="76">
        <v>0</v>
      </c>
      <c r="BW35" s="76">
        <v>0</v>
      </c>
      <c r="BX35" s="76">
        <v>0</v>
      </c>
      <c r="BY35" s="94"/>
      <c r="BZ35" s="29" t="e">
        <f t="shared" si="0"/>
        <v>#DIV/0!</v>
      </c>
      <c r="CA35" s="69">
        <f t="shared" ref="CA35:CA51" si="9">IF(B35=0,"",(V35-B35)/B35)</f>
        <v>-1</v>
      </c>
      <c r="CB35" s="69">
        <f t="shared" ref="CB35:CB51" si="10">IF(C35=0,"",(AK35-C35)/C35)</f>
        <v>-1</v>
      </c>
      <c r="CC35" s="69">
        <f t="shared" ref="CC35:CC51" si="11">IF(D35=0,"",(AP35-D35)/D35)</f>
        <v>-1</v>
      </c>
      <c r="CD35" s="69">
        <f t="shared" ref="CD35:CD51" si="12">IF(E35=0,"",(BA35-E35)/E35)</f>
        <v>-1</v>
      </c>
      <c r="CE35" s="69">
        <f t="shared" ref="CE35:CE51" si="13">IF(F35=0,"",(BB35-F35)/F35)</f>
        <v>-1</v>
      </c>
      <c r="CF35" s="69">
        <f t="shared" ref="CF35:CF51" si="14">IF(G35=0,"",(BP35-G35)/G35)</f>
        <v>-1</v>
      </c>
      <c r="CG35" s="69">
        <f t="shared" ref="CG35:CG51" si="15">IF(H35=0,"",(BW35-H35)/H35)</f>
        <v>-1</v>
      </c>
    </row>
    <row r="36" spans="1:85">
      <c r="A36" s="15" t="s">
        <v>494</v>
      </c>
      <c r="B36" s="76">
        <v>4246.0549742442399</v>
      </c>
      <c r="C36" s="76">
        <v>32.355484471667602</v>
      </c>
      <c r="D36" s="76">
        <v>12548.4151852655</v>
      </c>
      <c r="E36" s="76">
        <v>3524.5865350812201</v>
      </c>
      <c r="F36" s="76">
        <v>2373.6639811037699</v>
      </c>
      <c r="G36" s="76">
        <v>11843.374680322</v>
      </c>
      <c r="H36" s="76">
        <v>2068.61606068226</v>
      </c>
      <c r="I36" s="76"/>
      <c r="J36" s="76"/>
      <c r="K36" s="76"/>
      <c r="L36" s="76"/>
      <c r="M36" s="76" t="s">
        <v>449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  <c r="BN36" s="76">
        <v>0</v>
      </c>
      <c r="BO36" s="76">
        <v>0</v>
      </c>
      <c r="BP36" s="76">
        <v>0</v>
      </c>
      <c r="BQ36" s="76">
        <v>0</v>
      </c>
      <c r="BR36" s="76">
        <v>0</v>
      </c>
      <c r="BS36" s="76">
        <v>0</v>
      </c>
      <c r="BT36" s="76">
        <v>0</v>
      </c>
      <c r="BU36" s="76">
        <v>0</v>
      </c>
      <c r="BV36" s="76">
        <v>0</v>
      </c>
      <c r="BW36" s="76">
        <v>0</v>
      </c>
      <c r="BX36" s="76">
        <v>0</v>
      </c>
      <c r="BY36" s="94"/>
      <c r="BZ36" s="29" t="e">
        <f t="shared" si="0"/>
        <v>#DIV/0!</v>
      </c>
      <c r="CA36" s="69">
        <f t="shared" si="9"/>
        <v>-1</v>
      </c>
      <c r="CB36" s="69">
        <f t="shared" si="10"/>
        <v>-1</v>
      </c>
      <c r="CC36" s="69">
        <f t="shared" si="11"/>
        <v>-1</v>
      </c>
      <c r="CD36" s="69">
        <f t="shared" si="12"/>
        <v>-1</v>
      </c>
      <c r="CE36" s="69">
        <f t="shared" si="13"/>
        <v>-1</v>
      </c>
      <c r="CF36" s="69">
        <f t="shared" si="14"/>
        <v>-1</v>
      </c>
      <c r="CG36" s="69">
        <f t="shared" si="15"/>
        <v>-1</v>
      </c>
    </row>
    <row r="37" spans="1:85">
      <c r="A37" s="15" t="s">
        <v>495</v>
      </c>
      <c r="B37" s="76">
        <v>2317.2208106152998</v>
      </c>
      <c r="C37" s="76">
        <v>39.713433199867602</v>
      </c>
      <c r="D37" s="76">
        <v>4916.3737083222704</v>
      </c>
      <c r="E37" s="76">
        <v>1198.7934790788599</v>
      </c>
      <c r="F37" s="76">
        <v>1003.31288095575</v>
      </c>
      <c r="G37" s="76">
        <v>2540.7720933537298</v>
      </c>
      <c r="H37" s="76">
        <v>5409.1983590388199</v>
      </c>
      <c r="I37" s="76"/>
      <c r="J37" s="76"/>
      <c r="K37" s="76"/>
      <c r="L37" s="76"/>
      <c r="M37" s="76" t="s">
        <v>450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0</v>
      </c>
      <c r="AV37" s="76">
        <v>0</v>
      </c>
      <c r="AW37" s="76">
        <v>0</v>
      </c>
      <c r="AX37" s="76">
        <v>0</v>
      </c>
      <c r="AY37" s="76">
        <v>0</v>
      </c>
      <c r="AZ37" s="76">
        <v>0</v>
      </c>
      <c r="BA37" s="76">
        <v>0</v>
      </c>
      <c r="BB37" s="76">
        <v>0</v>
      </c>
      <c r="BC37" s="76">
        <v>0</v>
      </c>
      <c r="BD37" s="76">
        <v>0</v>
      </c>
      <c r="BE37" s="76">
        <v>0</v>
      </c>
      <c r="BF37" s="76">
        <v>0</v>
      </c>
      <c r="BG37" s="76">
        <v>0</v>
      </c>
      <c r="BH37" s="76">
        <v>0</v>
      </c>
      <c r="BI37" s="76">
        <v>0</v>
      </c>
      <c r="BJ37" s="76">
        <v>0</v>
      </c>
      <c r="BK37" s="76">
        <v>0</v>
      </c>
      <c r="BL37" s="76">
        <v>0</v>
      </c>
      <c r="BM37" s="76">
        <v>0</v>
      </c>
      <c r="BN37" s="76">
        <v>0</v>
      </c>
      <c r="BO37" s="76">
        <v>0</v>
      </c>
      <c r="BP37" s="76">
        <v>0</v>
      </c>
      <c r="BQ37" s="76">
        <v>0</v>
      </c>
      <c r="BR37" s="76">
        <v>0</v>
      </c>
      <c r="BS37" s="76">
        <v>0</v>
      </c>
      <c r="BT37" s="76">
        <v>0</v>
      </c>
      <c r="BU37" s="76">
        <v>0</v>
      </c>
      <c r="BV37" s="76">
        <v>0</v>
      </c>
      <c r="BW37" s="76">
        <v>0</v>
      </c>
      <c r="BX37" s="76">
        <v>0</v>
      </c>
      <c r="BY37" s="94"/>
      <c r="BZ37" s="29" t="e">
        <f t="shared" si="0"/>
        <v>#DIV/0!</v>
      </c>
      <c r="CA37" s="69">
        <f t="shared" si="9"/>
        <v>-1</v>
      </c>
      <c r="CB37" s="69">
        <f t="shared" si="10"/>
        <v>-1</v>
      </c>
      <c r="CC37" s="69">
        <f t="shared" si="11"/>
        <v>-1</v>
      </c>
      <c r="CD37" s="69">
        <f t="shared" si="12"/>
        <v>-1</v>
      </c>
      <c r="CE37" s="69">
        <f t="shared" si="13"/>
        <v>-1</v>
      </c>
      <c r="CF37" s="69">
        <f t="shared" si="14"/>
        <v>-1</v>
      </c>
      <c r="CG37" s="69">
        <f t="shared" si="15"/>
        <v>-1</v>
      </c>
    </row>
    <row r="38" spans="1:85">
      <c r="A38" s="15" t="s">
        <v>496</v>
      </c>
      <c r="B38" s="76">
        <v>206.97609106574399</v>
      </c>
      <c r="C38" s="76">
        <v>0.159580755026618</v>
      </c>
      <c r="D38" s="76">
        <v>1318.7738893345499</v>
      </c>
      <c r="E38" s="76">
        <v>2130.01056483005</v>
      </c>
      <c r="F38" s="76">
        <v>1206.5578921655101</v>
      </c>
      <c r="G38" s="76">
        <v>100.420106914998</v>
      </c>
      <c r="H38" s="76">
        <v>57.209288791830701</v>
      </c>
      <c r="I38" s="76"/>
      <c r="J38" s="76"/>
      <c r="K38" s="76"/>
      <c r="L38" s="76"/>
      <c r="M38" s="76" t="s">
        <v>395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  <c r="BN38" s="76">
        <v>0</v>
      </c>
      <c r="BO38" s="76">
        <v>0</v>
      </c>
      <c r="BP38" s="76">
        <v>0</v>
      </c>
      <c r="BQ38" s="76">
        <v>0</v>
      </c>
      <c r="BR38" s="76">
        <v>0</v>
      </c>
      <c r="BS38" s="76">
        <v>0</v>
      </c>
      <c r="BT38" s="76">
        <v>0</v>
      </c>
      <c r="BU38" s="76">
        <v>0</v>
      </c>
      <c r="BV38" s="76">
        <v>0</v>
      </c>
      <c r="BW38" s="76">
        <v>0</v>
      </c>
      <c r="BX38" s="76">
        <v>0</v>
      </c>
      <c r="BY38" s="94"/>
      <c r="BZ38" s="29" t="e">
        <f t="shared" si="0"/>
        <v>#DIV/0!</v>
      </c>
      <c r="CA38" s="69">
        <f t="shared" si="9"/>
        <v>-1</v>
      </c>
      <c r="CB38" s="69">
        <f t="shared" si="10"/>
        <v>-1</v>
      </c>
      <c r="CC38" s="69">
        <f t="shared" si="11"/>
        <v>-1</v>
      </c>
      <c r="CD38" s="69">
        <f t="shared" si="12"/>
        <v>-1</v>
      </c>
      <c r="CE38" s="69">
        <f t="shared" si="13"/>
        <v>-1</v>
      </c>
      <c r="CF38" s="69">
        <f t="shared" si="14"/>
        <v>-1</v>
      </c>
      <c r="CG38" s="69">
        <f t="shared" si="15"/>
        <v>-1</v>
      </c>
    </row>
    <row r="39" spans="1:85">
      <c r="A39" s="15" t="s">
        <v>497</v>
      </c>
      <c r="B39" s="76">
        <v>10142.134498814799</v>
      </c>
      <c r="C39" s="76">
        <v>90.856085126699298</v>
      </c>
      <c r="D39" s="76">
        <v>23249.220254377102</v>
      </c>
      <c r="E39" s="76">
        <v>13644.711436056599</v>
      </c>
      <c r="F39" s="76">
        <v>8873.6968278877393</v>
      </c>
      <c r="G39" s="76">
        <v>70337.200624087898</v>
      </c>
      <c r="H39" s="76">
        <v>3104.1502408165002</v>
      </c>
      <c r="I39" s="76"/>
      <c r="J39" s="76"/>
      <c r="K39" s="76"/>
      <c r="L39" s="76"/>
      <c r="M39" s="76" t="s">
        <v>451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  <c r="BN39" s="76">
        <v>0</v>
      </c>
      <c r="BO39" s="76">
        <v>0</v>
      </c>
      <c r="BP39" s="76">
        <v>0</v>
      </c>
      <c r="BQ39" s="76">
        <v>0</v>
      </c>
      <c r="BR39" s="76">
        <v>0</v>
      </c>
      <c r="BS39" s="76">
        <v>0</v>
      </c>
      <c r="BT39" s="76">
        <v>0</v>
      </c>
      <c r="BU39" s="76">
        <v>0</v>
      </c>
      <c r="BV39" s="76">
        <v>0</v>
      </c>
      <c r="BW39" s="76">
        <v>0</v>
      </c>
      <c r="BX39" s="76">
        <v>0</v>
      </c>
      <c r="BY39" s="94"/>
      <c r="BZ39" s="29" t="e">
        <f t="shared" si="0"/>
        <v>#DIV/0!</v>
      </c>
      <c r="CA39" s="69">
        <f t="shared" si="9"/>
        <v>-1</v>
      </c>
      <c r="CB39" s="69">
        <f t="shared" si="10"/>
        <v>-1</v>
      </c>
      <c r="CC39" s="69">
        <f t="shared" si="11"/>
        <v>-1</v>
      </c>
      <c r="CD39" s="69">
        <f t="shared" si="12"/>
        <v>-1</v>
      </c>
      <c r="CE39" s="69">
        <f t="shared" si="13"/>
        <v>-1</v>
      </c>
      <c r="CF39" s="69">
        <f t="shared" si="14"/>
        <v>-1</v>
      </c>
      <c r="CG39" s="69">
        <f t="shared" si="15"/>
        <v>-1</v>
      </c>
    </row>
    <row r="40" spans="1:85">
      <c r="A40" s="15" t="s">
        <v>498</v>
      </c>
      <c r="B40" s="76">
        <v>685.72706670753405</v>
      </c>
      <c r="C40" s="76">
        <v>89.388290383350395</v>
      </c>
      <c r="D40" s="76">
        <v>4312.8337434198802</v>
      </c>
      <c r="E40" s="76">
        <v>1184.24800216259</v>
      </c>
      <c r="F40" s="76">
        <v>742.667999642636</v>
      </c>
      <c r="G40" s="76">
        <v>60419.798101984503</v>
      </c>
      <c r="H40" s="76">
        <v>505.45649386872498</v>
      </c>
      <c r="I40" s="76"/>
      <c r="J40" s="76"/>
      <c r="K40" s="76"/>
      <c r="L40" s="76"/>
      <c r="M40" s="76" t="s">
        <v>452</v>
      </c>
      <c r="N40" s="76">
        <v>0.12339294725993</v>
      </c>
      <c r="O40" s="76">
        <v>9.08453961742293</v>
      </c>
      <c r="P40" s="76">
        <v>4.9923674773954501</v>
      </c>
      <c r="Q40" s="76">
        <v>4.9833717993915103</v>
      </c>
      <c r="R40" s="76">
        <v>0.65319001116090103</v>
      </c>
      <c r="S40" s="76">
        <v>6.1972627874137903E-2</v>
      </c>
      <c r="T40" s="76">
        <v>5.2912907790743899</v>
      </c>
      <c r="U40" s="76">
        <v>12.4555169040925</v>
      </c>
      <c r="V40" s="76">
        <v>270.26912753187099</v>
      </c>
      <c r="W40" s="76">
        <v>4.4173629848377303</v>
      </c>
      <c r="X40" s="76">
        <v>1.7310909759387501</v>
      </c>
      <c r="Y40" s="76">
        <v>2.2785174913507098</v>
      </c>
      <c r="Z40" s="76">
        <v>0.26942570671759303</v>
      </c>
      <c r="AA40" s="76">
        <v>7.0990068839321505E-2</v>
      </c>
      <c r="AB40" s="76">
        <v>8.2706229439086894</v>
      </c>
      <c r="AC40" s="76">
        <v>8.2706229439086894</v>
      </c>
      <c r="AD40" s="76">
        <v>0</v>
      </c>
      <c r="AE40" s="76">
        <v>3.1622109357297501</v>
      </c>
      <c r="AF40" s="76">
        <v>6.8661884941439294E-2</v>
      </c>
      <c r="AG40" s="76">
        <v>20.425362769014001</v>
      </c>
      <c r="AH40" s="76">
        <v>0.91416475471926995</v>
      </c>
      <c r="AI40" s="76">
        <v>42.120262161521403</v>
      </c>
      <c r="AJ40" s="76">
        <v>0.94469352106681503</v>
      </c>
      <c r="AK40" s="76">
        <v>15.9515841575863</v>
      </c>
      <c r="AL40" s="76">
        <v>0</v>
      </c>
      <c r="AM40" s="76">
        <v>393.81362036409399</v>
      </c>
      <c r="AN40" s="76">
        <v>923.49901938303697</v>
      </c>
      <c r="AO40" s="76">
        <v>102.611148477984</v>
      </c>
      <c r="AP40" s="76">
        <v>1026.11016786102</v>
      </c>
      <c r="AQ40" s="76">
        <v>5.0442826589946002E-4</v>
      </c>
      <c r="AR40" s="76">
        <v>21.3403265993154</v>
      </c>
      <c r="AS40" s="76">
        <v>4.9485885133682801E-2</v>
      </c>
      <c r="AT40" s="76">
        <v>60.495298871584801</v>
      </c>
      <c r="AU40" s="76">
        <v>1.7974722515253101</v>
      </c>
      <c r="AV40" s="76">
        <v>2.49566007594923</v>
      </c>
      <c r="AW40" s="76">
        <v>13.4981866647927</v>
      </c>
      <c r="AX40" s="76">
        <v>0.16526128650716199</v>
      </c>
      <c r="AY40" s="76">
        <v>7.0477708515903306E-2</v>
      </c>
      <c r="AZ40" s="76">
        <v>21.7508081218439</v>
      </c>
      <c r="BA40" s="76">
        <v>982.04147173549995</v>
      </c>
      <c r="BB40" s="76">
        <v>611.70153302399206</v>
      </c>
      <c r="BC40" s="76">
        <v>370.33993871150801</v>
      </c>
      <c r="BD40" s="76">
        <v>0.37364335223796602</v>
      </c>
      <c r="BE40" s="76">
        <v>1.50089217745002E-2</v>
      </c>
      <c r="BF40" s="76">
        <v>237.95390777074201</v>
      </c>
      <c r="BG40" s="76">
        <v>0.37387179186163899</v>
      </c>
      <c r="BH40" s="76">
        <v>36.459236126589403</v>
      </c>
      <c r="BI40" s="76">
        <v>0.13724856589339501</v>
      </c>
      <c r="BJ40" s="76">
        <v>7.5852778429977993E-2</v>
      </c>
      <c r="BK40" s="76">
        <v>91.232273499892202</v>
      </c>
      <c r="BL40" s="76">
        <v>0.65292042833053499</v>
      </c>
      <c r="BM40" s="76">
        <v>33.974061415807903</v>
      </c>
      <c r="BN40" s="76">
        <v>171.05330462088699</v>
      </c>
      <c r="BO40" s="76">
        <v>0.225772185607124</v>
      </c>
      <c r="BP40" s="76">
        <v>10761.3716109774</v>
      </c>
      <c r="BQ40" s="76">
        <v>2.19245996831296</v>
      </c>
      <c r="BR40" s="76">
        <v>166.607432653758</v>
      </c>
      <c r="BS40" s="76">
        <v>12.8628902533661</v>
      </c>
      <c r="BT40" s="76">
        <v>144.46312359951199</v>
      </c>
      <c r="BU40" s="76">
        <v>0.55277936144777795</v>
      </c>
      <c r="BV40" s="76">
        <v>13.479534460980799</v>
      </c>
      <c r="BW40" s="76">
        <v>377.144091756367</v>
      </c>
      <c r="BX40" s="76">
        <v>13.431476645502199</v>
      </c>
      <c r="BY40" s="94"/>
      <c r="BZ40" s="29">
        <f t="shared" si="0"/>
        <v>0</v>
      </c>
      <c r="CA40" s="69">
        <f t="shared" si="9"/>
        <v>-0.60586486861376565</v>
      </c>
      <c r="CB40" s="69">
        <f t="shared" si="10"/>
        <v>-0.82154727325943511</v>
      </c>
      <c r="CC40" s="69">
        <f t="shared" si="11"/>
        <v>-0.76207982294087651</v>
      </c>
      <c r="CD40" s="69">
        <f t="shared" si="12"/>
        <v>-0.17074677775080452</v>
      </c>
      <c r="CE40" s="69">
        <f t="shared" si="13"/>
        <v>-0.17634591322322171</v>
      </c>
      <c r="CF40" s="69">
        <f t="shared" si="14"/>
        <v>-0.82188997730821722</v>
      </c>
      <c r="CG40" s="69">
        <f t="shared" si="15"/>
        <v>-0.25385449325275211</v>
      </c>
    </row>
    <row r="41" spans="1:85">
      <c r="A41" s="46" t="s">
        <v>499</v>
      </c>
      <c r="B41" s="76">
        <v>3926.18463641279</v>
      </c>
      <c r="C41" s="76">
        <v>113.731313129459</v>
      </c>
      <c r="D41" s="76">
        <v>9587.8315992783901</v>
      </c>
      <c r="E41" s="76">
        <v>2631.7220534666099</v>
      </c>
      <c r="F41" s="76">
        <v>2026.2035927203499</v>
      </c>
      <c r="G41" s="76">
        <v>19692.291972291299</v>
      </c>
      <c r="H41" s="76">
        <v>2914.3299419579498</v>
      </c>
      <c r="I41" s="76"/>
      <c r="J41" s="76"/>
      <c r="K41" s="76"/>
      <c r="L41" s="76"/>
      <c r="M41" s="76" t="s">
        <v>453</v>
      </c>
      <c r="N41" s="76">
        <v>0.48578211091232698</v>
      </c>
      <c r="O41" s="76">
        <v>10.797871013718501</v>
      </c>
      <c r="P41" s="76">
        <v>1.3818199748106901</v>
      </c>
      <c r="Q41" s="76">
        <v>1.34663019357026</v>
      </c>
      <c r="R41" s="76">
        <v>1.3345086094793199</v>
      </c>
      <c r="S41" s="76">
        <v>0.23229637871646799</v>
      </c>
      <c r="T41" s="76">
        <v>147.82638853431601</v>
      </c>
      <c r="U41" s="76">
        <v>2130.7315952332201</v>
      </c>
      <c r="V41" s="76">
        <v>3926.2010047520598</v>
      </c>
      <c r="W41" s="76">
        <v>54.381353380981899</v>
      </c>
      <c r="X41" s="76">
        <v>7.6699253760878898</v>
      </c>
      <c r="Y41" s="76">
        <v>18.856854844723198</v>
      </c>
      <c r="Z41" s="76">
        <v>0.95862645993639495</v>
      </c>
      <c r="AA41" s="76">
        <v>0.28076131500879098</v>
      </c>
      <c r="AB41" s="76">
        <v>387.314940630102</v>
      </c>
      <c r="AC41" s="76">
        <v>387.314940630102</v>
      </c>
      <c r="AD41" s="76">
        <v>0</v>
      </c>
      <c r="AE41" s="76">
        <v>14.294189906322099</v>
      </c>
      <c r="AF41" s="76">
        <v>0.26673760467392998</v>
      </c>
      <c r="AG41" s="76">
        <v>8.3614747802782805</v>
      </c>
      <c r="AH41" s="76">
        <v>0.96199181927942201</v>
      </c>
      <c r="AI41" s="76">
        <v>1.0067135753313801</v>
      </c>
      <c r="AJ41" s="76">
        <v>0.16182578012343099</v>
      </c>
      <c r="AK41" s="76">
        <v>113.730517575356</v>
      </c>
      <c r="AL41" s="76">
        <v>0</v>
      </c>
      <c r="AM41" s="76">
        <v>2935.94186292431</v>
      </c>
      <c r="AN41" s="76">
        <v>8629.0398514459594</v>
      </c>
      <c r="AO41" s="76">
        <v>958.78171911230697</v>
      </c>
      <c r="AP41" s="76">
        <v>9587.8215705582606</v>
      </c>
      <c r="AQ41" s="76">
        <v>2.2045840997866901E-3</v>
      </c>
      <c r="AR41" s="76">
        <v>111.398121757067</v>
      </c>
      <c r="AS41" s="76">
        <v>27.554430929474101</v>
      </c>
      <c r="AT41" s="76">
        <v>1165.2911663555701</v>
      </c>
      <c r="AU41" s="76">
        <v>22.8990065950527</v>
      </c>
      <c r="AV41" s="76">
        <v>33.731566296897498</v>
      </c>
      <c r="AW41" s="76">
        <v>105.709966932047</v>
      </c>
      <c r="AX41" s="76">
        <v>27.090678447903102</v>
      </c>
      <c r="AY41" s="76">
        <v>0.105483507222893</v>
      </c>
      <c r="AZ41" s="76">
        <v>5.9904870422282199</v>
      </c>
      <c r="BA41" s="76">
        <v>2631.7358150881801</v>
      </c>
      <c r="BB41" s="76">
        <v>2026.2363067541501</v>
      </c>
      <c r="BC41" s="76">
        <v>605.49950833402102</v>
      </c>
      <c r="BD41" s="76">
        <v>6.2772036574679198E-3</v>
      </c>
      <c r="BE41" s="76">
        <v>0.14002081852102899</v>
      </c>
      <c r="BF41" s="76">
        <v>535.37418465416499</v>
      </c>
      <c r="BG41" s="76">
        <v>0.59128431080760602</v>
      </c>
      <c r="BH41" s="76">
        <v>209.56272926845099</v>
      </c>
      <c r="BI41" s="76">
        <v>51.002103250604797</v>
      </c>
      <c r="BJ41" s="76">
        <v>27.027607683471398</v>
      </c>
      <c r="BK41" s="76">
        <v>524.60870783291205</v>
      </c>
      <c r="BL41" s="76">
        <v>130.89045370805999</v>
      </c>
      <c r="BM41" s="76">
        <v>56.715781364054799</v>
      </c>
      <c r="BN41" s="76">
        <v>395.21337413782197</v>
      </c>
      <c r="BO41" s="76">
        <v>2.9126164788649098</v>
      </c>
      <c r="BP41" s="76">
        <v>19691.101728025798</v>
      </c>
      <c r="BQ41" s="76">
        <v>221.880208621615</v>
      </c>
      <c r="BR41" s="76">
        <v>247.858375085566</v>
      </c>
      <c r="BS41" s="76">
        <v>0.206491577579105</v>
      </c>
      <c r="BT41" s="76">
        <v>655.65919556079905</v>
      </c>
      <c r="BU41" s="76">
        <v>0</v>
      </c>
      <c r="BV41" s="76">
        <v>94.483239151345799</v>
      </c>
      <c r="BW41" s="76">
        <v>2914.3241522765402</v>
      </c>
      <c r="BX41" s="76">
        <v>123.822564788337</v>
      </c>
      <c r="BY41" s="94"/>
      <c r="BZ41" s="29">
        <f t="shared" si="0"/>
        <v>0</v>
      </c>
      <c r="CA41" s="69">
        <f t="shared" si="9"/>
        <v>4.1690192351040392E-6</v>
      </c>
      <c r="CB41" s="69">
        <f t="shared" si="10"/>
        <v>-6.9950313691300997E-6</v>
      </c>
      <c r="CC41" s="69">
        <f t="shared" si="11"/>
        <v>-1.0459841754174158E-6</v>
      </c>
      <c r="CD41" s="69">
        <f t="shared" si="12"/>
        <v>5.2291318348317335E-6</v>
      </c>
      <c r="CE41" s="69">
        <f t="shared" si="13"/>
        <v>1.614548208171623E-5</v>
      </c>
      <c r="CF41" s="69">
        <f t="shared" si="14"/>
        <v>-6.0442139857347432E-5</v>
      </c>
      <c r="CG41" s="69">
        <f t="shared" si="15"/>
        <v>-1.9866252363087514E-6</v>
      </c>
    </row>
    <row r="42" spans="1:85">
      <c r="A42" s="15" t="s">
        <v>500</v>
      </c>
      <c r="B42" s="76">
        <v>6138.1121247249202</v>
      </c>
      <c r="C42" s="76">
        <v>87.271291212424501</v>
      </c>
      <c r="D42" s="76">
        <v>10092.6801152476</v>
      </c>
      <c r="E42" s="76">
        <v>4483.8476567272101</v>
      </c>
      <c r="F42" s="76">
        <v>2908.0570640727401</v>
      </c>
      <c r="G42" s="76">
        <v>98995.652998352103</v>
      </c>
      <c r="H42" s="76">
        <v>408.30243741231101</v>
      </c>
      <c r="I42" s="76"/>
      <c r="J42" s="76"/>
      <c r="K42" s="76"/>
      <c r="L42" s="76"/>
      <c r="M42" s="76" t="s">
        <v>396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76">
        <v>0</v>
      </c>
      <c r="AO42" s="76">
        <v>0</v>
      </c>
      <c r="AP42" s="76">
        <v>0</v>
      </c>
      <c r="AQ42" s="76">
        <v>0</v>
      </c>
      <c r="AR42" s="76">
        <v>0</v>
      </c>
      <c r="AS42" s="76">
        <v>0</v>
      </c>
      <c r="AT42" s="76">
        <v>0</v>
      </c>
      <c r="AU42" s="76">
        <v>0</v>
      </c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  <c r="BF42" s="76">
        <v>0</v>
      </c>
      <c r="BG42" s="76">
        <v>0</v>
      </c>
      <c r="BH42" s="76">
        <v>0</v>
      </c>
      <c r="BI42" s="76">
        <v>0</v>
      </c>
      <c r="BJ42" s="76">
        <v>0</v>
      </c>
      <c r="BK42" s="76">
        <v>0</v>
      </c>
      <c r="BL42" s="76">
        <v>0</v>
      </c>
      <c r="BM42" s="76">
        <v>0</v>
      </c>
      <c r="BN42" s="76">
        <v>0</v>
      </c>
      <c r="BO42" s="76">
        <v>0</v>
      </c>
      <c r="BP42" s="76">
        <v>0</v>
      </c>
      <c r="BQ42" s="76">
        <v>0</v>
      </c>
      <c r="BR42" s="76">
        <v>0</v>
      </c>
      <c r="BS42" s="76">
        <v>0</v>
      </c>
      <c r="BT42" s="76">
        <v>0</v>
      </c>
      <c r="BU42" s="76">
        <v>0</v>
      </c>
      <c r="BV42" s="76">
        <v>0</v>
      </c>
      <c r="BW42" s="76">
        <v>0</v>
      </c>
      <c r="BX42" s="76">
        <v>0</v>
      </c>
      <c r="BY42" s="94"/>
      <c r="BZ42" s="29" t="e">
        <f t="shared" si="0"/>
        <v>#DIV/0!</v>
      </c>
      <c r="CA42" s="69">
        <f t="shared" si="9"/>
        <v>-1</v>
      </c>
      <c r="CB42" s="69">
        <f t="shared" si="10"/>
        <v>-1</v>
      </c>
      <c r="CC42" s="69">
        <f t="shared" si="11"/>
        <v>-1</v>
      </c>
      <c r="CD42" s="69">
        <f t="shared" si="12"/>
        <v>-1</v>
      </c>
      <c r="CE42" s="69">
        <f t="shared" si="13"/>
        <v>-1</v>
      </c>
      <c r="CF42" s="69">
        <f t="shared" si="14"/>
        <v>-1</v>
      </c>
      <c r="CG42" s="69">
        <f t="shared" si="15"/>
        <v>-1</v>
      </c>
    </row>
    <row r="43" spans="1:85">
      <c r="A43" s="15" t="s">
        <v>501</v>
      </c>
      <c r="B43" s="76">
        <v>131192.03771204501</v>
      </c>
      <c r="C43" s="76">
        <v>374.147108664727</v>
      </c>
      <c r="D43" s="76">
        <v>26023.0079639182</v>
      </c>
      <c r="E43" s="76">
        <v>11080.170712239</v>
      </c>
      <c r="F43" s="76">
        <v>8890.2634607327</v>
      </c>
      <c r="G43" s="76">
        <v>147470.90861757399</v>
      </c>
      <c r="H43" s="76">
        <v>10962.7903641413</v>
      </c>
      <c r="I43" s="76"/>
      <c r="J43" s="76"/>
      <c r="K43" s="76"/>
      <c r="L43" s="76"/>
      <c r="M43" s="76" t="s">
        <v>454</v>
      </c>
      <c r="N43" s="76">
        <v>7.0484264671263102</v>
      </c>
      <c r="O43" s="76">
        <v>464.95343572979698</v>
      </c>
      <c r="P43" s="76">
        <v>10.3654517631416</v>
      </c>
      <c r="Q43" s="76">
        <v>9.85333150491212</v>
      </c>
      <c r="R43" s="76">
        <v>16.704800532348401</v>
      </c>
      <c r="S43" s="76">
        <v>3.3854988838230402</v>
      </c>
      <c r="T43" s="76">
        <v>40.351981649723697</v>
      </c>
      <c r="U43" s="76">
        <v>757.836867626654</v>
      </c>
      <c r="V43" s="76">
        <v>6281.71897367572</v>
      </c>
      <c r="W43" s="76">
        <v>42.215592318726699</v>
      </c>
      <c r="X43" s="76">
        <v>66.718533486827596</v>
      </c>
      <c r="Y43" s="76">
        <v>12.400358091829199</v>
      </c>
      <c r="Z43" s="76">
        <v>181.11529870747901</v>
      </c>
      <c r="AA43" s="76">
        <v>4.0551669467087601</v>
      </c>
      <c r="AB43" s="76">
        <v>214.33464767447899</v>
      </c>
      <c r="AC43" s="76">
        <v>214.33464767447899</v>
      </c>
      <c r="AD43" s="76">
        <v>0</v>
      </c>
      <c r="AE43" s="76">
        <v>25.670833987730401</v>
      </c>
      <c r="AF43" s="76">
        <v>3.8656335366237098</v>
      </c>
      <c r="AG43" s="76">
        <v>444.25900372120702</v>
      </c>
      <c r="AH43" s="76">
        <v>77.963413479912106</v>
      </c>
      <c r="AI43" s="76">
        <v>120.994686234952</v>
      </c>
      <c r="AJ43" s="76">
        <v>1.9254454811620401</v>
      </c>
      <c r="AK43" s="76">
        <v>55.511309823354601</v>
      </c>
      <c r="AL43" s="76">
        <v>0</v>
      </c>
      <c r="AM43" s="76">
        <v>6289.5798932461303</v>
      </c>
      <c r="AN43" s="76">
        <v>6939.9735021097104</v>
      </c>
      <c r="AO43" s="76">
        <v>771.11043946361303</v>
      </c>
      <c r="AP43" s="76">
        <v>7711.0839415733199</v>
      </c>
      <c r="AQ43" s="76">
        <v>7.9240425441061704E-2</v>
      </c>
      <c r="AR43" s="76">
        <v>129.532888688611</v>
      </c>
      <c r="AS43" s="76">
        <v>20.2337819551745</v>
      </c>
      <c r="AT43" s="76">
        <v>1738.69311063038</v>
      </c>
      <c r="AU43" s="76">
        <v>23.689302052496501</v>
      </c>
      <c r="AV43" s="76">
        <v>65.003229987377694</v>
      </c>
      <c r="AW43" s="76">
        <v>145.07095808759999</v>
      </c>
      <c r="AX43" s="76">
        <v>36.199089600185097</v>
      </c>
      <c r="AY43" s="76">
        <v>0.64370924177538202</v>
      </c>
      <c r="AZ43" s="76">
        <v>11.122895280503201</v>
      </c>
      <c r="BA43" s="76">
        <v>2231.7721256525801</v>
      </c>
      <c r="BB43" s="76">
        <v>2185.3291191877502</v>
      </c>
      <c r="BC43" s="76">
        <v>46.443006464833601</v>
      </c>
      <c r="BD43" s="76">
        <v>3.4716531909147599E-2</v>
      </c>
      <c r="BE43" s="76">
        <v>6.4085945182073806E-2</v>
      </c>
      <c r="BF43" s="76">
        <v>108.120841995912</v>
      </c>
      <c r="BG43" s="76">
        <v>4.59304925897142</v>
      </c>
      <c r="BH43" s="76">
        <v>385.20395221411297</v>
      </c>
      <c r="BI43" s="76">
        <v>95.396841990167502</v>
      </c>
      <c r="BJ43" s="76">
        <v>51.537574839978703</v>
      </c>
      <c r="BK43" s="76">
        <v>962.75662665112202</v>
      </c>
      <c r="BL43" s="76">
        <v>36.766021102157197</v>
      </c>
      <c r="BM43" s="76">
        <v>65.153079097868797</v>
      </c>
      <c r="BN43" s="76">
        <v>208.916858305186</v>
      </c>
      <c r="BO43" s="76">
        <v>1.5885261522242</v>
      </c>
      <c r="BP43" s="76">
        <v>92500.494045720698</v>
      </c>
      <c r="BQ43" s="76">
        <v>865.56173164454901</v>
      </c>
      <c r="BR43" s="76">
        <v>2.30839999204191</v>
      </c>
      <c r="BS43" s="76">
        <v>269.90289459488201</v>
      </c>
      <c r="BT43" s="76">
        <v>898.26271133813202</v>
      </c>
      <c r="BU43" s="76">
        <v>5.2035536311777597E-2</v>
      </c>
      <c r="BV43" s="76">
        <v>425.91474129638402</v>
      </c>
      <c r="BW43" s="76">
        <v>5197.83434553403</v>
      </c>
      <c r="BX43" s="76">
        <v>787.79236925712598</v>
      </c>
      <c r="BY43" s="94"/>
      <c r="BZ43" s="29">
        <f t="shared" si="0"/>
        <v>0</v>
      </c>
      <c r="CA43" s="69">
        <f t="shared" si="9"/>
        <v>-0.95211813854539307</v>
      </c>
      <c r="CB43" s="69">
        <f t="shared" si="10"/>
        <v>-0.85163239662210444</v>
      </c>
      <c r="CC43" s="69">
        <f t="shared" si="11"/>
        <v>-0.70368206656720833</v>
      </c>
      <c r="CD43" s="69">
        <f t="shared" si="12"/>
        <v>-0.79857962628794188</v>
      </c>
      <c r="CE43" s="69">
        <f t="shared" si="13"/>
        <v>-0.7541884862197723</v>
      </c>
      <c r="CF43" s="69">
        <f t="shared" si="14"/>
        <v>-0.37275429498033563</v>
      </c>
      <c r="CG43" s="69">
        <f t="shared" si="15"/>
        <v>-0.52586575380152589</v>
      </c>
    </row>
    <row r="44" spans="1:85">
      <c r="A44" s="15" t="s">
        <v>502</v>
      </c>
      <c r="B44" s="76">
        <v>519.16710417434194</v>
      </c>
      <c r="C44" s="76">
        <v>6.2955872685947103</v>
      </c>
      <c r="D44" s="76">
        <v>1039.2804850702601</v>
      </c>
      <c r="E44" s="76">
        <v>278.65881320679802</v>
      </c>
      <c r="F44" s="76">
        <v>200.93303290394999</v>
      </c>
      <c r="G44" s="76">
        <v>1344.36398769575</v>
      </c>
      <c r="H44" s="76">
        <v>2155.3747059120601</v>
      </c>
      <c r="I44" s="76"/>
      <c r="J44" s="76"/>
      <c r="K44" s="76"/>
      <c r="L44" s="76"/>
      <c r="M44" s="76" t="s">
        <v>455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76">
        <v>0</v>
      </c>
      <c r="AE44" s="76">
        <v>0</v>
      </c>
      <c r="AF44" s="76">
        <v>0</v>
      </c>
      <c r="AG44" s="76">
        <v>0</v>
      </c>
      <c r="AH44" s="76">
        <v>0</v>
      </c>
      <c r="AI44" s="76">
        <v>0</v>
      </c>
      <c r="AJ44" s="76">
        <v>0</v>
      </c>
      <c r="AK44" s="76">
        <v>0</v>
      </c>
      <c r="AL44" s="76">
        <v>0</v>
      </c>
      <c r="AM44" s="76">
        <v>0</v>
      </c>
      <c r="AN44" s="76">
        <v>0</v>
      </c>
      <c r="AO44" s="76">
        <v>0</v>
      </c>
      <c r="AP44" s="76">
        <v>0</v>
      </c>
      <c r="AQ44" s="76">
        <v>0</v>
      </c>
      <c r="AR44" s="76">
        <v>0</v>
      </c>
      <c r="AS44" s="76">
        <v>0</v>
      </c>
      <c r="AT44" s="76">
        <v>0</v>
      </c>
      <c r="AU44" s="76">
        <v>0</v>
      </c>
      <c r="AV44" s="76">
        <v>0</v>
      </c>
      <c r="AW44" s="76">
        <v>0</v>
      </c>
      <c r="AX44" s="76">
        <v>0</v>
      </c>
      <c r="AY44" s="76">
        <v>0</v>
      </c>
      <c r="AZ44" s="76">
        <v>0</v>
      </c>
      <c r="BA44" s="76">
        <v>0</v>
      </c>
      <c r="BB44" s="76">
        <v>0</v>
      </c>
      <c r="BC44" s="76">
        <v>0</v>
      </c>
      <c r="BD44" s="76">
        <v>0</v>
      </c>
      <c r="BE44" s="76">
        <v>0</v>
      </c>
      <c r="BF44" s="76">
        <v>0</v>
      </c>
      <c r="BG44" s="76">
        <v>0</v>
      </c>
      <c r="BH44" s="76">
        <v>0</v>
      </c>
      <c r="BI44" s="76">
        <v>0</v>
      </c>
      <c r="BJ44" s="76">
        <v>0</v>
      </c>
      <c r="BK44" s="76">
        <v>0</v>
      </c>
      <c r="BL44" s="76">
        <v>0</v>
      </c>
      <c r="BM44" s="76">
        <v>0</v>
      </c>
      <c r="BN44" s="76">
        <v>0</v>
      </c>
      <c r="BO44" s="76">
        <v>0</v>
      </c>
      <c r="BP44" s="76">
        <v>0</v>
      </c>
      <c r="BQ44" s="76">
        <v>0</v>
      </c>
      <c r="BR44" s="76">
        <v>0</v>
      </c>
      <c r="BS44" s="76">
        <v>0</v>
      </c>
      <c r="BT44" s="76">
        <v>0</v>
      </c>
      <c r="BU44" s="76">
        <v>0</v>
      </c>
      <c r="BV44" s="76">
        <v>0</v>
      </c>
      <c r="BW44" s="76">
        <v>0</v>
      </c>
      <c r="BX44" s="76">
        <v>0</v>
      </c>
      <c r="BY44" s="94"/>
      <c r="BZ44" s="29" t="e">
        <f t="shared" si="0"/>
        <v>#DIV/0!</v>
      </c>
      <c r="CA44" s="69">
        <f t="shared" si="9"/>
        <v>-1</v>
      </c>
      <c r="CB44" s="69">
        <f t="shared" si="10"/>
        <v>-1</v>
      </c>
      <c r="CC44" s="69">
        <f t="shared" si="11"/>
        <v>-1</v>
      </c>
      <c r="CD44" s="69">
        <f t="shared" si="12"/>
        <v>-1</v>
      </c>
      <c r="CE44" s="69">
        <f t="shared" si="13"/>
        <v>-1</v>
      </c>
      <c r="CF44" s="69">
        <f t="shared" si="14"/>
        <v>-1</v>
      </c>
      <c r="CG44" s="69">
        <f t="shared" si="15"/>
        <v>-1</v>
      </c>
    </row>
    <row r="45" spans="1:85">
      <c r="A45" s="15" t="s">
        <v>503</v>
      </c>
      <c r="B45" s="76">
        <v>47794.897986853</v>
      </c>
      <c r="C45" s="76">
        <v>538.71124407424099</v>
      </c>
      <c r="D45" s="76">
        <v>43989.1616156612</v>
      </c>
      <c r="E45" s="76">
        <v>38043.728889831902</v>
      </c>
      <c r="F45" s="76">
        <v>24127.623798001401</v>
      </c>
      <c r="G45" s="76">
        <v>256622.57125184801</v>
      </c>
      <c r="H45" s="76">
        <v>2594.9879736610401</v>
      </c>
      <c r="I45" s="76"/>
      <c r="J45" s="76"/>
      <c r="K45" s="76"/>
      <c r="L45" s="76"/>
      <c r="M45" s="76" t="s">
        <v>397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76">
        <v>0</v>
      </c>
      <c r="AO45" s="76">
        <v>0</v>
      </c>
      <c r="AP45" s="76">
        <v>0</v>
      </c>
      <c r="AQ45" s="76">
        <v>0</v>
      </c>
      <c r="AR45" s="76">
        <v>0</v>
      </c>
      <c r="AS45" s="76">
        <v>0</v>
      </c>
      <c r="AT45" s="76">
        <v>0</v>
      </c>
      <c r="AU45" s="76">
        <v>0</v>
      </c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  <c r="BC45" s="76">
        <v>0</v>
      </c>
      <c r="BD45" s="76">
        <v>0</v>
      </c>
      <c r="BE45" s="76">
        <v>0</v>
      </c>
      <c r="BF45" s="76">
        <v>0</v>
      </c>
      <c r="BG45" s="76">
        <v>0</v>
      </c>
      <c r="BH45" s="76">
        <v>0</v>
      </c>
      <c r="BI45" s="76">
        <v>0</v>
      </c>
      <c r="BJ45" s="76">
        <v>0</v>
      </c>
      <c r="BK45" s="76">
        <v>0</v>
      </c>
      <c r="BL45" s="76">
        <v>0</v>
      </c>
      <c r="BM45" s="76">
        <v>0</v>
      </c>
      <c r="BN45" s="76">
        <v>0</v>
      </c>
      <c r="BO45" s="76">
        <v>0</v>
      </c>
      <c r="BP45" s="76">
        <v>0</v>
      </c>
      <c r="BQ45" s="76">
        <v>0</v>
      </c>
      <c r="BR45" s="76">
        <v>0</v>
      </c>
      <c r="BS45" s="76">
        <v>0</v>
      </c>
      <c r="BT45" s="76">
        <v>0</v>
      </c>
      <c r="BU45" s="76">
        <v>0</v>
      </c>
      <c r="BV45" s="76">
        <v>0</v>
      </c>
      <c r="BW45" s="76">
        <v>0</v>
      </c>
      <c r="BX45" s="76">
        <v>0</v>
      </c>
      <c r="BY45" s="94"/>
      <c r="BZ45" s="29" t="e">
        <f t="shared" si="0"/>
        <v>#DIV/0!</v>
      </c>
      <c r="CA45" s="69">
        <f t="shared" si="9"/>
        <v>-1</v>
      </c>
      <c r="CB45" s="69">
        <f t="shared" si="10"/>
        <v>-1</v>
      </c>
      <c r="CC45" s="69">
        <f t="shared" si="11"/>
        <v>-1</v>
      </c>
      <c r="CD45" s="69">
        <f t="shared" si="12"/>
        <v>-1</v>
      </c>
      <c r="CE45" s="69">
        <f t="shared" si="13"/>
        <v>-1</v>
      </c>
      <c r="CF45" s="69">
        <f t="shared" si="14"/>
        <v>-1</v>
      </c>
      <c r="CG45" s="69">
        <f t="shared" si="15"/>
        <v>-1</v>
      </c>
    </row>
    <row r="46" spans="1:85">
      <c r="A46" s="15" t="s">
        <v>504</v>
      </c>
      <c r="B46" s="76">
        <v>4199.2172319254996</v>
      </c>
      <c r="C46" s="76">
        <v>31.199291745783199</v>
      </c>
      <c r="D46" s="76">
        <v>9575.1690227837607</v>
      </c>
      <c r="E46" s="76">
        <v>2071.3823688174998</v>
      </c>
      <c r="F46" s="76">
        <v>1418.4294288518399</v>
      </c>
      <c r="G46" s="76">
        <v>21534.032800424</v>
      </c>
      <c r="H46" s="76">
        <v>262.34332580338003</v>
      </c>
      <c r="I46" s="76"/>
      <c r="J46" s="76"/>
      <c r="K46" s="76"/>
      <c r="L46" s="76"/>
      <c r="M46" s="76" t="s">
        <v>456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76">
        <v>0</v>
      </c>
      <c r="AE46" s="76">
        <v>0</v>
      </c>
      <c r="AF46" s="76">
        <v>0</v>
      </c>
      <c r="AG46" s="76">
        <v>0</v>
      </c>
      <c r="AH46" s="76">
        <v>0</v>
      </c>
      <c r="AI46" s="76">
        <v>0</v>
      </c>
      <c r="AJ46" s="76">
        <v>0</v>
      </c>
      <c r="AK46" s="76">
        <v>0</v>
      </c>
      <c r="AL46" s="76">
        <v>0</v>
      </c>
      <c r="AM46" s="76">
        <v>0</v>
      </c>
      <c r="AN46" s="76">
        <v>0</v>
      </c>
      <c r="AO46" s="76">
        <v>0</v>
      </c>
      <c r="AP46" s="76">
        <v>0</v>
      </c>
      <c r="AQ46" s="76">
        <v>0</v>
      </c>
      <c r="AR46" s="76">
        <v>0</v>
      </c>
      <c r="AS46" s="76">
        <v>0</v>
      </c>
      <c r="AT46" s="76">
        <v>0</v>
      </c>
      <c r="AU46" s="76">
        <v>0</v>
      </c>
      <c r="AV46" s="76">
        <v>0</v>
      </c>
      <c r="AW46" s="76">
        <v>0</v>
      </c>
      <c r="AX46" s="76">
        <v>0</v>
      </c>
      <c r="AY46" s="76">
        <v>0</v>
      </c>
      <c r="AZ46" s="76">
        <v>0</v>
      </c>
      <c r="BA46" s="76">
        <v>0</v>
      </c>
      <c r="BB46" s="76">
        <v>0</v>
      </c>
      <c r="BC46" s="76">
        <v>0</v>
      </c>
      <c r="BD46" s="76">
        <v>0</v>
      </c>
      <c r="BE46" s="76">
        <v>0</v>
      </c>
      <c r="BF46" s="76">
        <v>0</v>
      </c>
      <c r="BG46" s="76">
        <v>0</v>
      </c>
      <c r="BH46" s="76">
        <v>0</v>
      </c>
      <c r="BI46" s="76">
        <v>0</v>
      </c>
      <c r="BJ46" s="76">
        <v>0</v>
      </c>
      <c r="BK46" s="76">
        <v>0</v>
      </c>
      <c r="BL46" s="76">
        <v>0</v>
      </c>
      <c r="BM46" s="76">
        <v>0</v>
      </c>
      <c r="BN46" s="76">
        <v>0</v>
      </c>
      <c r="BO46" s="76">
        <v>0</v>
      </c>
      <c r="BP46" s="76">
        <v>0</v>
      </c>
      <c r="BQ46" s="76">
        <v>0</v>
      </c>
      <c r="BR46" s="76">
        <v>0</v>
      </c>
      <c r="BS46" s="76">
        <v>0</v>
      </c>
      <c r="BT46" s="76">
        <v>0</v>
      </c>
      <c r="BU46" s="76">
        <v>0</v>
      </c>
      <c r="BV46" s="76">
        <v>0</v>
      </c>
      <c r="BW46" s="76">
        <v>0</v>
      </c>
      <c r="BX46" s="76">
        <v>0</v>
      </c>
      <c r="BY46" s="94"/>
      <c r="BZ46" s="29" t="e">
        <f t="shared" si="0"/>
        <v>#DIV/0!</v>
      </c>
      <c r="CA46" s="69">
        <f t="shared" si="9"/>
        <v>-1</v>
      </c>
      <c r="CB46" s="69">
        <f t="shared" si="10"/>
        <v>-1</v>
      </c>
      <c r="CC46" s="69">
        <f t="shared" si="11"/>
        <v>-1</v>
      </c>
      <c r="CD46" s="69">
        <f t="shared" si="12"/>
        <v>-1</v>
      </c>
      <c r="CE46" s="69">
        <f t="shared" si="13"/>
        <v>-1</v>
      </c>
      <c r="CF46" s="69">
        <f t="shared" si="14"/>
        <v>-1</v>
      </c>
      <c r="CG46" s="69">
        <f t="shared" si="15"/>
        <v>-1</v>
      </c>
    </row>
    <row r="47" spans="1:85">
      <c r="A47" s="15" t="s">
        <v>505</v>
      </c>
      <c r="B47" s="76">
        <v>16.0693969424545</v>
      </c>
      <c r="C47" s="76">
        <v>0.54570536515824397</v>
      </c>
      <c r="D47" s="76">
        <v>17.307287815769801</v>
      </c>
      <c r="E47" s="76">
        <v>3465.2669258061701</v>
      </c>
      <c r="F47" s="76">
        <v>1826.60446216176</v>
      </c>
      <c r="G47" s="76">
        <v>1.8868850154672301</v>
      </c>
      <c r="H47" s="76">
        <v>162.91440846754799</v>
      </c>
      <c r="I47" s="76"/>
      <c r="J47" s="76"/>
      <c r="K47" s="76"/>
      <c r="L47" s="76"/>
      <c r="M47" s="76" t="s">
        <v>457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6.5894574955494304E-4</v>
      </c>
      <c r="U47" s="76">
        <v>9.67628697564441E-4</v>
      </c>
      <c r="V47" s="76">
        <v>0.40852746462959499</v>
      </c>
      <c r="W47" s="76">
        <v>2.3936296426858802E-3</v>
      </c>
      <c r="X47" s="76">
        <v>2.3353777271449601E-4</v>
      </c>
      <c r="Y47" s="76">
        <v>9.4241176722498698E-4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6.0563557488273905E-4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2.9468928498597599E-2</v>
      </c>
      <c r="AL47" s="76">
        <v>0</v>
      </c>
      <c r="AM47" s="76">
        <v>7.37306062159319E-3</v>
      </c>
      <c r="AN47" s="76">
        <v>0.76671514189498502</v>
      </c>
      <c r="AO47" s="76">
        <v>8.5190883447146398E-2</v>
      </c>
      <c r="AP47" s="76">
        <v>0.851906025342132</v>
      </c>
      <c r="AQ47" s="76">
        <v>0</v>
      </c>
      <c r="AR47" s="76">
        <v>1.4989095829406199E-3</v>
      </c>
      <c r="AS47" s="76">
        <v>9.5946346114629897</v>
      </c>
      <c r="AT47" s="76">
        <v>1.06962393888788E-3</v>
      </c>
      <c r="AU47" s="76">
        <v>4.2235811879605798</v>
      </c>
      <c r="AV47" s="76">
        <v>2.0853131389958901</v>
      </c>
      <c r="AW47" s="76">
        <v>6.4457602363354903E-3</v>
      </c>
      <c r="AX47" s="76">
        <v>7.2465491603146202</v>
      </c>
      <c r="AY47" s="76">
        <v>11.883067841730099</v>
      </c>
      <c r="AZ47" s="76">
        <v>3.0935536853012402</v>
      </c>
      <c r="BA47" s="76">
        <v>963.04341846139698</v>
      </c>
      <c r="BB47" s="76">
        <v>324.18155864228402</v>
      </c>
      <c r="BC47" s="76">
        <v>638.86185981911296</v>
      </c>
      <c r="BD47" s="76">
        <v>0.44142418580553999</v>
      </c>
      <c r="BE47" s="76">
        <v>0.39227559979496901</v>
      </c>
      <c r="BF47" s="76">
        <v>210.78107034397601</v>
      </c>
      <c r="BG47" s="76">
        <v>0.53339010234957795</v>
      </c>
      <c r="BH47" s="76">
        <v>2.0197130684479901E-3</v>
      </c>
      <c r="BI47" s="76">
        <v>4.2008686210640597E-4</v>
      </c>
      <c r="BJ47" s="76">
        <v>5.5119209422554098E-2</v>
      </c>
      <c r="BK47" s="76">
        <v>5.5445912355252796E-3</v>
      </c>
      <c r="BL47" s="76">
        <v>0</v>
      </c>
      <c r="BM47" s="76">
        <v>23.898820527235401</v>
      </c>
      <c r="BN47" s="76">
        <v>49.524579440797503</v>
      </c>
      <c r="BO47" s="76">
        <v>0.413749455733948</v>
      </c>
      <c r="BP47" s="76">
        <v>0.227770221068469</v>
      </c>
      <c r="BQ47" s="76">
        <v>0</v>
      </c>
      <c r="BR47" s="76">
        <v>0</v>
      </c>
      <c r="BS47" s="76">
        <v>0</v>
      </c>
      <c r="BT47" s="76">
        <v>0</v>
      </c>
      <c r="BU47" s="76">
        <v>0</v>
      </c>
      <c r="BV47" s="76">
        <v>0</v>
      </c>
      <c r="BW47" s="76">
        <v>7.1394963541064199E-3</v>
      </c>
      <c r="BX47" s="76">
        <v>0</v>
      </c>
      <c r="BY47" s="94"/>
      <c r="BZ47" s="29">
        <f t="shared" si="0"/>
        <v>0</v>
      </c>
      <c r="CA47" s="69">
        <f t="shared" si="9"/>
        <v>-0.97457729956559314</v>
      </c>
      <c r="CB47" s="69">
        <f t="shared" si="10"/>
        <v>-0.94599846294336465</v>
      </c>
      <c r="CC47" s="69">
        <f t="shared" si="11"/>
        <v>-0.95077761262131988</v>
      </c>
      <c r="CD47" s="69">
        <f t="shared" si="12"/>
        <v>-0.72208680050315266</v>
      </c>
      <c r="CE47" s="69">
        <f t="shared" si="13"/>
        <v>-0.82252230006127336</v>
      </c>
      <c r="CF47" s="69">
        <f t="shared" si="14"/>
        <v>-0.87928770476134788</v>
      </c>
      <c r="CG47" s="69">
        <f t="shared" si="15"/>
        <v>-0.99995617639703405</v>
      </c>
    </row>
    <row r="48" spans="1:85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69" t="str">
        <f t="shared" si="9"/>
        <v/>
      </c>
      <c r="CB48" s="69" t="str">
        <f t="shared" si="10"/>
        <v/>
      </c>
      <c r="CC48" s="69" t="str">
        <f t="shared" si="11"/>
        <v/>
      </c>
      <c r="CD48" s="69" t="str">
        <f t="shared" si="12"/>
        <v/>
      </c>
      <c r="CE48" s="69" t="str">
        <f t="shared" si="13"/>
        <v/>
      </c>
      <c r="CF48" s="69" t="str">
        <f t="shared" si="14"/>
        <v/>
      </c>
      <c r="CG48" s="69" t="str">
        <f t="shared" si="15"/>
        <v/>
      </c>
    </row>
    <row r="49" spans="1:85">
      <c r="A49" s="16" t="s">
        <v>339</v>
      </c>
      <c r="B49" s="1">
        <f t="shared" ref="B49:H49" si="16">SUM(B3:B47)</f>
        <v>1813908.5535277575</v>
      </c>
      <c r="C49" s="1">
        <f t="shared" si="16"/>
        <v>24957.858836732052</v>
      </c>
      <c r="D49" s="1">
        <f t="shared" si="16"/>
        <v>1319189.6868901609</v>
      </c>
      <c r="E49" s="1">
        <f t="shared" si="16"/>
        <v>303875.68256240198</v>
      </c>
      <c r="F49" s="1">
        <f t="shared" si="16"/>
        <v>185216.70668254327</v>
      </c>
      <c r="G49" s="1">
        <f t="shared" si="16"/>
        <v>2663026.6520314924</v>
      </c>
      <c r="H49" s="1">
        <f t="shared" si="16"/>
        <v>321183.29800142319</v>
      </c>
      <c r="I49" s="1"/>
      <c r="J49" s="1"/>
      <c r="K49" s="1"/>
      <c r="L49" s="94"/>
      <c r="M49" s="94"/>
      <c r="N49" s="1">
        <f t="shared" ref="N49:BX49" si="17">SUM(N3:N47)</f>
        <v>26.307008320732201</v>
      </c>
      <c r="O49" s="1">
        <f t="shared" si="17"/>
        <v>2814.7294985149911</v>
      </c>
      <c r="P49" s="1">
        <f t="shared" si="17"/>
        <v>1562.393117970096</v>
      </c>
      <c r="Q49" s="1">
        <f t="shared" si="17"/>
        <v>1560.4136444798212</v>
      </c>
      <c r="R49" s="1">
        <f t="shared" si="17"/>
        <v>335.71109209461667</v>
      </c>
      <c r="S49" s="1">
        <f t="shared" si="17"/>
        <v>13.973732591243172</v>
      </c>
      <c r="T49" s="1">
        <f t="shared" si="17"/>
        <v>2505.4396802066281</v>
      </c>
      <c r="U49" s="1">
        <f t="shared" si="17"/>
        <v>41173.921796716051</v>
      </c>
      <c r="V49" s="1">
        <f t="shared" si="17"/>
        <v>1255598.2062114268</v>
      </c>
      <c r="W49" s="1">
        <f t="shared" si="17"/>
        <v>3557.5486950221975</v>
      </c>
      <c r="X49" s="1">
        <f t="shared" si="17"/>
        <v>3518.2870108630686</v>
      </c>
      <c r="Y49" s="1">
        <f t="shared" si="17"/>
        <v>1314.3311672170494</v>
      </c>
      <c r="Z49" s="1">
        <f t="shared" si="17"/>
        <v>21305.134176470176</v>
      </c>
      <c r="AA49" s="1">
        <f t="shared" si="17"/>
        <v>15.267455887617874</v>
      </c>
      <c r="AB49" s="1">
        <f t="shared" si="17"/>
        <v>8276.1174767958692</v>
      </c>
      <c r="AC49" s="1">
        <f t="shared" si="17"/>
        <v>8276.1174767958692</v>
      </c>
      <c r="AD49" s="1">
        <f t="shared" si="17"/>
        <v>49.490827796820739</v>
      </c>
      <c r="AE49" s="1">
        <f t="shared" si="17"/>
        <v>1264.9479772825989</v>
      </c>
      <c r="AF49" s="1">
        <f t="shared" si="17"/>
        <v>47.582710976170091</v>
      </c>
      <c r="AG49" s="1">
        <f t="shared" si="17"/>
        <v>1246.9584022961576</v>
      </c>
      <c r="AH49" s="1">
        <f t="shared" si="17"/>
        <v>1598.3878782525644</v>
      </c>
      <c r="AI49" s="1">
        <f t="shared" si="17"/>
        <v>16393.365432192928</v>
      </c>
      <c r="AJ49" s="1">
        <f t="shared" si="17"/>
        <v>24.31106351251475</v>
      </c>
      <c r="AK49" s="1">
        <f t="shared" si="17"/>
        <v>20640.078890488254</v>
      </c>
      <c r="AL49" s="1">
        <f t="shared" si="17"/>
        <v>0</v>
      </c>
      <c r="AM49" s="1">
        <f t="shared" si="17"/>
        <v>184472.8120863254</v>
      </c>
      <c r="AN49" s="1">
        <f t="shared" si="17"/>
        <v>749632.51365302037</v>
      </c>
      <c r="AO49" s="1">
        <f t="shared" si="17"/>
        <v>83243.176395306771</v>
      </c>
      <c r="AP49" s="1">
        <f t="shared" si="17"/>
        <v>832925.18087612418</v>
      </c>
      <c r="AQ49" s="1">
        <f t="shared" si="17"/>
        <v>39.418378525743243</v>
      </c>
      <c r="AR49" s="1">
        <f t="shared" si="17"/>
        <v>2767.6167269113657</v>
      </c>
      <c r="AS49" s="1">
        <f t="shared" si="17"/>
        <v>2811.1683229514733</v>
      </c>
      <c r="AT49" s="1">
        <f t="shared" si="17"/>
        <v>69817.554237612931</v>
      </c>
      <c r="AU49" s="1">
        <f t="shared" si="17"/>
        <v>1098.4807540863021</v>
      </c>
      <c r="AV49" s="1">
        <f t="shared" si="17"/>
        <v>1102.3736846138395</v>
      </c>
      <c r="AW49" s="1">
        <f t="shared" si="17"/>
        <v>2612.8574610351693</v>
      </c>
      <c r="AX49" s="1">
        <f t="shared" si="17"/>
        <v>1687.1633652094017</v>
      </c>
      <c r="AY49" s="1">
        <f t="shared" si="17"/>
        <v>360.8317776814817</v>
      </c>
      <c r="AZ49" s="1">
        <f t="shared" si="17"/>
        <v>740.80563833338374</v>
      </c>
      <c r="BA49" s="1">
        <f t="shared" si="17"/>
        <v>140832.13170582891</v>
      </c>
      <c r="BB49" s="1">
        <f t="shared" si="17"/>
        <v>78404.140729008985</v>
      </c>
      <c r="BC49" s="1">
        <f t="shared" si="17"/>
        <v>62427.990976820132</v>
      </c>
      <c r="BD49" s="1">
        <f t="shared" si="17"/>
        <v>205.04410693421829</v>
      </c>
      <c r="BE49" s="1">
        <f t="shared" si="17"/>
        <v>48.216963280341766</v>
      </c>
      <c r="BF49" s="1">
        <f t="shared" si="17"/>
        <v>32749.726007208617</v>
      </c>
      <c r="BG49" s="1">
        <f t="shared" si="17"/>
        <v>525.52468809626362</v>
      </c>
      <c r="BH49" s="1">
        <f t="shared" si="17"/>
        <v>5829.566468141019</v>
      </c>
      <c r="BI49" s="1">
        <f t="shared" si="17"/>
        <v>820.51870790831913</v>
      </c>
      <c r="BJ49" s="1">
        <f t="shared" si="17"/>
        <v>698.22936083669811</v>
      </c>
      <c r="BK49" s="1">
        <f t="shared" si="17"/>
        <v>14595.736459345042</v>
      </c>
      <c r="BL49" s="1">
        <f t="shared" si="17"/>
        <v>5128.1358207998301</v>
      </c>
      <c r="BM49" s="1">
        <f t="shared" si="17"/>
        <v>6265.333532715109</v>
      </c>
      <c r="BN49" s="1">
        <f t="shared" si="17"/>
        <v>5840.3106138857529</v>
      </c>
      <c r="BO49" s="1">
        <f t="shared" si="17"/>
        <v>412.25281674659988</v>
      </c>
      <c r="BP49" s="1">
        <f t="shared" si="17"/>
        <v>1357851.4297576284</v>
      </c>
      <c r="BQ49" s="1">
        <f t="shared" si="17"/>
        <v>4473.1951387604122</v>
      </c>
      <c r="BR49" s="1">
        <f t="shared" si="17"/>
        <v>11851.950619271089</v>
      </c>
      <c r="BS49" s="1">
        <f t="shared" si="17"/>
        <v>5212.0818737313748</v>
      </c>
      <c r="BT49" s="1">
        <f t="shared" si="17"/>
        <v>13449.101778082892</v>
      </c>
      <c r="BU49" s="1">
        <f t="shared" si="17"/>
        <v>2.9743465659103103</v>
      </c>
      <c r="BV49" s="1">
        <f t="shared" si="17"/>
        <v>10630.199326896136</v>
      </c>
      <c r="BW49" s="1">
        <f t="shared" si="17"/>
        <v>185229.71039848888</v>
      </c>
      <c r="BX49" s="1">
        <f t="shared" si="17"/>
        <v>10794.242014985264</v>
      </c>
      <c r="BY49" s="94"/>
      <c r="BZ49" s="94"/>
      <c r="CA49" s="69">
        <f t="shared" si="9"/>
        <v>-0.30779409812611985</v>
      </c>
      <c r="CB49" s="69">
        <f t="shared" si="10"/>
        <v>-0.17300281945216589</v>
      </c>
      <c r="CC49" s="69">
        <f t="shared" si="11"/>
        <v>-0.36860848052894485</v>
      </c>
      <c r="CD49" s="69">
        <f t="shared" si="12"/>
        <v>-0.53654688483699742</v>
      </c>
      <c r="CE49" s="69">
        <f t="shared" si="13"/>
        <v>-0.57668969428664074</v>
      </c>
      <c r="CF49" s="69">
        <f t="shared" si="14"/>
        <v>-0.49010971079775334</v>
      </c>
      <c r="CG49" s="69">
        <f t="shared" si="15"/>
        <v>-0.42328971789290204</v>
      </c>
    </row>
    <row r="50" spans="1:85">
      <c r="A50" s="16" t="s">
        <v>458</v>
      </c>
      <c r="B50" s="1">
        <f>SUM(B3:B15)</f>
        <v>1386897.0208867814</v>
      </c>
      <c r="C50" s="1">
        <f t="shared" ref="C50:H50" si="18">SUM(C3:C15)</f>
        <v>21390.775009724654</v>
      </c>
      <c r="D50" s="1">
        <f t="shared" si="18"/>
        <v>855161.19484796189</v>
      </c>
      <c r="E50" s="1">
        <f>SUM(E3:E15)</f>
        <v>103639.40500175748</v>
      </c>
      <c r="F50" s="1">
        <f t="shared" si="18"/>
        <v>51370.214403933591</v>
      </c>
      <c r="G50" s="1">
        <f t="shared" si="18"/>
        <v>1124204.1694392387</v>
      </c>
      <c r="H50" s="1">
        <f t="shared" si="18"/>
        <v>205215.04939056313</v>
      </c>
      <c r="I50" s="1"/>
      <c r="J50" s="1"/>
      <c r="K50" s="1"/>
      <c r="L50" s="94"/>
      <c r="M50" s="94"/>
      <c r="N50" s="1">
        <f t="shared" ref="N50:BX50" si="19">SUM(N3:N15)</f>
        <v>0</v>
      </c>
      <c r="O50" s="1">
        <f t="shared" si="19"/>
        <v>1214.7933522949768</v>
      </c>
      <c r="P50" s="1">
        <f t="shared" si="19"/>
        <v>1486.1015792903593</v>
      </c>
      <c r="Q50" s="1">
        <f t="shared" si="19"/>
        <v>1486.1015792903593</v>
      </c>
      <c r="R50" s="1">
        <f t="shared" si="19"/>
        <v>252.78818964054858</v>
      </c>
      <c r="S50" s="1">
        <f t="shared" si="19"/>
        <v>0</v>
      </c>
      <c r="T50" s="1">
        <f t="shared" si="19"/>
        <v>1667.3162019064966</v>
      </c>
      <c r="U50" s="1">
        <f t="shared" si="19"/>
        <v>19603.437696994206</v>
      </c>
      <c r="V50" s="1">
        <f t="shared" si="19"/>
        <v>1115125.2811379773</v>
      </c>
      <c r="W50" s="1">
        <f t="shared" si="19"/>
        <v>2944.3556594411025</v>
      </c>
      <c r="X50" s="1">
        <f t="shared" si="19"/>
        <v>1696.0848736301202</v>
      </c>
      <c r="Y50" s="1">
        <f t="shared" si="19"/>
        <v>1064.9179149454928</v>
      </c>
      <c r="Z50" s="1">
        <f t="shared" si="19"/>
        <v>20888.585366258088</v>
      </c>
      <c r="AA50" s="1">
        <f t="shared" si="19"/>
        <v>0</v>
      </c>
      <c r="AB50" s="1">
        <f t="shared" si="19"/>
        <v>5220.6397141587604</v>
      </c>
      <c r="AC50" s="1">
        <f t="shared" si="19"/>
        <v>5220.6397141587604</v>
      </c>
      <c r="AD50" s="1">
        <f t="shared" si="19"/>
        <v>49.490827796820739</v>
      </c>
      <c r="AE50" s="1">
        <f t="shared" si="19"/>
        <v>1094.5781804322701</v>
      </c>
      <c r="AF50" s="1">
        <f t="shared" si="19"/>
        <v>32.426645211142628</v>
      </c>
      <c r="AG50" s="1">
        <f t="shared" si="19"/>
        <v>233.04793732723738</v>
      </c>
      <c r="AH50" s="1">
        <f t="shared" si="19"/>
        <v>1016.7390861034172</v>
      </c>
      <c r="AI50" s="1">
        <f t="shared" si="19"/>
        <v>15925.454361275502</v>
      </c>
      <c r="AJ50" s="1">
        <f t="shared" si="19"/>
        <v>12.213531278361682</v>
      </c>
      <c r="AK50" s="1">
        <f t="shared" si="19"/>
        <v>19471.585268050185</v>
      </c>
      <c r="AL50" s="1">
        <f t="shared" si="19"/>
        <v>0</v>
      </c>
      <c r="AM50" s="1">
        <f t="shared" si="19"/>
        <v>143251.75613649384</v>
      </c>
      <c r="AN50" s="1">
        <f t="shared" si="19"/>
        <v>585594.24307816208</v>
      </c>
      <c r="AO50" s="1">
        <f t="shared" si="19"/>
        <v>65016.681556612406</v>
      </c>
      <c r="AP50" s="1">
        <f t="shared" si="19"/>
        <v>650660.41546257166</v>
      </c>
      <c r="AQ50" s="1">
        <f t="shared" si="19"/>
        <v>39.236764885008817</v>
      </c>
      <c r="AR50" s="1">
        <f t="shared" si="19"/>
        <v>1918.6614330891371</v>
      </c>
      <c r="AS50" s="1">
        <f t="shared" si="19"/>
        <v>1781.9149716181341</v>
      </c>
      <c r="AT50" s="1">
        <f t="shared" si="19"/>
        <v>56151.78163695251</v>
      </c>
      <c r="AU50" s="1">
        <f t="shared" si="19"/>
        <v>699.23211830572495</v>
      </c>
      <c r="AV50" s="1">
        <f t="shared" si="19"/>
        <v>509.79169833947634</v>
      </c>
      <c r="AW50" s="1">
        <f t="shared" si="19"/>
        <v>1533.1065101376191</v>
      </c>
      <c r="AX50" s="1">
        <f t="shared" si="19"/>
        <v>530.07255399611972</v>
      </c>
      <c r="AY50" s="1">
        <f t="shared" si="19"/>
        <v>321.00380202615793</v>
      </c>
      <c r="AZ50" s="1">
        <f t="shared" si="19"/>
        <v>489.07774002825624</v>
      </c>
      <c r="BA50" s="1">
        <f t="shared" si="19"/>
        <v>90023.498013525459</v>
      </c>
      <c r="BB50" s="1">
        <f t="shared" si="19"/>
        <v>43036.238476533355</v>
      </c>
      <c r="BC50" s="1">
        <f t="shared" si="19"/>
        <v>46987.259536992235</v>
      </c>
      <c r="BD50" s="1">
        <f t="shared" si="19"/>
        <v>202.18605024578102</v>
      </c>
      <c r="BE50" s="1">
        <f t="shared" si="19"/>
        <v>20.304357766442337</v>
      </c>
      <c r="BF50" s="1">
        <f t="shared" si="19"/>
        <v>19582.746204115807</v>
      </c>
      <c r="BG50" s="1">
        <f t="shared" si="19"/>
        <v>378.80473698937794</v>
      </c>
      <c r="BH50" s="1">
        <f t="shared" si="19"/>
        <v>3361.995020437957</v>
      </c>
      <c r="BI50" s="1">
        <f t="shared" si="19"/>
        <v>264.73371734195325</v>
      </c>
      <c r="BJ50" s="1">
        <f t="shared" si="19"/>
        <v>392.21513816189594</v>
      </c>
      <c r="BK50" s="1">
        <f t="shared" si="19"/>
        <v>8424.3397397720728</v>
      </c>
      <c r="BL50" s="1">
        <f t="shared" si="19"/>
        <v>3670.2569724755263</v>
      </c>
      <c r="BM50" s="1">
        <f t="shared" si="19"/>
        <v>1989.1160678292733</v>
      </c>
      <c r="BN50" s="1">
        <f t="shared" si="19"/>
        <v>2378.6569320085323</v>
      </c>
      <c r="BO50" s="1">
        <f t="shared" si="19"/>
        <v>176.94111741278104</v>
      </c>
      <c r="BP50" s="1">
        <f t="shared" si="19"/>
        <v>989828.52346969862</v>
      </c>
      <c r="BQ50" s="1">
        <f t="shared" si="19"/>
        <v>248.31314432927468</v>
      </c>
      <c r="BR50" s="1">
        <f t="shared" si="19"/>
        <v>6563.1679758994997</v>
      </c>
      <c r="BS50" s="1">
        <f t="shared" si="19"/>
        <v>4781.0983091081316</v>
      </c>
      <c r="BT50" s="1">
        <f t="shared" si="19"/>
        <v>7647.6824997031526</v>
      </c>
      <c r="BU50" s="1">
        <f t="shared" si="19"/>
        <v>0</v>
      </c>
      <c r="BV50" s="1">
        <f t="shared" si="19"/>
        <v>8722.0491526192927</v>
      </c>
      <c r="BW50" s="1">
        <f t="shared" si="19"/>
        <v>148163.3156180807</v>
      </c>
      <c r="BX50" s="1">
        <f t="shared" si="19"/>
        <v>5522.0966604611676</v>
      </c>
      <c r="BY50" s="94"/>
      <c r="BZ50" s="94"/>
      <c r="CA50" s="69">
        <f t="shared" si="9"/>
        <v>-0.19595668290860802</v>
      </c>
      <c r="CB50" s="69">
        <f t="shared" si="10"/>
        <v>-8.9720439806503904E-2</v>
      </c>
      <c r="CC50" s="69">
        <f t="shared" si="11"/>
        <v>-0.23913711311672436</v>
      </c>
      <c r="CD50" s="69">
        <f t="shared" si="12"/>
        <v>-0.13137770318153721</v>
      </c>
      <c r="CE50" s="69">
        <f t="shared" si="13"/>
        <v>-0.1622336216444149</v>
      </c>
      <c r="CF50" s="69">
        <f t="shared" si="14"/>
        <v>-0.11952957445138072</v>
      </c>
      <c r="CG50" s="69">
        <f t="shared" si="15"/>
        <v>-0.27800950243128697</v>
      </c>
    </row>
    <row r="51" spans="1:85">
      <c r="A51" s="16" t="s">
        <v>459</v>
      </c>
      <c r="B51" s="1">
        <f>SUM(B16:B47)</f>
        <v>427011.53264097532</v>
      </c>
      <c r="C51" s="1">
        <f t="shared" ref="C51:H51" si="20">SUM(C16:C47)</f>
        <v>3567.0838270073959</v>
      </c>
      <c r="D51" s="1">
        <f t="shared" si="20"/>
        <v>464028.49204219918</v>
      </c>
      <c r="E51" s="1">
        <f>SUM(E16:E47)</f>
        <v>200236.27756064452</v>
      </c>
      <c r="F51" s="1">
        <f t="shared" si="20"/>
        <v>133846.49227860969</v>
      </c>
      <c r="G51" s="1">
        <f t="shared" si="20"/>
        <v>1538822.4825922544</v>
      </c>
      <c r="H51" s="1">
        <f t="shared" si="20"/>
        <v>115968.24861085996</v>
      </c>
      <c r="I51" s="1"/>
      <c r="J51" s="1"/>
      <c r="K51" s="1"/>
      <c r="L51" s="94"/>
      <c r="M51" s="94"/>
      <c r="N51" s="1">
        <f t="shared" ref="N51:BX51" si="21">SUM(N16:N47)</f>
        <v>26.307008320732201</v>
      </c>
      <c r="O51" s="1">
        <f t="shared" si="21"/>
        <v>1599.9361462200145</v>
      </c>
      <c r="P51" s="1">
        <f t="shared" si="21"/>
        <v>76.291538679736675</v>
      </c>
      <c r="Q51" s="1">
        <f t="shared" si="21"/>
        <v>74.312065189461862</v>
      </c>
      <c r="R51" s="1">
        <f t="shared" si="21"/>
        <v>82.92290245406808</v>
      </c>
      <c r="S51" s="1">
        <f t="shared" si="21"/>
        <v>13.973732591243172</v>
      </c>
      <c r="T51" s="1">
        <f t="shared" si="21"/>
        <v>838.12347830013164</v>
      </c>
      <c r="U51" s="1">
        <f t="shared" si="21"/>
        <v>21570.484099721842</v>
      </c>
      <c r="V51" s="1">
        <f t="shared" si="21"/>
        <v>140472.92507344967</v>
      </c>
      <c r="W51" s="1">
        <f t="shared" si="21"/>
        <v>613.19303558109482</v>
      </c>
      <c r="X51" s="1">
        <f t="shared" si="21"/>
        <v>1822.2021372329482</v>
      </c>
      <c r="Y51" s="1">
        <f t="shared" si="21"/>
        <v>249.41325227155636</v>
      </c>
      <c r="Z51" s="1">
        <f t="shared" si="21"/>
        <v>416.54881021209189</v>
      </c>
      <c r="AA51" s="1">
        <f t="shared" si="21"/>
        <v>15.267455887617874</v>
      </c>
      <c r="AB51" s="1">
        <f t="shared" si="21"/>
        <v>3055.4777626371078</v>
      </c>
      <c r="AC51" s="1">
        <f t="shared" si="21"/>
        <v>3055.4777626371078</v>
      </c>
      <c r="AD51" s="1">
        <f t="shared" si="21"/>
        <v>0</v>
      </c>
      <c r="AE51" s="1">
        <f t="shared" si="21"/>
        <v>170.36979685032873</v>
      </c>
      <c r="AF51" s="1">
        <f t="shared" si="21"/>
        <v>15.156065765027456</v>
      </c>
      <c r="AG51" s="1">
        <f t="shared" si="21"/>
        <v>1013.9104649689201</v>
      </c>
      <c r="AH51" s="1">
        <f t="shared" si="21"/>
        <v>581.64879214914754</v>
      </c>
      <c r="AI51" s="1">
        <f t="shared" si="21"/>
        <v>467.91107091742617</v>
      </c>
      <c r="AJ51" s="1">
        <f t="shared" si="21"/>
        <v>12.097532234153068</v>
      </c>
      <c r="AK51" s="1">
        <f t="shared" si="21"/>
        <v>1168.4936224380631</v>
      </c>
      <c r="AL51" s="1">
        <f t="shared" si="21"/>
        <v>0</v>
      </c>
      <c r="AM51" s="1">
        <f t="shared" si="21"/>
        <v>41221.055949831592</v>
      </c>
      <c r="AN51" s="1">
        <f t="shared" si="21"/>
        <v>164038.27057485827</v>
      </c>
      <c r="AO51" s="1">
        <f t="shared" si="21"/>
        <v>18226.494838694383</v>
      </c>
      <c r="AP51" s="1">
        <f t="shared" si="21"/>
        <v>182264.76541355258</v>
      </c>
      <c r="AQ51" s="1">
        <f t="shared" si="21"/>
        <v>0.18161364073442526</v>
      </c>
      <c r="AR51" s="1">
        <f t="shared" si="21"/>
        <v>848.9552938222289</v>
      </c>
      <c r="AS51" s="1">
        <f t="shared" si="21"/>
        <v>1029.253351333339</v>
      </c>
      <c r="AT51" s="1">
        <f t="shared" si="21"/>
        <v>13665.772600660437</v>
      </c>
      <c r="AU51" s="1">
        <f t="shared" si="21"/>
        <v>399.2486357805771</v>
      </c>
      <c r="AV51" s="1">
        <f t="shared" si="21"/>
        <v>592.58198627436332</v>
      </c>
      <c r="AW51" s="1">
        <f t="shared" si="21"/>
        <v>1079.7509508975502</v>
      </c>
      <c r="AX51" s="1">
        <f t="shared" si="21"/>
        <v>1157.0908112132822</v>
      </c>
      <c r="AY51" s="1">
        <f t="shared" si="21"/>
        <v>39.827975655323783</v>
      </c>
      <c r="AZ51" s="1">
        <f t="shared" si="21"/>
        <v>251.7278983051275</v>
      </c>
      <c r="BA51" s="1">
        <f t="shared" si="21"/>
        <v>50808.633692303469</v>
      </c>
      <c r="BB51" s="1">
        <f t="shared" si="21"/>
        <v>35367.902252475636</v>
      </c>
      <c r="BC51" s="1">
        <f t="shared" si="21"/>
        <v>15440.731439827903</v>
      </c>
      <c r="BD51" s="1">
        <f t="shared" si="21"/>
        <v>2.8580566884373062</v>
      </c>
      <c r="BE51" s="1">
        <f t="shared" si="21"/>
        <v>27.912605513899447</v>
      </c>
      <c r="BF51" s="1">
        <f t="shared" si="21"/>
        <v>13166.97980309281</v>
      </c>
      <c r="BG51" s="1">
        <f t="shared" si="21"/>
        <v>146.71995110688559</v>
      </c>
      <c r="BH51" s="1">
        <f t="shared" si="21"/>
        <v>2467.5714477030615</v>
      </c>
      <c r="BI51" s="1">
        <f t="shared" si="21"/>
        <v>555.7849905663661</v>
      </c>
      <c r="BJ51" s="1">
        <f t="shared" si="21"/>
        <v>306.01422267480228</v>
      </c>
      <c r="BK51" s="1">
        <f t="shared" si="21"/>
        <v>6171.3967195729683</v>
      </c>
      <c r="BL51" s="1">
        <f t="shared" si="21"/>
        <v>1457.8788483243034</v>
      </c>
      <c r="BM51" s="1">
        <f t="shared" si="21"/>
        <v>4276.2174648858372</v>
      </c>
      <c r="BN51" s="1">
        <f t="shared" si="21"/>
        <v>3461.6536818772215</v>
      </c>
      <c r="BO51" s="1">
        <f t="shared" si="21"/>
        <v>235.31169933381886</v>
      </c>
      <c r="BP51" s="1">
        <f t="shared" si="21"/>
        <v>368022.90628792951</v>
      </c>
      <c r="BQ51" s="1">
        <f t="shared" si="21"/>
        <v>4224.8819944311372</v>
      </c>
      <c r="BR51" s="1">
        <f t="shared" si="21"/>
        <v>5288.7826433715882</v>
      </c>
      <c r="BS51" s="1">
        <f t="shared" si="21"/>
        <v>430.98356462324341</v>
      </c>
      <c r="BT51" s="1">
        <f t="shared" si="21"/>
        <v>5801.4192783797407</v>
      </c>
      <c r="BU51" s="1">
        <f t="shared" si="21"/>
        <v>2.9743465659103103</v>
      </c>
      <c r="BV51" s="1">
        <f t="shared" si="21"/>
        <v>1908.1501742768419</v>
      </c>
      <c r="BW51" s="1">
        <f t="shared" si="21"/>
        <v>37066.394780408162</v>
      </c>
      <c r="BX51" s="1">
        <f t="shared" si="21"/>
        <v>5272.1453545240956</v>
      </c>
      <c r="BY51" s="94"/>
      <c r="BZ51" s="94"/>
      <c r="CA51" s="69">
        <f t="shared" si="9"/>
        <v>-0.67103247960387724</v>
      </c>
      <c r="CB51" s="69">
        <f t="shared" si="10"/>
        <v>-0.67242327932103285</v>
      </c>
      <c r="CC51" s="69">
        <f t="shared" si="11"/>
        <v>-0.60721212481716047</v>
      </c>
      <c r="CD51" s="69">
        <f t="shared" si="12"/>
        <v>-0.74625660089533319</v>
      </c>
      <c r="CE51" s="69">
        <f t="shared" si="13"/>
        <v>-0.73575772027812891</v>
      </c>
      <c r="CF51" s="69">
        <f t="shared" si="14"/>
        <v>-0.76084122083531747</v>
      </c>
      <c r="CG51" s="69">
        <f t="shared" si="15"/>
        <v>-0.68037462646532498</v>
      </c>
    </row>
    <row r="53" spans="1:85">
      <c r="A53" s="30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</row>
    <row r="54" spans="1:85">
      <c r="A54" s="30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</row>
    <row r="56" spans="1:85">
      <c r="A56" s="94"/>
      <c r="B56" s="94"/>
      <c r="C56" s="94"/>
      <c r="D56" s="94"/>
      <c r="E56" s="76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</row>
    <row r="57" spans="1:85">
      <c r="A57" s="94"/>
      <c r="B57" s="94"/>
      <c r="C57" s="94"/>
      <c r="D57" s="94"/>
      <c r="E57" s="76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</row>
    <row r="58" spans="1:85">
      <c r="A58" s="94"/>
      <c r="B58" s="94"/>
      <c r="C58" s="94"/>
      <c r="D58" s="94"/>
      <c r="E58" s="76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</row>
    <row r="59" spans="1:85">
      <c r="A59" s="94"/>
      <c r="B59" s="94"/>
      <c r="C59" s="94"/>
      <c r="D59" s="94"/>
      <c r="E59" s="76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</row>
    <row r="60" spans="1:85">
      <c r="A60" s="94"/>
      <c r="B60" s="94"/>
      <c r="C60" s="94"/>
      <c r="D60" s="94"/>
      <c r="E60" s="76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</row>
    <row r="61" spans="1:85">
      <c r="A61" s="94"/>
      <c r="B61" s="94"/>
      <c r="C61" s="94"/>
      <c r="D61" s="94"/>
      <c r="E61" s="76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</row>
    <row r="62" spans="1:85">
      <c r="A62" s="94"/>
      <c r="B62" s="94"/>
      <c r="C62" s="94"/>
      <c r="D62" s="94"/>
      <c r="E62" s="76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</row>
    <row r="63" spans="1:85">
      <c r="A63" s="94"/>
      <c r="B63" s="94"/>
      <c r="C63" s="94"/>
      <c r="D63" s="94"/>
      <c r="E63" s="76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</row>
    <row r="64" spans="1:85">
      <c r="A64" s="94"/>
      <c r="B64" s="94"/>
      <c r="C64" s="94"/>
      <c r="D64" s="94"/>
      <c r="E64" s="76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</row>
    <row r="65" spans="5:5">
      <c r="E65" s="76"/>
    </row>
    <row r="66" spans="5:5">
      <c r="E66" s="76"/>
    </row>
    <row r="67" spans="5:5">
      <c r="E67" s="76"/>
    </row>
    <row r="68" spans="5:5">
      <c r="E68" s="76"/>
    </row>
    <row r="69" spans="5:5">
      <c r="E69" s="76"/>
    </row>
    <row r="70" spans="5:5">
      <c r="E70" s="76"/>
    </row>
    <row r="71" spans="5:5">
      <c r="E71" s="76"/>
    </row>
    <row r="72" spans="5:5">
      <c r="E72" s="76"/>
    </row>
    <row r="73" spans="5:5">
      <c r="E73" s="76"/>
    </row>
    <row r="74" spans="5:5">
      <c r="E74" s="76"/>
    </row>
    <row r="75" spans="5:5">
      <c r="E75" s="76"/>
    </row>
    <row r="76" spans="5:5">
      <c r="E76" s="76"/>
    </row>
    <row r="77" spans="5:5">
      <c r="E77" s="76"/>
    </row>
    <row r="78" spans="5:5">
      <c r="E78" s="76"/>
    </row>
    <row r="79" spans="5:5">
      <c r="E79" s="76"/>
    </row>
    <row r="80" spans="5:5">
      <c r="E80" s="76"/>
    </row>
    <row r="81" spans="5:5">
      <c r="E81" s="76"/>
    </row>
    <row r="82" spans="5:5">
      <c r="E82" s="76"/>
    </row>
    <row r="83" spans="5:5">
      <c r="E83" s="76"/>
    </row>
    <row r="84" spans="5:5">
      <c r="E84" s="76"/>
    </row>
    <row r="85" spans="5:5">
      <c r="E85" s="76"/>
    </row>
    <row r="86" spans="5:5">
      <c r="E86" s="76"/>
    </row>
    <row r="87" spans="5:5">
      <c r="E87" s="7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73"/>
  <sheetViews>
    <sheetView workbookViewId="0">
      <selection activeCell="F67" sqref="F67"/>
    </sheetView>
  </sheetViews>
  <sheetFormatPr defaultRowHeight="15"/>
  <cols>
    <col min="1" max="1" width="20.285156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0" max="10" width="9.1406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28" s="21" customFormat="1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8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s="21" customFormat="1">
      <c r="A2" s="6" t="s">
        <v>218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>
      <c r="A3" s="2" t="s">
        <v>219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2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>
      <c r="A4" s="2" t="s">
        <v>220</v>
      </c>
      <c r="B4" s="2" t="s">
        <v>53</v>
      </c>
      <c r="C4" s="2" t="s">
        <v>81</v>
      </c>
      <c r="D4" s="2" t="s">
        <v>161</v>
      </c>
      <c r="E4" s="2" t="s">
        <v>162</v>
      </c>
      <c r="F4" s="2" t="s">
        <v>163</v>
      </c>
      <c r="G4" s="2" t="s">
        <v>139</v>
      </c>
      <c r="H4" s="2" t="s">
        <v>164</v>
      </c>
      <c r="I4" s="94"/>
      <c r="J4" s="94"/>
      <c r="K4" s="94"/>
      <c r="L4" s="2"/>
      <c r="M4" s="2"/>
      <c r="N4" s="2"/>
      <c r="O4" s="2"/>
      <c r="P4" s="2"/>
      <c r="Q4" s="2"/>
      <c r="R4" s="2"/>
      <c r="S4" s="2"/>
      <c r="T4" s="94"/>
      <c r="U4" s="94"/>
      <c r="V4" s="94"/>
      <c r="W4" s="94"/>
      <c r="X4" s="94"/>
      <c r="Y4" s="94"/>
      <c r="Z4" s="94"/>
      <c r="AA4" s="94"/>
      <c r="AB4" s="94"/>
    </row>
    <row r="5" spans="1:28">
      <c r="A5" s="2" t="s">
        <v>221</v>
      </c>
      <c r="B5" s="76"/>
      <c r="C5" s="76"/>
      <c r="D5" s="76"/>
      <c r="E5" s="76">
        <f>afdust!BA62</f>
        <v>5691831.7543493574</v>
      </c>
      <c r="F5" s="76">
        <f>afdust!BB62</f>
        <v>789321.51817469986</v>
      </c>
      <c r="G5" s="76"/>
      <c r="H5" s="76"/>
      <c r="I5" s="94"/>
      <c r="J5" s="94"/>
      <c r="K5" s="94"/>
      <c r="L5" s="2"/>
      <c r="M5" s="94"/>
      <c r="N5" s="94"/>
      <c r="O5" s="94"/>
      <c r="P5" s="76"/>
      <c r="Q5" s="76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s="75" customFormat="1">
      <c r="A6" s="2" t="s">
        <v>222</v>
      </c>
      <c r="B6" s="76">
        <f>airports!B62</f>
        <v>489039.29509955569</v>
      </c>
      <c r="C6" s="76">
        <f>airports!C62</f>
        <v>0</v>
      </c>
      <c r="D6" s="76">
        <f>airports!D62</f>
        <v>131778.55096064124</v>
      </c>
      <c r="E6" s="76">
        <f>airports!E62</f>
        <v>9813.4528660153828</v>
      </c>
      <c r="F6" s="76">
        <f>airports!F62</f>
        <v>8575.5221743980965</v>
      </c>
      <c r="G6" s="76">
        <f>airports!G62</f>
        <v>16491.940406517879</v>
      </c>
      <c r="H6" s="76">
        <f>airports!H62</f>
        <v>54938.781499528435</v>
      </c>
      <c r="I6" s="94"/>
      <c r="J6" s="94"/>
      <c r="K6" s="94"/>
      <c r="L6" s="2"/>
      <c r="M6" s="76"/>
      <c r="N6" s="76"/>
      <c r="O6" s="76"/>
      <c r="P6" s="76"/>
      <c r="Q6" s="76"/>
      <c r="R6" s="76"/>
      <c r="S6" s="76"/>
      <c r="T6" s="94"/>
      <c r="U6" s="94"/>
      <c r="V6" s="94"/>
      <c r="W6" s="94"/>
      <c r="X6" s="94"/>
      <c r="Y6" s="94"/>
      <c r="Z6" s="94"/>
      <c r="AA6" s="94"/>
      <c r="AB6" s="94"/>
    </row>
    <row r="7" spans="1:28" s="22" customFormat="1">
      <c r="A7" s="2" t="s">
        <v>223</v>
      </c>
      <c r="B7" s="76">
        <f>+'cmv_c1c2 12'!B62</f>
        <v>24430.736874822454</v>
      </c>
      <c r="C7" s="76">
        <f>'cmv_c1c2 12'!AO62</f>
        <v>86.226743852188775</v>
      </c>
      <c r="D7" s="76">
        <f>+'cmv_c1c2 12'!D62</f>
        <v>168565.85291111341</v>
      </c>
      <c r="E7" s="76">
        <f>+'cmv_c1c2 12'!E62</f>
        <v>4622.4689131961941</v>
      </c>
      <c r="F7" s="76">
        <f>+'cmv_c1c2 12'!F62</f>
        <v>4480.0114156780292</v>
      </c>
      <c r="G7" s="76">
        <f>+'cmv_c1c2 12'!G62</f>
        <v>655.32114222959899</v>
      </c>
      <c r="H7" s="76">
        <f>+'cmv_c1c2 12'!H62</f>
        <v>6673.5227036909082</v>
      </c>
      <c r="I7" s="94"/>
      <c r="J7" s="94"/>
      <c r="K7" s="94"/>
      <c r="L7" s="2"/>
      <c r="M7" s="76"/>
      <c r="N7" s="76"/>
      <c r="O7" s="76"/>
      <c r="P7" s="76"/>
      <c r="Q7" s="76"/>
      <c r="R7" s="76"/>
      <c r="S7" s="76"/>
      <c r="T7" s="94"/>
      <c r="U7" s="94"/>
      <c r="V7" s="94"/>
      <c r="W7" s="94"/>
      <c r="X7" s="94"/>
      <c r="Y7" s="94"/>
      <c r="Z7" s="94"/>
      <c r="AA7" s="94"/>
      <c r="AB7" s="94"/>
    </row>
    <row r="8" spans="1:28">
      <c r="A8" s="2" t="s">
        <v>224</v>
      </c>
      <c r="B8" s="76">
        <f>'cmv_c3 12'!B62</f>
        <v>15067.876798705372</v>
      </c>
      <c r="C8" s="76">
        <f>'cmv_c3 12'!AO62</f>
        <v>42.135098138386383</v>
      </c>
      <c r="D8" s="76">
        <f>'cmv_c3 12'!D62</f>
        <v>114721.60206802216</v>
      </c>
      <c r="E8" s="76">
        <f>'cmv_c3 12'!E62</f>
        <v>2379.5416730738998</v>
      </c>
      <c r="F8" s="76">
        <f>'cmv_c3 12'!F62</f>
        <v>2189.1775925921843</v>
      </c>
      <c r="G8" s="76">
        <f>'cmv_c3 12'!G62</f>
        <v>4891.1018417045188</v>
      </c>
      <c r="H8" s="76">
        <f>'cmv_c3 12'!H62</f>
        <v>9310.965728109777</v>
      </c>
      <c r="I8" s="94"/>
      <c r="J8" s="94"/>
      <c r="K8" s="94"/>
      <c r="L8" s="2"/>
      <c r="M8" s="76"/>
      <c r="N8" s="76"/>
      <c r="O8" s="76"/>
      <c r="P8" s="76"/>
      <c r="Q8" s="76"/>
      <c r="R8" s="76"/>
      <c r="S8" s="76"/>
      <c r="T8" s="94"/>
      <c r="U8" s="94"/>
      <c r="V8" s="94"/>
      <c r="W8" s="94"/>
      <c r="X8" s="94"/>
      <c r="Y8" s="94"/>
      <c r="Z8" s="94"/>
      <c r="AA8" s="94"/>
      <c r="AB8" s="94"/>
    </row>
    <row r="9" spans="1:28" s="75" customFormat="1">
      <c r="A9" s="2" t="s">
        <v>225</v>
      </c>
      <c r="B9" s="76"/>
      <c r="C9" s="76">
        <f>fertilizer!B62</f>
        <v>1636229.2889629332</v>
      </c>
      <c r="D9" s="76"/>
      <c r="E9" s="76"/>
      <c r="F9" s="76"/>
      <c r="G9" s="76"/>
      <c r="H9" s="76"/>
      <c r="I9" s="94"/>
      <c r="J9" s="94"/>
      <c r="K9" s="94"/>
      <c r="L9" s="2"/>
      <c r="M9" s="76"/>
      <c r="N9" s="76"/>
      <c r="O9" s="76"/>
      <c r="P9" s="76"/>
      <c r="Q9" s="76"/>
      <c r="R9" s="76"/>
      <c r="S9" s="76"/>
      <c r="T9" s="94"/>
      <c r="U9" s="94"/>
      <c r="V9" s="94"/>
      <c r="W9" s="94"/>
      <c r="X9" s="94"/>
      <c r="Y9" s="94"/>
      <c r="Z9" s="94"/>
      <c r="AA9" s="94"/>
      <c r="AB9" s="94"/>
    </row>
    <row r="10" spans="1:28" s="75" customFormat="1">
      <c r="A10" s="2" t="s">
        <v>226</v>
      </c>
      <c r="B10" s="76"/>
      <c r="C10" s="76">
        <f>livestock!B62</f>
        <v>2582189.1141781132</v>
      </c>
      <c r="D10" s="76"/>
      <c r="E10" s="76"/>
      <c r="F10" s="76"/>
      <c r="G10" s="76"/>
      <c r="H10" s="76">
        <f>livestock!C62</f>
        <v>226398.43789841695</v>
      </c>
      <c r="I10" s="94"/>
      <c r="J10" s="94"/>
      <c r="K10" s="94"/>
      <c r="L10" s="2"/>
      <c r="M10" s="76"/>
      <c r="N10" s="76"/>
      <c r="O10" s="76"/>
      <c r="P10" s="76"/>
      <c r="Q10" s="76"/>
      <c r="R10" s="76"/>
      <c r="S10" s="76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s="22" customFormat="1">
      <c r="A11" s="2" t="s">
        <v>227</v>
      </c>
      <c r="B11" s="76">
        <f>+nonpt!B62</f>
        <v>1927266.8320677823</v>
      </c>
      <c r="C11" s="76">
        <f>+nonpt!C62</f>
        <v>102897.83524332066</v>
      </c>
      <c r="D11" s="76">
        <f>+nonpt!D62</f>
        <v>739250.20962131431</v>
      </c>
      <c r="E11" s="76">
        <f>+nonpt!E62</f>
        <v>572589.18508062023</v>
      </c>
      <c r="F11" s="76">
        <f>+nonpt!F62</f>
        <v>475154.27100908436</v>
      </c>
      <c r="G11" s="76">
        <f>+nonpt!G62</f>
        <v>166398.94461459387</v>
      </c>
      <c r="H11" s="76">
        <f>+nonpt!H62</f>
        <v>818185.00176783558</v>
      </c>
      <c r="I11" s="94"/>
      <c r="J11" s="94"/>
      <c r="K11" s="94"/>
      <c r="L11" s="2"/>
      <c r="M11" s="76"/>
      <c r="N11" s="76"/>
      <c r="O11" s="76"/>
      <c r="P11" s="76"/>
      <c r="Q11" s="76"/>
      <c r="R11" s="76"/>
      <c r="S11" s="76"/>
      <c r="T11" s="94"/>
      <c r="U11" s="94"/>
      <c r="V11" s="94"/>
      <c r="W11" s="94"/>
      <c r="X11" s="94"/>
      <c r="Y11" s="94"/>
      <c r="Z11" s="94"/>
      <c r="AA11" s="94"/>
      <c r="AB11" s="94"/>
    </row>
    <row r="12" spans="1:28">
      <c r="A12" s="2" t="s">
        <v>228</v>
      </c>
      <c r="B12" s="76">
        <f>+nonroad!B62</f>
        <v>10473046.531473568</v>
      </c>
      <c r="C12" s="76">
        <f>+nonroad!C62</f>
        <v>1924.5576421407702</v>
      </c>
      <c r="D12" s="76">
        <f>+nonroad!D62</f>
        <v>988077.67303487589</v>
      </c>
      <c r="E12" s="76">
        <f>+nonroad!E62</f>
        <v>96181.749781841689</v>
      </c>
      <c r="F12" s="76">
        <f>+nonroad!F62</f>
        <v>90713.557574092949</v>
      </c>
      <c r="G12" s="76">
        <f>+nonroad!G62</f>
        <v>1371.5541240348698</v>
      </c>
      <c r="H12" s="76">
        <f>+nonroad!H62</f>
        <v>1016056.5017277604</v>
      </c>
      <c r="I12" s="94"/>
      <c r="J12" s="94"/>
      <c r="K12" s="94"/>
      <c r="L12" s="2"/>
      <c r="M12" s="76"/>
      <c r="N12" s="76"/>
      <c r="O12" s="76"/>
      <c r="P12" s="76"/>
      <c r="Q12" s="76"/>
      <c r="R12" s="76"/>
      <c r="S12" s="76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s="22" customFormat="1">
      <c r="A13" s="2" t="s">
        <v>229</v>
      </c>
      <c r="B13" s="76">
        <f>+np_oilgas!B62</f>
        <v>661167.48583152995</v>
      </c>
      <c r="C13" s="76">
        <f>+np_oilgas!C62</f>
        <v>37.640924008800006</v>
      </c>
      <c r="D13" s="76">
        <f>+np_oilgas!D62</f>
        <v>668402.91161970887</v>
      </c>
      <c r="E13" s="76">
        <f>+np_oilgas!E62</f>
        <v>12668.6602528897</v>
      </c>
      <c r="F13" s="76">
        <f>+np_oilgas!F62</f>
        <v>12507.913607417699</v>
      </c>
      <c r="G13" s="76">
        <f>+np_oilgas!G62</f>
        <v>55360.068973720801</v>
      </c>
      <c r="H13" s="76">
        <f>+np_oilgas!H62</f>
        <v>2414209.0483917599</v>
      </c>
      <c r="I13" s="94"/>
      <c r="J13" s="94"/>
      <c r="K13" s="94"/>
      <c r="L13" s="2"/>
      <c r="M13" s="76"/>
      <c r="N13" s="76"/>
      <c r="O13" s="76"/>
      <c r="P13" s="76"/>
      <c r="Q13" s="76"/>
      <c r="R13" s="76"/>
      <c r="S13" s="76"/>
      <c r="T13" s="94"/>
      <c r="U13" s="94"/>
      <c r="V13" s="94"/>
      <c r="W13" s="94"/>
      <c r="X13" s="94"/>
      <c r="Y13" s="94"/>
      <c r="Z13" s="94"/>
      <c r="AA13" s="94"/>
      <c r="AB13" s="94"/>
    </row>
    <row r="14" spans="1:28">
      <c r="A14" s="2" t="s">
        <v>230</v>
      </c>
      <c r="B14" s="76">
        <f>np_solvents!B62</f>
        <v>35.896657664999999</v>
      </c>
      <c r="C14" s="76">
        <f>np_solvents!C62</f>
        <v>57.642322060999987</v>
      </c>
      <c r="D14" s="76">
        <f>np_solvents!D62</f>
        <v>33.519220140000002</v>
      </c>
      <c r="E14" s="76">
        <f>np_solvents!E62</f>
        <v>469.15945884000001</v>
      </c>
      <c r="F14" s="76">
        <f>np_solvents!F62</f>
        <v>448.2695524400001</v>
      </c>
      <c r="G14" s="76">
        <f>np_solvents!G62</f>
        <v>5.453619861</v>
      </c>
      <c r="H14" s="76">
        <f>np_solvents!H62</f>
        <v>2336841.6966938726</v>
      </c>
      <c r="I14" s="94"/>
      <c r="J14" s="94"/>
      <c r="K14" s="94"/>
      <c r="L14" s="2"/>
      <c r="M14" s="76"/>
      <c r="N14" s="76"/>
      <c r="O14" s="76"/>
      <c r="P14" s="76"/>
      <c r="Q14" s="76"/>
      <c r="R14" s="76"/>
      <c r="S14" s="76"/>
      <c r="T14" s="94"/>
      <c r="U14" s="94"/>
      <c r="V14" s="94"/>
      <c r="W14" s="94"/>
      <c r="X14" s="94"/>
      <c r="Y14" s="94"/>
      <c r="Z14" s="94"/>
      <c r="AA14" s="94"/>
      <c r="AB14" s="94"/>
    </row>
    <row r="15" spans="1:28">
      <c r="A15" s="2" t="s">
        <v>231</v>
      </c>
      <c r="B15" s="76">
        <f>'onroad all'!Q62</f>
        <v>17043370.813342672</v>
      </c>
      <c r="C15" s="76">
        <f>'onroad all'!AR62</f>
        <v>103249.12828023496</v>
      </c>
      <c r="D15" s="76">
        <f>'onroad all'!AG62+'onroad all'!AT62+'onroad all'!AU62</f>
        <v>2827563.7713394314</v>
      </c>
      <c r="E15" s="76">
        <f>'onroad all'!BI62</f>
        <v>207713.88795752393</v>
      </c>
      <c r="F15" s="76">
        <f>'onroad all'!BL62</f>
        <v>88308.664141001966</v>
      </c>
      <c r="G15" s="76">
        <f>'onroad all'!CB62</f>
        <v>22627.63318386762</v>
      </c>
      <c r="H15" s="76">
        <f>'onroad all'!CN62</f>
        <v>1172607.5361225293</v>
      </c>
      <c r="I15" s="94"/>
      <c r="J15" s="94"/>
      <c r="K15" s="94"/>
      <c r="L15" s="2"/>
      <c r="M15" s="76"/>
      <c r="N15" s="76"/>
      <c r="O15" s="76"/>
      <c r="P15" s="76"/>
      <c r="Q15" s="76"/>
      <c r="R15" s="76"/>
      <c r="S15" s="76"/>
      <c r="T15" s="94"/>
      <c r="U15" s="94"/>
      <c r="V15" s="94"/>
      <c r="W15" s="94"/>
      <c r="X15" s="94"/>
      <c r="Y15" s="94"/>
      <c r="Z15" s="94"/>
      <c r="AA15" s="94"/>
      <c r="AB15" s="94"/>
    </row>
    <row r="16" spans="1:28">
      <c r="A16" s="2" t="s">
        <v>232</v>
      </c>
      <c r="B16" s="76">
        <f>+pt_oilgas!B62</f>
        <v>200740.160277627</v>
      </c>
      <c r="C16" s="76">
        <f>+pt_oilgas!C62</f>
        <v>434.39660867919997</v>
      </c>
      <c r="D16" s="76">
        <f>+pt_oilgas!D62</f>
        <v>385649.06840902992</v>
      </c>
      <c r="E16" s="76">
        <f>+pt_oilgas!E62</f>
        <v>13663.3760983794</v>
      </c>
      <c r="F16" s="76">
        <f>+pt_oilgas!F62</f>
        <v>13046.713070601301</v>
      </c>
      <c r="G16" s="76">
        <f>+pt_oilgas!G62</f>
        <v>39003.1389834734</v>
      </c>
      <c r="H16" s="76">
        <f>+pt_oilgas!H62</f>
        <v>232995.05096838903</v>
      </c>
      <c r="I16" s="94"/>
      <c r="J16" s="94"/>
      <c r="K16" s="94"/>
      <c r="L16" s="2"/>
      <c r="M16" s="76"/>
      <c r="N16" s="76"/>
      <c r="O16" s="76"/>
      <c r="P16" s="76"/>
      <c r="Q16" s="76"/>
      <c r="R16" s="76"/>
      <c r="S16" s="76"/>
      <c r="T16" s="94"/>
      <c r="U16" s="94"/>
      <c r="V16" s="94"/>
      <c r="W16" s="94"/>
      <c r="X16" s="94"/>
      <c r="Y16" s="94"/>
      <c r="Z16" s="94"/>
      <c r="AA16" s="94"/>
      <c r="AB16" s="94"/>
    </row>
    <row r="17" spans="1:28">
      <c r="A17" s="2" t="s">
        <v>233</v>
      </c>
      <c r="B17" s="76">
        <f>ptagfire!B62</f>
        <v>421835.97267498454</v>
      </c>
      <c r="C17" s="76">
        <f>ptagfire!C62</f>
        <v>93684.782281399734</v>
      </c>
      <c r="D17" s="76">
        <f>ptagfire!D62</f>
        <v>17935.088501100112</v>
      </c>
      <c r="E17" s="76">
        <f>ptagfire!E62</f>
        <v>59967.93605999944</v>
      </c>
      <c r="F17" s="76">
        <f>ptagfire!F62</f>
        <v>38050.349967900467</v>
      </c>
      <c r="G17" s="76">
        <f>ptagfire!G62</f>
        <v>7450.749664180159</v>
      </c>
      <c r="H17" s="76">
        <f>ptagfire!H62</f>
        <v>63725.718088502523</v>
      </c>
      <c r="I17" s="94"/>
      <c r="J17" s="94"/>
      <c r="K17" s="94"/>
      <c r="L17" s="2"/>
      <c r="M17" s="76"/>
      <c r="N17" s="76"/>
      <c r="O17" s="76"/>
      <c r="P17" s="76"/>
      <c r="Q17" s="76"/>
      <c r="R17" s="76"/>
      <c r="S17" s="76"/>
      <c r="T17" s="94"/>
      <c r="U17" s="94"/>
      <c r="V17" s="94"/>
      <c r="W17" s="94"/>
      <c r="X17" s="94"/>
      <c r="Y17" s="94"/>
      <c r="Z17" s="94"/>
      <c r="AA17" s="94"/>
      <c r="AB17" s="94"/>
    </row>
    <row r="18" spans="1:28">
      <c r="A18" s="2" t="s">
        <v>234</v>
      </c>
      <c r="B18" s="76">
        <f>+ptegu!B62</f>
        <v>573335.34075037995</v>
      </c>
      <c r="C18" s="76">
        <f>+ptegu!C62</f>
        <v>21576.114364440004</v>
      </c>
      <c r="D18" s="76">
        <f>ptegu!AZ62</f>
        <v>1143179.0001275165</v>
      </c>
      <c r="E18" s="76">
        <f>+ptegu!E62</f>
        <v>157106.73529506</v>
      </c>
      <c r="F18" s="76">
        <f>+ptegu!F62</f>
        <v>127071.861764</v>
      </c>
      <c r="G18" s="76">
        <f>ptegu!BZ62</f>
        <v>1314836.0292167147</v>
      </c>
      <c r="H18" s="76">
        <f>+ptegu!H62</f>
        <v>32612.180624429995</v>
      </c>
      <c r="I18" s="94"/>
      <c r="J18" s="94"/>
      <c r="K18" s="94"/>
      <c r="L18" s="2"/>
      <c r="M18" s="76"/>
      <c r="N18" s="76"/>
      <c r="O18" s="76"/>
      <c r="P18" s="76"/>
      <c r="Q18" s="76"/>
      <c r="R18" s="76"/>
      <c r="S18" s="76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s="75" customFormat="1">
      <c r="A19" s="2" t="s">
        <v>235</v>
      </c>
      <c r="B19" s="76">
        <f>'ptfire-rx'!B62</f>
        <v>10873069.758991253</v>
      </c>
      <c r="C19" s="76">
        <f>'ptfire-rx'!C62</f>
        <v>177628.7978240152</v>
      </c>
      <c r="D19" s="76">
        <f>'ptfire-rx'!D62</f>
        <v>182473.02705399174</v>
      </c>
      <c r="E19" s="76">
        <f>'ptfire-rx'!E62</f>
        <v>1168799.9037790077</v>
      </c>
      <c r="F19" s="76">
        <f>'ptfire-rx'!F62</f>
        <v>1001911.8779520853</v>
      </c>
      <c r="G19" s="76">
        <f>'ptfire-rx'!G62</f>
        <v>91868.167182007019</v>
      </c>
      <c r="H19" s="76">
        <f>'ptfire-rx'!H62</f>
        <v>2617764.754449869</v>
      </c>
      <c r="I19" s="94"/>
      <c r="J19" s="94"/>
      <c r="K19" s="94"/>
      <c r="L19" s="2"/>
      <c r="M19" s="76"/>
      <c r="N19" s="76"/>
      <c r="O19" s="76"/>
      <c r="P19" s="76"/>
      <c r="Q19" s="76"/>
      <c r="R19" s="76"/>
      <c r="S19" s="76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s="22" customFormat="1">
      <c r="A20" s="2" t="s">
        <v>236</v>
      </c>
      <c r="B20" s="76">
        <f>'ptfire-wild'!B62</f>
        <v>10275915.85083797</v>
      </c>
      <c r="C20" s="76">
        <f>'ptfire-wild'!C62</f>
        <v>168797.55057699923</v>
      </c>
      <c r="D20" s="76">
        <f>'ptfire-wild'!D62</f>
        <v>147585.4869900012</v>
      </c>
      <c r="E20" s="76">
        <f>'ptfire-wild'!E62</f>
        <v>1051942.171462999</v>
      </c>
      <c r="F20" s="76">
        <f>'ptfire-wild'!F62</f>
        <v>891476.41650299518</v>
      </c>
      <c r="G20" s="76">
        <f>'ptfire-wild'!G62</f>
        <v>79477.787251999878</v>
      </c>
      <c r="H20" s="76">
        <f>'ptfire-wild'!H62</f>
        <v>2426464.7922499771</v>
      </c>
      <c r="I20" s="94"/>
      <c r="J20" s="94"/>
      <c r="K20" s="94"/>
      <c r="L20" s="2"/>
      <c r="M20" s="76"/>
      <c r="N20" s="76"/>
      <c r="O20" s="76"/>
      <c r="P20" s="76"/>
      <c r="Q20" s="76"/>
      <c r="R20" s="76"/>
      <c r="S20" s="76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s="22" customFormat="1">
      <c r="A21" s="2" t="s">
        <v>237</v>
      </c>
      <c r="B21" s="76">
        <f>+ptnonipm!B62</f>
        <v>1378770.5268969114</v>
      </c>
      <c r="C21" s="76">
        <f>+ptnonipm!C62</f>
        <v>60792.594722719048</v>
      </c>
      <c r="D21" s="76">
        <f>+ptnonipm!D62</f>
        <v>894992.51991123625</v>
      </c>
      <c r="E21" s="76">
        <f>+ptnonipm!E62</f>
        <v>388475.30154126236</v>
      </c>
      <c r="F21" s="76">
        <f>+ptnonipm!F62</f>
        <v>242514.56384682082</v>
      </c>
      <c r="G21" s="76">
        <f>+ptnonipm!G62</f>
        <v>561234.33327998256</v>
      </c>
      <c r="H21" s="76">
        <f>+ptnonipm!H62</f>
        <v>766021.01981858339</v>
      </c>
      <c r="I21" s="94"/>
      <c r="J21" s="94"/>
      <c r="K21" s="94"/>
      <c r="L21" s="2"/>
      <c r="M21" s="76"/>
      <c r="N21" s="76"/>
      <c r="O21" s="76"/>
      <c r="P21" s="76"/>
      <c r="Q21" s="76"/>
      <c r="R21" s="76"/>
      <c r="S21" s="76"/>
      <c r="T21" s="94"/>
      <c r="U21" s="94"/>
      <c r="V21" s="94"/>
      <c r="W21" s="94"/>
      <c r="X21" s="94"/>
      <c r="Y21" s="94"/>
      <c r="Z21" s="94"/>
      <c r="AA21" s="94"/>
      <c r="AB21" s="94"/>
    </row>
    <row r="22" spans="1:28">
      <c r="A22" s="2" t="s">
        <v>238</v>
      </c>
      <c r="B22" s="76">
        <f>+rail!B61</f>
        <v>117171.07865966033</v>
      </c>
      <c r="C22" s="76">
        <f>+rail!C61</f>
        <v>364.74384030721967</v>
      </c>
      <c r="D22" s="76">
        <f>+rail!D61</f>
        <v>570969.46004280646</v>
      </c>
      <c r="E22" s="76">
        <f>+rail!E61</f>
        <v>15493.778514102538</v>
      </c>
      <c r="F22" s="76">
        <f>+rail!F61</f>
        <v>15004.707571379049</v>
      </c>
      <c r="G22" s="76">
        <f>+rail!G61</f>
        <v>726.77392770785889</v>
      </c>
      <c r="H22" s="76">
        <f>+rail!H61</f>
        <v>24947.283578908067</v>
      </c>
      <c r="I22" s="94"/>
      <c r="J22" s="94"/>
      <c r="K22" s="94"/>
      <c r="L22" s="2"/>
      <c r="M22" s="76"/>
      <c r="N22" s="76"/>
      <c r="O22" s="76"/>
      <c r="P22" s="76"/>
      <c r="Q22" s="76"/>
      <c r="R22" s="76"/>
      <c r="S22" s="76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s="75" customFormat="1">
      <c r="A23" s="2" t="s">
        <v>239</v>
      </c>
      <c r="B23" s="76">
        <f>+rwc!B62</f>
        <v>2160528.5996349347</v>
      </c>
      <c r="C23" s="76">
        <f>+rwc!C62</f>
        <v>16413.139116931219</v>
      </c>
      <c r="D23" s="76">
        <f>+rwc!D62</f>
        <v>34092.831721575501</v>
      </c>
      <c r="E23" s="76">
        <f>+rwc!E62</f>
        <v>300139.07846025686</v>
      </c>
      <c r="F23" s="76">
        <f>+rwc!F62</f>
        <v>299278.21145585965</v>
      </c>
      <c r="G23" s="76">
        <f>+rwc!G62</f>
        <v>7988.374195256285</v>
      </c>
      <c r="H23" s="76">
        <f>+rwc!H62</f>
        <v>323968.50170399871</v>
      </c>
      <c r="I23" s="94"/>
      <c r="J23" s="94"/>
      <c r="K23" s="94"/>
      <c r="L23" s="2"/>
      <c r="M23" s="76"/>
      <c r="N23" s="76"/>
      <c r="O23" s="76"/>
      <c r="P23" s="76"/>
      <c r="Q23" s="76"/>
      <c r="R23" s="76"/>
      <c r="S23" s="76"/>
      <c r="T23" s="94"/>
      <c r="U23" s="94"/>
      <c r="V23" s="94"/>
      <c r="W23" s="94"/>
      <c r="X23" s="94"/>
      <c r="Y23" s="94"/>
      <c r="Z23" s="94"/>
      <c r="AA23" s="94"/>
      <c r="AB23" s="94"/>
    </row>
    <row r="24" spans="1:28">
      <c r="A24" s="94"/>
      <c r="B24" s="76"/>
      <c r="C24" s="76"/>
      <c r="D24" s="76"/>
      <c r="E24" s="76"/>
      <c r="F24" s="76"/>
      <c r="G24" s="76"/>
      <c r="H24" s="76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>
      <c r="A25" s="2" t="s">
        <v>240</v>
      </c>
      <c r="B25" s="1">
        <f>SUM(B5:B23)</f>
        <v>56634792.756870024</v>
      </c>
      <c r="C25" s="1">
        <f t="shared" ref="C25:H25" si="0">SUM(C5:C23)</f>
        <v>4966405.688730292</v>
      </c>
      <c r="D25" s="1">
        <f t="shared" si="0"/>
        <v>9015270.573532505</v>
      </c>
      <c r="E25" s="1">
        <f t="shared" si="0"/>
        <v>9753858.1415444259</v>
      </c>
      <c r="F25" s="1">
        <f t="shared" si="0"/>
        <v>4100053.6073730472</v>
      </c>
      <c r="G25" s="1">
        <f t="shared" si="0"/>
        <v>2370387.3716078517</v>
      </c>
      <c r="H25" s="1">
        <f t="shared" si="0"/>
        <v>14543720.79401616</v>
      </c>
      <c r="I25" s="94"/>
      <c r="J25" s="94"/>
      <c r="K25" s="94"/>
      <c r="L25" s="2"/>
      <c r="M25" s="1"/>
      <c r="N25" s="1"/>
      <c r="O25" s="1"/>
      <c r="P25" s="1"/>
      <c r="Q25" s="1"/>
      <c r="R25" s="1"/>
      <c r="S25" s="1"/>
      <c r="T25" s="94"/>
      <c r="U25" s="94"/>
      <c r="V25" s="94"/>
      <c r="W25" s="94"/>
      <c r="X25" s="94"/>
      <c r="Y25" s="94"/>
      <c r="Z25" s="94"/>
      <c r="AA25" s="94"/>
      <c r="AB25" s="94"/>
    </row>
    <row r="26" spans="1:28">
      <c r="A26" s="94"/>
      <c r="B26" s="76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s="22" customFormat="1">
      <c r="A27" s="2" t="s">
        <v>241</v>
      </c>
      <c r="B27" s="76">
        <f>'biogenics 12'!H53</f>
        <v>3902690.0369419907</v>
      </c>
      <c r="C27" s="94"/>
      <c r="D27" s="76">
        <f>'biogenics 12'!T53</f>
        <v>974463.46895996388</v>
      </c>
      <c r="E27" s="94"/>
      <c r="F27" s="94"/>
      <c r="G27" s="94"/>
      <c r="H27" s="76">
        <f>'biogenics 12'!Z53</f>
        <v>25755648.205217957</v>
      </c>
      <c r="I27" s="94"/>
      <c r="J27" s="94"/>
      <c r="K27" s="94"/>
      <c r="L27" s="2"/>
      <c r="M27" s="76"/>
      <c r="N27" s="94"/>
      <c r="O27" s="76"/>
      <c r="P27" s="94"/>
      <c r="Q27" s="94"/>
      <c r="R27" s="94"/>
      <c r="S27" s="76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s="22" customFormat="1">
      <c r="A28" s="2" t="s">
        <v>242</v>
      </c>
      <c r="B28" s="1">
        <f>B27+B25</f>
        <v>60537482.793812014</v>
      </c>
      <c r="C28" s="1">
        <f t="shared" ref="C28:H28" si="1">C27+C25</f>
        <v>4966405.688730292</v>
      </c>
      <c r="D28" s="1">
        <f t="shared" si="1"/>
        <v>9989734.0424924679</v>
      </c>
      <c r="E28" s="1">
        <f t="shared" si="1"/>
        <v>9753858.1415444259</v>
      </c>
      <c r="F28" s="1">
        <f t="shared" si="1"/>
        <v>4100053.6073730472</v>
      </c>
      <c r="G28" s="1">
        <f t="shared" si="1"/>
        <v>2370387.3716078517</v>
      </c>
      <c r="H28" s="1">
        <f t="shared" si="1"/>
        <v>40299368.999234118</v>
      </c>
      <c r="I28" s="94"/>
      <c r="J28" s="94"/>
      <c r="K28" s="94"/>
      <c r="L28" s="2"/>
      <c r="M28" s="1"/>
      <c r="N28" s="1"/>
      <c r="O28" s="1"/>
      <c r="P28" s="1"/>
      <c r="Q28" s="1"/>
      <c r="R28" s="1"/>
      <c r="S28" s="1"/>
      <c r="T28" s="94"/>
      <c r="U28" s="94"/>
      <c r="V28" s="94"/>
      <c r="W28" s="94"/>
      <c r="X28" s="94"/>
      <c r="Y28" s="94"/>
      <c r="Z28" s="94"/>
      <c r="AA28" s="94"/>
      <c r="AB28" s="94"/>
    </row>
    <row r="29" spans="1:28">
      <c r="A29" s="94"/>
      <c r="B29" s="76"/>
      <c r="C29" s="76"/>
      <c r="D29" s="76"/>
      <c r="E29" s="76"/>
      <c r="F29" s="76"/>
      <c r="G29" s="76"/>
      <c r="H29" s="76"/>
      <c r="I29" s="94"/>
      <c r="J29" s="94"/>
      <c r="K29" s="94"/>
      <c r="L29" s="94"/>
      <c r="M29" s="76"/>
      <c r="N29" s="76"/>
      <c r="O29" s="76"/>
      <c r="P29" s="76"/>
      <c r="Q29" s="76"/>
      <c r="R29" s="76"/>
      <c r="S29" s="76"/>
      <c r="T29" s="94"/>
      <c r="U29" s="94"/>
      <c r="V29" s="94"/>
      <c r="W29" s="94"/>
      <c r="X29" s="94"/>
      <c r="Y29" s="94"/>
      <c r="Z29" s="94"/>
      <c r="AA29" s="94"/>
      <c r="AB29" s="94"/>
    </row>
    <row r="30" spans="1:28">
      <c r="A30" s="2" t="s">
        <v>243</v>
      </c>
      <c r="B30" s="76"/>
      <c r="C30" s="94"/>
      <c r="D30" s="94"/>
      <c r="E30" s="76"/>
      <c r="F30" s="94"/>
      <c r="G30" s="94"/>
      <c r="H30" s="76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76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>
      <c r="A32" s="94"/>
      <c r="B32" s="76"/>
      <c r="C32" s="76"/>
      <c r="D32" s="76"/>
      <c r="E32" s="76"/>
      <c r="F32" s="76"/>
      <c r="G32" s="76"/>
      <c r="H32" s="76"/>
      <c r="I32" s="94"/>
      <c r="J32" s="94"/>
      <c r="K32" s="94"/>
      <c r="L32" s="94"/>
      <c r="M32" s="76"/>
      <c r="N32" s="76"/>
      <c r="O32" s="76"/>
      <c r="P32" s="76"/>
      <c r="Q32" s="76"/>
      <c r="R32" s="76"/>
      <c r="S32" s="76"/>
      <c r="T32" s="94"/>
      <c r="U32" s="94"/>
      <c r="V32" s="94"/>
      <c r="W32" s="94"/>
      <c r="X32" s="94"/>
      <c r="Y32" s="94"/>
      <c r="Z32" s="94"/>
      <c r="AA32" s="94"/>
      <c r="AB32" s="94"/>
    </row>
    <row r="33" spans="1:16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</row>
    <row r="34" spans="1:16">
      <c r="A34" s="2" t="s">
        <v>244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</row>
    <row r="35" spans="1:16">
      <c r="A35" s="2" t="s">
        <v>220</v>
      </c>
      <c r="B35" s="2" t="s">
        <v>53</v>
      </c>
      <c r="C35" s="2" t="s">
        <v>81</v>
      </c>
      <c r="D35" s="2" t="s">
        <v>161</v>
      </c>
      <c r="E35" s="2" t="s">
        <v>162</v>
      </c>
      <c r="F35" s="2" t="s">
        <v>163</v>
      </c>
      <c r="G35" s="2" t="s">
        <v>139</v>
      </c>
      <c r="H35" s="2" t="s">
        <v>164</v>
      </c>
      <c r="I35" s="94"/>
      <c r="J35" s="94"/>
      <c r="K35" s="94"/>
      <c r="L35" s="94"/>
      <c r="M35" s="94"/>
      <c r="N35" s="94"/>
      <c r="O35" s="94"/>
      <c r="P35" s="94"/>
    </row>
    <row r="36" spans="1:16" s="75" customFormat="1">
      <c r="A36" s="94" t="s">
        <v>245</v>
      </c>
      <c r="B36" s="76"/>
      <c r="C36" s="76">
        <f>'canada_ag 12US1'!AA18</f>
        <v>492797.83508799074</v>
      </c>
      <c r="D36" s="76"/>
      <c r="E36" s="76"/>
      <c r="F36" s="76"/>
      <c r="G36" s="76"/>
      <c r="H36" s="76">
        <f>'canada_ag 12US1'!AM18</f>
        <v>105144.97480069727</v>
      </c>
      <c r="I36" s="94"/>
      <c r="J36" s="94"/>
      <c r="K36" s="94"/>
      <c r="L36" s="94"/>
      <c r="M36" s="94"/>
      <c r="N36" s="94"/>
      <c r="O36" s="94"/>
      <c r="P36" s="94"/>
    </row>
    <row r="37" spans="1:16" s="75" customFormat="1">
      <c r="A37" s="94" t="s">
        <v>246</v>
      </c>
      <c r="B37" s="76">
        <f>'canada_og2D 12US1'!U11</f>
        <v>665.62791191553185</v>
      </c>
      <c r="C37" s="76">
        <f>'canada_og2D 12US1'!AJ11</f>
        <v>7.4184901646301125</v>
      </c>
      <c r="D37" s="76">
        <f>'canada_og2D 12US1'!AO11</f>
        <v>3232.2649252020324</v>
      </c>
      <c r="E37" s="76">
        <f>'canada_og2D 12US1'!AZ11</f>
        <v>185.2147318238402</v>
      </c>
      <c r="F37" s="76">
        <f>'canada_og2D 12US1'!BA11</f>
        <v>185.21455531149277</v>
      </c>
      <c r="G37" s="76">
        <f>'canada_og2D 12US1'!BO11</f>
        <v>3933.1442860635921</v>
      </c>
      <c r="H37" s="76">
        <f>'canada_og2D 12US1'!BV11</f>
        <v>509228.45609329961</v>
      </c>
      <c r="I37" s="94"/>
      <c r="J37" s="94"/>
      <c r="K37" s="94"/>
      <c r="L37" s="94"/>
      <c r="M37" s="94"/>
      <c r="N37" s="94"/>
      <c r="O37" s="94"/>
      <c r="P37" s="94"/>
    </row>
    <row r="38" spans="1:16" s="22" customFormat="1">
      <c r="A38" s="27" t="s">
        <v>247</v>
      </c>
      <c r="B38" s="27"/>
      <c r="C38" s="27"/>
      <c r="D38" s="27"/>
      <c r="E38" s="25">
        <f>'othafdust 12US1'!AZ18</f>
        <v>580703.49537048489</v>
      </c>
      <c r="F38" s="25">
        <f>'othafdust 12US1'!BA18</f>
        <v>90421.405137450798</v>
      </c>
      <c r="G38" s="2"/>
      <c r="H38" s="2"/>
      <c r="I38" s="94"/>
      <c r="J38" s="94"/>
      <c r="K38" s="94"/>
      <c r="L38" s="94"/>
      <c r="M38" s="94"/>
      <c r="N38" s="94"/>
      <c r="O38" s="94"/>
      <c r="P38" s="94"/>
    </row>
    <row r="39" spans="1:16">
      <c r="A39" s="94" t="s">
        <v>248</v>
      </c>
      <c r="B39" s="76">
        <f>'othar 12US1'!S50</f>
        <v>2182369.1634214413</v>
      </c>
      <c r="C39" s="76">
        <f>'othar 12US1'!AH50</f>
        <v>3815.0606833508814</v>
      </c>
      <c r="D39" s="76">
        <f>'othar 12US1'!AM50</f>
        <v>306077.81599390681</v>
      </c>
      <c r="E39" s="76">
        <f>'othar 12US1'!AX50</f>
        <v>223090.03322144653</v>
      </c>
      <c r="F39" s="76">
        <f>'othar 12US1'!AY50</f>
        <v>174668.25745512263</v>
      </c>
      <c r="G39" s="76">
        <f>'othar 12US1'!BM50</f>
        <v>16318.373507930997</v>
      </c>
      <c r="H39" s="76">
        <f>'othar 12US1'!BT50</f>
        <v>725956.74133286753</v>
      </c>
      <c r="I39" s="94"/>
      <c r="J39" s="94"/>
      <c r="K39" s="94"/>
      <c r="L39" s="94"/>
      <c r="M39" s="94"/>
      <c r="N39" s="94"/>
      <c r="O39" s="94"/>
      <c r="P39" s="94"/>
    </row>
    <row r="40" spans="1:16">
      <c r="A40" s="94" t="s">
        <v>249</v>
      </c>
      <c r="B40" s="76">
        <f>'onroad_can 12US1'!S50</f>
        <v>1661931.9337245827</v>
      </c>
      <c r="C40" s="76">
        <f>'onroad_can 12US1'!AH50</f>
        <v>7156.1077731110572</v>
      </c>
      <c r="D40" s="76">
        <f>'onroad_can 12US1'!AM50</f>
        <v>331485.20338172716</v>
      </c>
      <c r="E40" s="76">
        <f>'onroad_can 12US1'!AX50</f>
        <v>23591.6804266246</v>
      </c>
      <c r="F40" s="76">
        <f>'onroad_can 12US1'!AY50</f>
        <v>11281.973498527508</v>
      </c>
      <c r="G40" s="76">
        <f>'onroad_can 12US1'!BM50</f>
        <v>1531.0626306062106</v>
      </c>
      <c r="H40" s="76">
        <f>'onroad_can 12US1'!BT50</f>
        <v>134046.39245456993</v>
      </c>
      <c r="I40" s="94"/>
      <c r="J40" s="94"/>
      <c r="K40" s="94"/>
      <c r="L40" s="94"/>
      <c r="M40" s="94"/>
      <c r="N40" s="94"/>
      <c r="O40" s="94"/>
      <c r="P40" s="94"/>
    </row>
    <row r="41" spans="1:16">
      <c r="A41" s="94" t="s">
        <v>250</v>
      </c>
      <c r="B41" s="76">
        <f>'othpt 12US1'!V50</f>
        <v>1115125.2811379773</v>
      </c>
      <c r="C41" s="76">
        <f>'othpt 12US1'!AK50</f>
        <v>19471.585268050185</v>
      </c>
      <c r="D41" s="76">
        <f>'othpt 12US1'!AP50</f>
        <v>650660.41546257166</v>
      </c>
      <c r="E41" s="76">
        <f>'othpt 12US1'!BA50</f>
        <v>90023.498013525459</v>
      </c>
      <c r="F41" s="76">
        <f>'othpt 12US1'!BB50</f>
        <v>43036.238476533355</v>
      </c>
      <c r="G41" s="76">
        <f>'othpt 12US1'!BP50</f>
        <v>989828.52346969862</v>
      </c>
      <c r="H41" s="76">
        <f>'othpt 12US1'!BW50</f>
        <v>148163.3156180807</v>
      </c>
      <c r="I41" s="94"/>
      <c r="J41" s="94"/>
      <c r="K41" s="94"/>
      <c r="L41" s="94"/>
      <c r="M41" s="94"/>
      <c r="N41" s="94"/>
      <c r="O41" s="94"/>
      <c r="P41" s="94"/>
    </row>
    <row r="42" spans="1:16" s="75" customFormat="1">
      <c r="A42" s="94" t="s">
        <v>251</v>
      </c>
      <c r="B42" s="76"/>
      <c r="C42" s="76"/>
      <c r="D42" s="76"/>
      <c r="E42" s="76">
        <f>'othptdust 12US1'!AZ18</f>
        <v>132265.62080391805</v>
      </c>
      <c r="F42" s="76">
        <f>'othptdust 12US1'!BA18</f>
        <v>46401.289739582971</v>
      </c>
      <c r="G42" s="76"/>
      <c r="H42" s="76"/>
      <c r="I42" s="94"/>
      <c r="J42" s="94"/>
      <c r="K42" s="94"/>
      <c r="L42" s="94"/>
      <c r="M42" s="94"/>
      <c r="N42" s="94"/>
      <c r="O42" s="94"/>
      <c r="P42" s="94"/>
    </row>
    <row r="43" spans="1:16" s="22" customFormat="1">
      <c r="A43" s="94" t="s">
        <v>252</v>
      </c>
      <c r="B43" s="76">
        <f>'ptfire_othna 12US1'!S64</f>
        <v>4679983.0069183223</v>
      </c>
      <c r="C43" s="76">
        <f>'ptfire_othna 12US1'!AI64</f>
        <v>93405.698027293125</v>
      </c>
      <c r="D43" s="76">
        <f>'ptfire_othna 12US1'!AN64</f>
        <v>195209.40316703569</v>
      </c>
      <c r="E43" s="76">
        <f>'ptfire_othna 12US1'!AY64</f>
        <v>671857.73865632678</v>
      </c>
      <c r="F43" s="76">
        <f>'ptfire_othna 12US1'!AZ64</f>
        <v>565667.78797537333</v>
      </c>
      <c r="G43" s="76">
        <f>'ptfire_othna 12US1'!BN64</f>
        <v>38759.01980403989</v>
      </c>
      <c r="H43" s="76">
        <f>'ptfire_othna 12US1'!BU64</f>
        <v>1343695.708698445</v>
      </c>
      <c r="I43" s="94"/>
      <c r="J43" s="76"/>
      <c r="K43" s="76"/>
      <c r="L43" s="76"/>
      <c r="M43" s="76"/>
      <c r="N43" s="76"/>
      <c r="O43" s="76"/>
      <c r="P43" s="76"/>
    </row>
    <row r="44" spans="1:16" s="75" customFormat="1">
      <c r="A44" s="94" t="s">
        <v>253</v>
      </c>
      <c r="B44" s="76">
        <f>'cmv_c1c2 12'!Z64+'cmv_c3 12'!Z64</f>
        <v>11103.528511692748</v>
      </c>
      <c r="C44" s="76">
        <f>'cmv_c1c2 12'!AO64+'cmv_c3 12'!AO64</f>
        <v>37.278216926183724</v>
      </c>
      <c r="D44" s="76">
        <f>'cmv_c1c2 12'!AT64+'cmv_c3 12'!AT64</f>
        <v>96621.680182411568</v>
      </c>
      <c r="E44" s="76">
        <f>'cmv_c1c2 12'!BE64+'cmv_c3 12'!BE64</f>
        <v>1716.1091693809055</v>
      </c>
      <c r="F44" s="76">
        <f>'cmv_c1c2 12'!BF64+'cmv_c3 12'!BF64</f>
        <v>1594.0181089109901</v>
      </c>
      <c r="G44" s="76">
        <f>'cmv_c1c2 12'!BT64+'cmv_c3 12'!BT64</f>
        <v>2940.505395536647</v>
      </c>
      <c r="H44" s="76">
        <f>'cmv_c1c2 12'!CA64+'cmv_c3 12'!CA64</f>
        <v>5408.9391905234224</v>
      </c>
      <c r="I44" s="94"/>
      <c r="J44" s="76"/>
      <c r="K44" s="76"/>
      <c r="L44" s="76"/>
      <c r="M44" s="76"/>
      <c r="N44" s="76"/>
      <c r="O44" s="76"/>
      <c r="P44" s="76"/>
    </row>
    <row r="45" spans="1:16">
      <c r="A45" s="2" t="s">
        <v>254</v>
      </c>
      <c r="B45" s="1">
        <f>SUM(B36:B44)</f>
        <v>9651178.5416259319</v>
      </c>
      <c r="C45" s="1">
        <f t="shared" ref="C45:H45" si="2">SUM(C36:C44)</f>
        <v>616690.98354688683</v>
      </c>
      <c r="D45" s="1">
        <f t="shared" si="2"/>
        <v>1583286.7831128549</v>
      </c>
      <c r="E45" s="1">
        <f t="shared" si="2"/>
        <v>1723433.3903935312</v>
      </c>
      <c r="F45" s="1">
        <f t="shared" si="2"/>
        <v>933256.18494681304</v>
      </c>
      <c r="G45" s="1">
        <f t="shared" si="2"/>
        <v>1053310.6290938759</v>
      </c>
      <c r="H45" s="1">
        <f t="shared" si="2"/>
        <v>2971644.5281884833</v>
      </c>
      <c r="I45" s="94"/>
      <c r="J45" s="94"/>
      <c r="K45" s="94"/>
      <c r="L45" s="94"/>
      <c r="M45" s="94"/>
      <c r="N45" s="94"/>
      <c r="O45" s="94"/>
      <c r="P45" s="94"/>
    </row>
    <row r="46" spans="1:16">
      <c r="A46" s="94" t="s">
        <v>255</v>
      </c>
      <c r="B46" s="76">
        <f>'othar 12US1'!S51</f>
        <v>111429.2370984123</v>
      </c>
      <c r="C46" s="76">
        <f>'othar 12US1'!AH51</f>
        <v>114444.25628215873</v>
      </c>
      <c r="D46" s="76">
        <f>'othar 12US1'!AM51</f>
        <v>54457.468094317912</v>
      </c>
      <c r="E46" s="76">
        <f>'othar 12US1'!AX51</f>
        <v>102675.08970258244</v>
      </c>
      <c r="F46" s="76">
        <f>'othar 12US1'!AY51</f>
        <v>33594.851536929986</v>
      </c>
      <c r="G46" s="76">
        <f>'othar 12US1'!BM51</f>
        <v>1658.9680547381924</v>
      </c>
      <c r="H46" s="76">
        <f>'othar 12US1'!BT51</f>
        <v>353294.1131461084</v>
      </c>
      <c r="I46" s="94"/>
      <c r="J46" s="94"/>
      <c r="K46" s="94"/>
      <c r="L46" s="94"/>
      <c r="M46" s="94"/>
      <c r="N46" s="94"/>
      <c r="O46" s="94"/>
      <c r="P46" s="94"/>
    </row>
    <row r="47" spans="1:16">
      <c r="A47" s="94" t="s">
        <v>256</v>
      </c>
      <c r="B47" s="76">
        <f>'onroad_mex 12US1'!Y38</f>
        <v>1821182.319749641</v>
      </c>
      <c r="C47" s="76">
        <f>'onroad_mex 12US1'!AL38</f>
        <v>2917.9410180059199</v>
      </c>
      <c r="D47" s="76">
        <f>'onroad_mex 12US1'!AQ38</f>
        <v>447430.35531169164</v>
      </c>
      <c r="E47" s="76">
        <f>'onroad_mex 12US1'!BA38</f>
        <v>15744.161665199541</v>
      </c>
      <c r="F47" s="76">
        <f>'onroad_mex 12US1'!BB38</f>
        <v>11158.236026647928</v>
      </c>
      <c r="G47" s="76">
        <f>'onroad_mex 12US1'!BP38</f>
        <v>6637.7503899976746</v>
      </c>
      <c r="H47" s="76">
        <f>'onroad_mex 12US1'!BU38</f>
        <v>159185.32059537095</v>
      </c>
      <c r="I47" s="94"/>
      <c r="J47" s="94"/>
      <c r="K47" s="94"/>
      <c r="L47" s="94"/>
      <c r="M47" s="94"/>
      <c r="N47" s="94"/>
      <c r="O47" s="94"/>
      <c r="P47" s="94"/>
    </row>
    <row r="48" spans="1:16">
      <c r="A48" s="94" t="s">
        <v>257</v>
      </c>
      <c r="B48" s="76">
        <f>'othpt 12US1'!V51</f>
        <v>140472.92507344967</v>
      </c>
      <c r="C48" s="76">
        <f>'othpt 12US1'!AK51</f>
        <v>1168.4936224380631</v>
      </c>
      <c r="D48" s="76">
        <f>'othpt 12US1'!AP51</f>
        <v>182264.76541355258</v>
      </c>
      <c r="E48" s="76">
        <f>'othpt 12US1'!BA51</f>
        <v>50808.633692303469</v>
      </c>
      <c r="F48" s="76">
        <f>'othpt 12US1'!BB51</f>
        <v>35367.902252475636</v>
      </c>
      <c r="G48" s="76">
        <f>'othpt 12US1'!BP51</f>
        <v>368022.90628792951</v>
      </c>
      <c r="H48" s="76">
        <f>'othpt 12US1'!BW51</f>
        <v>37066.394780408162</v>
      </c>
      <c r="I48" s="94"/>
      <c r="J48" s="94"/>
      <c r="K48" s="94"/>
      <c r="L48" s="94"/>
      <c r="M48" s="94"/>
      <c r="N48" s="94"/>
      <c r="O48" s="94"/>
      <c r="P48" s="94"/>
    </row>
    <row r="49" spans="1:22" s="22" customFormat="1">
      <c r="A49" s="94" t="s">
        <v>258</v>
      </c>
      <c r="B49" s="76">
        <f>'ptfire_othna 12US1'!S65</f>
        <v>438065.00925498374</v>
      </c>
      <c r="C49" s="76">
        <f>'ptfire_othna 12US1'!AI65</f>
        <v>8464.9255876358075</v>
      </c>
      <c r="D49" s="76">
        <f>'ptfire_othna 12US1'!AN65</f>
        <v>17523.893646393444</v>
      </c>
      <c r="E49" s="76">
        <f>'ptfire_othna 12US1'!AY65</f>
        <v>57761.555258615059</v>
      </c>
      <c r="F49" s="76">
        <f>'ptfire_othna 12US1'!AZ65</f>
        <v>49342.622841092802</v>
      </c>
      <c r="G49" s="76">
        <f>'ptfire_othna 12US1'!BN65</f>
        <v>3612.4509974075763</v>
      </c>
      <c r="H49" s="76">
        <f>'ptfire_othna 12US1'!BU65</f>
        <v>126264.65398937346</v>
      </c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 spans="1:22" s="75" customFormat="1">
      <c r="A50" s="94" t="s">
        <v>259</v>
      </c>
      <c r="B50" s="76">
        <f>'cmv_c1c2 12'!Z65+'cmv_c3 12'!Z65</f>
        <v>0</v>
      </c>
      <c r="C50" s="76">
        <f>'cmv_c1c2 12'!AO65+'cmv_c3 12'!AO65</f>
        <v>0</v>
      </c>
      <c r="D50" s="76">
        <f>'cmv_c1c2 12'!AT65+'cmv_c3 12'!AT65</f>
        <v>0</v>
      </c>
      <c r="E50" s="76">
        <f>'cmv_c1c2 12'!BE65+'cmv_c3 12'!BE65</f>
        <v>0</v>
      </c>
      <c r="F50" s="76">
        <f>'cmv_c1c2 12'!BF65+'cmv_c3 12'!BF65</f>
        <v>0</v>
      </c>
      <c r="G50" s="76">
        <f>'cmv_c1c2 12'!BT65+'cmv_c3 12'!BT65</f>
        <v>0</v>
      </c>
      <c r="H50" s="76">
        <f>'cmv_c1c2 12'!CA65+'cmv_c3 12'!CA65</f>
        <v>0</v>
      </c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</row>
    <row r="51" spans="1:22">
      <c r="A51" s="2" t="s">
        <v>260</v>
      </c>
      <c r="B51" s="1">
        <f>SUM(B46:B50)</f>
        <v>2511149.4911764869</v>
      </c>
      <c r="C51" s="1">
        <f t="shared" ref="C51:H51" si="3">SUM(C46:C50)</f>
        <v>126995.61651023853</v>
      </c>
      <c r="D51" s="1">
        <f t="shared" si="3"/>
        <v>701676.48246595566</v>
      </c>
      <c r="E51" s="1">
        <f t="shared" si="3"/>
        <v>226989.44031870051</v>
      </c>
      <c r="F51" s="1">
        <f t="shared" si="3"/>
        <v>129463.61265714635</v>
      </c>
      <c r="G51" s="1">
        <f t="shared" si="3"/>
        <v>379932.07573007292</v>
      </c>
      <c r="H51" s="1">
        <f t="shared" si="3"/>
        <v>675810.48251126101</v>
      </c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</row>
    <row r="52" spans="1:22">
      <c r="A52" s="94" t="s">
        <v>261</v>
      </c>
      <c r="B52" s="76">
        <f>'cmv_c1c2 12'!Z59+'cmv_c3 12'!Z59</f>
        <v>34427.818309076902</v>
      </c>
      <c r="C52" s="76">
        <f>'cmv_c1c2 12'!AO59+'cmv_c3 12'!AO59</f>
        <v>132.54720672332459</v>
      </c>
      <c r="D52" s="76">
        <f>'cmv_c1c2 12'!AT59+'cmv_c3 12'!AT59</f>
        <v>292669.53938056721</v>
      </c>
      <c r="E52" s="76">
        <f>'cmv_c1c2 12'!BE59+'cmv_c3 12'!BE59</f>
        <v>7436.6598707950261</v>
      </c>
      <c r="F52" s="76">
        <f>'cmv_c1c2 12'!BF59+'cmv_c3 12'!BF59</f>
        <v>6886.4271791731362</v>
      </c>
      <c r="G52" s="76">
        <f>'cmv_c1c2 12'!BT59+'cmv_c3 12'!BT59</f>
        <v>29127.158557007795</v>
      </c>
      <c r="H52" s="76">
        <f>'cmv_c1c2 12'!CA59+'cmv_c3 12'!CA59</f>
        <v>16779.241441425849</v>
      </c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</row>
    <row r="53" spans="1:22">
      <c r="A53" s="94" t="s">
        <v>262</v>
      </c>
      <c r="B53" s="76">
        <f>'cmv_c1c2 12'!Z60+'cmv_c3 12'!Z60</f>
        <v>24282.984816106957</v>
      </c>
      <c r="C53" s="76">
        <f>'cmv_c1c2 12'!AO60+'cmv_c3 12'!AO60</f>
        <v>457.17993167325295</v>
      </c>
      <c r="D53" s="76">
        <f>'cmv_c1c2 12'!AT60+'cmv_c3 12'!AT60</f>
        <v>267502.1065843231</v>
      </c>
      <c r="E53" s="76">
        <f>'cmv_c1c2 12'!BE60+'cmv_c3 12'!BE60</f>
        <v>25809.993904388244</v>
      </c>
      <c r="F53" s="76">
        <f>'cmv_c1c2 12'!BF60+'cmv_c3 12'!BF60</f>
        <v>23752.037384163599</v>
      </c>
      <c r="G53" s="76">
        <f>'cmv_c1c2 12'!BT60+'cmv_c3 12'!BT60</f>
        <v>189096.74809335623</v>
      </c>
      <c r="H53" s="76">
        <f>'cmv_c1c2 12'!CA60+'cmv_c3 12'!CA60</f>
        <v>11528.422886732005</v>
      </c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</row>
    <row r="54" spans="1:22">
      <c r="A54" s="94" t="s">
        <v>263</v>
      </c>
      <c r="B54" s="76">
        <f>pt_oilgas!B59</f>
        <v>51872.131500000003</v>
      </c>
      <c r="C54" s="76">
        <f>pt_oilgas!C59</f>
        <v>8.3935383252999998</v>
      </c>
      <c r="D54" s="76">
        <f>pt_oilgas!D59</f>
        <v>49962.026919999997</v>
      </c>
      <c r="E54" s="76">
        <f>pt_oilgas!E59</f>
        <v>636.25494702000003</v>
      </c>
      <c r="F54" s="76">
        <f>pt_oilgas!F59</f>
        <v>635.0949435</v>
      </c>
      <c r="G54" s="76">
        <f>pt_oilgas!G59</f>
        <v>462.05488945000002</v>
      </c>
      <c r="H54" s="76">
        <f>pt_oilgas!H59</f>
        <v>38832.768940000002</v>
      </c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</row>
    <row r="55" spans="1:22">
      <c r="A55" s="2" t="s">
        <v>264</v>
      </c>
      <c r="B55" s="1">
        <f t="shared" ref="B55:H55" si="4">B53+B52+B51+B45+B54</f>
        <v>12272910.967427602</v>
      </c>
      <c r="C55" s="1">
        <f t="shared" si="4"/>
        <v>744284.72073384724</v>
      </c>
      <c r="D55" s="1">
        <f t="shared" si="4"/>
        <v>2895096.9384637009</v>
      </c>
      <c r="E55" s="1">
        <f t="shared" si="4"/>
        <v>1984305.739434435</v>
      </c>
      <c r="F55" s="1">
        <f t="shared" si="4"/>
        <v>1093993.357110796</v>
      </c>
      <c r="G55" s="1">
        <f t="shared" si="4"/>
        <v>1651928.6663637629</v>
      </c>
      <c r="H55" s="1">
        <f t="shared" si="4"/>
        <v>3714595.4439679021</v>
      </c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</row>
    <row r="57" spans="1:22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1:22" s="22" customFormat="1">
      <c r="A58" s="94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</row>
    <row r="59" spans="1:22">
      <c r="A59" s="27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</row>
    <row r="60" spans="1:22">
      <c r="A60" s="27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</row>
    <row r="61" spans="1:22">
      <c r="A61" s="27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</row>
    <row r="62" spans="1:22">
      <c r="A62" s="27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</row>
    <row r="63" spans="1:22">
      <c r="A63" s="27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</row>
    <row r="64" spans="1:22">
      <c r="A64" s="27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94"/>
      <c r="N64" s="76"/>
      <c r="O64" s="76"/>
      <c r="P64" s="76"/>
      <c r="Q64" s="76"/>
      <c r="R64" s="76"/>
      <c r="S64" s="76"/>
      <c r="T64" s="76"/>
      <c r="U64" s="76"/>
      <c r="V64" s="76"/>
    </row>
    <row r="65" spans="1:22">
      <c r="A65" s="27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</row>
    <row r="66" spans="1:22">
      <c r="A66" s="27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</row>
    <row r="67" spans="1:22">
      <c r="A67" s="27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</row>
    <row r="68" spans="1:22">
      <c r="A68" s="27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</row>
    <row r="69" spans="1:22">
      <c r="A69" s="27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</row>
    <row r="70" spans="1:22">
      <c r="A70" s="94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</row>
    <row r="71" spans="1:22" s="22" customFormat="1">
      <c r="A71" s="94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</row>
    <row r="72" spans="1:22">
      <c r="A72" s="27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</row>
    <row r="73" spans="1:22">
      <c r="A73" s="27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</row>
  </sheetData>
  <sortState xmlns:xlrd2="http://schemas.microsoft.com/office/spreadsheetml/2017/richdata2" ref="A14:AB23">
    <sortCondition ref="A14:A23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H87"/>
  <sheetViews>
    <sheetView zoomScale="85" zoomScaleNormal="85" workbookViewId="0">
      <pane xSplit="1" ySplit="2" topLeftCell="V18" activePane="bottomRight" state="frozen"/>
      <selection pane="bottomRight" activeCell="V36" sqref="V36"/>
      <selection pane="bottomLeft" activeCell="A3" sqref="A3"/>
      <selection pane="topRight" activeCell="B1" sqref="B1"/>
    </sheetView>
  </sheetViews>
  <sheetFormatPr defaultColWidth="9.140625" defaultRowHeight="15"/>
  <cols>
    <col min="1" max="1" width="19.85546875" style="75" customWidth="1"/>
    <col min="2" max="12" width="9.140625" style="75"/>
    <col min="13" max="13" width="15.5703125" style="22" bestFit="1" customWidth="1"/>
    <col min="14" max="14" width="6.7109375" style="75" bestFit="1" customWidth="1"/>
    <col min="15" max="15" width="6.7109375" style="22" bestFit="1" customWidth="1"/>
    <col min="16" max="16" width="5.7109375" style="22" bestFit="1" customWidth="1"/>
    <col min="17" max="17" width="14.5703125" style="22" bestFit="1" customWidth="1"/>
    <col min="18" max="18" width="5.5703125" style="22" bestFit="1" customWidth="1"/>
    <col min="19" max="19" width="5.5703125" style="75" customWidth="1"/>
    <col min="20" max="20" width="6.7109375" style="22" bestFit="1" customWidth="1"/>
    <col min="21" max="22" width="9.28515625" style="22" bestFit="1" customWidth="1"/>
    <col min="23" max="23" width="5.7109375" style="22" bestFit="1" customWidth="1"/>
    <col min="24" max="24" width="7.7109375" style="22" bestFit="1" customWidth="1"/>
    <col min="25" max="25" width="5.7109375" style="22" bestFit="1" customWidth="1"/>
    <col min="26" max="26" width="6.7109375" style="22" bestFit="1" customWidth="1"/>
    <col min="27" max="27" width="6.7109375" style="75" customWidth="1"/>
    <col min="28" max="28" width="6.7109375" style="22" bestFit="1" customWidth="1"/>
    <col min="29" max="29" width="15.42578125" style="22" bestFit="1" customWidth="1"/>
    <col min="30" max="30" width="6.5703125" style="22" customWidth="1"/>
    <col min="31" max="31" width="5.7109375" style="22" bestFit="1" customWidth="1"/>
    <col min="32" max="32" width="5.140625" style="22" bestFit="1" customWidth="1"/>
    <col min="33" max="33" width="5.140625" style="75" customWidth="1"/>
    <col min="34" max="34" width="5.7109375" style="22" bestFit="1" customWidth="1"/>
    <col min="35" max="35" width="6.7109375" style="22" bestFit="1" customWidth="1"/>
    <col min="36" max="36" width="6.140625" style="22" bestFit="1" customWidth="1"/>
    <col min="37" max="37" width="6.7109375" style="22" bestFit="1" customWidth="1"/>
    <col min="38" max="38" width="10" style="22" bestFit="1" customWidth="1"/>
    <col min="39" max="39" width="10" style="75" customWidth="1"/>
    <col min="40" max="40" width="9.28515625" style="22" bestFit="1" customWidth="1"/>
    <col min="41" max="41" width="7.7109375" style="22" bestFit="1" customWidth="1"/>
    <col min="42" max="42" width="9.28515625" style="22" bestFit="1" customWidth="1"/>
    <col min="43" max="43" width="6" style="22" bestFit="1" customWidth="1"/>
    <col min="44" max="44" width="6.7109375" style="22" bestFit="1" customWidth="1"/>
    <col min="45" max="45" width="5.7109375" style="22" bestFit="1" customWidth="1"/>
    <col min="46" max="46" width="7.7109375" style="22" bestFit="1" customWidth="1"/>
    <col min="47" max="47" width="5.7109375" style="22" bestFit="1" customWidth="1"/>
    <col min="48" max="48" width="4.140625" style="22" bestFit="1" customWidth="1"/>
    <col min="49" max="49" width="6.7109375" style="22" bestFit="1" customWidth="1"/>
    <col min="50" max="50" width="5.7109375" style="22" bestFit="1" customWidth="1"/>
    <col min="51" max="51" width="5.85546875" style="22" bestFit="1" customWidth="1"/>
    <col min="52" max="52" width="5.7109375" style="22" bestFit="1" customWidth="1"/>
    <col min="53" max="54" width="7.7109375" style="22" bestFit="1" customWidth="1"/>
    <col min="55" max="55" width="6.7109375" style="22" bestFit="1" customWidth="1"/>
    <col min="56" max="56" width="5.140625" style="22" bestFit="1" customWidth="1"/>
    <col min="57" max="57" width="5.28515625" style="22" bestFit="1" customWidth="1"/>
    <col min="58" max="58" width="8.7109375" style="22" bestFit="1" customWidth="1"/>
    <col min="59" max="59" width="4.85546875" style="22" bestFit="1" customWidth="1"/>
    <col min="60" max="60" width="7.85546875" style="22" bestFit="1" customWidth="1"/>
    <col min="61" max="61" width="5.85546875" style="22" bestFit="1" customWidth="1"/>
    <col min="62" max="62" width="6" style="22" bestFit="1" customWidth="1"/>
    <col min="63" max="63" width="6.7109375" style="22" bestFit="1" customWidth="1"/>
    <col min="64" max="64" width="7.7109375" style="22" bestFit="1" customWidth="1"/>
    <col min="65" max="65" width="5.7109375" style="22" bestFit="1" customWidth="1"/>
    <col min="66" max="66" width="6.7109375" style="22" bestFit="1" customWidth="1"/>
    <col min="67" max="67" width="4.140625" style="22" bestFit="1" customWidth="1"/>
    <col min="68" max="68" width="9.28515625" style="22" bestFit="1" customWidth="1"/>
    <col min="69" max="69" width="8" style="22" bestFit="1" customWidth="1"/>
    <col min="70" max="72" width="6.7109375" style="22" bestFit="1" customWidth="1"/>
    <col min="73" max="73" width="6.7109375" style="75" customWidth="1"/>
    <col min="74" max="74" width="6.7109375" style="22" bestFit="1" customWidth="1"/>
    <col min="75" max="75" width="9.140625" style="22" bestFit="1" customWidth="1"/>
    <col min="76" max="76" width="7.140625" style="22" bestFit="1" customWidth="1"/>
    <col min="77" max="16384" width="9.140625" style="22"/>
  </cols>
  <sheetData>
    <row r="1" spans="1:86">
      <c r="A1" s="94"/>
      <c r="B1" s="94" t="s">
        <v>313</v>
      </c>
      <c r="C1" s="94"/>
      <c r="D1" s="94"/>
      <c r="E1" s="94"/>
      <c r="F1" s="94"/>
      <c r="G1" s="94"/>
      <c r="H1" s="94"/>
      <c r="I1" s="55" t="s">
        <v>506</v>
      </c>
      <c r="J1" s="94"/>
      <c r="K1" s="94"/>
      <c r="L1" s="94"/>
      <c r="M1" s="94" t="s">
        <v>460</v>
      </c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 t="s">
        <v>315</v>
      </c>
      <c r="CB1" s="94"/>
      <c r="CC1" s="94"/>
      <c r="CD1" s="94"/>
      <c r="CE1" s="94"/>
      <c r="CF1" s="94"/>
      <c r="CG1" s="94"/>
      <c r="CH1" s="94"/>
    </row>
    <row r="2" spans="1:86">
      <c r="A2" s="94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76" t="s">
        <v>97</v>
      </c>
      <c r="J2" s="76"/>
      <c r="K2" s="76"/>
      <c r="L2" s="76"/>
      <c r="M2" s="76" t="s">
        <v>324</v>
      </c>
      <c r="N2" s="76" t="s">
        <v>325</v>
      </c>
      <c r="O2" s="76" t="s">
        <v>35</v>
      </c>
      <c r="P2" s="76" t="s">
        <v>39</v>
      </c>
      <c r="Q2" s="76" t="s">
        <v>41</v>
      </c>
      <c r="R2" s="76" t="s">
        <v>43</v>
      </c>
      <c r="S2" s="76" t="s">
        <v>326</v>
      </c>
      <c r="T2" s="76" t="s">
        <v>45</v>
      </c>
      <c r="U2" s="76" t="s">
        <v>49</v>
      </c>
      <c r="V2" s="76" t="s">
        <v>53</v>
      </c>
      <c r="W2" s="76" t="s">
        <v>55</v>
      </c>
      <c r="X2" s="76" t="s">
        <v>57</v>
      </c>
      <c r="Y2" s="76" t="s">
        <v>59</v>
      </c>
      <c r="Z2" s="76" t="s">
        <v>61</v>
      </c>
      <c r="AA2" s="76" t="s">
        <v>327</v>
      </c>
      <c r="AB2" s="76" t="s">
        <v>63</v>
      </c>
      <c r="AC2" s="76" t="s">
        <v>65</v>
      </c>
      <c r="AD2" s="76" t="s">
        <v>69</v>
      </c>
      <c r="AE2" s="76" t="s">
        <v>71</v>
      </c>
      <c r="AF2" s="76" t="s">
        <v>73</v>
      </c>
      <c r="AG2" s="76" t="s">
        <v>328</v>
      </c>
      <c r="AH2" s="76" t="s">
        <v>75</v>
      </c>
      <c r="AI2" s="76" t="s">
        <v>77</v>
      </c>
      <c r="AJ2" s="76" t="s">
        <v>79</v>
      </c>
      <c r="AK2" s="76" t="s">
        <v>81</v>
      </c>
      <c r="AL2" s="76" t="s">
        <v>83</v>
      </c>
      <c r="AM2" s="76" t="s">
        <v>329</v>
      </c>
      <c r="AN2" s="76" t="s">
        <v>85</v>
      </c>
      <c r="AO2" s="76" t="s">
        <v>87</v>
      </c>
      <c r="AP2" s="76" t="s">
        <v>161</v>
      </c>
      <c r="AQ2" s="76" t="s">
        <v>91</v>
      </c>
      <c r="AR2" s="76" t="s">
        <v>93</v>
      </c>
      <c r="AS2" s="76" t="s">
        <v>95</v>
      </c>
      <c r="AT2" s="76" t="s">
        <v>97</v>
      </c>
      <c r="AU2" s="76" t="s">
        <v>99</v>
      </c>
      <c r="AV2" s="76" t="s">
        <v>101</v>
      </c>
      <c r="AW2" s="76" t="s">
        <v>103</v>
      </c>
      <c r="AX2" s="76" t="s">
        <v>105</v>
      </c>
      <c r="AY2" s="76" t="s">
        <v>107</v>
      </c>
      <c r="AZ2" s="76" t="s">
        <v>109</v>
      </c>
      <c r="BA2" s="76" t="s">
        <v>162</v>
      </c>
      <c r="BB2" s="76" t="s">
        <v>163</v>
      </c>
      <c r="BC2" s="76" t="s">
        <v>111</v>
      </c>
      <c r="BD2" s="76" t="s">
        <v>113</v>
      </c>
      <c r="BE2" s="76" t="s">
        <v>115</v>
      </c>
      <c r="BF2" s="76" t="s">
        <v>117</v>
      </c>
      <c r="BG2" s="76" t="s">
        <v>119</v>
      </c>
      <c r="BH2" s="76" t="s">
        <v>121</v>
      </c>
      <c r="BI2" s="76" t="s">
        <v>123</v>
      </c>
      <c r="BJ2" s="76" t="s">
        <v>125</v>
      </c>
      <c r="BK2" s="76" t="s">
        <v>127</v>
      </c>
      <c r="BL2" s="76" t="s">
        <v>129</v>
      </c>
      <c r="BM2" s="76" t="s">
        <v>131</v>
      </c>
      <c r="BN2" s="76" t="s">
        <v>133</v>
      </c>
      <c r="BO2" s="76" t="s">
        <v>135</v>
      </c>
      <c r="BP2" s="76" t="s">
        <v>139</v>
      </c>
      <c r="BQ2" s="76" t="s">
        <v>141</v>
      </c>
      <c r="BR2" s="76" t="s">
        <v>143</v>
      </c>
      <c r="BS2" s="76" t="s">
        <v>145</v>
      </c>
      <c r="BT2" s="76" t="s">
        <v>147</v>
      </c>
      <c r="BU2" s="76" t="s">
        <v>149</v>
      </c>
      <c r="BV2" s="76" t="s">
        <v>151</v>
      </c>
      <c r="BW2" s="76" t="s">
        <v>153</v>
      </c>
      <c r="BX2" s="76" t="s">
        <v>155</v>
      </c>
      <c r="BY2" s="94"/>
      <c r="BZ2" s="76" t="s">
        <v>69</v>
      </c>
      <c r="CA2" s="76" t="s">
        <v>53</v>
      </c>
      <c r="CB2" s="76" t="s">
        <v>81</v>
      </c>
      <c r="CC2" s="76" t="s">
        <v>161</v>
      </c>
      <c r="CD2" s="76" t="s">
        <v>162</v>
      </c>
      <c r="CE2" s="76" t="s">
        <v>163</v>
      </c>
      <c r="CF2" s="76" t="s">
        <v>139</v>
      </c>
      <c r="CG2" s="76" t="s">
        <v>164</v>
      </c>
      <c r="CH2" s="76" t="s">
        <v>97</v>
      </c>
    </row>
    <row r="3" spans="1:86">
      <c r="A3" s="14" t="s">
        <v>462</v>
      </c>
      <c r="B3" s="76">
        <v>10143.217875652799</v>
      </c>
      <c r="C3" s="76">
        <v>4.6871773473950196</v>
      </c>
      <c r="D3" s="76">
        <v>20271.701127890301</v>
      </c>
      <c r="E3" s="76">
        <v>4288.2916099212798</v>
      </c>
      <c r="F3" s="76">
        <v>1744.09326029564</v>
      </c>
      <c r="G3" s="76">
        <v>26360.174303387299</v>
      </c>
      <c r="H3" s="76">
        <v>4008.3927550941175</v>
      </c>
      <c r="I3" s="76">
        <v>2079.0284347501001</v>
      </c>
      <c r="J3" s="76"/>
      <c r="K3" s="76"/>
      <c r="L3" s="76"/>
      <c r="M3" s="76" t="s">
        <v>372</v>
      </c>
      <c r="N3" s="76">
        <v>0</v>
      </c>
      <c r="O3" s="76">
        <v>31.961106691026501</v>
      </c>
      <c r="P3" s="76">
        <v>6.3753929633505297</v>
      </c>
      <c r="Q3" s="76">
        <v>6.3753929633505297</v>
      </c>
      <c r="R3" s="76">
        <v>6.1444722605411899</v>
      </c>
      <c r="S3" s="76">
        <v>0</v>
      </c>
      <c r="T3" s="76">
        <v>37.048991311005302</v>
      </c>
      <c r="U3" s="76">
        <v>128.34739253703401</v>
      </c>
      <c r="V3" s="76">
        <v>8217.6919708797595</v>
      </c>
      <c r="W3" s="76">
        <v>48.376871857691498</v>
      </c>
      <c r="X3" s="76">
        <v>18.387991371903599</v>
      </c>
      <c r="Y3" s="76">
        <v>7.39760292037887</v>
      </c>
      <c r="Z3" s="76">
        <v>63.629827958718899</v>
      </c>
      <c r="AA3" s="76">
        <v>0</v>
      </c>
      <c r="AB3" s="76">
        <v>78.008598147952</v>
      </c>
      <c r="AC3" s="76">
        <v>78.008598147952</v>
      </c>
      <c r="AD3" s="76">
        <v>0.95871345252527096</v>
      </c>
      <c r="AE3" s="76">
        <v>10.9025464916843</v>
      </c>
      <c r="AF3" s="76">
        <v>0.27182904341556502</v>
      </c>
      <c r="AG3" s="76">
        <v>7.09777383019303</v>
      </c>
      <c r="AH3" s="76">
        <v>1.86803922420013</v>
      </c>
      <c r="AI3" s="76">
        <v>69.444717424381096</v>
      </c>
      <c r="AJ3" s="76">
        <v>0.37198141444949601</v>
      </c>
      <c r="AK3" s="76">
        <v>4.68526731850422</v>
      </c>
      <c r="AL3" s="76">
        <v>0</v>
      </c>
      <c r="AM3" s="76">
        <v>2776.9274047078602</v>
      </c>
      <c r="AN3" s="76">
        <v>12425.6079945033</v>
      </c>
      <c r="AO3" s="76">
        <v>1379.6651281059101</v>
      </c>
      <c r="AP3" s="76">
        <v>13806.231836061799</v>
      </c>
      <c r="AQ3" s="76">
        <v>0.471723675970525</v>
      </c>
      <c r="AR3" s="76">
        <v>47.425174673763898</v>
      </c>
      <c r="AS3" s="76">
        <v>57.623894574976497</v>
      </c>
      <c r="AT3" s="76">
        <v>1655.7774001237101</v>
      </c>
      <c r="AU3" s="76">
        <v>14.9104189922895</v>
      </c>
      <c r="AV3" s="76">
        <v>3.1727120333779699</v>
      </c>
      <c r="AW3" s="76">
        <v>77.991553687241407</v>
      </c>
      <c r="AX3" s="76">
        <v>21.3556478184586</v>
      </c>
      <c r="AY3" s="76">
        <v>3.4188618947623701</v>
      </c>
      <c r="AZ3" s="76">
        <v>26.886577869454399</v>
      </c>
      <c r="BA3" s="76">
        <v>3789.7524664366601</v>
      </c>
      <c r="BB3" s="76">
        <v>1247.22920208562</v>
      </c>
      <c r="BC3" s="76">
        <v>2542.5232643510399</v>
      </c>
      <c r="BD3" s="76">
        <v>3.2094534852317702</v>
      </c>
      <c r="BE3" s="76">
        <v>0.94605737087804598</v>
      </c>
      <c r="BF3" s="76">
        <v>675.45045075362702</v>
      </c>
      <c r="BG3" s="76">
        <v>3.9509984292068201</v>
      </c>
      <c r="BH3" s="76">
        <v>45.760837284401603</v>
      </c>
      <c r="BI3" s="76">
        <v>0.40112368318920599</v>
      </c>
      <c r="BJ3" s="76">
        <v>1.09159199060831</v>
      </c>
      <c r="BK3" s="76">
        <v>119.966454642503</v>
      </c>
      <c r="BL3" s="76">
        <v>114.478850784852</v>
      </c>
      <c r="BM3" s="76">
        <v>161.61249024179199</v>
      </c>
      <c r="BN3" s="76">
        <v>27.749209765262801</v>
      </c>
      <c r="BO3" s="76">
        <v>1.73086756835706</v>
      </c>
      <c r="BP3" s="76">
        <v>26338.354211507401</v>
      </c>
      <c r="BQ3" s="76">
        <v>7.5626552182480404</v>
      </c>
      <c r="BR3" s="76">
        <v>0</v>
      </c>
      <c r="BS3" s="76">
        <v>98.331026272061905</v>
      </c>
      <c r="BT3" s="76">
        <v>96.4377338851655</v>
      </c>
      <c r="BU3" s="76">
        <v>0</v>
      </c>
      <c r="BV3" s="76">
        <v>300.54337851702701</v>
      </c>
      <c r="BW3" s="76">
        <v>2890.9071834022802</v>
      </c>
      <c r="BX3" s="76">
        <v>74.4142877579349</v>
      </c>
      <c r="BY3" s="94"/>
      <c r="BZ3" s="29">
        <f t="shared" ref="BZ3:BZ47" si="0">AD3/AP3</f>
        <v>6.944063115187714E-5</v>
      </c>
      <c r="CA3" s="69">
        <f t="shared" ref="CA3:CA51" si="1">IF(B3=0,"",(V3-B3)/B3)</f>
        <v>-0.18983383068157908</v>
      </c>
      <c r="CB3" s="69">
        <f t="shared" ref="CB3:CB51" si="2">IF(C3=0,"",(AK3-C3)/C3)</f>
        <v>-4.0750087936423842E-4</v>
      </c>
      <c r="CC3" s="69">
        <f t="shared" ref="CC3:CC51" si="3">IF(D3=0,"",(AP3-D3)/D3)</f>
        <v>-0.31894063803718731</v>
      </c>
      <c r="CD3" s="69">
        <f t="shared" ref="CD3:CD34" si="4">IF(E3=0,"",(BA3-E3)/E3)</f>
        <v>-0.11625588668718621</v>
      </c>
      <c r="CE3" s="69">
        <f t="shared" ref="CE3:CE34" si="5">IF(F3=0,"",(BB3-F3)/F3)</f>
        <v>-0.28488388179758051</v>
      </c>
      <c r="CF3" s="69">
        <f t="shared" ref="CF3:CF51" si="6">IF(G3=0,"",(BP3-G3)/G3)</f>
        <v>-8.2776735953121608E-4</v>
      </c>
      <c r="CG3" s="69">
        <f t="shared" ref="CG3:CG51" si="7">IF(H3=0,"",(BW3-H3)/H3)</f>
        <v>-0.27878644633105537</v>
      </c>
      <c r="CH3" s="69">
        <f>IF(I3=0,"",(AT3-I3)/I3)</f>
        <v>-0.20358116683347091</v>
      </c>
    </row>
    <row r="4" spans="1:86">
      <c r="A4" s="14" t="s">
        <v>373</v>
      </c>
      <c r="B4" s="76">
        <v>221.45936395068799</v>
      </c>
      <c r="C4" s="76">
        <v>16.985714743985699</v>
      </c>
      <c r="D4" s="76">
        <v>241.210983087508</v>
      </c>
      <c r="E4" s="76">
        <v>36.254744927800402</v>
      </c>
      <c r="F4" s="76">
        <v>17.6901458049532</v>
      </c>
      <c r="G4" s="76">
        <v>105.718098851345</v>
      </c>
      <c r="H4" s="76">
        <v>230.56224167948571</v>
      </c>
      <c r="I4" s="76">
        <v>61.953141581599901</v>
      </c>
      <c r="J4" s="76"/>
      <c r="K4" s="76"/>
      <c r="L4" s="76"/>
      <c r="M4" s="76" t="s">
        <v>373</v>
      </c>
      <c r="N4" s="76">
        <v>0</v>
      </c>
      <c r="O4" s="76">
        <v>2.7522365540028102</v>
      </c>
      <c r="P4" s="76">
        <v>0.46919538216066298</v>
      </c>
      <c r="Q4" s="76">
        <v>0.46919538216066298</v>
      </c>
      <c r="R4" s="76">
        <v>0.68956355565568095</v>
      </c>
      <c r="S4" s="76">
        <v>0</v>
      </c>
      <c r="T4" s="76">
        <v>1.7806641362751101</v>
      </c>
      <c r="U4" s="76">
        <v>41.746375544789402</v>
      </c>
      <c r="V4" s="76">
        <v>221.505235272188</v>
      </c>
      <c r="W4" s="76">
        <v>13.016518645387</v>
      </c>
      <c r="X4" s="76">
        <v>2.05974833853579</v>
      </c>
      <c r="Y4" s="76">
        <v>1.0812820400874299</v>
      </c>
      <c r="Z4" s="76">
        <v>15.352293220888701</v>
      </c>
      <c r="AA4" s="76">
        <v>0</v>
      </c>
      <c r="AB4" s="76">
        <v>8.7236643821790008</v>
      </c>
      <c r="AC4" s="76">
        <v>8.7236643821790008</v>
      </c>
      <c r="AD4" s="76">
        <v>9.5339643466966204E-2</v>
      </c>
      <c r="AE4" s="76">
        <v>2.2105860822673402</v>
      </c>
      <c r="AF4" s="76">
        <v>6.0900195375915601E-2</v>
      </c>
      <c r="AG4" s="76">
        <v>0.47144307233504401</v>
      </c>
      <c r="AH4" s="76">
        <v>0.46344695485485299</v>
      </c>
      <c r="AI4" s="76">
        <v>8.0858433853422707</v>
      </c>
      <c r="AJ4" s="76">
        <v>2.47080176038342E-2</v>
      </c>
      <c r="AK4" s="76">
        <v>16.979967668988099</v>
      </c>
      <c r="AL4" s="76">
        <v>0</v>
      </c>
      <c r="AM4" s="76">
        <v>186.04072779752701</v>
      </c>
      <c r="AN4" s="76">
        <v>217.054805635977</v>
      </c>
      <c r="AO4" s="76">
        <v>24.021745641241701</v>
      </c>
      <c r="AP4" s="76">
        <v>241.171890920685</v>
      </c>
      <c r="AQ4" s="76">
        <v>5.5459251064556701E-2</v>
      </c>
      <c r="AR4" s="76">
        <v>4.7885423766530302</v>
      </c>
      <c r="AS4" s="76">
        <v>0.25415991225604401</v>
      </c>
      <c r="AT4" s="76">
        <v>63.137504358402097</v>
      </c>
      <c r="AU4" s="76">
        <v>0.30461586172549099</v>
      </c>
      <c r="AV4" s="76">
        <v>1.7635119742940899</v>
      </c>
      <c r="AW4" s="76">
        <v>0.57084692403423598</v>
      </c>
      <c r="AX4" s="76">
        <v>0.36140205345647403</v>
      </c>
      <c r="AY4" s="76">
        <v>1.0164665421055199E-2</v>
      </c>
      <c r="AZ4" s="76">
        <v>0.46185732257356399</v>
      </c>
      <c r="BA4" s="76">
        <v>36.209489129892098</v>
      </c>
      <c r="BB4" s="76">
        <v>17.6572899597559</v>
      </c>
      <c r="BC4" s="76">
        <v>18.552199170136099</v>
      </c>
      <c r="BD4" s="76">
        <v>2.8429961804924001E-3</v>
      </c>
      <c r="BE4" s="76">
        <v>1.3275568930262299E-2</v>
      </c>
      <c r="BF4" s="76">
        <v>6.8457646544089696</v>
      </c>
      <c r="BG4" s="76">
        <v>0.10403333334435599</v>
      </c>
      <c r="BH4" s="76">
        <v>0.93812760903785097</v>
      </c>
      <c r="BI4" s="76">
        <v>1.07282596544144</v>
      </c>
      <c r="BJ4" s="76">
        <v>0.19641947342603699</v>
      </c>
      <c r="BK4" s="76">
        <v>2.3929191640293799</v>
      </c>
      <c r="BL4" s="76">
        <v>2.6799451402220802</v>
      </c>
      <c r="BM4" s="76">
        <v>1.1989853951509299</v>
      </c>
      <c r="BN4" s="76">
        <v>1.13556716811234</v>
      </c>
      <c r="BO4" s="76">
        <v>2.9969917932946299E-2</v>
      </c>
      <c r="BP4" s="76">
        <v>104.933576765011</v>
      </c>
      <c r="BQ4" s="76">
        <v>0.502327390236322</v>
      </c>
      <c r="BR4" s="76">
        <v>0</v>
      </c>
      <c r="BS4" s="76">
        <v>30.313306548961901</v>
      </c>
      <c r="BT4" s="76">
        <v>15.0085744839705</v>
      </c>
      <c r="BU4" s="76">
        <v>0</v>
      </c>
      <c r="BV4" s="76">
        <v>8.1456144794171195</v>
      </c>
      <c r="BW4" s="76">
        <v>230.533016005555</v>
      </c>
      <c r="BX4" s="76">
        <v>4.5515801336513197</v>
      </c>
      <c r="BY4" s="94"/>
      <c r="BZ4" s="29">
        <f t="shared" si="0"/>
        <v>3.9531822345880628E-4</v>
      </c>
      <c r="CA4" s="69">
        <f t="shared" si="1"/>
        <v>2.0713200237597554E-4</v>
      </c>
      <c r="CB4" s="69">
        <f t="shared" si="2"/>
        <v>-3.3834755170579115E-4</v>
      </c>
      <c r="CC4" s="69">
        <f t="shared" si="3"/>
        <v>-1.620662804098532E-4</v>
      </c>
      <c r="CD4" s="69">
        <f t="shared" si="4"/>
        <v>-1.2482724122988228E-3</v>
      </c>
      <c r="CE4" s="69">
        <f t="shared" si="5"/>
        <v>-1.8572964609540224E-3</v>
      </c>
      <c r="CF4" s="69">
        <f t="shared" si="6"/>
        <v>-7.4208871977272254E-3</v>
      </c>
      <c r="CG4" s="69">
        <f t="shared" si="7"/>
        <v>-1.2675828322027884E-4</v>
      </c>
      <c r="CH4" s="69">
        <f t="shared" ref="CH4:CH15" si="8">IF(I4=0,"",(AT4-I4)/I4)</f>
        <v>1.9117073752301081E-2</v>
      </c>
    </row>
    <row r="5" spans="1:86">
      <c r="A5" s="14" t="s">
        <v>463</v>
      </c>
      <c r="B5" s="76">
        <v>4419.6581432151997</v>
      </c>
      <c r="C5" s="76">
        <v>107.285107803128</v>
      </c>
      <c r="D5" s="76">
        <v>20370.3536680904</v>
      </c>
      <c r="E5" s="76">
        <v>988.16809102571199</v>
      </c>
      <c r="F5" s="76">
        <v>539.53893664573195</v>
      </c>
      <c r="G5" s="76">
        <v>70471.616633984901</v>
      </c>
      <c r="H5" s="76">
        <v>3782.1929303002712</v>
      </c>
      <c r="I5" s="76">
        <v>2152.5162159326001</v>
      </c>
      <c r="J5" s="76"/>
      <c r="K5" s="76"/>
      <c r="L5" s="76"/>
      <c r="M5" s="76" t="s">
        <v>374</v>
      </c>
      <c r="N5" s="76">
        <v>0</v>
      </c>
      <c r="O5" s="76">
        <v>38.111719372923197</v>
      </c>
      <c r="P5" s="76">
        <v>23.4621750185187</v>
      </c>
      <c r="Q5" s="76">
        <v>23.4621750185187</v>
      </c>
      <c r="R5" s="76">
        <v>3.7912809326612802</v>
      </c>
      <c r="S5" s="76">
        <v>0</v>
      </c>
      <c r="T5" s="76">
        <v>29.649133636533801</v>
      </c>
      <c r="U5" s="76">
        <v>110.05201208838299</v>
      </c>
      <c r="V5" s="76">
        <v>4416.7909056915096</v>
      </c>
      <c r="W5" s="76">
        <v>19.6294000733301</v>
      </c>
      <c r="X5" s="76">
        <v>1.88285286121111</v>
      </c>
      <c r="Y5" s="76">
        <v>5.3960273709405104</v>
      </c>
      <c r="Z5" s="76">
        <v>350.57664173874099</v>
      </c>
      <c r="AA5" s="76">
        <v>0</v>
      </c>
      <c r="AB5" s="76">
        <v>73.823484890868002</v>
      </c>
      <c r="AC5" s="76">
        <v>73.823484890868002</v>
      </c>
      <c r="AD5" s="76">
        <v>1.2217631189035401</v>
      </c>
      <c r="AE5" s="76">
        <v>44.652316296089502</v>
      </c>
      <c r="AF5" s="76">
        <v>1.61164693602738</v>
      </c>
      <c r="AG5" s="76">
        <v>6.4660881014579399</v>
      </c>
      <c r="AH5" s="76">
        <v>31.4540079322298</v>
      </c>
      <c r="AI5" s="76">
        <v>188.07926802621299</v>
      </c>
      <c r="AJ5" s="76">
        <v>0.33887126071274698</v>
      </c>
      <c r="AK5" s="76">
        <v>107.199376971791</v>
      </c>
      <c r="AL5" s="76">
        <v>0</v>
      </c>
      <c r="AM5" s="76">
        <v>3660.7323887726102</v>
      </c>
      <c r="AN5" s="76">
        <v>18328.982432362402</v>
      </c>
      <c r="AO5" s="76">
        <v>2035.3323492928901</v>
      </c>
      <c r="AP5" s="76">
        <v>20365.536544774201</v>
      </c>
      <c r="AQ5" s="76">
        <v>5.6334098374531996</v>
      </c>
      <c r="AR5" s="76">
        <v>50.163808545850699</v>
      </c>
      <c r="AS5" s="76">
        <v>14.649667162706599</v>
      </c>
      <c r="AT5" s="76">
        <v>2169.9120588476999</v>
      </c>
      <c r="AU5" s="76">
        <v>13.758044162190901</v>
      </c>
      <c r="AV5" s="76">
        <v>3.40375341633735</v>
      </c>
      <c r="AW5" s="76">
        <v>23.339623151693601</v>
      </c>
      <c r="AX5" s="76">
        <v>7.21337716147971</v>
      </c>
      <c r="AY5" s="76">
        <v>1.6926267278449201</v>
      </c>
      <c r="AZ5" s="76">
        <v>7.0271697862737401</v>
      </c>
      <c r="BA5" s="76">
        <v>990.02690628002597</v>
      </c>
      <c r="BB5" s="76">
        <v>538.45757422050497</v>
      </c>
      <c r="BC5" s="76">
        <v>451.56933205951998</v>
      </c>
      <c r="BD5" s="76">
        <v>7.4535954628879506E-2</v>
      </c>
      <c r="BE5" s="76">
        <v>0.17742620248350599</v>
      </c>
      <c r="BF5" s="76">
        <v>202.97372273229999</v>
      </c>
      <c r="BG5" s="76">
        <v>2.3219862211125601</v>
      </c>
      <c r="BH5" s="76">
        <v>51.615720467074702</v>
      </c>
      <c r="BI5" s="76">
        <v>2.6817619269339299</v>
      </c>
      <c r="BJ5" s="76">
        <v>3.0768369693061399</v>
      </c>
      <c r="BK5" s="76">
        <v>129.52164636139801</v>
      </c>
      <c r="BL5" s="76">
        <v>39.392554739815097</v>
      </c>
      <c r="BM5" s="76">
        <v>27.087723270887299</v>
      </c>
      <c r="BN5" s="76">
        <v>32.159934027028697</v>
      </c>
      <c r="BO5" s="76">
        <v>15.6820185188247</v>
      </c>
      <c r="BP5" s="76">
        <v>70458.730967985393</v>
      </c>
      <c r="BQ5" s="76">
        <v>6.8895784058763496</v>
      </c>
      <c r="BR5" s="76">
        <v>1640.90262978334</v>
      </c>
      <c r="BS5" s="76">
        <v>17.320541789449699</v>
      </c>
      <c r="BT5" s="76">
        <v>182.68145769507899</v>
      </c>
      <c r="BU5" s="76">
        <v>0</v>
      </c>
      <c r="BV5" s="76">
        <v>262.31888973865199</v>
      </c>
      <c r="BW5" s="76">
        <v>3784.9620380762499</v>
      </c>
      <c r="BX5" s="76">
        <v>112.764790169213</v>
      </c>
      <c r="BY5" s="94"/>
      <c r="BZ5" s="29">
        <f t="shared" si="0"/>
        <v>5.9991698044265113E-5</v>
      </c>
      <c r="CA5" s="69">
        <f t="shared" si="1"/>
        <v>-6.4874644843103521E-4</v>
      </c>
      <c r="CB5" s="69">
        <f t="shared" si="2"/>
        <v>-7.9909349109591043E-4</v>
      </c>
      <c r="CC5" s="69">
        <f t="shared" si="3"/>
        <v>-2.364771566899782E-4</v>
      </c>
      <c r="CD5" s="69">
        <f t="shared" si="4"/>
        <v>1.881071926117897E-3</v>
      </c>
      <c r="CE5" s="69">
        <f t="shared" si="5"/>
        <v>-2.0042342670386752E-3</v>
      </c>
      <c r="CF5" s="69">
        <f t="shared" si="6"/>
        <v>-1.8284901943477024E-4</v>
      </c>
      <c r="CG5" s="69">
        <f t="shared" si="7"/>
        <v>7.3214344878986398E-4</v>
      </c>
      <c r="CH5" s="69">
        <f t="shared" si="8"/>
        <v>8.081631527947811E-3</v>
      </c>
    </row>
    <row r="6" spans="1:86">
      <c r="A6" s="14" t="s">
        <v>464</v>
      </c>
      <c r="B6" s="76">
        <v>35721.252034757497</v>
      </c>
      <c r="C6" s="76">
        <v>367.33235274639901</v>
      </c>
      <c r="D6" s="76">
        <v>15659.4321225557</v>
      </c>
      <c r="E6" s="76">
        <v>3063.4232248363801</v>
      </c>
      <c r="F6" s="76">
        <v>1299.25520276156</v>
      </c>
      <c r="G6" s="76">
        <v>22075.543429179299</v>
      </c>
      <c r="H6" s="76">
        <v>3305.7838935730952</v>
      </c>
      <c r="I6" s="76">
        <v>934.79198573279996</v>
      </c>
      <c r="J6" s="76"/>
      <c r="K6" s="76"/>
      <c r="L6" s="76"/>
      <c r="M6" s="76" t="s">
        <v>375</v>
      </c>
      <c r="N6" s="76">
        <v>0</v>
      </c>
      <c r="O6" s="76">
        <v>4.9271866858963396</v>
      </c>
      <c r="P6" s="76">
        <v>23.7386488280466</v>
      </c>
      <c r="Q6" s="76">
        <v>23.7386488280466</v>
      </c>
      <c r="R6" s="76">
        <v>32.453755382859498</v>
      </c>
      <c r="S6" s="76">
        <v>0</v>
      </c>
      <c r="T6" s="76">
        <v>10.561903049159101</v>
      </c>
      <c r="U6" s="76">
        <v>16.664338179246901</v>
      </c>
      <c r="V6" s="76">
        <v>35703.018705301401</v>
      </c>
      <c r="W6" s="76">
        <v>14.4123677801157</v>
      </c>
      <c r="X6" s="76">
        <v>2.8429020391102999</v>
      </c>
      <c r="Y6" s="76">
        <v>9.1163574155754805</v>
      </c>
      <c r="Z6" s="76">
        <v>21.6824214817686</v>
      </c>
      <c r="AA6" s="76">
        <v>0</v>
      </c>
      <c r="AB6" s="76">
        <v>241.15903901648301</v>
      </c>
      <c r="AC6" s="76">
        <v>241.15903901648301</v>
      </c>
      <c r="AD6" s="76">
        <v>0.56304282256701699</v>
      </c>
      <c r="AE6" s="76">
        <v>22.561660814220001</v>
      </c>
      <c r="AF6" s="76">
        <v>9.0506576034837492E-3</v>
      </c>
      <c r="AG6" s="76">
        <v>6.2943839646672899</v>
      </c>
      <c r="AH6" s="76">
        <v>7.0199652752040604</v>
      </c>
      <c r="AI6" s="76">
        <v>1212.5512300297</v>
      </c>
      <c r="AJ6" s="76">
        <v>0.32987660337747399</v>
      </c>
      <c r="AK6" s="76">
        <v>367.21713178929298</v>
      </c>
      <c r="AL6" s="76">
        <v>0</v>
      </c>
      <c r="AM6" s="76">
        <v>3175.9070378872998</v>
      </c>
      <c r="AN6" s="76">
        <v>14084.6149016769</v>
      </c>
      <c r="AO6" s="76">
        <v>1564.39443540043</v>
      </c>
      <c r="AP6" s="76">
        <v>15649.572379899901</v>
      </c>
      <c r="AQ6" s="76">
        <v>9.4844853830850298E-2</v>
      </c>
      <c r="AR6" s="76">
        <v>33.022429486051301</v>
      </c>
      <c r="AS6" s="76">
        <v>7.0681902919470598</v>
      </c>
      <c r="AT6" s="76">
        <v>949.52810846626699</v>
      </c>
      <c r="AU6" s="76">
        <v>7.7673253768936696</v>
      </c>
      <c r="AV6" s="76">
        <v>13.377247159068901</v>
      </c>
      <c r="AW6" s="76">
        <v>63.354649860786999</v>
      </c>
      <c r="AX6" s="76">
        <v>7.3757229479676596</v>
      </c>
      <c r="AY6" s="76">
        <v>6.5692817584064898</v>
      </c>
      <c r="AZ6" s="76">
        <v>11.022426026091701</v>
      </c>
      <c r="BA6" s="76">
        <v>3029.51225156997</v>
      </c>
      <c r="BB6" s="76">
        <v>1293.8544957484601</v>
      </c>
      <c r="BC6" s="76">
        <v>1735.6577558215099</v>
      </c>
      <c r="BD6" s="76">
        <v>0.34228784558827602</v>
      </c>
      <c r="BE6" s="76">
        <v>0.55887806786928795</v>
      </c>
      <c r="BF6" s="76">
        <v>474.66877122082599</v>
      </c>
      <c r="BG6" s="76">
        <v>10.105791614389499</v>
      </c>
      <c r="BH6" s="76">
        <v>176.892028108923</v>
      </c>
      <c r="BI6" s="76">
        <v>4.2958289823360101</v>
      </c>
      <c r="BJ6" s="76">
        <v>8.69993130397879</v>
      </c>
      <c r="BK6" s="76">
        <v>442.58170000670901</v>
      </c>
      <c r="BL6" s="76">
        <v>23.080955271403401</v>
      </c>
      <c r="BM6" s="76">
        <v>16.0019614720261</v>
      </c>
      <c r="BN6" s="76">
        <v>42.575931599570097</v>
      </c>
      <c r="BO6" s="76">
        <v>0.59654210508330796</v>
      </c>
      <c r="BP6" s="76">
        <v>22066.6875105246</v>
      </c>
      <c r="BQ6" s="76">
        <v>6.70664384629249</v>
      </c>
      <c r="BR6" s="76">
        <v>102.01856335808</v>
      </c>
      <c r="BS6" s="76">
        <v>209.447084920447</v>
      </c>
      <c r="BT6" s="76">
        <v>54.433938912174398</v>
      </c>
      <c r="BU6" s="76">
        <v>0</v>
      </c>
      <c r="BV6" s="76">
        <v>269.621967819845</v>
      </c>
      <c r="BW6" s="76">
        <v>3299.1805156364999</v>
      </c>
      <c r="BX6" s="76">
        <v>25.4440475537872</v>
      </c>
      <c r="BY6" s="94"/>
      <c r="BZ6" s="29">
        <f t="shared" si="0"/>
        <v>3.5978160226932566E-5</v>
      </c>
      <c r="CA6" s="69">
        <f t="shared" si="1"/>
        <v>-5.1043366112571919E-4</v>
      </c>
      <c r="CB6" s="69">
        <f t="shared" si="2"/>
        <v>-3.1366950459051838E-4</v>
      </c>
      <c r="CC6" s="69">
        <f t="shared" si="3"/>
        <v>-6.2963602885682561E-4</v>
      </c>
      <c r="CD6" s="69">
        <f t="shared" si="4"/>
        <v>-1.1069633797733359E-2</v>
      </c>
      <c r="CE6" s="69">
        <f t="shared" si="5"/>
        <v>-4.1567715115712021E-3</v>
      </c>
      <c r="CF6" s="69">
        <f t="shared" si="6"/>
        <v>-4.0116424237119172E-4</v>
      </c>
      <c r="CG6" s="69">
        <f t="shared" si="7"/>
        <v>-1.9975225692862642E-3</v>
      </c>
      <c r="CH6" s="69">
        <f t="shared" si="8"/>
        <v>1.5764066186249041E-2</v>
      </c>
    </row>
    <row r="7" spans="1:86">
      <c r="A7" s="14" t="s">
        <v>465</v>
      </c>
      <c r="B7" s="76">
        <v>476013.87325823097</v>
      </c>
      <c r="C7" s="76">
        <v>1328.95351206278</v>
      </c>
      <c r="D7" s="76">
        <v>45523.144553429702</v>
      </c>
      <c r="E7" s="76">
        <v>11839.833761920099</v>
      </c>
      <c r="F7" s="76">
        <v>8299.9422494929895</v>
      </c>
      <c r="G7" s="76">
        <v>117752.98987698799</v>
      </c>
      <c r="H7" s="76">
        <v>24314.080304440253</v>
      </c>
      <c r="I7" s="76">
        <v>7467.0682244310901</v>
      </c>
      <c r="J7" s="76"/>
      <c r="K7" s="76"/>
      <c r="L7" s="76"/>
      <c r="M7" s="76" t="s">
        <v>376</v>
      </c>
      <c r="N7" s="76">
        <v>0</v>
      </c>
      <c r="O7" s="76">
        <v>168.67218678940699</v>
      </c>
      <c r="P7" s="76">
        <v>189.83678052067199</v>
      </c>
      <c r="Q7" s="76">
        <v>189.83678052067199</v>
      </c>
      <c r="R7" s="76">
        <v>27.8410781966565</v>
      </c>
      <c r="S7" s="76">
        <v>0</v>
      </c>
      <c r="T7" s="76">
        <v>250.58398634281201</v>
      </c>
      <c r="U7" s="76">
        <v>920.10443752285596</v>
      </c>
      <c r="V7" s="76">
        <v>475195.628904065</v>
      </c>
      <c r="W7" s="76">
        <v>206.82035100360801</v>
      </c>
      <c r="X7" s="76">
        <v>92.072930113980206</v>
      </c>
      <c r="Y7" s="76">
        <v>43.866749064640103</v>
      </c>
      <c r="Z7" s="76">
        <v>3592.8772750207499</v>
      </c>
      <c r="AA7" s="76">
        <v>0</v>
      </c>
      <c r="AB7" s="76">
        <v>753.13593536250403</v>
      </c>
      <c r="AC7" s="76">
        <v>753.13593536250403</v>
      </c>
      <c r="AD7" s="76">
        <v>7.2331947205251499</v>
      </c>
      <c r="AE7" s="76">
        <v>98.474924504911002</v>
      </c>
      <c r="AF7" s="76">
        <v>3.5751375718741301</v>
      </c>
      <c r="AG7" s="76">
        <v>31.5411222340983</v>
      </c>
      <c r="AH7" s="76">
        <v>143.649947238349</v>
      </c>
      <c r="AI7" s="76">
        <v>2860.44511769056</v>
      </c>
      <c r="AJ7" s="76">
        <v>1.65300590073524</v>
      </c>
      <c r="AK7" s="76">
        <v>1328.92102551006</v>
      </c>
      <c r="AL7" s="76">
        <v>0</v>
      </c>
      <c r="AM7" s="76">
        <v>22486.589151672899</v>
      </c>
      <c r="AN7" s="76">
        <v>38727.397702084803</v>
      </c>
      <c r="AO7" s="76">
        <v>4295.81038312697</v>
      </c>
      <c r="AP7" s="76">
        <v>43030.441279932304</v>
      </c>
      <c r="AQ7" s="76">
        <v>11.4963184308394</v>
      </c>
      <c r="AR7" s="76">
        <v>407.02690392191198</v>
      </c>
      <c r="AS7" s="76">
        <v>1052.49630038845</v>
      </c>
      <c r="AT7" s="76">
        <v>7507.0243519036303</v>
      </c>
      <c r="AU7" s="76">
        <v>63.1589206587904</v>
      </c>
      <c r="AV7" s="76">
        <v>151.838838151755</v>
      </c>
      <c r="AW7" s="76">
        <v>288.34156913329201</v>
      </c>
      <c r="AX7" s="76">
        <v>86.472591486176697</v>
      </c>
      <c r="AY7" s="76">
        <v>55.8030374837547</v>
      </c>
      <c r="AZ7" s="76">
        <v>100.549199538887</v>
      </c>
      <c r="BA7" s="76">
        <v>11728.499332241399</v>
      </c>
      <c r="BB7" s="76">
        <v>8230.0077140341</v>
      </c>
      <c r="BC7" s="76">
        <v>3498.4916182073798</v>
      </c>
      <c r="BD7" s="76">
        <v>118.52949737231</v>
      </c>
      <c r="BE7" s="76">
        <v>3.2323353878756702</v>
      </c>
      <c r="BF7" s="76">
        <v>3762.4927137986401</v>
      </c>
      <c r="BG7" s="76">
        <v>200.810161461002</v>
      </c>
      <c r="BH7" s="76">
        <v>481.63147397176698</v>
      </c>
      <c r="BI7" s="76">
        <v>4.5844578663000801</v>
      </c>
      <c r="BJ7" s="76">
        <v>64.197920972568994</v>
      </c>
      <c r="BK7" s="76">
        <v>1208.4542701996099</v>
      </c>
      <c r="BL7" s="76">
        <v>181.27539212632701</v>
      </c>
      <c r="BM7" s="76">
        <v>220.03518100993699</v>
      </c>
      <c r="BN7" s="76">
        <v>362.84451918578998</v>
      </c>
      <c r="BO7" s="76">
        <v>4.5347259671952198</v>
      </c>
      <c r="BP7" s="76">
        <v>117742.62290533401</v>
      </c>
      <c r="BQ7" s="76">
        <v>33.607073713997103</v>
      </c>
      <c r="BR7" s="76">
        <v>0</v>
      </c>
      <c r="BS7" s="76">
        <v>1050.5048352445499</v>
      </c>
      <c r="BT7" s="76">
        <v>2149.6887463686899</v>
      </c>
      <c r="BU7" s="76">
        <v>0</v>
      </c>
      <c r="BV7" s="76">
        <v>1813.50911828889</v>
      </c>
      <c r="BW7" s="76">
        <v>24206.6313126719</v>
      </c>
      <c r="BX7" s="76">
        <v>894.52608669346296</v>
      </c>
      <c r="BY7" s="94"/>
      <c r="BZ7" s="29">
        <f t="shared" si="0"/>
        <v>1.6809483020334317E-4</v>
      </c>
      <c r="CA7" s="69">
        <f t="shared" si="1"/>
        <v>-1.7189506443693245E-3</v>
      </c>
      <c r="CB7" s="69">
        <f t="shared" si="2"/>
        <v>-2.4445213790493457E-5</v>
      </c>
      <c r="CC7" s="69">
        <f t="shared" si="3"/>
        <v>-5.4756834088465857E-2</v>
      </c>
      <c r="CD7" s="69">
        <f t="shared" si="4"/>
        <v>-9.4033777768721422E-3</v>
      </c>
      <c r="CE7" s="69">
        <f t="shared" si="5"/>
        <v>-8.4259062721986459E-3</v>
      </c>
      <c r="CF7" s="69">
        <f t="shared" si="6"/>
        <v>-8.8039986626394613E-5</v>
      </c>
      <c r="CG7" s="69">
        <f t="shared" si="7"/>
        <v>-4.4192085582908415E-3</v>
      </c>
      <c r="CH7" s="69">
        <f t="shared" si="8"/>
        <v>5.3509792962397095E-3</v>
      </c>
    </row>
    <row r="8" spans="1:86">
      <c r="A8" s="48" t="s">
        <v>466</v>
      </c>
      <c r="B8" s="76">
        <v>80805.749306366706</v>
      </c>
      <c r="C8" s="76">
        <v>3429.1408601909102</v>
      </c>
      <c r="D8" s="76">
        <v>71050.724196835305</v>
      </c>
      <c r="E8" s="76">
        <v>17219.718975570799</v>
      </c>
      <c r="F8" s="76">
        <v>10057.9894182439</v>
      </c>
      <c r="G8" s="76">
        <v>271095.94282868702</v>
      </c>
      <c r="H8" s="76">
        <v>46668.966313964571</v>
      </c>
      <c r="I8" s="76">
        <v>17064.8369184166</v>
      </c>
      <c r="J8" s="76"/>
      <c r="K8" s="76"/>
      <c r="L8" s="76"/>
      <c r="M8" s="76" t="s">
        <v>377</v>
      </c>
      <c r="N8" s="76">
        <v>0</v>
      </c>
      <c r="O8" s="76">
        <v>823.64693117413594</v>
      </c>
      <c r="P8" s="76">
        <v>204.43232024698699</v>
      </c>
      <c r="Q8" s="76">
        <v>204.43232024698699</v>
      </c>
      <c r="R8" s="76">
        <v>59.421384199829802</v>
      </c>
      <c r="S8" s="76">
        <v>0</v>
      </c>
      <c r="T8" s="76">
        <v>403.28036938543897</v>
      </c>
      <c r="U8" s="76">
        <v>1290.8153209212601</v>
      </c>
      <c r="V8" s="76">
        <v>80754.640219469293</v>
      </c>
      <c r="W8" s="76">
        <v>721.13121143240198</v>
      </c>
      <c r="X8" s="76">
        <v>70.186608502167104</v>
      </c>
      <c r="Y8" s="76">
        <v>95.859910611697799</v>
      </c>
      <c r="Z8" s="76">
        <v>8146.7561034626096</v>
      </c>
      <c r="AA8" s="76">
        <v>0</v>
      </c>
      <c r="AB8" s="76">
        <v>794.46805185012499</v>
      </c>
      <c r="AC8" s="76">
        <v>794.46805185012499</v>
      </c>
      <c r="AD8" s="76">
        <v>19.019269683979601</v>
      </c>
      <c r="AE8" s="76">
        <v>224.58734548775499</v>
      </c>
      <c r="AF8" s="76">
        <v>8.2897806449609295</v>
      </c>
      <c r="AG8" s="76">
        <v>84.964178562582404</v>
      </c>
      <c r="AH8" s="76">
        <v>671.60447928873702</v>
      </c>
      <c r="AI8" s="76">
        <v>3149.5954257030398</v>
      </c>
      <c r="AJ8" s="76">
        <v>4.4527863071490703</v>
      </c>
      <c r="AK8" s="76">
        <v>3429.5833208678901</v>
      </c>
      <c r="AL8" s="76">
        <v>0</v>
      </c>
      <c r="AM8" s="76">
        <v>43736.553997130999</v>
      </c>
      <c r="AN8" s="76">
        <v>63917.966086774803</v>
      </c>
      <c r="AO8" s="76">
        <v>7082.9816974907999</v>
      </c>
      <c r="AP8" s="76">
        <v>71019.9670539496</v>
      </c>
      <c r="AQ8" s="76">
        <v>11.230928596395101</v>
      </c>
      <c r="AR8" s="76">
        <v>501.49148980935303</v>
      </c>
      <c r="AS8" s="76">
        <v>188.918526699625</v>
      </c>
      <c r="AT8" s="76">
        <v>17299.346343584599</v>
      </c>
      <c r="AU8" s="76">
        <v>278.86935225023598</v>
      </c>
      <c r="AV8" s="76">
        <v>101.645250394351</v>
      </c>
      <c r="AW8" s="76">
        <v>412.50053221047801</v>
      </c>
      <c r="AX8" s="76">
        <v>125.405747452867</v>
      </c>
      <c r="AY8" s="76">
        <v>68.9351654800289</v>
      </c>
      <c r="AZ8" s="76">
        <v>225.316848811591</v>
      </c>
      <c r="BA8" s="76">
        <v>17214.267008004099</v>
      </c>
      <c r="BB8" s="76">
        <v>10048.3812331712</v>
      </c>
      <c r="BC8" s="76">
        <v>7165.8857748329001</v>
      </c>
      <c r="BD8" s="76">
        <v>59.142003330081401</v>
      </c>
      <c r="BE8" s="76">
        <v>5.5633060821111497</v>
      </c>
      <c r="BF8" s="76">
        <v>4799.57114892956</v>
      </c>
      <c r="BG8" s="76">
        <v>98.202180473662906</v>
      </c>
      <c r="BH8" s="76">
        <v>710.93166767329501</v>
      </c>
      <c r="BI8" s="76">
        <v>31.701274116343601</v>
      </c>
      <c r="BJ8" s="76">
        <v>145.233001900273</v>
      </c>
      <c r="BK8" s="76">
        <v>1784.0308896014301</v>
      </c>
      <c r="BL8" s="76">
        <v>624.93313565281903</v>
      </c>
      <c r="BM8" s="76">
        <v>555.36546816250302</v>
      </c>
      <c r="BN8" s="76">
        <v>447.64110261718997</v>
      </c>
      <c r="BO8" s="76">
        <v>9.4077669855652299</v>
      </c>
      <c r="BP8" s="76">
        <v>271068.39590711799</v>
      </c>
      <c r="BQ8" s="76">
        <v>90.5297581179601</v>
      </c>
      <c r="BR8" s="76">
        <v>0</v>
      </c>
      <c r="BS8" s="76">
        <v>469.10190529337598</v>
      </c>
      <c r="BT8" s="76">
        <v>2779.8723417217302</v>
      </c>
      <c r="BU8" s="76">
        <v>0</v>
      </c>
      <c r="BV8" s="76">
        <v>3333.1423354313902</v>
      </c>
      <c r="BW8" s="76">
        <v>46663.602885358203</v>
      </c>
      <c r="BX8" s="76">
        <v>3237.20906246697</v>
      </c>
      <c r="BY8" s="94"/>
      <c r="BZ8" s="29">
        <f t="shared" si="0"/>
        <v>2.6780172496463993E-4</v>
      </c>
      <c r="CA8" s="69">
        <f t="shared" si="1"/>
        <v>-6.3249319926034599E-4</v>
      </c>
      <c r="CB8" s="69">
        <f t="shared" si="2"/>
        <v>1.2902960100485047E-4</v>
      </c>
      <c r="CC8" s="69">
        <f t="shared" si="3"/>
        <v>-4.3288992805332293E-4</v>
      </c>
      <c r="CD8" s="69">
        <f t="shared" si="4"/>
        <v>-3.1661187818653283E-4</v>
      </c>
      <c r="CE8" s="69">
        <f t="shared" si="5"/>
        <v>-9.5527890049998409E-4</v>
      </c>
      <c r="CF8" s="69">
        <f t="shared" si="6"/>
        <v>-1.0161318270427518E-4</v>
      </c>
      <c r="CG8" s="69">
        <f t="shared" si="7"/>
        <v>-1.1492494970395527E-4</v>
      </c>
      <c r="CH8" s="69">
        <f t="shared" si="8"/>
        <v>1.3742259963522576E-2</v>
      </c>
    </row>
    <row r="9" spans="1:86">
      <c r="A9" s="14" t="s">
        <v>467</v>
      </c>
      <c r="B9" s="76">
        <v>5269.0462224634903</v>
      </c>
      <c r="C9" s="76">
        <v>1964.11629916268</v>
      </c>
      <c r="D9" s="76">
        <v>3654.5445382327798</v>
      </c>
      <c r="E9" s="76">
        <v>2998.23274604977</v>
      </c>
      <c r="F9" s="76">
        <v>1587.30162014496</v>
      </c>
      <c r="G9" s="76">
        <v>159630.897378478</v>
      </c>
      <c r="H9" s="76">
        <v>9571.2546460706071</v>
      </c>
      <c r="I9" s="76">
        <v>2366.5722620328902</v>
      </c>
      <c r="J9" s="76"/>
      <c r="K9" s="76"/>
      <c r="L9" s="76"/>
      <c r="M9" s="76" t="s">
        <v>378</v>
      </c>
      <c r="N9" s="76">
        <v>0</v>
      </c>
      <c r="O9" s="76">
        <v>15.0943861503384</v>
      </c>
      <c r="P9" s="76">
        <v>14.182646589622101</v>
      </c>
      <c r="Q9" s="76">
        <v>14.182646589622101</v>
      </c>
      <c r="R9" s="76">
        <v>8.2905660593396799</v>
      </c>
      <c r="S9" s="76">
        <v>0</v>
      </c>
      <c r="T9" s="76">
        <v>23.543962556078299</v>
      </c>
      <c r="U9" s="76">
        <v>187.46555459036199</v>
      </c>
      <c r="V9" s="76">
        <v>5255.9596866564498</v>
      </c>
      <c r="W9" s="76">
        <v>55.077125002555299</v>
      </c>
      <c r="X9" s="76">
        <v>19.6714870515485</v>
      </c>
      <c r="Y9" s="76">
        <v>15.9208455419065</v>
      </c>
      <c r="Z9" s="76">
        <v>5352.3462925581498</v>
      </c>
      <c r="AA9" s="76">
        <v>0</v>
      </c>
      <c r="AB9" s="76">
        <v>62.302652633678598</v>
      </c>
      <c r="AC9" s="76">
        <v>62.302652633678598</v>
      </c>
      <c r="AD9" s="76">
        <v>1.9502763664382601</v>
      </c>
      <c r="AE9" s="76">
        <v>69.969070981551795</v>
      </c>
      <c r="AF9" s="76">
        <v>9.9974997450381302</v>
      </c>
      <c r="AG9" s="76">
        <v>13.178311100451801</v>
      </c>
      <c r="AH9" s="76">
        <v>40.297707259504399</v>
      </c>
      <c r="AI9" s="76">
        <v>230.977165264403</v>
      </c>
      <c r="AJ9" s="76">
        <v>0.69064163932943801</v>
      </c>
      <c r="AK9" s="76">
        <v>1963.3764674650899</v>
      </c>
      <c r="AL9" s="76">
        <v>0</v>
      </c>
      <c r="AM9" s="76">
        <v>9418.1053495148808</v>
      </c>
      <c r="AN9" s="76">
        <v>3287.5406614864901</v>
      </c>
      <c r="AO9" s="76">
        <v>363.33184152049898</v>
      </c>
      <c r="AP9" s="76">
        <v>3652.82277937343</v>
      </c>
      <c r="AQ9" s="76">
        <v>0.92744374382665495</v>
      </c>
      <c r="AR9" s="76">
        <v>70.562606279438896</v>
      </c>
      <c r="AS9" s="76">
        <v>39.4073075888601</v>
      </c>
      <c r="AT9" s="76">
        <v>2420.8958314799002</v>
      </c>
      <c r="AU9" s="76">
        <v>32.758526945157399</v>
      </c>
      <c r="AV9" s="76">
        <v>13.7510937239923</v>
      </c>
      <c r="AW9" s="76">
        <v>47.954826279404799</v>
      </c>
      <c r="AX9" s="76">
        <v>23.8561368697641</v>
      </c>
      <c r="AY9" s="76">
        <v>2.2938871343772198</v>
      </c>
      <c r="AZ9" s="76">
        <v>14.0015044729662</v>
      </c>
      <c r="BA9" s="76">
        <v>2996.9124035796499</v>
      </c>
      <c r="BB9" s="76">
        <v>1586.6693174885399</v>
      </c>
      <c r="BC9" s="76">
        <v>1410.2430860910999</v>
      </c>
      <c r="BD9" s="76">
        <v>5.1459858242805998</v>
      </c>
      <c r="BE9" s="76">
        <v>1.2434112336513501</v>
      </c>
      <c r="BF9" s="76">
        <v>688.72674679185195</v>
      </c>
      <c r="BG9" s="76">
        <v>7.7541541956712097</v>
      </c>
      <c r="BH9" s="76">
        <v>160.609597343545</v>
      </c>
      <c r="BI9" s="76">
        <v>6.1138786797047899</v>
      </c>
      <c r="BJ9" s="76">
        <v>7.6254114210442197</v>
      </c>
      <c r="BK9" s="76">
        <v>403.12034433222902</v>
      </c>
      <c r="BL9" s="76">
        <v>54.014877122416699</v>
      </c>
      <c r="BM9" s="76">
        <v>102.21330934704601</v>
      </c>
      <c r="BN9" s="76">
        <v>28.619292133099499</v>
      </c>
      <c r="BO9" s="76">
        <v>1.4739031718998801</v>
      </c>
      <c r="BP9" s="76">
        <v>159589.60608645101</v>
      </c>
      <c r="BQ9" s="76">
        <v>14.041424564532401</v>
      </c>
      <c r="BR9" s="76">
        <v>0</v>
      </c>
      <c r="BS9" s="76">
        <v>21.898016376881699</v>
      </c>
      <c r="BT9" s="76">
        <v>467.21140290731898</v>
      </c>
      <c r="BU9" s="76">
        <v>0</v>
      </c>
      <c r="BV9" s="76">
        <v>269.65431753699102</v>
      </c>
      <c r="BW9" s="76">
        <v>9573.65290671205</v>
      </c>
      <c r="BX9" s="76">
        <v>178.190022851333</v>
      </c>
      <c r="BY9" s="94"/>
      <c r="BZ9" s="29">
        <f t="shared" si="0"/>
        <v>5.3390938576351949E-4</v>
      </c>
      <c r="CA9" s="69">
        <f t="shared" si="1"/>
        <v>-2.4836631250735189E-3</v>
      </c>
      <c r="CB9" s="69">
        <f t="shared" si="2"/>
        <v>-3.7667407877294793E-4</v>
      </c>
      <c r="CC9" s="69">
        <f t="shared" si="3"/>
        <v>-4.7112816421781379E-4</v>
      </c>
      <c r="CD9" s="69">
        <f t="shared" si="4"/>
        <v>-4.4037357401944339E-4</v>
      </c>
      <c r="CE9" s="69">
        <f t="shared" si="5"/>
        <v>-3.9835066530222965E-4</v>
      </c>
      <c r="CF9" s="69">
        <f t="shared" si="6"/>
        <v>-2.5866729251723962E-4</v>
      </c>
      <c r="CG9" s="69">
        <f t="shared" si="7"/>
        <v>2.5056909779612723E-4</v>
      </c>
      <c r="CH9" s="69">
        <f t="shared" si="8"/>
        <v>2.2954536533080931E-2</v>
      </c>
    </row>
    <row r="10" spans="1:86">
      <c r="A10" s="14" t="s">
        <v>468</v>
      </c>
      <c r="B10" s="76">
        <v>60623.447325200497</v>
      </c>
      <c r="C10" s="76">
        <v>1676.7132372491899</v>
      </c>
      <c r="D10" s="76">
        <v>68084.610695894706</v>
      </c>
      <c r="E10" s="76">
        <v>8343.8936298962799</v>
      </c>
      <c r="F10" s="76">
        <v>4794.1405259027297</v>
      </c>
      <c r="G10" s="76">
        <v>124902.06195406801</v>
      </c>
      <c r="H10" s="76">
        <v>15145.843840327241</v>
      </c>
      <c r="I10" s="76">
        <v>6665.67613088089</v>
      </c>
      <c r="J10" s="76"/>
      <c r="K10" s="76"/>
      <c r="L10" s="76"/>
      <c r="M10" s="76" t="s">
        <v>379</v>
      </c>
      <c r="N10" s="76">
        <v>0</v>
      </c>
      <c r="O10" s="76">
        <v>26.027789946367701</v>
      </c>
      <c r="P10" s="76">
        <v>383.52458488267501</v>
      </c>
      <c r="Q10" s="76">
        <v>383.52458488267501</v>
      </c>
      <c r="R10" s="76">
        <v>23.701948835547601</v>
      </c>
      <c r="S10" s="76">
        <v>0</v>
      </c>
      <c r="T10" s="76">
        <v>128.60315932889</v>
      </c>
      <c r="U10" s="76">
        <v>6737.4294320945501</v>
      </c>
      <c r="V10" s="76">
        <v>60616.695311189098</v>
      </c>
      <c r="W10" s="76">
        <v>363.47579449123498</v>
      </c>
      <c r="X10" s="76">
        <v>947.61057500753304</v>
      </c>
      <c r="Y10" s="76">
        <v>539.30837247943305</v>
      </c>
      <c r="Z10" s="76">
        <v>110.933071177862</v>
      </c>
      <c r="AA10" s="76">
        <v>0</v>
      </c>
      <c r="AB10" s="76">
        <v>690.04338055855101</v>
      </c>
      <c r="AC10" s="76">
        <v>690.04338055855101</v>
      </c>
      <c r="AD10" s="76">
        <v>1.07365152764558</v>
      </c>
      <c r="AE10" s="76">
        <v>128.33500020395101</v>
      </c>
      <c r="AF10" s="76">
        <v>3.1990734330598598</v>
      </c>
      <c r="AG10" s="76">
        <v>13.689487796625899</v>
      </c>
      <c r="AH10" s="76">
        <v>21.681687316875699</v>
      </c>
      <c r="AI10" s="76">
        <v>918.80046100317804</v>
      </c>
      <c r="AJ10" s="76">
        <v>0.71743637364127999</v>
      </c>
      <c r="AK10" s="76">
        <v>1676.26735592914</v>
      </c>
      <c r="AL10" s="76">
        <v>0</v>
      </c>
      <c r="AM10" s="76">
        <v>15587.808785863301</v>
      </c>
      <c r="AN10" s="76">
        <v>61267.4842633839</v>
      </c>
      <c r="AO10" s="76">
        <v>6806.4325728956801</v>
      </c>
      <c r="AP10" s="76">
        <v>68074.990487807299</v>
      </c>
      <c r="AQ10" s="76">
        <v>2.3225415845953101</v>
      </c>
      <c r="AR10" s="76">
        <v>203.317866680728</v>
      </c>
      <c r="AS10" s="76">
        <v>39.245395411630597</v>
      </c>
      <c r="AT10" s="76">
        <v>7856.1876279926701</v>
      </c>
      <c r="AU10" s="76">
        <v>39.879927402632298</v>
      </c>
      <c r="AV10" s="76">
        <v>77.859283867127402</v>
      </c>
      <c r="AW10" s="76">
        <v>199.18821559285001</v>
      </c>
      <c r="AX10" s="76">
        <v>48.374031094122699</v>
      </c>
      <c r="AY10" s="76">
        <v>62.887167115858297</v>
      </c>
      <c r="AZ10" s="76">
        <v>17.886337709558699</v>
      </c>
      <c r="BA10" s="76">
        <v>8374.0657482738807</v>
      </c>
      <c r="BB10" s="76">
        <v>4793.6886883022298</v>
      </c>
      <c r="BC10" s="76">
        <v>3580.3770599716499</v>
      </c>
      <c r="BD10" s="76">
        <v>0.47895582488687499</v>
      </c>
      <c r="BE10" s="76">
        <v>0.88084895473359903</v>
      </c>
      <c r="BF10" s="76">
        <v>1907.35685584318</v>
      </c>
      <c r="BG10" s="76">
        <v>5.9229843416722998</v>
      </c>
      <c r="BH10" s="76">
        <v>463.97731777467698</v>
      </c>
      <c r="BI10" s="76">
        <v>91.419271704823302</v>
      </c>
      <c r="BJ10" s="76">
        <v>56.100886379294302</v>
      </c>
      <c r="BK10" s="76">
        <v>1160.61847229253</v>
      </c>
      <c r="BL10" s="76">
        <v>1137.07932074622</v>
      </c>
      <c r="BM10" s="76">
        <v>99.768245826374695</v>
      </c>
      <c r="BN10" s="76">
        <v>489.02825390484799</v>
      </c>
      <c r="BO10" s="76">
        <v>32.816237261418898</v>
      </c>
      <c r="BP10" s="76">
        <v>124886.33925709</v>
      </c>
      <c r="BQ10" s="76">
        <v>14.586155268066801</v>
      </c>
      <c r="BR10" s="76">
        <v>2174.0831138080898</v>
      </c>
      <c r="BS10" s="76">
        <v>108.83497076468601</v>
      </c>
      <c r="BT10" s="76">
        <v>486.76815167979299</v>
      </c>
      <c r="BU10" s="76">
        <v>0</v>
      </c>
      <c r="BV10" s="76">
        <v>1045.3352093221599</v>
      </c>
      <c r="BW10" s="76">
        <v>15142.646605816801</v>
      </c>
      <c r="BX10" s="76">
        <v>447.04675752971798</v>
      </c>
      <c r="BY10" s="94"/>
      <c r="BZ10" s="29">
        <f t="shared" si="0"/>
        <v>1.5771600112641636E-5</v>
      </c>
      <c r="CA10" s="69">
        <f t="shared" si="1"/>
        <v>-1.1137627946460509E-4</v>
      </c>
      <c r="CB10" s="69">
        <f t="shared" si="2"/>
        <v>-2.6592580659852856E-4</v>
      </c>
      <c r="CC10" s="69">
        <f t="shared" si="3"/>
        <v>-1.4129783498911043E-4</v>
      </c>
      <c r="CD10" s="69">
        <f t="shared" si="4"/>
        <v>3.6160717904520842E-3</v>
      </c>
      <c r="CE10" s="69">
        <f t="shared" si="5"/>
        <v>-9.4247884069851472E-5</v>
      </c>
      <c r="CF10" s="69">
        <f t="shared" si="6"/>
        <v>-1.2588020351324652E-4</v>
      </c>
      <c r="CG10" s="69">
        <f t="shared" si="7"/>
        <v>-2.1109649248644222E-4</v>
      </c>
      <c r="CH10" s="69">
        <f t="shared" si="8"/>
        <v>0.17860326150506359</v>
      </c>
    </row>
    <row r="11" spans="1:86">
      <c r="A11" s="14" t="s">
        <v>469</v>
      </c>
      <c r="B11" s="76">
        <v>523093.76880575501</v>
      </c>
      <c r="C11" s="76">
        <v>10829.724441842</v>
      </c>
      <c r="D11" s="76">
        <v>496009.821380865</v>
      </c>
      <c r="E11" s="76">
        <v>20866.4567526063</v>
      </c>
      <c r="F11" s="76">
        <v>11555.442553459799</v>
      </c>
      <c r="G11" s="76">
        <v>253256.33859207499</v>
      </c>
      <c r="H11" s="76">
        <v>78574.909373128685</v>
      </c>
      <c r="I11" s="76">
        <v>34470.6767654059</v>
      </c>
      <c r="J11" s="76"/>
      <c r="K11" s="76"/>
      <c r="L11" s="76"/>
      <c r="M11" s="76" t="s">
        <v>380</v>
      </c>
      <c r="N11" s="76">
        <v>0</v>
      </c>
      <c r="O11" s="76">
        <v>419.10209706578502</v>
      </c>
      <c r="P11" s="76">
        <v>462.88058968130503</v>
      </c>
      <c r="Q11" s="76">
        <v>462.88058968130503</v>
      </c>
      <c r="R11" s="76">
        <v>540.96757035706401</v>
      </c>
      <c r="S11" s="76">
        <v>0</v>
      </c>
      <c r="T11" s="76">
        <v>935.28703798654794</v>
      </c>
      <c r="U11" s="76">
        <v>14315.234647900201</v>
      </c>
      <c r="V11" s="76">
        <v>522764.28386404098</v>
      </c>
      <c r="W11" s="76">
        <v>1834.15430919352</v>
      </c>
      <c r="X11" s="76">
        <v>1019.48966279835</v>
      </c>
      <c r="Y11" s="76">
        <v>497.98626884274398</v>
      </c>
      <c r="Z11" s="76">
        <v>3255.6069384853699</v>
      </c>
      <c r="AA11" s="76">
        <v>0</v>
      </c>
      <c r="AB11" s="76">
        <v>2845.9273250512201</v>
      </c>
      <c r="AC11" s="76">
        <v>2845.9273250512201</v>
      </c>
      <c r="AD11" s="76">
        <v>8.6765421921522297</v>
      </c>
      <c r="AE11" s="76">
        <v>1099.43093345842</v>
      </c>
      <c r="AF11" s="76">
        <v>66.639112382936901</v>
      </c>
      <c r="AG11" s="76">
        <v>35.384852521969002</v>
      </c>
      <c r="AH11" s="76">
        <v>245.66406964088301</v>
      </c>
      <c r="AI11" s="76">
        <v>3358.1600145269299</v>
      </c>
      <c r="AJ11" s="76">
        <v>1.85443900281408</v>
      </c>
      <c r="AK11" s="76">
        <v>10825.618600953499</v>
      </c>
      <c r="AL11" s="76">
        <v>0</v>
      </c>
      <c r="AM11" s="76">
        <v>74171.269037737598</v>
      </c>
      <c r="AN11" s="76">
        <v>446351.251129593</v>
      </c>
      <c r="AO11" s="76">
        <v>49585.978390295197</v>
      </c>
      <c r="AP11" s="76">
        <v>495945.90606208</v>
      </c>
      <c r="AQ11" s="76">
        <v>56.850609314933202</v>
      </c>
      <c r="AR11" s="76">
        <v>2207.93522898531</v>
      </c>
      <c r="AS11" s="76">
        <v>167.15491322056701</v>
      </c>
      <c r="AT11" s="76">
        <v>39107.181097399101</v>
      </c>
      <c r="AU11" s="76">
        <v>184.28717059916099</v>
      </c>
      <c r="AV11" s="76">
        <v>141.41425563694199</v>
      </c>
      <c r="AW11" s="76">
        <v>379.81124621769499</v>
      </c>
      <c r="AX11" s="76">
        <v>126.328892342796</v>
      </c>
      <c r="AY11" s="76">
        <v>194.663141629655</v>
      </c>
      <c r="AZ11" s="76">
        <v>52.0384706427024</v>
      </c>
      <c r="BA11" s="76">
        <v>20943.981200960799</v>
      </c>
      <c r="BB11" s="76">
        <v>11547.664629790301</v>
      </c>
      <c r="BC11" s="76">
        <v>9396.3165711704896</v>
      </c>
      <c r="BD11" s="76">
        <v>3.4121690328874399</v>
      </c>
      <c r="BE11" s="76">
        <v>2.9755872461515498</v>
      </c>
      <c r="BF11" s="76">
        <v>4861.2357586379803</v>
      </c>
      <c r="BG11" s="76">
        <v>20.5108394632847</v>
      </c>
      <c r="BH11" s="76">
        <v>957.08343910007397</v>
      </c>
      <c r="BI11" s="76">
        <v>146.94391419611199</v>
      </c>
      <c r="BJ11" s="76">
        <v>100.856107629645</v>
      </c>
      <c r="BK11" s="76">
        <v>2394.8460489315798</v>
      </c>
      <c r="BL11" s="76">
        <v>2486.73467595694</v>
      </c>
      <c r="BM11" s="76">
        <v>317.08018287339399</v>
      </c>
      <c r="BN11" s="76">
        <v>1332.1172253729901</v>
      </c>
      <c r="BO11" s="76">
        <v>164.90526701676001</v>
      </c>
      <c r="BP11" s="76">
        <v>253240.14645459701</v>
      </c>
      <c r="BQ11" s="76">
        <v>37.702672168464701</v>
      </c>
      <c r="BR11" s="76">
        <v>2646.16371216058</v>
      </c>
      <c r="BS11" s="76">
        <v>1294.07710016854</v>
      </c>
      <c r="BT11" s="76">
        <v>2992.9695645399202</v>
      </c>
      <c r="BU11" s="76">
        <v>0</v>
      </c>
      <c r="BV11" s="76">
        <v>6960.1007252419404</v>
      </c>
      <c r="BW11" s="76">
        <v>78476.510878707195</v>
      </c>
      <c r="BX11" s="76">
        <v>2441.6278074888501</v>
      </c>
      <c r="BY11" s="94"/>
      <c r="BZ11" s="29">
        <f t="shared" si="0"/>
        <v>1.7494936617273223E-5</v>
      </c>
      <c r="CA11" s="69">
        <f t="shared" si="1"/>
        <v>-6.2987739744303154E-4</v>
      </c>
      <c r="CB11" s="69">
        <f t="shared" si="2"/>
        <v>-3.7912699538657381E-4</v>
      </c>
      <c r="CC11" s="69">
        <f t="shared" si="3"/>
        <v>-1.2885897824979674E-4</v>
      </c>
      <c r="CD11" s="69">
        <f t="shared" si="4"/>
        <v>3.7152665291301182E-3</v>
      </c>
      <c r="CE11" s="69">
        <f t="shared" si="5"/>
        <v>-6.7309613054758574E-4</v>
      </c>
      <c r="CF11" s="69">
        <f t="shared" si="6"/>
        <v>-6.3935763929915545E-5</v>
      </c>
      <c r="CG11" s="69">
        <f t="shared" si="7"/>
        <v>-1.2522889966595436E-3</v>
      </c>
      <c r="CH11" s="69">
        <f t="shared" si="8"/>
        <v>0.13450575292000957</v>
      </c>
    </row>
    <row r="12" spans="1:86">
      <c r="A12" s="14" t="s">
        <v>470</v>
      </c>
      <c r="B12" s="76">
        <v>185111.17823957899</v>
      </c>
      <c r="C12" s="76">
        <v>1664.6915926915001</v>
      </c>
      <c r="D12" s="76">
        <v>99583.163458079202</v>
      </c>
      <c r="E12" s="76">
        <v>33085.266104868802</v>
      </c>
      <c r="F12" s="76">
        <v>10895.767211254801</v>
      </c>
      <c r="G12" s="76">
        <v>77968.181268365894</v>
      </c>
      <c r="H12" s="76">
        <v>18984.62450858044</v>
      </c>
      <c r="I12" s="76">
        <v>3807.7999840779898</v>
      </c>
      <c r="J12" s="76"/>
      <c r="K12" s="76"/>
      <c r="L12" s="76"/>
      <c r="M12" s="76" t="s">
        <v>381</v>
      </c>
      <c r="N12" s="76">
        <v>0</v>
      </c>
      <c r="O12" s="76">
        <v>95.9075508659771</v>
      </c>
      <c r="P12" s="76">
        <v>460.88240956134899</v>
      </c>
      <c r="Q12" s="76">
        <v>460.88240956134899</v>
      </c>
      <c r="R12" s="76">
        <v>59.542064405545801</v>
      </c>
      <c r="S12" s="76">
        <v>0</v>
      </c>
      <c r="T12" s="76">
        <v>317.087037603292</v>
      </c>
      <c r="U12" s="76">
        <v>3479.15796236093</v>
      </c>
      <c r="V12" s="76">
        <v>185099.43546795801</v>
      </c>
      <c r="W12" s="76">
        <v>186.501704660706</v>
      </c>
      <c r="X12" s="76">
        <v>116.386828563371</v>
      </c>
      <c r="Y12" s="76">
        <v>80.113078045672097</v>
      </c>
      <c r="Z12" s="76">
        <v>510.12142866136202</v>
      </c>
      <c r="AA12" s="76">
        <v>0</v>
      </c>
      <c r="AB12" s="76">
        <v>1084.9558613389399</v>
      </c>
      <c r="AC12" s="76">
        <v>1084.9558613389399</v>
      </c>
      <c r="AD12" s="76">
        <v>10.582499198555899</v>
      </c>
      <c r="AE12" s="76">
        <v>91.282269645628006</v>
      </c>
      <c r="AF12" s="76">
        <v>0.84600395696776198</v>
      </c>
      <c r="AG12" s="76">
        <v>48.9293000777092</v>
      </c>
      <c r="AH12" s="76">
        <v>54.9176252368039</v>
      </c>
      <c r="AI12" s="76">
        <v>5295.48481307986</v>
      </c>
      <c r="AJ12" s="76">
        <v>2.5642798444978201</v>
      </c>
      <c r="AK12" s="76">
        <v>1662.14546074483</v>
      </c>
      <c r="AL12" s="76">
        <v>0</v>
      </c>
      <c r="AM12" s="76">
        <v>18578.355610531398</v>
      </c>
      <c r="AN12" s="76">
        <v>89549.418732164297</v>
      </c>
      <c r="AO12" s="76">
        <v>9939.3346689334703</v>
      </c>
      <c r="AP12" s="76">
        <v>99499.335900296297</v>
      </c>
      <c r="AQ12" s="76">
        <v>2.93359118398274</v>
      </c>
      <c r="AR12" s="76">
        <v>193.67769604725501</v>
      </c>
      <c r="AS12" s="76">
        <v>320.291855948896</v>
      </c>
      <c r="AT12" s="76">
        <v>5185.5229834526999</v>
      </c>
      <c r="AU12" s="76">
        <v>103.844984086718</v>
      </c>
      <c r="AV12" s="76">
        <v>56.910681307561099</v>
      </c>
      <c r="AW12" s="76">
        <v>303.88111634782302</v>
      </c>
      <c r="AX12" s="76">
        <v>127.015130485523</v>
      </c>
      <c r="AY12" s="76">
        <v>96.019636773094703</v>
      </c>
      <c r="AZ12" s="76">
        <v>74.384121897518</v>
      </c>
      <c r="BA12" s="76">
        <v>33079.4113420633</v>
      </c>
      <c r="BB12" s="76">
        <v>10889.2745345643</v>
      </c>
      <c r="BC12" s="76">
        <v>22190.136807498999</v>
      </c>
      <c r="BD12" s="76">
        <v>18.6823635099014</v>
      </c>
      <c r="BE12" s="76">
        <v>5.8301542507867703</v>
      </c>
      <c r="BF12" s="76">
        <v>5206.1820289114103</v>
      </c>
      <c r="BG12" s="76">
        <v>46.565967416789199</v>
      </c>
      <c r="BH12" s="76">
        <v>929.60204321874903</v>
      </c>
      <c r="BI12" s="76">
        <v>45.336232409199802</v>
      </c>
      <c r="BJ12" s="76">
        <v>59.469220975875999</v>
      </c>
      <c r="BK12" s="76">
        <v>2329.4391907990098</v>
      </c>
      <c r="BL12" s="76">
        <v>403.77946871655797</v>
      </c>
      <c r="BM12" s="76">
        <v>663.52096227891798</v>
      </c>
      <c r="BN12" s="76">
        <v>492.16783787948401</v>
      </c>
      <c r="BO12" s="76">
        <v>10.1310060670976</v>
      </c>
      <c r="BP12" s="76">
        <v>77964.263861569096</v>
      </c>
      <c r="BQ12" s="76">
        <v>52.134263380875197</v>
      </c>
      <c r="BR12" s="76">
        <v>0</v>
      </c>
      <c r="BS12" s="76">
        <v>2628.4836571218598</v>
      </c>
      <c r="BT12" s="76">
        <v>727.88488861656197</v>
      </c>
      <c r="BU12" s="76">
        <v>0</v>
      </c>
      <c r="BV12" s="76">
        <v>762.35136419101298</v>
      </c>
      <c r="BW12" s="76">
        <v>18980.936340382599</v>
      </c>
      <c r="BX12" s="76">
        <v>256.36737891555902</v>
      </c>
      <c r="BY12" s="94"/>
      <c r="BZ12" s="29">
        <f t="shared" si="0"/>
        <v>1.063574857339765E-4</v>
      </c>
      <c r="CA12" s="69">
        <f t="shared" si="1"/>
        <v>-6.3436318285331163E-5</v>
      </c>
      <c r="CB12" s="69">
        <f t="shared" si="2"/>
        <v>-1.5294916835337066E-3</v>
      </c>
      <c r="CC12" s="69">
        <f t="shared" si="3"/>
        <v>-8.4178444299163842E-4</v>
      </c>
      <c r="CD12" s="69">
        <f t="shared" si="4"/>
        <v>-1.7695982214392778E-4</v>
      </c>
      <c r="CE12" s="69">
        <f t="shared" si="5"/>
        <v>-5.9588981341252738E-4</v>
      </c>
      <c r="CF12" s="69">
        <f t="shared" si="6"/>
        <v>-5.0243660081209188E-5</v>
      </c>
      <c r="CG12" s="69">
        <f t="shared" si="7"/>
        <v>-1.9427132710337342E-4</v>
      </c>
      <c r="CH12" s="69">
        <f t="shared" si="8"/>
        <v>0.36181601059287472</v>
      </c>
    </row>
    <row r="13" spans="1:86">
      <c r="A13" s="17" t="s">
        <v>382</v>
      </c>
      <c r="B13" s="76">
        <v>529.15721014869996</v>
      </c>
      <c r="C13" s="76">
        <v>2.24616364960986E-2</v>
      </c>
      <c r="D13" s="76">
        <v>738.70223858004294</v>
      </c>
      <c r="E13" s="76">
        <v>63.782773153631403</v>
      </c>
      <c r="F13" s="76">
        <v>55.276427076796601</v>
      </c>
      <c r="G13" s="76">
        <v>3.3986946087531398</v>
      </c>
      <c r="H13" s="76">
        <v>70.889689955265496</v>
      </c>
      <c r="I13" s="76">
        <v>25.799280501999998</v>
      </c>
      <c r="J13" s="76"/>
      <c r="K13" s="76"/>
      <c r="L13" s="76"/>
      <c r="M13" s="76" t="s">
        <v>382</v>
      </c>
      <c r="N13" s="76">
        <v>0</v>
      </c>
      <c r="O13" s="76">
        <v>2.7809615866774598E-6</v>
      </c>
      <c r="P13" s="76">
        <v>3.2195349477339197E-5</v>
      </c>
      <c r="Q13" s="76">
        <v>3.2195349477339197E-5</v>
      </c>
      <c r="R13" s="76">
        <v>4.41076926371135E-5</v>
      </c>
      <c r="S13" s="76">
        <v>0</v>
      </c>
      <c r="T13" s="76">
        <v>1.2668543406961E-5</v>
      </c>
      <c r="U13" s="76">
        <v>0</v>
      </c>
      <c r="V13" s="76">
        <v>1.3823256645557299E-3</v>
      </c>
      <c r="W13" s="76">
        <v>1.1651888082474901E-4</v>
      </c>
      <c r="X13" s="76">
        <v>3.9262566463400503E-6</v>
      </c>
      <c r="Y13" s="76">
        <v>2.96857733490963E-5</v>
      </c>
      <c r="Z13" s="76">
        <v>0</v>
      </c>
      <c r="AA13" s="76">
        <v>0</v>
      </c>
      <c r="AB13" s="76">
        <v>9.2779689624497997E-5</v>
      </c>
      <c r="AC13" s="76">
        <v>9.2779689624497997E-5</v>
      </c>
      <c r="AD13" s="76">
        <v>2.0871673804130301E-6</v>
      </c>
      <c r="AE13" s="76">
        <v>3.2239414298075698E-5</v>
      </c>
      <c r="AF13" s="76">
        <v>0</v>
      </c>
      <c r="AG13" s="76">
        <v>7.7799056068950106E-5</v>
      </c>
      <c r="AH13" s="76">
        <v>0</v>
      </c>
      <c r="AI13" s="76">
        <v>1.36031594254755E-5</v>
      </c>
      <c r="AJ13" s="76">
        <v>4.0771241123365098E-6</v>
      </c>
      <c r="AK13" s="76">
        <v>3.5239553233353701E-7</v>
      </c>
      <c r="AL13" s="76">
        <v>0</v>
      </c>
      <c r="AM13" s="76">
        <v>7.5365476721947998E-4</v>
      </c>
      <c r="AN13" s="76">
        <v>2.34825719120135E-4</v>
      </c>
      <c r="AO13" s="76">
        <v>2.40038073821767E-5</v>
      </c>
      <c r="AP13" s="76">
        <v>2.6091669388272502E-4</v>
      </c>
      <c r="AQ13" s="76">
        <v>0</v>
      </c>
      <c r="AR13" s="76">
        <v>4.73614324366037E-5</v>
      </c>
      <c r="AS13" s="76">
        <v>0</v>
      </c>
      <c r="AT13" s="76">
        <v>1.96864545941565E-4</v>
      </c>
      <c r="AU13" s="76">
        <v>8.9107117070939902E-8</v>
      </c>
      <c r="AV13" s="76">
        <v>0</v>
      </c>
      <c r="AW13" s="76">
        <v>7.1788565728048606E-5</v>
      </c>
      <c r="AX13" s="76">
        <v>9.9956271322827896E-8</v>
      </c>
      <c r="AY13" s="76">
        <v>0</v>
      </c>
      <c r="AZ13" s="76">
        <v>2.03627584230339E-6</v>
      </c>
      <c r="BA13" s="76">
        <v>3.0210253627429797E-4</v>
      </c>
      <c r="BB13" s="76">
        <v>2.08465273753423E-4</v>
      </c>
      <c r="BC13" s="76">
        <v>9.3637262520874896E-5</v>
      </c>
      <c r="BD13" s="76">
        <v>0</v>
      </c>
      <c r="BE13" s="76">
        <v>0</v>
      </c>
      <c r="BF13" s="76">
        <v>6.6434068023611098E-5</v>
      </c>
      <c r="BG13" s="76">
        <v>0</v>
      </c>
      <c r="BH13" s="76">
        <v>9.8385599409161399E-6</v>
      </c>
      <c r="BI13" s="76">
        <v>4.48171872330342E-6</v>
      </c>
      <c r="BJ13" s="76">
        <v>0</v>
      </c>
      <c r="BK13" s="76">
        <v>3.9377117126054697E-5</v>
      </c>
      <c r="BL13" s="76">
        <v>5.8789606625329995E-7</v>
      </c>
      <c r="BM13" s="76">
        <v>0</v>
      </c>
      <c r="BN13" s="76">
        <v>1.43199049807922E-5</v>
      </c>
      <c r="BO13" s="76">
        <v>0</v>
      </c>
      <c r="BP13" s="76">
        <v>1.02537039302898E-4</v>
      </c>
      <c r="BQ13" s="76">
        <v>8.2899727877114207E-5</v>
      </c>
      <c r="BR13" s="76">
        <v>0</v>
      </c>
      <c r="BS13" s="76">
        <v>0</v>
      </c>
      <c r="BT13" s="76">
        <v>1.16527723902621E-5</v>
      </c>
      <c r="BU13" s="76">
        <v>0</v>
      </c>
      <c r="BV13" s="76">
        <v>2.80855485639641E-6</v>
      </c>
      <c r="BW13" s="76">
        <v>7.4694389788190502E-4</v>
      </c>
      <c r="BX13" s="76">
        <v>1.25004742469837E-5</v>
      </c>
      <c r="BY13" s="94"/>
      <c r="BZ13" s="29">
        <f t="shared" si="0"/>
        <v>7.9993631275703473E-3</v>
      </c>
      <c r="CA13" s="69">
        <f t="shared" si="1"/>
        <v>-0.9999973876843441</v>
      </c>
      <c r="CB13" s="69">
        <f t="shared" si="2"/>
        <v>-0.99998431122628151</v>
      </c>
      <c r="CC13" s="69">
        <f t="shared" si="3"/>
        <v>-0.9999996467904384</v>
      </c>
      <c r="CD13" s="69">
        <f t="shared" si="4"/>
        <v>-0.99999526357163016</v>
      </c>
      <c r="CE13" s="69">
        <f t="shared" si="5"/>
        <v>-0.99999622867676552</v>
      </c>
      <c r="CF13" s="69">
        <f t="shared" si="6"/>
        <v>-0.99996983046401444</v>
      </c>
      <c r="CG13" s="69">
        <f t="shared" si="7"/>
        <v>-0.99998946329292238</v>
      </c>
      <c r="CH13" s="69">
        <f t="shared" si="8"/>
        <v>-0.99999236937844349</v>
      </c>
    </row>
    <row r="14" spans="1:86">
      <c r="A14" s="17" t="s">
        <v>471</v>
      </c>
      <c r="B14" s="76">
        <v>3393.4369548314598</v>
      </c>
      <c r="C14" s="76">
        <v>1.08545677404371</v>
      </c>
      <c r="D14" s="76">
        <v>9486.6508124401407</v>
      </c>
      <c r="E14" s="76">
        <v>407.488174749314</v>
      </c>
      <c r="F14" s="76">
        <v>363.710282766727</v>
      </c>
      <c r="G14" s="76">
        <v>546.93782234560604</v>
      </c>
      <c r="H14" s="76">
        <v>492.02706956534746</v>
      </c>
      <c r="I14" s="76">
        <v>211.64411081079999</v>
      </c>
      <c r="J14" s="76"/>
      <c r="K14" s="76"/>
      <c r="L14" s="76"/>
      <c r="M14" s="76" t="s">
        <v>383</v>
      </c>
      <c r="N14" s="76">
        <v>0</v>
      </c>
      <c r="O14" s="76">
        <v>2.8326008257494002E-2</v>
      </c>
      <c r="P14" s="76">
        <v>0.152732215051644</v>
      </c>
      <c r="Q14" s="76">
        <v>0.152732215051644</v>
      </c>
      <c r="R14" s="76">
        <v>0.179203079754955</v>
      </c>
      <c r="S14" s="76">
        <v>0</v>
      </c>
      <c r="T14" s="76">
        <v>0.69617488639459402</v>
      </c>
      <c r="U14" s="76">
        <v>8.1796457664885907</v>
      </c>
      <c r="V14" s="76">
        <v>158.371334623037</v>
      </c>
      <c r="W14" s="76">
        <v>0.83168436273417201</v>
      </c>
      <c r="X14" s="76">
        <v>0.135990812430099</v>
      </c>
      <c r="Y14" s="76">
        <v>0.27413252990922299</v>
      </c>
      <c r="Z14" s="76">
        <v>3.1163969922342001E-2</v>
      </c>
      <c r="AA14" s="76">
        <v>0</v>
      </c>
      <c r="AB14" s="76">
        <v>1.49956792922986</v>
      </c>
      <c r="AC14" s="76">
        <v>1.49956792922986</v>
      </c>
      <c r="AD14" s="76">
        <v>2.17108011102475E-2</v>
      </c>
      <c r="AE14" s="76">
        <v>2.1493004695437001</v>
      </c>
      <c r="AF14" s="76">
        <v>3.8273196435126099E-4</v>
      </c>
      <c r="AG14" s="76">
        <v>0.311423148757632</v>
      </c>
      <c r="AH14" s="76">
        <v>2.90816462132862E-3</v>
      </c>
      <c r="AI14" s="76">
        <v>6.0211283052960501E-2</v>
      </c>
      <c r="AJ14" s="76">
        <v>1.63200385265167E-2</v>
      </c>
      <c r="AK14" s="76">
        <v>0.16047217634771199</v>
      </c>
      <c r="AL14" s="76">
        <v>0</v>
      </c>
      <c r="AM14" s="76">
        <v>68.7332340151127</v>
      </c>
      <c r="AN14" s="76">
        <v>139.03329969080099</v>
      </c>
      <c r="AO14" s="76">
        <v>15.4264573907196</v>
      </c>
      <c r="AP14" s="76">
        <v>154.48146788263099</v>
      </c>
      <c r="AQ14" s="76">
        <v>3.4879902044235701E-4</v>
      </c>
      <c r="AR14" s="76">
        <v>1.34061763427526</v>
      </c>
      <c r="AS14" s="76">
        <v>1.7220704707419002E-2</v>
      </c>
      <c r="AT14" s="76">
        <v>56.103232393426097</v>
      </c>
      <c r="AU14" s="76">
        <v>2.5831455546553299E-2</v>
      </c>
      <c r="AV14" s="76">
        <v>6.1656107078490202E-2</v>
      </c>
      <c r="AW14" s="76">
        <v>3.3786803794154401</v>
      </c>
      <c r="AX14" s="76">
        <v>3.5853601194905001E-2</v>
      </c>
      <c r="AY14" s="76">
        <v>0</v>
      </c>
      <c r="AZ14" s="76">
        <v>1.7266182090753202E-2</v>
      </c>
      <c r="BA14" s="76">
        <v>7.2520752973759501</v>
      </c>
      <c r="BB14" s="76">
        <v>6.85265149517463</v>
      </c>
      <c r="BC14" s="76">
        <v>0.39942380220131501</v>
      </c>
      <c r="BD14" s="76">
        <v>0</v>
      </c>
      <c r="BE14" s="76">
        <v>0</v>
      </c>
      <c r="BF14" s="76">
        <v>0.37380268082033902</v>
      </c>
      <c r="BG14" s="76">
        <v>0</v>
      </c>
      <c r="BH14" s="76">
        <v>0.60462950996764597</v>
      </c>
      <c r="BI14" s="76">
        <v>0.118164950919603</v>
      </c>
      <c r="BJ14" s="76">
        <v>5.7016557041837897E-2</v>
      </c>
      <c r="BK14" s="76">
        <v>1.82548322558243</v>
      </c>
      <c r="BL14" s="76">
        <v>0.60326480293955398</v>
      </c>
      <c r="BM14" s="76">
        <v>5.37812574061515E-2</v>
      </c>
      <c r="BN14" s="76">
        <v>0.28324977154604603</v>
      </c>
      <c r="BO14" s="76">
        <v>1.5111857008217599E-5</v>
      </c>
      <c r="BP14" s="76">
        <v>285.99851671974199</v>
      </c>
      <c r="BQ14" s="76">
        <v>0.33182186524517898</v>
      </c>
      <c r="BR14" s="76">
        <v>0</v>
      </c>
      <c r="BS14" s="76">
        <v>0.19079637888413101</v>
      </c>
      <c r="BT14" s="76">
        <v>0.83306138231474403</v>
      </c>
      <c r="BU14" s="76">
        <v>0</v>
      </c>
      <c r="BV14" s="76">
        <v>2.7350001477471602</v>
      </c>
      <c r="BW14" s="76">
        <v>68.585764755810402</v>
      </c>
      <c r="BX14" s="76">
        <v>0.48265251080011601</v>
      </c>
      <c r="BY14" s="94"/>
      <c r="BZ14" s="29">
        <f t="shared" si="0"/>
        <v>1.4053984214302341E-4</v>
      </c>
      <c r="CA14" s="69">
        <f t="shared" si="1"/>
        <v>-0.95333010846199651</v>
      </c>
      <c r="CB14" s="69">
        <f t="shared" si="2"/>
        <v>-0.8521616151052277</v>
      </c>
      <c r="CC14" s="69">
        <f t="shared" si="3"/>
        <v>-0.98371591081648591</v>
      </c>
      <c r="CD14" s="69">
        <f t="shared" si="4"/>
        <v>-0.98220297975067028</v>
      </c>
      <c r="CE14" s="69">
        <f t="shared" si="5"/>
        <v>-0.98115903833389906</v>
      </c>
      <c r="CF14" s="69">
        <f t="shared" si="6"/>
        <v>-0.47709135291978105</v>
      </c>
      <c r="CG14" s="69">
        <f t="shared" si="7"/>
        <v>-0.86060570851030926</v>
      </c>
      <c r="CH14" s="69">
        <f t="shared" si="8"/>
        <v>-0.73491711071715216</v>
      </c>
    </row>
    <row r="15" spans="1:86">
      <c r="A15" s="13" t="s">
        <v>384</v>
      </c>
      <c r="B15" s="70">
        <v>1551.7761466294601</v>
      </c>
      <c r="C15" s="70">
        <v>3.6795474150178101E-2</v>
      </c>
      <c r="D15" s="70">
        <v>4487.1350719809898</v>
      </c>
      <c r="E15" s="70">
        <v>438.5944122313</v>
      </c>
      <c r="F15" s="70">
        <v>160.06657008300201</v>
      </c>
      <c r="G15" s="70">
        <v>34.368558219685099</v>
      </c>
      <c r="H15" s="70">
        <v>65.521823883762295</v>
      </c>
      <c r="I15" s="70">
        <v>15.173109109599899</v>
      </c>
      <c r="J15" s="70"/>
      <c r="K15" s="70"/>
      <c r="L15" s="76"/>
      <c r="M15" s="76" t="s">
        <v>384</v>
      </c>
      <c r="N15" s="76">
        <v>0</v>
      </c>
      <c r="O15" s="76">
        <v>1.4424182472703999E-3</v>
      </c>
      <c r="P15" s="76">
        <v>1.66997223255013E-2</v>
      </c>
      <c r="Q15" s="76">
        <v>1.66997223255013E-2</v>
      </c>
      <c r="R15" s="76">
        <v>2.28774096628582E-2</v>
      </c>
      <c r="S15" s="76">
        <v>0</v>
      </c>
      <c r="T15" s="76">
        <v>6.5710821484724702E-3</v>
      </c>
      <c r="U15" s="76">
        <v>0</v>
      </c>
      <c r="V15" s="76">
        <v>44.694716685130203</v>
      </c>
      <c r="W15" s="76">
        <v>6.04376193290233E-2</v>
      </c>
      <c r="X15" s="76">
        <v>2.0366568947237798E-3</v>
      </c>
      <c r="Y15" s="76">
        <v>1.5397650122521801E-2</v>
      </c>
      <c r="Z15" s="76">
        <v>0</v>
      </c>
      <c r="AA15" s="76">
        <v>0</v>
      </c>
      <c r="AB15" s="76">
        <v>4.8121839457001603E-2</v>
      </c>
      <c r="AC15" s="76">
        <v>4.8121839457001603E-2</v>
      </c>
      <c r="AD15" s="76">
        <v>1.2314477642377201E-2</v>
      </c>
      <c r="AE15" s="76">
        <v>1.6722126489084301E-2</v>
      </c>
      <c r="AF15" s="76">
        <v>0</v>
      </c>
      <c r="AG15" s="76">
        <v>4.03542050760098E-2</v>
      </c>
      <c r="AH15" s="76">
        <v>0</v>
      </c>
      <c r="AI15" s="76">
        <v>7.0561380446105297E-3</v>
      </c>
      <c r="AJ15" s="76">
        <v>2.1149763620909698E-3</v>
      </c>
      <c r="AK15" s="76">
        <v>1.34234421865441E-3</v>
      </c>
      <c r="AL15" s="76">
        <v>0</v>
      </c>
      <c r="AM15" s="76">
        <v>0.39091776208821699</v>
      </c>
      <c r="AN15" s="76">
        <v>214.88368022398899</v>
      </c>
      <c r="AO15" s="76">
        <v>23.863777862288199</v>
      </c>
      <c r="AP15" s="76">
        <v>238.75977256392</v>
      </c>
      <c r="AQ15" s="76">
        <v>0</v>
      </c>
      <c r="AR15" s="76">
        <v>2.4566574750464299E-2</v>
      </c>
      <c r="AS15" s="76">
        <v>0</v>
      </c>
      <c r="AT15" s="76">
        <v>0.102112394196332</v>
      </c>
      <c r="AU15" s="76">
        <v>2.2423627485022202E-3</v>
      </c>
      <c r="AV15" s="76">
        <v>7.2797720420862396E-4</v>
      </c>
      <c r="AW15" s="76">
        <v>2.8772372603162499</v>
      </c>
      <c r="AX15" s="76">
        <v>1.12343529710036E-3</v>
      </c>
      <c r="AY15" s="76">
        <v>0</v>
      </c>
      <c r="AZ15" s="76">
        <v>4.0671676670139103E-3</v>
      </c>
      <c r="BA15" s="76">
        <v>4.5572542996963099</v>
      </c>
      <c r="BB15" s="76">
        <v>3.9535768094379802</v>
      </c>
      <c r="BC15" s="76">
        <v>0.60367749025832695</v>
      </c>
      <c r="BD15" s="76">
        <v>0</v>
      </c>
      <c r="BE15" s="76">
        <v>0</v>
      </c>
      <c r="BF15" s="76">
        <v>0.14282057683934399</v>
      </c>
      <c r="BG15" s="76">
        <v>0</v>
      </c>
      <c r="BH15" s="76">
        <v>0.17489265276652399</v>
      </c>
      <c r="BI15" s="76">
        <v>8.6548562862040403E-3</v>
      </c>
      <c r="BJ15" s="76">
        <v>4.0517620992410602E-3</v>
      </c>
      <c r="BK15" s="76">
        <v>0.69961346252418</v>
      </c>
      <c r="BL15" s="76">
        <v>3.0495060936854099E-4</v>
      </c>
      <c r="BM15" s="76">
        <v>0</v>
      </c>
      <c r="BN15" s="76">
        <v>3.8131091232769497E-2</v>
      </c>
      <c r="BO15" s="76">
        <v>1.42044566433528E-5</v>
      </c>
      <c r="BP15" s="76">
        <v>0.25845994896300101</v>
      </c>
      <c r="BQ15" s="76">
        <v>4.2997863870897303E-2</v>
      </c>
      <c r="BR15" s="76">
        <v>0</v>
      </c>
      <c r="BS15" s="76">
        <v>0</v>
      </c>
      <c r="BT15" s="76">
        <v>6.0445589160975999E-3</v>
      </c>
      <c r="BU15" s="76">
        <v>0</v>
      </c>
      <c r="BV15" s="76">
        <v>1.4568117997982701E-3</v>
      </c>
      <c r="BW15" s="76">
        <v>0.38743851584847699</v>
      </c>
      <c r="BX15" s="76">
        <v>6.4838186137336599E-3</v>
      </c>
      <c r="BY15" s="94"/>
      <c r="BZ15" s="29">
        <f t="shared" si="0"/>
        <v>5.1576852792823001E-5</v>
      </c>
      <c r="CA15" s="69">
        <f t="shared" si="1"/>
        <v>-0.9711977034946635</v>
      </c>
      <c r="CB15" s="69">
        <f t="shared" si="2"/>
        <v>-0.96351876828178029</v>
      </c>
      <c r="CC15" s="69">
        <f t="shared" si="3"/>
        <v>-0.94679015257311794</v>
      </c>
      <c r="CD15" s="69">
        <f t="shared" si="4"/>
        <v>-0.98960941094413002</v>
      </c>
      <c r="CE15" s="69">
        <f t="shared" si="5"/>
        <v>-0.97530042152219631</v>
      </c>
      <c r="CF15" s="69">
        <f t="shared" si="6"/>
        <v>-0.9924797558480366</v>
      </c>
      <c r="CG15" s="69">
        <f t="shared" si="7"/>
        <v>-0.9940868783424619</v>
      </c>
      <c r="CH15" s="69">
        <f t="shared" si="8"/>
        <v>-0.99327017334029932</v>
      </c>
    </row>
    <row r="16" spans="1:86">
      <c r="A16" s="15" t="s">
        <v>474</v>
      </c>
      <c r="B16" s="76">
        <v>355.08776231011598</v>
      </c>
      <c r="C16" s="76">
        <v>5.8546484250562703</v>
      </c>
      <c r="D16" s="76">
        <v>2898.3617985278202</v>
      </c>
      <c r="E16" s="76">
        <v>460.19238007932103</v>
      </c>
      <c r="F16" s="76">
        <v>324.05009951385301</v>
      </c>
      <c r="G16" s="76">
        <v>2567.16658085268</v>
      </c>
      <c r="H16" s="76">
        <v>1696.1143217506101</v>
      </c>
      <c r="I16" s="76"/>
      <c r="J16" s="76"/>
      <c r="K16" s="76"/>
      <c r="L16" s="76"/>
      <c r="M16" s="76" t="s">
        <v>435</v>
      </c>
      <c r="N16" s="76">
        <v>7.81379133698199E-2</v>
      </c>
      <c r="O16" s="76">
        <v>263.07964917943298</v>
      </c>
      <c r="P16" s="76">
        <v>1.0130895177089501</v>
      </c>
      <c r="Q16" s="76">
        <v>1.00741422822169</v>
      </c>
      <c r="R16" s="76">
        <v>0.58775430739595602</v>
      </c>
      <c r="S16" s="76">
        <v>3.7463991088355901E-2</v>
      </c>
      <c r="T16" s="76">
        <v>39.504016793384999</v>
      </c>
      <c r="U16" s="76">
        <v>632.55651822943298</v>
      </c>
      <c r="V16" s="76">
        <v>355.08808344934999</v>
      </c>
      <c r="W16" s="76">
        <v>10.3284075673632</v>
      </c>
      <c r="X16" s="76">
        <v>1.9836717292988599</v>
      </c>
      <c r="Y16" s="76">
        <v>1.60267741702309</v>
      </c>
      <c r="Z16" s="76">
        <v>0.40145171789970002</v>
      </c>
      <c r="AA16" s="76">
        <v>4.4954883299712603E-2</v>
      </c>
      <c r="AB16" s="76">
        <v>413.49607299071101</v>
      </c>
      <c r="AC16" s="76">
        <v>413.49607299071101</v>
      </c>
      <c r="AD16" s="76">
        <v>0</v>
      </c>
      <c r="AE16" s="76">
        <v>1.4323260267268501</v>
      </c>
      <c r="AF16" s="76">
        <v>4.3214573317261501E-2</v>
      </c>
      <c r="AG16" s="76">
        <v>4.567080924701</v>
      </c>
      <c r="AH16" s="76">
        <v>20.567803601249999</v>
      </c>
      <c r="AI16" s="76">
        <v>0.31888607691044202</v>
      </c>
      <c r="AJ16" s="76">
        <v>3.2924004609707701E-2</v>
      </c>
      <c r="AK16" s="76">
        <v>5.8546365877963096</v>
      </c>
      <c r="AL16" s="76">
        <v>0</v>
      </c>
      <c r="AM16" s="76">
        <v>1962.4762346831101</v>
      </c>
      <c r="AN16" s="76">
        <v>2608.5262641467898</v>
      </c>
      <c r="AO16" s="76">
        <v>289.835636290281</v>
      </c>
      <c r="AP16" s="76">
        <v>2898.3619004370698</v>
      </c>
      <c r="AQ16" s="76">
        <v>3.9766338378445498E-4</v>
      </c>
      <c r="AR16" s="76">
        <v>8.3764027051648995</v>
      </c>
      <c r="AS16" s="76">
        <v>9.4652498224728099</v>
      </c>
      <c r="AT16" s="76">
        <v>765.017910448728</v>
      </c>
      <c r="AU16" s="76">
        <v>6.52491089380886</v>
      </c>
      <c r="AV16" s="76">
        <v>3.1685368262261702</v>
      </c>
      <c r="AW16" s="76">
        <v>11.2813110875951</v>
      </c>
      <c r="AX16" s="76">
        <v>4.6576374699757999</v>
      </c>
      <c r="AY16" s="76">
        <v>0.98943513770619596</v>
      </c>
      <c r="AZ16" s="76">
        <v>1.41872761233926</v>
      </c>
      <c r="BA16" s="76">
        <v>460.18978866024599</v>
      </c>
      <c r="BB16" s="76">
        <v>324.04753712390101</v>
      </c>
      <c r="BC16" s="76">
        <v>136.14225153634499</v>
      </c>
      <c r="BD16" s="76">
        <v>0.11116699702927101</v>
      </c>
      <c r="BE16" s="76">
        <v>8.0560160055556704E-2</v>
      </c>
      <c r="BF16" s="76">
        <v>118.462181103633</v>
      </c>
      <c r="BG16" s="76">
        <v>0.27928729972387001</v>
      </c>
      <c r="BH16" s="76">
        <v>25.740118843455299</v>
      </c>
      <c r="BI16" s="76">
        <v>4.1719721139569304</v>
      </c>
      <c r="BJ16" s="76">
        <v>2.2211612747124398</v>
      </c>
      <c r="BK16" s="76">
        <v>64.341211064997694</v>
      </c>
      <c r="BL16" s="76">
        <v>34.973838855978997</v>
      </c>
      <c r="BM16" s="76">
        <v>18.1755818062468</v>
      </c>
      <c r="BN16" s="76">
        <v>32.394948902373798</v>
      </c>
      <c r="BO16" s="76">
        <v>20.563538707591398</v>
      </c>
      <c r="BP16" s="76">
        <v>2567.1612230978199</v>
      </c>
      <c r="BQ16" s="76">
        <v>223.24340561399501</v>
      </c>
      <c r="BR16" s="76">
        <v>46.4325834937747</v>
      </c>
      <c r="BS16" s="76">
        <v>0.44488791573347403</v>
      </c>
      <c r="BT16" s="76">
        <v>93.004256171655399</v>
      </c>
      <c r="BU16" s="76">
        <v>0</v>
      </c>
      <c r="BV16" s="76">
        <v>70.3005897101892</v>
      </c>
      <c r="BW16" s="76">
        <v>1696.11174110462</v>
      </c>
      <c r="BX16" s="76">
        <v>230.45285707126899</v>
      </c>
      <c r="BY16" s="94"/>
      <c r="BZ16" s="29">
        <f t="shared" si="0"/>
        <v>0</v>
      </c>
      <c r="CA16" s="69">
        <f t="shared" si="1"/>
        <v>9.0439397834611211E-7</v>
      </c>
      <c r="CB16" s="69">
        <f t="shared" si="2"/>
        <v>-2.0218566686290588E-6</v>
      </c>
      <c r="CC16" s="69">
        <f t="shared" si="3"/>
        <v>3.5160982914822477E-8</v>
      </c>
      <c r="CD16" s="69">
        <f t="shared" si="4"/>
        <v>-5.6311646763570572E-6</v>
      </c>
      <c r="CE16" s="69">
        <f t="shared" si="5"/>
        <v>-7.9073882583228604E-6</v>
      </c>
      <c r="CF16" s="69">
        <f t="shared" si="6"/>
        <v>-2.087030463898794E-6</v>
      </c>
      <c r="CG16" s="69">
        <f t="shared" si="7"/>
        <v>-1.5215047458602089E-6</v>
      </c>
      <c r="CH16" s="94"/>
    </row>
    <row r="17" spans="1:85">
      <c r="A17" s="46" t="s">
        <v>475</v>
      </c>
      <c r="B17" s="76">
        <v>11756.02599281</v>
      </c>
      <c r="C17" s="76">
        <v>27.056834248298099</v>
      </c>
      <c r="D17" s="76">
        <v>12801.7968464592</v>
      </c>
      <c r="E17" s="76">
        <v>3615.8436440068099</v>
      </c>
      <c r="F17" s="76">
        <v>3100.5433541299299</v>
      </c>
      <c r="G17" s="76">
        <v>1068.74628907696</v>
      </c>
      <c r="H17" s="76">
        <v>9437.67781001404</v>
      </c>
      <c r="I17" s="76"/>
      <c r="J17" s="76"/>
      <c r="K17" s="76"/>
      <c r="L17" s="76"/>
      <c r="M17" s="76" t="s">
        <v>436</v>
      </c>
      <c r="N17" s="76">
        <v>6.98660772952159</v>
      </c>
      <c r="O17" s="76">
        <v>397.65892444461099</v>
      </c>
      <c r="P17" s="76">
        <v>19.446637462018099</v>
      </c>
      <c r="Q17" s="76">
        <v>18.9394134262851</v>
      </c>
      <c r="R17" s="76">
        <v>28.125391541692199</v>
      </c>
      <c r="S17" s="76">
        <v>3.34906319486872</v>
      </c>
      <c r="T17" s="76">
        <v>198.46893106047099</v>
      </c>
      <c r="U17" s="76">
        <v>2306.52092973759</v>
      </c>
      <c r="V17" s="76">
        <v>11755.982516906701</v>
      </c>
      <c r="W17" s="76">
        <v>70.100813222953505</v>
      </c>
      <c r="X17" s="76">
        <v>22.9383730677757</v>
      </c>
      <c r="Y17" s="76">
        <v>107.735949888457</v>
      </c>
      <c r="Z17" s="76">
        <v>112.22024195685</v>
      </c>
      <c r="AA17" s="76">
        <v>4.02529753674827</v>
      </c>
      <c r="AB17" s="76">
        <v>469.95136019889998</v>
      </c>
      <c r="AC17" s="76">
        <v>469.95136019889998</v>
      </c>
      <c r="AD17" s="76">
        <v>0</v>
      </c>
      <c r="AE17" s="76">
        <v>34.044815437402598</v>
      </c>
      <c r="AF17" s="76">
        <v>3.8267921259903002</v>
      </c>
      <c r="AG17" s="76">
        <v>202.02894049066001</v>
      </c>
      <c r="AH17" s="76">
        <v>189.10682701290301</v>
      </c>
      <c r="AI17" s="76">
        <v>92.438041508953802</v>
      </c>
      <c r="AJ17" s="76">
        <v>2.36755985008101</v>
      </c>
      <c r="AK17" s="76">
        <v>27.056837036503001</v>
      </c>
      <c r="AL17" s="76">
        <v>0</v>
      </c>
      <c r="AM17" s="76">
        <v>9927.2504932290503</v>
      </c>
      <c r="AN17" s="76">
        <v>11521.5534454383</v>
      </c>
      <c r="AO17" s="76">
        <v>1280.17388481952</v>
      </c>
      <c r="AP17" s="76">
        <v>12801.7273302579</v>
      </c>
      <c r="AQ17" s="76">
        <v>3.15147893633052E-2</v>
      </c>
      <c r="AR17" s="76">
        <v>164.24042333923001</v>
      </c>
      <c r="AS17" s="76">
        <v>44.883194276801298</v>
      </c>
      <c r="AT17" s="76">
        <v>4003.6946855238898</v>
      </c>
      <c r="AU17" s="76">
        <v>39.516365239724998</v>
      </c>
      <c r="AV17" s="76">
        <v>84.725346759481397</v>
      </c>
      <c r="AW17" s="76">
        <v>179.568100552809</v>
      </c>
      <c r="AX17" s="76">
        <v>50.704384684490996</v>
      </c>
      <c r="AY17" s="76">
        <v>2.1998893424053398</v>
      </c>
      <c r="AZ17" s="76">
        <v>21.744235332374299</v>
      </c>
      <c r="BA17" s="76">
        <v>3615.9920518763602</v>
      </c>
      <c r="BB17" s="76">
        <v>3100.6920735918802</v>
      </c>
      <c r="BC17" s="76">
        <v>515.29997828447404</v>
      </c>
      <c r="BD17" s="76">
        <v>1.67169657015934</v>
      </c>
      <c r="BE17" s="76">
        <v>0.50801010142914804</v>
      </c>
      <c r="BF17" s="76">
        <v>387.99072724967903</v>
      </c>
      <c r="BG17" s="76">
        <v>11.3403943280587</v>
      </c>
      <c r="BH17" s="76">
        <v>477.79548652149299</v>
      </c>
      <c r="BI17" s="76">
        <v>115.244306831572</v>
      </c>
      <c r="BJ17" s="76">
        <v>63.0480992961743</v>
      </c>
      <c r="BK17" s="76">
        <v>1194.1814363112201</v>
      </c>
      <c r="BL17" s="76">
        <v>150.945586623764</v>
      </c>
      <c r="BM17" s="76">
        <v>119.716905372112</v>
      </c>
      <c r="BN17" s="76">
        <v>279.00928763151802</v>
      </c>
      <c r="BO17" s="76">
        <v>26.844207190374501</v>
      </c>
      <c r="BP17" s="76">
        <v>1068.7458791756901</v>
      </c>
      <c r="BQ17" s="76">
        <v>1594.20720798208</v>
      </c>
      <c r="BR17" s="76">
        <v>3.05198774362451</v>
      </c>
      <c r="BS17" s="76">
        <v>22.239554271325101</v>
      </c>
      <c r="BT17" s="76">
        <v>1515.1729386131101</v>
      </c>
      <c r="BU17" s="76">
        <v>0.37080840544800597</v>
      </c>
      <c r="BV17" s="76">
        <v>648.75952742538595</v>
      </c>
      <c r="BW17" s="76">
        <v>9437.6812237856593</v>
      </c>
      <c r="BX17" s="76">
        <v>1234.3792092492099</v>
      </c>
      <c r="BY17" s="94"/>
      <c r="BZ17" s="29">
        <f t="shared" si="0"/>
        <v>0</v>
      </c>
      <c r="CA17" s="69">
        <f t="shared" si="1"/>
        <v>-3.6981802631444078E-6</v>
      </c>
      <c r="CB17" s="69">
        <f t="shared" si="2"/>
        <v>1.0304993100553036E-7</v>
      </c>
      <c r="CC17" s="69">
        <f t="shared" si="3"/>
        <v>-5.4301909437873366E-6</v>
      </c>
      <c r="CD17" s="69">
        <f t="shared" si="4"/>
        <v>4.1043774057063062E-5</v>
      </c>
      <c r="CE17" s="69">
        <f t="shared" si="5"/>
        <v>4.7965612785983196E-5</v>
      </c>
      <c r="CF17" s="69">
        <f t="shared" si="6"/>
        <v>-3.8353468366976487E-7</v>
      </c>
      <c r="CG17" s="69">
        <f t="shared" si="7"/>
        <v>3.6171733004966269E-7</v>
      </c>
    </row>
    <row r="18" spans="1:85">
      <c r="A18" s="15" t="s">
        <v>476</v>
      </c>
      <c r="B18" s="76">
        <v>6885.5055947660003</v>
      </c>
      <c r="C18" s="76">
        <v>18.488933805534899</v>
      </c>
      <c r="D18" s="76">
        <v>28350.494272779801</v>
      </c>
      <c r="E18" s="76">
        <v>2403.35745426117</v>
      </c>
      <c r="F18" s="76">
        <v>1189.7132582029701</v>
      </c>
      <c r="G18" s="76">
        <v>36694.865442793103</v>
      </c>
      <c r="H18" s="76">
        <v>231.68997580499601</v>
      </c>
      <c r="I18" s="76"/>
      <c r="J18" s="76"/>
      <c r="K18" s="76"/>
      <c r="L18" s="76"/>
      <c r="M18" s="76" t="s">
        <v>437</v>
      </c>
      <c r="N18" s="76">
        <v>0</v>
      </c>
      <c r="O18" s="76">
        <v>2.61213347504532</v>
      </c>
      <c r="P18" s="76">
        <v>0.22096857193736699</v>
      </c>
      <c r="Q18" s="76">
        <v>0.22096857193736699</v>
      </c>
      <c r="R18" s="76">
        <v>6.3315583590998203E-2</v>
      </c>
      <c r="S18" s="76">
        <v>0</v>
      </c>
      <c r="T18" s="76">
        <v>16.902069231872101</v>
      </c>
      <c r="U18" s="76">
        <v>23.147720708158001</v>
      </c>
      <c r="V18" s="76">
        <v>6885.1909929374997</v>
      </c>
      <c r="W18" s="76">
        <v>48.6324064097875</v>
      </c>
      <c r="X18" s="76">
        <v>17.020846946138999</v>
      </c>
      <c r="Y18" s="76">
        <v>29.657659754949599</v>
      </c>
      <c r="Z18" s="76">
        <v>0</v>
      </c>
      <c r="AA18" s="76">
        <v>0</v>
      </c>
      <c r="AB18" s="76">
        <v>4.1780396977242704</v>
      </c>
      <c r="AC18" s="76">
        <v>4.1780396977242704</v>
      </c>
      <c r="AD18" s="76">
        <v>0</v>
      </c>
      <c r="AE18" s="76">
        <v>12.9529951668755</v>
      </c>
      <c r="AF18" s="76">
        <v>3.4860982886621503E-4</v>
      </c>
      <c r="AG18" s="76">
        <v>0.19510865797869301</v>
      </c>
      <c r="AH18" s="76">
        <v>3.7499976520776099E-3</v>
      </c>
      <c r="AI18" s="76">
        <v>0</v>
      </c>
      <c r="AJ18" s="76">
        <v>1.17524769333157E-2</v>
      </c>
      <c r="AK18" s="76">
        <v>18.487260989764899</v>
      </c>
      <c r="AL18" s="76">
        <v>0</v>
      </c>
      <c r="AM18" s="76">
        <v>251.319944832641</v>
      </c>
      <c r="AN18" s="76">
        <v>25514.007112507301</v>
      </c>
      <c r="AO18" s="76">
        <v>2834.8909062319099</v>
      </c>
      <c r="AP18" s="76">
        <v>28348.898018739201</v>
      </c>
      <c r="AQ18" s="76">
        <v>0</v>
      </c>
      <c r="AR18" s="76">
        <v>32.9352841852929</v>
      </c>
      <c r="AS18" s="76">
        <v>18.304651506307899</v>
      </c>
      <c r="AT18" s="76">
        <v>56.321544764281697</v>
      </c>
      <c r="AU18" s="76">
        <v>10.9080775616771</v>
      </c>
      <c r="AV18" s="76">
        <v>2.8607560904666598</v>
      </c>
      <c r="AW18" s="76">
        <v>47.003687548846202</v>
      </c>
      <c r="AX18" s="76">
        <v>9.2112459622788592</v>
      </c>
      <c r="AY18" s="76">
        <v>1.9985609329960302E-3</v>
      </c>
      <c r="AZ18" s="76">
        <v>1.4405605835094299</v>
      </c>
      <c r="BA18" s="76">
        <v>2403.1678946810698</v>
      </c>
      <c r="BB18" s="76">
        <v>1189.5979554073799</v>
      </c>
      <c r="BC18" s="76">
        <v>1213.5699392736899</v>
      </c>
      <c r="BD18" s="76">
        <v>4.6088449434238598E-3</v>
      </c>
      <c r="BE18" s="76">
        <v>0.118642493317239</v>
      </c>
      <c r="BF18" s="76">
        <v>631.47518906815901</v>
      </c>
      <c r="BG18" s="76">
        <v>1.09171888865004E-3</v>
      </c>
      <c r="BH18" s="76">
        <v>8.7617446240843808</v>
      </c>
      <c r="BI18" s="76">
        <v>1.0676883590447299</v>
      </c>
      <c r="BJ18" s="76">
        <v>0.21255261916808499</v>
      </c>
      <c r="BK18" s="76">
        <v>24.0269303063873</v>
      </c>
      <c r="BL18" s="76">
        <v>3.5501185370040198</v>
      </c>
      <c r="BM18" s="76">
        <v>27.763214858601</v>
      </c>
      <c r="BN18" s="76">
        <v>404.56726192121698</v>
      </c>
      <c r="BO18" s="76">
        <v>1.8680527795545501</v>
      </c>
      <c r="BP18" s="76">
        <v>36692.352230338802</v>
      </c>
      <c r="BQ18" s="76">
        <v>0.48780622355528502</v>
      </c>
      <c r="BR18" s="76">
        <v>661.23771495339895</v>
      </c>
      <c r="BS18" s="76">
        <v>0</v>
      </c>
      <c r="BT18" s="76">
        <v>12.775822366000201</v>
      </c>
      <c r="BU18" s="76">
        <v>0</v>
      </c>
      <c r="BV18" s="76">
        <v>0.313862461350221</v>
      </c>
      <c r="BW18" s="76">
        <v>231.68632848095999</v>
      </c>
      <c r="BX18" s="76">
        <v>13.8174259199887</v>
      </c>
      <c r="BY18" s="94"/>
      <c r="BZ18" s="29">
        <f t="shared" si="0"/>
        <v>0</v>
      </c>
      <c r="CA18" s="69">
        <f t="shared" si="1"/>
        <v>-4.5690447007950028E-5</v>
      </c>
      <c r="CB18" s="69">
        <f t="shared" si="2"/>
        <v>-9.0476594680615629E-5</v>
      </c>
      <c r="CC18" s="69">
        <f t="shared" si="3"/>
        <v>-5.6304275517781768E-5</v>
      </c>
      <c r="CD18" s="69">
        <f t="shared" si="4"/>
        <v>-7.8872820089289703E-5</v>
      </c>
      <c r="CE18" s="69">
        <f t="shared" si="5"/>
        <v>-9.6916458478707681E-5</v>
      </c>
      <c r="CF18" s="69">
        <f t="shared" si="6"/>
        <v>-6.8489485489996106E-5</v>
      </c>
      <c r="CG18" s="69">
        <f t="shared" si="7"/>
        <v>-1.5742260852465841E-5</v>
      </c>
    </row>
    <row r="19" spans="1:85">
      <c r="A19" s="15" t="s">
        <v>477</v>
      </c>
      <c r="B19" s="76">
        <v>7802.1411359477397</v>
      </c>
      <c r="C19" s="76">
        <v>29.461173775820299</v>
      </c>
      <c r="D19" s="76">
        <v>19737.795533610999</v>
      </c>
      <c r="E19" s="76">
        <v>4619.97472836631</v>
      </c>
      <c r="F19" s="76">
        <v>3781.5323970324098</v>
      </c>
      <c r="G19" s="76">
        <v>138166.17143977</v>
      </c>
      <c r="H19" s="76">
        <v>583.20655616835302</v>
      </c>
      <c r="I19" s="76"/>
      <c r="J19" s="76"/>
      <c r="K19" s="76"/>
      <c r="L19" s="76"/>
      <c r="M19" s="76" t="s">
        <v>389</v>
      </c>
      <c r="N19" s="76">
        <v>0</v>
      </c>
      <c r="O19" s="76">
        <v>8.0666065130855404</v>
      </c>
      <c r="P19" s="76">
        <v>1.9657252142112001</v>
      </c>
      <c r="Q19" s="76">
        <v>1.9657252142112001</v>
      </c>
      <c r="R19" s="76">
        <v>1.3223951025976</v>
      </c>
      <c r="S19" s="76">
        <v>0</v>
      </c>
      <c r="T19" s="76">
        <v>26.729429415581698</v>
      </c>
      <c r="U19" s="76">
        <v>359.86434354386301</v>
      </c>
      <c r="V19" s="76">
        <v>7802.1151932119601</v>
      </c>
      <c r="W19" s="76">
        <v>85.293123647966794</v>
      </c>
      <c r="X19" s="76">
        <v>10.7762382626925</v>
      </c>
      <c r="Y19" s="76">
        <v>31.0190287035831</v>
      </c>
      <c r="Z19" s="76">
        <v>2.33218834304358E-2</v>
      </c>
      <c r="AA19" s="76">
        <v>0</v>
      </c>
      <c r="AB19" s="76">
        <v>153.30440846187099</v>
      </c>
      <c r="AC19" s="76">
        <v>153.30440846187099</v>
      </c>
      <c r="AD19" s="76">
        <v>0</v>
      </c>
      <c r="AE19" s="76">
        <v>23.990228493598298</v>
      </c>
      <c r="AF19" s="76">
        <v>0.326906674504649</v>
      </c>
      <c r="AG19" s="76">
        <v>2.5004402816735598</v>
      </c>
      <c r="AH19" s="76">
        <v>5.9606409803953403E-2</v>
      </c>
      <c r="AI19" s="76">
        <v>1.63305835710355</v>
      </c>
      <c r="AJ19" s="76">
        <v>0.314690489967345</v>
      </c>
      <c r="AK19" s="76">
        <v>29.460061686425401</v>
      </c>
      <c r="AL19" s="76">
        <v>0</v>
      </c>
      <c r="AM19" s="76">
        <v>602.048786897931</v>
      </c>
      <c r="AN19" s="76">
        <v>17763.912508330701</v>
      </c>
      <c r="AO19" s="76">
        <v>1973.7715877246601</v>
      </c>
      <c r="AP19" s="76">
        <v>19737.684096055302</v>
      </c>
      <c r="AQ19" s="76">
        <v>0</v>
      </c>
      <c r="AR19" s="76">
        <v>55.245417351367301</v>
      </c>
      <c r="AS19" s="76">
        <v>19.676635101439999</v>
      </c>
      <c r="AT19" s="76">
        <v>144.497559613568</v>
      </c>
      <c r="AU19" s="76">
        <v>32.146755047151402</v>
      </c>
      <c r="AV19" s="76">
        <v>74.954683174104204</v>
      </c>
      <c r="AW19" s="76">
        <v>305.72327788929499</v>
      </c>
      <c r="AX19" s="76">
        <v>47.8612289085467</v>
      </c>
      <c r="AY19" s="76">
        <v>2.0084585834201401E-2</v>
      </c>
      <c r="AZ19" s="76">
        <v>61.669119237939498</v>
      </c>
      <c r="BA19" s="76">
        <v>4620.0514063678802</v>
      </c>
      <c r="BB19" s="76">
        <v>3781.6235043412798</v>
      </c>
      <c r="BC19" s="76">
        <v>838.42790202659899</v>
      </c>
      <c r="BD19" s="76">
        <v>0.82552687709783201</v>
      </c>
      <c r="BE19" s="76">
        <v>0.93624936743884102</v>
      </c>
      <c r="BF19" s="76">
        <v>516.56457444104694</v>
      </c>
      <c r="BG19" s="76">
        <v>0.87410958073600997</v>
      </c>
      <c r="BH19" s="76">
        <v>549.88224199639501</v>
      </c>
      <c r="BI19" s="76">
        <v>112.335535520869</v>
      </c>
      <c r="BJ19" s="76">
        <v>60.476186886467197</v>
      </c>
      <c r="BK19" s="76">
        <v>1385.04787979959</v>
      </c>
      <c r="BL19" s="76">
        <v>0.28276851924526902</v>
      </c>
      <c r="BM19" s="76">
        <v>148.476461416635</v>
      </c>
      <c r="BN19" s="76">
        <v>463.87918658377299</v>
      </c>
      <c r="BO19" s="76">
        <v>0.27376792691677998</v>
      </c>
      <c r="BP19" s="76">
        <v>138164.83305566901</v>
      </c>
      <c r="BQ19" s="76">
        <v>7.8326656968564699</v>
      </c>
      <c r="BR19" s="76">
        <v>184.20608076632601</v>
      </c>
      <c r="BS19" s="76">
        <v>0</v>
      </c>
      <c r="BT19" s="76">
        <v>24.777811506798201</v>
      </c>
      <c r="BU19" s="76">
        <v>0</v>
      </c>
      <c r="BV19" s="76">
        <v>3.7721923407960598</v>
      </c>
      <c r="BW19" s="76">
        <v>583.20449185336997</v>
      </c>
      <c r="BX19" s="76">
        <v>28.955264523462802</v>
      </c>
      <c r="BY19" s="94"/>
      <c r="BZ19" s="29">
        <f t="shared" si="0"/>
        <v>0</v>
      </c>
      <c r="CA19" s="69">
        <f t="shared" si="1"/>
        <v>-3.3250790171020371E-6</v>
      </c>
      <c r="CB19" s="69">
        <f t="shared" si="2"/>
        <v>-3.7747626871894518E-5</v>
      </c>
      <c r="CC19" s="69">
        <f t="shared" si="3"/>
        <v>-5.6458967521185114E-6</v>
      </c>
      <c r="CD19" s="69">
        <f t="shared" si="4"/>
        <v>1.6597060823589984E-5</v>
      </c>
      <c r="CE19" s="69">
        <f t="shared" si="5"/>
        <v>2.4092695580645487E-5</v>
      </c>
      <c r="CF19" s="69">
        <f t="shared" si="6"/>
        <v>-9.6867712772669001E-6</v>
      </c>
      <c r="CG19" s="69">
        <f t="shared" si="7"/>
        <v>-3.5395949534712059E-6</v>
      </c>
    </row>
    <row r="20" spans="1:85">
      <c r="A20" s="46" t="s">
        <v>478</v>
      </c>
      <c r="B20" s="76">
        <v>35481.460625004402</v>
      </c>
      <c r="C20" s="76">
        <v>486.23354643133302</v>
      </c>
      <c r="D20" s="76">
        <v>66672.412036738795</v>
      </c>
      <c r="E20" s="76">
        <v>22936.8549673854</v>
      </c>
      <c r="F20" s="76">
        <v>14692.937967100699</v>
      </c>
      <c r="G20" s="76">
        <v>155865.99016556001</v>
      </c>
      <c r="H20" s="76">
        <v>6624.8865955034198</v>
      </c>
      <c r="I20" s="76"/>
      <c r="J20" s="76"/>
      <c r="K20" s="76"/>
      <c r="L20" s="76"/>
      <c r="M20" s="76" t="s">
        <v>438</v>
      </c>
      <c r="N20" s="76">
        <v>0.60883438056184502</v>
      </c>
      <c r="O20" s="76">
        <v>77.076261421211797</v>
      </c>
      <c r="P20" s="76">
        <v>4.8194884816722103</v>
      </c>
      <c r="Q20" s="76">
        <v>4.7840412370861598</v>
      </c>
      <c r="R20" s="76">
        <v>3.5743015563830398</v>
      </c>
      <c r="S20" s="76">
        <v>1.63759795987104</v>
      </c>
      <c r="T20" s="76">
        <v>262.14946640063403</v>
      </c>
      <c r="U20" s="76">
        <v>6810.6623587039503</v>
      </c>
      <c r="V20" s="76">
        <v>35481.304848977903</v>
      </c>
      <c r="W20" s="76">
        <v>120.460036540639</v>
      </c>
      <c r="X20" s="76">
        <v>567.45800601361202</v>
      </c>
      <c r="Y20" s="76">
        <v>25.431833726561301</v>
      </c>
      <c r="Z20" s="76">
        <v>2.3605624423294</v>
      </c>
      <c r="AA20" s="76">
        <v>0.47371519608597001</v>
      </c>
      <c r="AB20" s="76">
        <v>629.96006158093996</v>
      </c>
      <c r="AC20" s="76">
        <v>629.96006158093996</v>
      </c>
      <c r="AD20" s="76">
        <v>0</v>
      </c>
      <c r="AE20" s="76">
        <v>23.069899404329298</v>
      </c>
      <c r="AF20" s="76">
        <v>0.99418801064224605</v>
      </c>
      <c r="AG20" s="76">
        <v>63.680033227684397</v>
      </c>
      <c r="AH20" s="76">
        <v>37.915025047982397</v>
      </c>
      <c r="AI20" s="76">
        <v>41.574204067109697</v>
      </c>
      <c r="AJ20" s="76">
        <v>1.0809638467904601</v>
      </c>
      <c r="AK20" s="76">
        <v>486.23419778380401</v>
      </c>
      <c r="AL20" s="76">
        <v>0</v>
      </c>
      <c r="AM20" s="76">
        <v>7277.9913951035196</v>
      </c>
      <c r="AN20" s="76">
        <v>60004.670599064098</v>
      </c>
      <c r="AO20" s="76">
        <v>6667.1990854114702</v>
      </c>
      <c r="AP20" s="76">
        <v>66671.869684475605</v>
      </c>
      <c r="AQ20" s="76">
        <v>2.2649621834868301E-2</v>
      </c>
      <c r="AR20" s="76">
        <v>85.631070484382903</v>
      </c>
      <c r="AS20" s="76">
        <v>772.12545798464498</v>
      </c>
      <c r="AT20" s="76">
        <v>2415.0363181033899</v>
      </c>
      <c r="AU20" s="76">
        <v>163.60492526462599</v>
      </c>
      <c r="AV20" s="76">
        <v>195.67664828000099</v>
      </c>
      <c r="AW20" s="76">
        <v>120.814091125955</v>
      </c>
      <c r="AX20" s="76">
        <v>820.67044021020001</v>
      </c>
      <c r="AY20" s="76">
        <v>18.8368700251878</v>
      </c>
      <c r="AZ20" s="76">
        <v>130.98841946986701</v>
      </c>
      <c r="BA20" s="76">
        <v>22935.831448365599</v>
      </c>
      <c r="BB20" s="76">
        <v>14691.9847284759</v>
      </c>
      <c r="BC20" s="76">
        <v>8243.8467198896506</v>
      </c>
      <c r="BD20" s="76">
        <v>1.07964858325479E-2</v>
      </c>
      <c r="BE20" s="76">
        <v>17.452340282097801</v>
      </c>
      <c r="BF20" s="76">
        <v>7573.6817846169197</v>
      </c>
      <c r="BG20" s="76">
        <v>98.802441867425301</v>
      </c>
      <c r="BH20" s="76">
        <v>204.628339030517</v>
      </c>
      <c r="BI20" s="76">
        <v>40.936094320342598</v>
      </c>
      <c r="BJ20" s="76">
        <v>26.603104904357899</v>
      </c>
      <c r="BK20" s="76">
        <v>511.49868390328299</v>
      </c>
      <c r="BL20" s="76">
        <v>340.00027295678598</v>
      </c>
      <c r="BM20" s="76">
        <v>3583.86918408158</v>
      </c>
      <c r="BN20" s="76">
        <v>317.220835708967</v>
      </c>
      <c r="BO20" s="76">
        <v>94.564270914130603</v>
      </c>
      <c r="BP20" s="76">
        <v>155863.10451321799</v>
      </c>
      <c r="BQ20" s="76">
        <v>473.310969784176</v>
      </c>
      <c r="BR20" s="76">
        <v>3530.0848587527098</v>
      </c>
      <c r="BS20" s="76">
        <v>82.520160505785498</v>
      </c>
      <c r="BT20" s="76">
        <v>308.85238038575102</v>
      </c>
      <c r="BU20" s="76">
        <v>0.339105881628332</v>
      </c>
      <c r="BV20" s="76">
        <v>184.74113637707001</v>
      </c>
      <c r="BW20" s="76">
        <v>6624.9132549237302</v>
      </c>
      <c r="BX20" s="76">
        <v>1974.7229603768899</v>
      </c>
      <c r="BY20" s="94"/>
      <c r="BZ20" s="29">
        <f t="shared" si="0"/>
        <v>0</v>
      </c>
      <c r="CA20" s="69">
        <f t="shared" si="1"/>
        <v>-4.390349882858675E-6</v>
      </c>
      <c r="CB20" s="69">
        <f t="shared" si="2"/>
        <v>1.3395876853052086E-6</v>
      </c>
      <c r="CC20" s="69">
        <f t="shared" si="3"/>
        <v>-8.1345829050119535E-6</v>
      </c>
      <c r="CD20" s="69">
        <f t="shared" si="4"/>
        <v>-4.4623337473920367E-5</v>
      </c>
      <c r="CE20" s="69">
        <f t="shared" si="5"/>
        <v>-6.4877332697768677E-5</v>
      </c>
      <c r="CF20" s="69">
        <f t="shared" si="6"/>
        <v>-1.8513675362792736E-5</v>
      </c>
      <c r="CG20" s="69">
        <f t="shared" si="7"/>
        <v>4.0241323268004503E-6</v>
      </c>
    </row>
    <row r="21" spans="1:85">
      <c r="A21" s="15" t="s">
        <v>479</v>
      </c>
      <c r="B21" s="76">
        <v>2978.90070618959</v>
      </c>
      <c r="C21" s="76">
        <v>64.729044880203801</v>
      </c>
      <c r="D21" s="76">
        <v>7418.5069857670196</v>
      </c>
      <c r="E21" s="76">
        <v>4753.09957608082</v>
      </c>
      <c r="F21" s="76">
        <v>3496.9244259485099</v>
      </c>
      <c r="G21" s="76">
        <v>17761.400317644999</v>
      </c>
      <c r="H21" s="76">
        <v>321.14075152447299</v>
      </c>
      <c r="I21" s="76"/>
      <c r="J21" s="76"/>
      <c r="K21" s="76"/>
      <c r="L21" s="76"/>
      <c r="M21" s="76" t="s">
        <v>390</v>
      </c>
      <c r="N21" s="76">
        <v>0</v>
      </c>
      <c r="O21" s="76">
        <v>9.10413627363139</v>
      </c>
      <c r="P21" s="76">
        <v>1.3531546750610901</v>
      </c>
      <c r="Q21" s="76">
        <v>1.3531546750610901</v>
      </c>
      <c r="R21" s="76">
        <v>0.387729797285008</v>
      </c>
      <c r="S21" s="76">
        <v>0</v>
      </c>
      <c r="T21" s="76">
        <v>8.8297417271639898</v>
      </c>
      <c r="U21" s="76">
        <v>297.16533925913501</v>
      </c>
      <c r="V21" s="76">
        <v>2978.9391473104001</v>
      </c>
      <c r="W21" s="76">
        <v>9.9768565221359609</v>
      </c>
      <c r="X21" s="76">
        <v>3.4460638494194802</v>
      </c>
      <c r="Y21" s="76">
        <v>4.5126003998290303</v>
      </c>
      <c r="Z21" s="76">
        <v>0</v>
      </c>
      <c r="AA21" s="76">
        <v>0</v>
      </c>
      <c r="AB21" s="76">
        <v>127.615691054154</v>
      </c>
      <c r="AC21" s="76">
        <v>127.615691054154</v>
      </c>
      <c r="AD21" s="76">
        <v>0</v>
      </c>
      <c r="AE21" s="76">
        <v>6.0279945685901497</v>
      </c>
      <c r="AF21" s="76">
        <v>2.1345226345453102E-3</v>
      </c>
      <c r="AG21" s="76">
        <v>1.19481250472968</v>
      </c>
      <c r="AH21" s="76">
        <v>2.29649670684588E-2</v>
      </c>
      <c r="AI21" s="76">
        <v>0</v>
      </c>
      <c r="AJ21" s="76">
        <v>7.1953624682120798E-2</v>
      </c>
      <c r="AK21" s="76">
        <v>64.728137656707304</v>
      </c>
      <c r="AL21" s="76">
        <v>0</v>
      </c>
      <c r="AM21" s="76">
        <v>333.69269792093002</v>
      </c>
      <c r="AN21" s="76">
        <v>6676.6927784945501</v>
      </c>
      <c r="AO21" s="76">
        <v>741.85380941748201</v>
      </c>
      <c r="AP21" s="76">
        <v>7418.5465879120302</v>
      </c>
      <c r="AQ21" s="76">
        <v>0</v>
      </c>
      <c r="AR21" s="76">
        <v>5.9690327659104998</v>
      </c>
      <c r="AS21" s="76">
        <v>12.467419096937199</v>
      </c>
      <c r="AT21" s="76">
        <v>103.965025801648</v>
      </c>
      <c r="AU21" s="76">
        <v>24.7446880574524</v>
      </c>
      <c r="AV21" s="76">
        <v>50.680282799208499</v>
      </c>
      <c r="AW21" s="76">
        <v>157.76356514713001</v>
      </c>
      <c r="AX21" s="76">
        <v>24.1582920165127</v>
      </c>
      <c r="AY21" s="76">
        <v>2.5017719649244702E-4</v>
      </c>
      <c r="AZ21" s="76">
        <v>120.08612748808601</v>
      </c>
      <c r="BA21" s="76">
        <v>4753.0765760635704</v>
      </c>
      <c r="BB21" s="76">
        <v>3496.9173221076398</v>
      </c>
      <c r="BC21" s="76">
        <v>1256.1592539559199</v>
      </c>
      <c r="BD21" s="76">
        <v>1.83575529732083</v>
      </c>
      <c r="BE21" s="76">
        <v>4.1097821571123898E-2</v>
      </c>
      <c r="BF21" s="76">
        <v>650.09114256739201</v>
      </c>
      <c r="BG21" s="76">
        <v>1.9437761156765001</v>
      </c>
      <c r="BH21" s="76">
        <v>455.47335086007701</v>
      </c>
      <c r="BI21" s="76">
        <v>67.1056086780535</v>
      </c>
      <c r="BJ21" s="76">
        <v>35.961543491647198</v>
      </c>
      <c r="BK21" s="76">
        <v>1138.61785887112</v>
      </c>
      <c r="BL21" s="76">
        <v>0.714806819480162</v>
      </c>
      <c r="BM21" s="76">
        <v>212.893600194448</v>
      </c>
      <c r="BN21" s="76">
        <v>542.54560459002198</v>
      </c>
      <c r="BO21" s="76">
        <v>0.50735883778832302</v>
      </c>
      <c r="BP21" s="76">
        <v>17760.310504971701</v>
      </c>
      <c r="BQ21" s="76">
        <v>2.9871016425599102</v>
      </c>
      <c r="BR21" s="76">
        <v>274.37379108053898</v>
      </c>
      <c r="BS21" s="76">
        <v>0</v>
      </c>
      <c r="BT21" s="76">
        <v>23.878854350018202</v>
      </c>
      <c r="BU21" s="76">
        <v>0</v>
      </c>
      <c r="BV21" s="76">
        <v>1.94013200062364</v>
      </c>
      <c r="BW21" s="76">
        <v>321.14166702425598</v>
      </c>
      <c r="BX21" s="76">
        <v>25.8197291680309</v>
      </c>
      <c r="BY21" s="94"/>
      <c r="BZ21" s="29">
        <f t="shared" si="0"/>
        <v>0</v>
      </c>
      <c r="CA21" s="69">
        <f t="shared" si="1"/>
        <v>1.2904465305028439E-5</v>
      </c>
      <c r="CB21" s="69">
        <f t="shared" si="2"/>
        <v>-1.4015709611914575E-5</v>
      </c>
      <c r="CC21" s="69">
        <f t="shared" si="3"/>
        <v>5.3382904520486577E-6</v>
      </c>
      <c r="CD21" s="69">
        <f t="shared" si="4"/>
        <v>-4.8389512741030092E-6</v>
      </c>
      <c r="CE21" s="69">
        <f t="shared" si="5"/>
        <v>-2.0314539305869959E-6</v>
      </c>
      <c r="CF21" s="69">
        <f t="shared" si="6"/>
        <v>-6.1358488283978589E-5</v>
      </c>
      <c r="CG21" s="69">
        <f t="shared" si="7"/>
        <v>2.8507742435211456E-6</v>
      </c>
    </row>
    <row r="22" spans="1:85">
      <c r="A22" s="15" t="s">
        <v>480</v>
      </c>
      <c r="B22" s="76">
        <v>2928.5877499704402</v>
      </c>
      <c r="C22" s="76">
        <v>78.061950229872906</v>
      </c>
      <c r="D22" s="76">
        <v>3563.2594590210902</v>
      </c>
      <c r="E22" s="76">
        <v>5114.84056757287</v>
      </c>
      <c r="F22" s="76">
        <v>2994.3809598068401</v>
      </c>
      <c r="G22" s="76">
        <v>15581.101832762201</v>
      </c>
      <c r="H22" s="76">
        <v>240.26320584859999</v>
      </c>
      <c r="I22" s="76"/>
      <c r="J22" s="76"/>
      <c r="K22" s="76"/>
      <c r="L22" s="76"/>
      <c r="M22" s="76" t="s">
        <v>391</v>
      </c>
      <c r="N22" s="76">
        <v>0</v>
      </c>
      <c r="O22" s="76">
        <v>1.9927234576758699</v>
      </c>
      <c r="P22" s="76">
        <v>0.31554531853701101</v>
      </c>
      <c r="Q22" s="76">
        <v>0.31554531853701101</v>
      </c>
      <c r="R22" s="76">
        <v>9.0415961936254396E-2</v>
      </c>
      <c r="S22" s="76">
        <v>0</v>
      </c>
      <c r="T22" s="76">
        <v>8.7492206932266292</v>
      </c>
      <c r="U22" s="76">
        <v>135.17912643326599</v>
      </c>
      <c r="V22" s="76">
        <v>2335.8121298125502</v>
      </c>
      <c r="W22" s="76">
        <v>5.5483959958041602</v>
      </c>
      <c r="X22" s="76">
        <v>1.82956410292118</v>
      </c>
      <c r="Y22" s="76">
        <v>1.06659844009192</v>
      </c>
      <c r="Z22" s="76">
        <v>3.3188904328014801</v>
      </c>
      <c r="AA22" s="76">
        <v>0</v>
      </c>
      <c r="AB22" s="76">
        <v>43.145566319857899</v>
      </c>
      <c r="AC22" s="76">
        <v>43.145566319857899</v>
      </c>
      <c r="AD22" s="76">
        <v>0</v>
      </c>
      <c r="AE22" s="76">
        <v>1.4210803032838899</v>
      </c>
      <c r="AF22" s="76">
        <v>4.9770082485931595E-4</v>
      </c>
      <c r="AG22" s="76">
        <v>0.27867221047886798</v>
      </c>
      <c r="AH22" s="76">
        <v>5.35553328876029E-3</v>
      </c>
      <c r="AI22" s="76">
        <v>1.7210674283635501E-5</v>
      </c>
      <c r="AJ22" s="76">
        <v>1.6780426941960001E-2</v>
      </c>
      <c r="AK22" s="76">
        <v>43.301016084921898</v>
      </c>
      <c r="AL22" s="76">
        <v>0</v>
      </c>
      <c r="AM22" s="76">
        <v>129.103555342074</v>
      </c>
      <c r="AN22" s="76">
        <v>2981.7994910078801</v>
      </c>
      <c r="AO22" s="76">
        <v>331.31087385042503</v>
      </c>
      <c r="AP22" s="76">
        <v>3313.1103648582998</v>
      </c>
      <c r="AQ22" s="76">
        <v>8.5023685852389908E-9</v>
      </c>
      <c r="AR22" s="76">
        <v>1.7432808458858999</v>
      </c>
      <c r="AS22" s="76">
        <v>1.95172043519238</v>
      </c>
      <c r="AT22" s="76">
        <v>42.944519777215099</v>
      </c>
      <c r="AU22" s="76">
        <v>11.9969733757061</v>
      </c>
      <c r="AV22" s="76">
        <v>14.7560731415532</v>
      </c>
      <c r="AW22" s="76">
        <v>71.757149941852902</v>
      </c>
      <c r="AX22" s="76">
        <v>4.3481647145730804</v>
      </c>
      <c r="AY22" s="76">
        <v>6.0448894106494098E-3</v>
      </c>
      <c r="AZ22" s="76">
        <v>129.91214099300601</v>
      </c>
      <c r="BA22" s="76">
        <v>2900.3343025638701</v>
      </c>
      <c r="BB22" s="76">
        <v>1730.1050864061999</v>
      </c>
      <c r="BC22" s="76">
        <v>1170.22921615767</v>
      </c>
      <c r="BD22" s="76">
        <v>2.0784822004332</v>
      </c>
      <c r="BE22" s="76">
        <v>5.1848889807481702E-2</v>
      </c>
      <c r="BF22" s="76">
        <v>270.71765820091701</v>
      </c>
      <c r="BG22" s="76">
        <v>2.19140673567132</v>
      </c>
      <c r="BH22" s="76">
        <v>249.21384752988499</v>
      </c>
      <c r="BI22" s="76">
        <v>11.0798789860943</v>
      </c>
      <c r="BJ22" s="76">
        <v>5.9434629278041102</v>
      </c>
      <c r="BK22" s="76">
        <v>623.23376583882896</v>
      </c>
      <c r="BL22" s="76">
        <v>3.3227457678439198</v>
      </c>
      <c r="BM22" s="76">
        <v>203.79982624216601</v>
      </c>
      <c r="BN22" s="76">
        <v>127.053970118222</v>
      </c>
      <c r="BO22" s="76">
        <v>1.26712450765169E-2</v>
      </c>
      <c r="BP22" s="76">
        <v>15419.1191914131</v>
      </c>
      <c r="BQ22" s="76">
        <v>0.78666380755337595</v>
      </c>
      <c r="BR22" s="76">
        <v>5.9879761371715601</v>
      </c>
      <c r="BS22" s="76">
        <v>4.4738261371164299E-5</v>
      </c>
      <c r="BT22" s="76">
        <v>7.0153981016547302</v>
      </c>
      <c r="BU22" s="76">
        <v>0</v>
      </c>
      <c r="BV22" s="76">
        <v>0.53214806471647602</v>
      </c>
      <c r="BW22" s="76">
        <v>125.281001261043</v>
      </c>
      <c r="BX22" s="76">
        <v>6.0287908397335599</v>
      </c>
      <c r="BY22" s="94"/>
      <c r="BZ22" s="29">
        <f t="shared" si="0"/>
        <v>0</v>
      </c>
      <c r="CA22" s="69">
        <f t="shared" si="1"/>
        <v>-0.20241005930721154</v>
      </c>
      <c r="CB22" s="69">
        <f t="shared" si="2"/>
        <v>-0.44529933011651335</v>
      </c>
      <c r="CC22" s="69">
        <f t="shared" si="3"/>
        <v>-7.0202323754305587E-2</v>
      </c>
      <c r="CD22" s="69">
        <f t="shared" si="4"/>
        <v>-0.43295704641285482</v>
      </c>
      <c r="CE22" s="69">
        <f t="shared" si="5"/>
        <v>-0.42221610755973932</v>
      </c>
      <c r="CF22" s="69">
        <f t="shared" si="6"/>
        <v>-1.0396096700202674E-2</v>
      </c>
      <c r="CG22" s="69">
        <f t="shared" si="7"/>
        <v>-0.47856767823206414</v>
      </c>
    </row>
    <row r="23" spans="1:85">
      <c r="A23" s="46" t="s">
        <v>481</v>
      </c>
      <c r="B23" s="76">
        <v>33222.384984325101</v>
      </c>
      <c r="C23" s="76">
        <v>120.518843317714</v>
      </c>
      <c r="D23" s="76">
        <v>21734.495216899399</v>
      </c>
      <c r="E23" s="76">
        <v>3712.0476383651799</v>
      </c>
      <c r="F23" s="76">
        <v>2867.7058182697101</v>
      </c>
      <c r="G23" s="76">
        <v>13968.9121575508</v>
      </c>
      <c r="H23" s="76">
        <v>1691.6700698786599</v>
      </c>
      <c r="I23" s="76"/>
      <c r="J23" s="76"/>
      <c r="K23" s="76"/>
      <c r="L23" s="76"/>
      <c r="M23" s="76" t="s">
        <v>439</v>
      </c>
      <c r="N23" s="76">
        <v>1.7010257306805501</v>
      </c>
      <c r="O23" s="76">
        <v>115.331683366671</v>
      </c>
      <c r="P23" s="76">
        <v>7.2770211620278102</v>
      </c>
      <c r="Q23" s="76">
        <v>7.07590421297619</v>
      </c>
      <c r="R23" s="76">
        <v>7.9762868731046899</v>
      </c>
      <c r="S23" s="76">
        <v>0.81692745243631604</v>
      </c>
      <c r="T23" s="76">
        <v>24.529078371261502</v>
      </c>
      <c r="U23" s="76">
        <v>553.91352312289996</v>
      </c>
      <c r="V23" s="76">
        <v>33222.285671845399</v>
      </c>
      <c r="W23" s="76">
        <v>23.081824257374102</v>
      </c>
      <c r="X23" s="76">
        <v>7.8129217022980697</v>
      </c>
      <c r="Y23" s="76">
        <v>7.9793668713549</v>
      </c>
      <c r="Z23" s="76">
        <v>4.8486525509511598</v>
      </c>
      <c r="AA23" s="76">
        <v>0.97864767126179197</v>
      </c>
      <c r="AB23" s="76">
        <v>319.39524627873197</v>
      </c>
      <c r="AC23" s="76">
        <v>319.39524627873197</v>
      </c>
      <c r="AD23" s="76">
        <v>0</v>
      </c>
      <c r="AE23" s="76">
        <v>10.206956507139401</v>
      </c>
      <c r="AF23" s="76">
        <v>1.0067625480519</v>
      </c>
      <c r="AG23" s="76">
        <v>38.845103836819703</v>
      </c>
      <c r="AH23" s="76">
        <v>17.891577519671198</v>
      </c>
      <c r="AI23" s="76">
        <v>24.388614462655902</v>
      </c>
      <c r="AJ23" s="76">
        <v>0.98558624608344003</v>
      </c>
      <c r="AK23" s="76">
        <v>120.516622475587</v>
      </c>
      <c r="AL23" s="76">
        <v>0</v>
      </c>
      <c r="AM23" s="76">
        <v>1828.1655448982499</v>
      </c>
      <c r="AN23" s="76">
        <v>19560.9026187503</v>
      </c>
      <c r="AO23" s="76">
        <v>2173.4330001009498</v>
      </c>
      <c r="AP23" s="76">
        <v>21734.335618851201</v>
      </c>
      <c r="AQ23" s="76">
        <v>6.9539234956817204E-3</v>
      </c>
      <c r="AR23" s="76">
        <v>36.996581315312802</v>
      </c>
      <c r="AS23" s="76">
        <v>48.665747692223803</v>
      </c>
      <c r="AT23" s="76">
        <v>530.72214854213405</v>
      </c>
      <c r="AU23" s="76">
        <v>35.526217669655097</v>
      </c>
      <c r="AV23" s="76">
        <v>50.768350076485</v>
      </c>
      <c r="AW23" s="76">
        <v>134.36778186472199</v>
      </c>
      <c r="AX23" s="76">
        <v>40.124157144778103</v>
      </c>
      <c r="AY23" s="76">
        <v>1.2010562645822001</v>
      </c>
      <c r="AZ23" s="76">
        <v>13.583036281682</v>
      </c>
      <c r="BA23" s="76">
        <v>3712.0111826328498</v>
      </c>
      <c r="BB23" s="76">
        <v>2867.7025722067701</v>
      </c>
      <c r="BC23" s="76">
        <v>844.30861042608399</v>
      </c>
      <c r="BD23" s="76">
        <v>0.119582631987962</v>
      </c>
      <c r="BE23" s="76">
        <v>0.28667724897011099</v>
      </c>
      <c r="BF23" s="76">
        <v>869.40542030827396</v>
      </c>
      <c r="BG23" s="76">
        <v>9.87248816845511</v>
      </c>
      <c r="BH23" s="76">
        <v>259.86376626944201</v>
      </c>
      <c r="BI23" s="76">
        <v>61.671889777773799</v>
      </c>
      <c r="BJ23" s="76">
        <v>33.103415300820501</v>
      </c>
      <c r="BK23" s="76">
        <v>650.48920457857002</v>
      </c>
      <c r="BL23" s="76">
        <v>10.9356212475329</v>
      </c>
      <c r="BM23" s="76">
        <v>97.945815094506699</v>
      </c>
      <c r="BN23" s="76">
        <v>551.34976525553202</v>
      </c>
      <c r="BO23" s="76">
        <v>9.3582005783118092</v>
      </c>
      <c r="BP23" s="76">
        <v>13967.865912786199</v>
      </c>
      <c r="BQ23" s="76">
        <v>172.67509539409201</v>
      </c>
      <c r="BR23" s="76">
        <v>235.85919907924</v>
      </c>
      <c r="BS23" s="76">
        <v>7.0243282751528202</v>
      </c>
      <c r="BT23" s="76">
        <v>189.82731250933099</v>
      </c>
      <c r="BU23" s="76">
        <v>0.27182586770614697</v>
      </c>
      <c r="BV23" s="76">
        <v>80.754694669998003</v>
      </c>
      <c r="BW23" s="76">
        <v>1691.66911732174</v>
      </c>
      <c r="BX23" s="76">
        <v>328.70386963556803</v>
      </c>
      <c r="BY23" s="94"/>
      <c r="BZ23" s="29">
        <f t="shared" si="0"/>
        <v>0</v>
      </c>
      <c r="CA23" s="69">
        <f t="shared" si="1"/>
        <v>-2.9893242086384139E-6</v>
      </c>
      <c r="CB23" s="69">
        <f t="shared" si="2"/>
        <v>-1.8427343524594057E-5</v>
      </c>
      <c r="CC23" s="69">
        <f t="shared" si="3"/>
        <v>-7.3430759079169216E-6</v>
      </c>
      <c r="CD23" s="69">
        <f t="shared" si="4"/>
        <v>-9.8209225423960769E-6</v>
      </c>
      <c r="CE23" s="69">
        <f t="shared" si="5"/>
        <v>-1.1319372159093677E-6</v>
      </c>
      <c r="CF23" s="69">
        <f t="shared" si="6"/>
        <v>-7.4898084603885719E-5</v>
      </c>
      <c r="CG23" s="69">
        <f t="shared" si="7"/>
        <v>-5.6308670160735089E-7</v>
      </c>
    </row>
    <row r="24" spans="1:85">
      <c r="A24" s="15" t="s">
        <v>482</v>
      </c>
      <c r="B24" s="76">
        <v>1346.08322596381</v>
      </c>
      <c r="C24" s="76">
        <v>18.821850759938599</v>
      </c>
      <c r="D24" s="76">
        <v>2319.77698098677</v>
      </c>
      <c r="E24" s="76">
        <v>867.07994610315802</v>
      </c>
      <c r="F24" s="76">
        <v>645.37042765288504</v>
      </c>
      <c r="G24" s="76">
        <v>113.69638063985801</v>
      </c>
      <c r="H24" s="76">
        <v>14309.416479137701</v>
      </c>
      <c r="I24" s="76"/>
      <c r="J24" s="76"/>
      <c r="K24" s="76"/>
      <c r="L24" s="76"/>
      <c r="M24" s="76" t="s">
        <v>440</v>
      </c>
      <c r="N24" s="76">
        <v>1.6032498518141201</v>
      </c>
      <c r="O24" s="76">
        <v>895.08116099567303</v>
      </c>
      <c r="P24" s="76">
        <v>63.751557261058103</v>
      </c>
      <c r="Q24" s="76">
        <v>63.634963013470099</v>
      </c>
      <c r="R24" s="76">
        <v>144.87026154599101</v>
      </c>
      <c r="S24" s="76">
        <v>0.84471973806669998</v>
      </c>
      <c r="T24" s="76">
        <v>159.70393562212601</v>
      </c>
      <c r="U24" s="76">
        <v>2181.6137195128499</v>
      </c>
      <c r="V24" s="76">
        <v>1346.0756174826499</v>
      </c>
      <c r="W24" s="76">
        <v>91.3330531660026</v>
      </c>
      <c r="X24" s="76">
        <v>66.564444800295803</v>
      </c>
      <c r="Y24" s="76">
        <v>212.78261535127501</v>
      </c>
      <c r="Z24" s="76">
        <v>203.462877700364</v>
      </c>
      <c r="AA24" s="76">
        <v>0.922021548647462</v>
      </c>
      <c r="AB24" s="76">
        <v>565.14534922065604</v>
      </c>
      <c r="AC24" s="76">
        <v>565.14534922065604</v>
      </c>
      <c r="AD24" s="76">
        <v>0</v>
      </c>
      <c r="AE24" s="76">
        <v>33.0967684986094</v>
      </c>
      <c r="AF24" s="76">
        <v>0.92984602867480404</v>
      </c>
      <c r="AG24" s="76">
        <v>230.33963160555899</v>
      </c>
      <c r="AH24" s="76">
        <v>509.49123380352398</v>
      </c>
      <c r="AI24" s="76">
        <v>130.934127078275</v>
      </c>
      <c r="AJ24" s="76">
        <v>1.2398904716199299</v>
      </c>
      <c r="AK24" s="76">
        <v>18.8218230023644</v>
      </c>
      <c r="AL24" s="76">
        <v>0</v>
      </c>
      <c r="AM24" s="76">
        <v>15285.4161156434</v>
      </c>
      <c r="AN24" s="76">
        <v>2087.7837183485199</v>
      </c>
      <c r="AO24" s="76">
        <v>231.97568138825</v>
      </c>
      <c r="AP24" s="76">
        <v>2319.7593997367699</v>
      </c>
      <c r="AQ24" s="76">
        <v>8.5056122921287301E-3</v>
      </c>
      <c r="AR24" s="76">
        <v>199.757924134641</v>
      </c>
      <c r="AS24" s="76">
        <v>6.8619788745404797</v>
      </c>
      <c r="AT24" s="76">
        <v>6321.33933221385</v>
      </c>
      <c r="AU24" s="76">
        <v>6.2770403540622803</v>
      </c>
      <c r="AV24" s="76">
        <v>9.0768535468509608</v>
      </c>
      <c r="AW24" s="76">
        <v>40.037500379236803</v>
      </c>
      <c r="AX24" s="76">
        <v>6.7828550561351797</v>
      </c>
      <c r="AY24" s="76">
        <v>0.82768178737964404</v>
      </c>
      <c r="AZ24" s="76">
        <v>3.46996166371797</v>
      </c>
      <c r="BA24" s="76">
        <v>867.11228908989096</v>
      </c>
      <c r="BB24" s="76">
        <v>645.36346957678097</v>
      </c>
      <c r="BC24" s="76">
        <v>221.748819513109</v>
      </c>
      <c r="BD24" s="76">
        <v>0.12738967936804499</v>
      </c>
      <c r="BE24" s="76">
        <v>0.21654956805943601</v>
      </c>
      <c r="BF24" s="76">
        <v>223.08659125128801</v>
      </c>
      <c r="BG24" s="76">
        <v>3.6824069873289398</v>
      </c>
      <c r="BH24" s="76">
        <v>62.8810688709613</v>
      </c>
      <c r="BI24" s="76">
        <v>7.8855293694229802</v>
      </c>
      <c r="BJ24" s="76">
        <v>4.4656015830449203</v>
      </c>
      <c r="BK24" s="76">
        <v>157.30794825717999</v>
      </c>
      <c r="BL24" s="76">
        <v>135.749636427967</v>
      </c>
      <c r="BM24" s="76">
        <v>20.761206988651701</v>
      </c>
      <c r="BN24" s="76">
        <v>77.944172657290395</v>
      </c>
      <c r="BO24" s="76">
        <v>13.6711327022617</v>
      </c>
      <c r="BP24" s="76">
        <v>113.696051478805</v>
      </c>
      <c r="BQ24" s="76">
        <v>3421.4081486003101</v>
      </c>
      <c r="BR24" s="76">
        <v>6.8721808281618599E-2</v>
      </c>
      <c r="BS24" s="76">
        <v>14.544886964466199</v>
      </c>
      <c r="BT24" s="76">
        <v>2126.1649182669298</v>
      </c>
      <c r="BU24" s="76">
        <v>0.386231224084986</v>
      </c>
      <c r="BV24" s="76">
        <v>437.70554529798898</v>
      </c>
      <c r="BW24" s="76">
        <v>14307.6134098888</v>
      </c>
      <c r="BX24" s="76">
        <v>1648.4595620565001</v>
      </c>
      <c r="BY24" s="94"/>
      <c r="BZ24" s="29">
        <f t="shared" si="0"/>
        <v>0</v>
      </c>
      <c r="CA24" s="69">
        <f t="shared" si="1"/>
        <v>-5.6523111003460986E-6</v>
      </c>
      <c r="CB24" s="69">
        <f t="shared" si="2"/>
        <v>-1.4747526453318977E-6</v>
      </c>
      <c r="CC24" s="69">
        <f t="shared" si="3"/>
        <v>-7.5788535468051093E-6</v>
      </c>
      <c r="CD24" s="69">
        <f t="shared" si="4"/>
        <v>3.7301043436996331E-5</v>
      </c>
      <c r="CE24" s="69">
        <f t="shared" si="5"/>
        <v>-1.0781522991958597E-5</v>
      </c>
      <c r="CF24" s="69">
        <f t="shared" si="6"/>
        <v>-2.8950882266461797E-6</v>
      </c>
      <c r="CG24" s="69">
        <f t="shared" si="7"/>
        <v>-1.2600578447973621E-4</v>
      </c>
    </row>
    <row r="25" spans="1:85">
      <c r="A25" s="15" t="s">
        <v>483</v>
      </c>
      <c r="B25" s="76">
        <v>4152.9315171012904</v>
      </c>
      <c r="C25" s="76">
        <v>135.27253548349901</v>
      </c>
      <c r="D25" s="76">
        <v>4356.1358449031504</v>
      </c>
      <c r="E25" s="76">
        <v>2214.8953416301501</v>
      </c>
      <c r="F25" s="76">
        <v>1655.2887365454101</v>
      </c>
      <c r="G25" s="76">
        <v>16067.0966961636</v>
      </c>
      <c r="H25" s="76">
        <v>3107.9136295444</v>
      </c>
      <c r="I25" s="76"/>
      <c r="J25" s="76"/>
      <c r="K25" s="76"/>
      <c r="L25" s="76"/>
      <c r="M25" s="76" t="s">
        <v>441</v>
      </c>
      <c r="N25" s="76">
        <v>1.95007730044036E-3</v>
      </c>
      <c r="O25" s="76">
        <v>44.7374543643027</v>
      </c>
      <c r="P25" s="76">
        <v>0.65381160736652499</v>
      </c>
      <c r="Q25" s="76">
        <v>0.65366981314373496</v>
      </c>
      <c r="R25" s="76">
        <v>0.19355265067213401</v>
      </c>
      <c r="S25" s="76">
        <v>3.6604032030952798E-2</v>
      </c>
      <c r="T25" s="76">
        <v>6.6977958197530603</v>
      </c>
      <c r="U25" s="76">
        <v>356.31029660927697</v>
      </c>
      <c r="V25" s="76">
        <v>4152.9628273646404</v>
      </c>
      <c r="W25" s="76">
        <v>6.1892125665266704</v>
      </c>
      <c r="X25" s="76">
        <v>9.1483925142344802</v>
      </c>
      <c r="Y25" s="76">
        <v>2.0633928769966001</v>
      </c>
      <c r="Z25" s="76">
        <v>294.42024831943002</v>
      </c>
      <c r="AA25" s="76">
        <v>1.12181197054625E-3</v>
      </c>
      <c r="AB25" s="76">
        <v>146.88476780392199</v>
      </c>
      <c r="AC25" s="76">
        <v>146.88476780392199</v>
      </c>
      <c r="AD25" s="76">
        <v>0</v>
      </c>
      <c r="AE25" s="76">
        <v>4.5852893615522401</v>
      </c>
      <c r="AF25" s="76">
        <v>2.04441028255536E-2</v>
      </c>
      <c r="AG25" s="76">
        <v>65.139051719930194</v>
      </c>
      <c r="AH25" s="76">
        <v>124.92807704051501</v>
      </c>
      <c r="AI25" s="76">
        <v>1.0021253513781601</v>
      </c>
      <c r="AJ25" s="76">
        <v>5.6127230777624999E-2</v>
      </c>
      <c r="AK25" s="76">
        <v>135.271340126545</v>
      </c>
      <c r="AL25" s="76">
        <v>0</v>
      </c>
      <c r="AM25" s="76">
        <v>3161.8003920188298</v>
      </c>
      <c r="AN25" s="76">
        <v>3920.56777838588</v>
      </c>
      <c r="AO25" s="76">
        <v>435.61820878200098</v>
      </c>
      <c r="AP25" s="76">
        <v>4356.1859871678798</v>
      </c>
      <c r="AQ25" s="76">
        <v>1.4646768409971599E-5</v>
      </c>
      <c r="AR25" s="76">
        <v>4.8688593140158902</v>
      </c>
      <c r="AS25" s="76">
        <v>10.1034197774985</v>
      </c>
      <c r="AT25" s="76">
        <v>944.34613411975397</v>
      </c>
      <c r="AU25" s="76">
        <v>13.318319954003799</v>
      </c>
      <c r="AV25" s="76">
        <v>29.275529293746001</v>
      </c>
      <c r="AW25" s="76">
        <v>71.060021587879106</v>
      </c>
      <c r="AX25" s="76">
        <v>15.430093971991299</v>
      </c>
      <c r="AY25" s="76">
        <v>0.16499250152945499</v>
      </c>
      <c r="AZ25" s="76">
        <v>9.7208976521699704</v>
      </c>
      <c r="BA25" s="76">
        <v>2214.8718421232402</v>
      </c>
      <c r="BB25" s="76">
        <v>1655.2924214019999</v>
      </c>
      <c r="BC25" s="76">
        <v>559.57942072124104</v>
      </c>
      <c r="BD25" s="76">
        <v>8.9088824881362993E-2</v>
      </c>
      <c r="BE25" s="76">
        <v>8.6892738526320304E-2</v>
      </c>
      <c r="BF25" s="76">
        <v>384.16308787368598</v>
      </c>
      <c r="BG25" s="76">
        <v>4.0869528622056297</v>
      </c>
      <c r="BH25" s="76">
        <v>183.93833275473</v>
      </c>
      <c r="BI25" s="76">
        <v>41.570209956293503</v>
      </c>
      <c r="BJ25" s="76">
        <v>22.317490641582399</v>
      </c>
      <c r="BK25" s="76">
        <v>459.725349223808</v>
      </c>
      <c r="BL25" s="76">
        <v>2.2517491829060199</v>
      </c>
      <c r="BM25" s="76">
        <v>34.606936317013599</v>
      </c>
      <c r="BN25" s="76">
        <v>357.64030859714501</v>
      </c>
      <c r="BO25" s="76">
        <v>17.9944968733124</v>
      </c>
      <c r="BP25" s="76">
        <v>16065.9111497372</v>
      </c>
      <c r="BQ25" s="76">
        <v>89.535474304420902</v>
      </c>
      <c r="BR25" s="76">
        <v>248.60356268456701</v>
      </c>
      <c r="BS25" s="76">
        <v>2.2187937671024001</v>
      </c>
      <c r="BT25" s="76">
        <v>865.637597948696</v>
      </c>
      <c r="BU25" s="76">
        <v>8.6163307759718494E-3</v>
      </c>
      <c r="BV25" s="76">
        <v>76.205306549087496</v>
      </c>
      <c r="BW25" s="76">
        <v>3107.8985485678199</v>
      </c>
      <c r="BX25" s="76">
        <v>448.32707949605702</v>
      </c>
      <c r="BY25" s="94"/>
      <c r="BZ25" s="29">
        <f t="shared" si="0"/>
        <v>0</v>
      </c>
      <c r="CA25" s="69">
        <f t="shared" si="1"/>
        <v>7.5393160761305822E-6</v>
      </c>
      <c r="CB25" s="69">
        <f t="shared" si="2"/>
        <v>-8.8366566778795487E-6</v>
      </c>
      <c r="CC25" s="69">
        <f t="shared" si="3"/>
        <v>1.1510721087376213E-5</v>
      </c>
      <c r="CD25" s="69">
        <f t="shared" si="4"/>
        <v>-1.0609759507941958E-5</v>
      </c>
      <c r="CE25" s="69">
        <f t="shared" si="5"/>
        <v>2.2261110756792402E-6</v>
      </c>
      <c r="CF25" s="69">
        <f t="shared" si="6"/>
        <v>-7.3787221725248625E-5</v>
      </c>
      <c r="CG25" s="69">
        <f t="shared" si="7"/>
        <v>-4.8524439150121046E-6</v>
      </c>
    </row>
    <row r="26" spans="1:85">
      <c r="A26" s="15" t="s">
        <v>484</v>
      </c>
      <c r="B26" s="76">
        <v>10309.4592411587</v>
      </c>
      <c r="C26" s="76">
        <v>105.731716459274</v>
      </c>
      <c r="D26" s="76">
        <v>7368.6887818776904</v>
      </c>
      <c r="E26" s="76">
        <v>3531.35740382316</v>
      </c>
      <c r="F26" s="76">
        <v>2811.5490016185399</v>
      </c>
      <c r="G26" s="76">
        <v>22121.996466533699</v>
      </c>
      <c r="H26" s="76">
        <v>13831.0554432355</v>
      </c>
      <c r="I26" s="76"/>
      <c r="J26" s="76"/>
      <c r="K26" s="76"/>
      <c r="L26" s="76"/>
      <c r="M26" s="76" t="s">
        <v>442</v>
      </c>
      <c r="N26" s="76">
        <v>6.1563412395766699</v>
      </c>
      <c r="O26" s="76">
        <v>460.01519967760697</v>
      </c>
      <c r="P26" s="76">
        <v>10.378586074591</v>
      </c>
      <c r="Q26" s="76">
        <v>10.376789716603099</v>
      </c>
      <c r="R26" s="76">
        <v>1.90249450075811</v>
      </c>
      <c r="S26" s="76">
        <v>1.6520582847599899E-2</v>
      </c>
      <c r="T26" s="76">
        <v>277.804377930442</v>
      </c>
      <c r="U26" s="76">
        <v>21114.086626681699</v>
      </c>
      <c r="V26" s="76">
        <v>10309.4936403133</v>
      </c>
      <c r="W26" s="76">
        <v>7.2087502507250099</v>
      </c>
      <c r="X26" s="76">
        <v>2061.6351221853502</v>
      </c>
      <c r="Y26" s="76">
        <v>3.43076396825691</v>
      </c>
      <c r="Z26" s="76">
        <v>123.564608760575</v>
      </c>
      <c r="AA26" s="76">
        <v>1.2460638013924901</v>
      </c>
      <c r="AB26" s="76">
        <v>710.853429909949</v>
      </c>
      <c r="AC26" s="76">
        <v>710.853429909949</v>
      </c>
      <c r="AD26" s="76">
        <v>0</v>
      </c>
      <c r="AE26" s="76">
        <v>161.40603607089599</v>
      </c>
      <c r="AF26" s="76">
        <v>1.52334136252445E-2</v>
      </c>
      <c r="AG26" s="76">
        <v>363.85383239455803</v>
      </c>
      <c r="AH26" s="76">
        <v>85.032068380131903</v>
      </c>
      <c r="AI26" s="76">
        <v>165.83831076639001</v>
      </c>
      <c r="AJ26" s="76">
        <v>2.10124737287647</v>
      </c>
      <c r="AK26" s="76">
        <v>105.73178522656301</v>
      </c>
      <c r="AL26" s="76">
        <v>0</v>
      </c>
      <c r="AM26" s="76">
        <v>16741.9901860502</v>
      </c>
      <c r="AN26" s="76">
        <v>6631.8628431166699</v>
      </c>
      <c r="AO26" s="76">
        <v>736.87087147823104</v>
      </c>
      <c r="AP26" s="76">
        <v>7368.7337145949004</v>
      </c>
      <c r="AQ26" s="76">
        <v>5.1514924165808197E-2</v>
      </c>
      <c r="AR26" s="76">
        <v>44.844984767484</v>
      </c>
      <c r="AS26" s="76">
        <v>28.224900092153099</v>
      </c>
      <c r="AT26" s="76">
        <v>7107.9251102711796</v>
      </c>
      <c r="AU26" s="76">
        <v>33.522156330853001</v>
      </c>
      <c r="AV26" s="76">
        <v>58.861443694976202</v>
      </c>
      <c r="AW26" s="76">
        <v>142.99848984684499</v>
      </c>
      <c r="AX26" s="76">
        <v>32.911912468518601</v>
      </c>
      <c r="AY26" s="76">
        <v>0.73703083152829896</v>
      </c>
      <c r="AZ26" s="76">
        <v>8.8316119483704298</v>
      </c>
      <c r="BA26" s="76">
        <v>3531.4781348860101</v>
      </c>
      <c r="BB26" s="76">
        <v>2811.6711787669201</v>
      </c>
      <c r="BC26" s="76">
        <v>719.80695611909198</v>
      </c>
      <c r="BD26" s="76">
        <v>1.90975468068806E-3</v>
      </c>
      <c r="BE26" s="76">
        <v>3.8232271330875103E-2</v>
      </c>
      <c r="BF26" s="76">
        <v>444.30378920173899</v>
      </c>
      <c r="BG26" s="76">
        <v>0.88011983785005499</v>
      </c>
      <c r="BH26" s="76">
        <v>392.86753560770802</v>
      </c>
      <c r="BI26" s="76">
        <v>90.498679643842905</v>
      </c>
      <c r="BJ26" s="76">
        <v>48.651307799059801</v>
      </c>
      <c r="BK26" s="76">
        <v>981.92256054323002</v>
      </c>
      <c r="BL26" s="76">
        <v>3027.9283658457698</v>
      </c>
      <c r="BM26" s="76">
        <v>65.813165613959796</v>
      </c>
      <c r="BN26" s="76">
        <v>400.62399247142503</v>
      </c>
      <c r="BO26" s="76">
        <v>79.982340808850196</v>
      </c>
      <c r="BP26" s="76">
        <v>22121.925542548099</v>
      </c>
      <c r="BQ26" s="76">
        <v>1226.2033163548499</v>
      </c>
      <c r="BR26" s="76">
        <v>275.073585335779</v>
      </c>
      <c r="BS26" s="76">
        <v>217.529704625345</v>
      </c>
      <c r="BT26" s="76">
        <v>753.66897614551999</v>
      </c>
      <c r="BU26" s="76">
        <v>0.91871780960333504</v>
      </c>
      <c r="BV26" s="76">
        <v>450.08704360042202</v>
      </c>
      <c r="BW26" s="76">
        <v>13831.0236079145</v>
      </c>
      <c r="BX26" s="76">
        <v>423.20563504071799</v>
      </c>
      <c r="BY26" s="94"/>
      <c r="BZ26" s="29">
        <f t="shared" si="0"/>
        <v>0</v>
      </c>
      <c r="CA26" s="69">
        <f t="shared" si="1"/>
        <v>3.3366594498318714E-6</v>
      </c>
      <c r="CB26" s="69">
        <f t="shared" si="2"/>
        <v>6.503941419938339E-7</v>
      </c>
      <c r="CC26" s="69">
        <f t="shared" si="3"/>
        <v>6.0977900600900873E-6</v>
      </c>
      <c r="CD26" s="69">
        <f t="shared" si="4"/>
        <v>3.4188287687745017E-5</v>
      </c>
      <c r="CE26" s="69">
        <f t="shared" si="5"/>
        <v>4.3455457582217475E-5</v>
      </c>
      <c r="CF26" s="69">
        <f t="shared" si="6"/>
        <v>-3.2060390981358294E-6</v>
      </c>
      <c r="CG26" s="69">
        <f t="shared" si="7"/>
        <v>-2.3017275240583053E-6</v>
      </c>
    </row>
    <row r="27" spans="1:85">
      <c r="A27" s="15" t="s">
        <v>485</v>
      </c>
      <c r="B27" s="76">
        <v>3810.4444492436601</v>
      </c>
      <c r="C27" s="76">
        <v>3.6806775959687901</v>
      </c>
      <c r="D27" s="76">
        <v>26232.614889992699</v>
      </c>
      <c r="E27" s="76">
        <v>6914.67662735863</v>
      </c>
      <c r="F27" s="76">
        <v>3944.35869202305</v>
      </c>
      <c r="G27" s="76">
        <v>66207.253633843895</v>
      </c>
      <c r="H27" s="76">
        <v>48.511796599755499</v>
      </c>
      <c r="I27" s="76"/>
      <c r="J27" s="76"/>
      <c r="K27" s="76"/>
      <c r="L27" s="76"/>
      <c r="M27" s="76" t="s">
        <v>392</v>
      </c>
      <c r="N27" s="76">
        <v>0</v>
      </c>
      <c r="O27" s="76">
        <v>5.2680246175476703E-2</v>
      </c>
      <c r="P27" s="76">
        <v>0.35459013020949398</v>
      </c>
      <c r="Q27" s="76">
        <v>0.35459013020949398</v>
      </c>
      <c r="R27" s="76">
        <v>0.101603141503662</v>
      </c>
      <c r="S27" s="76">
        <v>0</v>
      </c>
      <c r="T27" s="76">
        <v>2.2063503276586398</v>
      </c>
      <c r="U27" s="76">
        <v>5.4228352414766396</v>
      </c>
      <c r="V27" s="76">
        <v>3810.3726811938</v>
      </c>
      <c r="W27" s="76">
        <v>2.25267400549281</v>
      </c>
      <c r="X27" s="76">
        <v>0.81890454902990995</v>
      </c>
      <c r="Y27" s="76">
        <v>1.17693364765952</v>
      </c>
      <c r="Z27" s="76">
        <v>0</v>
      </c>
      <c r="AA27" s="76">
        <v>0</v>
      </c>
      <c r="AB27" s="76">
        <v>0.51140399307748596</v>
      </c>
      <c r="AC27" s="76">
        <v>0.51140399307748596</v>
      </c>
      <c r="AD27" s="76">
        <v>0</v>
      </c>
      <c r="AE27" s="76">
        <v>1.5945262097003301</v>
      </c>
      <c r="AF27" s="76">
        <v>5.59420112171168E-4</v>
      </c>
      <c r="AG27" s="76">
        <v>0.31308899466365597</v>
      </c>
      <c r="AH27" s="76">
        <v>6.0169257317967198E-3</v>
      </c>
      <c r="AI27" s="76">
        <v>0</v>
      </c>
      <c r="AJ27" s="76">
        <v>1.88586257767159E-2</v>
      </c>
      <c r="AK27" s="76">
        <v>3.6805689512061899</v>
      </c>
      <c r="AL27" s="76">
        <v>0</v>
      </c>
      <c r="AM27" s="76">
        <v>49.383487932450201</v>
      </c>
      <c r="AN27" s="76">
        <v>23608.913391193299</v>
      </c>
      <c r="AO27" s="76">
        <v>2623.2125754182698</v>
      </c>
      <c r="AP27" s="76">
        <v>26232.125966611598</v>
      </c>
      <c r="AQ27" s="76">
        <v>0</v>
      </c>
      <c r="AR27" s="76">
        <v>1.5932188217232399</v>
      </c>
      <c r="AS27" s="76">
        <v>237.47302489624499</v>
      </c>
      <c r="AT27" s="76">
        <v>25.065883802509902</v>
      </c>
      <c r="AU27" s="76">
        <v>134.59851651206699</v>
      </c>
      <c r="AV27" s="76">
        <v>2.6826392764430498</v>
      </c>
      <c r="AW27" s="76">
        <v>164.81751738564799</v>
      </c>
      <c r="AX27" s="76">
        <v>115.20630317189899</v>
      </c>
      <c r="AY27" s="76">
        <v>6.5443222716425095E-2</v>
      </c>
      <c r="AZ27" s="76">
        <v>19.216747724003302</v>
      </c>
      <c r="BA27" s="76">
        <v>6914.6241202522097</v>
      </c>
      <c r="BB27" s="76">
        <v>3944.3599742400902</v>
      </c>
      <c r="BC27" s="76">
        <v>2970.2641460121099</v>
      </c>
      <c r="BD27" s="76">
        <v>0.393021423414185</v>
      </c>
      <c r="BE27" s="76">
        <v>1.2146689374273101</v>
      </c>
      <c r="BF27" s="76">
        <v>2308.41339829858</v>
      </c>
      <c r="BG27" s="76">
        <v>0.47490566973660397</v>
      </c>
      <c r="BH27" s="76">
        <v>48.919981806356802</v>
      </c>
      <c r="BI27" s="76">
        <v>13.387570945837901</v>
      </c>
      <c r="BJ27" s="76">
        <v>2.2492870671362399</v>
      </c>
      <c r="BK27" s="76">
        <v>121.728220484245</v>
      </c>
      <c r="BL27" s="76">
        <v>0.12559377432387001</v>
      </c>
      <c r="BM27" s="76">
        <v>364.94411578454401</v>
      </c>
      <c r="BN27" s="76">
        <v>391.73804656712701</v>
      </c>
      <c r="BO27" s="76">
        <v>16.836565066662299</v>
      </c>
      <c r="BP27" s="76">
        <v>66205.890124802405</v>
      </c>
      <c r="BQ27" s="76">
        <v>0.782772612152978</v>
      </c>
      <c r="BR27" s="76">
        <v>1621.2449291687899</v>
      </c>
      <c r="BS27" s="76">
        <v>0</v>
      </c>
      <c r="BT27" s="76">
        <v>6.2242050878597004</v>
      </c>
      <c r="BU27" s="76">
        <v>0</v>
      </c>
      <c r="BV27" s="76">
        <v>0.50375912035582604</v>
      </c>
      <c r="BW27" s="76">
        <v>48.511774114430601</v>
      </c>
      <c r="BX27" s="76">
        <v>6.76585331448383</v>
      </c>
      <c r="BY27" s="94"/>
      <c r="BZ27" s="29">
        <f t="shared" si="0"/>
        <v>0</v>
      </c>
      <c r="CA27" s="69">
        <f t="shared" si="1"/>
        <v>-1.8834561378884957E-5</v>
      </c>
      <c r="CB27" s="69">
        <f t="shared" si="2"/>
        <v>-2.951759825940417E-5</v>
      </c>
      <c r="CC27" s="69">
        <f t="shared" si="3"/>
        <v>-1.8637996370213919E-5</v>
      </c>
      <c r="CD27" s="69">
        <f t="shared" si="4"/>
        <v>-7.5935736766861613E-6</v>
      </c>
      <c r="CE27" s="69">
        <f t="shared" si="5"/>
        <v>3.2507617594810139E-7</v>
      </c>
      <c r="CF27" s="69">
        <f t="shared" si="6"/>
        <v>-2.0594556738916494E-5</v>
      </c>
      <c r="CG27" s="69">
        <f t="shared" si="7"/>
        <v>-4.6350220923640749E-7</v>
      </c>
    </row>
    <row r="28" spans="1:85">
      <c r="A28" s="15" t="s">
        <v>486</v>
      </c>
      <c r="B28" s="76">
        <v>12825.319666589399</v>
      </c>
      <c r="C28" s="76">
        <v>301.68380740054897</v>
      </c>
      <c r="D28" s="76">
        <v>28674.374449635299</v>
      </c>
      <c r="E28" s="76">
        <v>11758.362236522</v>
      </c>
      <c r="F28" s="76">
        <v>8582.8558059854495</v>
      </c>
      <c r="G28" s="76">
        <v>163540.40204933</v>
      </c>
      <c r="H28" s="76">
        <v>4628.0112506707101</v>
      </c>
      <c r="I28" s="76"/>
      <c r="J28" s="76"/>
      <c r="K28" s="76"/>
      <c r="L28" s="76"/>
      <c r="M28" s="76" t="s">
        <v>443</v>
      </c>
      <c r="N28" s="76">
        <v>5.8156809096270301E-2</v>
      </c>
      <c r="O28" s="76">
        <v>115.627256506916</v>
      </c>
      <c r="P28" s="76">
        <v>24.001191059850299</v>
      </c>
      <c r="Q28" s="76">
        <v>23.996992906822999</v>
      </c>
      <c r="R28" s="76">
        <v>23.8227622594124</v>
      </c>
      <c r="S28" s="76">
        <v>3.85067668225334E-2</v>
      </c>
      <c r="T28" s="76">
        <v>50.637266743584597</v>
      </c>
      <c r="U28" s="76">
        <v>9984.05816141182</v>
      </c>
      <c r="V28" s="76">
        <v>12825.290157973899</v>
      </c>
      <c r="W28" s="76">
        <v>182.71840859370499</v>
      </c>
      <c r="X28" s="76">
        <v>1054.26303293661</v>
      </c>
      <c r="Y28" s="76">
        <v>17.455937474323299</v>
      </c>
      <c r="Z28" s="76">
        <v>0.36177401251409402</v>
      </c>
      <c r="AA28" s="76">
        <v>3.3459921584351598E-2</v>
      </c>
      <c r="AB28" s="76">
        <v>297.07633834301203</v>
      </c>
      <c r="AC28" s="76">
        <v>297.07633834301203</v>
      </c>
      <c r="AD28" s="76">
        <v>0</v>
      </c>
      <c r="AE28" s="76">
        <v>5.1925263134289903</v>
      </c>
      <c r="AF28" s="76">
        <v>3.3395286845130899E-2</v>
      </c>
      <c r="AG28" s="76">
        <v>70.974107328217102</v>
      </c>
      <c r="AH28" s="76">
        <v>8.4118686308481401</v>
      </c>
      <c r="AI28" s="76">
        <v>157.95580816958699</v>
      </c>
      <c r="AJ28" s="76">
        <v>3.4003236925225901</v>
      </c>
      <c r="AK28" s="76">
        <v>301.67157321246498</v>
      </c>
      <c r="AL28" s="76">
        <v>0</v>
      </c>
      <c r="AM28" s="76">
        <v>5817.4443663812699</v>
      </c>
      <c r="AN28" s="76">
        <v>25806.6407537062</v>
      </c>
      <c r="AO28" s="76">
        <v>2867.40407337345</v>
      </c>
      <c r="AP28" s="76">
        <v>28674.044827079601</v>
      </c>
      <c r="AQ28" s="76">
        <v>5.4847721474120302E-4</v>
      </c>
      <c r="AR28" s="76">
        <v>20.087010151560001</v>
      </c>
      <c r="AS28" s="76">
        <v>112.067082208011</v>
      </c>
      <c r="AT28" s="76">
        <v>1789.9461177477101</v>
      </c>
      <c r="AU28" s="76">
        <v>83.830044473696503</v>
      </c>
      <c r="AV28" s="76">
        <v>67.862420386227598</v>
      </c>
      <c r="AW28" s="76">
        <v>233.33357866355701</v>
      </c>
      <c r="AX28" s="76">
        <v>71.806317721699401</v>
      </c>
      <c r="AY28" s="76">
        <v>2.6550946785385499</v>
      </c>
      <c r="AZ28" s="76">
        <v>15.427495473290399</v>
      </c>
      <c r="BA28" s="76">
        <v>11774.136577798799</v>
      </c>
      <c r="BB28" s="76">
        <v>8582.4744446206896</v>
      </c>
      <c r="BC28" s="76">
        <v>3191.6621331781198</v>
      </c>
      <c r="BD28" s="76">
        <v>0.15619657693855199</v>
      </c>
      <c r="BE28" s="76">
        <v>0.65243181908871795</v>
      </c>
      <c r="BF28" s="76">
        <v>3689.0620311758398</v>
      </c>
      <c r="BG28" s="76">
        <v>4.8626934103848596</v>
      </c>
      <c r="BH28" s="76">
        <v>391.10335890033298</v>
      </c>
      <c r="BI28" s="76">
        <v>85.274994370552605</v>
      </c>
      <c r="BJ28" s="76">
        <v>45.715252075188602</v>
      </c>
      <c r="BK28" s="76">
        <v>977.342418682627</v>
      </c>
      <c r="BL28" s="76">
        <v>1328.81451275215</v>
      </c>
      <c r="BM28" s="76">
        <v>187.45762565281601</v>
      </c>
      <c r="BN28" s="76">
        <v>2511.5344310508799</v>
      </c>
      <c r="BO28" s="76">
        <v>102.330977301017</v>
      </c>
      <c r="BP28" s="76">
        <v>163531.43069512301</v>
      </c>
      <c r="BQ28" s="76">
        <v>12.885348054763799</v>
      </c>
      <c r="BR28" s="76">
        <v>2210.89666135573</v>
      </c>
      <c r="BS28" s="76">
        <v>48.457281302798499</v>
      </c>
      <c r="BT28" s="76">
        <v>96.314184585614001</v>
      </c>
      <c r="BU28" s="76">
        <v>2.0899034189057302</v>
      </c>
      <c r="BV28" s="76">
        <v>49.767353469673601</v>
      </c>
      <c r="BW28" s="76">
        <v>4627.9988580721702</v>
      </c>
      <c r="BX28" s="76">
        <v>373.13611889917098</v>
      </c>
      <c r="BY28" s="94"/>
      <c r="BZ28" s="29">
        <f t="shared" si="0"/>
        <v>0</v>
      </c>
      <c r="CA28" s="69">
        <f t="shared" si="1"/>
        <v>-2.3008093573709611E-6</v>
      </c>
      <c r="CB28" s="69">
        <f t="shared" si="2"/>
        <v>-4.0553015388560593E-5</v>
      </c>
      <c r="CC28" s="69">
        <f t="shared" si="3"/>
        <v>-1.149537041436404E-5</v>
      </c>
      <c r="CD28" s="69">
        <f t="shared" si="4"/>
        <v>1.341542381455448E-3</v>
      </c>
      <c r="CE28" s="69">
        <f t="shared" si="5"/>
        <v>-4.4432922255773843E-5</v>
      </c>
      <c r="CF28" s="69">
        <f t="shared" si="6"/>
        <v>-5.4857112337835472E-5</v>
      </c>
      <c r="CG28" s="69">
        <f t="shared" si="7"/>
        <v>-2.6777373408766602E-6</v>
      </c>
    </row>
    <row r="29" spans="1:85">
      <c r="A29" s="15" t="s">
        <v>487</v>
      </c>
      <c r="B29" s="76">
        <v>4880.9578681829798</v>
      </c>
      <c r="C29" s="76">
        <v>59.033669275087298</v>
      </c>
      <c r="D29" s="76">
        <v>6499.1338543378797</v>
      </c>
      <c r="E29" s="76">
        <v>14007.736184871401</v>
      </c>
      <c r="F29" s="76">
        <v>8184.2708967382196</v>
      </c>
      <c r="G29" s="76">
        <v>18660.0979730863</v>
      </c>
      <c r="H29" s="76">
        <v>4810.4811731907103</v>
      </c>
      <c r="I29" s="76"/>
      <c r="J29" s="76"/>
      <c r="K29" s="76"/>
      <c r="L29" s="76"/>
      <c r="M29" s="76" t="s">
        <v>444</v>
      </c>
      <c r="N29" s="76">
        <v>0.61442982744643804</v>
      </c>
      <c r="O29" s="76">
        <v>432.33603963097897</v>
      </c>
      <c r="P29" s="76">
        <v>10.907315690464699</v>
      </c>
      <c r="Q29" s="76">
        <v>10.8646093100669</v>
      </c>
      <c r="R29" s="76">
        <v>4.8131139211958001</v>
      </c>
      <c r="S29" s="76">
        <v>0.300402633892977</v>
      </c>
      <c r="T29" s="76">
        <v>123.484175172646</v>
      </c>
      <c r="U29" s="76">
        <v>793.33431108466505</v>
      </c>
      <c r="V29" s="76">
        <v>4880.9483683456401</v>
      </c>
      <c r="W29" s="76">
        <v>98.264843870748606</v>
      </c>
      <c r="X29" s="76">
        <v>73.691455254966101</v>
      </c>
      <c r="Y29" s="76">
        <v>6.05996238739346</v>
      </c>
      <c r="Z29" s="76">
        <v>215.08440020938099</v>
      </c>
      <c r="AA29" s="76">
        <v>0.38080013551535802</v>
      </c>
      <c r="AB29" s="76">
        <v>104.571874447767</v>
      </c>
      <c r="AC29" s="76">
        <v>104.571874447767</v>
      </c>
      <c r="AD29" s="76">
        <v>0</v>
      </c>
      <c r="AE29" s="76">
        <v>15.0675703449335</v>
      </c>
      <c r="AF29" s="76">
        <v>0.32380543011403301</v>
      </c>
      <c r="AG29" s="76">
        <v>414.26317014364503</v>
      </c>
      <c r="AH29" s="76">
        <v>72.512302252671205</v>
      </c>
      <c r="AI29" s="76">
        <v>203.51500911149299</v>
      </c>
      <c r="AJ29" s="76">
        <v>3.6200809181214102</v>
      </c>
      <c r="AK29" s="76">
        <v>59.033614359617999</v>
      </c>
      <c r="AL29" s="76">
        <v>0</v>
      </c>
      <c r="AM29" s="76">
        <v>5754.8893005161999</v>
      </c>
      <c r="AN29" s="76">
        <v>5849.2026335241098</v>
      </c>
      <c r="AO29" s="76">
        <v>649.91047398728494</v>
      </c>
      <c r="AP29" s="76">
        <v>6499.1131075113999</v>
      </c>
      <c r="AQ29" s="76">
        <v>6.0955164997453598E-2</v>
      </c>
      <c r="AR29" s="76">
        <v>149.31986383152901</v>
      </c>
      <c r="AS29" s="76">
        <v>5.2650070856335702</v>
      </c>
      <c r="AT29" s="76">
        <v>1141.9404724512301</v>
      </c>
      <c r="AU29" s="76">
        <v>52.418802310195602</v>
      </c>
      <c r="AV29" s="76">
        <v>51.400435572302698</v>
      </c>
      <c r="AW29" s="76">
        <v>293.21444320340902</v>
      </c>
      <c r="AX29" s="76">
        <v>4.1697346146541197</v>
      </c>
      <c r="AY29" s="76">
        <v>9.9231753611446399E-2</v>
      </c>
      <c r="AZ29" s="76">
        <v>657.44030622161904</v>
      </c>
      <c r="BA29" s="76">
        <v>14007.4407710577</v>
      </c>
      <c r="BB29" s="76">
        <v>8183.7635581577497</v>
      </c>
      <c r="BC29" s="76">
        <v>5823.6772129000101</v>
      </c>
      <c r="BD29" s="76">
        <v>10.4864493895953</v>
      </c>
      <c r="BE29" s="76">
        <v>3.5794491311033502E-2</v>
      </c>
      <c r="BF29" s="76">
        <v>1490.4207744887201</v>
      </c>
      <c r="BG29" s="76">
        <v>65.501667508832597</v>
      </c>
      <c r="BH29" s="76">
        <v>1067.60920232375</v>
      </c>
      <c r="BI29" s="76">
        <v>9.3441466840556107</v>
      </c>
      <c r="BJ29" s="76">
        <v>4.5004194208207799</v>
      </c>
      <c r="BK29" s="76">
        <v>2669.8078814772898</v>
      </c>
      <c r="BL29" s="76">
        <v>37.081013165360901</v>
      </c>
      <c r="BM29" s="76">
        <v>1004.94329688672</v>
      </c>
      <c r="BN29" s="76">
        <v>790.69721084914602</v>
      </c>
      <c r="BO29" s="76">
        <v>6.4087538760621801</v>
      </c>
      <c r="BP29" s="76">
        <v>18660.074362561601</v>
      </c>
      <c r="BQ29" s="76">
        <v>474.10635982878102</v>
      </c>
      <c r="BR29" s="76">
        <v>226.72112637473001</v>
      </c>
      <c r="BS29" s="76">
        <v>264.26162208337701</v>
      </c>
      <c r="BT29" s="76">
        <v>1309.00382268047</v>
      </c>
      <c r="BU29" s="76">
        <v>0.82549534565717098</v>
      </c>
      <c r="BV29" s="76">
        <v>246.15463059957099</v>
      </c>
      <c r="BW29" s="76">
        <v>4810.4676829227701</v>
      </c>
      <c r="BX29" s="76">
        <v>566.53798131236897</v>
      </c>
      <c r="BY29" s="94"/>
      <c r="BZ29" s="29">
        <f t="shared" si="0"/>
        <v>0</v>
      </c>
      <c r="CA29" s="69">
        <f t="shared" si="1"/>
        <v>-1.9463059498306968E-6</v>
      </c>
      <c r="CB29" s="69">
        <f t="shared" si="2"/>
        <v>-9.3023981015199371E-7</v>
      </c>
      <c r="CC29" s="69">
        <f t="shared" si="3"/>
        <v>-3.1922448352037718E-6</v>
      </c>
      <c r="CD29" s="69">
        <f t="shared" si="4"/>
        <v>-2.1089333051556234E-5</v>
      </c>
      <c r="CE29" s="69">
        <f t="shared" si="5"/>
        <v>-6.1989465753396969E-5</v>
      </c>
      <c r="CF29" s="69">
        <f t="shared" si="6"/>
        <v>-1.2652947874470386E-6</v>
      </c>
      <c r="CG29" s="69">
        <f t="shared" si="7"/>
        <v>-2.8043489735132275E-6</v>
      </c>
    </row>
    <row r="30" spans="1:85">
      <c r="A30" s="15" t="s">
        <v>488</v>
      </c>
      <c r="B30" s="76">
        <v>16658.444249667002</v>
      </c>
      <c r="C30" s="76">
        <v>145.79921620469</v>
      </c>
      <c r="D30" s="76">
        <v>13030.1402329636</v>
      </c>
      <c r="E30" s="76">
        <v>2803.9718017595801</v>
      </c>
      <c r="F30" s="76">
        <v>2300.0820290435399</v>
      </c>
      <c r="G30" s="76">
        <v>2313.78996561436</v>
      </c>
      <c r="H30" s="76">
        <v>11978.533009914299</v>
      </c>
      <c r="I30" s="76"/>
      <c r="J30" s="76"/>
      <c r="K30" s="76"/>
      <c r="L30" s="76"/>
      <c r="M30" s="76" t="s">
        <v>445</v>
      </c>
      <c r="N30" s="76">
        <v>47.802590042315302</v>
      </c>
      <c r="O30" s="76">
        <v>455.78317351927598</v>
      </c>
      <c r="P30" s="76">
        <v>45.904143912660999</v>
      </c>
      <c r="Q30" s="76">
        <v>45.839963914094398</v>
      </c>
      <c r="R30" s="76">
        <v>50.820400678152701</v>
      </c>
      <c r="S30" s="76">
        <v>0.44237479837968002</v>
      </c>
      <c r="T30" s="76">
        <v>212.04856379198401</v>
      </c>
      <c r="U30" s="76">
        <v>2213.9096526594099</v>
      </c>
      <c r="V30" s="76">
        <v>16658.4396626339</v>
      </c>
      <c r="W30" s="76">
        <v>89.337999334821006</v>
      </c>
      <c r="X30" s="76">
        <v>25.6089692707254</v>
      </c>
      <c r="Y30" s="76">
        <v>6.5529118558516304</v>
      </c>
      <c r="Z30" s="76">
        <v>242.17541415506199</v>
      </c>
      <c r="AA30" s="76">
        <v>9.9491795128790805</v>
      </c>
      <c r="AB30" s="76">
        <v>482.50944603246398</v>
      </c>
      <c r="AC30" s="76">
        <v>482.50944603246398</v>
      </c>
      <c r="AD30" s="76">
        <v>0</v>
      </c>
      <c r="AE30" s="76">
        <v>14.352065158085599</v>
      </c>
      <c r="AF30" s="76">
        <v>0.486646726744981</v>
      </c>
      <c r="AG30" s="76">
        <v>265.373772676123</v>
      </c>
      <c r="AH30" s="76">
        <v>419.97638557197399</v>
      </c>
      <c r="AI30" s="76">
        <v>390.55494807355802</v>
      </c>
      <c r="AJ30" s="76">
        <v>6.2649638868975099</v>
      </c>
      <c r="AK30" s="76">
        <v>145.79998371180699</v>
      </c>
      <c r="AL30" s="76">
        <v>0</v>
      </c>
      <c r="AM30" s="76">
        <v>12505.151259761</v>
      </c>
      <c r="AN30" s="76">
        <v>11727.223275120799</v>
      </c>
      <c r="AO30" s="76">
        <v>1303.0231460360701</v>
      </c>
      <c r="AP30" s="76">
        <v>13030.2464211569</v>
      </c>
      <c r="AQ30" s="76">
        <v>1.49254405619491E-2</v>
      </c>
      <c r="AR30" s="76">
        <v>166.88970310210499</v>
      </c>
      <c r="AS30" s="76">
        <v>24.008258629836199</v>
      </c>
      <c r="AT30" s="76">
        <v>3193.7775482816601</v>
      </c>
      <c r="AU30" s="76">
        <v>26.919025528053201</v>
      </c>
      <c r="AV30" s="76">
        <v>49.544233881975799</v>
      </c>
      <c r="AW30" s="76">
        <v>100.491145998264</v>
      </c>
      <c r="AX30" s="76">
        <v>28.5046795131091</v>
      </c>
      <c r="AY30" s="76">
        <v>9.5936710341330702</v>
      </c>
      <c r="AZ30" s="76">
        <v>16.1886996535763</v>
      </c>
      <c r="BA30" s="76">
        <v>2804.0123334260602</v>
      </c>
      <c r="BB30" s="76">
        <v>2300.1236542334</v>
      </c>
      <c r="BC30" s="76">
        <v>503.88867919266602</v>
      </c>
      <c r="BD30" s="76">
        <v>0.15954595881766101</v>
      </c>
      <c r="BE30" s="76">
        <v>0.30198093091816902</v>
      </c>
      <c r="BF30" s="76">
        <v>433.62919471753497</v>
      </c>
      <c r="BG30" s="76">
        <v>66.0653056065741</v>
      </c>
      <c r="BH30" s="76">
        <v>269.85431090112797</v>
      </c>
      <c r="BI30" s="76">
        <v>62.047396853602002</v>
      </c>
      <c r="BJ30" s="76">
        <v>33.169019668310902</v>
      </c>
      <c r="BK30" s="76">
        <v>674.54328468663903</v>
      </c>
      <c r="BL30" s="76">
        <v>125.160496017536</v>
      </c>
      <c r="BM30" s="76">
        <v>65.823019549095704</v>
      </c>
      <c r="BN30" s="76">
        <v>382.61088193874599</v>
      </c>
      <c r="BO30" s="76">
        <v>56.669999183087</v>
      </c>
      <c r="BP30" s="76">
        <v>2313.7844984380899</v>
      </c>
      <c r="BQ30" s="76">
        <v>764.06233377032095</v>
      </c>
      <c r="BR30" s="76">
        <v>24.656725504941001</v>
      </c>
      <c r="BS30" s="76">
        <v>87.464337279958102</v>
      </c>
      <c r="BT30" s="76">
        <v>4300.1752632078096</v>
      </c>
      <c r="BU30" s="76">
        <v>3.6427603536103299</v>
      </c>
      <c r="BV30" s="76">
        <v>394.27257175004701</v>
      </c>
      <c r="BW30" s="76">
        <v>11978.442984932301</v>
      </c>
      <c r="BX30" s="76">
        <v>1130.5553370780201</v>
      </c>
      <c r="BY30" s="94"/>
      <c r="BZ30" s="29">
        <f t="shared" si="0"/>
        <v>0</v>
      </c>
      <c r="CA30" s="69">
        <f t="shared" si="1"/>
        <v>-2.7535783250032015E-7</v>
      </c>
      <c r="CB30" s="69">
        <f t="shared" si="2"/>
        <v>5.2641374691095878E-6</v>
      </c>
      <c r="CC30" s="69">
        <f t="shared" si="3"/>
        <v>8.1494282794807302E-6</v>
      </c>
      <c r="CD30" s="69">
        <f t="shared" si="4"/>
        <v>1.4455090616338299E-5</v>
      </c>
      <c r="CE30" s="69">
        <f t="shared" si="5"/>
        <v>1.8097263199500527E-5</v>
      </c>
      <c r="CF30" s="69">
        <f t="shared" si="6"/>
        <v>-2.3628662719086754E-6</v>
      </c>
      <c r="CG30" s="69">
        <f t="shared" si="7"/>
        <v>-7.5155264775981879E-6</v>
      </c>
    </row>
    <row r="31" spans="1:85">
      <c r="A31" s="15" t="s">
        <v>489</v>
      </c>
      <c r="B31" s="76">
        <v>8592.9713939664798</v>
      </c>
      <c r="C31" s="76">
        <v>219.12356967041299</v>
      </c>
      <c r="D31" s="76">
        <v>15126.930343079401</v>
      </c>
      <c r="E31" s="76">
        <v>5639.52103746377</v>
      </c>
      <c r="F31" s="76">
        <v>3623.9153397485102</v>
      </c>
      <c r="G31" s="76">
        <v>26693.693669269302</v>
      </c>
      <c r="H31" s="76">
        <v>611.57474117515005</v>
      </c>
      <c r="I31" s="76"/>
      <c r="J31" s="76"/>
      <c r="K31" s="76"/>
      <c r="L31" s="76"/>
      <c r="M31" s="76" t="s">
        <v>393</v>
      </c>
      <c r="N31" s="76">
        <v>5.2669725030726703E-3</v>
      </c>
      <c r="O31" s="76">
        <v>8.2045618543300201</v>
      </c>
      <c r="P31" s="76">
        <v>0.76588341562638096</v>
      </c>
      <c r="Q31" s="76">
        <v>0.76555728891396901</v>
      </c>
      <c r="R31" s="76">
        <v>0.233567977479786</v>
      </c>
      <c r="S31" s="76">
        <v>2.1464718393712501E-3</v>
      </c>
      <c r="T31" s="76">
        <v>10.5750262374725</v>
      </c>
      <c r="U31" s="76">
        <v>281.09932360088601</v>
      </c>
      <c r="V31" s="76">
        <v>8592.9632118224908</v>
      </c>
      <c r="W31" s="76">
        <v>21.357513938986799</v>
      </c>
      <c r="X31" s="76">
        <v>5.4561442061285401</v>
      </c>
      <c r="Y31" s="76">
        <v>3.4875219515275302</v>
      </c>
      <c r="Z31" s="76">
        <v>14.208788528595599</v>
      </c>
      <c r="AA31" s="76">
        <v>3.8361599177675699E-3</v>
      </c>
      <c r="AB31" s="76">
        <v>55.135109693818897</v>
      </c>
      <c r="AC31" s="76">
        <v>55.135109693818897</v>
      </c>
      <c r="AD31" s="76">
        <v>0</v>
      </c>
      <c r="AE31" s="76">
        <v>3.4402617794383499</v>
      </c>
      <c r="AF31" s="76">
        <v>3.6573583483793201E-3</v>
      </c>
      <c r="AG31" s="76">
        <v>3.6201158868471599</v>
      </c>
      <c r="AH31" s="76">
        <v>5.4978850085373701</v>
      </c>
      <c r="AI31" s="76">
        <v>1.61767446375327E-2</v>
      </c>
      <c r="AJ31" s="76">
        <v>4.1534377677147502E-2</v>
      </c>
      <c r="AK31" s="76">
        <v>219.12318517160199</v>
      </c>
      <c r="AL31" s="76">
        <v>0</v>
      </c>
      <c r="AM31" s="76">
        <v>625.29726569756895</v>
      </c>
      <c r="AN31" s="76">
        <v>13614.2185701997</v>
      </c>
      <c r="AO31" s="76">
        <v>1512.6886712113701</v>
      </c>
      <c r="AP31" s="76">
        <v>15126.907241411</v>
      </c>
      <c r="AQ31" s="76">
        <v>1.5144919489409501E-4</v>
      </c>
      <c r="AR31" s="76">
        <v>4.2650158076005997</v>
      </c>
      <c r="AS31" s="76">
        <v>21.038433406898701</v>
      </c>
      <c r="AT31" s="76">
        <v>109.662753933904</v>
      </c>
      <c r="AU31" s="76">
        <v>28.763302608598</v>
      </c>
      <c r="AV31" s="76">
        <v>31.984194942436499</v>
      </c>
      <c r="AW31" s="76">
        <v>188.36901053312201</v>
      </c>
      <c r="AX31" s="76">
        <v>28.893931335763899</v>
      </c>
      <c r="AY31" s="76">
        <v>10.1931320488764</v>
      </c>
      <c r="AZ31" s="76">
        <v>189.23214253480501</v>
      </c>
      <c r="BA31" s="76">
        <v>5641.1392440220097</v>
      </c>
      <c r="BB31" s="76">
        <v>3623.9076555807401</v>
      </c>
      <c r="BC31" s="76">
        <v>2017.2315884412701</v>
      </c>
      <c r="BD31" s="76">
        <v>20.889659290332201</v>
      </c>
      <c r="BE31" s="76">
        <v>5.8826423107745399E-2</v>
      </c>
      <c r="BF31" s="76">
        <v>1002.87872296338</v>
      </c>
      <c r="BG31" s="76">
        <v>50.942084265612799</v>
      </c>
      <c r="BH31" s="76">
        <v>321.88636402590402</v>
      </c>
      <c r="BI31" s="76">
        <v>68.470746798409294</v>
      </c>
      <c r="BJ31" s="76">
        <v>206.17229322398899</v>
      </c>
      <c r="BK31" s="76">
        <v>805.05407893318295</v>
      </c>
      <c r="BL31" s="76">
        <v>127.442026923339</v>
      </c>
      <c r="BM31" s="76">
        <v>256.79686890158598</v>
      </c>
      <c r="BN31" s="76">
        <v>391.35036202358401</v>
      </c>
      <c r="BO31" s="76">
        <v>0.93350132114314299</v>
      </c>
      <c r="BP31" s="76">
        <v>26693.6746015797</v>
      </c>
      <c r="BQ31" s="76">
        <v>5.51114681670827</v>
      </c>
      <c r="BR31" s="76">
        <v>150.90602200036199</v>
      </c>
      <c r="BS31" s="76">
        <v>7.5282731046589198E-3</v>
      </c>
      <c r="BT31" s="76">
        <v>55.5660818560225</v>
      </c>
      <c r="BU31" s="76">
        <v>0</v>
      </c>
      <c r="BV31" s="76">
        <v>148.932640680041</v>
      </c>
      <c r="BW31" s="76">
        <v>611.57455822599604</v>
      </c>
      <c r="BX31" s="76">
        <v>33.659034002216401</v>
      </c>
      <c r="BY31" s="94"/>
      <c r="BZ31" s="29">
        <f t="shared" si="0"/>
        <v>0</v>
      </c>
      <c r="CA31" s="69">
        <f t="shared" si="1"/>
        <v>-9.521902976083393E-7</v>
      </c>
      <c r="CB31" s="69">
        <f t="shared" si="2"/>
        <v>-1.7547122456069285E-6</v>
      </c>
      <c r="CC31" s="69">
        <f t="shared" si="3"/>
        <v>-1.5271881258868471E-6</v>
      </c>
      <c r="CD31" s="69">
        <f t="shared" si="4"/>
        <v>2.8694042410514875E-4</v>
      </c>
      <c r="CE31" s="69">
        <f t="shared" si="5"/>
        <v>-2.1204048797197684E-6</v>
      </c>
      <c r="CF31" s="69">
        <f t="shared" si="6"/>
        <v>-7.1431439343102192E-7</v>
      </c>
      <c r="CG31" s="69">
        <f t="shared" si="7"/>
        <v>-2.9914439183304659E-7</v>
      </c>
    </row>
    <row r="32" spans="1:85">
      <c r="A32" s="15" t="s">
        <v>490</v>
      </c>
      <c r="B32" s="76">
        <v>5096.7092142060201</v>
      </c>
      <c r="C32" s="76">
        <v>6.4691765127482102</v>
      </c>
      <c r="D32" s="76">
        <v>9661.6399167780801</v>
      </c>
      <c r="E32" s="76">
        <v>1337.1245180639501</v>
      </c>
      <c r="F32" s="76">
        <v>835.52197896395603</v>
      </c>
      <c r="G32" s="76">
        <v>496.50249491979201</v>
      </c>
      <c r="H32" s="76">
        <v>563.51934136104603</v>
      </c>
      <c r="I32" s="76"/>
      <c r="J32" s="76"/>
      <c r="K32" s="76"/>
      <c r="L32" s="76"/>
      <c r="M32" s="76" t="s">
        <v>446</v>
      </c>
      <c r="N32" s="76">
        <v>0.10503772084168</v>
      </c>
      <c r="O32" s="76">
        <v>63.200112836814299</v>
      </c>
      <c r="P32" s="76">
        <v>0.593194446013527</v>
      </c>
      <c r="Q32" s="76">
        <v>0.58557211789679398</v>
      </c>
      <c r="R32" s="76">
        <v>0.37225965335074901</v>
      </c>
      <c r="S32" s="76">
        <v>5.0301767287818801E-2</v>
      </c>
      <c r="T32" s="76">
        <v>10.507124691855999</v>
      </c>
      <c r="U32" s="76">
        <v>141.36599953161701</v>
      </c>
      <c r="V32" s="76">
        <v>5096.7068570424099</v>
      </c>
      <c r="W32" s="76">
        <v>10.416632045843199</v>
      </c>
      <c r="X32" s="76">
        <v>2.52695048891115</v>
      </c>
      <c r="Y32" s="76">
        <v>2.2046491277179698</v>
      </c>
      <c r="Z32" s="76">
        <v>0.25564835319712798</v>
      </c>
      <c r="AA32" s="76">
        <v>6.0555995334468697E-2</v>
      </c>
      <c r="AB32" s="76">
        <v>18.7079526237404</v>
      </c>
      <c r="AC32" s="76">
        <v>18.7079526237404</v>
      </c>
      <c r="AD32" s="76">
        <v>0</v>
      </c>
      <c r="AE32" s="76">
        <v>2.32910025402761</v>
      </c>
      <c r="AF32" s="76">
        <v>5.8220033935305303E-2</v>
      </c>
      <c r="AG32" s="76">
        <v>17.331527413295301</v>
      </c>
      <c r="AH32" s="76">
        <v>2.772734555794</v>
      </c>
      <c r="AI32" s="76">
        <v>31.357004125933301</v>
      </c>
      <c r="AJ32" s="76">
        <v>5.0579484097124698E-2</v>
      </c>
      <c r="AK32" s="76">
        <v>6.4691749422664504</v>
      </c>
      <c r="AL32" s="76">
        <v>0</v>
      </c>
      <c r="AM32" s="76">
        <v>630.10876371092695</v>
      </c>
      <c r="AN32" s="76">
        <v>8695.4698664612006</v>
      </c>
      <c r="AO32" s="76">
        <v>966.16397585674201</v>
      </c>
      <c r="AP32" s="76">
        <v>9661.6338423179404</v>
      </c>
      <c r="AQ32" s="76">
        <v>4.6810910884769602E-4</v>
      </c>
      <c r="AR32" s="76">
        <v>4.24432013528717</v>
      </c>
      <c r="AS32" s="76">
        <v>4.17099023539852</v>
      </c>
      <c r="AT32" s="76">
        <v>160.103630571933</v>
      </c>
      <c r="AU32" s="76">
        <v>6.7111433621312004</v>
      </c>
      <c r="AV32" s="76">
        <v>6.1163892250533101</v>
      </c>
      <c r="AW32" s="76">
        <v>31.689336825674999</v>
      </c>
      <c r="AX32" s="76">
        <v>3.2500452240568398</v>
      </c>
      <c r="AY32" s="76">
        <v>3.11582967090504E-2</v>
      </c>
      <c r="AZ32" s="76">
        <v>50.816533836758097</v>
      </c>
      <c r="BA32" s="76">
        <v>1337.09434612478</v>
      </c>
      <c r="BB32" s="76">
        <v>835.49163924361005</v>
      </c>
      <c r="BC32" s="76">
        <v>501.602706881176</v>
      </c>
      <c r="BD32" s="76">
        <v>0.81357918715587596</v>
      </c>
      <c r="BE32" s="76">
        <v>2.1573579551028701E-2</v>
      </c>
      <c r="BF32" s="76">
        <v>192.7215024731</v>
      </c>
      <c r="BG32" s="76">
        <v>0.88902000672409198</v>
      </c>
      <c r="BH32" s="76">
        <v>98.637193205906598</v>
      </c>
      <c r="BI32" s="76">
        <v>4.5569365994808297</v>
      </c>
      <c r="BJ32" s="76">
        <v>2.3767478670436502</v>
      </c>
      <c r="BK32" s="76">
        <v>246.63933487028601</v>
      </c>
      <c r="BL32" s="76">
        <v>6.0624467926749199</v>
      </c>
      <c r="BM32" s="76">
        <v>84.5085938869139</v>
      </c>
      <c r="BN32" s="76">
        <v>101.22442737575</v>
      </c>
      <c r="BO32" s="76">
        <v>0.31713318591512502</v>
      </c>
      <c r="BP32" s="76">
        <v>496.50274898284198</v>
      </c>
      <c r="BQ32" s="76">
        <v>29.114905916073099</v>
      </c>
      <c r="BR32" s="76">
        <v>5.2542666754851304</v>
      </c>
      <c r="BS32" s="76">
        <v>0.141284931282671</v>
      </c>
      <c r="BT32" s="76">
        <v>141.228731191321</v>
      </c>
      <c r="BU32" s="76">
        <v>0</v>
      </c>
      <c r="BV32" s="76">
        <v>29.197758852796301</v>
      </c>
      <c r="BW32" s="76">
        <v>563.51860633993897</v>
      </c>
      <c r="BX32" s="76">
        <v>103.61119105671099</v>
      </c>
      <c r="BY32" s="94"/>
      <c r="BZ32" s="29">
        <f t="shared" si="0"/>
        <v>0</v>
      </c>
      <c r="CA32" s="69">
        <f t="shared" si="1"/>
        <v>-4.6248736412962603E-7</v>
      </c>
      <c r="CB32" s="69">
        <f t="shared" si="2"/>
        <v>-2.4276378247752154E-7</v>
      </c>
      <c r="CC32" s="69">
        <f t="shared" si="3"/>
        <v>-6.2871936772296079E-7</v>
      </c>
      <c r="CD32" s="69">
        <f t="shared" si="4"/>
        <v>-2.2564793900958648E-5</v>
      </c>
      <c r="CE32" s="69">
        <f t="shared" si="5"/>
        <v>-3.6312294720959023E-5</v>
      </c>
      <c r="CF32" s="69">
        <f t="shared" si="6"/>
        <v>5.1170548499714603E-7</v>
      </c>
      <c r="CG32" s="69">
        <f t="shared" si="7"/>
        <v>-1.3043405134707829E-6</v>
      </c>
    </row>
    <row r="33" spans="1:85">
      <c r="A33" s="15" t="s">
        <v>491</v>
      </c>
      <c r="B33" s="76">
        <v>1331.2185798850901</v>
      </c>
      <c r="C33" s="76">
        <v>1.03324987379252</v>
      </c>
      <c r="D33" s="76">
        <v>580.80830395362602</v>
      </c>
      <c r="E33" s="76">
        <v>3315.4498040376998</v>
      </c>
      <c r="F33" s="76">
        <v>1891.32710865937</v>
      </c>
      <c r="G33" s="76">
        <v>185.761309729137</v>
      </c>
      <c r="H33" s="76">
        <v>17.248855705649198</v>
      </c>
      <c r="I33" s="76"/>
      <c r="J33" s="76"/>
      <c r="K33" s="76"/>
      <c r="L33" s="76"/>
      <c r="M33" s="76" t="s">
        <v>447</v>
      </c>
      <c r="N33" s="76">
        <v>1.9068281569911299E-3</v>
      </c>
      <c r="O33" s="76">
        <v>0.32592419292040797</v>
      </c>
      <c r="P33" s="76">
        <v>0.116895157266489</v>
      </c>
      <c r="Q33" s="76">
        <v>0.116756907899271</v>
      </c>
      <c r="R33" s="76">
        <v>3.7153033697647102E-2</v>
      </c>
      <c r="S33" s="76">
        <v>9.1427860778121395E-4</v>
      </c>
      <c r="T33" s="76">
        <v>0.78268353341947805</v>
      </c>
      <c r="U33" s="76">
        <v>1.8086763430328501</v>
      </c>
      <c r="V33" s="76">
        <v>1331.2172089406199</v>
      </c>
      <c r="W33" s="76">
        <v>0.96334568728209402</v>
      </c>
      <c r="X33" s="76">
        <v>0.288056045937718</v>
      </c>
      <c r="Y33" s="76">
        <v>0.47901549900252299</v>
      </c>
      <c r="Z33" s="76">
        <v>3.5532212086839799E-3</v>
      </c>
      <c r="AA33" s="76">
        <v>1.09699803788643E-3</v>
      </c>
      <c r="AB33" s="76">
        <v>0.62241976496194096</v>
      </c>
      <c r="AC33" s="76">
        <v>0.62241976496194096</v>
      </c>
      <c r="AD33" s="76">
        <v>0</v>
      </c>
      <c r="AE33" s="76">
        <v>0.58134862055251202</v>
      </c>
      <c r="AF33" s="76">
        <v>1.22545124905062E-3</v>
      </c>
      <c r="AG33" s="76">
        <v>0.13040518681388</v>
      </c>
      <c r="AH33" s="76">
        <v>4.4492087170753597E-3</v>
      </c>
      <c r="AI33" s="76">
        <v>3.9178456290613096E-3</v>
      </c>
      <c r="AJ33" s="76">
        <v>6.5602955378312603E-3</v>
      </c>
      <c r="AK33" s="76">
        <v>1.0332573708780399</v>
      </c>
      <c r="AL33" s="76">
        <v>0</v>
      </c>
      <c r="AM33" s="76">
        <v>17.875090632340601</v>
      </c>
      <c r="AN33" s="76">
        <v>522.72788397426996</v>
      </c>
      <c r="AO33" s="76">
        <v>58.080836245087802</v>
      </c>
      <c r="AP33" s="76">
        <v>580.80872021935795</v>
      </c>
      <c r="AQ33" s="76">
        <v>7.7941731895920099E-6</v>
      </c>
      <c r="AR33" s="76">
        <v>0.68091742555763302</v>
      </c>
      <c r="AS33" s="76">
        <v>4.8858528910861798</v>
      </c>
      <c r="AT33" s="76">
        <v>8.4715288432685902</v>
      </c>
      <c r="AU33" s="76">
        <v>15.892194282312801</v>
      </c>
      <c r="AV33" s="76">
        <v>9.5380569488031099</v>
      </c>
      <c r="AW33" s="76">
        <v>72.640448838990693</v>
      </c>
      <c r="AX33" s="76">
        <v>2.6330142639042702</v>
      </c>
      <c r="AY33" s="76">
        <v>0.16355878128496401</v>
      </c>
      <c r="AZ33" s="76">
        <v>157.50194919889501</v>
      </c>
      <c r="BA33" s="76">
        <v>3315.3402162636298</v>
      </c>
      <c r="BB33" s="76">
        <v>1891.21887574323</v>
      </c>
      <c r="BC33" s="76">
        <v>1424.1213405204001</v>
      </c>
      <c r="BD33" s="76">
        <v>2.7294336877263099</v>
      </c>
      <c r="BE33" s="76">
        <v>5.2628502786091103E-2</v>
      </c>
      <c r="BF33" s="76">
        <v>362.18286523696997</v>
      </c>
      <c r="BG33" s="76">
        <v>3.6082218841801899</v>
      </c>
      <c r="BH33" s="76">
        <v>252.28254091502799</v>
      </c>
      <c r="BI33" s="76">
        <v>0.13749227776032399</v>
      </c>
      <c r="BJ33" s="76">
        <v>8.1725933740086201E-2</v>
      </c>
      <c r="BK33" s="76">
        <v>630.89754327948594</v>
      </c>
      <c r="BL33" s="76">
        <v>4.4236806222324801E-2</v>
      </c>
      <c r="BM33" s="76">
        <v>252.68657649762699</v>
      </c>
      <c r="BN33" s="76">
        <v>122.966871506914</v>
      </c>
      <c r="BO33" s="76">
        <v>0.337900815741</v>
      </c>
      <c r="BP33" s="76">
        <v>185.76088414160299</v>
      </c>
      <c r="BQ33" s="76">
        <v>0.26253120267563801</v>
      </c>
      <c r="BR33" s="76">
        <v>2.7836847148045698</v>
      </c>
      <c r="BS33" s="76">
        <v>8.1177854803595796E-4</v>
      </c>
      <c r="BT33" s="76">
        <v>2.0224227268131498</v>
      </c>
      <c r="BU33" s="76">
        <v>0</v>
      </c>
      <c r="BV33" s="76">
        <v>0.18839236389490599</v>
      </c>
      <c r="BW33" s="76">
        <v>17.248861073209898</v>
      </c>
      <c r="BX33" s="76">
        <v>2.1944386307037602</v>
      </c>
      <c r="BY33" s="94"/>
      <c r="BZ33" s="29">
        <f t="shared" si="0"/>
        <v>0</v>
      </c>
      <c r="CA33" s="69">
        <f t="shared" si="1"/>
        <v>-1.0298417486781554E-6</v>
      </c>
      <c r="CB33" s="69">
        <f t="shared" si="2"/>
        <v>7.2558300853495898E-6</v>
      </c>
      <c r="CC33" s="69">
        <f t="shared" si="3"/>
        <v>7.1670072396497586E-7</v>
      </c>
      <c r="CD33" s="69">
        <f t="shared" si="4"/>
        <v>-3.305366708809462E-5</v>
      </c>
      <c r="CE33" s="69">
        <f t="shared" si="5"/>
        <v>-5.7225910655236795E-5</v>
      </c>
      <c r="CF33" s="69">
        <f t="shared" si="6"/>
        <v>-2.2910450762391447E-6</v>
      </c>
      <c r="CG33" s="69">
        <f t="shared" si="7"/>
        <v>3.1118358176950559E-7</v>
      </c>
    </row>
    <row r="34" spans="1:85">
      <c r="A34" s="15" t="s">
        <v>492</v>
      </c>
      <c r="B34" s="76">
        <v>40706.4575843602</v>
      </c>
      <c r="C34" s="76">
        <v>232.856044824945</v>
      </c>
      <c r="D34" s="76">
        <v>32618.5447406278</v>
      </c>
      <c r="E34" s="76">
        <v>10030.062208539801</v>
      </c>
      <c r="F34" s="76">
        <v>7519.8818752720099</v>
      </c>
      <c r="G34" s="76">
        <v>21484.9522625379</v>
      </c>
      <c r="H34" s="76">
        <v>9456.0051440544903</v>
      </c>
      <c r="I34" s="76"/>
      <c r="J34" s="76"/>
      <c r="K34" s="76"/>
      <c r="L34" s="76"/>
      <c r="M34" s="76" t="s">
        <v>448</v>
      </c>
      <c r="N34" s="76">
        <v>9.35293895466965</v>
      </c>
      <c r="O34" s="76">
        <v>499.18267659548701</v>
      </c>
      <c r="P34" s="76">
        <v>27.316248652761001</v>
      </c>
      <c r="Q34" s="76">
        <v>26.6368691093307</v>
      </c>
      <c r="R34" s="76">
        <v>24.354209300980401</v>
      </c>
      <c r="S34" s="76">
        <v>4.4903760936534498</v>
      </c>
      <c r="T34" s="76">
        <v>139.41990798251601</v>
      </c>
      <c r="U34" s="76">
        <v>8692.7333568111699</v>
      </c>
      <c r="V34" s="76">
        <v>40706.531980731597</v>
      </c>
      <c r="W34" s="76">
        <v>247.49842285652301</v>
      </c>
      <c r="X34" s="76">
        <v>1122.7041580441701</v>
      </c>
      <c r="Y34" s="76">
        <v>43.894166789926999</v>
      </c>
      <c r="Z34" s="76">
        <v>18.537922077950199</v>
      </c>
      <c r="AA34" s="76">
        <v>5.3828771529649702</v>
      </c>
      <c r="AB34" s="76">
        <v>903.13229368248699</v>
      </c>
      <c r="AC34" s="76">
        <v>903.13229368248699</v>
      </c>
      <c r="AD34" s="76">
        <v>0</v>
      </c>
      <c r="AE34" s="76">
        <v>44.507211828688803</v>
      </c>
      <c r="AF34" s="76">
        <v>5.1262217513422002</v>
      </c>
      <c r="AG34" s="76">
        <v>214.61523514999701</v>
      </c>
      <c r="AH34" s="76">
        <v>215.67810664727699</v>
      </c>
      <c r="AI34" s="76">
        <v>145.388548906902</v>
      </c>
      <c r="AJ34" s="76">
        <v>4.5954420200778703</v>
      </c>
      <c r="AK34" s="76">
        <v>232.856797561577</v>
      </c>
      <c r="AL34" s="76">
        <v>0</v>
      </c>
      <c r="AM34" s="76">
        <v>11150.4258030004</v>
      </c>
      <c r="AN34" s="76">
        <v>29356.6560587024</v>
      </c>
      <c r="AO34" s="76">
        <v>3261.8539988072998</v>
      </c>
      <c r="AP34" s="76">
        <v>32618.510057509699</v>
      </c>
      <c r="AQ34" s="76">
        <v>3.8545868233822202E-2</v>
      </c>
      <c r="AR34" s="76">
        <v>264.64871202355602</v>
      </c>
      <c r="AS34" s="76">
        <v>83.452889247838101</v>
      </c>
      <c r="AT34" s="76">
        <v>3360.4178721992898</v>
      </c>
      <c r="AU34" s="76">
        <v>91.7840786350082</v>
      </c>
      <c r="AV34" s="76">
        <v>147.43563683724901</v>
      </c>
      <c r="AW34" s="76">
        <v>322.29905771259399</v>
      </c>
      <c r="AX34" s="76">
        <v>161.53664077779001</v>
      </c>
      <c r="AY34" s="76">
        <v>4.8063922784217104</v>
      </c>
      <c r="AZ34" s="76">
        <v>40.140555668689402</v>
      </c>
      <c r="BA34" s="76">
        <v>10030.3709611215</v>
      </c>
      <c r="BB34" s="76">
        <v>7520.1912232510504</v>
      </c>
      <c r="BC34" s="76">
        <v>2510.17973787044</v>
      </c>
      <c r="BD34" s="76">
        <v>0.18005603465665701</v>
      </c>
      <c r="BE34" s="76">
        <v>8.8503514365978493</v>
      </c>
      <c r="BF34" s="76">
        <v>2270.8403065901598</v>
      </c>
      <c r="BG34" s="76">
        <v>20.5943188842407</v>
      </c>
      <c r="BH34" s="76">
        <v>838.57297371980496</v>
      </c>
      <c r="BI34" s="76">
        <v>181.04990102371599</v>
      </c>
      <c r="BJ34" s="76">
        <v>99.387642084910894</v>
      </c>
      <c r="BK34" s="76">
        <v>2096.6026811234701</v>
      </c>
      <c r="BL34" s="76">
        <v>782.39971404479797</v>
      </c>
      <c r="BM34" s="76">
        <v>257.21107770410703</v>
      </c>
      <c r="BN34" s="76">
        <v>815.88910271003101</v>
      </c>
      <c r="BO34" s="76">
        <v>79.557560781758895</v>
      </c>
      <c r="BP34" s="76">
        <v>21484.667886436298</v>
      </c>
      <c r="BQ34" s="76">
        <v>864.17369991169699</v>
      </c>
      <c r="BR34" s="76">
        <v>193.17111242668199</v>
      </c>
      <c r="BS34" s="76">
        <v>36.184696214777198</v>
      </c>
      <c r="BT34" s="76">
        <v>1788.3242625476</v>
      </c>
      <c r="BU34" s="76">
        <v>1.3877915133682699</v>
      </c>
      <c r="BV34" s="76">
        <v>434.32370364403101</v>
      </c>
      <c r="BW34" s="76">
        <v>9455.9603984247897</v>
      </c>
      <c r="BX34" s="76">
        <v>636.68790286028297</v>
      </c>
      <c r="BY34" s="94"/>
      <c r="BZ34" s="29">
        <f t="shared" si="0"/>
        <v>0</v>
      </c>
      <c r="CA34" s="69">
        <f t="shared" si="1"/>
        <v>1.827630695778869E-6</v>
      </c>
      <c r="CB34" s="69">
        <f t="shared" si="2"/>
        <v>3.2326265464171605E-6</v>
      </c>
      <c r="CC34" s="69">
        <f t="shared" si="3"/>
        <v>-1.0632944656842618E-6</v>
      </c>
      <c r="CD34" s="69">
        <f t="shared" si="4"/>
        <v>3.0782718519552515E-5</v>
      </c>
      <c r="CE34" s="69">
        <f t="shared" si="5"/>
        <v>4.1137345529018357E-5</v>
      </c>
      <c r="CF34" s="69">
        <f t="shared" si="6"/>
        <v>-1.3236059271908816E-5</v>
      </c>
      <c r="CG34" s="69">
        <f t="shared" si="7"/>
        <v>-4.7319802621683617E-6</v>
      </c>
    </row>
    <row r="35" spans="1:85">
      <c r="A35" s="15" t="s">
        <v>493</v>
      </c>
      <c r="B35" s="76">
        <v>4506.6414648016898</v>
      </c>
      <c r="C35" s="76">
        <v>102.798922435658</v>
      </c>
      <c r="D35" s="76">
        <v>7712.5266827645701</v>
      </c>
      <c r="E35" s="76">
        <v>6462.7020570488703</v>
      </c>
      <c r="F35" s="76">
        <v>3806.2676851536798</v>
      </c>
      <c r="G35" s="76">
        <v>128359.611344712</v>
      </c>
      <c r="H35" s="76">
        <v>1173.65485922367</v>
      </c>
      <c r="I35" s="76"/>
      <c r="J35" s="76"/>
      <c r="K35" s="76"/>
      <c r="L35" s="76"/>
      <c r="M35" s="76" t="s">
        <v>394</v>
      </c>
      <c r="N35" s="76">
        <v>0</v>
      </c>
      <c r="O35" s="76">
        <v>27.115484002205001</v>
      </c>
      <c r="P35" s="76">
        <v>1.2310042694125201</v>
      </c>
      <c r="Q35" s="76">
        <v>1.2310042694125201</v>
      </c>
      <c r="R35" s="76">
        <v>0.35272463218637801</v>
      </c>
      <c r="S35" s="76">
        <v>0</v>
      </c>
      <c r="T35" s="76">
        <v>14.8077058445999</v>
      </c>
      <c r="U35" s="76">
        <v>2541.3303552361099</v>
      </c>
      <c r="V35" s="76">
        <v>4506.6357342173997</v>
      </c>
      <c r="W35" s="76">
        <v>25.825775586986701</v>
      </c>
      <c r="X35" s="76">
        <v>292.27942703194202</v>
      </c>
      <c r="Y35" s="76">
        <v>10.335010681818099</v>
      </c>
      <c r="Z35" s="76">
        <v>0</v>
      </c>
      <c r="AA35" s="76">
        <v>0</v>
      </c>
      <c r="AB35" s="76">
        <v>77.829712998364698</v>
      </c>
      <c r="AC35" s="76">
        <v>77.829712998364698</v>
      </c>
      <c r="AD35" s="76">
        <v>0</v>
      </c>
      <c r="AE35" s="76">
        <v>9.4378727994498597</v>
      </c>
      <c r="AF35" s="76">
        <v>1.9417457842115899E-3</v>
      </c>
      <c r="AG35" s="76">
        <v>1.0869412936594001</v>
      </c>
      <c r="AH35" s="76">
        <v>2.0891684507570001E-2</v>
      </c>
      <c r="AI35" s="76">
        <v>0</v>
      </c>
      <c r="AJ35" s="76">
        <v>6.5461141812860404E-2</v>
      </c>
      <c r="AK35" s="76">
        <v>102.798958381918</v>
      </c>
      <c r="AL35" s="76">
        <v>0</v>
      </c>
      <c r="AM35" s="76">
        <v>1493.05665900846</v>
      </c>
      <c r="AN35" s="76">
        <v>6941.2722547621297</v>
      </c>
      <c r="AO35" s="76">
        <v>771.25285205564103</v>
      </c>
      <c r="AP35" s="76">
        <v>7712.5251068177804</v>
      </c>
      <c r="AQ35" s="76">
        <v>0</v>
      </c>
      <c r="AR35" s="76">
        <v>15.2322551001515</v>
      </c>
      <c r="AS35" s="76">
        <v>26.514682273692799</v>
      </c>
      <c r="AT35" s="76">
        <v>580.42651417181105</v>
      </c>
      <c r="AU35" s="76">
        <v>33.910766015899704</v>
      </c>
      <c r="AV35" s="76">
        <v>17.146508759555001</v>
      </c>
      <c r="AW35" s="76">
        <v>96.423008724405605</v>
      </c>
      <c r="AX35" s="76">
        <v>6.9896034559662201</v>
      </c>
      <c r="AY35" s="76">
        <v>0</v>
      </c>
      <c r="AZ35" s="76">
        <v>149.35441277874099</v>
      </c>
      <c r="BA35" s="76">
        <v>6462.5064237843198</v>
      </c>
      <c r="BB35" s="76">
        <v>3806.0742123046298</v>
      </c>
      <c r="BC35" s="76">
        <v>2656.4322114796801</v>
      </c>
      <c r="BD35" s="76">
        <v>2.3554599098309601</v>
      </c>
      <c r="BE35" s="76">
        <v>0.103027144066534</v>
      </c>
      <c r="BF35" s="76">
        <v>1295.04070690362</v>
      </c>
      <c r="BG35" s="76">
        <v>4.4552252947303899</v>
      </c>
      <c r="BH35" s="76">
        <v>291.12781865495998</v>
      </c>
      <c r="BI35" s="76">
        <v>4.4436977991809803</v>
      </c>
      <c r="BJ35" s="76">
        <v>2.1495082907510601</v>
      </c>
      <c r="BK35" s="76">
        <v>728.34738585238995</v>
      </c>
      <c r="BL35" s="76">
        <v>387.87389457855102</v>
      </c>
      <c r="BM35" s="76">
        <v>257.95028598738298</v>
      </c>
      <c r="BN35" s="76">
        <v>780.44370133567998</v>
      </c>
      <c r="BO35" s="76">
        <v>109.31841312377099</v>
      </c>
      <c r="BP35" s="76">
        <v>128359.249808402</v>
      </c>
      <c r="BQ35" s="76">
        <v>2.7174334390747399</v>
      </c>
      <c r="BR35" s="76">
        <v>897.25611904231403</v>
      </c>
      <c r="BS35" s="76">
        <v>0</v>
      </c>
      <c r="BT35" s="76">
        <v>22.619448858690198</v>
      </c>
      <c r="BU35" s="76">
        <v>0</v>
      </c>
      <c r="BV35" s="76">
        <v>1.99936999109969</v>
      </c>
      <c r="BW35" s="76">
        <v>1173.65202221806</v>
      </c>
      <c r="BX35" s="76">
        <v>23.489124300831701</v>
      </c>
      <c r="BY35" s="94"/>
      <c r="BZ35" s="29">
        <f t="shared" si="0"/>
        <v>0</v>
      </c>
      <c r="CA35" s="69">
        <f t="shared" si="1"/>
        <v>-1.2715864652057671E-6</v>
      </c>
      <c r="CB35" s="69">
        <f t="shared" si="2"/>
        <v>3.4967545521995134E-7</v>
      </c>
      <c r="CC35" s="69">
        <f t="shared" si="3"/>
        <v>-2.0433599188619377E-7</v>
      </c>
      <c r="CD35" s="69">
        <f t="shared" ref="CD35:CD51" si="9">IF(E35=0,"",(BA35-E35)/E35)</f>
        <v>-3.0271125424554344E-5</v>
      </c>
      <c r="CE35" s="69">
        <f t="shared" ref="CE35:CE51" si="10">IF(F35=0,"",(BB35-F35)/F35)</f>
        <v>-5.0830068995070141E-5</v>
      </c>
      <c r="CF35" s="69">
        <f t="shared" si="6"/>
        <v>-2.8165893165977423E-6</v>
      </c>
      <c r="CG35" s="69">
        <f t="shared" si="7"/>
        <v>-2.4172401176499238E-6</v>
      </c>
    </row>
    <row r="36" spans="1:85">
      <c r="A36" s="15" t="s">
        <v>494</v>
      </c>
      <c r="B36" s="76">
        <v>4246.0549742442399</v>
      </c>
      <c r="C36" s="76">
        <v>32.355484471667602</v>
      </c>
      <c r="D36" s="76">
        <v>12548.4151852655</v>
      </c>
      <c r="E36" s="76">
        <v>3524.5865350812201</v>
      </c>
      <c r="F36" s="76">
        <v>2373.6639811037699</v>
      </c>
      <c r="G36" s="76">
        <v>11843.374680322</v>
      </c>
      <c r="H36" s="76">
        <v>2068.61606068226</v>
      </c>
      <c r="I36" s="76"/>
      <c r="J36" s="76"/>
      <c r="K36" s="76"/>
      <c r="L36" s="76"/>
      <c r="M36" s="76" t="s">
        <v>449</v>
      </c>
      <c r="N36" s="76">
        <v>2.00806497880806E-2</v>
      </c>
      <c r="O36" s="76">
        <v>44.7104981787786</v>
      </c>
      <c r="P36" s="76">
        <v>1.7825787351697999</v>
      </c>
      <c r="Q36" s="76">
        <v>1.7825787351697999</v>
      </c>
      <c r="R36" s="76">
        <v>1.22075094375402</v>
      </c>
      <c r="S36" s="76">
        <v>0</v>
      </c>
      <c r="T36" s="76">
        <v>117.80745215880199</v>
      </c>
      <c r="U36" s="76">
        <v>4016.43108921356</v>
      </c>
      <c r="V36" s="76">
        <v>4246.0526965798499</v>
      </c>
      <c r="W36" s="76">
        <v>35.804604152380598</v>
      </c>
      <c r="X36" s="76">
        <v>420.54307002028702</v>
      </c>
      <c r="Y36" s="76">
        <v>12.659597635540299</v>
      </c>
      <c r="Z36" s="76">
        <v>0.30323786632274402</v>
      </c>
      <c r="AA36" s="76">
        <v>3.2039601707479701E-2</v>
      </c>
      <c r="AB36" s="76">
        <v>294.03262841532597</v>
      </c>
      <c r="AC36" s="76">
        <v>294.03262841532597</v>
      </c>
      <c r="AD36" s="76">
        <v>0</v>
      </c>
      <c r="AE36" s="76">
        <v>12.5068041183491</v>
      </c>
      <c r="AF36" s="76">
        <v>1.2831966035648701E-3</v>
      </c>
      <c r="AG36" s="76">
        <v>13.5385804464952</v>
      </c>
      <c r="AH36" s="76">
        <v>5.9273407178689999</v>
      </c>
      <c r="AI36" s="76">
        <v>21.387131243131201</v>
      </c>
      <c r="AJ36" s="76">
        <v>3.87470758814627E-2</v>
      </c>
      <c r="AK36" s="76">
        <v>32.355387706586797</v>
      </c>
      <c r="AL36" s="76">
        <v>0</v>
      </c>
      <c r="AM36" s="76">
        <v>2534.7198705078899</v>
      </c>
      <c r="AN36" s="76">
        <v>11293.4838113566</v>
      </c>
      <c r="AO36" s="76">
        <v>1254.8333413124101</v>
      </c>
      <c r="AP36" s="76">
        <v>12548.317152669</v>
      </c>
      <c r="AQ36" s="76">
        <v>3.3848118458197698E-3</v>
      </c>
      <c r="AR36" s="76">
        <v>52.501941453413998</v>
      </c>
      <c r="AS36" s="76">
        <v>15.955377598400499</v>
      </c>
      <c r="AT36" s="76">
        <v>907.29544291392995</v>
      </c>
      <c r="AU36" s="76">
        <v>22.762606397936398</v>
      </c>
      <c r="AV36" s="76">
        <v>29.070282773400098</v>
      </c>
      <c r="AW36" s="76">
        <v>118.755984464359</v>
      </c>
      <c r="AX36" s="76">
        <v>19.074086461714199</v>
      </c>
      <c r="AY36" s="76">
        <v>0.38165671819970698</v>
      </c>
      <c r="AZ36" s="76">
        <v>116.76780231512301</v>
      </c>
      <c r="BA36" s="76">
        <v>3524.58800383982</v>
      </c>
      <c r="BB36" s="76">
        <v>2373.66567431872</v>
      </c>
      <c r="BC36" s="76">
        <v>1150.9223295211</v>
      </c>
      <c r="BD36" s="76">
        <v>5.6580803299216704</v>
      </c>
      <c r="BE36" s="76">
        <v>4.93000380627985E-2</v>
      </c>
      <c r="BF36" s="76">
        <v>462.197554781549</v>
      </c>
      <c r="BG36" s="76">
        <v>6.8088373529103503</v>
      </c>
      <c r="BH36" s="76">
        <v>308.40909558414103</v>
      </c>
      <c r="BI36" s="76">
        <v>35.232488353808698</v>
      </c>
      <c r="BJ36" s="76">
        <v>28.918392770602399</v>
      </c>
      <c r="BK36" s="76">
        <v>771.00961150989099</v>
      </c>
      <c r="BL36" s="76">
        <v>208.976057176875</v>
      </c>
      <c r="BM36" s="76">
        <v>193.63629733218599</v>
      </c>
      <c r="BN36" s="76">
        <v>229.71622392568901</v>
      </c>
      <c r="BO36" s="76">
        <v>9.26199561082462</v>
      </c>
      <c r="BP36" s="76">
        <v>11843.365263314499</v>
      </c>
      <c r="BQ36" s="76">
        <v>21.482970379688499</v>
      </c>
      <c r="BR36" s="76">
        <v>62.055273092478402</v>
      </c>
      <c r="BS36" s="76">
        <v>3.5683175879230801E-3</v>
      </c>
      <c r="BT36" s="76">
        <v>283.15911156674298</v>
      </c>
      <c r="BU36" s="76">
        <v>0</v>
      </c>
      <c r="BV36" s="76">
        <v>39.385408901044698</v>
      </c>
      <c r="BW36" s="76">
        <v>2068.6102907176501</v>
      </c>
      <c r="BX36" s="76">
        <v>45.370899782004201</v>
      </c>
      <c r="BY36" s="94"/>
      <c r="BZ36" s="29">
        <f t="shared" si="0"/>
        <v>0</v>
      </c>
      <c r="CA36" s="69">
        <f t="shared" si="1"/>
        <v>-5.3641895920740683E-7</v>
      </c>
      <c r="CB36" s="69">
        <f t="shared" si="2"/>
        <v>-2.990685578816206E-6</v>
      </c>
      <c r="CC36" s="69">
        <f t="shared" si="3"/>
        <v>-7.8123488147222548E-6</v>
      </c>
      <c r="CD36" s="69">
        <f t="shared" si="9"/>
        <v>4.1671798529947108E-7</v>
      </c>
      <c r="CE36" s="69">
        <f t="shared" si="10"/>
        <v>7.1333388534203276E-7</v>
      </c>
      <c r="CF36" s="69">
        <f t="shared" si="6"/>
        <v>-7.9512873273034522E-7</v>
      </c>
      <c r="CG36" s="69">
        <f t="shared" si="7"/>
        <v>-2.7892873499447669E-6</v>
      </c>
    </row>
    <row r="37" spans="1:85">
      <c r="A37" s="15" t="s">
        <v>495</v>
      </c>
      <c r="B37" s="76">
        <v>2317.2208106152998</v>
      </c>
      <c r="C37" s="76">
        <v>39.713433199867602</v>
      </c>
      <c r="D37" s="76">
        <v>4916.3737083222704</v>
      </c>
      <c r="E37" s="76">
        <v>1198.7934790788599</v>
      </c>
      <c r="F37" s="76">
        <v>1003.31288095575</v>
      </c>
      <c r="G37" s="76">
        <v>2540.7720933537298</v>
      </c>
      <c r="H37" s="76">
        <v>5409.1983590388199</v>
      </c>
      <c r="I37" s="76"/>
      <c r="J37" s="76"/>
      <c r="K37" s="76"/>
      <c r="L37" s="76"/>
      <c r="M37" s="76" t="s">
        <v>450</v>
      </c>
      <c r="N37" s="76">
        <v>1.4273420979751701</v>
      </c>
      <c r="O37" s="76">
        <v>440.58813483418601</v>
      </c>
      <c r="P37" s="76">
        <v>38.096034939744001</v>
      </c>
      <c r="Q37" s="76">
        <v>38.004912654897097</v>
      </c>
      <c r="R37" s="76">
        <v>29.214248978094901</v>
      </c>
      <c r="S37" s="76">
        <v>0.73423889347035198</v>
      </c>
      <c r="T37" s="76">
        <v>54.2244846010991</v>
      </c>
      <c r="U37" s="76">
        <v>614.38998547281199</v>
      </c>
      <c r="V37" s="76">
        <v>2317.2393897606298</v>
      </c>
      <c r="W37" s="76">
        <v>32.724329601503399</v>
      </c>
      <c r="X37" s="76">
        <v>9.3055559917780997</v>
      </c>
      <c r="Y37" s="76">
        <v>5.2365934328613202</v>
      </c>
      <c r="Z37" s="76">
        <v>11.059093955378501</v>
      </c>
      <c r="AA37" s="76">
        <v>1.0048036061869901</v>
      </c>
      <c r="AB37" s="76">
        <v>243.13456857841101</v>
      </c>
      <c r="AC37" s="76">
        <v>243.13456857841101</v>
      </c>
      <c r="AD37" s="76">
        <v>0</v>
      </c>
      <c r="AE37" s="76">
        <v>5.1823959187786404</v>
      </c>
      <c r="AF37" s="76">
        <v>0.685440673136129</v>
      </c>
      <c r="AG37" s="76">
        <v>343.42380441348598</v>
      </c>
      <c r="AH37" s="76">
        <v>374.81786488689397</v>
      </c>
      <c r="AI37" s="76">
        <v>410.72652686152202</v>
      </c>
      <c r="AJ37" s="76">
        <v>16.4516373543767</v>
      </c>
      <c r="AK37" s="76">
        <v>39.713282775398802</v>
      </c>
      <c r="AL37" s="76">
        <v>0</v>
      </c>
      <c r="AM37" s="76">
        <v>5887.5061932902199</v>
      </c>
      <c r="AN37" s="76">
        <v>4424.7608718309702</v>
      </c>
      <c r="AO37" s="76">
        <v>491.639445014633</v>
      </c>
      <c r="AP37" s="76">
        <v>4916.4003168456002</v>
      </c>
      <c r="AQ37" s="76">
        <v>3.5439706036255597E-2</v>
      </c>
      <c r="AR37" s="76">
        <v>73.006261205966595</v>
      </c>
      <c r="AS37" s="76">
        <v>9.3791698308503602</v>
      </c>
      <c r="AT37" s="76">
        <v>1570.85322824739</v>
      </c>
      <c r="AU37" s="76">
        <v>10.256266680996699</v>
      </c>
      <c r="AV37" s="76">
        <v>24.5735284467886</v>
      </c>
      <c r="AW37" s="76">
        <v>50.763012770272802</v>
      </c>
      <c r="AX37" s="76">
        <v>16.648686015531499</v>
      </c>
      <c r="AY37" s="76">
        <v>6.0220966400458797</v>
      </c>
      <c r="AZ37" s="76">
        <v>5.4180429127465697</v>
      </c>
      <c r="BA37" s="76">
        <v>1200.9441359729101</v>
      </c>
      <c r="BB37" s="76">
        <v>1003.3695673347599</v>
      </c>
      <c r="BC37" s="76">
        <v>197.574568638149</v>
      </c>
      <c r="BD37" s="76">
        <v>1.15132679662912E-2</v>
      </c>
      <c r="BE37" s="76">
        <v>0.28353811868582501</v>
      </c>
      <c r="BF37" s="76">
        <v>185.2392372052</v>
      </c>
      <c r="BG37" s="76">
        <v>4.2421601944476697</v>
      </c>
      <c r="BH37" s="76">
        <v>135.10087791905701</v>
      </c>
      <c r="BI37" s="76">
        <v>32.691502608618897</v>
      </c>
      <c r="BJ37" s="76">
        <v>17.764237008989301</v>
      </c>
      <c r="BK37" s="76">
        <v>337.69041285955899</v>
      </c>
      <c r="BL37" s="76">
        <v>38.961821855824397</v>
      </c>
      <c r="BM37" s="76">
        <v>31.970797430512999</v>
      </c>
      <c r="BN37" s="76">
        <v>129.63025173586399</v>
      </c>
      <c r="BO37" s="76">
        <v>5.6842356886319596</v>
      </c>
      <c r="BP37" s="76">
        <v>2540.7655427389</v>
      </c>
      <c r="BQ37" s="76">
        <v>380.729558068117</v>
      </c>
      <c r="BR37" s="76">
        <v>20.941210282577401</v>
      </c>
      <c r="BS37" s="76">
        <v>257.27057214768899</v>
      </c>
      <c r="BT37" s="76">
        <v>595.54900367522703</v>
      </c>
      <c r="BU37" s="76">
        <v>1.27783059458655</v>
      </c>
      <c r="BV37" s="76">
        <v>186.34948710898701</v>
      </c>
      <c r="BW37" s="76">
        <v>5409.1617144904303</v>
      </c>
      <c r="BX37" s="76">
        <v>999.46034047385297</v>
      </c>
      <c r="BY37" s="94"/>
      <c r="BZ37" s="29">
        <f t="shared" si="0"/>
        <v>0</v>
      </c>
      <c r="CA37" s="69">
        <f t="shared" si="1"/>
        <v>8.017857100588182E-6</v>
      </c>
      <c r="CB37" s="69">
        <f t="shared" si="2"/>
        <v>-3.7877477890734596E-6</v>
      </c>
      <c r="CC37" s="69">
        <f t="shared" si="3"/>
        <v>5.4122255362117251E-6</v>
      </c>
      <c r="CD37" s="69">
        <f t="shared" si="9"/>
        <v>1.7940178450942905E-3</v>
      </c>
      <c r="CE37" s="69">
        <f t="shared" si="10"/>
        <v>5.6499203873461315E-5</v>
      </c>
      <c r="CF37" s="69">
        <f t="shared" si="6"/>
        <v>-2.5781985117766385E-6</v>
      </c>
      <c r="CG37" s="69">
        <f t="shared" si="7"/>
        <v>-6.7744878182176491E-6</v>
      </c>
    </row>
    <row r="38" spans="1:85">
      <c r="A38" s="15" t="s">
        <v>496</v>
      </c>
      <c r="B38" s="76">
        <v>206.97609106574399</v>
      </c>
      <c r="C38" s="76">
        <v>0.159580755026618</v>
      </c>
      <c r="D38" s="76">
        <v>1318.7738893345499</v>
      </c>
      <c r="E38" s="76">
        <v>2130.01056483005</v>
      </c>
      <c r="F38" s="76">
        <v>1206.5578921655101</v>
      </c>
      <c r="G38" s="76">
        <v>100.420106914998</v>
      </c>
      <c r="H38" s="76">
        <v>57.209288791830701</v>
      </c>
      <c r="I38" s="76"/>
      <c r="J38" s="76"/>
      <c r="K38" s="76"/>
      <c r="L38" s="76"/>
      <c r="M38" s="76" t="s">
        <v>395</v>
      </c>
      <c r="N38" s="76">
        <v>0</v>
      </c>
      <c r="O38" s="76">
        <v>6.8457399787253499E-3</v>
      </c>
      <c r="P38" s="76">
        <v>0</v>
      </c>
      <c r="Q38" s="76">
        <v>0</v>
      </c>
      <c r="R38" s="76">
        <v>0</v>
      </c>
      <c r="S38" s="76">
        <v>0</v>
      </c>
      <c r="T38" s="76">
        <v>7.7946447707356201</v>
      </c>
      <c r="U38" s="76">
        <v>13.398085174876099</v>
      </c>
      <c r="V38" s="76">
        <v>206.97314019962801</v>
      </c>
      <c r="W38" s="76">
        <v>18.710709969692498</v>
      </c>
      <c r="X38" s="76">
        <v>2.4886558554519702</v>
      </c>
      <c r="Y38" s="76">
        <v>6.1827830556044203</v>
      </c>
      <c r="Z38" s="76">
        <v>3.0241835118614002</v>
      </c>
      <c r="AA38" s="76">
        <v>0</v>
      </c>
      <c r="AB38" s="76">
        <v>1.02683005389198E-2</v>
      </c>
      <c r="AC38" s="76">
        <v>1.02683005389198E-2</v>
      </c>
      <c r="AD38" s="76">
        <v>0</v>
      </c>
      <c r="AE38" s="76">
        <v>3.9731635823343598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0.15958121695133701</v>
      </c>
      <c r="AL38" s="76">
        <v>0</v>
      </c>
      <c r="AM38" s="76">
        <v>59.704338277198097</v>
      </c>
      <c r="AN38" s="76">
        <v>1186.87002338001</v>
      </c>
      <c r="AO38" s="76">
        <v>131.874332902329</v>
      </c>
      <c r="AP38" s="76">
        <v>1318.74435628234</v>
      </c>
      <c r="AQ38" s="76">
        <v>0</v>
      </c>
      <c r="AR38" s="76">
        <v>10.121418141768199</v>
      </c>
      <c r="AS38" s="76">
        <v>0</v>
      </c>
      <c r="AT38" s="76">
        <v>7.2787411458952702</v>
      </c>
      <c r="AU38" s="76">
        <v>7.3791879287025104</v>
      </c>
      <c r="AV38" s="76">
        <v>6.2025417658801603</v>
      </c>
      <c r="AW38" s="76">
        <v>70.289031421374702</v>
      </c>
      <c r="AX38" s="76">
        <v>2.3170126820879999E-2</v>
      </c>
      <c r="AY38" s="76">
        <v>0</v>
      </c>
      <c r="AZ38" s="76">
        <v>102.62852258651699</v>
      </c>
      <c r="BA38" s="76">
        <v>2129.9389928052001</v>
      </c>
      <c r="BB38" s="76">
        <v>1206.48806339169</v>
      </c>
      <c r="BC38" s="76">
        <v>923.45092941351402</v>
      </c>
      <c r="BD38" s="76">
        <v>1.64552709756003</v>
      </c>
      <c r="BE38" s="76">
        <v>9.8938694974013505E-6</v>
      </c>
      <c r="BF38" s="76">
        <v>199.303110947601</v>
      </c>
      <c r="BG38" s="76">
        <v>1.74235332374323</v>
      </c>
      <c r="BH38" s="76">
        <v>165.49586001201399</v>
      </c>
      <c r="BI38" s="76">
        <v>0</v>
      </c>
      <c r="BJ38" s="76">
        <v>3.8128188958150698E-2</v>
      </c>
      <c r="BK38" s="76">
        <v>416.05567644085801</v>
      </c>
      <c r="BL38" s="76">
        <v>0.25155123000490498</v>
      </c>
      <c r="BM38" s="76">
        <v>156.893346979943</v>
      </c>
      <c r="BN38" s="76">
        <v>78.791291138632104</v>
      </c>
      <c r="BO38" s="76">
        <v>3.0553921416249098E-4</v>
      </c>
      <c r="BP38" s="76">
        <v>100.41879328075299</v>
      </c>
      <c r="BQ38" s="76">
        <v>8.2003640821177295E-2</v>
      </c>
      <c r="BR38" s="76">
        <v>0.15100751224942999</v>
      </c>
      <c r="BS38" s="76">
        <v>0</v>
      </c>
      <c r="BT38" s="76">
        <v>8.0353038066105706E-3</v>
      </c>
      <c r="BU38" s="76">
        <v>0</v>
      </c>
      <c r="BV38" s="76">
        <v>3.9060632589824403E-2</v>
      </c>
      <c r="BW38" s="76">
        <v>57.208771121656298</v>
      </c>
      <c r="BX38" s="76">
        <v>6.9984863021323998E-3</v>
      </c>
      <c r="BY38" s="94"/>
      <c r="BZ38" s="29">
        <f t="shared" si="0"/>
        <v>0</v>
      </c>
      <c r="CA38" s="69">
        <f t="shared" si="1"/>
        <v>-1.425703858250772E-5</v>
      </c>
      <c r="CB38" s="69">
        <f t="shared" si="2"/>
        <v>2.8946141965923264E-6</v>
      </c>
      <c r="CC38" s="69">
        <f t="shared" si="3"/>
        <v>-2.2394325857332246E-5</v>
      </c>
      <c r="CD38" s="69">
        <f t="shared" si="9"/>
        <v>-3.3601722935898732E-5</v>
      </c>
      <c r="CE38" s="69">
        <f t="shared" si="10"/>
        <v>-5.7874366637091762E-5</v>
      </c>
      <c r="CF38" s="69">
        <f t="shared" si="6"/>
        <v>-1.3081386640228659E-5</v>
      </c>
      <c r="CG38" s="69">
        <f t="shared" si="7"/>
        <v>-9.0487084411601332E-6</v>
      </c>
    </row>
    <row r="39" spans="1:85">
      <c r="A39" s="15" t="s">
        <v>497</v>
      </c>
      <c r="B39" s="76">
        <v>10142.134498814799</v>
      </c>
      <c r="C39" s="76">
        <v>90.856085126699298</v>
      </c>
      <c r="D39" s="76">
        <v>23249.220254377102</v>
      </c>
      <c r="E39" s="76">
        <v>13644.711436056599</v>
      </c>
      <c r="F39" s="76">
        <v>8873.6968278877393</v>
      </c>
      <c r="G39" s="76">
        <v>70337.200624087898</v>
      </c>
      <c r="H39" s="76">
        <v>3104.1502408165002</v>
      </c>
      <c r="I39" s="76"/>
      <c r="J39" s="76"/>
      <c r="K39" s="76"/>
      <c r="L39" s="76"/>
      <c r="M39" s="76" t="s">
        <v>451</v>
      </c>
      <c r="N39" s="76">
        <v>0.35309663819397102</v>
      </c>
      <c r="O39" s="76">
        <v>653.26674560409697</v>
      </c>
      <c r="P39" s="76">
        <v>6.9910560801748698</v>
      </c>
      <c r="Q39" s="76">
        <v>6.9655777949651201</v>
      </c>
      <c r="R39" s="76">
        <v>18.456620364424001</v>
      </c>
      <c r="S39" s="76">
        <v>0.16818231728148</v>
      </c>
      <c r="T39" s="76">
        <v>81.092424925122899</v>
      </c>
      <c r="U39" s="76">
        <v>1719.5560815260401</v>
      </c>
      <c r="V39" s="76">
        <v>10142.1441228855</v>
      </c>
      <c r="W39" s="76">
        <v>48.2619872300426</v>
      </c>
      <c r="X39" s="76">
        <v>12.9711256613093</v>
      </c>
      <c r="Y39" s="76">
        <v>4.9211956488165498</v>
      </c>
      <c r="Z39" s="76">
        <v>0.67327703278162798</v>
      </c>
      <c r="AA39" s="76">
        <v>0.20549269457167099</v>
      </c>
      <c r="AB39" s="76">
        <v>1126.8699525428201</v>
      </c>
      <c r="AC39" s="76">
        <v>1126.8699525428201</v>
      </c>
      <c r="AD39" s="76">
        <v>0</v>
      </c>
      <c r="AE39" s="76">
        <v>2.8000864990851899</v>
      </c>
      <c r="AF39" s="76">
        <v>0.192940603771418</v>
      </c>
      <c r="AG39" s="76">
        <v>9.7165808987492603</v>
      </c>
      <c r="AH39" s="76">
        <v>27.209969782681501</v>
      </c>
      <c r="AI39" s="76">
        <v>2.10008901932903</v>
      </c>
      <c r="AJ39" s="76">
        <v>0.11068987116404</v>
      </c>
      <c r="AK39" s="76">
        <v>90.851419803678596</v>
      </c>
      <c r="AL39" s="76">
        <v>0</v>
      </c>
      <c r="AM39" s="76">
        <v>3772.7696636298001</v>
      </c>
      <c r="AN39" s="76">
        <v>20924.280607593799</v>
      </c>
      <c r="AO39" s="76">
        <v>2324.9204110738201</v>
      </c>
      <c r="AP39" s="76">
        <v>23249.2010186677</v>
      </c>
      <c r="AQ39" s="76">
        <v>1.82694292889541E-3</v>
      </c>
      <c r="AR39" s="76">
        <v>20.156896263920899</v>
      </c>
      <c r="AS39" s="76">
        <v>30.2013137981778</v>
      </c>
      <c r="AT39" s="76">
        <v>1324.32267291875</v>
      </c>
      <c r="AU39" s="76">
        <v>58.327988915160503</v>
      </c>
      <c r="AV39" s="76">
        <v>78.480920119931298</v>
      </c>
      <c r="AW39" s="76">
        <v>317.64408071120999</v>
      </c>
      <c r="AX39" s="76">
        <v>33.377608962890697</v>
      </c>
      <c r="AY39" s="76">
        <v>0.91805880487441804</v>
      </c>
      <c r="AZ39" s="76">
        <v>449.82137505800802</v>
      </c>
      <c r="BA39" s="76">
        <v>13644.3163431455</v>
      </c>
      <c r="BB39" s="76">
        <v>8873.3464096799198</v>
      </c>
      <c r="BC39" s="76">
        <v>4770.9699334656098</v>
      </c>
      <c r="BD39" s="76">
        <v>7.3612127563286096</v>
      </c>
      <c r="BE39" s="76">
        <v>0.23871504015167699</v>
      </c>
      <c r="BF39" s="76">
        <v>2213.1561005748499</v>
      </c>
      <c r="BG39" s="76">
        <v>9.9290707231711401</v>
      </c>
      <c r="BH39" s="76">
        <v>995.89231031156999</v>
      </c>
      <c r="BI39" s="76">
        <v>70.646376743442801</v>
      </c>
      <c r="BJ39" s="76">
        <v>37.846952337174798</v>
      </c>
      <c r="BK39" s="76">
        <v>2490.0312917541601</v>
      </c>
      <c r="BL39" s="76">
        <v>71.435568543343905</v>
      </c>
      <c r="BM39" s="76">
        <v>746.817894225543</v>
      </c>
      <c r="BN39" s="76">
        <v>1320.3525964273999</v>
      </c>
      <c r="BO39" s="76">
        <v>12.3025424158654</v>
      </c>
      <c r="BP39" s="76">
        <v>70333.726996632497</v>
      </c>
      <c r="BQ39" s="76">
        <v>247.75643155058799</v>
      </c>
      <c r="BR39" s="76">
        <v>752.56744617691299</v>
      </c>
      <c r="BS39" s="76">
        <v>0.17737991622546601</v>
      </c>
      <c r="BT39" s="76">
        <v>184.23809231689401</v>
      </c>
      <c r="BU39" s="76">
        <v>0</v>
      </c>
      <c r="BV39" s="76">
        <v>81.782413662668304</v>
      </c>
      <c r="BW39" s="76">
        <v>3104.1359074389402</v>
      </c>
      <c r="BX39" s="76">
        <v>89.758890726786404</v>
      </c>
      <c r="BY39" s="94"/>
      <c r="BZ39" s="29">
        <f t="shared" si="0"/>
        <v>0</v>
      </c>
      <c r="CA39" s="69">
        <f t="shared" si="1"/>
        <v>9.4891964821240436E-7</v>
      </c>
      <c r="CB39" s="69">
        <f t="shared" si="2"/>
        <v>-5.1348492665042236E-5</v>
      </c>
      <c r="CC39" s="69">
        <f t="shared" si="3"/>
        <v>-8.2737008774998036E-7</v>
      </c>
      <c r="CD39" s="69">
        <f t="shared" si="9"/>
        <v>-2.8955754245975727E-5</v>
      </c>
      <c r="CE39" s="69">
        <f t="shared" si="10"/>
        <v>-3.9489540223895851E-5</v>
      </c>
      <c r="CF39" s="69">
        <f t="shared" si="6"/>
        <v>-4.9385352623942702E-5</v>
      </c>
      <c r="CG39" s="69">
        <f t="shared" si="7"/>
        <v>-4.6174883456054513E-6</v>
      </c>
    </row>
    <row r="40" spans="1:85">
      <c r="A40" s="15" t="s">
        <v>498</v>
      </c>
      <c r="B40" s="76">
        <v>685.72706670753405</v>
      </c>
      <c r="C40" s="76">
        <v>89.388290383350395</v>
      </c>
      <c r="D40" s="76">
        <v>4312.8337434198802</v>
      </c>
      <c r="E40" s="76">
        <v>1184.24800216259</v>
      </c>
      <c r="F40" s="76">
        <v>742.667999642636</v>
      </c>
      <c r="G40" s="76">
        <v>60419.798101984503</v>
      </c>
      <c r="H40" s="76">
        <v>505.45649386872498</v>
      </c>
      <c r="I40" s="76"/>
      <c r="J40" s="76"/>
      <c r="K40" s="76"/>
      <c r="L40" s="76"/>
      <c r="M40" s="76" t="s">
        <v>452</v>
      </c>
      <c r="N40" s="76">
        <v>0.12339294725993</v>
      </c>
      <c r="O40" s="76">
        <v>38.724966513294099</v>
      </c>
      <c r="P40" s="76">
        <v>5.4626634658277897</v>
      </c>
      <c r="Q40" s="76">
        <v>5.45366778782385</v>
      </c>
      <c r="R40" s="76">
        <v>0.78794725193869197</v>
      </c>
      <c r="S40" s="76">
        <v>6.1972627874137903E-2</v>
      </c>
      <c r="T40" s="76">
        <v>8.1710587926444198</v>
      </c>
      <c r="U40" s="76">
        <v>30.8322835892447</v>
      </c>
      <c r="V40" s="76">
        <v>685.68568427829098</v>
      </c>
      <c r="W40" s="76">
        <v>7.1387883590157397</v>
      </c>
      <c r="X40" s="76">
        <v>2.78137670542029</v>
      </c>
      <c r="Y40" s="76">
        <v>3.762210271027</v>
      </c>
      <c r="Z40" s="76">
        <v>0.26942570671759303</v>
      </c>
      <c r="AA40" s="76">
        <v>7.0990068839321505E-2</v>
      </c>
      <c r="AB40" s="76">
        <v>53.340096067964403</v>
      </c>
      <c r="AC40" s="76">
        <v>53.340096067964403</v>
      </c>
      <c r="AD40" s="76">
        <v>0</v>
      </c>
      <c r="AE40" s="76">
        <v>5.2310991493348897</v>
      </c>
      <c r="AF40" s="76">
        <v>6.9403777085103494E-2</v>
      </c>
      <c r="AG40" s="76">
        <v>20.840617272771901</v>
      </c>
      <c r="AH40" s="76">
        <v>0.92214596493548795</v>
      </c>
      <c r="AI40" s="76">
        <v>42.120262161521403</v>
      </c>
      <c r="AJ40" s="76">
        <v>0.96970427715570595</v>
      </c>
      <c r="AK40" s="76">
        <v>89.380663107304301</v>
      </c>
      <c r="AL40" s="76">
        <v>0</v>
      </c>
      <c r="AM40" s="76">
        <v>552.81046081064005</v>
      </c>
      <c r="AN40" s="76">
        <v>3881.2407093371298</v>
      </c>
      <c r="AO40" s="76">
        <v>431.24927619283801</v>
      </c>
      <c r="AP40" s="76">
        <v>4312.48998552996</v>
      </c>
      <c r="AQ40" s="76">
        <v>5.0442826589946002E-4</v>
      </c>
      <c r="AR40" s="76">
        <v>23.338314153122202</v>
      </c>
      <c r="AS40" s="76">
        <v>5.3268924039749303E-2</v>
      </c>
      <c r="AT40" s="76">
        <v>113.75806760078299</v>
      </c>
      <c r="AU40" s="76">
        <v>1.8483524369340201</v>
      </c>
      <c r="AV40" s="76">
        <v>2.9175310460380302</v>
      </c>
      <c r="AW40" s="76">
        <v>14.9367901392769</v>
      </c>
      <c r="AX40" s="76">
        <v>0.21106283299437301</v>
      </c>
      <c r="AY40" s="76">
        <v>7.0477708515903306E-2</v>
      </c>
      <c r="AZ40" s="76">
        <v>21.752593477201401</v>
      </c>
      <c r="BA40" s="76">
        <v>1184.17654828736</v>
      </c>
      <c r="BB40" s="76">
        <v>742.60746392198905</v>
      </c>
      <c r="BC40" s="76">
        <v>441.569084365371</v>
      </c>
      <c r="BD40" s="76">
        <v>0.37364335223796602</v>
      </c>
      <c r="BE40" s="76">
        <v>1.9830205636116101E-2</v>
      </c>
      <c r="BF40" s="76">
        <v>307.22557412545399</v>
      </c>
      <c r="BG40" s="76">
        <v>0.37387179186163899</v>
      </c>
      <c r="BH40" s="76">
        <v>37.073143352237999</v>
      </c>
      <c r="BI40" s="76">
        <v>0.158846566852406</v>
      </c>
      <c r="BJ40" s="76">
        <v>8.7584245661027793E-2</v>
      </c>
      <c r="BK40" s="76">
        <v>92.775791390399704</v>
      </c>
      <c r="BL40" s="76">
        <v>0.83671888891637003</v>
      </c>
      <c r="BM40" s="76">
        <v>33.985876273306701</v>
      </c>
      <c r="BN40" s="76">
        <v>228.43370627931401</v>
      </c>
      <c r="BO40" s="76">
        <v>0.30951977402624498</v>
      </c>
      <c r="BP40" s="76">
        <v>60414.697100997299</v>
      </c>
      <c r="BQ40" s="76">
        <v>3.23062307672414</v>
      </c>
      <c r="BR40" s="76">
        <v>936.15194302374903</v>
      </c>
      <c r="BS40" s="76">
        <v>12.8628902533661</v>
      </c>
      <c r="BT40" s="76">
        <v>152.72685150932799</v>
      </c>
      <c r="BU40" s="76">
        <v>0.55277936144777795</v>
      </c>
      <c r="BV40" s="76">
        <v>14.1479044957893</v>
      </c>
      <c r="BW40" s="76">
        <v>505.44938434883699</v>
      </c>
      <c r="BX40" s="76">
        <v>22.405428783434299</v>
      </c>
      <c r="BY40" s="94"/>
      <c r="BZ40" s="29">
        <f t="shared" si="0"/>
        <v>0</v>
      </c>
      <c r="CA40" s="69">
        <f t="shared" si="1"/>
        <v>-6.0348251151535182E-5</v>
      </c>
      <c r="CB40" s="69">
        <f t="shared" si="2"/>
        <v>-8.5327463064608297E-5</v>
      </c>
      <c r="CC40" s="69">
        <f t="shared" si="3"/>
        <v>-7.970580605957088E-5</v>
      </c>
      <c r="CD40" s="69">
        <f t="shared" si="9"/>
        <v>-6.033691853351591E-5</v>
      </c>
      <c r="CE40" s="69">
        <f t="shared" si="10"/>
        <v>-8.151114720990079E-5</v>
      </c>
      <c r="CF40" s="69">
        <f t="shared" si="6"/>
        <v>-8.4425985313525437E-5</v>
      </c>
      <c r="CG40" s="69">
        <f t="shared" si="7"/>
        <v>-1.4065542681180192E-5</v>
      </c>
    </row>
    <row r="41" spans="1:85">
      <c r="A41" s="46" t="s">
        <v>499</v>
      </c>
      <c r="B41" s="76">
        <v>3926.18463641279</v>
      </c>
      <c r="C41" s="76">
        <v>113.731313129459</v>
      </c>
      <c r="D41" s="76">
        <v>9587.8315992783901</v>
      </c>
      <c r="E41" s="76">
        <v>2631.7220534666099</v>
      </c>
      <c r="F41" s="76">
        <v>2026.2035927203499</v>
      </c>
      <c r="G41" s="76">
        <v>19692.291972291299</v>
      </c>
      <c r="H41" s="76">
        <v>2914.3299419579498</v>
      </c>
      <c r="I41" s="76"/>
      <c r="J41" s="76"/>
      <c r="K41" s="76"/>
      <c r="L41" s="76"/>
      <c r="M41" s="76" t="s">
        <v>453</v>
      </c>
      <c r="N41" s="76">
        <v>0.48578211091232698</v>
      </c>
      <c r="O41" s="76">
        <v>10.797871013718501</v>
      </c>
      <c r="P41" s="76">
        <v>1.3818199748106901</v>
      </c>
      <c r="Q41" s="76">
        <v>1.34663019357026</v>
      </c>
      <c r="R41" s="76">
        <v>1.3345086094793199</v>
      </c>
      <c r="S41" s="76">
        <v>0.23229637871646799</v>
      </c>
      <c r="T41" s="76">
        <v>147.82638853431601</v>
      </c>
      <c r="U41" s="76">
        <v>2130.7315952332201</v>
      </c>
      <c r="V41" s="76">
        <v>3926.2006775861501</v>
      </c>
      <c r="W41" s="76">
        <v>54.381353380981899</v>
      </c>
      <c r="X41" s="76">
        <v>7.6699253760878898</v>
      </c>
      <c r="Y41" s="76">
        <v>18.856854844723198</v>
      </c>
      <c r="Z41" s="76">
        <v>0.95862645993639495</v>
      </c>
      <c r="AA41" s="76">
        <v>0.28076131500879098</v>
      </c>
      <c r="AB41" s="76">
        <v>387.314940630102</v>
      </c>
      <c r="AC41" s="76">
        <v>387.314940630102</v>
      </c>
      <c r="AD41" s="76">
        <v>0</v>
      </c>
      <c r="AE41" s="76">
        <v>14.294189906322099</v>
      </c>
      <c r="AF41" s="76">
        <v>0.26673760467392998</v>
      </c>
      <c r="AG41" s="76">
        <v>8.3614747802782805</v>
      </c>
      <c r="AH41" s="76">
        <v>0.96199181927942201</v>
      </c>
      <c r="AI41" s="76">
        <v>1.0067135753313801</v>
      </c>
      <c r="AJ41" s="76">
        <v>0.16182578012343099</v>
      </c>
      <c r="AK41" s="76">
        <v>113.730517575356</v>
      </c>
      <c r="AL41" s="76">
        <v>0</v>
      </c>
      <c r="AM41" s="76">
        <v>2935.94186292431</v>
      </c>
      <c r="AN41" s="76">
        <v>8629.0400492005501</v>
      </c>
      <c r="AO41" s="76">
        <v>958.78171911230697</v>
      </c>
      <c r="AP41" s="76">
        <v>9587.8217683128605</v>
      </c>
      <c r="AQ41" s="76">
        <v>2.2045840997866901E-3</v>
      </c>
      <c r="AR41" s="76">
        <v>111.398121757067</v>
      </c>
      <c r="AS41" s="76">
        <v>27.554430929474101</v>
      </c>
      <c r="AT41" s="76">
        <v>1165.2911663555701</v>
      </c>
      <c r="AU41" s="76">
        <v>22.8990167363139</v>
      </c>
      <c r="AV41" s="76">
        <v>33.731566296897498</v>
      </c>
      <c r="AW41" s="76">
        <v>105.70995965679499</v>
      </c>
      <c r="AX41" s="76">
        <v>27.090679880907398</v>
      </c>
      <c r="AY41" s="76">
        <v>0.105483507222893</v>
      </c>
      <c r="AZ41" s="76">
        <v>5.9904870422282199</v>
      </c>
      <c r="BA41" s="76">
        <v>2631.7358252294398</v>
      </c>
      <c r="BB41" s="76">
        <v>2026.2363068643899</v>
      </c>
      <c r="BC41" s="76">
        <v>605.49951836505102</v>
      </c>
      <c r="BD41" s="76">
        <v>6.2772036574679198E-3</v>
      </c>
      <c r="BE41" s="76">
        <v>0.14002081852102899</v>
      </c>
      <c r="BF41" s="76">
        <v>535.37418035515202</v>
      </c>
      <c r="BG41" s="76">
        <v>0.59128431080760602</v>
      </c>
      <c r="BH41" s="76">
        <v>209.56271350540399</v>
      </c>
      <c r="BI41" s="76">
        <v>51.002103250604797</v>
      </c>
      <c r="BJ41" s="76">
        <v>27.027607683471398</v>
      </c>
      <c r="BK41" s="76">
        <v>524.60872227318498</v>
      </c>
      <c r="BL41" s="76">
        <v>130.89045370805999</v>
      </c>
      <c r="BM41" s="76">
        <v>56.715781364054799</v>
      </c>
      <c r="BN41" s="76">
        <v>395.21337557082597</v>
      </c>
      <c r="BO41" s="76">
        <v>2.9126164788649098</v>
      </c>
      <c r="BP41" s="76">
        <v>19691.101636313499</v>
      </c>
      <c r="BQ41" s="76">
        <v>221.880208621615</v>
      </c>
      <c r="BR41" s="76">
        <v>247.858375085566</v>
      </c>
      <c r="BS41" s="76">
        <v>0.206491577579105</v>
      </c>
      <c r="BT41" s="76">
        <v>655.65919556079905</v>
      </c>
      <c r="BU41" s="76">
        <v>0</v>
      </c>
      <c r="BV41" s="76">
        <v>94.483239151345799</v>
      </c>
      <c r="BW41" s="76">
        <v>2914.3241551425499</v>
      </c>
      <c r="BX41" s="76">
        <v>123.822564788337</v>
      </c>
      <c r="BY41" s="94"/>
      <c r="BZ41" s="29">
        <f t="shared" si="0"/>
        <v>0</v>
      </c>
      <c r="CA41" s="69">
        <f t="shared" si="1"/>
        <v>4.0856900134642602E-6</v>
      </c>
      <c r="CB41" s="69">
        <f t="shared" si="2"/>
        <v>-6.9950313691300997E-6</v>
      </c>
      <c r="CC41" s="69">
        <f t="shared" si="3"/>
        <v>-1.0253585941460548E-6</v>
      </c>
      <c r="CD41" s="69">
        <f t="shared" si="9"/>
        <v>5.2329853039785283E-6</v>
      </c>
      <c r="CE41" s="69">
        <f t="shared" si="10"/>
        <v>1.6145536488811941E-5</v>
      </c>
      <c r="CF41" s="69">
        <f t="shared" si="6"/>
        <v>-6.0446797126287609E-5</v>
      </c>
      <c r="CG41" s="69">
        <f t="shared" si="7"/>
        <v>-1.9856418165293343E-6</v>
      </c>
    </row>
    <row r="42" spans="1:85">
      <c r="A42" s="15" t="s">
        <v>500</v>
      </c>
      <c r="B42" s="76">
        <v>6138.1121247249202</v>
      </c>
      <c r="C42" s="76">
        <v>87.271291212424501</v>
      </c>
      <c r="D42" s="76">
        <v>10092.6801152476</v>
      </c>
      <c r="E42" s="76">
        <v>4483.8476567272101</v>
      </c>
      <c r="F42" s="76">
        <v>2908.0570640727401</v>
      </c>
      <c r="G42" s="76">
        <v>98995.652998352103</v>
      </c>
      <c r="H42" s="76">
        <v>408.30243741231101</v>
      </c>
      <c r="I42" s="76"/>
      <c r="J42" s="76"/>
      <c r="K42" s="76"/>
      <c r="L42" s="76"/>
      <c r="M42" s="76" t="s">
        <v>396</v>
      </c>
      <c r="N42" s="76">
        <v>0</v>
      </c>
      <c r="O42" s="76">
        <v>7.7158892066288196</v>
      </c>
      <c r="P42" s="76">
        <v>0.226232682458374</v>
      </c>
      <c r="Q42" s="76">
        <v>0.226232682458374</v>
      </c>
      <c r="R42" s="76">
        <v>6.4822428446237798E-2</v>
      </c>
      <c r="S42" s="76">
        <v>0</v>
      </c>
      <c r="T42" s="76">
        <v>20.326775288133302</v>
      </c>
      <c r="U42" s="76">
        <v>621.55838535725502</v>
      </c>
      <c r="V42" s="76">
        <v>6138.1124830723502</v>
      </c>
      <c r="W42" s="76">
        <v>7.2348962339552498</v>
      </c>
      <c r="X42" s="76">
        <v>1.25883992447183</v>
      </c>
      <c r="Y42" s="76">
        <v>2.5551416529674702</v>
      </c>
      <c r="Z42" s="76">
        <v>0</v>
      </c>
      <c r="AA42" s="76">
        <v>0</v>
      </c>
      <c r="AB42" s="76">
        <v>200.30446758269801</v>
      </c>
      <c r="AC42" s="76">
        <v>200.30446758269801</v>
      </c>
      <c r="AD42" s="76">
        <v>0</v>
      </c>
      <c r="AE42" s="76">
        <v>2.11212367460285</v>
      </c>
      <c r="AF42" s="76">
        <v>3.5683175879230801E-4</v>
      </c>
      <c r="AG42" s="76">
        <v>0.19975024146893899</v>
      </c>
      <c r="AH42" s="76">
        <v>3.8392833104604102E-3</v>
      </c>
      <c r="AI42" s="76">
        <v>0</v>
      </c>
      <c r="AJ42" s="76">
        <v>1.2030947207295001E-2</v>
      </c>
      <c r="AK42" s="76">
        <v>87.271564481004106</v>
      </c>
      <c r="AL42" s="76">
        <v>0</v>
      </c>
      <c r="AM42" s="76">
        <v>417.27705823508899</v>
      </c>
      <c r="AN42" s="76">
        <v>9083.4096276503296</v>
      </c>
      <c r="AO42" s="76">
        <v>1009.26708123899</v>
      </c>
      <c r="AP42" s="76">
        <v>10092.676708889299</v>
      </c>
      <c r="AQ42" s="76">
        <v>0</v>
      </c>
      <c r="AR42" s="76">
        <v>3.75082380119269</v>
      </c>
      <c r="AS42" s="76">
        <v>10.253670851259599</v>
      </c>
      <c r="AT42" s="76">
        <v>136.56320106288399</v>
      </c>
      <c r="AU42" s="76">
        <v>25.068545541096899</v>
      </c>
      <c r="AV42" s="76">
        <v>35.384241909753797</v>
      </c>
      <c r="AW42" s="76">
        <v>137.62824683829601</v>
      </c>
      <c r="AX42" s="76">
        <v>15.769316778826701</v>
      </c>
      <c r="AY42" s="76">
        <v>8.9969049885084001E-2</v>
      </c>
      <c r="AZ42" s="76">
        <v>178.78857865617201</v>
      </c>
      <c r="BA42" s="76">
        <v>4483.7919444849404</v>
      </c>
      <c r="BB42" s="76">
        <v>2908.00127973189</v>
      </c>
      <c r="BC42" s="76">
        <v>1575.7906647530499</v>
      </c>
      <c r="BD42" s="76">
        <v>2.90509130545587</v>
      </c>
      <c r="BE42" s="76">
        <v>2.86909407452723E-2</v>
      </c>
      <c r="BF42" s="76">
        <v>387.06008765135903</v>
      </c>
      <c r="BG42" s="76">
        <v>3.54027928030114</v>
      </c>
      <c r="BH42" s="76">
        <v>439.07368173856401</v>
      </c>
      <c r="BI42" s="76">
        <v>40.126582866449503</v>
      </c>
      <c r="BJ42" s="76">
        <v>21.5109426527114</v>
      </c>
      <c r="BK42" s="76">
        <v>1097.8728000639301</v>
      </c>
      <c r="BL42" s="76">
        <v>17.569394981661201</v>
      </c>
      <c r="BM42" s="76">
        <v>296.90630508440898</v>
      </c>
      <c r="BN42" s="76">
        <v>215.75545327920901</v>
      </c>
      <c r="BO42" s="76">
        <v>0.23879524346179801</v>
      </c>
      <c r="BP42" s="76">
        <v>98995.506463166894</v>
      </c>
      <c r="BQ42" s="76">
        <v>0.49940477627275298</v>
      </c>
      <c r="BR42" s="76">
        <v>0.877440094357825</v>
      </c>
      <c r="BS42" s="76">
        <v>0</v>
      </c>
      <c r="BT42" s="76">
        <v>12.7157733871117</v>
      </c>
      <c r="BU42" s="76">
        <v>0</v>
      </c>
      <c r="BV42" s="76">
        <v>0.56545056347558598</v>
      </c>
      <c r="BW42" s="76">
        <v>408.30211455546402</v>
      </c>
      <c r="BX42" s="76">
        <v>4.3167575946471803</v>
      </c>
      <c r="BY42" s="94"/>
      <c r="BZ42" s="29">
        <f t="shared" si="0"/>
        <v>0</v>
      </c>
      <c r="CA42" s="69">
        <f t="shared" si="1"/>
        <v>5.8380724016771851E-8</v>
      </c>
      <c r="CB42" s="69">
        <f t="shared" si="2"/>
        <v>3.1312539989764928E-6</v>
      </c>
      <c r="CC42" s="69">
        <f t="shared" si="3"/>
        <v>-3.3750780385499885E-7</v>
      </c>
      <c r="CD42" s="69">
        <f t="shared" si="9"/>
        <v>-1.2425097044968919E-5</v>
      </c>
      <c r="CE42" s="69">
        <f t="shared" si="10"/>
        <v>-1.9182684390645922E-5</v>
      </c>
      <c r="CF42" s="69">
        <f t="shared" si="6"/>
        <v>-1.4802183810212181E-6</v>
      </c>
      <c r="CG42" s="69">
        <f t="shared" si="7"/>
        <v>-7.9072965872636846E-7</v>
      </c>
    </row>
    <row r="43" spans="1:85">
      <c r="A43" s="15" t="s">
        <v>501</v>
      </c>
      <c r="B43" s="76">
        <v>131192.03771204501</v>
      </c>
      <c r="C43" s="76">
        <v>374.147108664727</v>
      </c>
      <c r="D43" s="76">
        <v>26023.0079639182</v>
      </c>
      <c r="E43" s="76">
        <v>11080.170712239</v>
      </c>
      <c r="F43" s="76">
        <v>8890.2634607327</v>
      </c>
      <c r="G43" s="76">
        <v>147470.90861757399</v>
      </c>
      <c r="H43" s="76">
        <v>10962.7903641413</v>
      </c>
      <c r="I43" s="76"/>
      <c r="J43" s="76"/>
      <c r="K43" s="76"/>
      <c r="L43" s="76"/>
      <c r="M43" s="76" t="s">
        <v>454</v>
      </c>
      <c r="N43" s="76">
        <v>7.0731794721130399</v>
      </c>
      <c r="O43" s="76">
        <v>513.14180478488197</v>
      </c>
      <c r="P43" s="76">
        <v>11.301921271102101</v>
      </c>
      <c r="Q43" s="76">
        <v>10.7881164052425</v>
      </c>
      <c r="R43" s="76">
        <v>17.026833573188998</v>
      </c>
      <c r="S43" s="76">
        <v>3.3968341845477998</v>
      </c>
      <c r="T43" s="76">
        <v>64.374959491114197</v>
      </c>
      <c r="U43" s="76">
        <v>12797.7087324927</v>
      </c>
      <c r="V43" s="76">
        <v>131192.113562574</v>
      </c>
      <c r="W43" s="76">
        <v>53.187732386475901</v>
      </c>
      <c r="X43" s="76">
        <v>1383.50568833803</v>
      </c>
      <c r="Y43" s="76">
        <v>17.241357868593699</v>
      </c>
      <c r="Z43" s="76">
        <v>190.193070084645</v>
      </c>
      <c r="AA43" s="76">
        <v>4.0704202806456404</v>
      </c>
      <c r="AB43" s="76">
        <v>675.10976063815895</v>
      </c>
      <c r="AC43" s="76">
        <v>675.10976063815895</v>
      </c>
      <c r="AD43" s="76">
        <v>0</v>
      </c>
      <c r="AE43" s="76">
        <v>31.453824774256798</v>
      </c>
      <c r="AF43" s="76">
        <v>3.8800780748065602</v>
      </c>
      <c r="AG43" s="76">
        <v>463.47114251443497</v>
      </c>
      <c r="AH43" s="76">
        <v>78.278457029641103</v>
      </c>
      <c r="AI43" s="76">
        <v>126.59385698363199</v>
      </c>
      <c r="AJ43" s="76">
        <v>1.9841910869703101</v>
      </c>
      <c r="AK43" s="76">
        <v>374.144080018848</v>
      </c>
      <c r="AL43" s="76">
        <v>0</v>
      </c>
      <c r="AM43" s="76">
        <v>13447.6594487612</v>
      </c>
      <c r="AN43" s="76">
        <v>23420.775151461301</v>
      </c>
      <c r="AO43" s="76">
        <v>2602.3107944499702</v>
      </c>
      <c r="AP43" s="76">
        <v>26023.0859459112</v>
      </c>
      <c r="AQ43" s="76">
        <v>8.2257305415333895E-2</v>
      </c>
      <c r="AR43" s="76">
        <v>255.40235485814901</v>
      </c>
      <c r="AS43" s="76">
        <v>70.298540889410603</v>
      </c>
      <c r="AT43" s="76">
        <v>4058.5709306325698</v>
      </c>
      <c r="AU43" s="76">
        <v>90.431702506891199</v>
      </c>
      <c r="AV43" s="76">
        <v>180.91038360367401</v>
      </c>
      <c r="AW43" s="76">
        <v>449.75434801550898</v>
      </c>
      <c r="AX43" s="76">
        <v>95.937364256016195</v>
      </c>
      <c r="AY43" s="76">
        <v>0.79826954645414105</v>
      </c>
      <c r="AZ43" s="76">
        <v>101.215644296299</v>
      </c>
      <c r="BA43" s="76">
        <v>11080.362639106401</v>
      </c>
      <c r="BB43" s="76">
        <v>8890.5002010593398</v>
      </c>
      <c r="BC43" s="76">
        <v>2189.8624380471401</v>
      </c>
      <c r="BD43" s="76">
        <v>1.2245239030627699</v>
      </c>
      <c r="BE43" s="76">
        <v>0.125565956877593</v>
      </c>
      <c r="BF43" s="76">
        <v>1406.8143165096501</v>
      </c>
      <c r="BG43" s="76">
        <v>6.4240946356035398</v>
      </c>
      <c r="BH43" s="76">
        <v>1232.7032363067699</v>
      </c>
      <c r="BI43" s="76">
        <v>263.78883456731501</v>
      </c>
      <c r="BJ43" s="76">
        <v>141.902531954735</v>
      </c>
      <c r="BK43" s="76">
        <v>3081.2026860281999</v>
      </c>
      <c r="BL43" s="76">
        <v>1813.95712470732</v>
      </c>
      <c r="BM43" s="76">
        <v>292.02589176623201</v>
      </c>
      <c r="BN43" s="76">
        <v>1330.6597128414101</v>
      </c>
      <c r="BO43" s="76">
        <v>144.28255347520599</v>
      </c>
      <c r="BP43" s="76">
        <v>147466.86785022501</v>
      </c>
      <c r="BQ43" s="76">
        <v>897.67520450630104</v>
      </c>
      <c r="BR43" s="76">
        <v>681.52627481051798</v>
      </c>
      <c r="BS43" s="76">
        <v>284.31945126004001</v>
      </c>
      <c r="BT43" s="76">
        <v>1810.79380294524</v>
      </c>
      <c r="BU43" s="76">
        <v>5.2035536311777597E-2</v>
      </c>
      <c r="BV43" s="76">
        <v>442.24715119714301</v>
      </c>
      <c r="BW43" s="76">
        <v>10962.760192358</v>
      </c>
      <c r="BX43" s="76">
        <v>868.495975123682</v>
      </c>
      <c r="BY43" s="94"/>
      <c r="BZ43" s="29">
        <f t="shared" si="0"/>
        <v>0</v>
      </c>
      <c r="CA43" s="69">
        <f t="shared" si="1"/>
        <v>5.7816411962069166E-7</v>
      </c>
      <c r="CB43" s="69">
        <f t="shared" si="2"/>
        <v>-8.0947996359173439E-6</v>
      </c>
      <c r="CC43" s="69">
        <f t="shared" si="3"/>
        <v>2.9966556175034267E-6</v>
      </c>
      <c r="CD43" s="69">
        <f t="shared" si="9"/>
        <v>1.732165256163249E-5</v>
      </c>
      <c r="CE43" s="69">
        <f t="shared" si="10"/>
        <v>2.6629168830091758E-5</v>
      </c>
      <c r="CF43" s="69">
        <f t="shared" si="6"/>
        <v>-2.7400437054750008E-5</v>
      </c>
      <c r="CG43" s="69">
        <f t="shared" si="7"/>
        <v>-2.7521992391372367E-6</v>
      </c>
    </row>
    <row r="44" spans="1:85">
      <c r="A44" s="15" t="s">
        <v>502</v>
      </c>
      <c r="B44" s="76">
        <v>519.16710417434194</v>
      </c>
      <c r="C44" s="76">
        <v>6.2955872685947103</v>
      </c>
      <c r="D44" s="76">
        <v>1039.2804850702601</v>
      </c>
      <c r="E44" s="76">
        <v>278.65881320679802</v>
      </c>
      <c r="F44" s="76">
        <v>200.93303290394999</v>
      </c>
      <c r="G44" s="76">
        <v>1344.36398769575</v>
      </c>
      <c r="H44" s="76">
        <v>2155.3747059120601</v>
      </c>
      <c r="I44" s="76"/>
      <c r="J44" s="76"/>
      <c r="K44" s="76"/>
      <c r="L44" s="76"/>
      <c r="M44" s="76" t="s">
        <v>455</v>
      </c>
      <c r="N44" s="76">
        <v>6.9624600649261497E-3</v>
      </c>
      <c r="O44" s="76">
        <v>31.0365289714853</v>
      </c>
      <c r="P44" s="76">
        <v>9.81871819973877</v>
      </c>
      <c r="Q44" s="76">
        <v>9.81871819973877</v>
      </c>
      <c r="R44" s="76">
        <v>2.9981065988897102</v>
      </c>
      <c r="S44" s="76">
        <v>9.5949922237471501</v>
      </c>
      <c r="T44" s="76">
        <v>0.357977494707442</v>
      </c>
      <c r="U44" s="76">
        <v>28.508273513672901</v>
      </c>
      <c r="V44" s="76">
        <v>519.16962804587695</v>
      </c>
      <c r="W44" s="76">
        <v>23.9120020350163</v>
      </c>
      <c r="X44" s="76">
        <v>3.00484853241952E-3</v>
      </c>
      <c r="Y44" s="76">
        <v>3.9023395158495702</v>
      </c>
      <c r="Z44" s="76">
        <v>13.125565781299199</v>
      </c>
      <c r="AA44" s="76">
        <v>1.3935044932952001E-3</v>
      </c>
      <c r="AB44" s="76">
        <v>13.5323258344502</v>
      </c>
      <c r="AC44" s="76">
        <v>13.5323258344502</v>
      </c>
      <c r="AD44" s="76">
        <v>0</v>
      </c>
      <c r="AE44" s="76">
        <v>22.31435723197</v>
      </c>
      <c r="AF44" s="76">
        <v>4.9578237454323197</v>
      </c>
      <c r="AG44" s="76">
        <v>250.30944465386</v>
      </c>
      <c r="AH44" s="76">
        <v>3.1686415276486999</v>
      </c>
      <c r="AI44" s="76">
        <v>272.03186615958299</v>
      </c>
      <c r="AJ44" s="76">
        <v>6.3939648306348698</v>
      </c>
      <c r="AK44" s="76">
        <v>6.2955917483093096</v>
      </c>
      <c r="AL44" s="76">
        <v>0</v>
      </c>
      <c r="AM44" s="76">
        <v>2206.39843201331</v>
      </c>
      <c r="AN44" s="76">
        <v>935.35633372569998</v>
      </c>
      <c r="AO44" s="76">
        <v>103.92838550733499</v>
      </c>
      <c r="AP44" s="76">
        <v>1039.28471923303</v>
      </c>
      <c r="AQ44" s="76">
        <v>3.54925079285152E-3</v>
      </c>
      <c r="AR44" s="76">
        <v>28.411174755946998</v>
      </c>
      <c r="AS44" s="76">
        <v>1.5559651180162599</v>
      </c>
      <c r="AT44" s="76">
        <v>571.66077652730496</v>
      </c>
      <c r="AU44" s="76">
        <v>2.02827318445939</v>
      </c>
      <c r="AV44" s="76">
        <v>4.2000496847061903</v>
      </c>
      <c r="AW44" s="76">
        <v>11.167330806788</v>
      </c>
      <c r="AX44" s="76">
        <v>2.8759065628585301</v>
      </c>
      <c r="AY44" s="76">
        <v>0.32445739645166</v>
      </c>
      <c r="AZ44" s="76">
        <v>0.92201688262896497</v>
      </c>
      <c r="BA44" s="76">
        <v>278.66939269216101</v>
      </c>
      <c r="BB44" s="76">
        <v>200.943585754369</v>
      </c>
      <c r="BC44" s="76">
        <v>77.725806937792399</v>
      </c>
      <c r="BD44" s="76">
        <v>7.8927098993038305E-2</v>
      </c>
      <c r="BE44" s="76">
        <v>5.41425480009722E-2</v>
      </c>
      <c r="BF44" s="76">
        <v>41.0970420884506</v>
      </c>
      <c r="BG44" s="76">
        <v>0.64619886572198204</v>
      </c>
      <c r="BH44" s="76">
        <v>28.366344827439299</v>
      </c>
      <c r="BI44" s="76">
        <v>6.50601268261999</v>
      </c>
      <c r="BJ44" s="76">
        <v>3.7483989475237798</v>
      </c>
      <c r="BK44" s="76">
        <v>70.894589056717194</v>
      </c>
      <c r="BL44" s="76">
        <v>13.2029281598198</v>
      </c>
      <c r="BM44" s="76">
        <v>4.7589732780049596</v>
      </c>
      <c r="BN44" s="76">
        <v>19.4678838951804</v>
      </c>
      <c r="BO44" s="76">
        <v>2.2510728298077498</v>
      </c>
      <c r="BP44" s="76">
        <v>1344.3631251069701</v>
      </c>
      <c r="BQ44" s="76">
        <v>350.66980799065402</v>
      </c>
      <c r="BR44" s="76">
        <v>0.98471544903668295</v>
      </c>
      <c r="BS44" s="76">
        <v>571.71098979505496</v>
      </c>
      <c r="BT44" s="76">
        <v>66.425507890291101</v>
      </c>
      <c r="BU44" s="76">
        <v>2.3179640910067998</v>
      </c>
      <c r="BV44" s="76">
        <v>175.72600424723399</v>
      </c>
      <c r="BW44" s="76">
        <v>2155.3745240177</v>
      </c>
      <c r="BX44" s="76">
        <v>62.992703842719102</v>
      </c>
      <c r="BY44" s="94"/>
      <c r="BZ44" s="29">
        <f t="shared" si="0"/>
        <v>0</v>
      </c>
      <c r="CA44" s="69">
        <f t="shared" si="1"/>
        <v>4.8613856978054511E-6</v>
      </c>
      <c r="CB44" s="69">
        <f t="shared" si="2"/>
        <v>7.1156421286020514E-7</v>
      </c>
      <c r="CC44" s="69">
        <f t="shared" si="3"/>
        <v>4.0741290063803433E-6</v>
      </c>
      <c r="CD44" s="69">
        <f t="shared" si="9"/>
        <v>3.7965730354075232E-5</v>
      </c>
      <c r="CE44" s="69">
        <f t="shared" si="10"/>
        <v>5.2519241194392404E-5</v>
      </c>
      <c r="CF44" s="69">
        <f t="shared" si="6"/>
        <v>-6.4163335808209212E-7</v>
      </c>
      <c r="CG44" s="69">
        <f t="shared" si="7"/>
        <v>-8.4391061860539841E-8</v>
      </c>
    </row>
    <row r="45" spans="1:85">
      <c r="A45" s="15" t="s">
        <v>503</v>
      </c>
      <c r="B45" s="76">
        <v>47794.897986853</v>
      </c>
      <c r="C45" s="76">
        <v>538.71124407424099</v>
      </c>
      <c r="D45" s="76">
        <v>43989.1616156612</v>
      </c>
      <c r="E45" s="76">
        <v>38043.728889831902</v>
      </c>
      <c r="F45" s="76">
        <v>24127.623798001401</v>
      </c>
      <c r="G45" s="76">
        <v>256622.57125184801</v>
      </c>
      <c r="H45" s="76">
        <v>2594.9879736610401</v>
      </c>
      <c r="I45" s="76"/>
      <c r="J45" s="76"/>
      <c r="K45" s="76"/>
      <c r="L45" s="76"/>
      <c r="M45" s="76" t="s">
        <v>397</v>
      </c>
      <c r="N45" s="76">
        <v>2.88166252641743</v>
      </c>
      <c r="O45" s="76">
        <v>100.269191334844</v>
      </c>
      <c r="P45" s="76">
        <v>5.6102986539693402</v>
      </c>
      <c r="Q45" s="76">
        <v>5.5947190137404998</v>
      </c>
      <c r="R45" s="76">
        <v>2.68527329576122</v>
      </c>
      <c r="S45" s="76">
        <v>0.104152119531737</v>
      </c>
      <c r="T45" s="76">
        <v>69.813073706559805</v>
      </c>
      <c r="U45" s="76">
        <v>2555.5029464897898</v>
      </c>
      <c r="V45" s="76">
        <v>47794.901320942103</v>
      </c>
      <c r="W45" s="76">
        <v>41.659975159538803</v>
      </c>
      <c r="X45" s="76">
        <v>179.372089912913</v>
      </c>
      <c r="Y45" s="76">
        <v>19.041090981166398</v>
      </c>
      <c r="Z45" s="76">
        <v>5.99614215971744</v>
      </c>
      <c r="AA45" s="76">
        <v>0.65708518906011304</v>
      </c>
      <c r="AB45" s="76">
        <v>635.33891473798201</v>
      </c>
      <c r="AC45" s="76">
        <v>635.33891473798201</v>
      </c>
      <c r="AD45" s="76">
        <v>0</v>
      </c>
      <c r="AE45" s="76">
        <v>24.577642230781102</v>
      </c>
      <c r="AF45" s="76">
        <v>0.124596715673088</v>
      </c>
      <c r="AG45" s="76">
        <v>61.686877032455698</v>
      </c>
      <c r="AH45" s="76">
        <v>2.5388172960654001</v>
      </c>
      <c r="AI45" s="76">
        <v>7.2515256491551199</v>
      </c>
      <c r="AJ45" s="76">
        <v>0.45184161576180798</v>
      </c>
      <c r="AK45" s="76">
        <v>538.69732211646999</v>
      </c>
      <c r="AL45" s="76">
        <v>0</v>
      </c>
      <c r="AM45" s="76">
        <v>2893.2884170207799</v>
      </c>
      <c r="AN45" s="76">
        <v>39589.676660202298</v>
      </c>
      <c r="AO45" s="76">
        <v>4398.8526708530098</v>
      </c>
      <c r="AP45" s="76">
        <v>43988.529331055397</v>
      </c>
      <c r="AQ45" s="76">
        <v>2.8813569462055599E-3</v>
      </c>
      <c r="AR45" s="76">
        <v>39.395259769691599</v>
      </c>
      <c r="AS45" s="76">
        <v>36.4844750714242</v>
      </c>
      <c r="AT45" s="76">
        <v>741.75366528375605</v>
      </c>
      <c r="AU45" s="76">
        <v>148.536379814632</v>
      </c>
      <c r="AV45" s="76">
        <v>214.13522488982599</v>
      </c>
      <c r="AW45" s="76">
        <v>908.22313192436002</v>
      </c>
      <c r="AX45" s="76">
        <v>73.365287744377497</v>
      </c>
      <c r="AY45" s="76">
        <v>1.137315255433E-2</v>
      </c>
      <c r="AZ45" s="76">
        <v>1418.88058519314</v>
      </c>
      <c r="BA45" s="76">
        <v>38042.6076902348</v>
      </c>
      <c r="BB45" s="76">
        <v>24126.609756400401</v>
      </c>
      <c r="BC45" s="76">
        <v>13915.9979338343</v>
      </c>
      <c r="BD45" s="76">
        <v>23.704890631128102</v>
      </c>
      <c r="BE45" s="76">
        <v>0.68259005954683605</v>
      </c>
      <c r="BF45" s="76">
        <v>5096.9994712380603</v>
      </c>
      <c r="BG45" s="76">
        <v>30.4653444439667</v>
      </c>
      <c r="BH45" s="76">
        <v>2965.3332862032398</v>
      </c>
      <c r="BI45" s="76">
        <v>180.95048081389101</v>
      </c>
      <c r="BJ45" s="76">
        <v>100.137996360152</v>
      </c>
      <c r="BK45" s="76">
        <v>7414.3756908999803</v>
      </c>
      <c r="BL45" s="76">
        <v>75.516023950126296</v>
      </c>
      <c r="BM45" s="76">
        <v>2249.2634985519999</v>
      </c>
      <c r="BN45" s="76">
        <v>3262.0867190744402</v>
      </c>
      <c r="BO45" s="76">
        <v>2.9733303337433101</v>
      </c>
      <c r="BP45" s="76">
        <v>256612.334525251</v>
      </c>
      <c r="BQ45" s="76">
        <v>49.982542960705601</v>
      </c>
      <c r="BR45" s="76">
        <v>2259.8688339403798</v>
      </c>
      <c r="BS45" s="76">
        <v>11.482696358811801</v>
      </c>
      <c r="BT45" s="76">
        <v>135.24015410915601</v>
      </c>
      <c r="BU45" s="76">
        <v>0</v>
      </c>
      <c r="BV45" s="76">
        <v>240.06728332965801</v>
      </c>
      <c r="BW45" s="76">
        <v>2594.9774932816299</v>
      </c>
      <c r="BX45" s="76">
        <v>510.47867017126299</v>
      </c>
      <c r="BY45" s="94"/>
      <c r="BZ45" s="29">
        <f t="shared" si="0"/>
        <v>0</v>
      </c>
      <c r="CA45" s="69">
        <f t="shared" si="1"/>
        <v>6.9758263804618536E-8</v>
      </c>
      <c r="CB45" s="69">
        <f t="shared" si="2"/>
        <v>-2.5843079987922203E-5</v>
      </c>
      <c r="CC45" s="69">
        <f t="shared" si="3"/>
        <v>-1.4373645293065626E-5</v>
      </c>
      <c r="CD45" s="69">
        <f t="shared" si="9"/>
        <v>-2.9471338110660312E-5</v>
      </c>
      <c r="CE45" s="69">
        <f t="shared" si="10"/>
        <v>-4.2028241549584952E-5</v>
      </c>
      <c r="CF45" s="69">
        <f t="shared" si="6"/>
        <v>-3.9890203527590031E-5</v>
      </c>
      <c r="CG45" s="69">
        <f t="shared" si="7"/>
        <v>-4.0387005706992953E-6</v>
      </c>
    </row>
    <row r="46" spans="1:85">
      <c r="A46" s="15" t="s">
        <v>504</v>
      </c>
      <c r="B46" s="76">
        <v>4199.2172319254996</v>
      </c>
      <c r="C46" s="76">
        <v>31.199291745783199</v>
      </c>
      <c r="D46" s="76">
        <v>9575.1690227837607</v>
      </c>
      <c r="E46" s="76">
        <v>2071.3823688174998</v>
      </c>
      <c r="F46" s="76">
        <v>1418.4294288518399</v>
      </c>
      <c r="G46" s="76">
        <v>21534.032800424</v>
      </c>
      <c r="H46" s="76">
        <v>262.34332580338003</v>
      </c>
      <c r="I46" s="76"/>
      <c r="J46" s="76"/>
      <c r="K46" s="76"/>
      <c r="L46" s="76"/>
      <c r="M46" s="76" t="s">
        <v>456</v>
      </c>
      <c r="N46" s="76">
        <v>0</v>
      </c>
      <c r="O46" s="76">
        <v>11.836777981238701</v>
      </c>
      <c r="P46" s="76">
        <v>1.40285886743167</v>
      </c>
      <c r="Q46" s="76">
        <v>1.40285886743167</v>
      </c>
      <c r="R46" s="76">
        <v>0.40196579308520197</v>
      </c>
      <c r="S46" s="76">
        <v>0</v>
      </c>
      <c r="T46" s="76">
        <v>10.2456029947865</v>
      </c>
      <c r="U46" s="76">
        <v>117.432203207081</v>
      </c>
      <c r="V46" s="76">
        <v>4199.2126002447003</v>
      </c>
      <c r="W46" s="76">
        <v>14.8029035000826</v>
      </c>
      <c r="X46" s="76">
        <v>4.1134763228360098</v>
      </c>
      <c r="Y46" s="76">
        <v>6.1381518201015099</v>
      </c>
      <c r="Z46" s="76">
        <v>0</v>
      </c>
      <c r="AA46" s="76">
        <v>0</v>
      </c>
      <c r="AB46" s="76">
        <v>49.633103625241098</v>
      </c>
      <c r="AC46" s="76">
        <v>49.633103625241098</v>
      </c>
      <c r="AD46" s="76">
        <v>0</v>
      </c>
      <c r="AE46" s="76">
        <v>7.1474930429062402</v>
      </c>
      <c r="AF46" s="76">
        <v>2.2127954074416798E-3</v>
      </c>
      <c r="AG46" s="76">
        <v>1.23863391741926</v>
      </c>
      <c r="AH46" s="76">
        <v>2.38079628300732E-2</v>
      </c>
      <c r="AI46" s="76">
        <v>0</v>
      </c>
      <c r="AJ46" s="76">
        <v>7.45990922849257E-2</v>
      </c>
      <c r="AK46" s="76">
        <v>31.197124570401801</v>
      </c>
      <c r="AL46" s="76">
        <v>0</v>
      </c>
      <c r="AM46" s="76">
        <v>278.29246668485399</v>
      </c>
      <c r="AN46" s="76">
        <v>8617.4503936319397</v>
      </c>
      <c r="AO46" s="76">
        <v>957.494919576494</v>
      </c>
      <c r="AP46" s="76">
        <v>9574.94531320844</v>
      </c>
      <c r="AQ46" s="76">
        <v>0</v>
      </c>
      <c r="AR46" s="76">
        <v>8.4233954953179193</v>
      </c>
      <c r="AS46" s="76">
        <v>12.481677213120699</v>
      </c>
      <c r="AT46" s="76">
        <v>109.851740659889</v>
      </c>
      <c r="AU46" s="76">
        <v>10.686888280031001</v>
      </c>
      <c r="AV46" s="76">
        <v>16.729732325821001</v>
      </c>
      <c r="AW46" s="76">
        <v>84.739396989809094</v>
      </c>
      <c r="AX46" s="76">
        <v>12.550832949618799</v>
      </c>
      <c r="AY46" s="76">
        <v>6.6614252495356893E-2</v>
      </c>
      <c r="AZ46" s="76">
        <v>2.5871539382815998</v>
      </c>
      <c r="BA46" s="76">
        <v>2071.3452604765998</v>
      </c>
      <c r="BB46" s="76">
        <v>1418.39247985303</v>
      </c>
      <c r="BC46" s="76">
        <v>652.95278062357795</v>
      </c>
      <c r="BD46" s="76">
        <v>3.40073777674893E-3</v>
      </c>
      <c r="BE46" s="76">
        <v>7.3238321621278996E-2</v>
      </c>
      <c r="BF46" s="76">
        <v>482.53606225080802</v>
      </c>
      <c r="BG46" s="76">
        <v>1.9872287350430302E-2</v>
      </c>
      <c r="BH46" s="76">
        <v>101.17409465930299</v>
      </c>
      <c r="BI46" s="76">
        <v>23.759326764276299</v>
      </c>
      <c r="BJ46" s="76">
        <v>12.641312105028099</v>
      </c>
      <c r="BK46" s="76">
        <v>255.916581893439</v>
      </c>
      <c r="BL46" s="76">
        <v>0.68523600362605597</v>
      </c>
      <c r="BM46" s="76">
        <v>25.6155292308624</v>
      </c>
      <c r="BN46" s="76">
        <v>375.749155081928</v>
      </c>
      <c r="BO46" s="76">
        <v>1.0616105714584101</v>
      </c>
      <c r="BP46" s="76">
        <v>21532.576276624</v>
      </c>
      <c r="BQ46" s="76">
        <v>3.0968506316440401</v>
      </c>
      <c r="BR46" s="76">
        <v>304.11641992316902</v>
      </c>
      <c r="BS46" s="76">
        <v>0</v>
      </c>
      <c r="BT46" s="76">
        <v>24.718057930502798</v>
      </c>
      <c r="BU46" s="76">
        <v>0</v>
      </c>
      <c r="BV46" s="76">
        <v>1.99728835248192</v>
      </c>
      <c r="BW46" s="76">
        <v>262.34138190060401</v>
      </c>
      <c r="BX46" s="76">
        <v>26.768083137122101</v>
      </c>
      <c r="BY46" s="94"/>
      <c r="BZ46" s="29">
        <f t="shared" si="0"/>
        <v>0</v>
      </c>
      <c r="CA46" s="69">
        <f t="shared" si="1"/>
        <v>-1.1029867100247507E-6</v>
      </c>
      <c r="CB46" s="69">
        <f t="shared" si="2"/>
        <v>-6.94623262302495E-5</v>
      </c>
      <c r="CC46" s="69">
        <f t="shared" si="3"/>
        <v>-2.3363511890854919E-5</v>
      </c>
      <c r="CD46" s="69">
        <f t="shared" si="9"/>
        <v>-1.7914771052705653E-5</v>
      </c>
      <c r="CE46" s="69">
        <f t="shared" si="10"/>
        <v>-2.6049233087249542E-5</v>
      </c>
      <c r="CF46" s="69">
        <f t="shared" si="6"/>
        <v>-6.7638227056609671E-5</v>
      </c>
      <c r="CG46" s="69">
        <f t="shared" si="7"/>
        <v>-7.4097664580073055E-6</v>
      </c>
    </row>
    <row r="47" spans="1:85">
      <c r="A47" s="15" t="s">
        <v>505</v>
      </c>
      <c r="B47" s="76">
        <v>16.0693969424545</v>
      </c>
      <c r="C47" s="76">
        <v>0.54570536515824397</v>
      </c>
      <c r="D47" s="76">
        <v>17.307287815769801</v>
      </c>
      <c r="E47" s="76">
        <v>3465.2669258061701</v>
      </c>
      <c r="F47" s="76">
        <v>1826.60446216176</v>
      </c>
      <c r="G47" s="76">
        <v>1.8868850154672301</v>
      </c>
      <c r="H47" s="76">
        <v>162.91440846754799</v>
      </c>
      <c r="I47" s="76"/>
      <c r="J47" s="76"/>
      <c r="K47" s="76"/>
      <c r="L47" s="76"/>
      <c r="M47" s="76" t="s">
        <v>457</v>
      </c>
      <c r="N47" s="76">
        <v>0</v>
      </c>
      <c r="O47" s="76">
        <v>3.2098717221955502</v>
      </c>
      <c r="P47" s="76">
        <v>0.90862155575720804</v>
      </c>
      <c r="Q47" s="76">
        <v>0.90862155575720804</v>
      </c>
      <c r="R47" s="76">
        <v>0.272641436035647</v>
      </c>
      <c r="S47" s="76">
        <v>0</v>
      </c>
      <c r="T47" s="76">
        <v>5.1502707732802602</v>
      </c>
      <c r="U47" s="76">
        <v>12.702129932574</v>
      </c>
      <c r="V47" s="76">
        <v>16.069409723902801</v>
      </c>
      <c r="W47" s="76">
        <v>4.8493599062210997</v>
      </c>
      <c r="X47" s="76">
        <v>1.8971366559978</v>
      </c>
      <c r="Y47" s="76">
        <v>2.65733908305012</v>
      </c>
      <c r="Z47" s="76">
        <v>0</v>
      </c>
      <c r="AA47" s="76">
        <v>0</v>
      </c>
      <c r="AB47" s="76">
        <v>1.64518093401015</v>
      </c>
      <c r="AC47" s="76">
        <v>1.64518093401015</v>
      </c>
      <c r="AD47" s="76">
        <v>0</v>
      </c>
      <c r="AE47" s="76">
        <v>3.7427463798051099</v>
      </c>
      <c r="AF47" s="76">
        <v>1.34620399323181E-3</v>
      </c>
      <c r="AG47" s="76">
        <v>0.97273993117423696</v>
      </c>
      <c r="AH47" s="76">
        <v>1.7145502264697801</v>
      </c>
      <c r="AI47" s="76">
        <v>0</v>
      </c>
      <c r="AJ47" s="76">
        <v>4.5380340944790501E-2</v>
      </c>
      <c r="AK47" s="76">
        <v>0.54570441650062695</v>
      </c>
      <c r="AL47" s="76">
        <v>0</v>
      </c>
      <c r="AM47" s="76">
        <v>168.02180741046899</v>
      </c>
      <c r="AN47" s="76">
        <v>15.576577149916</v>
      </c>
      <c r="AO47" s="76">
        <v>1.73073014598857</v>
      </c>
      <c r="AP47" s="76">
        <v>17.3073072959046</v>
      </c>
      <c r="AQ47" s="76">
        <v>0</v>
      </c>
      <c r="AR47" s="76">
        <v>3.94476688892316</v>
      </c>
      <c r="AS47" s="76">
        <v>127.510414902308</v>
      </c>
      <c r="AT47" s="76">
        <v>90.024977225425602</v>
      </c>
      <c r="AU47" s="76">
        <v>32.4312282081275</v>
      </c>
      <c r="AV47" s="76">
        <v>7.3383206435842396</v>
      </c>
      <c r="AW47" s="76">
        <v>3.3402440407437002</v>
      </c>
      <c r="AX47" s="76">
        <v>50.968247125933601</v>
      </c>
      <c r="AY47" s="76">
        <v>12.909475539167801</v>
      </c>
      <c r="AZ47" s="76">
        <v>23.748132828236699</v>
      </c>
      <c r="BA47" s="76">
        <v>3465.2870333483002</v>
      </c>
      <c r="BB47" s="76">
        <v>1826.6251206831901</v>
      </c>
      <c r="BC47" s="76">
        <v>1638.6619126651101</v>
      </c>
      <c r="BD47" s="76">
        <v>6.4475290045580502</v>
      </c>
      <c r="BE47" s="76">
        <v>2.2797202722708101</v>
      </c>
      <c r="BF47" s="76">
        <v>1151.05584737865</v>
      </c>
      <c r="BG47" s="76">
        <v>7.79064942652274</v>
      </c>
      <c r="BH47" s="76">
        <v>8.9027741326751695</v>
      </c>
      <c r="BI47" s="76">
        <v>2.1357147858485201</v>
      </c>
      <c r="BJ47" s="76">
        <v>1.9467362330623199</v>
      </c>
      <c r="BK47" s="76">
        <v>22.256325016180501</v>
      </c>
      <c r="BL47" s="76">
        <v>0.28545170848283402</v>
      </c>
      <c r="BM47" s="76">
        <v>302.42702782921901</v>
      </c>
      <c r="BN47" s="76">
        <v>58.428890247964802</v>
      </c>
      <c r="BO47" s="76">
        <v>4.7078430681403196</v>
      </c>
      <c r="BP47" s="76">
        <v>1.88689142461217</v>
      </c>
      <c r="BQ47" s="76">
        <v>19.9436253565237</v>
      </c>
      <c r="BR47" s="76">
        <v>0</v>
      </c>
      <c r="BS47" s="76">
        <v>0</v>
      </c>
      <c r="BT47" s="76">
        <v>19.425410506610898</v>
      </c>
      <c r="BU47" s="76">
        <v>0</v>
      </c>
      <c r="BV47" s="76">
        <v>6.6950800304237799</v>
      </c>
      <c r="BW47" s="76">
        <v>162.91432940862501</v>
      </c>
      <c r="BX47" s="76">
        <v>21.357124525041598</v>
      </c>
      <c r="BY47" s="94"/>
      <c r="BZ47" s="29">
        <f t="shared" si="0"/>
        <v>0</v>
      </c>
      <c r="CA47" s="69">
        <f t="shared" si="1"/>
        <v>7.9539066383731965E-7</v>
      </c>
      <c r="CB47" s="69">
        <f t="shared" si="2"/>
        <v>-1.7384062492072443E-6</v>
      </c>
      <c r="CC47" s="69">
        <f t="shared" si="3"/>
        <v>1.1255452042414126E-6</v>
      </c>
      <c r="CD47" s="69">
        <f t="shared" si="9"/>
        <v>5.8025954596225106E-6</v>
      </c>
      <c r="CE47" s="69">
        <f t="shared" si="10"/>
        <v>1.1309794680782314E-5</v>
      </c>
      <c r="CF47" s="69">
        <f t="shared" si="6"/>
        <v>3.3966801831278518E-6</v>
      </c>
      <c r="CG47" s="69">
        <f t="shared" si="7"/>
        <v>-4.8527888798577832E-7</v>
      </c>
    </row>
    <row r="48" spans="1:85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69" t="str">
        <f t="shared" si="1"/>
        <v/>
      </c>
      <c r="CB48" s="69" t="str">
        <f t="shared" si="2"/>
        <v/>
      </c>
      <c r="CC48" s="69" t="str">
        <f t="shared" si="3"/>
        <v/>
      </c>
      <c r="CD48" s="69" t="str">
        <f t="shared" si="9"/>
        <v/>
      </c>
      <c r="CE48" s="69" t="str">
        <f t="shared" si="10"/>
        <v/>
      </c>
      <c r="CF48" s="69" t="str">
        <f t="shared" si="6"/>
        <v/>
      </c>
      <c r="CG48" s="69" t="str">
        <f t="shared" si="7"/>
        <v/>
      </c>
    </row>
    <row r="49" spans="1:85">
      <c r="A49" s="16" t="s">
        <v>339</v>
      </c>
      <c r="B49" s="1">
        <f t="shared" ref="B49:H49" si="11">SUM(B3:B47)</f>
        <v>1813908.5535277575</v>
      </c>
      <c r="C49" s="1">
        <f t="shared" si="11"/>
        <v>24957.858836732052</v>
      </c>
      <c r="D49" s="1">
        <f t="shared" si="11"/>
        <v>1319189.6868901609</v>
      </c>
      <c r="E49" s="1">
        <f t="shared" si="11"/>
        <v>303875.68256240198</v>
      </c>
      <c r="F49" s="1">
        <f t="shared" si="11"/>
        <v>185216.70668254327</v>
      </c>
      <c r="G49" s="1">
        <f t="shared" si="11"/>
        <v>2663026.6520314924</v>
      </c>
      <c r="H49" s="1">
        <f t="shared" si="11"/>
        <v>321183.29800142319</v>
      </c>
      <c r="I49" s="1"/>
      <c r="J49" s="1"/>
      <c r="K49" s="1"/>
      <c r="L49" s="94"/>
      <c r="M49" s="94"/>
      <c r="N49" s="1">
        <f>SUM(N3:N47)</f>
        <v>87.447972980579323</v>
      </c>
      <c r="O49" s="1">
        <f t="shared" ref="O49:BX49" si="12">SUM(O3:O47)</f>
        <v>7358.1219309427061</v>
      </c>
      <c r="P49" s="1">
        <f t="shared" si="12"/>
        <v>2075.3230643140528</v>
      </c>
      <c r="Q49" s="1">
        <f t="shared" si="12"/>
        <v>2072.966347080388</v>
      </c>
      <c r="R49" s="1">
        <f t="shared" si="12"/>
        <v>1131.5112220752762</v>
      </c>
      <c r="S49" s="1"/>
      <c r="T49" s="1">
        <f t="shared" si="12"/>
        <v>4319.8509848960748</v>
      </c>
      <c r="U49" s="1">
        <f t="shared" si="12"/>
        <v>111320.03208517119</v>
      </c>
      <c r="V49" s="1">
        <f t="shared" si="12"/>
        <v>1804866.9489525647</v>
      </c>
      <c r="W49" s="1">
        <f t="shared" si="12"/>
        <v>4962.9450306240687</v>
      </c>
      <c r="X49" s="1">
        <f t="shared" si="12"/>
        <v>9664.8903066588664</v>
      </c>
      <c r="Y49" s="1">
        <f t="shared" si="12"/>
        <v>1918.4193068227821</v>
      </c>
      <c r="Z49" s="1">
        <f t="shared" si="12"/>
        <v>22880.764436617334</v>
      </c>
      <c r="AA49" s="1"/>
      <c r="AB49" s="1">
        <f t="shared" si="12"/>
        <v>15838.388528765692</v>
      </c>
      <c r="AC49" s="1">
        <f t="shared" si="12"/>
        <v>15838.388528765692</v>
      </c>
      <c r="AD49" s="1">
        <f t="shared" si="12"/>
        <v>51.408320092679517</v>
      </c>
      <c r="AE49" s="1">
        <f t="shared" si="12"/>
        <v>2338.6455084577615</v>
      </c>
      <c r="AF49" s="1">
        <f t="shared" si="12"/>
        <v>117.88467903696169</v>
      </c>
      <c r="AG49" s="1"/>
      <c r="AH49" s="1">
        <f t="shared" si="12"/>
        <v>3424.0962398297365</v>
      </c>
      <c r="AI49" s="1">
        <f t="shared" si="12"/>
        <v>19561.828106668265</v>
      </c>
      <c r="AJ49" s="1">
        <f t="shared" si="12"/>
        <v>66.054358212712984</v>
      </c>
      <c r="AK49" s="1">
        <f t="shared" si="12"/>
        <v>24914.428861949178</v>
      </c>
      <c r="AL49" s="1">
        <f t="shared" si="12"/>
        <v>0</v>
      </c>
      <c r="AM49" s="1">
        <f>SUM(AM3:AM47)</f>
        <v>324546.69175987469</v>
      </c>
      <c r="AN49" s="1">
        <f>SUM(AN3:AN47)</f>
        <v>1165907.7605861621</v>
      </c>
      <c r="AO49" s="1">
        <f t="shared" si="12"/>
        <v>129493.98072782642</v>
      </c>
      <c r="AP49" s="1">
        <f t="shared" si="12"/>
        <v>1295453.1496340809</v>
      </c>
      <c r="AQ49" s="1">
        <f t="shared" si="12"/>
        <v>92.386421151534293</v>
      </c>
      <c r="AR49" s="1">
        <f t="shared" si="12"/>
        <v>5618.1979845290116</v>
      </c>
      <c r="AS49" s="1">
        <f t="shared" si="12"/>
        <v>3720.4623325659563</v>
      </c>
      <c r="AT49" s="1">
        <f t="shared" si="12"/>
        <v>127873.56607101797</v>
      </c>
      <c r="AU49" s="1">
        <f t="shared" si="12"/>
        <v>2025.1381003511624</v>
      </c>
      <c r="AV49" s="1">
        <f t="shared" si="12"/>
        <v>2157.3883547685364</v>
      </c>
      <c r="AW49" s="1">
        <f t="shared" si="12"/>
        <v>6861.7942514702245</v>
      </c>
      <c r="AX49" s="1">
        <f t="shared" si="12"/>
        <v>2401.5385892343938</v>
      </c>
      <c r="AY49" s="1">
        <f t="shared" si="12"/>
        <v>566.58391917705569</v>
      </c>
      <c r="AZ49" s="1">
        <f t="shared" si="12"/>
        <v>4756.3004660036722</v>
      </c>
      <c r="BA49" s="1">
        <f t="shared" si="12"/>
        <v>300232.99350102432</v>
      </c>
      <c r="BB49" s="1">
        <f t="shared" si="12"/>
        <v>182783.08011191041</v>
      </c>
      <c r="BC49" s="1">
        <f t="shared" si="12"/>
        <v>117449.91338911395</v>
      </c>
      <c r="BD49" s="1">
        <f t="shared" si="12"/>
        <v>303.48011748682592</v>
      </c>
      <c r="BE49" s="1">
        <f t="shared" si="12"/>
        <v>56.505026786919309</v>
      </c>
      <c r="BF49" s="1">
        <f t="shared" si="12"/>
        <v>60169.210885802917</v>
      </c>
      <c r="BG49" s="1">
        <f t="shared" si="12"/>
        <v>820.17103161958016</v>
      </c>
      <c r="BH49" s="1">
        <f t="shared" si="12"/>
        <v>17057.948780467173</v>
      </c>
      <c r="BI49" s="1">
        <f t="shared" si="12"/>
        <v>2023.9559407328986</v>
      </c>
      <c r="BJ49" s="1">
        <f t="shared" si="12"/>
        <v>1538.9850401799615</v>
      </c>
      <c r="BK49" s="1">
        <f t="shared" si="12"/>
        <v>42693.542909670585</v>
      </c>
      <c r="BL49" s="1">
        <f t="shared" si="12"/>
        <v>13946.280523152316</v>
      </c>
      <c r="BM49" s="1">
        <f t="shared" si="12"/>
        <v>13821.098869318424</v>
      </c>
      <c r="BN49" s="1">
        <f t="shared" si="12"/>
        <v>20743.329898129257</v>
      </c>
      <c r="BO49" s="1">
        <f t="shared" si="12"/>
        <v>1065.6455981450201</v>
      </c>
      <c r="BP49" s="1">
        <f t="shared" si="12"/>
        <v>2662360.0091481241</v>
      </c>
      <c r="BQ49" s="1">
        <f t="shared" si="12"/>
        <v>11827.961073219742</v>
      </c>
      <c r="BR49" s="1">
        <f t="shared" si="12"/>
        <v>22628.137667600338</v>
      </c>
      <c r="BS49" s="1">
        <f t="shared" si="12"/>
        <v>7849.5772034330739</v>
      </c>
      <c r="BT49" s="1">
        <f t="shared" si="12"/>
        <v>27536.709604213775</v>
      </c>
      <c r="BU49" s="1"/>
      <c r="BV49" s="1">
        <f t="shared" si="12"/>
        <v>19571.3975109774</v>
      </c>
      <c r="BW49" s="1">
        <f t="shared" si="12"/>
        <v>319169.69803021697</v>
      </c>
      <c r="BX49" s="1">
        <f t="shared" si="12"/>
        <v>19687.374772657775</v>
      </c>
      <c r="BY49" s="94"/>
      <c r="BZ49" s="94"/>
      <c r="CA49" s="69">
        <f t="shared" si="1"/>
        <v>-4.9845977944193145E-3</v>
      </c>
      <c r="CB49" s="69">
        <f t="shared" si="2"/>
        <v>-1.7401322391869204E-3</v>
      </c>
      <c r="CC49" s="69">
        <f t="shared" si="3"/>
        <v>-1.7993270787339262E-2</v>
      </c>
      <c r="CD49" s="69">
        <f t="shared" si="9"/>
        <v>-1.1987431934865744E-2</v>
      </c>
      <c r="CE49" s="69">
        <f t="shared" si="10"/>
        <v>-1.313934695320995E-2</v>
      </c>
      <c r="CF49" s="69">
        <f t="shared" si="6"/>
        <v>-2.503327868910936E-4</v>
      </c>
      <c r="CG49" s="69">
        <f t="shared" si="7"/>
        <v>-6.2693171897042297E-3</v>
      </c>
    </row>
    <row r="50" spans="1:85">
      <c r="A50" s="16" t="s">
        <v>458</v>
      </c>
      <c r="B50" s="1">
        <f>SUM(B3:B15)</f>
        <v>1386897.0208867814</v>
      </c>
      <c r="C50" s="1">
        <f t="shared" ref="C50:H50" si="13">SUM(C3:C15)</f>
        <v>21390.775009724654</v>
      </c>
      <c r="D50" s="1">
        <f t="shared" si="13"/>
        <v>855161.19484796189</v>
      </c>
      <c r="E50" s="1">
        <f>SUM(E3:E15)</f>
        <v>103639.40500175748</v>
      </c>
      <c r="F50" s="1">
        <f t="shared" si="13"/>
        <v>51370.214403933591</v>
      </c>
      <c r="G50" s="1">
        <f t="shared" si="13"/>
        <v>1124204.1694392387</v>
      </c>
      <c r="H50" s="1">
        <f t="shared" si="13"/>
        <v>205215.04939056313</v>
      </c>
      <c r="I50" s="1"/>
      <c r="J50" s="1"/>
      <c r="K50" s="1"/>
      <c r="L50" s="94"/>
      <c r="M50" s="94"/>
      <c r="N50" s="1">
        <f>SUM(N3:N15)</f>
        <v>0</v>
      </c>
      <c r="O50" s="1">
        <f t="shared" ref="O50:BX50" si="14">SUM(O3:O15)</f>
        <v>1626.2329625033262</v>
      </c>
      <c r="P50" s="1">
        <f t="shared" si="14"/>
        <v>1769.9542078074132</v>
      </c>
      <c r="Q50" s="1">
        <f t="shared" si="14"/>
        <v>1769.9542078074132</v>
      </c>
      <c r="R50" s="1">
        <f t="shared" si="14"/>
        <v>763.0458087828116</v>
      </c>
      <c r="S50" s="1"/>
      <c r="T50" s="1">
        <f t="shared" si="14"/>
        <v>2138.1290039731198</v>
      </c>
      <c r="U50" s="1">
        <f t="shared" si="14"/>
        <v>27235.197119506101</v>
      </c>
      <c r="V50" s="1">
        <f t="shared" si="14"/>
        <v>1378448.7177041576</v>
      </c>
      <c r="W50" s="1">
        <f t="shared" si="14"/>
        <v>3463.4878926414945</v>
      </c>
      <c r="X50" s="1">
        <f t="shared" si="14"/>
        <v>2290.7296180432922</v>
      </c>
      <c r="Y50" s="1">
        <f t="shared" si="14"/>
        <v>1296.3360541988811</v>
      </c>
      <c r="Z50" s="1">
        <f t="shared" si="14"/>
        <v>21419.91345773614</v>
      </c>
      <c r="AA50" s="1"/>
      <c r="AB50" s="1">
        <f t="shared" si="14"/>
        <v>6634.0957757808783</v>
      </c>
      <c r="AC50" s="1">
        <f t="shared" si="14"/>
        <v>6634.0957757808783</v>
      </c>
      <c r="AD50" s="1">
        <f t="shared" si="14"/>
        <v>51.408320092679517</v>
      </c>
      <c r="AE50" s="1">
        <f t="shared" si="14"/>
        <v>1794.5727088019253</v>
      </c>
      <c r="AF50" s="1">
        <f t="shared" si="14"/>
        <v>94.500417299224409</v>
      </c>
      <c r="AG50" s="1"/>
      <c r="AH50" s="1">
        <f t="shared" si="14"/>
        <v>1218.6238835322631</v>
      </c>
      <c r="AI50" s="1">
        <f t="shared" si="14"/>
        <v>17291.691337157867</v>
      </c>
      <c r="AJ50" s="1">
        <f t="shared" si="14"/>
        <v>13.0164654563232</v>
      </c>
      <c r="AK50" s="1">
        <f t="shared" si="14"/>
        <v>21382.155790092045</v>
      </c>
      <c r="AL50" s="1">
        <f t="shared" si="14"/>
        <v>0</v>
      </c>
      <c r="AM50" s="1">
        <f>SUM(AM3:AM15)</f>
        <v>193847.41439704836</v>
      </c>
      <c r="AN50" s="1">
        <f>SUM(AN3:AN15)</f>
        <v>748511.23592440644</v>
      </c>
      <c r="AO50" s="1">
        <f t="shared" si="14"/>
        <v>83116.573471959899</v>
      </c>
      <c r="AP50" s="1">
        <f t="shared" si="14"/>
        <v>831679.21771645884</v>
      </c>
      <c r="AQ50" s="1">
        <f t="shared" si="14"/>
        <v>92.017219271911983</v>
      </c>
      <c r="AR50" s="1">
        <f t="shared" si="14"/>
        <v>3720.7769783767735</v>
      </c>
      <c r="AS50" s="1">
        <f t="shared" si="14"/>
        <v>1887.1274319046224</v>
      </c>
      <c r="AT50" s="1">
        <f t="shared" si="14"/>
        <v>84270.71884926084</v>
      </c>
      <c r="AU50" s="1">
        <f t="shared" si="14"/>
        <v>739.56736024319684</v>
      </c>
      <c r="AV50" s="1">
        <f t="shared" si="14"/>
        <v>565.19901174908978</v>
      </c>
      <c r="AW50" s="1">
        <f t="shared" si="14"/>
        <v>1803.1901688335965</v>
      </c>
      <c r="AX50" s="1">
        <f t="shared" si="14"/>
        <v>573.79565684906026</v>
      </c>
      <c r="AY50" s="1">
        <f t="shared" si="14"/>
        <v>492.29297066320362</v>
      </c>
      <c r="AZ50" s="1">
        <f t="shared" si="14"/>
        <v>529.59584946365032</v>
      </c>
      <c r="BA50" s="1">
        <f t="shared" si="14"/>
        <v>102194.44778023928</v>
      </c>
      <c r="BB50" s="1">
        <f t="shared" si="14"/>
        <v>50203.691116134891</v>
      </c>
      <c r="BC50" s="1">
        <f t="shared" si="14"/>
        <v>51990.756664104447</v>
      </c>
      <c r="BD50" s="1">
        <f t="shared" si="14"/>
        <v>209.0200951759771</v>
      </c>
      <c r="BE50" s="1">
        <f t="shared" si="14"/>
        <v>21.421280365471191</v>
      </c>
      <c r="BF50" s="1">
        <f t="shared" si="14"/>
        <v>22586.020651965511</v>
      </c>
      <c r="BG50" s="1">
        <f t="shared" si="14"/>
        <v>396.24909695013554</v>
      </c>
      <c r="BH50" s="1">
        <f t="shared" si="14"/>
        <v>3979.8217845528384</v>
      </c>
      <c r="BI50" s="1">
        <f t="shared" si="14"/>
        <v>334.67739381930875</v>
      </c>
      <c r="BJ50" s="1">
        <f t="shared" si="14"/>
        <v>446.6083973351619</v>
      </c>
      <c r="BK50" s="1">
        <f t="shared" si="14"/>
        <v>9977.4970723962524</v>
      </c>
      <c r="BL50" s="1">
        <f t="shared" si="14"/>
        <v>5068.052746599019</v>
      </c>
      <c r="BM50" s="1">
        <f t="shared" si="14"/>
        <v>2163.9382911354355</v>
      </c>
      <c r="BN50" s="1">
        <f t="shared" si="14"/>
        <v>3256.3602688360593</v>
      </c>
      <c r="BO50" s="1">
        <f t="shared" si="14"/>
        <v>241.30833389644849</v>
      </c>
      <c r="BP50" s="1">
        <f t="shared" si="14"/>
        <v>1123746.3378181471</v>
      </c>
      <c r="BQ50" s="1">
        <f t="shared" si="14"/>
        <v>264.63745470339342</v>
      </c>
      <c r="BR50" s="1">
        <f t="shared" si="14"/>
        <v>6563.1680191100895</v>
      </c>
      <c r="BS50" s="1">
        <f t="shared" si="14"/>
        <v>5928.5032408796988</v>
      </c>
      <c r="BT50" s="1">
        <f t="shared" si="14"/>
        <v>9953.7959184044066</v>
      </c>
      <c r="BU50" s="1"/>
      <c r="BV50" s="1">
        <f t="shared" si="14"/>
        <v>15027.459380335427</v>
      </c>
      <c r="BW50" s="1">
        <f t="shared" si="14"/>
        <v>203318.53763298492</v>
      </c>
      <c r="BX50" s="1">
        <f t="shared" si="14"/>
        <v>7672.630970390368</v>
      </c>
      <c r="BY50" s="94"/>
      <c r="BZ50" s="94"/>
      <c r="CA50" s="69">
        <f t="shared" si="1"/>
        <v>-6.0915144061827846E-3</v>
      </c>
      <c r="CB50" s="69">
        <f t="shared" si="2"/>
        <v>-4.0294097005320428E-4</v>
      </c>
      <c r="CC50" s="69">
        <f t="shared" si="3"/>
        <v>-2.74591238154555E-2</v>
      </c>
      <c r="CD50" s="69">
        <f t="shared" si="9"/>
        <v>-1.3942160527587889E-2</v>
      </c>
      <c r="CE50" s="69">
        <f t="shared" si="10"/>
        <v>-2.2708164669629556E-2</v>
      </c>
      <c r="CF50" s="69">
        <f t="shared" si="6"/>
        <v>-4.0724953130172944E-4</v>
      </c>
      <c r="CG50" s="69">
        <f t="shared" si="7"/>
        <v>-9.2415822485259584E-3</v>
      </c>
    </row>
    <row r="51" spans="1:85">
      <c r="A51" s="16" t="s">
        <v>459</v>
      </c>
      <c r="B51" s="1">
        <f>SUM(B16:B47)</f>
        <v>427011.53264097532</v>
      </c>
      <c r="C51" s="1">
        <f t="shared" ref="C51:H51" si="15">SUM(C16:C47)</f>
        <v>3567.0838270073959</v>
      </c>
      <c r="D51" s="1">
        <f t="shared" si="15"/>
        <v>464028.49204219918</v>
      </c>
      <c r="E51" s="1">
        <f>SUM(E16:E47)</f>
        <v>200236.27756064452</v>
      </c>
      <c r="F51" s="1">
        <f t="shared" si="15"/>
        <v>133846.49227860969</v>
      </c>
      <c r="G51" s="1">
        <f t="shared" si="15"/>
        <v>1538822.4825922544</v>
      </c>
      <c r="H51" s="1">
        <f t="shared" si="15"/>
        <v>115968.24861085996</v>
      </c>
      <c r="I51" s="1"/>
      <c r="J51" s="1"/>
      <c r="K51" s="1"/>
      <c r="L51" s="94"/>
      <c r="M51" s="94"/>
      <c r="N51" s="1">
        <f>SUM(N16:N47)</f>
        <v>87.447972980579323</v>
      </c>
      <c r="O51" s="1">
        <f t="shared" ref="O51:BX51" si="16">SUM(O16:O47)</f>
        <v>5731.8889684393789</v>
      </c>
      <c r="P51" s="1">
        <f t="shared" si="16"/>
        <v>305.36885650663947</v>
      </c>
      <c r="Q51" s="1">
        <f t="shared" si="16"/>
        <v>303.01213927297493</v>
      </c>
      <c r="R51" s="1">
        <f t="shared" si="16"/>
        <v>368.46541329246435</v>
      </c>
      <c r="S51" s="1"/>
      <c r="T51" s="1">
        <f t="shared" si="16"/>
        <v>2181.7219809229559</v>
      </c>
      <c r="U51" s="1">
        <f t="shared" si="16"/>
        <v>84084.834965665141</v>
      </c>
      <c r="V51" s="1">
        <f t="shared" si="16"/>
        <v>426418.2312484071</v>
      </c>
      <c r="W51" s="1">
        <f t="shared" si="16"/>
        <v>1499.4571379825743</v>
      </c>
      <c r="X51" s="1">
        <f t="shared" si="16"/>
        <v>7374.1606886155741</v>
      </c>
      <c r="Y51" s="1">
        <f t="shared" si="16"/>
        <v>622.0832526239011</v>
      </c>
      <c r="Z51" s="1">
        <f t="shared" si="16"/>
        <v>1460.8509788811998</v>
      </c>
      <c r="AA51" s="1"/>
      <c r="AB51" s="1">
        <f t="shared" si="16"/>
        <v>9204.2927529848148</v>
      </c>
      <c r="AC51" s="1">
        <f t="shared" si="16"/>
        <v>9204.2927529848148</v>
      </c>
      <c r="AD51" s="1">
        <f t="shared" si="16"/>
        <v>0</v>
      </c>
      <c r="AE51" s="1">
        <f t="shared" si="16"/>
        <v>544.07279965583564</v>
      </c>
      <c r="AF51" s="1">
        <f t="shared" si="16"/>
        <v>23.384261737737273</v>
      </c>
      <c r="AG51" s="1"/>
      <c r="AH51" s="1">
        <f t="shared" si="16"/>
        <v>2205.4723562974737</v>
      </c>
      <c r="AI51" s="1">
        <f t="shared" si="16"/>
        <v>2270.1367695103959</v>
      </c>
      <c r="AJ51" s="1">
        <f t="shared" si="16"/>
        <v>53.03789275638978</v>
      </c>
      <c r="AK51" s="1">
        <f t="shared" si="16"/>
        <v>3532.2730718571293</v>
      </c>
      <c r="AL51" s="1">
        <f t="shared" si="16"/>
        <v>0</v>
      </c>
      <c r="AM51" s="1">
        <f>SUM(AM16:AM47)</f>
        <v>130699.27736282632</v>
      </c>
      <c r="AN51" s="1">
        <f>SUM(AN16:AN47)</f>
        <v>417396.52466175565</v>
      </c>
      <c r="AO51" s="1">
        <f t="shared" si="16"/>
        <v>46377.407255866528</v>
      </c>
      <c r="AP51" s="1">
        <f t="shared" si="16"/>
        <v>463773.93191762234</v>
      </c>
      <c r="AQ51" s="1">
        <f t="shared" si="16"/>
        <v>0.3692018796223005</v>
      </c>
      <c r="AR51" s="1">
        <f t="shared" si="16"/>
        <v>1897.4210061522383</v>
      </c>
      <c r="AS51" s="1">
        <f t="shared" si="16"/>
        <v>1833.3349006613346</v>
      </c>
      <c r="AT51" s="1">
        <f t="shared" si="16"/>
        <v>43602.847221757111</v>
      </c>
      <c r="AU51" s="1">
        <f t="shared" si="16"/>
        <v>1285.5707401079655</v>
      </c>
      <c r="AV51" s="1">
        <f t="shared" si="16"/>
        <v>1592.1893430194466</v>
      </c>
      <c r="AW51" s="1">
        <f t="shared" si="16"/>
        <v>5058.6040826366252</v>
      </c>
      <c r="AX51" s="1">
        <f t="shared" si="16"/>
        <v>1827.7429323853346</v>
      </c>
      <c r="AY51" s="1">
        <f t="shared" si="16"/>
        <v>74.290948513852058</v>
      </c>
      <c r="AZ51" s="1">
        <f t="shared" si="16"/>
        <v>4226.7046165400225</v>
      </c>
      <c r="BA51" s="1">
        <f t="shared" si="16"/>
        <v>198038.54572078501</v>
      </c>
      <c r="BB51" s="1">
        <f t="shared" si="16"/>
        <v>132579.38899577555</v>
      </c>
      <c r="BC51" s="1">
        <f t="shared" si="16"/>
        <v>65459.15672500951</v>
      </c>
      <c r="BD51" s="1">
        <f t="shared" si="16"/>
        <v>94.4600223108488</v>
      </c>
      <c r="BE51" s="1">
        <f t="shared" si="16"/>
        <v>35.083746421448119</v>
      </c>
      <c r="BF51" s="1">
        <f t="shared" si="16"/>
        <v>37583.190233837428</v>
      </c>
      <c r="BG51" s="1">
        <f t="shared" si="16"/>
        <v>423.92193466944457</v>
      </c>
      <c r="BH51" s="1">
        <f t="shared" si="16"/>
        <v>13078.126995914337</v>
      </c>
      <c r="BI51" s="1">
        <f t="shared" si="16"/>
        <v>1689.2785469135895</v>
      </c>
      <c r="BJ51" s="1">
        <f t="shared" si="16"/>
        <v>1092.3766428447998</v>
      </c>
      <c r="BK51" s="1">
        <f t="shared" si="16"/>
        <v>32716.045837274323</v>
      </c>
      <c r="BL51" s="1">
        <f t="shared" si="16"/>
        <v>8878.2277765532945</v>
      </c>
      <c r="BM51" s="1">
        <f t="shared" si="16"/>
        <v>11657.160578182989</v>
      </c>
      <c r="BN51" s="1">
        <f t="shared" si="16"/>
        <v>17486.969629293202</v>
      </c>
      <c r="BO51" s="1">
        <f t="shared" si="16"/>
        <v>824.3372642485715</v>
      </c>
      <c r="BP51" s="1">
        <f t="shared" si="16"/>
        <v>1538613.6713299782</v>
      </c>
      <c r="BQ51" s="1">
        <f t="shared" si="16"/>
        <v>11563.32361851635</v>
      </c>
      <c r="BR51" s="1">
        <f t="shared" si="16"/>
        <v>16064.969648490249</v>
      </c>
      <c r="BS51" s="1">
        <f t="shared" si="16"/>
        <v>1921.0739625533722</v>
      </c>
      <c r="BT51" s="1">
        <f t="shared" si="16"/>
        <v>17582.913685809373</v>
      </c>
      <c r="BU51" s="1"/>
      <c r="BV51" s="1">
        <f t="shared" si="16"/>
        <v>4543.93813064198</v>
      </c>
      <c r="BW51" s="1">
        <f t="shared" si="16"/>
        <v>115851.16039723225</v>
      </c>
      <c r="BX51" s="1">
        <f t="shared" si="16"/>
        <v>12014.743802267414</v>
      </c>
      <c r="BY51" s="94"/>
      <c r="BZ51" s="94"/>
      <c r="CA51" s="69">
        <f t="shared" si="1"/>
        <v>-1.3894270932187111E-3</v>
      </c>
      <c r="CB51" s="69">
        <f t="shared" si="2"/>
        <v>-9.7588834012547337E-3</v>
      </c>
      <c r="CC51" s="69">
        <f t="shared" si="3"/>
        <v>-5.4858727199384673E-4</v>
      </c>
      <c r="CD51" s="69">
        <f t="shared" si="9"/>
        <v>-1.0975692649869069E-2</v>
      </c>
      <c r="CE51" s="69">
        <f t="shared" si="10"/>
        <v>-9.4668396703037096E-3</v>
      </c>
      <c r="CF51" s="69">
        <f t="shared" si="6"/>
        <v>-1.3569548446192391E-4</v>
      </c>
      <c r="CG51" s="69">
        <f t="shared" si="7"/>
        <v>-1.0096575142788009E-3</v>
      </c>
    </row>
    <row r="53" spans="1:85">
      <c r="A53" s="30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</row>
    <row r="54" spans="1:85">
      <c r="A54" s="30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</row>
    <row r="56" spans="1:85">
      <c r="A56" s="94"/>
      <c r="B56" s="94"/>
      <c r="C56" s="94"/>
      <c r="D56" s="94"/>
      <c r="E56" s="76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</row>
    <row r="57" spans="1:85">
      <c r="A57" s="94"/>
      <c r="B57" s="94"/>
      <c r="C57" s="94"/>
      <c r="D57" s="94"/>
      <c r="E57" s="76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</row>
    <row r="58" spans="1:85">
      <c r="A58" s="94"/>
      <c r="B58" s="94"/>
      <c r="C58" s="94"/>
      <c r="D58" s="94"/>
      <c r="E58" s="76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</row>
    <row r="59" spans="1:85">
      <c r="A59" s="94"/>
      <c r="B59" s="94"/>
      <c r="C59" s="94"/>
      <c r="D59" s="94"/>
      <c r="E59" s="76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</row>
    <row r="60" spans="1:85">
      <c r="A60" s="94"/>
      <c r="B60" s="94"/>
      <c r="C60" s="94"/>
      <c r="D60" s="94"/>
      <c r="E60" s="76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</row>
    <row r="61" spans="1:85">
      <c r="A61" s="94"/>
      <c r="B61" s="94"/>
      <c r="C61" s="94"/>
      <c r="D61" s="94"/>
      <c r="E61" s="76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</row>
    <row r="62" spans="1:85">
      <c r="A62" s="94"/>
      <c r="B62" s="94"/>
      <c r="C62" s="94"/>
      <c r="D62" s="94"/>
      <c r="E62" s="76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</row>
    <row r="63" spans="1:85">
      <c r="A63" s="94"/>
      <c r="B63" s="94"/>
      <c r="C63" s="94"/>
      <c r="D63" s="94"/>
      <c r="E63" s="76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</row>
    <row r="64" spans="1:85">
      <c r="A64" s="94"/>
      <c r="B64" s="94"/>
      <c r="C64" s="94"/>
      <c r="D64" s="94"/>
      <c r="E64" s="76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</row>
    <row r="65" spans="5:5">
      <c r="E65" s="76"/>
    </row>
    <row r="66" spans="5:5">
      <c r="E66" s="76"/>
    </row>
    <row r="67" spans="5:5">
      <c r="E67" s="76"/>
    </row>
    <row r="68" spans="5:5">
      <c r="E68" s="76"/>
    </row>
    <row r="69" spans="5:5">
      <c r="E69" s="76"/>
    </row>
    <row r="70" spans="5:5">
      <c r="E70" s="76"/>
    </row>
    <row r="71" spans="5:5">
      <c r="E71" s="76"/>
    </row>
    <row r="72" spans="5:5">
      <c r="E72" s="76"/>
    </row>
    <row r="73" spans="5:5">
      <c r="E73" s="76"/>
    </row>
    <row r="74" spans="5:5">
      <c r="E74" s="76"/>
    </row>
    <row r="75" spans="5:5">
      <c r="E75" s="76"/>
    </row>
    <row r="76" spans="5:5">
      <c r="E76" s="76"/>
    </row>
    <row r="77" spans="5:5">
      <c r="E77" s="76"/>
    </row>
    <row r="78" spans="5:5">
      <c r="E78" s="76"/>
    </row>
    <row r="79" spans="5:5">
      <c r="E79" s="76"/>
    </row>
    <row r="80" spans="5:5">
      <c r="E80" s="76"/>
    </row>
    <row r="81" spans="5:5">
      <c r="E81" s="76"/>
    </row>
    <row r="82" spans="5:5">
      <c r="E82" s="76"/>
    </row>
    <row r="83" spans="5:5">
      <c r="E83" s="76"/>
    </row>
    <row r="84" spans="5:5">
      <c r="E84" s="76"/>
    </row>
    <row r="85" spans="5:5">
      <c r="E85" s="76"/>
    </row>
    <row r="86" spans="5:5">
      <c r="E86" s="76"/>
    </row>
    <row r="87" spans="5:5">
      <c r="E87" s="76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5078-82C7-478E-A747-99BC02605EFE}">
  <dimension ref="A1:CG48"/>
  <sheetViews>
    <sheetView zoomScale="85" zoomScaleNormal="85" workbookViewId="0">
      <pane xSplit="1" ySplit="2" topLeftCell="B3" activePane="bottomRight" state="frozen"/>
      <selection pane="bottomRight" activeCell="A17" sqref="A17"/>
      <selection pane="bottomLeft" activeCell="A3" sqref="A3"/>
      <selection pane="topRight" activeCell="B1" sqref="B1"/>
    </sheetView>
  </sheetViews>
  <sheetFormatPr defaultColWidth="9.140625" defaultRowHeight="15"/>
  <cols>
    <col min="1" max="1" width="19.85546875" style="75" customWidth="1"/>
    <col min="2" max="11" width="9.140625" style="75"/>
    <col min="12" max="12" width="15.5703125" style="75" bestFit="1" customWidth="1"/>
    <col min="13" max="14" width="6.7109375" style="75" bestFit="1" customWidth="1"/>
    <col min="15" max="15" width="5.7109375" style="75" bestFit="1" customWidth="1"/>
    <col min="16" max="16" width="14.5703125" style="75" bestFit="1" customWidth="1"/>
    <col min="17" max="17" width="5.5703125" style="75" bestFit="1" customWidth="1"/>
    <col min="18" max="18" width="5.5703125" style="75" customWidth="1"/>
    <col min="19" max="19" width="6.7109375" style="75" bestFit="1" customWidth="1"/>
    <col min="20" max="21" width="9.28515625" style="75" bestFit="1" customWidth="1"/>
    <col min="22" max="22" width="5.7109375" style="75" bestFit="1" customWidth="1"/>
    <col min="23" max="23" width="7.7109375" style="75" bestFit="1" customWidth="1"/>
    <col min="24" max="24" width="5.7109375" style="75" bestFit="1" customWidth="1"/>
    <col min="25" max="25" width="6.7109375" style="75" bestFit="1" customWidth="1"/>
    <col min="26" max="26" width="6.7109375" style="75" customWidth="1"/>
    <col min="27" max="27" width="6.7109375" style="75" bestFit="1" customWidth="1"/>
    <col min="28" max="28" width="15.42578125" style="75" bestFit="1" customWidth="1"/>
    <col min="29" max="29" width="6.5703125" style="75" customWidth="1"/>
    <col min="30" max="30" width="5.7109375" style="75" bestFit="1" customWidth="1"/>
    <col min="31" max="31" width="5.140625" style="75" bestFit="1" customWidth="1"/>
    <col min="32" max="32" width="5.140625" style="75" customWidth="1"/>
    <col min="33" max="33" width="5.7109375" style="75" bestFit="1" customWidth="1"/>
    <col min="34" max="34" width="6.7109375" style="75" bestFit="1" customWidth="1"/>
    <col min="35" max="35" width="6.140625" style="75" bestFit="1" customWidth="1"/>
    <col min="36" max="36" width="6.7109375" style="75" bestFit="1" customWidth="1"/>
    <col min="37" max="37" width="10" style="75" bestFit="1" customWidth="1"/>
    <col min="38" max="38" width="10" style="75" customWidth="1"/>
    <col min="39" max="39" width="9.28515625" style="75" bestFit="1" customWidth="1"/>
    <col min="40" max="40" width="7.7109375" style="75" bestFit="1" customWidth="1"/>
    <col min="41" max="41" width="9.28515625" style="75" bestFit="1" customWidth="1"/>
    <col min="42" max="42" width="6" style="75" bestFit="1" customWidth="1"/>
    <col min="43" max="43" width="6.7109375" style="75" bestFit="1" customWidth="1"/>
    <col min="44" max="44" width="5.7109375" style="75" bestFit="1" customWidth="1"/>
    <col min="45" max="45" width="7.7109375" style="75" bestFit="1" customWidth="1"/>
    <col min="46" max="46" width="5.7109375" style="75" bestFit="1" customWidth="1"/>
    <col min="47" max="47" width="4.140625" style="75" bestFit="1" customWidth="1"/>
    <col min="48" max="48" width="6.7109375" style="75" bestFit="1" customWidth="1"/>
    <col min="49" max="49" width="5.7109375" style="75" bestFit="1" customWidth="1"/>
    <col min="50" max="50" width="5.85546875" style="75" bestFit="1" customWidth="1"/>
    <col min="51" max="51" width="5.7109375" style="75" bestFit="1" customWidth="1"/>
    <col min="52" max="53" width="7.7109375" style="75" bestFit="1" customWidth="1"/>
    <col min="54" max="54" width="6.7109375" style="75" bestFit="1" customWidth="1"/>
    <col min="55" max="55" width="5.140625" style="75" bestFit="1" customWidth="1"/>
    <col min="56" max="56" width="5.28515625" style="75" bestFit="1" customWidth="1"/>
    <col min="57" max="57" width="8.7109375" style="75" bestFit="1" customWidth="1"/>
    <col min="58" max="58" width="4.85546875" style="75" bestFit="1" customWidth="1"/>
    <col min="59" max="59" width="7.85546875" style="75" bestFit="1" customWidth="1"/>
    <col min="60" max="60" width="5.85546875" style="75" bestFit="1" customWidth="1"/>
    <col min="61" max="61" width="6" style="75" bestFit="1" customWidth="1"/>
    <col min="62" max="62" width="6.7109375" style="75" bestFit="1" customWidth="1"/>
    <col min="63" max="63" width="7.7109375" style="75" bestFit="1" customWidth="1"/>
    <col min="64" max="64" width="5.7109375" style="75" bestFit="1" customWidth="1"/>
    <col min="65" max="65" width="6.7109375" style="75" bestFit="1" customWidth="1"/>
    <col min="66" max="66" width="4.140625" style="75" bestFit="1" customWidth="1"/>
    <col min="67" max="67" width="9.28515625" style="75" bestFit="1" customWidth="1"/>
    <col min="68" max="68" width="8" style="75" bestFit="1" customWidth="1"/>
    <col min="69" max="71" width="6.7109375" style="75" bestFit="1" customWidth="1"/>
    <col min="72" max="72" width="6.7109375" style="75" customWidth="1"/>
    <col min="73" max="73" width="6.7109375" style="75" bestFit="1" customWidth="1"/>
    <col min="74" max="74" width="9.140625" style="75" bestFit="1" customWidth="1"/>
    <col min="75" max="75" width="7.140625" style="75" bestFit="1" customWidth="1"/>
    <col min="76" max="16384" width="9.140625" style="75"/>
  </cols>
  <sheetData>
    <row r="1" spans="1:85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 t="s">
        <v>362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 t="s">
        <v>315</v>
      </c>
      <c r="CA1" s="94"/>
      <c r="CB1" s="94"/>
      <c r="CC1" s="94"/>
      <c r="CD1" s="94"/>
      <c r="CE1" s="94"/>
      <c r="CF1" s="94"/>
      <c r="CG1" s="94"/>
    </row>
    <row r="2" spans="1:85">
      <c r="A2" s="94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76"/>
      <c r="J2" s="76"/>
      <c r="K2" s="76"/>
      <c r="L2" s="76" t="s">
        <v>324</v>
      </c>
      <c r="M2" s="76" t="s">
        <v>325</v>
      </c>
      <c r="N2" s="76" t="s">
        <v>35</v>
      </c>
      <c r="O2" s="76" t="s">
        <v>39</v>
      </c>
      <c r="P2" s="76" t="s">
        <v>41</v>
      </c>
      <c r="Q2" s="76" t="s">
        <v>43</v>
      </c>
      <c r="R2" s="76" t="s">
        <v>326</v>
      </c>
      <c r="S2" s="76" t="s">
        <v>45</v>
      </c>
      <c r="T2" s="76" t="s">
        <v>49</v>
      </c>
      <c r="U2" s="76" t="s">
        <v>53</v>
      </c>
      <c r="V2" s="76" t="s">
        <v>55</v>
      </c>
      <c r="W2" s="76" t="s">
        <v>57</v>
      </c>
      <c r="X2" s="76" t="s">
        <v>59</v>
      </c>
      <c r="Y2" s="76" t="s">
        <v>61</v>
      </c>
      <c r="Z2" s="76" t="s">
        <v>327</v>
      </c>
      <c r="AA2" s="76" t="s">
        <v>63</v>
      </c>
      <c r="AB2" s="76" t="s">
        <v>65</v>
      </c>
      <c r="AC2" s="76" t="s">
        <v>69</v>
      </c>
      <c r="AD2" s="76" t="s">
        <v>71</v>
      </c>
      <c r="AE2" s="76" t="s">
        <v>73</v>
      </c>
      <c r="AF2" s="76" t="s">
        <v>328</v>
      </c>
      <c r="AG2" s="76" t="s">
        <v>75</v>
      </c>
      <c r="AH2" s="76" t="s">
        <v>77</v>
      </c>
      <c r="AI2" s="76" t="s">
        <v>79</v>
      </c>
      <c r="AJ2" s="76" t="s">
        <v>81</v>
      </c>
      <c r="AK2" s="76" t="s">
        <v>83</v>
      </c>
      <c r="AL2" s="76" t="s">
        <v>329</v>
      </c>
      <c r="AM2" s="76" t="s">
        <v>85</v>
      </c>
      <c r="AN2" s="76" t="s">
        <v>87</v>
      </c>
      <c r="AO2" s="76" t="s">
        <v>161</v>
      </c>
      <c r="AP2" s="76" t="s">
        <v>91</v>
      </c>
      <c r="AQ2" s="76" t="s">
        <v>93</v>
      </c>
      <c r="AR2" s="76" t="s">
        <v>95</v>
      </c>
      <c r="AS2" s="76" t="s">
        <v>97</v>
      </c>
      <c r="AT2" s="76" t="s">
        <v>99</v>
      </c>
      <c r="AU2" s="76" t="s">
        <v>101</v>
      </c>
      <c r="AV2" s="76" t="s">
        <v>103</v>
      </c>
      <c r="AW2" s="76" t="s">
        <v>105</v>
      </c>
      <c r="AX2" s="76" t="s">
        <v>107</v>
      </c>
      <c r="AY2" s="76" t="s">
        <v>109</v>
      </c>
      <c r="AZ2" s="76" t="s">
        <v>162</v>
      </c>
      <c r="BA2" s="76" t="s">
        <v>163</v>
      </c>
      <c r="BB2" s="76" t="s">
        <v>111</v>
      </c>
      <c r="BC2" s="76" t="s">
        <v>113</v>
      </c>
      <c r="BD2" s="76" t="s">
        <v>115</v>
      </c>
      <c r="BE2" s="76" t="s">
        <v>117</v>
      </c>
      <c r="BF2" s="76" t="s">
        <v>119</v>
      </c>
      <c r="BG2" s="76" t="s">
        <v>121</v>
      </c>
      <c r="BH2" s="76" t="s">
        <v>123</v>
      </c>
      <c r="BI2" s="76" t="s">
        <v>125</v>
      </c>
      <c r="BJ2" s="76" t="s">
        <v>127</v>
      </c>
      <c r="BK2" s="76" t="s">
        <v>129</v>
      </c>
      <c r="BL2" s="76" t="s">
        <v>131</v>
      </c>
      <c r="BM2" s="76" t="s">
        <v>133</v>
      </c>
      <c r="BN2" s="76" t="s">
        <v>135</v>
      </c>
      <c r="BO2" s="76" t="s">
        <v>139</v>
      </c>
      <c r="BP2" s="76" t="s">
        <v>141</v>
      </c>
      <c r="BQ2" s="76" t="s">
        <v>143</v>
      </c>
      <c r="BR2" s="76" t="s">
        <v>145</v>
      </c>
      <c r="BS2" s="76" t="s">
        <v>147</v>
      </c>
      <c r="BT2" s="76" t="s">
        <v>149</v>
      </c>
      <c r="BU2" s="76" t="s">
        <v>151</v>
      </c>
      <c r="BV2" s="76" t="s">
        <v>153</v>
      </c>
      <c r="BW2" s="76" t="s">
        <v>155</v>
      </c>
      <c r="BX2" s="94"/>
      <c r="BY2" s="76" t="s">
        <v>69</v>
      </c>
      <c r="BZ2" s="76" t="s">
        <v>53</v>
      </c>
      <c r="CA2" s="76" t="s">
        <v>81</v>
      </c>
      <c r="CB2" s="76" t="s">
        <v>161</v>
      </c>
      <c r="CC2" s="76" t="s">
        <v>162</v>
      </c>
      <c r="CD2" s="76" t="s">
        <v>163</v>
      </c>
      <c r="CE2" s="76" t="s">
        <v>139</v>
      </c>
      <c r="CF2" s="76" t="s">
        <v>164</v>
      </c>
      <c r="CG2" s="76"/>
    </row>
    <row r="3" spans="1:85">
      <c r="A3" s="14" t="s">
        <v>466</v>
      </c>
      <c r="B3" s="76">
        <v>5.8881436657279358E-2</v>
      </c>
      <c r="C3" s="76"/>
      <c r="D3" s="76">
        <v>0.3202877518827601</v>
      </c>
      <c r="E3" s="76">
        <v>9.095599378664011E-3</v>
      </c>
      <c r="F3" s="76">
        <v>9.0955993786640717E-3</v>
      </c>
      <c r="G3" s="76">
        <v>7.0371201721056793E-4</v>
      </c>
      <c r="H3" s="76">
        <v>1786.5852283772635</v>
      </c>
      <c r="I3" s="76"/>
      <c r="J3" s="76"/>
      <c r="K3" s="76"/>
      <c r="L3" s="76" t="s">
        <v>377</v>
      </c>
      <c r="M3" s="76">
        <v>0</v>
      </c>
      <c r="N3" s="76">
        <v>0</v>
      </c>
      <c r="O3" s="76">
        <v>0</v>
      </c>
      <c r="P3" s="76">
        <v>0</v>
      </c>
      <c r="Q3" s="76">
        <v>0</v>
      </c>
      <c r="R3" s="76">
        <v>0</v>
      </c>
      <c r="S3" s="76">
        <v>36.201906720093433</v>
      </c>
      <c r="T3" s="76">
        <v>5805.2650096659399</v>
      </c>
      <c r="U3" s="76">
        <v>5.887134516113017E-2</v>
      </c>
      <c r="V3" s="76">
        <v>0</v>
      </c>
      <c r="W3" s="76">
        <v>939.24108576894378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0</v>
      </c>
      <c r="AD3" s="76">
        <v>2.5370521350330962E-2</v>
      </c>
      <c r="AE3" s="76">
        <v>0</v>
      </c>
      <c r="AF3" s="76">
        <v>0</v>
      </c>
      <c r="AG3" s="76">
        <v>0</v>
      </c>
      <c r="AH3" s="76">
        <v>0</v>
      </c>
      <c r="AI3" s="76">
        <v>0</v>
      </c>
      <c r="AJ3" s="76">
        <v>0</v>
      </c>
      <c r="AK3" s="76">
        <v>0</v>
      </c>
      <c r="AL3" s="76">
        <v>2725.3446434850612</v>
      </c>
      <c r="AM3" s="76">
        <v>0.2882626650568515</v>
      </c>
      <c r="AN3" s="76">
        <v>3.2023741470637163E-2</v>
      </c>
      <c r="AO3" s="76">
        <v>0.32028640652748869</v>
      </c>
      <c r="AP3" s="76">
        <v>0</v>
      </c>
      <c r="AQ3" s="76">
        <v>9.4203956283723915</v>
      </c>
      <c r="AR3" s="76">
        <v>2.383885315564068E-4</v>
      </c>
      <c r="AS3" s="76">
        <v>965.51708911522792</v>
      </c>
      <c r="AT3" s="76">
        <v>2.4491454334011156E-4</v>
      </c>
      <c r="AU3" s="76">
        <v>1.5824572716700558E-5</v>
      </c>
      <c r="AV3" s="76">
        <v>1.61376362043023E-4</v>
      </c>
      <c r="AW3" s="76">
        <v>3.2301344268258321E-6</v>
      </c>
      <c r="AX3" s="76">
        <v>3.4852218676455244E-5</v>
      </c>
      <c r="AY3" s="76">
        <v>1.9056598158038429E-5</v>
      </c>
      <c r="AZ3" s="76">
        <v>9.094763897661437E-3</v>
      </c>
      <c r="BA3" s="76">
        <v>9.094763897661437E-3</v>
      </c>
      <c r="BB3" s="76">
        <v>0</v>
      </c>
      <c r="BC3" s="76">
        <v>0</v>
      </c>
      <c r="BD3" s="76">
        <v>0</v>
      </c>
      <c r="BE3" s="76">
        <v>4.1334004640729213E-3</v>
      </c>
      <c r="BF3" s="76">
        <v>0</v>
      </c>
      <c r="BG3" s="76">
        <v>6.2866173933652264E-4</v>
      </c>
      <c r="BH3" s="76">
        <v>0</v>
      </c>
      <c r="BI3" s="76">
        <v>4.3241257295920645E-6</v>
      </c>
      <c r="BJ3" s="76">
        <v>1.5720399918428972E-3</v>
      </c>
      <c r="BK3" s="76">
        <v>731.46541237291342</v>
      </c>
      <c r="BL3" s="76">
        <v>2.4617790197148387E-4</v>
      </c>
      <c r="BM3" s="76">
        <v>1.4548330825575807E-4</v>
      </c>
      <c r="BN3" s="76">
        <v>1.6470334055346983E-3</v>
      </c>
      <c r="BO3" s="76">
        <v>7.036630984859775E-4</v>
      </c>
      <c r="BP3" s="76">
        <v>27.206610235529823</v>
      </c>
      <c r="BQ3" s="76">
        <v>0</v>
      </c>
      <c r="BR3" s="76">
        <v>0</v>
      </c>
      <c r="BS3" s="76">
        <v>17.617874861421146</v>
      </c>
      <c r="BT3" s="76">
        <v>0</v>
      </c>
      <c r="BU3" s="76">
        <v>21.735115790208209</v>
      </c>
      <c r="BV3" s="76">
        <v>1786.3387093040524</v>
      </c>
      <c r="BW3" s="76">
        <v>6.2751269198868185</v>
      </c>
      <c r="BX3" s="94"/>
      <c r="BY3" s="29">
        <f t="shared" ref="BY3:BY7" si="0">AC3/AO3</f>
        <v>0</v>
      </c>
      <c r="BZ3" s="69">
        <f t="shared" ref="BZ3:BZ11" si="1">IF(B3=0,"",(U3-B3)/B3)</f>
        <v>-1.713867174798356E-4</v>
      </c>
      <c r="CA3" s="69" t="str">
        <f t="shared" ref="CA3:CA11" si="2">IF(C3=0,"",(AJ3-C3)/C3)</f>
        <v/>
      </c>
      <c r="CB3" s="69">
        <f t="shared" ref="CB3:CB11" si="3">IF(D3=0,"",(AO3-D3)/D3)</f>
        <v>-4.2004580677870981E-6</v>
      </c>
      <c r="CC3" s="69">
        <f t="shared" ref="CC3:CC11" si="4">IF(E3=0,"",(AZ3-E3)/E3)</f>
        <v>-9.185551911331785E-5</v>
      </c>
      <c r="CD3" s="69">
        <f t="shared" ref="CD3:CD11" si="5">IF(F3=0,"",(BA3-F3)/F3)</f>
        <v>-9.185551911999247E-5</v>
      </c>
      <c r="CE3" s="69">
        <f t="shared" ref="CE3:CE11" si="6">IF(G3=0,"",(BO3-G3)/G3)</f>
        <v>-6.9515261064236351E-5</v>
      </c>
      <c r="CF3" s="69">
        <f t="shared" ref="CF3:CF11" si="7">IF(H3=0,"",(BV3-H3)/H3)</f>
        <v>-1.3798338265400622E-4</v>
      </c>
      <c r="CG3" s="69"/>
    </row>
    <row r="4" spans="1:85">
      <c r="A4" s="14" t="s">
        <v>467</v>
      </c>
      <c r="B4" s="76">
        <v>4.4696609309999977E-5</v>
      </c>
      <c r="C4" s="76"/>
      <c r="D4" s="76">
        <v>8.2032746970000007E-6</v>
      </c>
      <c r="E4" s="76">
        <v>1.6013241413E-5</v>
      </c>
      <c r="F4" s="76">
        <v>1.6013241412999997E-5</v>
      </c>
      <c r="G4" s="76"/>
      <c r="H4" s="76">
        <v>10594.475585123355</v>
      </c>
      <c r="I4" s="76"/>
      <c r="J4" s="76"/>
      <c r="K4" s="76"/>
      <c r="L4" s="76" t="s">
        <v>378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1386.0524084882225</v>
      </c>
      <c r="T4" s="76">
        <v>13898.219069701116</v>
      </c>
      <c r="U4" s="76">
        <v>4.4701973687836567E-5</v>
      </c>
      <c r="V4" s="76">
        <v>0</v>
      </c>
      <c r="W4" s="76">
        <v>2308.9196190016437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1.0474916581788711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12902.526059734235</v>
      </c>
      <c r="AM4" s="76">
        <v>7.3827620606601613E-6</v>
      </c>
      <c r="AN4" s="76">
        <v>8.2026576718089217E-7</v>
      </c>
      <c r="AO4" s="76">
        <v>8.2030278278410541E-6</v>
      </c>
      <c r="AP4" s="76">
        <v>0</v>
      </c>
      <c r="AQ4" s="76">
        <v>441.91491765461228</v>
      </c>
      <c r="AR4" s="76">
        <v>4.5106731262090746E-7</v>
      </c>
      <c r="AS4" s="76">
        <v>5295.7288617206314</v>
      </c>
      <c r="AT4" s="76">
        <v>4.632985554214409E-7</v>
      </c>
      <c r="AU4" s="76">
        <v>2.9946427685642747E-8</v>
      </c>
      <c r="AV4" s="76">
        <v>2.5267172627413418E-7</v>
      </c>
      <c r="AW4" s="76">
        <v>6.1120003086470844E-9</v>
      </c>
      <c r="AX4" s="76">
        <v>5.0023368993093855E-8</v>
      </c>
      <c r="AY4" s="76">
        <v>3.6058025650776832E-8</v>
      </c>
      <c r="AZ4" s="76">
        <v>1.6012474379536682E-5</v>
      </c>
      <c r="BA4" s="76">
        <v>1.6012474379536682E-5</v>
      </c>
      <c r="BB4" s="76">
        <v>0</v>
      </c>
      <c r="BC4" s="76">
        <v>0</v>
      </c>
      <c r="BD4" s="76">
        <v>0</v>
      </c>
      <c r="BE4" s="76">
        <v>6.9078357777079694E-6</v>
      </c>
      <c r="BF4" s="76">
        <v>0</v>
      </c>
      <c r="BG4" s="76">
        <v>1.1474836995761657E-6</v>
      </c>
      <c r="BH4" s="76">
        <v>0</v>
      </c>
      <c r="BI4" s="76">
        <v>6.2150002480199362E-9</v>
      </c>
      <c r="BJ4" s="76">
        <v>2.8699162794799235E-6</v>
      </c>
      <c r="BK4" s="76">
        <v>2217.9248771529556</v>
      </c>
      <c r="BL4" s="76">
        <v>4.6571261650049315E-7</v>
      </c>
      <c r="BM4" s="76">
        <v>2.0877604898670114E-7</v>
      </c>
      <c r="BN4" s="76">
        <v>3.1173575400827675E-6</v>
      </c>
      <c r="BO4" s="76">
        <v>0</v>
      </c>
      <c r="BP4" s="76">
        <v>1131.0967899805269</v>
      </c>
      <c r="BQ4" s="76">
        <v>0</v>
      </c>
      <c r="BR4" s="76">
        <v>0</v>
      </c>
      <c r="BS4" s="76">
        <v>481.91611966125686</v>
      </c>
      <c r="BT4" s="76">
        <v>0</v>
      </c>
      <c r="BU4" s="76">
        <v>533.51905378726804</v>
      </c>
      <c r="BV4" s="76">
        <v>10593.626792771045</v>
      </c>
      <c r="BW4" s="76">
        <v>222.12891534031144</v>
      </c>
      <c r="BX4" s="94"/>
      <c r="BY4" s="29">
        <f t="shared" si="0"/>
        <v>0</v>
      </c>
      <c r="BZ4" s="69">
        <f t="shared" si="1"/>
        <v>1.2001755657536045E-4</v>
      </c>
      <c r="CA4" s="69" t="str">
        <f t="shared" si="2"/>
        <v/>
      </c>
      <c r="CB4" s="69">
        <f t="shared" si="3"/>
        <v>-3.0093976864746166E-5</v>
      </c>
      <c r="CC4" s="69">
        <f t="shared" si="4"/>
        <v>-4.7899950018618606E-5</v>
      </c>
      <c r="CD4" s="69">
        <f t="shared" si="5"/>
        <v>-4.7899950018407031E-5</v>
      </c>
      <c r="CE4" s="69" t="str">
        <f t="shared" si="6"/>
        <v/>
      </c>
      <c r="CF4" s="69">
        <f t="shared" si="7"/>
        <v>-8.0116504633952209E-5</v>
      </c>
      <c r="CG4" s="69"/>
    </row>
    <row r="5" spans="1:85">
      <c r="A5" s="14" t="s">
        <v>468</v>
      </c>
      <c r="B5" s="76">
        <v>0.18211729729718812</v>
      </c>
      <c r="C5" s="76"/>
      <c r="D5" s="76">
        <v>3.342441753112127E-2</v>
      </c>
      <c r="E5" s="76">
        <v>6.5246297159886002E-2</v>
      </c>
      <c r="F5" s="76">
        <v>6.5246297159884253E-2</v>
      </c>
      <c r="G5" s="76"/>
      <c r="H5" s="76">
        <v>183071.53514502413</v>
      </c>
      <c r="I5" s="76"/>
      <c r="J5" s="76"/>
      <c r="K5" s="76"/>
      <c r="L5" s="76" t="s">
        <v>379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14229.649722291717</v>
      </c>
      <c r="T5" s="76">
        <v>381341.70384405786</v>
      </c>
      <c r="U5" s="76">
        <v>0.18217993003984898</v>
      </c>
      <c r="V5" s="76">
        <v>0</v>
      </c>
      <c r="W5" s="76">
        <v>58460.927253279653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0</v>
      </c>
      <c r="AD5" s="76">
        <v>10.837126417199485</v>
      </c>
      <c r="AE5" s="76">
        <v>0</v>
      </c>
      <c r="AF5" s="76">
        <v>0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240996.34968710906</v>
      </c>
      <c r="AM5" s="76">
        <v>3.0067900598080843E-2</v>
      </c>
      <c r="AN5" s="76">
        <v>3.3419126208502096E-3</v>
      </c>
      <c r="AO5" s="76">
        <v>3.3409813218931064E-2</v>
      </c>
      <c r="AP5" s="76">
        <v>0</v>
      </c>
      <c r="AQ5" s="76">
        <v>4488.7065508323249</v>
      </c>
      <c r="AR5" s="76">
        <v>7.7096967834565399E-4</v>
      </c>
      <c r="AS5" s="76">
        <v>94991.924963690195</v>
      </c>
      <c r="AT5" s="76">
        <v>7.9332181589201859E-4</v>
      </c>
      <c r="AU5" s="76">
        <v>5.6377072741502789E-5</v>
      </c>
      <c r="AV5" s="76">
        <v>2.1068801573824463E-3</v>
      </c>
      <c r="AW5" s="76">
        <v>1.3443649977127079E-5</v>
      </c>
      <c r="AX5" s="76">
        <v>5.8424454932566009E-4</v>
      </c>
      <c r="AY5" s="76">
        <v>6.2258325826595331E-5</v>
      </c>
      <c r="AZ5" s="76">
        <v>6.5254194677408034E-2</v>
      </c>
      <c r="BA5" s="76">
        <v>6.5254194573355531E-2</v>
      </c>
      <c r="BB5" s="76">
        <v>1.0405251023771328E-10</v>
      </c>
      <c r="BC5" s="76">
        <v>0</v>
      </c>
      <c r="BD5" s="76">
        <v>0</v>
      </c>
      <c r="BE5" s="76">
        <v>4.060299579192779E-2</v>
      </c>
      <c r="BF5" s="76">
        <v>0</v>
      </c>
      <c r="BG5" s="76">
        <v>3.3142843893472795E-3</v>
      </c>
      <c r="BH5" s="76">
        <v>8.605021302160014E-6</v>
      </c>
      <c r="BI5" s="76">
        <v>7.7100602600351919E-5</v>
      </c>
      <c r="BJ5" s="76">
        <v>8.2848364957533657E-3</v>
      </c>
      <c r="BK5" s="76">
        <v>55698.977804642891</v>
      </c>
      <c r="BL5" s="76">
        <v>7.9991770267365345E-4</v>
      </c>
      <c r="BM5" s="76">
        <v>2.456427998093003E-3</v>
      </c>
      <c r="BN5" s="76">
        <v>5.3225313221669252E-3</v>
      </c>
      <c r="BO5" s="76">
        <v>0</v>
      </c>
      <c r="BP5" s="76">
        <v>11686.485896109778</v>
      </c>
      <c r="BQ5" s="76">
        <v>0</v>
      </c>
      <c r="BR5" s="76">
        <v>0</v>
      </c>
      <c r="BS5" s="76">
        <v>5097.085560966002</v>
      </c>
      <c r="BT5" s="76">
        <v>0</v>
      </c>
      <c r="BU5" s="76">
        <v>5749.6276515858999</v>
      </c>
      <c r="BV5" s="76">
        <v>182820.21254099219</v>
      </c>
      <c r="BW5" s="76">
        <v>2301.2879668215719</v>
      </c>
      <c r="BX5" s="94"/>
      <c r="BY5" s="29">
        <f t="shared" si="0"/>
        <v>0</v>
      </c>
      <c r="BZ5" s="69">
        <f t="shared" si="1"/>
        <v>3.4391429913792945E-4</v>
      </c>
      <c r="CA5" s="69" t="str">
        <f t="shared" si="2"/>
        <v/>
      </c>
      <c r="CB5" s="69">
        <f t="shared" si="3"/>
        <v>-4.3693542831696773E-4</v>
      </c>
      <c r="CC5" s="69">
        <f t="shared" si="4"/>
        <v>1.2104162022680119E-4</v>
      </c>
      <c r="CD5" s="69">
        <f t="shared" si="5"/>
        <v>1.2104002548873265E-4</v>
      </c>
      <c r="CE5" s="69" t="str">
        <f t="shared" si="6"/>
        <v/>
      </c>
      <c r="CF5" s="69">
        <f t="shared" si="7"/>
        <v>-1.3728109278859305E-3</v>
      </c>
      <c r="CG5" s="69"/>
    </row>
    <row r="6" spans="1:85">
      <c r="A6" s="14" t="s">
        <v>469</v>
      </c>
      <c r="B6" s="76">
        <v>728.94119252599887</v>
      </c>
      <c r="C6" s="76">
        <v>7.4181729924999997</v>
      </c>
      <c r="D6" s="76">
        <v>3537.6011659791925</v>
      </c>
      <c r="E6" s="76">
        <v>202.64851369075524</v>
      </c>
      <c r="F6" s="76">
        <v>202.6483182794033</v>
      </c>
      <c r="G6" s="76">
        <v>4417.4252258446113</v>
      </c>
      <c r="H6" s="76">
        <v>384700.8659913108</v>
      </c>
      <c r="I6" s="76"/>
      <c r="J6" s="76"/>
      <c r="K6" s="76"/>
      <c r="L6" s="76" t="s">
        <v>380</v>
      </c>
      <c r="M6" s="76">
        <v>0</v>
      </c>
      <c r="N6" s="76">
        <v>0</v>
      </c>
      <c r="O6" s="76">
        <v>0</v>
      </c>
      <c r="P6" s="76">
        <v>0</v>
      </c>
      <c r="Q6" s="76">
        <v>0</v>
      </c>
      <c r="R6" s="76">
        <v>0</v>
      </c>
      <c r="S6" s="76">
        <v>26933.192851255713</v>
      </c>
      <c r="T6" s="76">
        <v>582767.90609500452</v>
      </c>
      <c r="U6" s="76">
        <v>665.37975319256657</v>
      </c>
      <c r="V6" s="76">
        <v>56.777079704674229</v>
      </c>
      <c r="W6" s="76">
        <v>92509.02321048257</v>
      </c>
      <c r="X6" s="76">
        <v>22.354599561963589</v>
      </c>
      <c r="Y6" s="76">
        <v>0</v>
      </c>
      <c r="Z6" s="76">
        <v>0</v>
      </c>
      <c r="AA6" s="76">
        <v>0</v>
      </c>
      <c r="AB6" s="76">
        <v>0</v>
      </c>
      <c r="AC6" s="76">
        <v>0</v>
      </c>
      <c r="AD6" s="76">
        <v>35.633964244712935</v>
      </c>
      <c r="AE6" s="76">
        <v>0</v>
      </c>
      <c r="AF6" s="76">
        <v>0</v>
      </c>
      <c r="AG6" s="76">
        <v>0</v>
      </c>
      <c r="AH6" s="76">
        <v>0</v>
      </c>
      <c r="AI6" s="76">
        <v>0</v>
      </c>
      <c r="AJ6" s="76">
        <v>7.4184901646301125</v>
      </c>
      <c r="AK6" s="76">
        <v>0</v>
      </c>
      <c r="AL6" s="76">
        <v>406773.7637801551</v>
      </c>
      <c r="AM6" s="76">
        <v>2908.7109008636617</v>
      </c>
      <c r="AN6" s="76">
        <v>323.18946877428448</v>
      </c>
      <c r="AO6" s="76">
        <v>3231.9003696379464</v>
      </c>
      <c r="AP6" s="76">
        <v>0</v>
      </c>
      <c r="AQ6" s="76">
        <v>8512.8044004183339</v>
      </c>
      <c r="AR6" s="76">
        <v>6.8124381190165089</v>
      </c>
      <c r="AS6" s="76">
        <v>165026.8697680801</v>
      </c>
      <c r="AT6" s="76">
        <v>16.846053291225054</v>
      </c>
      <c r="AU6" s="76">
        <v>8.9784483870434431E-2</v>
      </c>
      <c r="AV6" s="76">
        <v>3.6902947028445132E-9</v>
      </c>
      <c r="AW6" s="76">
        <v>6.4978062964004213</v>
      </c>
      <c r="AX6" s="76">
        <v>0.49637022658002317</v>
      </c>
      <c r="AY6" s="76">
        <v>2.7583126264212807</v>
      </c>
      <c r="AZ6" s="76">
        <v>185.13961566505947</v>
      </c>
      <c r="BA6" s="76">
        <v>185.1394391528161</v>
      </c>
      <c r="BB6" s="76">
        <v>1.7651224336822174E-4</v>
      </c>
      <c r="BC6" s="76">
        <v>0</v>
      </c>
      <c r="BD6" s="76">
        <v>0.1938238374752671</v>
      </c>
      <c r="BE6" s="76">
        <v>115.38612466035005</v>
      </c>
      <c r="BF6" s="76">
        <v>0</v>
      </c>
      <c r="BG6" s="76">
        <v>3.4247568357060545</v>
      </c>
      <c r="BH6" s="76">
        <v>0.12440344747763672</v>
      </c>
      <c r="BI6" s="76">
        <v>6.7568805149997108E-2</v>
      </c>
      <c r="BJ6" s="76">
        <v>8.5527383719968721</v>
      </c>
      <c r="BK6" s="76">
        <v>87608.206671404056</v>
      </c>
      <c r="BL6" s="76">
        <v>21.289030511968416</v>
      </c>
      <c r="BM6" s="76">
        <v>1.9437837546917154</v>
      </c>
      <c r="BN6" s="76">
        <v>0.65644388079608873</v>
      </c>
      <c r="BO6" s="76">
        <v>3930.8890939775147</v>
      </c>
      <c r="BP6" s="76">
        <v>22897.875734308902</v>
      </c>
      <c r="BQ6" s="76">
        <v>0</v>
      </c>
      <c r="BR6" s="76">
        <v>0</v>
      </c>
      <c r="BS6" s="76">
        <v>9780.3096975450298</v>
      </c>
      <c r="BT6" s="76">
        <v>0</v>
      </c>
      <c r="BU6" s="76">
        <v>11211.58584930779</v>
      </c>
      <c r="BV6" s="76">
        <v>313884.71150415851</v>
      </c>
      <c r="BW6" s="76">
        <v>4395.8959467774839</v>
      </c>
      <c r="BX6" s="94"/>
      <c r="BY6" s="29">
        <f t="shared" si="0"/>
        <v>0</v>
      </c>
      <c r="BZ6" s="69">
        <f t="shared" si="1"/>
        <v>-8.7196937126262461E-2</v>
      </c>
      <c r="CA6" s="69">
        <f t="shared" si="2"/>
        <v>4.2756097819962053E-5</v>
      </c>
      <c r="CB6" s="69">
        <f t="shared" si="3"/>
        <v>-8.6414714943319371E-2</v>
      </c>
      <c r="CC6" s="69">
        <f t="shared" si="4"/>
        <v>-8.6400327872202504E-2</v>
      </c>
      <c r="CD6" s="69">
        <f t="shared" si="5"/>
        <v>-8.6400317926382544E-2</v>
      </c>
      <c r="CE6" s="69">
        <f t="shared" si="6"/>
        <v>-0.11014020769849499</v>
      </c>
      <c r="CF6" s="69">
        <f t="shared" si="7"/>
        <v>-0.18408108935411602</v>
      </c>
      <c r="CG6" s="69"/>
    </row>
    <row r="7" spans="1:85">
      <c r="A7" s="14" t="s">
        <v>470</v>
      </c>
      <c r="B7" s="76">
        <v>1.1882738921397062</v>
      </c>
      <c r="C7" s="76"/>
      <c r="D7" s="76">
        <v>0.25863035875302853</v>
      </c>
      <c r="E7" s="76">
        <v>2.2090387528996003E-3</v>
      </c>
      <c r="F7" s="76">
        <v>2.2090349528996003E-3</v>
      </c>
      <c r="G7" s="76">
        <v>2.2563593694334698</v>
      </c>
      <c r="H7" s="76">
        <v>25602.133043706359</v>
      </c>
      <c r="I7" s="76"/>
      <c r="J7" s="76"/>
      <c r="K7" s="76"/>
      <c r="L7" s="76" t="s">
        <v>381</v>
      </c>
      <c r="M7" s="76">
        <v>0</v>
      </c>
      <c r="N7" s="76">
        <v>0</v>
      </c>
      <c r="O7" s="76">
        <v>0</v>
      </c>
      <c r="P7" s="76">
        <v>0</v>
      </c>
      <c r="Q7" s="76">
        <v>0</v>
      </c>
      <c r="R7" s="76">
        <v>0</v>
      </c>
      <c r="S7" s="76">
        <v>0.94805293086709885</v>
      </c>
      <c r="T7" s="76">
        <v>453.18063092169825</v>
      </c>
      <c r="U7" s="76">
        <v>7.0627457905498873E-3</v>
      </c>
      <c r="V7" s="76">
        <v>2.760786153871602E-4</v>
      </c>
      <c r="W7" s="76">
        <v>73.516823203667343</v>
      </c>
      <c r="X7" s="76">
        <v>1.0873899138544008E-4</v>
      </c>
      <c r="Y7" s="76">
        <v>0</v>
      </c>
      <c r="Z7" s="76">
        <v>0</v>
      </c>
      <c r="AA7" s="76">
        <v>0</v>
      </c>
      <c r="AB7" s="76">
        <v>0</v>
      </c>
      <c r="AC7" s="76">
        <v>0</v>
      </c>
      <c r="AD7" s="76">
        <v>2.0410053089502198E-3</v>
      </c>
      <c r="AE7" s="76">
        <v>0</v>
      </c>
      <c r="AF7" s="76">
        <v>0</v>
      </c>
      <c r="AG7" s="76">
        <v>0</v>
      </c>
      <c r="AH7" s="76">
        <v>0</v>
      </c>
      <c r="AI7" s="76">
        <v>0</v>
      </c>
      <c r="AJ7" s="76">
        <v>0</v>
      </c>
      <c r="AK7" s="76">
        <v>0</v>
      </c>
      <c r="AL7" s="76">
        <v>217.07906138218667</v>
      </c>
      <c r="AM7" s="76">
        <v>9.7660048788285291E-3</v>
      </c>
      <c r="AN7" s="76">
        <v>1.0851364328113924E-3</v>
      </c>
      <c r="AO7" s="76">
        <v>1.0851141311639922E-2</v>
      </c>
      <c r="AP7" s="76">
        <v>0</v>
      </c>
      <c r="AQ7" s="76">
        <v>0.172130664169932</v>
      </c>
      <c r="AR7" s="76">
        <v>2.7640999355147995E-5</v>
      </c>
      <c r="AS7" s="76">
        <v>80.571670167165593</v>
      </c>
      <c r="AT7" s="76">
        <v>6.8358162888495266E-5</v>
      </c>
      <c r="AU7" s="76">
        <v>3.6428181682898215E-7</v>
      </c>
      <c r="AV7" s="76">
        <v>0</v>
      </c>
      <c r="AW7" s="76">
        <v>2.6361546983250222E-5</v>
      </c>
      <c r="AX7" s="76">
        <v>2.0137292834427275E-6</v>
      </c>
      <c r="AY7" s="76">
        <v>1.1189173101407109E-5</v>
      </c>
      <c r="AZ7" s="76">
        <v>7.5118773127862083E-4</v>
      </c>
      <c r="BA7" s="76">
        <v>7.5118773127862083E-4</v>
      </c>
      <c r="BB7" s="76">
        <v>0</v>
      </c>
      <c r="BC7" s="76">
        <v>0</v>
      </c>
      <c r="BD7" s="76">
        <v>7.8658156825785596E-7</v>
      </c>
      <c r="BE7" s="76">
        <v>4.6816691193085944E-4</v>
      </c>
      <c r="BF7" s="76">
        <v>0</v>
      </c>
      <c r="BG7" s="76">
        <v>1.3896944945077285E-5</v>
      </c>
      <c r="BH7" s="76">
        <v>5.0453876552191334E-7</v>
      </c>
      <c r="BI7" s="76">
        <v>2.7415686987769812E-7</v>
      </c>
      <c r="BJ7" s="76">
        <v>3.4698104576244127E-5</v>
      </c>
      <c r="BK7" s="76">
        <v>59.029479367423512</v>
      </c>
      <c r="BL7" s="76">
        <v>8.638315227875207E-5</v>
      </c>
      <c r="BM7" s="76">
        <v>7.8859328582372359E-6</v>
      </c>
      <c r="BN7" s="76">
        <v>2.6635140572209617E-6</v>
      </c>
      <c r="BO7" s="76">
        <v>2.2544884229787723</v>
      </c>
      <c r="BP7" s="76">
        <v>2.030810235024064</v>
      </c>
      <c r="BQ7" s="76">
        <v>0</v>
      </c>
      <c r="BR7" s="76">
        <v>0</v>
      </c>
      <c r="BS7" s="76">
        <v>0.96014645017598699</v>
      </c>
      <c r="BT7" s="76">
        <v>0</v>
      </c>
      <c r="BU7" s="76">
        <v>1.682660190972076</v>
      </c>
      <c r="BV7" s="76">
        <v>143.56654607384456</v>
      </c>
      <c r="BW7" s="76">
        <v>0.30553777757676248</v>
      </c>
      <c r="BX7" s="94"/>
      <c r="BY7" s="29">
        <f t="shared" si="0"/>
        <v>0</v>
      </c>
      <c r="BZ7" s="69">
        <f t="shared" si="1"/>
        <v>-0.99405629809990004</v>
      </c>
      <c r="CA7" s="69" t="str">
        <f t="shared" si="2"/>
        <v/>
      </c>
      <c r="CB7" s="69">
        <f t="shared" si="3"/>
        <v>-0.95804382221809503</v>
      </c>
      <c r="CC7" s="69">
        <f t="shared" si="4"/>
        <v>-0.65994814247029099</v>
      </c>
      <c r="CD7" s="69">
        <f t="shared" si="5"/>
        <v>-0.65994755751030343</v>
      </c>
      <c r="CE7" s="69">
        <f t="shared" si="6"/>
        <v>-8.2918815151652992E-4</v>
      </c>
      <c r="CF7" s="69">
        <f t="shared" si="7"/>
        <v>-0.99439239903062926</v>
      </c>
      <c r="CG7" s="69"/>
    </row>
    <row r="8" spans="1:85">
      <c r="A8" s="17" t="s">
        <v>471</v>
      </c>
      <c r="B8" s="76"/>
      <c r="C8" s="76"/>
      <c r="D8" s="76"/>
      <c r="E8" s="76"/>
      <c r="F8" s="76"/>
      <c r="G8" s="76"/>
      <c r="H8" s="76">
        <v>944.11929864139995</v>
      </c>
      <c r="I8" s="76"/>
      <c r="J8" s="76"/>
      <c r="K8" s="76"/>
      <c r="L8" s="76" t="s">
        <v>383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  <c r="AG8" s="94">
        <v>0</v>
      </c>
      <c r="AH8" s="94">
        <v>0</v>
      </c>
      <c r="AI8" s="94">
        <v>0</v>
      </c>
      <c r="AJ8" s="94">
        <v>0</v>
      </c>
      <c r="AK8" s="94">
        <v>0</v>
      </c>
      <c r="AL8" s="94">
        <v>0</v>
      </c>
      <c r="AM8" s="94">
        <v>0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94">
        <v>0</v>
      </c>
      <c r="BD8" s="94">
        <v>0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94">
        <v>0</v>
      </c>
      <c r="BK8" s="94">
        <v>0</v>
      </c>
      <c r="BL8" s="94">
        <v>0</v>
      </c>
      <c r="BM8" s="94">
        <v>0</v>
      </c>
      <c r="BN8" s="94">
        <v>0</v>
      </c>
      <c r="BO8" s="94">
        <v>0</v>
      </c>
      <c r="BP8" s="94">
        <v>0</v>
      </c>
      <c r="BQ8" s="94">
        <v>0</v>
      </c>
      <c r="BR8" s="94">
        <v>0</v>
      </c>
      <c r="BS8" s="94">
        <v>0</v>
      </c>
      <c r="BT8" s="94">
        <v>0</v>
      </c>
      <c r="BU8" s="94">
        <v>0</v>
      </c>
      <c r="BV8" s="94">
        <v>0</v>
      </c>
      <c r="BW8" s="94">
        <v>0</v>
      </c>
      <c r="BX8" s="94"/>
      <c r="BY8" s="29" t="e">
        <f>#REF!/#REF!</f>
        <v>#REF!</v>
      </c>
      <c r="BZ8" s="69" t="str">
        <f>IF(B8=0,"",(#REF!-B8)/B8)</f>
        <v/>
      </c>
      <c r="CA8" s="69" t="str">
        <f>IF(C8=0,"",(#REF!-C8)/C8)</f>
        <v/>
      </c>
      <c r="CB8" s="69" t="str">
        <f>IF(D8=0,"",(#REF!-D8)/D8)</f>
        <v/>
      </c>
      <c r="CC8" s="69" t="str">
        <f>IF(E8=0,"",(#REF!-E8)/E8)</f>
        <v/>
      </c>
      <c r="CD8" s="69" t="str">
        <f>IF(F8=0,"",(#REF!-F8)/F8)</f>
        <v/>
      </c>
      <c r="CE8" s="69" t="str">
        <f>IF(G8=0,"",(#REF!-G8)/G8)</f>
        <v/>
      </c>
      <c r="CF8" s="69" t="e">
        <f>IF(#REF!=0,"",(#REF!-#REF!)/#REF!)</f>
        <v>#REF!</v>
      </c>
      <c r="CG8" s="69"/>
    </row>
    <row r="9" spans="1:85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69" t="str">
        <f>IF(B9=0,"",(U8-B9)/B9)</f>
        <v/>
      </c>
      <c r="CA9" s="69" t="str">
        <f>IF(C9=0,"",(AJ8-C9)/C9)</f>
        <v/>
      </c>
      <c r="CB9" s="69" t="str">
        <f>IF(D9=0,"",(AO8-D9)/D9)</f>
        <v/>
      </c>
      <c r="CC9" s="69" t="str">
        <f>IF(E9=0,"",(AZ8-E9)/E9)</f>
        <v/>
      </c>
      <c r="CD9" s="69" t="str">
        <f>IF(F9=0,"",(BA8-F9)/F9)</f>
        <v/>
      </c>
      <c r="CE9" s="69" t="str">
        <f>IF(G9=0,"",(BO8-G9)/G9)</f>
        <v/>
      </c>
      <c r="CF9" s="69"/>
      <c r="CG9" s="94"/>
    </row>
    <row r="10" spans="1:85">
      <c r="A10" s="16" t="s">
        <v>339</v>
      </c>
      <c r="B10" s="1">
        <f t="shared" ref="B10:G10" si="8">SUM(B3:B8)</f>
        <v>730.37050984870234</v>
      </c>
      <c r="C10" s="1">
        <f t="shared" si="8"/>
        <v>7.4181729924999997</v>
      </c>
      <c r="D10" s="1">
        <f t="shared" si="8"/>
        <v>3538.2135167106344</v>
      </c>
      <c r="E10" s="1">
        <f t="shared" si="8"/>
        <v>202.72508063928811</v>
      </c>
      <c r="F10" s="1">
        <f t="shared" si="8"/>
        <v>202.72488522413616</v>
      </c>
      <c r="G10" s="1">
        <f t="shared" si="8"/>
        <v>4419.682288926062</v>
      </c>
      <c r="H10" s="1">
        <f>SUM(H3:H8)</f>
        <v>606699.7142921834</v>
      </c>
      <c r="I10" s="1"/>
      <c r="J10" s="1"/>
      <c r="K10" s="94"/>
      <c r="L10" s="94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9">SUM(S3:S8)</f>
        <v>42586.04494168661</v>
      </c>
      <c r="T10" s="1">
        <f t="shared" si="9"/>
        <v>984266.27464935125</v>
      </c>
      <c r="U10" s="1">
        <f t="shared" si="9"/>
        <v>665.62791191553185</v>
      </c>
      <c r="V10" s="1">
        <f t="shared" si="9"/>
        <v>56.777355783289615</v>
      </c>
      <c r="W10" s="1">
        <f t="shared" si="9"/>
        <v>154291.62799173649</v>
      </c>
      <c r="X10" s="1">
        <f t="shared" si="9"/>
        <v>22.354708300954975</v>
      </c>
      <c r="Y10" s="1">
        <f t="shared" si="9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47.545993846750576</v>
      </c>
      <c r="AE10" s="1">
        <f>SUM(AE3:AE8)</f>
        <v>0</v>
      </c>
      <c r="AF10" s="1"/>
      <c r="AG10" s="1">
        <f t="shared" ref="AG10:BS10" si="10">SUM(AG3:AG8)</f>
        <v>0</v>
      </c>
      <c r="AH10" s="1">
        <f t="shared" si="10"/>
        <v>0</v>
      </c>
      <c r="AI10" s="1">
        <f t="shared" si="10"/>
        <v>0</v>
      </c>
      <c r="AJ10" s="1">
        <f t="shared" si="10"/>
        <v>7.4184901646301125</v>
      </c>
      <c r="AK10" s="1">
        <f t="shared" si="10"/>
        <v>0</v>
      </c>
      <c r="AL10" s="1">
        <f t="shared" si="10"/>
        <v>663615.06323186564</v>
      </c>
      <c r="AM10" s="1">
        <f t="shared" si="10"/>
        <v>2909.0390048169575</v>
      </c>
      <c r="AN10" s="1">
        <f t="shared" si="10"/>
        <v>323.22592038507457</v>
      </c>
      <c r="AO10" s="1">
        <f t="shared" si="10"/>
        <v>3232.2649252020324</v>
      </c>
      <c r="AP10" s="1">
        <f t="shared" si="10"/>
        <v>0</v>
      </c>
      <c r="AQ10" s="1">
        <f t="shared" si="10"/>
        <v>13453.018395197814</v>
      </c>
      <c r="AR10" s="1">
        <f t="shared" si="10"/>
        <v>6.8134755692930788</v>
      </c>
      <c r="AS10" s="1">
        <f t="shared" si="10"/>
        <v>266360.61235277331</v>
      </c>
      <c r="AT10" s="1">
        <f t="shared" si="10"/>
        <v>16.84716034904573</v>
      </c>
      <c r="AU10" s="1">
        <f t="shared" si="10"/>
        <v>8.9857079744137147E-2</v>
      </c>
      <c r="AV10" s="1">
        <f t="shared" si="10"/>
        <v>2.2685128814464461E-3</v>
      </c>
      <c r="AW10" s="1">
        <f t="shared" si="10"/>
        <v>6.4978493378438094</v>
      </c>
      <c r="AX10" s="1">
        <f t="shared" si="10"/>
        <v>0.4969913871006777</v>
      </c>
      <c r="AY10" s="1">
        <f t="shared" si="10"/>
        <v>2.7584051665763925</v>
      </c>
      <c r="AZ10" s="1">
        <f t="shared" si="10"/>
        <v>185.2147318238402</v>
      </c>
      <c r="BA10" s="1">
        <f t="shared" si="10"/>
        <v>185.21455531149277</v>
      </c>
      <c r="BB10" s="1">
        <f t="shared" si="10"/>
        <v>1.7651234742073197E-4</v>
      </c>
      <c r="BC10" s="1">
        <f t="shared" si="10"/>
        <v>0</v>
      </c>
      <c r="BD10" s="1">
        <f t="shared" si="10"/>
        <v>0.19382462405683537</v>
      </c>
      <c r="BE10" s="1">
        <f t="shared" si="10"/>
        <v>115.43133613135376</v>
      </c>
      <c r="BF10" s="1">
        <f t="shared" si="10"/>
        <v>0</v>
      </c>
      <c r="BG10" s="1">
        <f t="shared" si="10"/>
        <v>3.4287148262633829</v>
      </c>
      <c r="BH10" s="1">
        <f t="shared" si="10"/>
        <v>0.1244125570377044</v>
      </c>
      <c r="BI10" s="1">
        <f t="shared" si="10"/>
        <v>6.7650510250197166E-2</v>
      </c>
      <c r="BJ10" s="1">
        <f t="shared" si="10"/>
        <v>8.5626328165053245</v>
      </c>
      <c r="BK10" s="1">
        <f t="shared" si="10"/>
        <v>146315.60424494024</v>
      </c>
      <c r="BL10" s="1">
        <f t="shared" si="10"/>
        <v>21.290163456437956</v>
      </c>
      <c r="BM10" s="1">
        <f t="shared" si="10"/>
        <v>1.9463937607069715</v>
      </c>
      <c r="BN10" s="1">
        <f t="shared" si="10"/>
        <v>0.66341922639538764</v>
      </c>
      <c r="BO10" s="1">
        <f t="shared" si="10"/>
        <v>3933.1442860635921</v>
      </c>
      <c r="BP10" s="1">
        <f t="shared" si="10"/>
        <v>35744.695840869761</v>
      </c>
      <c r="BQ10" s="1">
        <f t="shared" si="10"/>
        <v>0</v>
      </c>
      <c r="BR10" s="1">
        <f t="shared" si="10"/>
        <v>0</v>
      </c>
      <c r="BS10" s="1">
        <f t="shared" si="10"/>
        <v>15377.889399483885</v>
      </c>
      <c r="BT10" s="1"/>
      <c r="BU10" s="1">
        <f>SUM(BU3:BU8)</f>
        <v>17518.150330662138</v>
      </c>
      <c r="BV10" s="1">
        <f>SUM(BV3:BV8)</f>
        <v>509228.45609329961</v>
      </c>
      <c r="BW10" s="1">
        <f>SUM(BW3:BW8)</f>
        <v>6925.8934936368305</v>
      </c>
      <c r="BX10" s="94"/>
      <c r="BY10" s="94"/>
      <c r="BZ10" s="69">
        <f t="shared" si="1"/>
        <v>-8.8643499511750601E-2</v>
      </c>
      <c r="CA10" s="69">
        <f t="shared" si="2"/>
        <v>4.2756097819962053E-5</v>
      </c>
      <c r="CB10" s="69">
        <f t="shared" si="3"/>
        <v>-8.6469793319039936E-2</v>
      </c>
      <c r="CC10" s="69">
        <f t="shared" si="4"/>
        <v>-8.6374851894148952E-2</v>
      </c>
      <c r="CD10" s="69">
        <f t="shared" si="5"/>
        <v>-8.637484191091617E-2</v>
      </c>
      <c r="CE10" s="69">
        <f t="shared" si="6"/>
        <v>-0.11008438413809464</v>
      </c>
      <c r="CF10" s="69">
        <f t="shared" si="7"/>
        <v>-0.16065815740922229</v>
      </c>
      <c r="CG10" s="94"/>
    </row>
    <row r="11" spans="1:85">
      <c r="A11" s="16" t="s">
        <v>458</v>
      </c>
      <c r="B11" s="1">
        <f t="shared" ref="B11:G11" si="11">SUM(B3:B8)</f>
        <v>730.37050984870234</v>
      </c>
      <c r="C11" s="1">
        <f t="shared" si="11"/>
        <v>7.4181729924999997</v>
      </c>
      <c r="D11" s="1">
        <f t="shared" si="11"/>
        <v>3538.2135167106344</v>
      </c>
      <c r="E11" s="1">
        <f t="shared" si="11"/>
        <v>202.72508063928811</v>
      </c>
      <c r="F11" s="1">
        <f t="shared" si="11"/>
        <v>202.72488522413616</v>
      </c>
      <c r="G11" s="1">
        <f t="shared" si="11"/>
        <v>4419.682288926062</v>
      </c>
      <c r="H11" s="1">
        <f>SUM(H3:H8)</f>
        <v>606699.7142921834</v>
      </c>
      <c r="I11" s="1"/>
      <c r="J11" s="1"/>
      <c r="K11" s="94"/>
      <c r="L11" s="94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2">SUM(S3:S8)</f>
        <v>42586.04494168661</v>
      </c>
      <c r="T11" s="1">
        <f t="shared" si="12"/>
        <v>984266.27464935125</v>
      </c>
      <c r="U11" s="1">
        <f t="shared" si="12"/>
        <v>665.62791191553185</v>
      </c>
      <c r="V11" s="1">
        <f t="shared" si="12"/>
        <v>56.777355783289615</v>
      </c>
      <c r="W11" s="1">
        <f t="shared" si="12"/>
        <v>154291.62799173649</v>
      </c>
      <c r="X11" s="1">
        <f t="shared" si="12"/>
        <v>22.354708300954975</v>
      </c>
      <c r="Y11" s="1">
        <f t="shared" si="12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47.545993846750576</v>
      </c>
      <c r="AE11" s="1">
        <f>SUM(AE3:AE8)</f>
        <v>0</v>
      </c>
      <c r="AF11" s="1"/>
      <c r="AG11" s="1">
        <f t="shared" ref="AG11:BS11" si="13">SUM(AG3:AG8)</f>
        <v>0</v>
      </c>
      <c r="AH11" s="1">
        <f t="shared" si="13"/>
        <v>0</v>
      </c>
      <c r="AI11" s="1">
        <f t="shared" si="13"/>
        <v>0</v>
      </c>
      <c r="AJ11" s="1">
        <f t="shared" si="13"/>
        <v>7.4184901646301125</v>
      </c>
      <c r="AK11" s="1">
        <f t="shared" si="13"/>
        <v>0</v>
      </c>
      <c r="AL11" s="1">
        <f t="shared" si="13"/>
        <v>663615.06323186564</v>
      </c>
      <c r="AM11" s="1">
        <f t="shared" si="13"/>
        <v>2909.0390048169575</v>
      </c>
      <c r="AN11" s="1">
        <f t="shared" si="13"/>
        <v>323.22592038507457</v>
      </c>
      <c r="AO11" s="1">
        <f t="shared" si="13"/>
        <v>3232.2649252020324</v>
      </c>
      <c r="AP11" s="1">
        <f t="shared" si="13"/>
        <v>0</v>
      </c>
      <c r="AQ11" s="1">
        <f t="shared" si="13"/>
        <v>13453.018395197814</v>
      </c>
      <c r="AR11" s="1">
        <f t="shared" si="13"/>
        <v>6.8134755692930788</v>
      </c>
      <c r="AS11" s="1">
        <f t="shared" si="13"/>
        <v>266360.61235277331</v>
      </c>
      <c r="AT11" s="1">
        <f t="shared" si="13"/>
        <v>16.84716034904573</v>
      </c>
      <c r="AU11" s="1">
        <f t="shared" si="13"/>
        <v>8.9857079744137147E-2</v>
      </c>
      <c r="AV11" s="1">
        <f t="shared" si="13"/>
        <v>2.2685128814464461E-3</v>
      </c>
      <c r="AW11" s="1">
        <f t="shared" si="13"/>
        <v>6.4978493378438094</v>
      </c>
      <c r="AX11" s="1">
        <f t="shared" si="13"/>
        <v>0.4969913871006777</v>
      </c>
      <c r="AY11" s="1">
        <f t="shared" si="13"/>
        <v>2.7584051665763925</v>
      </c>
      <c r="AZ11" s="1">
        <f t="shared" si="13"/>
        <v>185.2147318238402</v>
      </c>
      <c r="BA11" s="1">
        <f t="shared" si="13"/>
        <v>185.21455531149277</v>
      </c>
      <c r="BB11" s="1">
        <f t="shared" si="13"/>
        <v>1.7651234742073197E-4</v>
      </c>
      <c r="BC11" s="1">
        <f t="shared" si="13"/>
        <v>0</v>
      </c>
      <c r="BD11" s="1">
        <f t="shared" si="13"/>
        <v>0.19382462405683537</v>
      </c>
      <c r="BE11" s="1">
        <f t="shared" si="13"/>
        <v>115.43133613135376</v>
      </c>
      <c r="BF11" s="1">
        <f t="shared" si="13"/>
        <v>0</v>
      </c>
      <c r="BG11" s="1">
        <f t="shared" si="13"/>
        <v>3.4287148262633829</v>
      </c>
      <c r="BH11" s="1">
        <f t="shared" si="13"/>
        <v>0.1244125570377044</v>
      </c>
      <c r="BI11" s="1">
        <f t="shared" si="13"/>
        <v>6.7650510250197166E-2</v>
      </c>
      <c r="BJ11" s="1">
        <f t="shared" si="13"/>
        <v>8.5626328165053245</v>
      </c>
      <c r="BK11" s="1">
        <f t="shared" si="13"/>
        <v>146315.60424494024</v>
      </c>
      <c r="BL11" s="1">
        <f t="shared" si="13"/>
        <v>21.290163456437956</v>
      </c>
      <c r="BM11" s="1">
        <f t="shared" si="13"/>
        <v>1.9463937607069715</v>
      </c>
      <c r="BN11" s="1">
        <f t="shared" si="13"/>
        <v>0.66341922639538764</v>
      </c>
      <c r="BO11" s="1">
        <f t="shared" si="13"/>
        <v>3933.1442860635921</v>
      </c>
      <c r="BP11" s="1">
        <f t="shared" si="13"/>
        <v>35744.695840869761</v>
      </c>
      <c r="BQ11" s="1">
        <f t="shared" si="13"/>
        <v>0</v>
      </c>
      <c r="BR11" s="1">
        <f t="shared" si="13"/>
        <v>0</v>
      </c>
      <c r="BS11" s="1">
        <f t="shared" si="13"/>
        <v>15377.889399483885</v>
      </c>
      <c r="BT11" s="1"/>
      <c r="BU11" s="1">
        <f>SUM(BU3:BU8)</f>
        <v>17518.150330662138</v>
      </c>
      <c r="BV11" s="1">
        <f>SUM(BV3:BV8)</f>
        <v>509228.45609329961</v>
      </c>
      <c r="BW11" s="1">
        <f>SUM(BW3:BW8)</f>
        <v>6925.8934936368305</v>
      </c>
      <c r="BX11" s="94"/>
      <c r="BY11" s="94"/>
      <c r="BZ11" s="69">
        <f t="shared" si="1"/>
        <v>-8.8643499511750601E-2</v>
      </c>
      <c r="CA11" s="69">
        <f t="shared" si="2"/>
        <v>4.2756097819962053E-5</v>
      </c>
      <c r="CB11" s="69">
        <f t="shared" si="3"/>
        <v>-8.6469793319039936E-2</v>
      </c>
      <c r="CC11" s="69">
        <f t="shared" si="4"/>
        <v>-8.6374851894148952E-2</v>
      </c>
      <c r="CD11" s="69">
        <f t="shared" si="5"/>
        <v>-8.637484191091617E-2</v>
      </c>
      <c r="CE11" s="69">
        <f t="shared" si="6"/>
        <v>-0.11008438413809464</v>
      </c>
      <c r="CF11" s="69">
        <f t="shared" si="7"/>
        <v>-0.16065815740922229</v>
      </c>
      <c r="CG11" s="94"/>
    </row>
    <row r="12" spans="1:85">
      <c r="A12" s="16"/>
      <c r="B12" s="1"/>
      <c r="C12" s="1"/>
      <c r="D12" s="1"/>
      <c r="E12" s="1"/>
      <c r="F12" s="1"/>
      <c r="G12" s="1"/>
      <c r="H12" s="1"/>
      <c r="I12" s="1"/>
      <c r="J12" s="1"/>
      <c r="K12" s="94"/>
      <c r="L12" s="9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94"/>
      <c r="BY12" s="94"/>
      <c r="BZ12" s="69"/>
      <c r="CA12" s="69"/>
      <c r="CB12" s="69"/>
      <c r="CC12" s="69"/>
      <c r="CD12" s="69"/>
      <c r="CE12" s="69"/>
      <c r="CF12" s="69"/>
      <c r="CG12" s="94"/>
    </row>
    <row r="14" spans="1:85">
      <c r="A14" s="30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</row>
    <row r="15" spans="1:85">
      <c r="A15" s="30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</row>
    <row r="17" spans="5:66">
      <c r="E17" s="76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</row>
    <row r="18" spans="5:66">
      <c r="E18" s="76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</row>
    <row r="19" spans="5:66">
      <c r="E19" s="76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</row>
    <row r="20" spans="5:66">
      <c r="E20" s="76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50"/>
      <c r="AV20" s="94"/>
      <c r="AW20" s="50"/>
      <c r="AX20" s="50"/>
      <c r="AY20" s="50"/>
      <c r="AZ20" s="94"/>
      <c r="BA20" s="94"/>
      <c r="BB20" s="94"/>
      <c r="BC20" s="94"/>
      <c r="BD20" s="94"/>
      <c r="BE20" s="94"/>
      <c r="BF20" s="94"/>
      <c r="BG20" s="94"/>
      <c r="BH20" s="94"/>
      <c r="BI20" s="50"/>
      <c r="BJ20" s="94"/>
      <c r="BK20" s="94"/>
      <c r="BL20" s="94"/>
      <c r="BM20" s="94"/>
      <c r="BN20" s="94"/>
    </row>
    <row r="21" spans="5:66">
      <c r="E21" s="76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50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50"/>
      <c r="AN21" s="50"/>
      <c r="AO21" s="50"/>
      <c r="AP21" s="94"/>
      <c r="AQ21" s="94"/>
      <c r="AR21" s="50"/>
      <c r="AS21" s="94"/>
      <c r="AT21" s="50"/>
      <c r="AU21" s="50"/>
      <c r="AV21" s="50"/>
      <c r="AW21" s="50"/>
      <c r="AX21" s="50"/>
      <c r="AY21" s="50"/>
      <c r="AZ21" s="50"/>
      <c r="BA21" s="50"/>
      <c r="BB21" s="94"/>
      <c r="BC21" s="94"/>
      <c r="BD21" s="94"/>
      <c r="BE21" s="50"/>
      <c r="BF21" s="94"/>
      <c r="BG21" s="50"/>
      <c r="BH21" s="94"/>
      <c r="BI21" s="50"/>
      <c r="BJ21" s="50"/>
      <c r="BK21" s="94"/>
      <c r="BL21" s="50"/>
      <c r="BM21" s="50"/>
      <c r="BN21" s="50"/>
    </row>
    <row r="22" spans="5:66">
      <c r="E22" s="76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50"/>
      <c r="AV22" s="94"/>
      <c r="AW22" s="50"/>
      <c r="AX22" s="94"/>
      <c r="AY22" s="50"/>
      <c r="AZ22" s="94"/>
      <c r="BA22" s="94"/>
      <c r="BB22" s="50"/>
      <c r="BC22" s="94"/>
      <c r="BD22" s="94"/>
      <c r="BE22" s="94"/>
      <c r="BF22" s="94"/>
      <c r="BG22" s="94"/>
      <c r="BH22" s="50"/>
      <c r="BI22" s="50"/>
      <c r="BJ22" s="94"/>
      <c r="BK22" s="94"/>
      <c r="BL22" s="94"/>
      <c r="BM22" s="94"/>
      <c r="BN22" s="94"/>
    </row>
    <row r="23" spans="5:66">
      <c r="E23" s="76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50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</row>
    <row r="24" spans="5:66">
      <c r="E24" s="76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50"/>
      <c r="AS24" s="94"/>
      <c r="AT24" s="50"/>
      <c r="AU24" s="50"/>
      <c r="AV24" s="94"/>
      <c r="AW24" s="50"/>
      <c r="AX24" s="50"/>
      <c r="AY24" s="50"/>
      <c r="AZ24" s="94"/>
      <c r="BA24" s="94"/>
      <c r="BB24" s="94"/>
      <c r="BC24" s="94"/>
      <c r="BD24" s="50"/>
      <c r="BE24" s="94"/>
      <c r="BF24" s="94"/>
      <c r="BG24" s="50"/>
      <c r="BH24" s="50"/>
      <c r="BI24" s="50"/>
      <c r="BJ24" s="50"/>
      <c r="BK24" s="94"/>
      <c r="BL24" s="50"/>
      <c r="BM24" s="50"/>
      <c r="BN24" s="50"/>
    </row>
    <row r="25" spans="5:66">
      <c r="E25" s="76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</row>
    <row r="26" spans="5:66">
      <c r="E26" s="76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</row>
    <row r="27" spans="5:66">
      <c r="E27" s="76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</row>
    <row r="28" spans="5:66">
      <c r="E28" s="76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</row>
    <row r="29" spans="5:66">
      <c r="E29" s="76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</row>
    <row r="30" spans="5:66">
      <c r="E30" s="76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</row>
    <row r="31" spans="5:66">
      <c r="E31" s="76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</row>
    <row r="32" spans="5:66">
      <c r="E32" s="76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</row>
    <row r="33" spans="5:5">
      <c r="E33" s="76"/>
    </row>
    <row r="34" spans="5:5">
      <c r="E34" s="76"/>
    </row>
    <row r="35" spans="5:5">
      <c r="E35" s="76"/>
    </row>
    <row r="36" spans="5:5">
      <c r="E36" s="76"/>
    </row>
    <row r="37" spans="5:5">
      <c r="E37" s="76"/>
    </row>
    <row r="38" spans="5:5">
      <c r="E38" s="76"/>
    </row>
    <row r="39" spans="5:5">
      <c r="E39" s="76"/>
    </row>
    <row r="40" spans="5:5">
      <c r="E40" s="76"/>
    </row>
    <row r="41" spans="5:5">
      <c r="E41" s="76"/>
    </row>
    <row r="42" spans="5:5">
      <c r="E42" s="76"/>
    </row>
    <row r="43" spans="5:5">
      <c r="E43" s="76"/>
    </row>
    <row r="44" spans="5:5">
      <c r="E44" s="76"/>
    </row>
    <row r="45" spans="5:5">
      <c r="E45" s="76"/>
    </row>
    <row r="46" spans="5:5">
      <c r="E46" s="76"/>
    </row>
    <row r="47" spans="5:5">
      <c r="E47" s="76"/>
    </row>
    <row r="48" spans="5:5">
      <c r="E48" s="76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D6AC-6DAC-4E58-B195-B44644220016}">
  <dimension ref="A1:CG48"/>
  <sheetViews>
    <sheetView zoomScale="85" zoomScaleNormal="85" workbookViewId="0">
      <pane xSplit="1" ySplit="2" topLeftCell="BQ3" activePane="bottomRight" state="frozen"/>
      <selection pane="bottomRight" activeCell="BQ7" sqref="BQ7"/>
      <selection pane="bottomLeft" activeCell="A3" sqref="A3"/>
      <selection pane="topRight" activeCell="B1" sqref="B1"/>
    </sheetView>
  </sheetViews>
  <sheetFormatPr defaultColWidth="9.140625" defaultRowHeight="15"/>
  <cols>
    <col min="1" max="1" width="19.85546875" style="75" customWidth="1"/>
    <col min="2" max="11" width="9.140625" style="75"/>
    <col min="12" max="12" width="15.5703125" style="75" bestFit="1" customWidth="1"/>
    <col min="13" max="14" width="6.7109375" style="75" bestFit="1" customWidth="1"/>
    <col min="15" max="15" width="5.7109375" style="75" bestFit="1" customWidth="1"/>
    <col min="16" max="16" width="14.5703125" style="75" bestFit="1" customWidth="1"/>
    <col min="17" max="17" width="5.5703125" style="75" bestFit="1" customWidth="1"/>
    <col min="18" max="18" width="5.5703125" style="75" customWidth="1"/>
    <col min="19" max="19" width="6.7109375" style="75" bestFit="1" customWidth="1"/>
    <col min="20" max="21" width="9.28515625" style="75" bestFit="1" customWidth="1"/>
    <col min="22" max="22" width="5.7109375" style="75" bestFit="1" customWidth="1"/>
    <col min="23" max="23" width="7.7109375" style="75" bestFit="1" customWidth="1"/>
    <col min="24" max="24" width="5.7109375" style="75" bestFit="1" customWidth="1"/>
    <col min="25" max="25" width="6.7109375" style="75" bestFit="1" customWidth="1"/>
    <col min="26" max="26" width="6.7109375" style="75" customWidth="1"/>
    <col min="27" max="27" width="6.7109375" style="75" bestFit="1" customWidth="1"/>
    <col min="28" max="28" width="15.42578125" style="75" bestFit="1" customWidth="1"/>
    <col min="29" max="29" width="6.5703125" style="75" customWidth="1"/>
    <col min="30" max="30" width="5.7109375" style="75" bestFit="1" customWidth="1"/>
    <col min="31" max="31" width="5.140625" style="75" bestFit="1" customWidth="1"/>
    <col min="32" max="32" width="5.140625" style="75" customWidth="1"/>
    <col min="33" max="33" width="5.7109375" style="75" bestFit="1" customWidth="1"/>
    <col min="34" max="34" width="6.7109375" style="75" bestFit="1" customWidth="1"/>
    <col min="35" max="35" width="6.140625" style="75" bestFit="1" customWidth="1"/>
    <col min="36" max="36" width="6.7109375" style="75" bestFit="1" customWidth="1"/>
    <col min="37" max="37" width="10" style="75" bestFit="1" customWidth="1"/>
    <col min="38" max="38" width="10" style="75" customWidth="1"/>
    <col min="39" max="39" width="9.28515625" style="75" bestFit="1" customWidth="1"/>
    <col min="40" max="40" width="7.7109375" style="75" bestFit="1" customWidth="1"/>
    <col min="41" max="41" width="9.28515625" style="75" bestFit="1" customWidth="1"/>
    <col min="42" max="42" width="6" style="75" bestFit="1" customWidth="1"/>
    <col min="43" max="43" width="6.7109375" style="75" bestFit="1" customWidth="1"/>
    <col min="44" max="44" width="5.7109375" style="75" bestFit="1" customWidth="1"/>
    <col min="45" max="45" width="7.7109375" style="75" bestFit="1" customWidth="1"/>
    <col min="46" max="46" width="5.7109375" style="75" bestFit="1" customWidth="1"/>
    <col min="47" max="47" width="4.140625" style="75" bestFit="1" customWidth="1"/>
    <col min="48" max="48" width="6.7109375" style="75" bestFit="1" customWidth="1"/>
    <col min="49" max="49" width="5.7109375" style="75" bestFit="1" customWidth="1"/>
    <col min="50" max="50" width="5.85546875" style="75" bestFit="1" customWidth="1"/>
    <col min="51" max="51" width="5.7109375" style="75" bestFit="1" customWidth="1"/>
    <col min="52" max="53" width="7.7109375" style="75" bestFit="1" customWidth="1"/>
    <col min="54" max="54" width="6.7109375" style="75" bestFit="1" customWidth="1"/>
    <col min="55" max="55" width="5.140625" style="75" bestFit="1" customWidth="1"/>
    <col min="56" max="56" width="5.28515625" style="75" bestFit="1" customWidth="1"/>
    <col min="57" max="57" width="8.7109375" style="75" bestFit="1" customWidth="1"/>
    <col min="58" max="58" width="4.85546875" style="75" bestFit="1" customWidth="1"/>
    <col min="59" max="59" width="7.85546875" style="75" bestFit="1" customWidth="1"/>
    <col min="60" max="60" width="5.85546875" style="75" bestFit="1" customWidth="1"/>
    <col min="61" max="61" width="6" style="75" bestFit="1" customWidth="1"/>
    <col min="62" max="62" width="6.7109375" style="75" bestFit="1" customWidth="1"/>
    <col min="63" max="63" width="7.7109375" style="75" bestFit="1" customWidth="1"/>
    <col min="64" max="64" width="5.7109375" style="75" bestFit="1" customWidth="1"/>
    <col min="65" max="65" width="6.7109375" style="75" bestFit="1" customWidth="1"/>
    <col min="66" max="66" width="4.140625" style="75" bestFit="1" customWidth="1"/>
    <col min="67" max="67" width="9.28515625" style="75" bestFit="1" customWidth="1"/>
    <col min="68" max="68" width="8" style="75" bestFit="1" customWidth="1"/>
    <col min="69" max="71" width="6.7109375" style="75" bestFit="1" customWidth="1"/>
    <col min="72" max="72" width="6.7109375" style="75" customWidth="1"/>
    <col min="73" max="73" width="6.7109375" style="75" bestFit="1" customWidth="1"/>
    <col min="74" max="74" width="9.140625" style="75" bestFit="1" customWidth="1"/>
    <col min="75" max="75" width="7.140625" style="75" bestFit="1" customWidth="1"/>
    <col min="76" max="16384" width="9.140625" style="75"/>
  </cols>
  <sheetData>
    <row r="1" spans="1:85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 t="s">
        <v>460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 t="s">
        <v>315</v>
      </c>
      <c r="CA1" s="94"/>
      <c r="CB1" s="94"/>
      <c r="CC1" s="94"/>
      <c r="CD1" s="94"/>
      <c r="CE1" s="94"/>
      <c r="CF1" s="94"/>
      <c r="CG1" s="94"/>
    </row>
    <row r="2" spans="1:85">
      <c r="A2" s="94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76"/>
      <c r="J2" s="76"/>
      <c r="K2" s="76"/>
      <c r="L2" s="76" t="s">
        <v>324</v>
      </c>
      <c r="M2" s="76" t="s">
        <v>325</v>
      </c>
      <c r="N2" s="76" t="s">
        <v>35</v>
      </c>
      <c r="O2" s="76" t="s">
        <v>39</v>
      </c>
      <c r="P2" s="76" t="s">
        <v>41</v>
      </c>
      <c r="Q2" s="76" t="s">
        <v>43</v>
      </c>
      <c r="R2" s="76" t="s">
        <v>326</v>
      </c>
      <c r="S2" s="76" t="s">
        <v>45</v>
      </c>
      <c r="T2" s="76" t="s">
        <v>49</v>
      </c>
      <c r="U2" s="76" t="s">
        <v>53</v>
      </c>
      <c r="V2" s="76" t="s">
        <v>55</v>
      </c>
      <c r="W2" s="76" t="s">
        <v>57</v>
      </c>
      <c r="X2" s="76" t="s">
        <v>59</v>
      </c>
      <c r="Y2" s="76" t="s">
        <v>61</v>
      </c>
      <c r="Z2" s="76" t="s">
        <v>327</v>
      </c>
      <c r="AA2" s="76" t="s">
        <v>63</v>
      </c>
      <c r="AB2" s="76" t="s">
        <v>65</v>
      </c>
      <c r="AC2" s="76" t="s">
        <v>69</v>
      </c>
      <c r="AD2" s="76" t="s">
        <v>71</v>
      </c>
      <c r="AE2" s="76" t="s">
        <v>73</v>
      </c>
      <c r="AF2" s="76" t="s">
        <v>328</v>
      </c>
      <c r="AG2" s="76" t="s">
        <v>75</v>
      </c>
      <c r="AH2" s="76" t="s">
        <v>77</v>
      </c>
      <c r="AI2" s="76" t="s">
        <v>79</v>
      </c>
      <c r="AJ2" s="76" t="s">
        <v>81</v>
      </c>
      <c r="AK2" s="76" t="s">
        <v>83</v>
      </c>
      <c r="AL2" s="76" t="s">
        <v>329</v>
      </c>
      <c r="AM2" s="76" t="s">
        <v>85</v>
      </c>
      <c r="AN2" s="76" t="s">
        <v>87</v>
      </c>
      <c r="AO2" s="76" t="s">
        <v>161</v>
      </c>
      <c r="AP2" s="76" t="s">
        <v>91</v>
      </c>
      <c r="AQ2" s="76" t="s">
        <v>93</v>
      </c>
      <c r="AR2" s="76" t="s">
        <v>95</v>
      </c>
      <c r="AS2" s="76" t="s">
        <v>97</v>
      </c>
      <c r="AT2" s="76" t="s">
        <v>99</v>
      </c>
      <c r="AU2" s="76" t="s">
        <v>101</v>
      </c>
      <c r="AV2" s="76" t="s">
        <v>103</v>
      </c>
      <c r="AW2" s="76" t="s">
        <v>105</v>
      </c>
      <c r="AX2" s="76" t="s">
        <v>107</v>
      </c>
      <c r="AY2" s="76" t="s">
        <v>109</v>
      </c>
      <c r="AZ2" s="76" t="s">
        <v>162</v>
      </c>
      <c r="BA2" s="76" t="s">
        <v>163</v>
      </c>
      <c r="BB2" s="76" t="s">
        <v>111</v>
      </c>
      <c r="BC2" s="76" t="s">
        <v>113</v>
      </c>
      <c r="BD2" s="76" t="s">
        <v>115</v>
      </c>
      <c r="BE2" s="76" t="s">
        <v>117</v>
      </c>
      <c r="BF2" s="76" t="s">
        <v>119</v>
      </c>
      <c r="BG2" s="76" t="s">
        <v>121</v>
      </c>
      <c r="BH2" s="76" t="s">
        <v>123</v>
      </c>
      <c r="BI2" s="76" t="s">
        <v>125</v>
      </c>
      <c r="BJ2" s="76" t="s">
        <v>127</v>
      </c>
      <c r="BK2" s="76" t="s">
        <v>129</v>
      </c>
      <c r="BL2" s="76" t="s">
        <v>131</v>
      </c>
      <c r="BM2" s="76" t="s">
        <v>133</v>
      </c>
      <c r="BN2" s="76" t="s">
        <v>135</v>
      </c>
      <c r="BO2" s="76" t="s">
        <v>139</v>
      </c>
      <c r="BP2" s="76" t="s">
        <v>141</v>
      </c>
      <c r="BQ2" s="76" t="s">
        <v>143</v>
      </c>
      <c r="BR2" s="76" t="s">
        <v>145</v>
      </c>
      <c r="BS2" s="76" t="s">
        <v>147</v>
      </c>
      <c r="BT2" s="76" t="s">
        <v>149</v>
      </c>
      <c r="BU2" s="76" t="s">
        <v>151</v>
      </c>
      <c r="BV2" s="76" t="s">
        <v>153</v>
      </c>
      <c r="BW2" s="76" t="s">
        <v>155</v>
      </c>
      <c r="BX2" s="94"/>
      <c r="BY2" s="76" t="s">
        <v>69</v>
      </c>
      <c r="BZ2" s="76" t="s">
        <v>53</v>
      </c>
      <c r="CA2" s="76" t="s">
        <v>81</v>
      </c>
      <c r="CB2" s="76" t="s">
        <v>161</v>
      </c>
      <c r="CC2" s="76" t="s">
        <v>162</v>
      </c>
      <c r="CD2" s="76" t="s">
        <v>163</v>
      </c>
      <c r="CE2" s="76" t="s">
        <v>139</v>
      </c>
      <c r="CF2" s="76" t="s">
        <v>164</v>
      </c>
      <c r="CG2" s="76"/>
    </row>
    <row r="3" spans="1:85">
      <c r="A3" s="14" t="s">
        <v>466</v>
      </c>
      <c r="B3" s="76">
        <v>5.8881436657279358E-2</v>
      </c>
      <c r="C3" s="76"/>
      <c r="D3" s="76">
        <v>0.3202877518827601</v>
      </c>
      <c r="E3" s="76">
        <v>9.095599378664011E-3</v>
      </c>
      <c r="F3" s="76">
        <v>9.0955993786640717E-3</v>
      </c>
      <c r="G3" s="76">
        <v>7.0371201721056793E-4</v>
      </c>
      <c r="H3" s="76">
        <v>1786.5852283772635</v>
      </c>
      <c r="I3" s="76"/>
      <c r="J3" s="76"/>
      <c r="K3" s="76"/>
      <c r="L3" s="76" t="s">
        <v>377</v>
      </c>
      <c r="M3" s="76">
        <v>0</v>
      </c>
      <c r="N3" s="76">
        <v>0</v>
      </c>
      <c r="O3" s="76">
        <v>0</v>
      </c>
      <c r="P3" s="76">
        <v>0</v>
      </c>
      <c r="Q3" s="76">
        <v>0</v>
      </c>
      <c r="R3" s="76">
        <v>0</v>
      </c>
      <c r="S3" s="76">
        <v>36.201906720093433</v>
      </c>
      <c r="T3" s="76">
        <v>5805.2746417447324</v>
      </c>
      <c r="U3" s="76">
        <v>5.887134516113017E-2</v>
      </c>
      <c r="V3" s="76">
        <v>0</v>
      </c>
      <c r="W3" s="76">
        <v>939.24471518907319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0</v>
      </c>
      <c r="AD3" s="76">
        <v>2.5370521350330962E-2</v>
      </c>
      <c r="AE3" s="76">
        <v>0</v>
      </c>
      <c r="AF3" s="76">
        <v>0</v>
      </c>
      <c r="AG3" s="76">
        <v>0</v>
      </c>
      <c r="AH3" s="76">
        <v>0</v>
      </c>
      <c r="AI3" s="76">
        <v>0</v>
      </c>
      <c r="AJ3" s="76">
        <v>0</v>
      </c>
      <c r="AK3" s="76">
        <v>0</v>
      </c>
      <c r="AL3" s="76">
        <v>2725.3300445884856</v>
      </c>
      <c r="AM3" s="76">
        <v>0.2882626650568515</v>
      </c>
      <c r="AN3" s="76">
        <v>3.2023741470637163E-2</v>
      </c>
      <c r="AO3" s="76">
        <v>0.32028640652748869</v>
      </c>
      <c r="AP3" s="76">
        <v>0</v>
      </c>
      <c r="AQ3" s="76">
        <v>9.4203956283723915</v>
      </c>
      <c r="AR3" s="76">
        <v>2.383885315564068E-4</v>
      </c>
      <c r="AS3" s="76">
        <v>965.51863521222288</v>
      </c>
      <c r="AT3" s="76">
        <v>2.4491454334011156E-4</v>
      </c>
      <c r="AU3" s="76">
        <v>1.5824572716700558E-5</v>
      </c>
      <c r="AV3" s="76">
        <v>1.61376362043023E-4</v>
      </c>
      <c r="AW3" s="76">
        <v>3.2301344268258321E-6</v>
      </c>
      <c r="AX3" s="76">
        <v>3.4852218676455244E-5</v>
      </c>
      <c r="AY3" s="76">
        <v>1.9056598158038429E-5</v>
      </c>
      <c r="AZ3" s="76">
        <v>9.0947638976614353E-3</v>
      </c>
      <c r="BA3" s="76">
        <v>9.0947638976614353E-3</v>
      </c>
      <c r="BB3" s="76">
        <v>0</v>
      </c>
      <c r="BC3" s="76">
        <v>0</v>
      </c>
      <c r="BD3" s="76">
        <v>0</v>
      </c>
      <c r="BE3" s="76">
        <v>4.1334004640729213E-3</v>
      </c>
      <c r="BF3" s="76">
        <v>0</v>
      </c>
      <c r="BG3" s="76">
        <v>6.2866173933652264E-4</v>
      </c>
      <c r="BH3" s="76">
        <v>0</v>
      </c>
      <c r="BI3" s="76">
        <v>4.3241257295920645E-6</v>
      </c>
      <c r="BJ3" s="76">
        <v>1.5720399918428972E-3</v>
      </c>
      <c r="BK3" s="76">
        <v>731.46524710739425</v>
      </c>
      <c r="BL3" s="76">
        <v>2.4617790197148387E-4</v>
      </c>
      <c r="BM3" s="76">
        <v>1.4548330825575807E-4</v>
      </c>
      <c r="BN3" s="76">
        <v>1.6470334055346983E-3</v>
      </c>
      <c r="BO3" s="76">
        <v>7.036630984859775E-4</v>
      </c>
      <c r="BP3" s="76">
        <v>27.206610235529823</v>
      </c>
      <c r="BQ3" s="76">
        <v>0</v>
      </c>
      <c r="BR3" s="76">
        <v>0</v>
      </c>
      <c r="BS3" s="76">
        <v>17.617874861421146</v>
      </c>
      <c r="BT3" s="76">
        <v>0</v>
      </c>
      <c r="BU3" s="76">
        <v>21.735115790208209</v>
      </c>
      <c r="BV3" s="76">
        <v>1786.3353497908315</v>
      </c>
      <c r="BW3" s="76">
        <v>6.2751311913667287</v>
      </c>
      <c r="BX3" s="94"/>
      <c r="BY3" s="29">
        <f t="shared" ref="BY3:BY7" si="0">AC3/AO3</f>
        <v>0</v>
      </c>
      <c r="BZ3" s="69">
        <f t="shared" ref="BZ3:BZ11" si="1">IF(B3=0,"",(U3-B3)/B3)</f>
        <v>-1.713867174798356E-4</v>
      </c>
      <c r="CA3" s="69" t="str">
        <f t="shared" ref="CA3:CA11" si="2">IF(C3=0,"",(AJ3-C3)/C3)</f>
        <v/>
      </c>
      <c r="CB3" s="69">
        <f t="shared" ref="CB3:CB11" si="3">IF(D3=0,"",(AO3-D3)/D3)</f>
        <v>-4.2004580677870981E-6</v>
      </c>
      <c r="CC3" s="69">
        <f t="shared" ref="CC3:CC11" si="4">IF(E3=0,"",(AZ3-E3)/E3)</f>
        <v>-9.1855519113508561E-5</v>
      </c>
      <c r="CD3" s="69">
        <f t="shared" ref="CD3:CD11" si="5">IF(F3=0,"",(BA3-F3)/F3)</f>
        <v>-9.1855519120183195E-5</v>
      </c>
      <c r="CE3" s="69">
        <f t="shared" ref="CE3:CE11" si="6">IF(G3=0,"",(BO3-G3)/G3)</f>
        <v>-6.9515261064236351E-5</v>
      </c>
      <c r="CF3" s="69">
        <f t="shared" ref="CF3:CF11" si="7">IF(H3=0,"",(BV3-H3)/H3)</f>
        <v>-1.398637929291482E-4</v>
      </c>
      <c r="CG3" s="69"/>
    </row>
    <row r="4" spans="1:85">
      <c r="A4" s="14" t="s">
        <v>467</v>
      </c>
      <c r="B4" s="76">
        <v>4.4696609309999977E-5</v>
      </c>
      <c r="C4" s="76"/>
      <c r="D4" s="76">
        <v>8.2032746970000007E-6</v>
      </c>
      <c r="E4" s="76">
        <v>1.6013241413E-5</v>
      </c>
      <c r="F4" s="76">
        <v>1.6013241412999997E-5</v>
      </c>
      <c r="G4" s="76"/>
      <c r="H4" s="76">
        <v>10594.475585123355</v>
      </c>
      <c r="I4" s="76"/>
      <c r="J4" s="76"/>
      <c r="K4" s="76"/>
      <c r="L4" s="76" t="s">
        <v>378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1386.0419210824059</v>
      </c>
      <c r="T4" s="76">
        <v>13898.143279193049</v>
      </c>
      <c r="U4" s="76">
        <v>4.4701973687836567E-5</v>
      </c>
      <c r="V4" s="76">
        <v>0</v>
      </c>
      <c r="W4" s="76">
        <v>2308.9119591021722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1.0475142336733989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12902.443367670319</v>
      </c>
      <c r="AM4" s="76">
        <v>7.3827620606601613E-6</v>
      </c>
      <c r="AN4" s="76">
        <v>8.2026576718089217E-7</v>
      </c>
      <c r="AO4" s="76">
        <v>8.2030278278410541E-6</v>
      </c>
      <c r="AP4" s="76">
        <v>0</v>
      </c>
      <c r="AQ4" s="76">
        <v>441.91603013442932</v>
      </c>
      <c r="AR4" s="76">
        <v>4.5106731262090746E-7</v>
      </c>
      <c r="AS4" s="76">
        <v>5295.6783511136109</v>
      </c>
      <c r="AT4" s="76">
        <v>4.632985554214409E-7</v>
      </c>
      <c r="AU4" s="76">
        <v>2.9946427685642747E-8</v>
      </c>
      <c r="AV4" s="76">
        <v>2.5267172627413418E-7</v>
      </c>
      <c r="AW4" s="76">
        <v>6.1120003086470844E-9</v>
      </c>
      <c r="AX4" s="76">
        <v>5.0023368993093855E-8</v>
      </c>
      <c r="AY4" s="76">
        <v>3.6058025650776832E-8</v>
      </c>
      <c r="AZ4" s="76">
        <v>1.6012474379536682E-5</v>
      </c>
      <c r="BA4" s="76">
        <v>1.6012474379536682E-5</v>
      </c>
      <c r="BB4" s="76">
        <v>0</v>
      </c>
      <c r="BC4" s="76">
        <v>0</v>
      </c>
      <c r="BD4" s="76">
        <v>0</v>
      </c>
      <c r="BE4" s="76">
        <v>6.9078357777079694E-6</v>
      </c>
      <c r="BF4" s="76">
        <v>0</v>
      </c>
      <c r="BG4" s="76">
        <v>1.1474836995761657E-6</v>
      </c>
      <c r="BH4" s="76">
        <v>0</v>
      </c>
      <c r="BI4" s="76">
        <v>6.2150002480199362E-9</v>
      </c>
      <c r="BJ4" s="76">
        <v>2.8699162794799235E-6</v>
      </c>
      <c r="BK4" s="76">
        <v>2217.9296018025148</v>
      </c>
      <c r="BL4" s="76">
        <v>4.6571261650049315E-7</v>
      </c>
      <c r="BM4" s="76">
        <v>2.0877604898670114E-7</v>
      </c>
      <c r="BN4" s="76">
        <v>3.1173575400827675E-6</v>
      </c>
      <c r="BO4" s="76">
        <v>0</v>
      </c>
      <c r="BP4" s="76">
        <v>1131.0930843726294</v>
      </c>
      <c r="BQ4" s="76">
        <v>0</v>
      </c>
      <c r="BR4" s="76">
        <v>0</v>
      </c>
      <c r="BS4" s="76">
        <v>481.91611966125686</v>
      </c>
      <c r="BT4" s="76">
        <v>0</v>
      </c>
      <c r="BU4" s="76">
        <v>533.51777650754877</v>
      </c>
      <c r="BV4" s="76">
        <v>10593.620386139541</v>
      </c>
      <c r="BW4" s="76">
        <v>222.12891534031144</v>
      </c>
      <c r="BX4" s="94"/>
      <c r="BY4" s="29">
        <f t="shared" si="0"/>
        <v>0</v>
      </c>
      <c r="BZ4" s="69">
        <f t="shared" si="1"/>
        <v>1.2001755657536045E-4</v>
      </c>
      <c r="CA4" s="69" t="str">
        <f t="shared" si="2"/>
        <v/>
      </c>
      <c r="CB4" s="69">
        <f t="shared" si="3"/>
        <v>-3.0093976864746166E-5</v>
      </c>
      <c r="CC4" s="69">
        <f t="shared" si="4"/>
        <v>-4.7899950018618606E-5</v>
      </c>
      <c r="CD4" s="69">
        <f t="shared" si="5"/>
        <v>-4.7899950018407031E-5</v>
      </c>
      <c r="CE4" s="69" t="str">
        <f t="shared" si="6"/>
        <v/>
      </c>
      <c r="CF4" s="69">
        <f t="shared" si="7"/>
        <v>-8.0721218992200298E-5</v>
      </c>
      <c r="CG4" s="69"/>
    </row>
    <row r="5" spans="1:85">
      <c r="A5" s="14" t="s">
        <v>468</v>
      </c>
      <c r="B5" s="76">
        <v>0.18211729729718812</v>
      </c>
      <c r="C5" s="76"/>
      <c r="D5" s="76">
        <v>3.342441753112127E-2</v>
      </c>
      <c r="E5" s="76">
        <v>6.5246297159886002E-2</v>
      </c>
      <c r="F5" s="76">
        <v>6.5246297159884253E-2</v>
      </c>
      <c r="G5" s="76"/>
      <c r="H5" s="76">
        <v>183071.53514502413</v>
      </c>
      <c r="I5" s="76"/>
      <c r="J5" s="76"/>
      <c r="K5" s="76"/>
      <c r="L5" s="76" t="s">
        <v>379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14229.587455515304</v>
      </c>
      <c r="T5" s="76">
        <v>381340.2737093555</v>
      </c>
      <c r="U5" s="76">
        <v>0.18218170063085296</v>
      </c>
      <c r="V5" s="76">
        <v>0</v>
      </c>
      <c r="W5" s="76">
        <v>58459.123391701236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0</v>
      </c>
      <c r="AD5" s="76">
        <v>10.837126417199485</v>
      </c>
      <c r="AE5" s="76">
        <v>0</v>
      </c>
      <c r="AF5" s="76">
        <v>0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241000.25711767719</v>
      </c>
      <c r="AM5" s="76">
        <v>3.0068087711955079E-2</v>
      </c>
      <c r="AN5" s="76">
        <v>3.3419322264433347E-3</v>
      </c>
      <c r="AO5" s="76">
        <v>3.3410019938398421E-2</v>
      </c>
      <c r="AP5" s="76">
        <v>0</v>
      </c>
      <c r="AQ5" s="76">
        <v>4488.707663312146</v>
      </c>
      <c r="AR5" s="76">
        <v>7.7098420294647977E-4</v>
      </c>
      <c r="AS5" s="76">
        <v>94992.109992688682</v>
      </c>
      <c r="AT5" s="76">
        <v>7.933365014302496E-4</v>
      </c>
      <c r="AU5" s="76">
        <v>5.63780383659344E-5</v>
      </c>
      <c r="AV5" s="76">
        <v>2.106882893318336E-3</v>
      </c>
      <c r="AW5" s="76">
        <v>1.3443847125448537E-5</v>
      </c>
      <c r="AX5" s="76">
        <v>5.8424319348313633E-4</v>
      </c>
      <c r="AY5" s="76">
        <v>6.2259456411867354E-5</v>
      </c>
      <c r="AZ5" s="76">
        <v>6.5254257885573957E-2</v>
      </c>
      <c r="BA5" s="76">
        <v>6.5254257781521455E-2</v>
      </c>
      <c r="BB5" s="76">
        <v>1.0405251023771328E-10</v>
      </c>
      <c r="BC5" s="76">
        <v>0</v>
      </c>
      <c r="BD5" s="76">
        <v>0</v>
      </c>
      <c r="BE5" s="76">
        <v>4.0602748218389904E-2</v>
      </c>
      <c r="BF5" s="76">
        <v>0</v>
      </c>
      <c r="BG5" s="76">
        <v>3.3143305375970861E-3</v>
      </c>
      <c r="BH5" s="76">
        <v>8.605021302160014E-6</v>
      </c>
      <c r="BI5" s="76">
        <v>7.7100602600351919E-5</v>
      </c>
      <c r="BJ5" s="76">
        <v>8.2848747183870922E-3</v>
      </c>
      <c r="BK5" s="76">
        <v>55698.096040186931</v>
      </c>
      <c r="BL5" s="76">
        <v>7.9997266279755277E-4</v>
      </c>
      <c r="BM5" s="76">
        <v>2.456427998093003E-3</v>
      </c>
      <c r="BN5" s="76">
        <v>5.3226698892728554E-3</v>
      </c>
      <c r="BO5" s="76">
        <v>0</v>
      </c>
      <c r="BP5" s="76">
        <v>11686.474779286134</v>
      </c>
      <c r="BQ5" s="76">
        <v>0</v>
      </c>
      <c r="BR5" s="76">
        <v>0</v>
      </c>
      <c r="BS5" s="76">
        <v>5097.0849678279974</v>
      </c>
      <c r="BT5" s="76">
        <v>0</v>
      </c>
      <c r="BU5" s="76">
        <v>5749.7017182848995</v>
      </c>
      <c r="BV5" s="76">
        <v>182817.82278300461</v>
      </c>
      <c r="BW5" s="76">
        <v>2301.2976716239273</v>
      </c>
      <c r="BX5" s="94"/>
      <c r="BY5" s="29">
        <f t="shared" si="0"/>
        <v>0</v>
      </c>
      <c r="BZ5" s="69">
        <f t="shared" si="1"/>
        <v>3.5363655523472782E-4</v>
      </c>
      <c r="CA5" s="69" t="str">
        <f t="shared" si="2"/>
        <v/>
      </c>
      <c r="CB5" s="69">
        <f t="shared" si="3"/>
        <v>-4.3075074410627457E-4</v>
      </c>
      <c r="CC5" s="69">
        <f t="shared" si="4"/>
        <v>1.2201038272635947E-4</v>
      </c>
      <c r="CD5" s="69">
        <f t="shared" si="5"/>
        <v>1.2200878798829095E-4</v>
      </c>
      <c r="CE5" s="69" t="str">
        <f t="shared" si="6"/>
        <v/>
      </c>
      <c r="CF5" s="69">
        <f t="shared" si="7"/>
        <v>-1.3858646119864345E-3</v>
      </c>
      <c r="CG5" s="69"/>
    </row>
    <row r="6" spans="1:85">
      <c r="A6" s="14" t="s">
        <v>469</v>
      </c>
      <c r="B6" s="76">
        <v>728.94119252599887</v>
      </c>
      <c r="C6" s="76">
        <v>7.4181729924999997</v>
      </c>
      <c r="D6" s="76">
        <v>3537.6011659791925</v>
      </c>
      <c r="E6" s="76">
        <v>202.64851369075524</v>
      </c>
      <c r="F6" s="76">
        <v>202.6483182794033</v>
      </c>
      <c r="G6" s="76">
        <v>4417.4252258446113</v>
      </c>
      <c r="H6" s="76">
        <v>384700.8659913108</v>
      </c>
      <c r="I6" s="76"/>
      <c r="J6" s="76"/>
      <c r="K6" s="76"/>
      <c r="L6" s="76" t="s">
        <v>380</v>
      </c>
      <c r="M6" s="76">
        <v>0</v>
      </c>
      <c r="N6" s="76">
        <v>0</v>
      </c>
      <c r="O6" s="76">
        <v>0</v>
      </c>
      <c r="P6" s="76">
        <v>0</v>
      </c>
      <c r="Q6" s="76">
        <v>0</v>
      </c>
      <c r="R6" s="76">
        <v>0</v>
      </c>
      <c r="S6" s="76">
        <v>35105.819025186785</v>
      </c>
      <c r="T6" s="76">
        <v>680837.22197174688</v>
      </c>
      <c r="U6" s="76">
        <v>728.93113422289707</v>
      </c>
      <c r="V6" s="76">
        <v>62.596559574744845</v>
      </c>
      <c r="W6" s="76">
        <v>108406.25503259146</v>
      </c>
      <c r="X6" s="76">
        <v>24.645940674397639</v>
      </c>
      <c r="Y6" s="76">
        <v>0</v>
      </c>
      <c r="Z6" s="76">
        <v>0</v>
      </c>
      <c r="AA6" s="76">
        <v>0</v>
      </c>
      <c r="AB6" s="76">
        <v>0</v>
      </c>
      <c r="AC6" s="76">
        <v>0</v>
      </c>
      <c r="AD6" s="76">
        <v>43.35668197110278</v>
      </c>
      <c r="AE6" s="76">
        <v>0</v>
      </c>
      <c r="AF6" s="76">
        <v>0</v>
      </c>
      <c r="AG6" s="76">
        <v>0</v>
      </c>
      <c r="AH6" s="76">
        <v>0</v>
      </c>
      <c r="AI6" s="76">
        <v>0</v>
      </c>
      <c r="AJ6" s="76">
        <v>7.4184901646301125</v>
      </c>
      <c r="AK6" s="76">
        <v>0</v>
      </c>
      <c r="AL6" s="76">
        <v>492416.65535144432</v>
      </c>
      <c r="AM6" s="76">
        <v>3183.8149356525946</v>
      </c>
      <c r="AN6" s="76">
        <v>353.75710196927741</v>
      </c>
      <c r="AO6" s="76">
        <v>3537.5720376218719</v>
      </c>
      <c r="AP6" s="76">
        <v>0</v>
      </c>
      <c r="AQ6" s="76">
        <v>11112.187899440276</v>
      </c>
      <c r="AR6" s="76">
        <v>7.4573653995601692</v>
      </c>
      <c r="AS6" s="76">
        <v>200697.49051192953</v>
      </c>
      <c r="AT6" s="76">
        <v>18.440829516581513</v>
      </c>
      <c r="AU6" s="76">
        <v>9.8283990586264136E-2</v>
      </c>
      <c r="AV6" s="76">
        <v>3.6902947028445132E-9</v>
      </c>
      <c r="AW6" s="76">
        <v>7.1129287741750726</v>
      </c>
      <c r="AX6" s="76">
        <v>0.54336036806164001</v>
      </c>
      <c r="AY6" s="76">
        <v>3.0194371875637165</v>
      </c>
      <c r="AZ6" s="76">
        <v>202.66641803573913</v>
      </c>
      <c r="BA6" s="76">
        <v>202.66622254374516</v>
      </c>
      <c r="BB6" s="76">
        <v>1.954919939152434E-4</v>
      </c>
      <c r="BC6" s="76">
        <v>0</v>
      </c>
      <c r="BD6" s="76">
        <v>0.21217275362798138</v>
      </c>
      <c r="BE6" s="76">
        <v>126.3095015900832</v>
      </c>
      <c r="BF6" s="76">
        <v>0</v>
      </c>
      <c r="BG6" s="76">
        <v>3.7489294300501004</v>
      </c>
      <c r="BH6" s="76">
        <v>0.13618064562354956</v>
      </c>
      <c r="BI6" s="76">
        <v>7.3965342791161737E-2</v>
      </c>
      <c r="BJ6" s="76">
        <v>9.3624196883766633</v>
      </c>
      <c r="BK6" s="76">
        <v>103400.75251840362</v>
      </c>
      <c r="BL6" s="76">
        <v>23.304458892067306</v>
      </c>
      <c r="BM6" s="76">
        <v>2.1278005897363879</v>
      </c>
      <c r="BN6" s="76">
        <v>0.71858837117015795</v>
      </c>
      <c r="BO6" s="76">
        <v>4417.3642451319074</v>
      </c>
      <c r="BP6" s="76">
        <v>29641.959471452028</v>
      </c>
      <c r="BQ6" s="76">
        <v>0</v>
      </c>
      <c r="BR6" s="76">
        <v>0</v>
      </c>
      <c r="BS6" s="76">
        <v>12650.902299668945</v>
      </c>
      <c r="BT6" s="76">
        <v>0</v>
      </c>
      <c r="BU6" s="76">
        <v>14408.360547497787</v>
      </c>
      <c r="BV6" s="76">
        <v>383711.09431802778</v>
      </c>
      <c r="BW6" s="76">
        <v>5707.7663257977438</v>
      </c>
      <c r="BX6" s="94"/>
      <c r="BY6" s="29">
        <f t="shared" si="0"/>
        <v>0</v>
      </c>
      <c r="BZ6" s="69">
        <f t="shared" si="1"/>
        <v>-1.3798511052648053E-5</v>
      </c>
      <c r="CA6" s="69">
        <f t="shared" si="2"/>
        <v>4.2756097819962053E-5</v>
      </c>
      <c r="CB6" s="69">
        <f t="shared" si="3"/>
        <v>-8.2339291383981619E-6</v>
      </c>
      <c r="CC6" s="69">
        <f t="shared" si="4"/>
        <v>8.8351721203405164E-5</v>
      </c>
      <c r="CD6" s="69">
        <f t="shared" si="5"/>
        <v>8.8351408459160031E-5</v>
      </c>
      <c r="CE6" s="69">
        <f t="shared" si="6"/>
        <v>-1.3804582893021197E-5</v>
      </c>
      <c r="CF6" s="69">
        <f t="shared" si="7"/>
        <v>-2.5728345340022491E-3</v>
      </c>
      <c r="CG6" s="69"/>
    </row>
    <row r="7" spans="1:85">
      <c r="A7" s="14" t="s">
        <v>470</v>
      </c>
      <c r="B7" s="76">
        <v>1.1882738921397062</v>
      </c>
      <c r="C7" s="76"/>
      <c r="D7" s="76">
        <v>0.25863035875302853</v>
      </c>
      <c r="E7" s="76">
        <v>2.2090387528996003E-3</v>
      </c>
      <c r="F7" s="76">
        <v>2.2090349528996003E-3</v>
      </c>
      <c r="G7" s="76">
        <v>2.2563593694334698</v>
      </c>
      <c r="H7" s="76">
        <v>25602.133043706359</v>
      </c>
      <c r="I7" s="76"/>
      <c r="J7" s="76"/>
      <c r="K7" s="76"/>
      <c r="L7" s="76" t="s">
        <v>381</v>
      </c>
      <c r="M7" s="76">
        <v>0</v>
      </c>
      <c r="N7" s="76">
        <v>0</v>
      </c>
      <c r="O7" s="76">
        <v>0</v>
      </c>
      <c r="P7" s="76">
        <v>0</v>
      </c>
      <c r="Q7" s="76">
        <v>0</v>
      </c>
      <c r="R7" s="76">
        <v>0</v>
      </c>
      <c r="S7" s="76">
        <v>1420.3288503749395</v>
      </c>
      <c r="T7" s="76">
        <v>55037.182536722983</v>
      </c>
      <c r="U7" s="76">
        <v>1.1865102750155663</v>
      </c>
      <c r="V7" s="76">
        <v>8.5600172489624883E-4</v>
      </c>
      <c r="W7" s="76">
        <v>8936.5329235717763</v>
      </c>
      <c r="X7" s="76">
        <v>3.3711182493096693E-4</v>
      </c>
      <c r="Y7" s="76">
        <v>0</v>
      </c>
      <c r="Z7" s="76">
        <v>0</v>
      </c>
      <c r="AA7" s="76">
        <v>0</v>
      </c>
      <c r="AB7" s="76">
        <v>0</v>
      </c>
      <c r="AC7" s="76">
        <v>0</v>
      </c>
      <c r="AD7" s="76">
        <v>1.3517493768412159</v>
      </c>
      <c r="AE7" s="76">
        <v>0</v>
      </c>
      <c r="AF7" s="76">
        <v>0</v>
      </c>
      <c r="AG7" s="76">
        <v>0</v>
      </c>
      <c r="AH7" s="76">
        <v>0</v>
      </c>
      <c r="AI7" s="76">
        <v>0</v>
      </c>
      <c r="AJ7" s="76">
        <v>0</v>
      </c>
      <c r="AK7" s="76">
        <v>0</v>
      </c>
      <c r="AL7" s="76">
        <v>34519.257099378847</v>
      </c>
      <c r="AM7" s="76">
        <v>0.23265108518769476</v>
      </c>
      <c r="AN7" s="76">
        <v>2.5849386434740496E-2</v>
      </c>
      <c r="AO7" s="76">
        <v>0.25850047162243517</v>
      </c>
      <c r="AP7" s="76">
        <v>0</v>
      </c>
      <c r="AQ7" s="76">
        <v>442.57988236255522</v>
      </c>
      <c r="AR7" s="76">
        <v>8.1273389661424701E-5</v>
      </c>
      <c r="AS7" s="76">
        <v>14109.969459776747</v>
      </c>
      <c r="AT7" s="76">
        <v>2.0084988177714635E-4</v>
      </c>
      <c r="AU7" s="76">
        <v>1.0772345221757402E-6</v>
      </c>
      <c r="AV7" s="76">
        <v>3.6544861301719078E-8</v>
      </c>
      <c r="AW7" s="76">
        <v>7.741893880520466E-5</v>
      </c>
      <c r="AX7" s="76">
        <v>5.9184730788096959E-6</v>
      </c>
      <c r="AY7" s="76">
        <v>3.2871465026427987E-5</v>
      </c>
      <c r="AZ7" s="76">
        <v>2.2092735168350347E-3</v>
      </c>
      <c r="BA7" s="76">
        <v>2.2092696913529118E-3</v>
      </c>
      <c r="BB7" s="76">
        <v>3.8254821232714619E-9</v>
      </c>
      <c r="BC7" s="76">
        <v>0</v>
      </c>
      <c r="BD7" s="76">
        <v>2.3094517656266362E-6</v>
      </c>
      <c r="BE7" s="76">
        <v>1.3760550494110819E-3</v>
      </c>
      <c r="BF7" s="76">
        <v>0</v>
      </c>
      <c r="BG7" s="76">
        <v>4.1071225824941992E-5</v>
      </c>
      <c r="BH7" s="76">
        <v>1.4818311590248958E-6</v>
      </c>
      <c r="BI7" s="76">
        <v>8.0565265078236701E-7</v>
      </c>
      <c r="BJ7" s="76">
        <v>1.0257345524892974E-4</v>
      </c>
      <c r="BK7" s="76">
        <v>8051.6850649231756</v>
      </c>
      <c r="BL7" s="76">
        <v>2.5375805375970592E-4</v>
      </c>
      <c r="BM7" s="76">
        <v>2.317900979403309E-5</v>
      </c>
      <c r="BN7" s="76">
        <v>8.5900340062942209E-6</v>
      </c>
      <c r="BO7" s="76">
        <v>2.2563720343700542</v>
      </c>
      <c r="BP7" s="76">
        <v>1440.5393810576866</v>
      </c>
      <c r="BQ7" s="76">
        <v>0</v>
      </c>
      <c r="BR7" s="76">
        <v>0</v>
      </c>
      <c r="BS7" s="76">
        <v>579.44085306565398</v>
      </c>
      <c r="BT7" s="76">
        <v>0</v>
      </c>
      <c r="BU7" s="76">
        <v>745.38912372310324</v>
      </c>
      <c r="BV7" s="76">
        <v>25620.525818107661</v>
      </c>
      <c r="BW7" s="76">
        <v>253.17684322006684</v>
      </c>
      <c r="BX7" s="94"/>
      <c r="BY7" s="29">
        <f t="shared" si="0"/>
        <v>0</v>
      </c>
      <c r="BZ7" s="69">
        <f t="shared" si="1"/>
        <v>-1.4841840217193138E-3</v>
      </c>
      <c r="CA7" s="69" t="str">
        <f t="shared" si="2"/>
        <v/>
      </c>
      <c r="CB7" s="69">
        <f t="shared" si="3"/>
        <v>-5.0221146202482966E-4</v>
      </c>
      <c r="CC7" s="69">
        <f t="shared" si="4"/>
        <v>1.0627424943373574E-4</v>
      </c>
      <c r="CD7" s="69">
        <f t="shared" si="5"/>
        <v>1.0626289683800546E-4</v>
      </c>
      <c r="CE7" s="69">
        <f t="shared" si="6"/>
        <v>5.6129962079316818E-6</v>
      </c>
      <c r="CF7" s="69">
        <f t="shared" si="7"/>
        <v>7.1840789085435687E-4</v>
      </c>
      <c r="CG7" s="69"/>
    </row>
    <row r="8" spans="1:85">
      <c r="A8" s="17" t="s">
        <v>471</v>
      </c>
      <c r="B8" s="76"/>
      <c r="C8" s="76"/>
      <c r="D8" s="76"/>
      <c r="E8" s="76"/>
      <c r="F8" s="76"/>
      <c r="G8" s="76"/>
      <c r="H8" s="76">
        <v>944.11929864139995</v>
      </c>
      <c r="I8" s="76"/>
      <c r="J8" s="76"/>
      <c r="K8" s="76"/>
      <c r="L8" s="76" t="s">
        <v>383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5.6188945836957407</v>
      </c>
      <c r="T8" s="76">
        <v>18.891491449924597</v>
      </c>
      <c r="U8" s="76">
        <v>0</v>
      </c>
      <c r="V8" s="76">
        <v>0</v>
      </c>
      <c r="W8" s="76">
        <v>3.2804034887812361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v>0</v>
      </c>
      <c r="AD8" s="76">
        <v>4.210329728776393E-3</v>
      </c>
      <c r="AE8" s="76">
        <v>0</v>
      </c>
      <c r="AF8" s="76">
        <v>0</v>
      </c>
      <c r="AG8" s="76">
        <v>0</v>
      </c>
      <c r="AH8" s="76">
        <v>0</v>
      </c>
      <c r="AI8" s="76">
        <v>0</v>
      </c>
      <c r="AJ8" s="76">
        <v>0</v>
      </c>
      <c r="AK8" s="76">
        <v>0</v>
      </c>
      <c r="AL8" s="76">
        <v>35.406683642255942</v>
      </c>
      <c r="AM8" s="76">
        <v>0</v>
      </c>
      <c r="AN8" s="76">
        <v>0</v>
      </c>
      <c r="AO8" s="76">
        <v>0</v>
      </c>
      <c r="AP8" s="76">
        <v>0</v>
      </c>
      <c r="AQ8" s="76">
        <v>1.8053322420454396</v>
      </c>
      <c r="AR8" s="76">
        <v>0</v>
      </c>
      <c r="AS8" s="76">
        <v>15.469271446287124</v>
      </c>
      <c r="AT8" s="76">
        <v>0</v>
      </c>
      <c r="AU8" s="76">
        <v>0</v>
      </c>
      <c r="AV8" s="76">
        <v>0</v>
      </c>
      <c r="AW8" s="76">
        <v>0</v>
      </c>
      <c r="AX8" s="76">
        <v>0</v>
      </c>
      <c r="AY8" s="76">
        <v>0</v>
      </c>
      <c r="AZ8" s="76">
        <v>0</v>
      </c>
      <c r="BA8" s="76">
        <v>0</v>
      </c>
      <c r="BB8" s="76">
        <v>0</v>
      </c>
      <c r="BC8" s="76">
        <v>0</v>
      </c>
      <c r="BD8" s="76">
        <v>0</v>
      </c>
      <c r="BE8" s="76">
        <v>0</v>
      </c>
      <c r="BF8" s="76">
        <v>0</v>
      </c>
      <c r="BG8" s="76">
        <v>0</v>
      </c>
      <c r="BH8" s="76">
        <v>0</v>
      </c>
      <c r="BI8" s="76">
        <v>0</v>
      </c>
      <c r="BJ8" s="76">
        <v>0</v>
      </c>
      <c r="BK8" s="76">
        <v>4.2721705410914188</v>
      </c>
      <c r="BL8" s="76">
        <v>0</v>
      </c>
      <c r="BM8" s="76">
        <v>0</v>
      </c>
      <c r="BN8" s="76">
        <v>0</v>
      </c>
      <c r="BO8" s="76">
        <v>0</v>
      </c>
      <c r="BP8" s="76">
        <v>4.5515981798310561</v>
      </c>
      <c r="BQ8" s="76">
        <v>0</v>
      </c>
      <c r="BR8" s="76">
        <v>0</v>
      </c>
      <c r="BS8" s="76">
        <v>1.9102880532923145</v>
      </c>
      <c r="BT8" s="76">
        <v>0</v>
      </c>
      <c r="BU8" s="76">
        <v>2.0844533732369719</v>
      </c>
      <c r="BV8" s="76">
        <v>32.126129069594562</v>
      </c>
      <c r="BW8" s="76">
        <v>0.89307048667030997</v>
      </c>
      <c r="BX8" s="94"/>
      <c r="BY8" s="29" t="e">
        <f>#REF!/#REF!</f>
        <v>#REF!</v>
      </c>
      <c r="BZ8" s="69" t="str">
        <f>IF(B8=0,"",(#REF!-B8)/B8)</f>
        <v/>
      </c>
      <c r="CA8" s="69" t="str">
        <f>IF(C8=0,"",(#REF!-C8)/C8)</f>
        <v/>
      </c>
      <c r="CB8" s="69" t="str">
        <f>IF(D8=0,"",(#REF!-D8)/D8)</f>
        <v/>
      </c>
      <c r="CC8" s="69" t="str">
        <f>IF(E8=0,"",(#REF!-E8)/E8)</f>
        <v/>
      </c>
      <c r="CD8" s="69" t="str">
        <f>IF(F8=0,"",(#REF!-F8)/F8)</f>
        <v/>
      </c>
      <c r="CE8" s="69" t="str">
        <f>IF(G8=0,"",(#REF!-G8)/G8)</f>
        <v/>
      </c>
      <c r="CF8" s="69" t="e">
        <f>IF(#REF!=0,"",(#REF!-#REF!)/#REF!)</f>
        <v>#REF!</v>
      </c>
      <c r="CG8" s="69"/>
    </row>
    <row r="9" spans="1:85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69" t="str">
        <f>IF(B9=0,"",(U8-B9)/B9)</f>
        <v/>
      </c>
      <c r="CA9" s="69" t="str">
        <f>IF(C9=0,"",(AJ8-C9)/C9)</f>
        <v/>
      </c>
      <c r="CB9" s="69" t="str">
        <f>IF(D9=0,"",(AO8-D9)/D9)</f>
        <v/>
      </c>
      <c r="CC9" s="69" t="str">
        <f>IF(E9=0,"",(AZ8-E9)/E9)</f>
        <v/>
      </c>
      <c r="CD9" s="69" t="str">
        <f>IF(F9=0,"",(BA8-F9)/F9)</f>
        <v/>
      </c>
      <c r="CE9" s="69" t="str">
        <f>IF(G9=0,"",(BO8-G9)/G9)</f>
        <v/>
      </c>
      <c r="CF9" s="69"/>
      <c r="CG9" s="94"/>
    </row>
    <row r="10" spans="1:85">
      <c r="A10" s="16" t="s">
        <v>339</v>
      </c>
      <c r="B10" s="1">
        <f t="shared" ref="B10:G10" si="8">SUM(B3:B8)</f>
        <v>730.37050984870234</v>
      </c>
      <c r="C10" s="1">
        <f t="shared" si="8"/>
        <v>7.4181729924999997</v>
      </c>
      <c r="D10" s="1">
        <f t="shared" si="8"/>
        <v>3538.2135167106344</v>
      </c>
      <c r="E10" s="1">
        <f t="shared" si="8"/>
        <v>202.72508063928811</v>
      </c>
      <c r="F10" s="1">
        <f t="shared" si="8"/>
        <v>202.72488522413616</v>
      </c>
      <c r="G10" s="1">
        <f t="shared" si="8"/>
        <v>4419.682288926062</v>
      </c>
      <c r="H10" s="1">
        <f>SUM(H3:H8)</f>
        <v>606699.7142921834</v>
      </c>
      <c r="I10" s="1"/>
      <c r="J10" s="1"/>
      <c r="K10" s="94"/>
      <c r="L10" s="94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9">SUM(S3:S8)</f>
        <v>52183.598053463225</v>
      </c>
      <c r="T10" s="1">
        <f t="shared" si="9"/>
        <v>1136936.9876302131</v>
      </c>
      <c r="U10" s="1">
        <f t="shared" si="9"/>
        <v>730.3587422456784</v>
      </c>
      <c r="V10" s="1">
        <f t="shared" si="9"/>
        <v>62.597415576469743</v>
      </c>
      <c r="W10" s="1">
        <f t="shared" si="9"/>
        <v>179053.34842564451</v>
      </c>
      <c r="X10" s="1">
        <f t="shared" si="9"/>
        <v>24.646277786222569</v>
      </c>
      <c r="Y10" s="1">
        <f t="shared" si="9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56.622652849895985</v>
      </c>
      <c r="AE10" s="1">
        <f>SUM(AE3:AE8)</f>
        <v>0</v>
      </c>
      <c r="AF10" s="1"/>
      <c r="AG10" s="1">
        <f t="shared" ref="AG10:BS10" si="10">SUM(AG3:AG8)</f>
        <v>0</v>
      </c>
      <c r="AH10" s="1">
        <f t="shared" si="10"/>
        <v>0</v>
      </c>
      <c r="AI10" s="1">
        <f t="shared" si="10"/>
        <v>0</v>
      </c>
      <c r="AJ10" s="1">
        <f t="shared" si="10"/>
        <v>7.4184901646301125</v>
      </c>
      <c r="AK10" s="1">
        <f t="shared" si="10"/>
        <v>0</v>
      </c>
      <c r="AL10" s="1">
        <f t="shared" si="10"/>
        <v>783599.3496644015</v>
      </c>
      <c r="AM10" s="1">
        <f t="shared" si="10"/>
        <v>3184.3659248733129</v>
      </c>
      <c r="AN10" s="1">
        <f t="shared" si="10"/>
        <v>353.818317849675</v>
      </c>
      <c r="AO10" s="1">
        <f t="shared" si="10"/>
        <v>3538.1842427229881</v>
      </c>
      <c r="AP10" s="1">
        <f t="shared" si="10"/>
        <v>0</v>
      </c>
      <c r="AQ10" s="1">
        <f t="shared" si="10"/>
        <v>16496.617203119826</v>
      </c>
      <c r="AR10" s="1">
        <f t="shared" si="10"/>
        <v>7.4584564967516469</v>
      </c>
      <c r="AS10" s="1">
        <f t="shared" si="10"/>
        <v>316076.23622216709</v>
      </c>
      <c r="AT10" s="1">
        <f t="shared" si="10"/>
        <v>18.442069080806618</v>
      </c>
      <c r="AU10" s="1">
        <f t="shared" si="10"/>
        <v>9.8357300378296639E-2</v>
      </c>
      <c r="AV10" s="1">
        <f t="shared" si="10"/>
        <v>2.2685521622436374E-3</v>
      </c>
      <c r="AW10" s="1">
        <f t="shared" si="10"/>
        <v>7.1130228732074308</v>
      </c>
      <c r="AX10" s="1">
        <f t="shared" si="10"/>
        <v>0.5439854319702474</v>
      </c>
      <c r="AY10" s="1">
        <f t="shared" si="10"/>
        <v>3.0195514111413386</v>
      </c>
      <c r="AZ10" s="1">
        <f t="shared" si="10"/>
        <v>202.74299234351358</v>
      </c>
      <c r="BA10" s="1">
        <f t="shared" si="10"/>
        <v>202.74279684759009</v>
      </c>
      <c r="BB10" s="1">
        <f t="shared" si="10"/>
        <v>1.9549592344987691E-4</v>
      </c>
      <c r="BC10" s="1">
        <f t="shared" si="10"/>
        <v>0</v>
      </c>
      <c r="BD10" s="1">
        <f t="shared" si="10"/>
        <v>0.21217506307974701</v>
      </c>
      <c r="BE10" s="1">
        <f t="shared" si="10"/>
        <v>126.35562070165085</v>
      </c>
      <c r="BF10" s="1">
        <f t="shared" si="10"/>
        <v>0</v>
      </c>
      <c r="BG10" s="1">
        <f t="shared" si="10"/>
        <v>3.7529146410365581</v>
      </c>
      <c r="BH10" s="1">
        <f t="shared" si="10"/>
        <v>0.13619073247601074</v>
      </c>
      <c r="BI10" s="1">
        <f t="shared" si="10"/>
        <v>7.4047579387142709E-2</v>
      </c>
      <c r="BJ10" s="1">
        <f t="shared" si="10"/>
        <v>9.3723820464584229</v>
      </c>
      <c r="BK10" s="1">
        <f t="shared" si="10"/>
        <v>170104.20064296469</v>
      </c>
      <c r="BL10" s="1">
        <f t="shared" si="10"/>
        <v>23.30575926639845</v>
      </c>
      <c r="BM10" s="1">
        <f t="shared" si="10"/>
        <v>2.1304258888285799</v>
      </c>
      <c r="BN10" s="1">
        <f t="shared" si="10"/>
        <v>0.72556978185651189</v>
      </c>
      <c r="BO10" s="1">
        <f t="shared" si="10"/>
        <v>4419.6213208293757</v>
      </c>
      <c r="BP10" s="1">
        <f t="shared" si="10"/>
        <v>43931.824924583838</v>
      </c>
      <c r="BQ10" s="1">
        <f t="shared" si="10"/>
        <v>0</v>
      </c>
      <c r="BR10" s="1">
        <f t="shared" si="10"/>
        <v>0</v>
      </c>
      <c r="BS10" s="1">
        <f t="shared" si="10"/>
        <v>18828.872403138568</v>
      </c>
      <c r="BT10" s="1"/>
      <c r="BU10" s="1">
        <f>SUM(BU3:BU8)</f>
        <v>21460.788735176786</v>
      </c>
      <c r="BV10" s="1">
        <f>SUM(BV3:BV8)</f>
        <v>604561.52478414006</v>
      </c>
      <c r="BW10" s="1">
        <f>SUM(BW3:BW8)</f>
        <v>8491.5379576600862</v>
      </c>
      <c r="BX10" s="94"/>
      <c r="BY10" s="94"/>
      <c r="BZ10" s="69">
        <f t="shared" si="1"/>
        <v>-1.6111826621228924E-5</v>
      </c>
      <c r="CA10" s="69">
        <f t="shared" si="2"/>
        <v>4.2756097819962053E-5</v>
      </c>
      <c r="CB10" s="69">
        <f t="shared" si="3"/>
        <v>-8.2736633920089898E-6</v>
      </c>
      <c r="CC10" s="69">
        <f t="shared" si="4"/>
        <v>8.8354653351152993E-5</v>
      </c>
      <c r="CD10" s="69">
        <f t="shared" si="5"/>
        <v>8.8354340090626235E-5</v>
      </c>
      <c r="CE10" s="69">
        <f t="shared" si="6"/>
        <v>-1.3794678599205959E-5</v>
      </c>
      <c r="CF10" s="69">
        <f t="shared" si="7"/>
        <v>-3.52429621717871E-3</v>
      </c>
      <c r="CG10" s="94"/>
    </row>
    <row r="11" spans="1:85">
      <c r="A11" s="16" t="s">
        <v>458</v>
      </c>
      <c r="B11" s="1">
        <f t="shared" ref="B11:G11" si="11">SUM(B3:B8)</f>
        <v>730.37050984870234</v>
      </c>
      <c r="C11" s="1">
        <f t="shared" si="11"/>
        <v>7.4181729924999997</v>
      </c>
      <c r="D11" s="1">
        <f t="shared" si="11"/>
        <v>3538.2135167106344</v>
      </c>
      <c r="E11" s="1">
        <f t="shared" si="11"/>
        <v>202.72508063928811</v>
      </c>
      <c r="F11" s="1">
        <f t="shared" si="11"/>
        <v>202.72488522413616</v>
      </c>
      <c r="G11" s="1">
        <f t="shared" si="11"/>
        <v>4419.682288926062</v>
      </c>
      <c r="H11" s="1">
        <f>SUM(H3:H8)</f>
        <v>606699.7142921834</v>
      </c>
      <c r="I11" s="1"/>
      <c r="J11" s="1"/>
      <c r="K11" s="94"/>
      <c r="L11" s="94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2">SUM(S3:S8)</f>
        <v>52183.598053463225</v>
      </c>
      <c r="T11" s="1">
        <f t="shared" si="12"/>
        <v>1136936.9876302131</v>
      </c>
      <c r="U11" s="1">
        <f t="shared" si="12"/>
        <v>730.3587422456784</v>
      </c>
      <c r="V11" s="1">
        <f t="shared" si="12"/>
        <v>62.597415576469743</v>
      </c>
      <c r="W11" s="1">
        <f t="shared" si="12"/>
        <v>179053.34842564451</v>
      </c>
      <c r="X11" s="1">
        <f t="shared" si="12"/>
        <v>24.646277786222569</v>
      </c>
      <c r="Y11" s="1">
        <f t="shared" si="12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56.622652849895985</v>
      </c>
      <c r="AE11" s="1">
        <f>SUM(AE3:AE8)</f>
        <v>0</v>
      </c>
      <c r="AF11" s="1"/>
      <c r="AG11" s="1">
        <f t="shared" ref="AG11:BS11" si="13">SUM(AG3:AG8)</f>
        <v>0</v>
      </c>
      <c r="AH11" s="1">
        <f t="shared" si="13"/>
        <v>0</v>
      </c>
      <c r="AI11" s="1">
        <f t="shared" si="13"/>
        <v>0</v>
      </c>
      <c r="AJ11" s="1">
        <f t="shared" si="13"/>
        <v>7.4184901646301125</v>
      </c>
      <c r="AK11" s="1">
        <f t="shared" si="13"/>
        <v>0</v>
      </c>
      <c r="AL11" s="1">
        <f t="shared" si="13"/>
        <v>783599.3496644015</v>
      </c>
      <c r="AM11" s="1">
        <f t="shared" si="13"/>
        <v>3184.3659248733129</v>
      </c>
      <c r="AN11" s="1">
        <f t="shared" si="13"/>
        <v>353.818317849675</v>
      </c>
      <c r="AO11" s="1">
        <f t="shared" si="13"/>
        <v>3538.1842427229881</v>
      </c>
      <c r="AP11" s="1">
        <f t="shared" si="13"/>
        <v>0</v>
      </c>
      <c r="AQ11" s="1">
        <f t="shared" si="13"/>
        <v>16496.617203119826</v>
      </c>
      <c r="AR11" s="1">
        <f t="shared" si="13"/>
        <v>7.4584564967516469</v>
      </c>
      <c r="AS11" s="1">
        <f t="shared" si="13"/>
        <v>316076.23622216709</v>
      </c>
      <c r="AT11" s="1">
        <f t="shared" si="13"/>
        <v>18.442069080806618</v>
      </c>
      <c r="AU11" s="1">
        <f t="shared" si="13"/>
        <v>9.8357300378296639E-2</v>
      </c>
      <c r="AV11" s="1">
        <f t="shared" si="13"/>
        <v>2.2685521622436374E-3</v>
      </c>
      <c r="AW11" s="1">
        <f t="shared" si="13"/>
        <v>7.1130228732074308</v>
      </c>
      <c r="AX11" s="1">
        <f t="shared" si="13"/>
        <v>0.5439854319702474</v>
      </c>
      <c r="AY11" s="1">
        <f t="shared" si="13"/>
        <v>3.0195514111413386</v>
      </c>
      <c r="AZ11" s="1">
        <f t="shared" si="13"/>
        <v>202.74299234351358</v>
      </c>
      <c r="BA11" s="1">
        <f t="shared" si="13"/>
        <v>202.74279684759009</v>
      </c>
      <c r="BB11" s="1">
        <f t="shared" si="13"/>
        <v>1.9549592344987691E-4</v>
      </c>
      <c r="BC11" s="1">
        <f t="shared" si="13"/>
        <v>0</v>
      </c>
      <c r="BD11" s="1">
        <f t="shared" si="13"/>
        <v>0.21217506307974701</v>
      </c>
      <c r="BE11" s="1">
        <f t="shared" si="13"/>
        <v>126.35562070165085</v>
      </c>
      <c r="BF11" s="1">
        <f t="shared" si="13"/>
        <v>0</v>
      </c>
      <c r="BG11" s="1">
        <f t="shared" si="13"/>
        <v>3.7529146410365581</v>
      </c>
      <c r="BH11" s="1">
        <f t="shared" si="13"/>
        <v>0.13619073247601074</v>
      </c>
      <c r="BI11" s="1">
        <f t="shared" si="13"/>
        <v>7.4047579387142709E-2</v>
      </c>
      <c r="BJ11" s="1">
        <f t="shared" si="13"/>
        <v>9.3723820464584229</v>
      </c>
      <c r="BK11" s="1">
        <f t="shared" si="13"/>
        <v>170104.20064296469</v>
      </c>
      <c r="BL11" s="1">
        <f t="shared" si="13"/>
        <v>23.30575926639845</v>
      </c>
      <c r="BM11" s="1">
        <f t="shared" si="13"/>
        <v>2.1304258888285799</v>
      </c>
      <c r="BN11" s="1">
        <f t="shared" si="13"/>
        <v>0.72556978185651189</v>
      </c>
      <c r="BO11" s="1">
        <f t="shared" si="13"/>
        <v>4419.6213208293757</v>
      </c>
      <c r="BP11" s="1">
        <f t="shared" si="13"/>
        <v>43931.824924583838</v>
      </c>
      <c r="BQ11" s="1">
        <f t="shared" si="13"/>
        <v>0</v>
      </c>
      <c r="BR11" s="1">
        <f t="shared" si="13"/>
        <v>0</v>
      </c>
      <c r="BS11" s="1">
        <f t="shared" si="13"/>
        <v>18828.872403138568</v>
      </c>
      <c r="BT11" s="1"/>
      <c r="BU11" s="1">
        <f>SUM(BU3:BU8)</f>
        <v>21460.788735176786</v>
      </c>
      <c r="BV11" s="1">
        <f>SUM(BV3:BV8)</f>
        <v>604561.52478414006</v>
      </c>
      <c r="BW11" s="1">
        <f>SUM(BW3:BW8)</f>
        <v>8491.5379576600862</v>
      </c>
      <c r="BX11" s="94"/>
      <c r="BY11" s="94"/>
      <c r="BZ11" s="69">
        <f t="shared" si="1"/>
        <v>-1.6111826621228924E-5</v>
      </c>
      <c r="CA11" s="69">
        <f t="shared" si="2"/>
        <v>4.2756097819962053E-5</v>
      </c>
      <c r="CB11" s="69">
        <f t="shared" si="3"/>
        <v>-8.2736633920089898E-6</v>
      </c>
      <c r="CC11" s="69">
        <f t="shared" si="4"/>
        <v>8.8354653351152993E-5</v>
      </c>
      <c r="CD11" s="69">
        <f t="shared" si="5"/>
        <v>8.8354340090626235E-5</v>
      </c>
      <c r="CE11" s="69">
        <f t="shared" si="6"/>
        <v>-1.3794678599205959E-5</v>
      </c>
      <c r="CF11" s="69">
        <f t="shared" si="7"/>
        <v>-3.52429621717871E-3</v>
      </c>
      <c r="CG11" s="94"/>
    </row>
    <row r="12" spans="1:85">
      <c r="A12" s="16"/>
      <c r="B12" s="1"/>
      <c r="C12" s="1"/>
      <c r="D12" s="1"/>
      <c r="E12" s="1"/>
      <c r="F12" s="1"/>
      <c r="G12" s="1"/>
      <c r="H12" s="1"/>
      <c r="I12" s="1"/>
      <c r="J12" s="1"/>
      <c r="K12" s="94"/>
      <c r="L12" s="9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94"/>
      <c r="BY12" s="94"/>
      <c r="BZ12" s="69"/>
      <c r="CA12" s="69"/>
      <c r="CB12" s="69"/>
      <c r="CC12" s="69"/>
      <c r="CD12" s="69"/>
      <c r="CE12" s="69"/>
      <c r="CF12" s="69"/>
      <c r="CG12" s="94"/>
    </row>
    <row r="14" spans="1:85">
      <c r="A14" s="30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</row>
    <row r="15" spans="1:85">
      <c r="A15" s="30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</row>
    <row r="17" spans="5:66">
      <c r="E17" s="76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</row>
    <row r="18" spans="5:66">
      <c r="E18" s="76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</row>
    <row r="19" spans="5:66">
      <c r="E19" s="76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</row>
    <row r="20" spans="5:66">
      <c r="E20" s="76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50"/>
      <c r="AV20" s="94"/>
      <c r="AW20" s="50"/>
      <c r="AX20" s="50"/>
      <c r="AY20" s="50"/>
      <c r="AZ20" s="94"/>
      <c r="BA20" s="94"/>
      <c r="BB20" s="94"/>
      <c r="BC20" s="94"/>
      <c r="BD20" s="94"/>
      <c r="BE20" s="94"/>
      <c r="BF20" s="94"/>
      <c r="BG20" s="94"/>
      <c r="BH20" s="94"/>
      <c r="BI20" s="50"/>
      <c r="BJ20" s="94"/>
      <c r="BK20" s="94"/>
      <c r="BL20" s="94"/>
      <c r="BM20" s="94"/>
      <c r="BN20" s="94"/>
    </row>
    <row r="21" spans="5:66">
      <c r="E21" s="76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50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50"/>
      <c r="AN21" s="50"/>
      <c r="AO21" s="50"/>
      <c r="AP21" s="94"/>
      <c r="AQ21" s="94"/>
      <c r="AR21" s="50"/>
      <c r="AS21" s="94"/>
      <c r="AT21" s="50"/>
      <c r="AU21" s="50"/>
      <c r="AV21" s="50"/>
      <c r="AW21" s="50"/>
      <c r="AX21" s="50"/>
      <c r="AY21" s="50"/>
      <c r="AZ21" s="50"/>
      <c r="BA21" s="50"/>
      <c r="BB21" s="94"/>
      <c r="BC21" s="94"/>
      <c r="BD21" s="94"/>
      <c r="BE21" s="50"/>
      <c r="BF21" s="94"/>
      <c r="BG21" s="50"/>
      <c r="BH21" s="94"/>
      <c r="BI21" s="50"/>
      <c r="BJ21" s="50"/>
      <c r="BK21" s="94"/>
      <c r="BL21" s="50"/>
      <c r="BM21" s="50"/>
      <c r="BN21" s="50"/>
    </row>
    <row r="22" spans="5:66">
      <c r="E22" s="76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50"/>
      <c r="AV22" s="94"/>
      <c r="AW22" s="50"/>
      <c r="AX22" s="94"/>
      <c r="AY22" s="50"/>
      <c r="AZ22" s="94"/>
      <c r="BA22" s="94"/>
      <c r="BB22" s="50"/>
      <c r="BC22" s="94"/>
      <c r="BD22" s="94"/>
      <c r="BE22" s="94"/>
      <c r="BF22" s="94"/>
      <c r="BG22" s="94"/>
      <c r="BH22" s="50"/>
      <c r="BI22" s="50"/>
      <c r="BJ22" s="94"/>
      <c r="BK22" s="94"/>
      <c r="BL22" s="94"/>
      <c r="BM22" s="94"/>
      <c r="BN22" s="94"/>
    </row>
    <row r="23" spans="5:66">
      <c r="E23" s="76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50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</row>
    <row r="24" spans="5:66">
      <c r="E24" s="76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50"/>
      <c r="AS24" s="94"/>
      <c r="AT24" s="50"/>
      <c r="AU24" s="50"/>
      <c r="AV24" s="50"/>
      <c r="AW24" s="50"/>
      <c r="AX24" s="50"/>
      <c r="AY24" s="50"/>
      <c r="AZ24" s="94"/>
      <c r="BA24" s="94"/>
      <c r="BB24" s="50"/>
      <c r="BC24" s="94"/>
      <c r="BD24" s="50"/>
      <c r="BE24" s="94"/>
      <c r="BF24" s="94"/>
      <c r="BG24" s="50"/>
      <c r="BH24" s="50"/>
      <c r="BI24" s="50"/>
      <c r="BJ24" s="50"/>
      <c r="BK24" s="94"/>
      <c r="BL24" s="50"/>
      <c r="BM24" s="50"/>
      <c r="BN24" s="50"/>
    </row>
    <row r="25" spans="5:66">
      <c r="E25" s="76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</row>
    <row r="26" spans="5:66">
      <c r="E26" s="76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</row>
    <row r="27" spans="5:66">
      <c r="E27" s="76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</row>
    <row r="28" spans="5:66">
      <c r="E28" s="76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</row>
    <row r="29" spans="5:66">
      <c r="E29" s="76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</row>
    <row r="30" spans="5:66">
      <c r="E30" s="76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</row>
    <row r="31" spans="5:66">
      <c r="E31" s="76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</row>
    <row r="32" spans="5:66">
      <c r="E32" s="76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</row>
    <row r="33" spans="5:5">
      <c r="E33" s="76"/>
    </row>
    <row r="34" spans="5:5">
      <c r="E34" s="76"/>
    </row>
    <row r="35" spans="5:5">
      <c r="E35" s="76"/>
    </row>
    <row r="36" spans="5:5">
      <c r="E36" s="76"/>
    </row>
    <row r="37" spans="5:5">
      <c r="E37" s="76"/>
    </row>
    <row r="38" spans="5:5">
      <c r="E38" s="76"/>
    </row>
    <row r="39" spans="5:5">
      <c r="E39" s="76"/>
    </row>
    <row r="40" spans="5:5">
      <c r="E40" s="76"/>
    </row>
    <row r="41" spans="5:5">
      <c r="E41" s="76"/>
    </row>
    <row r="42" spans="5:5">
      <c r="E42" s="76"/>
    </row>
    <row r="43" spans="5:5">
      <c r="E43" s="76"/>
    </row>
    <row r="44" spans="5:5">
      <c r="E44" s="76"/>
    </row>
    <row r="45" spans="5:5">
      <c r="E45" s="76"/>
    </row>
    <row r="46" spans="5:5">
      <c r="E46" s="76"/>
    </row>
    <row r="47" spans="5:5">
      <c r="E47" s="76"/>
    </row>
    <row r="48" spans="5:5">
      <c r="E48" s="76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6CFED-8EF4-4D07-8311-A2F0C1AA8455}">
  <dimension ref="A1:AX87"/>
  <sheetViews>
    <sheetView zoomScale="85" zoomScaleNormal="85" workbookViewId="0">
      <pane xSplit="1" ySplit="2" topLeftCell="AB3" activePane="bottomRight" state="frozen"/>
      <selection pane="bottomRight" activeCell="AK20" sqref="AK20"/>
      <selection pane="bottomLeft" activeCell="A3" sqref="A3"/>
      <selection pane="topRight" activeCell="B1" sqref="B1"/>
    </sheetView>
  </sheetViews>
  <sheetFormatPr defaultColWidth="9.140625" defaultRowHeight="15"/>
  <cols>
    <col min="1" max="1" width="19.85546875" style="75" customWidth="1"/>
    <col min="2" max="4" width="9.140625" style="75"/>
    <col min="5" max="5" width="21.28515625" style="75" bestFit="1" customWidth="1"/>
    <col min="6" max="7" width="6.7109375" style="75" bestFit="1" customWidth="1"/>
    <col min="8" max="8" width="5.7109375" style="75" bestFit="1" customWidth="1"/>
    <col min="9" max="9" width="14.5703125" style="75" bestFit="1" customWidth="1"/>
    <col min="10" max="10" width="5.5703125" style="75" bestFit="1" customWidth="1"/>
    <col min="11" max="11" width="5.5703125" style="75" customWidth="1"/>
    <col min="12" max="12" width="6.7109375" style="75" bestFit="1" customWidth="1"/>
    <col min="13" max="13" width="9.28515625" style="75" bestFit="1" customWidth="1"/>
    <col min="14" max="14" width="5.7109375" style="75" bestFit="1" customWidth="1"/>
    <col min="15" max="15" width="7.7109375" style="75" bestFit="1" customWidth="1"/>
    <col min="16" max="16" width="5.7109375" style="75" bestFit="1" customWidth="1"/>
    <col min="17" max="17" width="6.7109375" style="75" bestFit="1" customWidth="1"/>
    <col min="18" max="18" width="6.7109375" style="75" customWidth="1"/>
    <col min="19" max="19" width="6.7109375" style="75" bestFit="1" customWidth="1"/>
    <col min="20" max="20" width="15.42578125" style="75" bestFit="1" customWidth="1"/>
    <col min="21" max="21" width="5.7109375" style="75" bestFit="1" customWidth="1"/>
    <col min="22" max="22" width="5.140625" style="75" bestFit="1" customWidth="1"/>
    <col min="23" max="24" width="5.7109375" style="75" bestFit="1" customWidth="1"/>
    <col min="25" max="25" width="6.7109375" style="75" bestFit="1" customWidth="1"/>
    <col min="26" max="26" width="6.140625" style="75" bestFit="1" customWidth="1"/>
    <col min="27" max="27" width="7.7109375" style="75" bestFit="1" customWidth="1"/>
    <col min="28" max="28" width="10" style="75" bestFit="1" customWidth="1"/>
    <col min="29" max="29" width="10" style="75" customWidth="1"/>
    <col min="30" max="30" width="6" style="75" bestFit="1" customWidth="1"/>
    <col min="31" max="31" width="6.7109375" style="75" bestFit="1" customWidth="1"/>
    <col min="32" max="33" width="7.7109375" style="75" bestFit="1" customWidth="1"/>
    <col min="34" max="34" width="8" style="75" bestFit="1" customWidth="1"/>
    <col min="35" max="36" width="6.7109375" style="75" bestFit="1" customWidth="1"/>
    <col min="37" max="37" width="6.7109375" style="75" customWidth="1"/>
    <col min="38" max="38" width="6.7109375" style="75" bestFit="1" customWidth="1"/>
    <col min="39" max="39" width="9.140625" style="75" bestFit="1" customWidth="1"/>
    <col min="40" max="40" width="7.140625" style="75" bestFit="1" customWidth="1"/>
    <col min="41" max="48" width="9.140625" style="75"/>
    <col min="50" max="16384" width="9.140625" style="75"/>
  </cols>
  <sheetData>
    <row r="1" spans="1:50">
      <c r="A1" s="94"/>
      <c r="B1" s="94" t="s">
        <v>313</v>
      </c>
      <c r="C1" s="94"/>
      <c r="D1" s="94"/>
      <c r="E1" s="94" t="s">
        <v>362</v>
      </c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 t="s">
        <v>315</v>
      </c>
      <c r="AR1" s="94"/>
      <c r="AS1" s="94"/>
      <c r="AT1" s="94"/>
      <c r="AU1" s="94"/>
      <c r="AV1" s="94"/>
      <c r="AW1" s="94"/>
      <c r="AX1" s="94"/>
    </row>
    <row r="2" spans="1:50">
      <c r="A2" s="94" t="s">
        <v>160</v>
      </c>
      <c r="B2" s="76" t="s">
        <v>81</v>
      </c>
      <c r="C2" s="76" t="s">
        <v>164</v>
      </c>
      <c r="D2" s="76"/>
      <c r="E2" s="76" t="s">
        <v>324</v>
      </c>
      <c r="F2" s="76" t="s">
        <v>325</v>
      </c>
      <c r="G2" s="76" t="s">
        <v>35</v>
      </c>
      <c r="H2" s="76" t="s">
        <v>39</v>
      </c>
      <c r="I2" s="76" t="s">
        <v>41</v>
      </c>
      <c r="J2" s="76" t="s">
        <v>43</v>
      </c>
      <c r="K2" s="76" t="s">
        <v>326</v>
      </c>
      <c r="L2" s="76" t="s">
        <v>45</v>
      </c>
      <c r="M2" s="76" t="s">
        <v>49</v>
      </c>
      <c r="N2" s="76" t="s">
        <v>55</v>
      </c>
      <c r="O2" s="76" t="s">
        <v>57</v>
      </c>
      <c r="P2" s="76" t="s">
        <v>59</v>
      </c>
      <c r="Q2" s="76" t="s">
        <v>61</v>
      </c>
      <c r="R2" s="76" t="s">
        <v>327</v>
      </c>
      <c r="S2" s="76" t="s">
        <v>63</v>
      </c>
      <c r="T2" s="76" t="s">
        <v>65</v>
      </c>
      <c r="U2" s="76" t="s">
        <v>71</v>
      </c>
      <c r="V2" s="76" t="s">
        <v>73</v>
      </c>
      <c r="W2" s="76" t="s">
        <v>328</v>
      </c>
      <c r="X2" s="76" t="s">
        <v>75</v>
      </c>
      <c r="Y2" s="76" t="s">
        <v>77</v>
      </c>
      <c r="Z2" s="76" t="s">
        <v>79</v>
      </c>
      <c r="AA2" s="76" t="s">
        <v>81</v>
      </c>
      <c r="AB2" s="76" t="s">
        <v>83</v>
      </c>
      <c r="AC2" s="76" t="s">
        <v>329</v>
      </c>
      <c r="AD2" s="76" t="s">
        <v>91</v>
      </c>
      <c r="AE2" s="76" t="s">
        <v>93</v>
      </c>
      <c r="AF2" s="76" t="s">
        <v>97</v>
      </c>
      <c r="AG2" s="76" t="s">
        <v>129</v>
      </c>
      <c r="AH2" s="76" t="s">
        <v>141</v>
      </c>
      <c r="AI2" s="76" t="s">
        <v>145</v>
      </c>
      <c r="AJ2" s="76" t="s">
        <v>147</v>
      </c>
      <c r="AK2" s="76" t="s">
        <v>149</v>
      </c>
      <c r="AL2" s="76" t="s">
        <v>151</v>
      </c>
      <c r="AM2" s="76" t="s">
        <v>153</v>
      </c>
      <c r="AN2" s="76" t="s">
        <v>155</v>
      </c>
      <c r="AO2" s="94"/>
      <c r="AP2" s="76"/>
      <c r="AQ2" s="76" t="s">
        <v>81</v>
      </c>
      <c r="AR2" s="76" t="s">
        <v>164</v>
      </c>
      <c r="AS2" s="76"/>
      <c r="AT2" s="76"/>
      <c r="AU2" s="76"/>
      <c r="AV2" s="76"/>
      <c r="AW2" s="94"/>
      <c r="AX2" s="76"/>
    </row>
    <row r="3" spans="1:50">
      <c r="A3" s="14" t="s">
        <v>462</v>
      </c>
      <c r="B3" s="76">
        <v>718.86954999999637</v>
      </c>
      <c r="C3" s="76">
        <v>565.55035999999814</v>
      </c>
      <c r="D3" s="76"/>
      <c r="E3" s="76" t="s">
        <v>372</v>
      </c>
      <c r="F3" s="76">
        <v>20.586936719380951</v>
      </c>
      <c r="G3" s="76">
        <v>17.973142973957554</v>
      </c>
      <c r="H3" s="76">
        <v>1.4678521189937044</v>
      </c>
      <c r="I3" s="76">
        <v>1.4678521189937044</v>
      </c>
      <c r="J3" s="76">
        <v>1.6691209121347923E-2</v>
      </c>
      <c r="K3" s="76">
        <v>3.5768812497896179E-3</v>
      </c>
      <c r="L3" s="76">
        <v>0.27760844861192124</v>
      </c>
      <c r="M3" s="76">
        <v>10541.618207794896</v>
      </c>
      <c r="N3" s="76">
        <v>0</v>
      </c>
      <c r="O3" s="76">
        <v>155.65198723453096</v>
      </c>
      <c r="P3" s="76">
        <v>0</v>
      </c>
      <c r="Q3" s="76">
        <v>45.363756159936337</v>
      </c>
      <c r="R3" s="76">
        <v>0</v>
      </c>
      <c r="S3" s="76">
        <v>0</v>
      </c>
      <c r="T3" s="76">
        <v>0</v>
      </c>
      <c r="U3" s="76">
        <v>4.8907722045227675E-4</v>
      </c>
      <c r="V3" s="76">
        <v>0.7371419090076019</v>
      </c>
      <c r="W3" s="76">
        <v>6.5122288070710246</v>
      </c>
      <c r="X3" s="76">
        <v>10.587499553202493</v>
      </c>
      <c r="Y3" s="76">
        <v>40.038270524260973</v>
      </c>
      <c r="Z3" s="76">
        <v>0</v>
      </c>
      <c r="AA3" s="76">
        <v>352.67588619520728</v>
      </c>
      <c r="AB3" s="76">
        <v>9.599188197556198E-2</v>
      </c>
      <c r="AC3" s="76">
        <v>343.78016688988504</v>
      </c>
      <c r="AD3" s="76">
        <v>0</v>
      </c>
      <c r="AE3" s="76">
        <v>0.38898837626945021</v>
      </c>
      <c r="AF3" s="76">
        <v>27.734123421683524</v>
      </c>
      <c r="AG3" s="76">
        <v>0</v>
      </c>
      <c r="AH3" s="76">
        <v>0.18322839021074169</v>
      </c>
      <c r="AI3" s="76">
        <v>0.17065345984339025</v>
      </c>
      <c r="AJ3" s="76">
        <v>0.38470800831682556</v>
      </c>
      <c r="AK3" s="76">
        <v>0</v>
      </c>
      <c r="AL3" s="76">
        <v>3.8415011403561636</v>
      </c>
      <c r="AM3" s="76">
        <v>170.13112415879846</v>
      </c>
      <c r="AN3" s="76">
        <v>0.485433074765108</v>
      </c>
      <c r="AO3" s="94"/>
      <c r="AP3" s="29"/>
      <c r="AQ3" s="69">
        <f t="shared" ref="AQ3:AQ18" si="0">IF(B3=0,"",(AA3-B3)/B3)</f>
        <v>-0.50940210752394632</v>
      </c>
      <c r="AR3" s="69">
        <f t="shared" ref="AR3:AR18" si="1">IF(C3=0,"",(AM3-C3)/C3)</f>
        <v>-0.69917599529279939</v>
      </c>
      <c r="AS3" s="69"/>
      <c r="AT3" s="69"/>
      <c r="AU3" s="69"/>
      <c r="AV3" s="69"/>
      <c r="AW3" s="94"/>
      <c r="AX3" s="69"/>
    </row>
    <row r="4" spans="1:50">
      <c r="A4" s="14" t="s">
        <v>373</v>
      </c>
      <c r="B4" s="76">
        <v>3003.8414500000013</v>
      </c>
      <c r="C4" s="76">
        <v>685.57983999999942</v>
      </c>
      <c r="D4" s="76"/>
      <c r="E4" s="76" t="s">
        <v>373</v>
      </c>
      <c r="F4" s="76">
        <v>54.41315436904268</v>
      </c>
      <c r="G4" s="76">
        <v>80.388514688216844</v>
      </c>
      <c r="H4" s="76">
        <v>7.6362197258770816</v>
      </c>
      <c r="I4" s="76">
        <v>7.6362197258770816</v>
      </c>
      <c r="J4" s="76">
        <v>1.1787171786074511</v>
      </c>
      <c r="K4" s="76">
        <v>0.37434047495339906</v>
      </c>
      <c r="L4" s="76">
        <v>0.53606107878415066</v>
      </c>
      <c r="M4" s="76">
        <v>50817.23429281151</v>
      </c>
      <c r="N4" s="76">
        <v>0</v>
      </c>
      <c r="O4" s="76">
        <v>447.1083287048391</v>
      </c>
      <c r="P4" s="76">
        <v>0</v>
      </c>
      <c r="Q4" s="76">
        <v>227.50288482180326</v>
      </c>
      <c r="R4" s="76">
        <v>0</v>
      </c>
      <c r="S4" s="76">
        <v>0</v>
      </c>
      <c r="T4" s="76">
        <v>0</v>
      </c>
      <c r="U4" s="76">
        <v>8.8458846688382227E-3</v>
      </c>
      <c r="V4" s="76">
        <v>3.4622545191784471</v>
      </c>
      <c r="W4" s="76">
        <v>27.362782031106946</v>
      </c>
      <c r="X4" s="76">
        <v>16.90249723220732</v>
      </c>
      <c r="Y4" s="76">
        <v>186.35974892530166</v>
      </c>
      <c r="Z4" s="76">
        <v>0</v>
      </c>
      <c r="AA4" s="76">
        <v>3009.7404904181572</v>
      </c>
      <c r="AB4" s="76">
        <v>1174.6040000468281</v>
      </c>
      <c r="AC4" s="76">
        <v>1214.0789640481264</v>
      </c>
      <c r="AD4" s="76">
        <v>0</v>
      </c>
      <c r="AE4" s="76">
        <v>0.70003557616693357</v>
      </c>
      <c r="AF4" s="76">
        <v>94.068471472742573</v>
      </c>
      <c r="AG4" s="76">
        <v>0</v>
      </c>
      <c r="AH4" s="76">
        <v>0.34925646816501676</v>
      </c>
      <c r="AI4" s="76">
        <v>1.0210005947547629</v>
      </c>
      <c r="AJ4" s="76">
        <v>1.7226177803133871</v>
      </c>
      <c r="AK4" s="76">
        <v>0</v>
      </c>
      <c r="AL4" s="76">
        <v>11.240616354172504</v>
      </c>
      <c r="AM4" s="76">
        <v>686.51094131847515</v>
      </c>
      <c r="AN4" s="76">
        <v>2.5816272077949907</v>
      </c>
      <c r="AO4" s="94"/>
      <c r="AP4" s="29"/>
      <c r="AQ4" s="69">
        <f t="shared" si="0"/>
        <v>1.9638321517122313E-3</v>
      </c>
      <c r="AR4" s="69">
        <f t="shared" si="1"/>
        <v>1.3581223719701654E-3</v>
      </c>
      <c r="AS4" s="69"/>
      <c r="AT4" s="69"/>
      <c r="AU4" s="69"/>
      <c r="AV4" s="69"/>
      <c r="AW4" s="94"/>
      <c r="AX4" s="69"/>
    </row>
    <row r="5" spans="1:50">
      <c r="A5" s="14" t="s">
        <v>463</v>
      </c>
      <c r="B5" s="76">
        <v>3286.9654800000635</v>
      </c>
      <c r="C5" s="76">
        <v>2551.281940000029</v>
      </c>
      <c r="D5" s="76"/>
      <c r="E5" s="76" t="s">
        <v>374</v>
      </c>
      <c r="F5" s="76">
        <v>261.13583631139051</v>
      </c>
      <c r="G5" s="76">
        <v>367.27856427689284</v>
      </c>
      <c r="H5" s="76">
        <v>10.380669507414284</v>
      </c>
      <c r="I5" s="76">
        <v>10.380669507414284</v>
      </c>
      <c r="J5" s="76">
        <v>0.89394831230311367</v>
      </c>
      <c r="K5" s="76">
        <v>0.22029320966270094</v>
      </c>
      <c r="L5" s="76">
        <v>4.2920375057160634</v>
      </c>
      <c r="M5" s="76">
        <v>84523.698753438395</v>
      </c>
      <c r="N5" s="76">
        <v>0</v>
      </c>
      <c r="O5" s="76">
        <v>4311.3313297035302</v>
      </c>
      <c r="P5" s="76">
        <v>0</v>
      </c>
      <c r="Q5" s="76">
        <v>589.34354653467756</v>
      </c>
      <c r="R5" s="76">
        <v>0</v>
      </c>
      <c r="S5" s="76">
        <v>0</v>
      </c>
      <c r="T5" s="76">
        <v>0</v>
      </c>
      <c r="U5" s="76">
        <v>2.0134243927271082E-2</v>
      </c>
      <c r="V5" s="76">
        <v>5.6624809590236387</v>
      </c>
      <c r="W5" s="76">
        <v>74.313252503797344</v>
      </c>
      <c r="X5" s="76">
        <v>162.30451756219117</v>
      </c>
      <c r="Y5" s="76">
        <v>305.48429479268526</v>
      </c>
      <c r="Z5" s="76">
        <v>0</v>
      </c>
      <c r="AA5" s="76">
        <v>3291.8903829329201</v>
      </c>
      <c r="AB5" s="76">
        <v>227.61545353783393</v>
      </c>
      <c r="AC5" s="76">
        <v>7233.2573853072927</v>
      </c>
      <c r="AD5" s="76">
        <v>0</v>
      </c>
      <c r="AE5" s="76">
        <v>6.0562305158859537</v>
      </c>
      <c r="AF5" s="76">
        <v>748.63848651409046</v>
      </c>
      <c r="AG5" s="76">
        <v>0</v>
      </c>
      <c r="AH5" s="76">
        <v>2.8305345669510737</v>
      </c>
      <c r="AI5" s="76">
        <v>2.9185136162635863</v>
      </c>
      <c r="AJ5" s="76">
        <v>4.5237261407906857</v>
      </c>
      <c r="AK5" s="76">
        <v>0</v>
      </c>
      <c r="AL5" s="76">
        <v>108.79930130673463</v>
      </c>
      <c r="AM5" s="76">
        <v>2554.3236248615217</v>
      </c>
      <c r="AN5" s="76">
        <v>3.4956093383929496</v>
      </c>
      <c r="AO5" s="94"/>
      <c r="AP5" s="29"/>
      <c r="AQ5" s="69">
        <f t="shared" si="0"/>
        <v>1.4983129463399609E-3</v>
      </c>
      <c r="AR5" s="69">
        <f t="shared" si="1"/>
        <v>1.192218238919022E-3</v>
      </c>
      <c r="AS5" s="69"/>
      <c r="AT5" s="69"/>
      <c r="AU5" s="69"/>
      <c r="AV5" s="69"/>
      <c r="AW5" s="94"/>
      <c r="AX5" s="69"/>
    </row>
    <row r="6" spans="1:50">
      <c r="A6" s="14" t="s">
        <v>464</v>
      </c>
      <c r="B6" s="76">
        <v>3207.8949500000781</v>
      </c>
      <c r="C6" s="76">
        <v>1218.1292299999816</v>
      </c>
      <c r="D6" s="76"/>
      <c r="E6" s="76" t="s">
        <v>375</v>
      </c>
      <c r="F6" s="76">
        <v>173.30033616006449</v>
      </c>
      <c r="G6" s="76">
        <v>108.79619072594294</v>
      </c>
      <c r="H6" s="76">
        <v>9.1504534489718505</v>
      </c>
      <c r="I6" s="76">
        <v>9.1504534489718505</v>
      </c>
      <c r="J6" s="76">
        <v>1.4098505659518179</v>
      </c>
      <c r="K6" s="76">
        <v>0.42822178129931104</v>
      </c>
      <c r="L6" s="76">
        <v>2.7548914537984395</v>
      </c>
      <c r="M6" s="76">
        <v>63983.71495539938</v>
      </c>
      <c r="N6" s="76">
        <v>0</v>
      </c>
      <c r="O6" s="76">
        <v>1349.6581350628476</v>
      </c>
      <c r="P6" s="76">
        <v>0</v>
      </c>
      <c r="Q6" s="76">
        <v>300.49315565231592</v>
      </c>
      <c r="R6" s="76">
        <v>0</v>
      </c>
      <c r="S6" s="76">
        <v>0</v>
      </c>
      <c r="T6" s="76">
        <v>0</v>
      </c>
      <c r="U6" s="76">
        <v>1.4701258768652491E-2</v>
      </c>
      <c r="V6" s="76">
        <v>4.6382139699138571</v>
      </c>
      <c r="W6" s="76">
        <v>56.404886900444396</v>
      </c>
      <c r="X6" s="76">
        <v>101.31250518714482</v>
      </c>
      <c r="Y6" s="76">
        <v>249.22705126051247</v>
      </c>
      <c r="Z6" s="76">
        <v>0</v>
      </c>
      <c r="AA6" s="76">
        <v>3213.7750117451214</v>
      </c>
      <c r="AB6" s="76">
        <v>899.07633145808177</v>
      </c>
      <c r="AC6" s="76">
        <v>2678.3618705115273</v>
      </c>
      <c r="AD6" s="76">
        <v>0</v>
      </c>
      <c r="AE6" s="76">
        <v>3.8156885064071817</v>
      </c>
      <c r="AF6" s="76">
        <v>205.81830165065537</v>
      </c>
      <c r="AG6" s="76">
        <v>0</v>
      </c>
      <c r="AH6" s="76">
        <v>1.8133748692776661</v>
      </c>
      <c r="AI6" s="76">
        <v>2.4278409833039554</v>
      </c>
      <c r="AJ6" s="76">
        <v>3.4671897318236087</v>
      </c>
      <c r="AK6" s="76">
        <v>0</v>
      </c>
      <c r="AL6" s="76">
        <v>29.326503097901806</v>
      </c>
      <c r="AM6" s="76">
        <v>1219.727539035589</v>
      </c>
      <c r="AN6" s="76">
        <v>3.1010698887907124</v>
      </c>
      <c r="AO6" s="94"/>
      <c r="AP6" s="29"/>
      <c r="AQ6" s="69">
        <f t="shared" si="0"/>
        <v>1.8329969767380337E-3</v>
      </c>
      <c r="AR6" s="69">
        <f t="shared" si="1"/>
        <v>1.3121013733554327E-3</v>
      </c>
      <c r="AS6" s="69"/>
      <c r="AT6" s="69"/>
      <c r="AU6" s="69"/>
      <c r="AV6" s="69"/>
      <c r="AW6" s="94"/>
      <c r="AX6" s="69"/>
    </row>
    <row r="7" spans="1:50">
      <c r="A7" s="14" t="s">
        <v>465</v>
      </c>
      <c r="B7" s="76">
        <v>74008.698710006094</v>
      </c>
      <c r="C7" s="76">
        <v>19660.47845999763</v>
      </c>
      <c r="D7" s="76"/>
      <c r="E7" s="76" t="s">
        <v>376</v>
      </c>
      <c r="F7" s="76">
        <v>2029.5838841671657</v>
      </c>
      <c r="G7" s="76">
        <v>1643.4454261895289</v>
      </c>
      <c r="H7" s="76">
        <v>206.35153424720389</v>
      </c>
      <c r="I7" s="76">
        <v>206.35153424720389</v>
      </c>
      <c r="J7" s="76">
        <v>116.20934812070301</v>
      </c>
      <c r="K7" s="76">
        <v>40.325894137719878</v>
      </c>
      <c r="L7" s="76">
        <v>36.713346302719941</v>
      </c>
      <c r="M7" s="76">
        <v>1150962.3383337473</v>
      </c>
      <c r="N7" s="76">
        <v>0</v>
      </c>
      <c r="O7" s="76">
        <v>18720.025260841488</v>
      </c>
      <c r="P7" s="76">
        <v>0</v>
      </c>
      <c r="Q7" s="76">
        <v>6256.0725112926393</v>
      </c>
      <c r="R7" s="76">
        <v>0</v>
      </c>
      <c r="S7" s="76">
        <v>0</v>
      </c>
      <c r="T7" s="76">
        <v>0</v>
      </c>
      <c r="U7" s="76">
        <v>0.15048671064150415</v>
      </c>
      <c r="V7" s="76">
        <v>83.123613918291085</v>
      </c>
      <c r="W7" s="76">
        <v>1313.0389737002283</v>
      </c>
      <c r="X7" s="76">
        <v>998.52601342269986</v>
      </c>
      <c r="Y7" s="76">
        <v>4299.5959038690262</v>
      </c>
      <c r="Z7" s="76">
        <v>0</v>
      </c>
      <c r="AA7" s="76">
        <v>74136.607255466093</v>
      </c>
      <c r="AB7" s="76">
        <v>12427.858562956133</v>
      </c>
      <c r="AC7" s="76">
        <v>40056.220354833902</v>
      </c>
      <c r="AD7" s="76">
        <v>0</v>
      </c>
      <c r="AE7" s="76">
        <v>40.332775340862149</v>
      </c>
      <c r="AF7" s="76">
        <v>2640.8260780725223</v>
      </c>
      <c r="AG7" s="76">
        <v>0</v>
      </c>
      <c r="AH7" s="76">
        <v>23.757299829573128</v>
      </c>
      <c r="AI7" s="76">
        <v>100.16425306777637</v>
      </c>
      <c r="AJ7" s="76">
        <v>83.465567740509428</v>
      </c>
      <c r="AK7" s="76">
        <v>0</v>
      </c>
      <c r="AL7" s="76">
        <v>306.71004544452813</v>
      </c>
      <c r="AM7" s="76">
        <v>19690.420076059465</v>
      </c>
      <c r="AN7" s="76">
        <v>73.041979373673598</v>
      </c>
      <c r="AO7" s="94"/>
      <c r="AP7" s="29"/>
      <c r="AQ7" s="69">
        <f t="shared" si="0"/>
        <v>1.7282906967624545E-3</v>
      </c>
      <c r="AR7" s="69">
        <f t="shared" si="1"/>
        <v>1.5229342522236054E-3</v>
      </c>
      <c r="AS7" s="69"/>
      <c r="AT7" s="69"/>
      <c r="AU7" s="69"/>
      <c r="AV7" s="69"/>
      <c r="AW7" s="94"/>
      <c r="AX7" s="69"/>
    </row>
    <row r="8" spans="1:50">
      <c r="A8" s="14" t="s">
        <v>466</v>
      </c>
      <c r="B8" s="76">
        <v>94410.291230009243</v>
      </c>
      <c r="C8" s="76">
        <v>25077.548729997387</v>
      </c>
      <c r="D8" s="76"/>
      <c r="E8" s="76" t="s">
        <v>377</v>
      </c>
      <c r="F8" s="76">
        <v>2984.0592431301434</v>
      </c>
      <c r="G8" s="76">
        <v>2211.4566713359714</v>
      </c>
      <c r="H8" s="76">
        <v>214.89605866245418</v>
      </c>
      <c r="I8" s="76">
        <v>214.89605866245418</v>
      </c>
      <c r="J8" s="76">
        <v>102.33983924770571</v>
      </c>
      <c r="K8" s="76">
        <v>33.678715674865934</v>
      </c>
      <c r="L8" s="76">
        <v>51.973229671208955</v>
      </c>
      <c r="M8" s="76">
        <v>1302554.5490339047</v>
      </c>
      <c r="N8" s="76">
        <v>0</v>
      </c>
      <c r="O8" s="76">
        <v>28080.276168162716</v>
      </c>
      <c r="P8" s="76">
        <v>0</v>
      </c>
      <c r="Q8" s="76">
        <v>7170.6966779167324</v>
      </c>
      <c r="R8" s="76">
        <v>0</v>
      </c>
      <c r="S8" s="76">
        <v>0</v>
      </c>
      <c r="T8" s="76">
        <v>0</v>
      </c>
      <c r="U8" s="76">
        <v>0.51963586370054604</v>
      </c>
      <c r="V8" s="76">
        <v>94.429813989331834</v>
      </c>
      <c r="W8" s="76">
        <v>1431.2808195507835</v>
      </c>
      <c r="X8" s="76">
        <v>1657.5830485858285</v>
      </c>
      <c r="Y8" s="76">
        <v>4940.113781256422</v>
      </c>
      <c r="Z8" s="76">
        <v>0</v>
      </c>
      <c r="AA8" s="76">
        <v>94569.602694014975</v>
      </c>
      <c r="AB8" s="76">
        <v>17350.16666581362</v>
      </c>
      <c r="AC8" s="76">
        <v>55408.151302876468</v>
      </c>
      <c r="AD8" s="76">
        <v>0</v>
      </c>
      <c r="AE8" s="76">
        <v>66.200583392152637</v>
      </c>
      <c r="AF8" s="76">
        <v>4077.7975864032123</v>
      </c>
      <c r="AG8" s="76">
        <v>0</v>
      </c>
      <c r="AH8" s="76">
        <v>33.901392281948169</v>
      </c>
      <c r="AI8" s="76">
        <v>95.017359999261146</v>
      </c>
      <c r="AJ8" s="76">
        <v>92.34105558272995</v>
      </c>
      <c r="AK8" s="76">
        <v>0</v>
      </c>
      <c r="AL8" s="76">
        <v>534.99858184299376</v>
      </c>
      <c r="AM8" s="76">
        <v>25113.213682986388</v>
      </c>
      <c r="AN8" s="76">
        <v>75.976885933394257</v>
      </c>
      <c r="AO8" s="94"/>
      <c r="AP8" s="29"/>
      <c r="AQ8" s="69">
        <f t="shared" si="0"/>
        <v>1.687437480916204E-3</v>
      </c>
      <c r="AR8" s="69">
        <f t="shared" si="1"/>
        <v>1.4221865690700474E-3</v>
      </c>
      <c r="AS8" s="69"/>
      <c r="AT8" s="69"/>
      <c r="AU8" s="69"/>
      <c r="AV8" s="69"/>
      <c r="AW8" s="94"/>
      <c r="AX8" s="69"/>
    </row>
    <row r="9" spans="1:50">
      <c r="A9" s="14" t="s">
        <v>467</v>
      </c>
      <c r="B9" s="76">
        <v>65435.021890001372</v>
      </c>
      <c r="C9" s="76">
        <v>10056.076039999634</v>
      </c>
      <c r="D9" s="76"/>
      <c r="E9" s="76" t="s">
        <v>378</v>
      </c>
      <c r="F9" s="76">
        <v>789.77829390071997</v>
      </c>
      <c r="G9" s="76">
        <v>812.15125585021303</v>
      </c>
      <c r="H9" s="76">
        <v>118.03378155572238</v>
      </c>
      <c r="I9" s="76">
        <v>118.03378155572238</v>
      </c>
      <c r="J9" s="76">
        <v>92.092009100365374</v>
      </c>
      <c r="K9" s="76">
        <v>31.565230219859892</v>
      </c>
      <c r="L9" s="76">
        <v>16.764279270154866</v>
      </c>
      <c r="M9" s="76">
        <v>587818.97820962337</v>
      </c>
      <c r="N9" s="76">
        <v>0</v>
      </c>
      <c r="O9" s="76">
        <v>9538.9808706337353</v>
      </c>
      <c r="P9" s="76">
        <v>0</v>
      </c>
      <c r="Q9" s="76">
        <v>3649.6094960941164</v>
      </c>
      <c r="R9" s="76">
        <v>0</v>
      </c>
      <c r="S9" s="76">
        <v>0</v>
      </c>
      <c r="T9" s="76">
        <v>0</v>
      </c>
      <c r="U9" s="76">
        <v>0.20193435665351575</v>
      </c>
      <c r="V9" s="76">
        <v>42.493802763448912</v>
      </c>
      <c r="W9" s="76">
        <v>792.88909824508642</v>
      </c>
      <c r="X9" s="76">
        <v>325.78279628364686</v>
      </c>
      <c r="Y9" s="76">
        <v>2138.9670486465266</v>
      </c>
      <c r="Z9" s="76">
        <v>0</v>
      </c>
      <c r="AA9" s="76">
        <v>65575.394163263263</v>
      </c>
      <c r="AB9" s="76">
        <v>29758.871194069161</v>
      </c>
      <c r="AC9" s="76">
        <v>20425.704351262422</v>
      </c>
      <c r="AD9" s="76">
        <v>0</v>
      </c>
      <c r="AE9" s="76">
        <v>15.507908986408497</v>
      </c>
      <c r="AF9" s="76">
        <v>1242.9604077263195</v>
      </c>
      <c r="AG9" s="76">
        <v>0</v>
      </c>
      <c r="AH9" s="76">
        <v>10.689012660188697</v>
      </c>
      <c r="AI9" s="76">
        <v>70.990606016774592</v>
      </c>
      <c r="AJ9" s="76">
        <v>52.292212241837206</v>
      </c>
      <c r="AK9" s="76">
        <v>0</v>
      </c>
      <c r="AL9" s="76">
        <v>120.95010488713113</v>
      </c>
      <c r="AM9" s="76">
        <v>10073.569588231732</v>
      </c>
      <c r="AN9" s="76">
        <v>43.040899288252724</v>
      </c>
      <c r="AO9" s="94"/>
      <c r="AP9" s="29"/>
      <c r="AQ9" s="69">
        <f t="shared" si="0"/>
        <v>2.1452162650432444E-3</v>
      </c>
      <c r="AR9" s="69">
        <f t="shared" si="1"/>
        <v>1.73959983620993E-3</v>
      </c>
      <c r="AS9" s="69"/>
      <c r="AT9" s="69"/>
      <c r="AU9" s="69"/>
      <c r="AV9" s="69"/>
      <c r="AW9" s="94"/>
      <c r="AX9" s="69"/>
    </row>
    <row r="10" spans="1:50">
      <c r="A10" s="14" t="s">
        <v>468</v>
      </c>
      <c r="B10" s="76">
        <v>110283.04254000373</v>
      </c>
      <c r="C10" s="76">
        <v>13281.515659999661</v>
      </c>
      <c r="D10" s="76"/>
      <c r="E10" s="76" t="s">
        <v>379</v>
      </c>
      <c r="F10" s="76">
        <v>963.17864634126431</v>
      </c>
      <c r="G10" s="76">
        <v>1395.536012431101</v>
      </c>
      <c r="H10" s="76">
        <v>176.05516912357407</v>
      </c>
      <c r="I10" s="76">
        <v>176.05516912357407</v>
      </c>
      <c r="J10" s="76">
        <v>37.821215662742411</v>
      </c>
      <c r="K10" s="76">
        <v>11.822884707382899</v>
      </c>
      <c r="L10" s="76">
        <v>7.7249201943171837</v>
      </c>
      <c r="M10" s="76">
        <v>1129014.1258704604</v>
      </c>
      <c r="N10" s="76">
        <v>0</v>
      </c>
      <c r="O10" s="76">
        <v>4872.021620359842</v>
      </c>
      <c r="P10" s="76">
        <v>0</v>
      </c>
      <c r="Q10" s="76">
        <v>4889.2789008657101</v>
      </c>
      <c r="R10" s="76">
        <v>0</v>
      </c>
      <c r="S10" s="76">
        <v>0</v>
      </c>
      <c r="T10" s="76">
        <v>0</v>
      </c>
      <c r="U10" s="76">
        <v>0.32365226411418063</v>
      </c>
      <c r="V10" s="76">
        <v>77.367683019869347</v>
      </c>
      <c r="W10" s="76">
        <v>611.62345673333493</v>
      </c>
      <c r="X10" s="76">
        <v>182.91488538247648</v>
      </c>
      <c r="Y10" s="76">
        <v>4146.041700031461</v>
      </c>
      <c r="Z10" s="76">
        <v>0</v>
      </c>
      <c r="AA10" s="76">
        <v>110543.17103831083</v>
      </c>
      <c r="AB10" s="76">
        <v>64564.895124433075</v>
      </c>
      <c r="AC10" s="76">
        <v>19576.57992603493</v>
      </c>
      <c r="AD10" s="76">
        <v>0</v>
      </c>
      <c r="AE10" s="76">
        <v>9.6120974671814441</v>
      </c>
      <c r="AF10" s="76">
        <v>1163.6705745242152</v>
      </c>
      <c r="AG10" s="76">
        <v>0</v>
      </c>
      <c r="AH10" s="76">
        <v>4.951727449463541</v>
      </c>
      <c r="AI10" s="76">
        <v>26.615426738057863</v>
      </c>
      <c r="AJ10" s="76">
        <v>39.996017320627224</v>
      </c>
      <c r="AK10" s="76">
        <v>0</v>
      </c>
      <c r="AL10" s="76">
        <v>105.14670096395108</v>
      </c>
      <c r="AM10" s="76">
        <v>13307.802391573941</v>
      </c>
      <c r="AN10" s="76">
        <v>60.176499916429428</v>
      </c>
      <c r="AO10" s="94"/>
      <c r="AP10" s="29"/>
      <c r="AQ10" s="69">
        <f t="shared" si="0"/>
        <v>2.3587352354078944E-3</v>
      </c>
      <c r="AR10" s="69">
        <f t="shared" si="1"/>
        <v>1.9791966705614106E-3</v>
      </c>
      <c r="AS10" s="69"/>
      <c r="AT10" s="69"/>
      <c r="AU10" s="69"/>
      <c r="AV10" s="69"/>
      <c r="AW10" s="94"/>
      <c r="AX10" s="69"/>
    </row>
    <row r="11" spans="1:50">
      <c r="A11" s="14" t="s">
        <v>469</v>
      </c>
      <c r="B11" s="76">
        <v>136025.3080200048</v>
      </c>
      <c r="C11" s="76">
        <v>26819.201739997268</v>
      </c>
      <c r="D11" s="76"/>
      <c r="E11" s="76" t="s">
        <v>380</v>
      </c>
      <c r="F11" s="76">
        <v>1888.4113351076974</v>
      </c>
      <c r="G11" s="76">
        <v>2715.49740184552</v>
      </c>
      <c r="H11" s="76">
        <v>333.63964419350492</v>
      </c>
      <c r="I11" s="76">
        <v>333.63964419350492</v>
      </c>
      <c r="J11" s="76">
        <v>51.172307250488608</v>
      </c>
      <c r="K11" s="76">
        <v>14.457006611608874</v>
      </c>
      <c r="L11" s="76">
        <v>12.822996130480274</v>
      </c>
      <c r="M11" s="76">
        <v>2203124.0597643657</v>
      </c>
      <c r="N11" s="76">
        <v>0</v>
      </c>
      <c r="O11" s="76">
        <v>8266.6618281092833</v>
      </c>
      <c r="P11" s="76">
        <v>0</v>
      </c>
      <c r="Q11" s="76">
        <v>9270.9001611880485</v>
      </c>
      <c r="R11" s="76">
        <v>0</v>
      </c>
      <c r="S11" s="76">
        <v>0</v>
      </c>
      <c r="T11" s="76">
        <v>0</v>
      </c>
      <c r="U11" s="76">
        <v>0.76276855878668637</v>
      </c>
      <c r="V11" s="76">
        <v>150.4713065880004</v>
      </c>
      <c r="W11" s="76">
        <v>1052.7582510756906</v>
      </c>
      <c r="X11" s="76">
        <v>361.08366109137171</v>
      </c>
      <c r="Y11" s="76">
        <v>8107.905811569427</v>
      </c>
      <c r="Z11" s="76">
        <v>0</v>
      </c>
      <c r="AA11" s="76">
        <v>125554.65704152959</v>
      </c>
      <c r="AB11" s="76">
        <v>37245.275666136455</v>
      </c>
      <c r="AC11" s="76">
        <v>36388.404322778697</v>
      </c>
      <c r="AD11" s="76">
        <v>0</v>
      </c>
      <c r="AE11" s="76">
        <v>19.105008497873651</v>
      </c>
      <c r="AF11" s="76">
        <v>2179.5561612778265</v>
      </c>
      <c r="AG11" s="76">
        <v>0</v>
      </c>
      <c r="AH11" s="76">
        <v>8.2749766416924544</v>
      </c>
      <c r="AI11" s="76">
        <v>33.320256358389202</v>
      </c>
      <c r="AJ11" s="76">
        <v>69.677059056601649</v>
      </c>
      <c r="AK11" s="76">
        <v>0</v>
      </c>
      <c r="AL11" s="76">
        <v>202.82125289060343</v>
      </c>
      <c r="AM11" s="76">
        <v>25403.847108660324</v>
      </c>
      <c r="AN11" s="76">
        <v>113.4804519906174</v>
      </c>
      <c r="AO11" s="94"/>
      <c r="AP11" s="29"/>
      <c r="AQ11" s="69">
        <f t="shared" si="0"/>
        <v>-7.6975756430085265E-2</v>
      </c>
      <c r="AR11" s="69">
        <f t="shared" si="1"/>
        <v>-5.2773928361414701E-2</v>
      </c>
      <c r="AS11" s="69"/>
      <c r="AT11" s="69"/>
      <c r="AU11" s="69"/>
      <c r="AV11" s="69"/>
      <c r="AW11" s="94"/>
      <c r="AX11" s="69"/>
    </row>
    <row r="12" spans="1:50">
      <c r="A12" s="14" t="s">
        <v>470</v>
      </c>
      <c r="B12" s="76">
        <v>16678.327639998904</v>
      </c>
      <c r="C12" s="76">
        <v>7751.5848399995866</v>
      </c>
      <c r="D12" s="76"/>
      <c r="E12" s="76" t="s">
        <v>381</v>
      </c>
      <c r="F12" s="76">
        <v>962.5790288931338</v>
      </c>
      <c r="G12" s="76">
        <v>646.29278883283371</v>
      </c>
      <c r="H12" s="76">
        <v>48.186621276667637</v>
      </c>
      <c r="I12" s="76">
        <v>48.186621276667637</v>
      </c>
      <c r="J12" s="76">
        <v>6.574213582116891</v>
      </c>
      <c r="K12" s="76">
        <v>1.2609709490900536</v>
      </c>
      <c r="L12" s="76">
        <v>15.008063044719465</v>
      </c>
      <c r="M12" s="76">
        <v>350883.21063612209</v>
      </c>
      <c r="N12" s="76">
        <v>0</v>
      </c>
      <c r="O12" s="76">
        <v>8021.5512379832116</v>
      </c>
      <c r="P12" s="76">
        <v>0</v>
      </c>
      <c r="Q12" s="76">
        <v>1729.9400570655785</v>
      </c>
      <c r="R12" s="76">
        <v>0</v>
      </c>
      <c r="S12" s="76">
        <v>0</v>
      </c>
      <c r="T12" s="76">
        <v>0</v>
      </c>
      <c r="U12" s="76">
        <v>0.22385287108632104</v>
      </c>
      <c r="V12" s="76">
        <v>25.27685386730608</v>
      </c>
      <c r="W12" s="76">
        <v>290.99466728112776</v>
      </c>
      <c r="X12" s="76">
        <v>566.04397540801904</v>
      </c>
      <c r="Y12" s="76">
        <v>1361.9587207125592</v>
      </c>
      <c r="Z12" s="76">
        <v>0</v>
      </c>
      <c r="AA12" s="76">
        <v>12550.3211241146</v>
      </c>
      <c r="AB12" s="76">
        <v>563.76404973475496</v>
      </c>
      <c r="AC12" s="76">
        <v>15594.182781595369</v>
      </c>
      <c r="AD12" s="76">
        <v>0</v>
      </c>
      <c r="AE12" s="76">
        <v>22.140256992923565</v>
      </c>
      <c r="AF12" s="76">
        <v>1235.4725753617652</v>
      </c>
      <c r="AG12" s="76">
        <v>0</v>
      </c>
      <c r="AH12" s="76">
        <v>9.8878481698656735</v>
      </c>
      <c r="AI12" s="76">
        <v>10.647368083989136</v>
      </c>
      <c r="AJ12" s="76">
        <v>18.928279387710273</v>
      </c>
      <c r="AK12" s="76">
        <v>0</v>
      </c>
      <c r="AL12" s="76">
        <v>177.43829793893426</v>
      </c>
      <c r="AM12" s="76">
        <v>6925.428723811021</v>
      </c>
      <c r="AN12" s="76">
        <v>16.567138174291554</v>
      </c>
      <c r="AO12" s="94"/>
      <c r="AP12" s="29"/>
      <c r="AQ12" s="69">
        <f t="shared" si="0"/>
        <v>-0.24750722044722798</v>
      </c>
      <c r="AR12" s="69">
        <f t="shared" si="1"/>
        <v>-0.10657899426262485</v>
      </c>
      <c r="AS12" s="69"/>
      <c r="AT12" s="69"/>
      <c r="AU12" s="69"/>
      <c r="AV12" s="69"/>
      <c r="AW12" s="94"/>
      <c r="AX12" s="69"/>
    </row>
    <row r="13" spans="1:50">
      <c r="A13" s="17" t="s">
        <v>382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94"/>
      <c r="AP13" s="29"/>
      <c r="AQ13" s="69" t="str">
        <f t="shared" si="0"/>
        <v/>
      </c>
      <c r="AR13" s="69" t="str">
        <f t="shared" si="1"/>
        <v/>
      </c>
      <c r="AS13" s="69"/>
      <c r="AT13" s="69"/>
      <c r="AU13" s="69"/>
      <c r="AV13" s="69"/>
      <c r="AW13" s="94"/>
      <c r="AX13" s="69"/>
    </row>
    <row r="14" spans="1:50">
      <c r="A14" s="17" t="s">
        <v>471</v>
      </c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94"/>
      <c r="AP14" s="29"/>
      <c r="AQ14" s="69" t="str">
        <f t="shared" si="0"/>
        <v/>
      </c>
      <c r="AR14" s="69" t="str">
        <f t="shared" si="1"/>
        <v/>
      </c>
      <c r="AS14" s="69"/>
      <c r="AT14" s="69"/>
      <c r="AU14" s="69"/>
      <c r="AV14" s="69"/>
      <c r="AW14" s="94"/>
      <c r="AX14" s="69"/>
    </row>
    <row r="15" spans="1:50">
      <c r="A15" s="13" t="s">
        <v>384</v>
      </c>
      <c r="B15" s="70"/>
      <c r="C15" s="70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94"/>
      <c r="AP15" s="29"/>
      <c r="AQ15" s="69" t="str">
        <f t="shared" si="0"/>
        <v/>
      </c>
      <c r="AR15" s="69" t="str">
        <f t="shared" si="1"/>
        <v/>
      </c>
      <c r="AS15" s="69"/>
      <c r="AT15" s="69"/>
      <c r="AU15" s="69"/>
      <c r="AV15" s="69"/>
      <c r="AW15" s="94"/>
      <c r="AX15" s="69"/>
    </row>
    <row r="16" spans="1:50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69" t="str">
        <f t="shared" si="0"/>
        <v/>
      </c>
      <c r="AR16" s="69" t="str">
        <f t="shared" si="1"/>
        <v/>
      </c>
      <c r="AS16" s="69"/>
      <c r="AT16" s="69"/>
      <c r="AU16" s="69"/>
      <c r="AV16" s="69"/>
      <c r="AW16" s="94"/>
      <c r="AX16" s="94"/>
    </row>
    <row r="17" spans="1:49">
      <c r="A17" s="16" t="s">
        <v>339</v>
      </c>
      <c r="B17" s="1">
        <f>SUM(B3:B15)</f>
        <v>507058.26146002434</v>
      </c>
      <c r="C17" s="1">
        <f>SUM(C3:C15)</f>
        <v>107666.94683999117</v>
      </c>
      <c r="D17" s="94"/>
      <c r="E17" s="94"/>
      <c r="F17" s="1">
        <f>SUM(F3:F15)</f>
        <v>10127.026695100003</v>
      </c>
      <c r="G17" s="1">
        <f t="shared" ref="G17:AN17" si="2">SUM(G3:G15)</f>
        <v>9998.8159691501787</v>
      </c>
      <c r="H17" s="1">
        <f t="shared" si="2"/>
        <v>1125.7980038603839</v>
      </c>
      <c r="I17" s="1">
        <f t="shared" si="2"/>
        <v>1125.7980038603839</v>
      </c>
      <c r="J17" s="1">
        <f t="shared" si="2"/>
        <v>409.7081402301057</v>
      </c>
      <c r="K17" s="1">
        <f t="shared" si="2"/>
        <v>134.1371346476927</v>
      </c>
      <c r="L17" s="1">
        <f t="shared" si="2"/>
        <v>148.86743310051128</v>
      </c>
      <c r="M17" s="1">
        <f t="shared" si="2"/>
        <v>6934223.5280576684</v>
      </c>
      <c r="N17" s="1">
        <f t="shared" si="2"/>
        <v>0</v>
      </c>
      <c r="O17" s="1">
        <f t="shared" si="2"/>
        <v>83763.26676679602</v>
      </c>
      <c r="P17" s="1">
        <f t="shared" si="2"/>
        <v>0</v>
      </c>
      <c r="Q17" s="1">
        <f t="shared" si="2"/>
        <v>34129.201147591557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2.226501089567968</v>
      </c>
      <c r="V17" s="1">
        <f t="shared" si="2"/>
        <v>487.6631655033712</v>
      </c>
      <c r="W17" s="1">
        <f t="shared" si="2"/>
        <v>5657.1784168286704</v>
      </c>
      <c r="X17" s="1">
        <f t="shared" si="2"/>
        <v>4383.041399708788</v>
      </c>
      <c r="Y17" s="1">
        <f t="shared" si="2"/>
        <v>25775.69233158818</v>
      </c>
      <c r="Z17" s="1">
        <f t="shared" si="2"/>
        <v>0</v>
      </c>
      <c r="AA17" s="1">
        <f t="shared" si="2"/>
        <v>492797.83508799074</v>
      </c>
      <c r="AB17" s="1">
        <f t="shared" si="2"/>
        <v>164212.22304006788</v>
      </c>
      <c r="AC17" s="1">
        <f t="shared" si="2"/>
        <v>198918.7214261386</v>
      </c>
      <c r="AD17" s="1">
        <f t="shared" si="2"/>
        <v>0</v>
      </c>
      <c r="AE17" s="1">
        <f t="shared" si="2"/>
        <v>183.85957365213147</v>
      </c>
      <c r="AF17" s="1">
        <f t="shared" si="2"/>
        <v>13616.542766425033</v>
      </c>
      <c r="AG17" s="1">
        <f t="shared" si="2"/>
        <v>0</v>
      </c>
      <c r="AH17" s="1">
        <f t="shared" si="2"/>
        <v>96.638651327336177</v>
      </c>
      <c r="AI17" s="1">
        <f t="shared" si="2"/>
        <v>343.29327891841399</v>
      </c>
      <c r="AJ17" s="1">
        <f t="shared" si="2"/>
        <v>366.79843299126026</v>
      </c>
      <c r="AK17" s="1">
        <f t="shared" si="2"/>
        <v>0</v>
      </c>
      <c r="AL17" s="1">
        <f t="shared" si="2"/>
        <v>1601.2729058673071</v>
      </c>
      <c r="AM17" s="1">
        <f t="shared" si="2"/>
        <v>105144.97480069727</v>
      </c>
      <c r="AN17" s="1">
        <f t="shared" si="2"/>
        <v>391.94759418640268</v>
      </c>
      <c r="AO17" s="94"/>
      <c r="AP17" s="94"/>
      <c r="AQ17" s="69">
        <f t="shared" si="0"/>
        <v>-2.8123841885490847E-2</v>
      </c>
      <c r="AR17" s="69">
        <f t="shared" si="1"/>
        <v>-2.3423827955685643E-2</v>
      </c>
      <c r="AS17" s="69"/>
      <c r="AT17" s="69"/>
      <c r="AU17" s="69"/>
      <c r="AV17" s="69"/>
      <c r="AW17" s="94"/>
    </row>
    <row r="18" spans="1:49">
      <c r="A18" s="16" t="s">
        <v>458</v>
      </c>
      <c r="B18" s="1">
        <f>SUM(B3:B15)</f>
        <v>507058.26146002434</v>
      </c>
      <c r="C18" s="1">
        <f>SUM(C3:C15)</f>
        <v>107666.94683999117</v>
      </c>
      <c r="D18" s="94"/>
      <c r="E18" s="94"/>
      <c r="F18" s="1">
        <f>SUM(F3:F15)</f>
        <v>10127.026695100003</v>
      </c>
      <c r="G18" s="1">
        <f t="shared" ref="G18:AN18" si="3">SUM(G3:G15)</f>
        <v>9998.8159691501787</v>
      </c>
      <c r="H18" s="1">
        <f t="shared" si="3"/>
        <v>1125.7980038603839</v>
      </c>
      <c r="I18" s="1">
        <f t="shared" si="3"/>
        <v>1125.7980038603839</v>
      </c>
      <c r="J18" s="1">
        <f t="shared" si="3"/>
        <v>409.7081402301057</v>
      </c>
      <c r="K18" s="1">
        <f t="shared" si="3"/>
        <v>134.1371346476927</v>
      </c>
      <c r="L18" s="1">
        <f t="shared" si="3"/>
        <v>148.86743310051128</v>
      </c>
      <c r="M18" s="1">
        <f t="shared" si="3"/>
        <v>6934223.5280576684</v>
      </c>
      <c r="N18" s="1">
        <f t="shared" si="3"/>
        <v>0</v>
      </c>
      <c r="O18" s="1">
        <f t="shared" si="3"/>
        <v>83763.26676679602</v>
      </c>
      <c r="P18" s="1">
        <f t="shared" si="3"/>
        <v>0</v>
      </c>
      <c r="Q18" s="1">
        <f t="shared" si="3"/>
        <v>34129.201147591557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2.226501089567968</v>
      </c>
      <c r="V18" s="1">
        <f t="shared" si="3"/>
        <v>487.6631655033712</v>
      </c>
      <c r="W18" s="1">
        <f t="shared" si="3"/>
        <v>5657.1784168286704</v>
      </c>
      <c r="X18" s="1">
        <f t="shared" si="3"/>
        <v>4383.041399708788</v>
      </c>
      <c r="Y18" s="1">
        <f t="shared" si="3"/>
        <v>25775.69233158818</v>
      </c>
      <c r="Z18" s="1">
        <f t="shared" si="3"/>
        <v>0</v>
      </c>
      <c r="AA18" s="1">
        <f t="shared" si="3"/>
        <v>492797.83508799074</v>
      </c>
      <c r="AB18" s="1">
        <f t="shared" si="3"/>
        <v>164212.22304006788</v>
      </c>
      <c r="AC18" s="1">
        <f t="shared" si="3"/>
        <v>198918.7214261386</v>
      </c>
      <c r="AD18" s="1">
        <f t="shared" si="3"/>
        <v>0</v>
      </c>
      <c r="AE18" s="1">
        <f t="shared" si="3"/>
        <v>183.85957365213147</v>
      </c>
      <c r="AF18" s="1">
        <f t="shared" si="3"/>
        <v>13616.542766425033</v>
      </c>
      <c r="AG18" s="1">
        <f t="shared" si="3"/>
        <v>0</v>
      </c>
      <c r="AH18" s="1">
        <f t="shared" si="3"/>
        <v>96.638651327336177</v>
      </c>
      <c r="AI18" s="1">
        <f t="shared" si="3"/>
        <v>343.29327891841399</v>
      </c>
      <c r="AJ18" s="1">
        <f t="shared" si="3"/>
        <v>366.79843299126026</v>
      </c>
      <c r="AK18" s="1">
        <f t="shared" si="3"/>
        <v>0</v>
      </c>
      <c r="AL18" s="1">
        <f t="shared" si="3"/>
        <v>1601.2729058673071</v>
      </c>
      <c r="AM18" s="1">
        <f t="shared" si="3"/>
        <v>105144.97480069727</v>
      </c>
      <c r="AN18" s="1">
        <f t="shared" si="3"/>
        <v>391.94759418640268</v>
      </c>
      <c r="AO18" s="94"/>
      <c r="AP18" s="94"/>
      <c r="AQ18" s="69">
        <f t="shared" si="0"/>
        <v>-2.8123841885490847E-2</v>
      </c>
      <c r="AR18" s="69">
        <f t="shared" si="1"/>
        <v>-2.3423827955685643E-2</v>
      </c>
      <c r="AS18" s="69"/>
      <c r="AT18" s="69"/>
      <c r="AU18" s="69"/>
      <c r="AV18" s="69"/>
      <c r="AW18" s="94"/>
    </row>
    <row r="19" spans="1:49">
      <c r="A19" s="16"/>
      <c r="B19" s="1"/>
      <c r="C19" s="1"/>
      <c r="D19" s="94"/>
      <c r="E19" s="9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94"/>
      <c r="AP19" s="94"/>
      <c r="AQ19" s="69"/>
      <c r="AR19" s="69"/>
      <c r="AS19" s="69"/>
      <c r="AT19" s="69"/>
      <c r="AU19" s="69"/>
      <c r="AV19" s="69"/>
      <c r="AW19" s="94"/>
    </row>
    <row r="20" spans="1:49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</row>
    <row r="21" spans="1:49">
      <c r="A21" s="30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</row>
    <row r="22" spans="1:49">
      <c r="A22" s="30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</row>
    <row r="23" spans="1:49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</row>
    <row r="24" spans="1:49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</row>
    <row r="25" spans="1:49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</row>
    <row r="26" spans="1:49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</row>
    <row r="27" spans="1:49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</row>
    <row r="28" spans="1:49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</row>
    <row r="29" spans="1:49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</row>
    <row r="30" spans="1:49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</row>
    <row r="31" spans="1:49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</row>
    <row r="32" spans="1:49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</row>
    <row r="33" spans="49:49">
      <c r="AW33" s="94"/>
    </row>
    <row r="34" spans="49:49">
      <c r="AW34" s="94"/>
    </row>
    <row r="35" spans="49:49">
      <c r="AW35" s="94"/>
    </row>
    <row r="36" spans="49:49">
      <c r="AW36" s="94"/>
    </row>
    <row r="37" spans="49:49">
      <c r="AW37" s="94"/>
    </row>
    <row r="38" spans="49:49">
      <c r="AW38" s="94"/>
    </row>
    <row r="39" spans="49:49">
      <c r="AW39" s="94"/>
    </row>
    <row r="40" spans="49:49">
      <c r="AW40" s="94"/>
    </row>
    <row r="41" spans="49:49">
      <c r="AW41" s="94"/>
    </row>
    <row r="42" spans="49:49">
      <c r="AW42" s="94"/>
    </row>
    <row r="43" spans="49:49">
      <c r="AW43" s="94"/>
    </row>
    <row r="44" spans="49:49">
      <c r="AW44" s="94"/>
    </row>
    <row r="45" spans="49:49">
      <c r="AW45" s="94"/>
    </row>
    <row r="46" spans="49:49">
      <c r="AW46" s="94"/>
    </row>
    <row r="47" spans="49:49">
      <c r="AW47" s="94"/>
    </row>
    <row r="48" spans="49:49">
      <c r="AW48" s="94"/>
    </row>
    <row r="49" spans="49:49">
      <c r="AW49" s="94"/>
    </row>
    <row r="50" spans="49:49">
      <c r="AW50" s="94"/>
    </row>
    <row r="51" spans="49:49">
      <c r="AW51" s="94"/>
    </row>
    <row r="52" spans="49:49">
      <c r="AW52" s="94"/>
    </row>
    <row r="53" spans="49:49">
      <c r="AW53" s="94"/>
    </row>
    <row r="54" spans="49:49">
      <c r="AW54" s="94"/>
    </row>
    <row r="55" spans="49:49">
      <c r="AW55" s="94"/>
    </row>
    <row r="56" spans="49:49">
      <c r="AW56" s="94"/>
    </row>
    <row r="57" spans="49:49">
      <c r="AW57" s="94"/>
    </row>
    <row r="58" spans="49:49">
      <c r="AW58" s="94"/>
    </row>
    <row r="59" spans="49:49">
      <c r="AW59" s="94"/>
    </row>
    <row r="60" spans="49:49">
      <c r="AW60" s="94"/>
    </row>
    <row r="61" spans="49:49">
      <c r="AW61" s="94"/>
    </row>
    <row r="62" spans="49:49">
      <c r="AW62" s="94"/>
    </row>
    <row r="63" spans="49:49">
      <c r="AW63" s="94"/>
    </row>
    <row r="64" spans="49:49">
      <c r="AW64" s="94"/>
    </row>
    <row r="65" spans="49:49">
      <c r="AW65" s="94"/>
    </row>
    <row r="66" spans="49:49">
      <c r="AW66" s="94"/>
    </row>
    <row r="67" spans="49:49">
      <c r="AW67" s="94"/>
    </row>
    <row r="68" spans="49:49">
      <c r="AW68" s="94"/>
    </row>
    <row r="69" spans="49:49">
      <c r="AW69" s="94"/>
    </row>
    <row r="70" spans="49:49">
      <c r="AW70" s="94"/>
    </row>
    <row r="71" spans="49:49">
      <c r="AW71" s="94"/>
    </row>
    <row r="72" spans="49:49">
      <c r="AW72" s="94"/>
    </row>
    <row r="73" spans="49:49">
      <c r="AW73" s="94"/>
    </row>
    <row r="74" spans="49:49">
      <c r="AW74" s="94"/>
    </row>
    <row r="75" spans="49:49">
      <c r="AW75" s="94"/>
    </row>
    <row r="76" spans="49:49">
      <c r="AW76" s="94"/>
    </row>
    <row r="77" spans="49:49">
      <c r="AW77" s="94"/>
    </row>
    <row r="78" spans="49:49">
      <c r="AW78" s="94"/>
    </row>
    <row r="79" spans="49:49">
      <c r="AW79" s="94"/>
    </row>
    <row r="80" spans="49:49">
      <c r="AW80" s="94"/>
    </row>
    <row r="81" spans="49:49">
      <c r="AW81" s="94"/>
    </row>
    <row r="82" spans="49:49">
      <c r="AW82" s="94"/>
    </row>
    <row r="83" spans="49:49">
      <c r="AW83" s="94"/>
    </row>
    <row r="84" spans="49:49">
      <c r="AW84" s="94"/>
    </row>
    <row r="85" spans="49:49">
      <c r="AW85" s="94"/>
    </row>
    <row r="86" spans="49:49">
      <c r="AW86" s="94"/>
    </row>
    <row r="87" spans="49:49">
      <c r="AW87" s="94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9EAD-357E-42EE-8210-E91CB49D8B3D}">
  <dimension ref="A1:AX22"/>
  <sheetViews>
    <sheetView zoomScale="85" zoomScaleNormal="85" workbookViewId="0">
      <pane xSplit="1" ySplit="2" topLeftCell="B3" activePane="bottomRight" state="frozen"/>
      <selection pane="bottomRight" activeCell="A9" sqref="A9"/>
      <selection pane="bottomLeft" activeCell="A3" sqref="A3"/>
      <selection pane="topRight" activeCell="B1" sqref="B1"/>
    </sheetView>
  </sheetViews>
  <sheetFormatPr defaultColWidth="9.140625" defaultRowHeight="15"/>
  <cols>
    <col min="1" max="1" width="19.85546875" style="75" customWidth="1"/>
    <col min="2" max="4" width="9.140625" style="75"/>
    <col min="5" max="5" width="15.5703125" style="75" bestFit="1" customWidth="1"/>
    <col min="6" max="7" width="6.7109375" style="75" bestFit="1" customWidth="1"/>
    <col min="8" max="8" width="5.7109375" style="75" bestFit="1" customWidth="1"/>
    <col min="9" max="9" width="14.5703125" style="75" bestFit="1" customWidth="1"/>
    <col min="10" max="10" width="5.5703125" style="75" bestFit="1" customWidth="1"/>
    <col min="11" max="11" width="5.5703125" style="75" customWidth="1"/>
    <col min="12" max="12" width="6.7109375" style="75" bestFit="1" customWidth="1"/>
    <col min="13" max="13" width="9.28515625" style="75" bestFit="1" customWidth="1"/>
    <col min="14" max="14" width="5.7109375" style="75" bestFit="1" customWidth="1"/>
    <col min="15" max="15" width="7.7109375" style="75" bestFit="1" customWidth="1"/>
    <col min="16" max="16" width="5.7109375" style="75" bestFit="1" customWidth="1"/>
    <col min="17" max="17" width="6.7109375" style="75" bestFit="1" customWidth="1"/>
    <col min="18" max="18" width="6.7109375" style="75" customWidth="1"/>
    <col min="19" max="19" width="6.7109375" style="75" bestFit="1" customWidth="1"/>
    <col min="20" max="20" width="15.42578125" style="75" bestFit="1" customWidth="1"/>
    <col min="21" max="21" width="5.7109375" style="75" bestFit="1" customWidth="1"/>
    <col min="22" max="22" width="5.140625" style="75" bestFit="1" customWidth="1"/>
    <col min="23" max="24" width="5.7109375" style="75" bestFit="1" customWidth="1"/>
    <col min="25" max="25" width="6.7109375" style="75" bestFit="1" customWidth="1"/>
    <col min="26" max="26" width="6.140625" style="75" bestFit="1" customWidth="1"/>
    <col min="27" max="27" width="7.7109375" style="75" bestFit="1" customWidth="1"/>
    <col min="28" max="28" width="10" style="75" bestFit="1" customWidth="1"/>
    <col min="29" max="29" width="10" style="75" customWidth="1"/>
    <col min="30" max="30" width="6" style="75" bestFit="1" customWidth="1"/>
    <col min="31" max="31" width="6.7109375" style="75" bestFit="1" customWidth="1"/>
    <col min="32" max="33" width="7.7109375" style="75" bestFit="1" customWidth="1"/>
    <col min="34" max="34" width="8" style="75" bestFit="1" customWidth="1"/>
    <col min="35" max="36" width="6.7109375" style="75" bestFit="1" customWidth="1"/>
    <col min="37" max="37" width="6.7109375" style="75" customWidth="1"/>
    <col min="38" max="38" width="6.7109375" style="75" bestFit="1" customWidth="1"/>
    <col min="39" max="39" width="9.140625" style="75" bestFit="1" customWidth="1"/>
    <col min="40" max="40" width="7.140625" style="75" bestFit="1" customWidth="1"/>
    <col min="41" max="16384" width="9.140625" style="75"/>
  </cols>
  <sheetData>
    <row r="1" spans="1:50">
      <c r="A1" s="94"/>
      <c r="B1" s="94" t="s">
        <v>313</v>
      </c>
      <c r="C1" s="94"/>
      <c r="D1" s="94"/>
      <c r="E1" s="94" t="s">
        <v>362</v>
      </c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 t="s">
        <v>315</v>
      </c>
      <c r="AR1" s="94"/>
      <c r="AS1" s="94"/>
      <c r="AT1" s="94"/>
      <c r="AU1" s="94"/>
      <c r="AV1" s="94"/>
      <c r="AW1" s="94"/>
      <c r="AX1" s="94"/>
    </row>
    <row r="2" spans="1:50">
      <c r="A2" s="94" t="s">
        <v>160</v>
      </c>
      <c r="B2" s="76" t="s">
        <v>81</v>
      </c>
      <c r="C2" s="76" t="s">
        <v>164</v>
      </c>
      <c r="D2" s="76"/>
      <c r="E2" s="76" t="s">
        <v>324</v>
      </c>
      <c r="F2" s="76" t="s">
        <v>325</v>
      </c>
      <c r="G2" s="76" t="s">
        <v>35</v>
      </c>
      <c r="H2" s="76" t="s">
        <v>39</v>
      </c>
      <c r="I2" s="76" t="s">
        <v>41</v>
      </c>
      <c r="J2" s="76" t="s">
        <v>43</v>
      </c>
      <c r="K2" s="76" t="s">
        <v>326</v>
      </c>
      <c r="L2" s="76" t="s">
        <v>45</v>
      </c>
      <c r="M2" s="76" t="s">
        <v>49</v>
      </c>
      <c r="N2" s="76" t="s">
        <v>55</v>
      </c>
      <c r="O2" s="76" t="s">
        <v>57</v>
      </c>
      <c r="P2" s="76" t="s">
        <v>59</v>
      </c>
      <c r="Q2" s="76" t="s">
        <v>61</v>
      </c>
      <c r="R2" s="76" t="s">
        <v>327</v>
      </c>
      <c r="S2" s="76" t="s">
        <v>63</v>
      </c>
      <c r="T2" s="76" t="s">
        <v>65</v>
      </c>
      <c r="U2" s="76" t="s">
        <v>71</v>
      </c>
      <c r="V2" s="76" t="s">
        <v>73</v>
      </c>
      <c r="W2" s="76" t="s">
        <v>328</v>
      </c>
      <c r="X2" s="76" t="s">
        <v>75</v>
      </c>
      <c r="Y2" s="76" t="s">
        <v>77</v>
      </c>
      <c r="Z2" s="76" t="s">
        <v>79</v>
      </c>
      <c r="AA2" s="76" t="s">
        <v>81</v>
      </c>
      <c r="AB2" s="76" t="s">
        <v>83</v>
      </c>
      <c r="AC2" s="76" t="s">
        <v>329</v>
      </c>
      <c r="AD2" s="76" t="s">
        <v>91</v>
      </c>
      <c r="AE2" s="76" t="s">
        <v>93</v>
      </c>
      <c r="AF2" s="76" t="s">
        <v>97</v>
      </c>
      <c r="AG2" s="76" t="s">
        <v>129</v>
      </c>
      <c r="AH2" s="76" t="s">
        <v>141</v>
      </c>
      <c r="AI2" s="76" t="s">
        <v>145</v>
      </c>
      <c r="AJ2" s="76" t="s">
        <v>147</v>
      </c>
      <c r="AK2" s="76" t="s">
        <v>149</v>
      </c>
      <c r="AL2" s="76" t="s">
        <v>151</v>
      </c>
      <c r="AM2" s="76" t="s">
        <v>153</v>
      </c>
      <c r="AN2" s="76" t="s">
        <v>155</v>
      </c>
      <c r="AO2" s="94"/>
      <c r="AP2" s="76"/>
      <c r="AQ2" s="76" t="s">
        <v>81</v>
      </c>
      <c r="AR2" s="76" t="s">
        <v>164</v>
      </c>
      <c r="AS2" s="76"/>
      <c r="AT2" s="76"/>
      <c r="AU2" s="76"/>
      <c r="AV2" s="76"/>
      <c r="AW2" s="94"/>
      <c r="AX2" s="76"/>
    </row>
    <row r="3" spans="1:50">
      <c r="A3" s="14" t="s">
        <v>462</v>
      </c>
      <c r="B3" s="76">
        <v>718.86954999999637</v>
      </c>
      <c r="C3" s="76">
        <v>565.55035999999814</v>
      </c>
      <c r="D3" s="76"/>
      <c r="E3" s="76" t="s">
        <v>372</v>
      </c>
      <c r="F3" s="76">
        <v>79.352059445678918</v>
      </c>
      <c r="G3" s="76">
        <v>67.482889558327145</v>
      </c>
      <c r="H3" s="76">
        <v>1.907337916089733</v>
      </c>
      <c r="I3" s="76">
        <v>1.907337916089733</v>
      </c>
      <c r="J3" s="76">
        <v>4.2705014031977996E-2</v>
      </c>
      <c r="K3" s="76">
        <v>9.8438793232540171E-3</v>
      </c>
      <c r="L3" s="76">
        <v>1.3954866256108747</v>
      </c>
      <c r="M3" s="76">
        <v>16392.62126297237</v>
      </c>
      <c r="N3" s="76">
        <v>0</v>
      </c>
      <c r="O3" s="76">
        <v>981.69566886703683</v>
      </c>
      <c r="P3" s="76">
        <v>0</v>
      </c>
      <c r="Q3" s="76">
        <v>109.96199315586324</v>
      </c>
      <c r="R3" s="76">
        <v>0</v>
      </c>
      <c r="S3" s="76">
        <v>0</v>
      </c>
      <c r="T3" s="76">
        <v>0</v>
      </c>
      <c r="U3" s="76">
        <v>1.1053192512828127E-3</v>
      </c>
      <c r="V3" s="76">
        <v>1.187394392991409</v>
      </c>
      <c r="W3" s="76">
        <v>20.202539481732394</v>
      </c>
      <c r="X3" s="76">
        <v>53.273098271953387</v>
      </c>
      <c r="Y3" s="76">
        <v>64.104617397058874</v>
      </c>
      <c r="Z3" s="76">
        <v>0</v>
      </c>
      <c r="AA3" s="76">
        <v>719.90101314285334</v>
      </c>
      <c r="AB3" s="76">
        <v>0.11315850759216735</v>
      </c>
      <c r="AC3" s="76">
        <v>1615.5256971841511</v>
      </c>
      <c r="AD3" s="76">
        <v>0</v>
      </c>
      <c r="AE3" s="76">
        <v>1.9479842740742042</v>
      </c>
      <c r="AF3" s="76">
        <v>156.77057292121205</v>
      </c>
      <c r="AG3" s="76">
        <v>0</v>
      </c>
      <c r="AH3" s="76">
        <v>0.92117673877727013</v>
      </c>
      <c r="AI3" s="76">
        <v>0.8464941460272013</v>
      </c>
      <c r="AJ3" s="76">
        <v>1.1870962539736427</v>
      </c>
      <c r="AK3" s="76">
        <v>0</v>
      </c>
      <c r="AL3" s="76">
        <v>23.512846212159573</v>
      </c>
      <c r="AM3" s="76">
        <v>566.27352885023413</v>
      </c>
      <c r="AN3" s="76">
        <v>0.63250341819448019</v>
      </c>
      <c r="AO3" s="94"/>
      <c r="AP3" s="29"/>
      <c r="AQ3" s="69">
        <f t="shared" ref="AQ3:AQ18" si="0">IF(B3=0,"",(AA3-B3)/B3)</f>
        <v>1.434840497635466E-3</v>
      </c>
      <c r="AR3" s="69">
        <f t="shared" ref="AR3:AR18" si="1">IF(C3=0,"",(AM3-C3)/C3)</f>
        <v>1.2786993013955386E-3</v>
      </c>
      <c r="AS3" s="69"/>
      <c r="AT3" s="69"/>
      <c r="AU3" s="69"/>
      <c r="AV3" s="69"/>
      <c r="AW3" s="94"/>
      <c r="AX3" s="69"/>
    </row>
    <row r="4" spans="1:50">
      <c r="A4" s="14" t="s">
        <v>373</v>
      </c>
      <c r="B4" s="76">
        <v>3003.8414500000013</v>
      </c>
      <c r="C4" s="76">
        <v>685.57983999999942</v>
      </c>
      <c r="D4" s="76"/>
      <c r="E4" s="76" t="s">
        <v>373</v>
      </c>
      <c r="F4" s="76">
        <v>54.41315436904268</v>
      </c>
      <c r="G4" s="76">
        <v>80.388514688216844</v>
      </c>
      <c r="H4" s="76">
        <v>7.6362197258770816</v>
      </c>
      <c r="I4" s="76">
        <v>7.6362197258770816</v>
      </c>
      <c r="J4" s="76">
        <v>1.1787171786074511</v>
      </c>
      <c r="K4" s="76">
        <v>0.37434047495339906</v>
      </c>
      <c r="L4" s="76">
        <v>0.53606107878415066</v>
      </c>
      <c r="M4" s="76">
        <v>50817.228429038179</v>
      </c>
      <c r="N4" s="76">
        <v>0</v>
      </c>
      <c r="O4" s="76">
        <v>447.10823921228786</v>
      </c>
      <c r="P4" s="76">
        <v>0</v>
      </c>
      <c r="Q4" s="76">
        <v>227.50288482180326</v>
      </c>
      <c r="R4" s="76">
        <v>0</v>
      </c>
      <c r="S4" s="76">
        <v>0</v>
      </c>
      <c r="T4" s="76">
        <v>0</v>
      </c>
      <c r="U4" s="76">
        <v>8.8458846688382227E-3</v>
      </c>
      <c r="V4" s="76">
        <v>3.4622591745177673</v>
      </c>
      <c r="W4" s="76">
        <v>27.362824234892951</v>
      </c>
      <c r="X4" s="76">
        <v>16.90249723220732</v>
      </c>
      <c r="Y4" s="76">
        <v>186.35985841807332</v>
      </c>
      <c r="Z4" s="76">
        <v>0</v>
      </c>
      <c r="AA4" s="76">
        <v>3009.7409757656869</v>
      </c>
      <c r="AB4" s="76">
        <v>1174.60394195504</v>
      </c>
      <c r="AC4" s="76">
        <v>1214.0788856738143</v>
      </c>
      <c r="AD4" s="76">
        <v>0</v>
      </c>
      <c r="AE4" s="76">
        <v>0.70003557616693357</v>
      </c>
      <c r="AF4" s="76">
        <v>94.068471472742573</v>
      </c>
      <c r="AG4" s="76">
        <v>0</v>
      </c>
      <c r="AH4" s="76">
        <v>0.34925646816501676</v>
      </c>
      <c r="AI4" s="76">
        <v>1.0210005947547629</v>
      </c>
      <c r="AJ4" s="76">
        <v>1.7226209288200314</v>
      </c>
      <c r="AK4" s="76">
        <v>0</v>
      </c>
      <c r="AL4" s="76">
        <v>11.240616354172504</v>
      </c>
      <c r="AM4" s="76">
        <v>686.51087881743911</v>
      </c>
      <c r="AN4" s="76">
        <v>2.5816307186003948</v>
      </c>
      <c r="AO4" s="94"/>
      <c r="AP4" s="29"/>
      <c r="AQ4" s="69">
        <f t="shared" si="0"/>
        <v>1.9639937273272742E-3</v>
      </c>
      <c r="AR4" s="69">
        <f t="shared" si="1"/>
        <v>1.3580312067514786E-3</v>
      </c>
      <c r="AS4" s="69"/>
      <c r="AT4" s="69"/>
      <c r="AU4" s="69"/>
      <c r="AV4" s="69"/>
      <c r="AW4" s="94"/>
      <c r="AX4" s="69"/>
    </row>
    <row r="5" spans="1:50">
      <c r="A5" s="14" t="s">
        <v>463</v>
      </c>
      <c r="B5" s="76">
        <v>3286.9654800000635</v>
      </c>
      <c r="C5" s="76">
        <v>2551.281940000029</v>
      </c>
      <c r="D5" s="76"/>
      <c r="E5" s="76" t="s">
        <v>374</v>
      </c>
      <c r="F5" s="76">
        <v>261.13601636445571</v>
      </c>
      <c r="G5" s="76">
        <v>367.27856331657614</v>
      </c>
      <c r="H5" s="76">
        <v>10.380666496715033</v>
      </c>
      <c r="I5" s="76">
        <v>10.380666496715033</v>
      </c>
      <c r="J5" s="76">
        <v>0.89394831230311367</v>
      </c>
      <c r="K5" s="76">
        <v>0.22029320966270094</v>
      </c>
      <c r="L5" s="76">
        <v>4.2920372732366241</v>
      </c>
      <c r="M5" s="76">
        <v>84523.694567807703</v>
      </c>
      <c r="N5" s="76">
        <v>0</v>
      </c>
      <c r="O5" s="76">
        <v>4311.3314755432402</v>
      </c>
      <c r="P5" s="76">
        <v>0</v>
      </c>
      <c r="Q5" s="76">
        <v>589.34330963802904</v>
      </c>
      <c r="R5" s="76">
        <v>0</v>
      </c>
      <c r="S5" s="76">
        <v>0</v>
      </c>
      <c r="T5" s="76">
        <v>0</v>
      </c>
      <c r="U5" s="76">
        <v>2.0134243927271082E-2</v>
      </c>
      <c r="V5" s="76">
        <v>5.6624807262566721</v>
      </c>
      <c r="W5" s="76">
        <v>74.313244035274508</v>
      </c>
      <c r="X5" s="76">
        <v>162.30451571961223</v>
      </c>
      <c r="Y5" s="76">
        <v>305.48429373307783</v>
      </c>
      <c r="Z5" s="76">
        <v>0</v>
      </c>
      <c r="AA5" s="76">
        <v>3291.8906565265083</v>
      </c>
      <c r="AB5" s="76">
        <v>227.61545353783393</v>
      </c>
      <c r="AC5" s="76">
        <v>7233.2567245820792</v>
      </c>
      <c r="AD5" s="76">
        <v>0</v>
      </c>
      <c r="AE5" s="76">
        <v>6.0562305158859537</v>
      </c>
      <c r="AF5" s="76">
        <v>748.63856445519377</v>
      </c>
      <c r="AG5" s="76">
        <v>0</v>
      </c>
      <c r="AH5" s="76">
        <v>2.8305345263416721</v>
      </c>
      <c r="AI5" s="76">
        <v>2.9185131507296549</v>
      </c>
      <c r="AJ5" s="76">
        <v>4.5237233071347047</v>
      </c>
      <c r="AK5" s="76">
        <v>0</v>
      </c>
      <c r="AL5" s="76">
        <v>108.79931536794594</v>
      </c>
      <c r="AM5" s="76">
        <v>2554.3236246961733</v>
      </c>
      <c r="AN5" s="76">
        <v>3.4956092915822108</v>
      </c>
      <c r="AO5" s="94"/>
      <c r="AP5" s="29"/>
      <c r="AQ5" s="69">
        <f t="shared" si="0"/>
        <v>1.4983961822576653E-3</v>
      </c>
      <c r="AR5" s="69">
        <f t="shared" si="1"/>
        <v>1.1922181741090894E-3</v>
      </c>
      <c r="AS5" s="69"/>
      <c r="AT5" s="69"/>
      <c r="AU5" s="69"/>
      <c r="AV5" s="69"/>
      <c r="AW5" s="94"/>
      <c r="AX5" s="69"/>
    </row>
    <row r="6" spans="1:50">
      <c r="A6" s="14" t="s">
        <v>464</v>
      </c>
      <c r="B6" s="76">
        <v>3207.8949500000781</v>
      </c>
      <c r="C6" s="76">
        <v>1218.1292299999816</v>
      </c>
      <c r="D6" s="76"/>
      <c r="E6" s="76" t="s">
        <v>375</v>
      </c>
      <c r="F6" s="76">
        <v>173.30033616006449</v>
      </c>
      <c r="G6" s="76">
        <v>108.79618893335154</v>
      </c>
      <c r="H6" s="76">
        <v>9.1504549057618103</v>
      </c>
      <c r="I6" s="76">
        <v>9.1504549057618103</v>
      </c>
      <c r="J6" s="76">
        <v>1.4098505659518179</v>
      </c>
      <c r="K6" s="76">
        <v>0.42822178129931104</v>
      </c>
      <c r="L6" s="76">
        <v>2.7548911954879514</v>
      </c>
      <c r="M6" s="76">
        <v>63983.712255163693</v>
      </c>
      <c r="N6" s="76">
        <v>0</v>
      </c>
      <c r="O6" s="76">
        <v>1349.658166882421</v>
      </c>
      <c r="P6" s="76">
        <v>0</v>
      </c>
      <c r="Q6" s="76">
        <v>300.49325894230162</v>
      </c>
      <c r="R6" s="76">
        <v>0</v>
      </c>
      <c r="S6" s="76">
        <v>0</v>
      </c>
      <c r="T6" s="76">
        <v>0</v>
      </c>
      <c r="U6" s="76">
        <v>1.4701258768652491E-2</v>
      </c>
      <c r="V6" s="76">
        <v>4.6382146531975312</v>
      </c>
      <c r="W6" s="76">
        <v>56.404886900444396</v>
      </c>
      <c r="X6" s="76">
        <v>101.3125147177257</v>
      </c>
      <c r="Y6" s="76">
        <v>249.22694176774093</v>
      </c>
      <c r="Z6" s="76">
        <v>0</v>
      </c>
      <c r="AA6" s="76">
        <v>3213.7755458147985</v>
      </c>
      <c r="AB6" s="76">
        <v>899.0763295841532</v>
      </c>
      <c r="AC6" s="76">
        <v>2678.3619284930815</v>
      </c>
      <c r="AD6" s="76">
        <v>0</v>
      </c>
      <c r="AE6" s="76">
        <v>3.8156894512530517</v>
      </c>
      <c r="AF6" s="76">
        <v>205.81829544717979</v>
      </c>
      <c r="AG6" s="76">
        <v>0</v>
      </c>
      <c r="AH6" s="76">
        <v>1.8133748997347172</v>
      </c>
      <c r="AI6" s="76">
        <v>2.427840532787247</v>
      </c>
      <c r="AJ6" s="76">
        <v>3.4671871723924013</v>
      </c>
      <c r="AK6" s="76">
        <v>0</v>
      </c>
      <c r="AL6" s="76">
        <v>29.326502238959037</v>
      </c>
      <c r="AM6" s="76">
        <v>1219.7274855735063</v>
      </c>
      <c r="AN6" s="76">
        <v>3.1010702515739372</v>
      </c>
      <c r="AO6" s="94"/>
      <c r="AP6" s="29"/>
      <c r="AQ6" s="69">
        <f t="shared" si="0"/>
        <v>1.8331634627624864E-3</v>
      </c>
      <c r="AR6" s="69">
        <f t="shared" si="1"/>
        <v>1.3120574846765339E-3</v>
      </c>
      <c r="AS6" s="69"/>
      <c r="AT6" s="69"/>
      <c r="AU6" s="69"/>
      <c r="AV6" s="69"/>
      <c r="AW6" s="94"/>
      <c r="AX6" s="69"/>
    </row>
    <row r="7" spans="1:50">
      <c r="A7" s="14" t="s">
        <v>465</v>
      </c>
      <c r="B7" s="76">
        <v>74008.698710006094</v>
      </c>
      <c r="C7" s="76">
        <v>19660.47845999763</v>
      </c>
      <c r="D7" s="76"/>
      <c r="E7" s="76" t="s">
        <v>376</v>
      </c>
      <c r="F7" s="76">
        <v>2029.583821148593</v>
      </c>
      <c r="G7" s="76">
        <v>1643.4454548645883</v>
      </c>
      <c r="H7" s="76">
        <v>206.35156260604845</v>
      </c>
      <c r="I7" s="76">
        <v>206.35156260604845</v>
      </c>
      <c r="J7" s="76">
        <v>116.20931684538429</v>
      </c>
      <c r="K7" s="76">
        <v>40.325893672185948</v>
      </c>
      <c r="L7" s="76">
        <v>36.713348980538662</v>
      </c>
      <c r="M7" s="76">
        <v>1150962.317967922</v>
      </c>
      <c r="N7" s="76">
        <v>0</v>
      </c>
      <c r="O7" s="76">
        <v>18720.024836580498</v>
      </c>
      <c r="P7" s="76">
        <v>0</v>
      </c>
      <c r="Q7" s="76">
        <v>6256.0726465750977</v>
      </c>
      <c r="R7" s="76">
        <v>0</v>
      </c>
      <c r="S7" s="76">
        <v>0</v>
      </c>
      <c r="T7" s="76">
        <v>0</v>
      </c>
      <c r="U7" s="76">
        <v>0.15048671064150415</v>
      </c>
      <c r="V7" s="76">
        <v>83.123584582144787</v>
      </c>
      <c r="W7" s="76">
        <v>1313.0389221949501</v>
      </c>
      <c r="X7" s="76">
        <v>998.52618398832874</v>
      </c>
      <c r="Y7" s="76">
        <v>4299.5963503522926</v>
      </c>
      <c r="Z7" s="76">
        <v>0</v>
      </c>
      <c r="AA7" s="76">
        <v>74136.607246096464</v>
      </c>
      <c r="AB7" s="76">
        <v>12427.85874229111</v>
      </c>
      <c r="AC7" s="76">
        <v>40056.218297811356</v>
      </c>
      <c r="AD7" s="76">
        <v>0</v>
      </c>
      <c r="AE7" s="76">
        <v>40.332782415014613</v>
      </c>
      <c r="AF7" s="76">
        <v>2640.8259058704016</v>
      </c>
      <c r="AG7" s="76">
        <v>0</v>
      </c>
      <c r="AH7" s="76">
        <v>23.757296672192155</v>
      </c>
      <c r="AI7" s="76">
        <v>100.1642483373509</v>
      </c>
      <c r="AJ7" s="76">
        <v>83.465567151433987</v>
      </c>
      <c r="AK7" s="76">
        <v>0</v>
      </c>
      <c r="AL7" s="76">
        <v>306.70996750342459</v>
      </c>
      <c r="AM7" s="76">
        <v>19690.419816244761</v>
      </c>
      <c r="AN7" s="76">
        <v>73.041985576096494</v>
      </c>
      <c r="AO7" s="94"/>
      <c r="AP7" s="29"/>
      <c r="AQ7" s="69">
        <f t="shared" si="0"/>
        <v>1.7282905701607289E-3</v>
      </c>
      <c r="AR7" s="69">
        <f t="shared" si="1"/>
        <v>1.5229210371482743E-3</v>
      </c>
      <c r="AS7" s="69"/>
      <c r="AT7" s="69"/>
      <c r="AU7" s="69"/>
      <c r="AV7" s="69"/>
      <c r="AW7" s="94"/>
      <c r="AX7" s="69"/>
    </row>
    <row r="8" spans="1:50">
      <c r="A8" s="14" t="s">
        <v>466</v>
      </c>
      <c r="B8" s="76">
        <v>94410.291230009243</v>
      </c>
      <c r="C8" s="76">
        <v>25077.548729997387</v>
      </c>
      <c r="D8" s="76"/>
      <c r="E8" s="76" t="s">
        <v>377</v>
      </c>
      <c r="F8" s="76">
        <v>2984.0594483376813</v>
      </c>
      <c r="G8" s="76">
        <v>2211.4571399961801</v>
      </c>
      <c r="H8" s="76">
        <v>214.89608645315064</v>
      </c>
      <c r="I8" s="76">
        <v>214.89608645315064</v>
      </c>
      <c r="J8" s="76">
        <v>102.33984352520699</v>
      </c>
      <c r="K8" s="76">
        <v>33.678720225084689</v>
      </c>
      <c r="L8" s="76">
        <v>51.973227389466331</v>
      </c>
      <c r="M8" s="76">
        <v>1302554.5970103925</v>
      </c>
      <c r="N8" s="76">
        <v>0</v>
      </c>
      <c r="O8" s="76">
        <v>28080.276859575511</v>
      </c>
      <c r="P8" s="76">
        <v>0</v>
      </c>
      <c r="Q8" s="76">
        <v>7170.6963485973802</v>
      </c>
      <c r="R8" s="76">
        <v>0</v>
      </c>
      <c r="S8" s="76">
        <v>0</v>
      </c>
      <c r="T8" s="76">
        <v>0</v>
      </c>
      <c r="U8" s="76">
        <v>0.51963586370054604</v>
      </c>
      <c r="V8" s="76">
        <v>94.429816444647912</v>
      </c>
      <c r="W8" s="76">
        <v>1431.280836210173</v>
      </c>
      <c r="X8" s="76">
        <v>1657.5831661296586</v>
      </c>
      <c r="Y8" s="76">
        <v>4940.1134669062067</v>
      </c>
      <c r="Z8" s="76">
        <v>0</v>
      </c>
      <c r="AA8" s="76">
        <v>94569.610320904874</v>
      </c>
      <c r="AB8" s="76">
        <v>17350.167250666771</v>
      </c>
      <c r="AC8" s="76">
        <v>55408.152268280428</v>
      </c>
      <c r="AD8" s="76">
        <v>0</v>
      </c>
      <c r="AE8" s="76">
        <v>66.200585141641426</v>
      </c>
      <c r="AF8" s="76">
        <v>4077.7974986001727</v>
      </c>
      <c r="AG8" s="76">
        <v>0</v>
      </c>
      <c r="AH8" s="76">
        <v>33.901392566213985</v>
      </c>
      <c r="AI8" s="76">
        <v>95.017354983508454</v>
      </c>
      <c r="AJ8" s="76">
        <v>92.341048270069351</v>
      </c>
      <c r="AK8" s="76">
        <v>0</v>
      </c>
      <c r="AL8" s="76">
        <v>534.99871911477396</v>
      </c>
      <c r="AM8" s="76">
        <v>25113.214352419855</v>
      </c>
      <c r="AN8" s="76">
        <v>75.976897366917228</v>
      </c>
      <c r="AO8" s="94"/>
      <c r="AP8" s="29"/>
      <c r="AQ8" s="69">
        <f t="shared" si="0"/>
        <v>1.6875182654345006E-3</v>
      </c>
      <c r="AR8" s="69">
        <f t="shared" si="1"/>
        <v>1.4222132636036043E-3</v>
      </c>
      <c r="AS8" s="69"/>
      <c r="AT8" s="69"/>
      <c r="AU8" s="69"/>
      <c r="AV8" s="69"/>
      <c r="AW8" s="94"/>
      <c r="AX8" s="69"/>
    </row>
    <row r="9" spans="1:50">
      <c r="A9" s="14" t="s">
        <v>467</v>
      </c>
      <c r="B9" s="76">
        <v>65435.021890001372</v>
      </c>
      <c r="C9" s="76">
        <v>10056.076039999634</v>
      </c>
      <c r="D9" s="76"/>
      <c r="E9" s="76" t="s">
        <v>378</v>
      </c>
      <c r="F9" s="76">
        <v>789.77827602780542</v>
      </c>
      <c r="G9" s="76">
        <v>812.15143767019447</v>
      </c>
      <c r="H9" s="76">
        <v>118.03378306107201</v>
      </c>
      <c r="I9" s="76">
        <v>118.03378306107201</v>
      </c>
      <c r="J9" s="76">
        <v>92.092007656889137</v>
      </c>
      <c r="K9" s="76">
        <v>31.565226030054497</v>
      </c>
      <c r="L9" s="76">
        <v>16.764276902308723</v>
      </c>
      <c r="M9" s="76">
        <v>587818.95779605291</v>
      </c>
      <c r="N9" s="76">
        <v>0</v>
      </c>
      <c r="O9" s="76">
        <v>9538.9810993369229</v>
      </c>
      <c r="P9" s="76">
        <v>0</v>
      </c>
      <c r="Q9" s="76">
        <v>3649.6091660130414</v>
      </c>
      <c r="R9" s="76">
        <v>0</v>
      </c>
      <c r="S9" s="76">
        <v>0</v>
      </c>
      <c r="T9" s="76">
        <v>0</v>
      </c>
      <c r="U9" s="76">
        <v>0.20193435665351575</v>
      </c>
      <c r="V9" s="76">
        <v>42.49383089821734</v>
      </c>
      <c r="W9" s="76">
        <v>792.88900106531582</v>
      </c>
      <c r="X9" s="76">
        <v>325.78279717316769</v>
      </c>
      <c r="Y9" s="76">
        <v>2138.966621271516</v>
      </c>
      <c r="Z9" s="76">
        <v>0</v>
      </c>
      <c r="AA9" s="76">
        <v>65575.394146397899</v>
      </c>
      <c r="AB9" s="76">
        <v>29758.869857957998</v>
      </c>
      <c r="AC9" s="76">
        <v>20425.702548983943</v>
      </c>
      <c r="AD9" s="76">
        <v>0</v>
      </c>
      <c r="AE9" s="76">
        <v>15.507918343430495</v>
      </c>
      <c r="AF9" s="76">
        <v>1242.9602871562047</v>
      </c>
      <c r="AG9" s="76">
        <v>0</v>
      </c>
      <c r="AH9" s="76">
        <v>10.689009634788276</v>
      </c>
      <c r="AI9" s="76">
        <v>70.990606617463541</v>
      </c>
      <c r="AJ9" s="76">
        <v>52.292215004397875</v>
      </c>
      <c r="AK9" s="76">
        <v>0</v>
      </c>
      <c r="AL9" s="76">
        <v>120.95010615963899</v>
      </c>
      <c r="AM9" s="76">
        <v>10073.570041502007</v>
      </c>
      <c r="AN9" s="76">
        <v>43.040899194631251</v>
      </c>
      <c r="AO9" s="94"/>
      <c r="AP9" s="29"/>
      <c r="AQ9" s="69">
        <f t="shared" si="0"/>
        <v>2.14521600730108E-3</v>
      </c>
      <c r="AR9" s="69">
        <f t="shared" si="1"/>
        <v>1.7396449104787898E-3</v>
      </c>
      <c r="AS9" s="69"/>
      <c r="AT9" s="69"/>
      <c r="AU9" s="69"/>
      <c r="AV9" s="69"/>
      <c r="AW9" s="94"/>
      <c r="AX9" s="69"/>
    </row>
    <row r="10" spans="1:50">
      <c r="A10" s="14" t="s">
        <v>468</v>
      </c>
      <c r="B10" s="76">
        <v>110283.04254000373</v>
      </c>
      <c r="C10" s="76">
        <v>13281.515659999661</v>
      </c>
      <c r="D10" s="76"/>
      <c r="E10" s="76" t="s">
        <v>379</v>
      </c>
      <c r="F10" s="76">
        <v>963.17845437292272</v>
      </c>
      <c r="G10" s="76">
        <v>1395.5358696640033</v>
      </c>
      <c r="H10" s="76">
        <v>176.05515407007783</v>
      </c>
      <c r="I10" s="76">
        <v>176.05515407007783</v>
      </c>
      <c r="J10" s="76">
        <v>37.821215662742411</v>
      </c>
      <c r="K10" s="76">
        <v>11.822884707382899</v>
      </c>
      <c r="L10" s="76">
        <v>7.724919772410054</v>
      </c>
      <c r="M10" s="76">
        <v>1129014.1346360587</v>
      </c>
      <c r="N10" s="76">
        <v>0</v>
      </c>
      <c r="O10" s="76">
        <v>4872.0214380602038</v>
      </c>
      <c r="P10" s="76">
        <v>0</v>
      </c>
      <c r="Q10" s="76">
        <v>4889.278332110629</v>
      </c>
      <c r="R10" s="76">
        <v>0</v>
      </c>
      <c r="S10" s="76">
        <v>0</v>
      </c>
      <c r="T10" s="76">
        <v>0</v>
      </c>
      <c r="U10" s="76">
        <v>0.32365226411418063</v>
      </c>
      <c r="V10" s="76">
        <v>77.367613189779576</v>
      </c>
      <c r="W10" s="76">
        <v>611.62393013764495</v>
      </c>
      <c r="X10" s="76">
        <v>182.91488538247648</v>
      </c>
      <c r="Y10" s="76">
        <v>4146.0413856812474</v>
      </c>
      <c r="Z10" s="76">
        <v>0</v>
      </c>
      <c r="AA10" s="76">
        <v>110543.16426405855</v>
      </c>
      <c r="AB10" s="76">
        <v>64564.894772134459</v>
      </c>
      <c r="AC10" s="76">
        <v>19576.579916995994</v>
      </c>
      <c r="AD10" s="76">
        <v>0</v>
      </c>
      <c r="AE10" s="76">
        <v>9.6120966137722714</v>
      </c>
      <c r="AF10" s="76">
        <v>1163.6705617991374</v>
      </c>
      <c r="AG10" s="76">
        <v>0</v>
      </c>
      <c r="AH10" s="76">
        <v>4.9517268301701671</v>
      </c>
      <c r="AI10" s="76">
        <v>26.615422082718542</v>
      </c>
      <c r="AJ10" s="76">
        <v>39.996011125178661</v>
      </c>
      <c r="AK10" s="76">
        <v>0</v>
      </c>
      <c r="AL10" s="76">
        <v>105.14670637210928</v>
      </c>
      <c r="AM10" s="76">
        <v>13307.80174771408</v>
      </c>
      <c r="AN10" s="76">
        <v>60.176535024483471</v>
      </c>
      <c r="AO10" s="94"/>
      <c r="AP10" s="29"/>
      <c r="AQ10" s="69">
        <f t="shared" si="0"/>
        <v>2.358673809352496E-3</v>
      </c>
      <c r="AR10" s="69">
        <f t="shared" si="1"/>
        <v>1.9791481926709621E-3</v>
      </c>
      <c r="AS10" s="69"/>
      <c r="AT10" s="69"/>
      <c r="AU10" s="69"/>
      <c r="AV10" s="69"/>
      <c r="AW10" s="94"/>
      <c r="AX10" s="69"/>
    </row>
    <row r="11" spans="1:50">
      <c r="A11" s="14" t="s">
        <v>469</v>
      </c>
      <c r="B11" s="76">
        <v>136025.3080200048</v>
      </c>
      <c r="C11" s="76">
        <v>26819.201739997268</v>
      </c>
      <c r="D11" s="76"/>
      <c r="E11" s="76" t="s">
        <v>380</v>
      </c>
      <c r="F11" s="76">
        <v>1994.2626945486759</v>
      </c>
      <c r="G11" s="76">
        <v>2868.6368991609929</v>
      </c>
      <c r="H11" s="76">
        <v>351.28524146599489</v>
      </c>
      <c r="I11" s="76">
        <v>351.28524146599489</v>
      </c>
      <c r="J11" s="76">
        <v>56.708963093556925</v>
      </c>
      <c r="K11" s="76">
        <v>16.065664096008405</v>
      </c>
      <c r="L11" s="76">
        <v>13.905422461658651</v>
      </c>
      <c r="M11" s="76">
        <v>2314832.5007869299</v>
      </c>
      <c r="N11" s="76">
        <v>0</v>
      </c>
      <c r="O11" s="76">
        <v>9104.0877141132423</v>
      </c>
      <c r="P11" s="76">
        <v>0</v>
      </c>
      <c r="Q11" s="76">
        <v>9808.6388656014769</v>
      </c>
      <c r="R11" s="76">
        <v>0</v>
      </c>
      <c r="S11" s="76">
        <v>0</v>
      </c>
      <c r="T11" s="76">
        <v>0</v>
      </c>
      <c r="U11" s="76">
        <v>0.83592746578229049</v>
      </c>
      <c r="V11" s="76">
        <v>158.14642951842634</v>
      </c>
      <c r="W11" s="76">
        <v>1121.74602274171</v>
      </c>
      <c r="X11" s="76">
        <v>387.82995509694098</v>
      </c>
      <c r="Y11" s="76">
        <v>8516.2252847858381</v>
      </c>
      <c r="Z11" s="76">
        <v>0</v>
      </c>
      <c r="AA11" s="76">
        <v>136311.48743541286</v>
      </c>
      <c r="AB11" s="76">
        <v>42883.155077805386</v>
      </c>
      <c r="AC11" s="76">
        <v>38844.686460170742</v>
      </c>
      <c r="AD11" s="76">
        <v>0</v>
      </c>
      <c r="AE11" s="76">
        <v>20.666769571114951</v>
      </c>
      <c r="AF11" s="76">
        <v>2339.5561968686407</v>
      </c>
      <c r="AG11" s="76">
        <v>0</v>
      </c>
      <c r="AH11" s="76">
        <v>8.9686780074992871</v>
      </c>
      <c r="AI11" s="76">
        <v>36.862155137755273</v>
      </c>
      <c r="AJ11" s="76">
        <v>74.515320302427199</v>
      </c>
      <c r="AK11" s="76">
        <v>0</v>
      </c>
      <c r="AL11" s="76">
        <v>219.25148499513821</v>
      </c>
      <c r="AM11" s="76">
        <v>26869.493798221956</v>
      </c>
      <c r="AN11" s="76">
        <v>119.65842889798894</v>
      </c>
      <c r="AO11" s="94"/>
      <c r="AP11" s="29"/>
      <c r="AQ11" s="69">
        <f t="shared" si="0"/>
        <v>2.1038689018514759E-3</v>
      </c>
      <c r="AR11" s="69">
        <f t="shared" si="1"/>
        <v>1.8752257696650243E-3</v>
      </c>
      <c r="AS11" s="69"/>
      <c r="AT11" s="69"/>
      <c r="AU11" s="69"/>
      <c r="AV11" s="69"/>
      <c r="AW11" s="94"/>
      <c r="AX11" s="69"/>
    </row>
    <row r="12" spans="1:50">
      <c r="A12" s="14" t="s">
        <v>470</v>
      </c>
      <c r="B12" s="76">
        <v>16678.327639998904</v>
      </c>
      <c r="C12" s="76">
        <v>7751.5848399995866</v>
      </c>
      <c r="D12" s="76"/>
      <c r="E12" s="76" t="s">
        <v>381</v>
      </c>
      <c r="F12" s="76">
        <v>1023.0531159121333</v>
      </c>
      <c r="G12" s="76">
        <v>738.61489904035841</v>
      </c>
      <c r="H12" s="76">
        <v>58.745092942436642</v>
      </c>
      <c r="I12" s="76">
        <v>58.745092942436642</v>
      </c>
      <c r="J12" s="76">
        <v>7.8238214019988801</v>
      </c>
      <c r="K12" s="76">
        <v>1.464240237504925</v>
      </c>
      <c r="L12" s="76">
        <v>15.31364757779861</v>
      </c>
      <c r="M12" s="76">
        <v>423215.09666849067</v>
      </c>
      <c r="N12" s="76">
        <v>0</v>
      </c>
      <c r="O12" s="76">
        <v>8305.3125200596296</v>
      </c>
      <c r="P12" s="76">
        <v>0</v>
      </c>
      <c r="Q12" s="76">
        <v>2040.3233671886665</v>
      </c>
      <c r="R12" s="76">
        <v>0</v>
      </c>
      <c r="S12" s="76">
        <v>0</v>
      </c>
      <c r="T12" s="76">
        <v>0</v>
      </c>
      <c r="U12" s="76">
        <v>0.27408620291971647</v>
      </c>
      <c r="V12" s="76">
        <v>30.186881255049141</v>
      </c>
      <c r="W12" s="76">
        <v>320.27395877343253</v>
      </c>
      <c r="X12" s="76">
        <v>576.80609766933912</v>
      </c>
      <c r="Y12" s="76">
        <v>1627.6600259506661</v>
      </c>
      <c r="Z12" s="76">
        <v>0</v>
      </c>
      <c r="AA12" s="76">
        <v>16705.40406190469</v>
      </c>
      <c r="AB12" s="76">
        <v>2665.8266846792867</v>
      </c>
      <c r="AC12" s="76">
        <v>16806.93756915073</v>
      </c>
      <c r="AD12" s="76">
        <v>0</v>
      </c>
      <c r="AE12" s="76">
        <v>22.868553749874657</v>
      </c>
      <c r="AF12" s="76">
        <v>1311.0488107556407</v>
      </c>
      <c r="AG12" s="76">
        <v>0</v>
      </c>
      <c r="AH12" s="76">
        <v>10.085893064294353</v>
      </c>
      <c r="AI12" s="76">
        <v>11.057422222496299</v>
      </c>
      <c r="AJ12" s="76">
        <v>21.069542339908342</v>
      </c>
      <c r="AK12" s="76">
        <v>0</v>
      </c>
      <c r="AL12" s="76">
        <v>184.90195042012326</v>
      </c>
      <c r="AM12" s="76">
        <v>7762.0276040939771</v>
      </c>
      <c r="AN12" s="76">
        <v>20.191612232932187</v>
      </c>
      <c r="AO12" s="94"/>
      <c r="AP12" s="29"/>
      <c r="AQ12" s="69">
        <f t="shared" si="0"/>
        <v>1.6234494542995629E-3</v>
      </c>
      <c r="AR12" s="69">
        <f t="shared" si="1"/>
        <v>1.3471779397296769E-3</v>
      </c>
      <c r="AS12" s="69"/>
      <c r="AT12" s="69"/>
      <c r="AU12" s="69"/>
      <c r="AV12" s="69"/>
      <c r="AW12" s="94"/>
      <c r="AX12" s="69"/>
    </row>
    <row r="13" spans="1:50">
      <c r="A13" s="17" t="s">
        <v>382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94"/>
      <c r="AP13" s="29"/>
      <c r="AQ13" s="69" t="str">
        <f t="shared" si="0"/>
        <v/>
      </c>
      <c r="AR13" s="69" t="str">
        <f t="shared" si="1"/>
        <v/>
      </c>
      <c r="AS13" s="69"/>
      <c r="AT13" s="69"/>
      <c r="AU13" s="69"/>
      <c r="AV13" s="69"/>
      <c r="AW13" s="94"/>
      <c r="AX13" s="69"/>
    </row>
    <row r="14" spans="1:50">
      <c r="A14" s="17" t="s">
        <v>471</v>
      </c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94"/>
      <c r="AP14" s="29"/>
      <c r="AQ14" s="69" t="str">
        <f t="shared" si="0"/>
        <v/>
      </c>
      <c r="AR14" s="69" t="str">
        <f t="shared" si="1"/>
        <v/>
      </c>
      <c r="AS14" s="69"/>
      <c r="AT14" s="69"/>
      <c r="AU14" s="69"/>
      <c r="AV14" s="69"/>
      <c r="AW14" s="94"/>
      <c r="AX14" s="69"/>
    </row>
    <row r="15" spans="1:50">
      <c r="A15" s="13" t="s">
        <v>384</v>
      </c>
      <c r="B15" s="70"/>
      <c r="C15" s="70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94"/>
      <c r="AP15" s="29"/>
      <c r="AQ15" s="69" t="str">
        <f t="shared" si="0"/>
        <v/>
      </c>
      <c r="AR15" s="69" t="str">
        <f t="shared" si="1"/>
        <v/>
      </c>
      <c r="AS15" s="69"/>
      <c r="AT15" s="69"/>
      <c r="AU15" s="69"/>
      <c r="AV15" s="69"/>
      <c r="AW15" s="94"/>
      <c r="AX15" s="69"/>
    </row>
    <row r="16" spans="1:50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69" t="str">
        <f t="shared" si="0"/>
        <v/>
      </c>
      <c r="AR16" s="69" t="str">
        <f t="shared" si="1"/>
        <v/>
      </c>
      <c r="AS16" s="69"/>
      <c r="AT16" s="69"/>
      <c r="AU16" s="69"/>
      <c r="AV16" s="69"/>
      <c r="AW16" s="94"/>
      <c r="AX16" s="94"/>
    </row>
    <row r="17" spans="1:48">
      <c r="A17" s="16" t="s">
        <v>339</v>
      </c>
      <c r="B17" s="1">
        <f>SUM(B3:B15)</f>
        <v>507058.26146002434</v>
      </c>
      <c r="C17" s="1">
        <f>SUM(C3:C15)</f>
        <v>107666.94683999117</v>
      </c>
      <c r="D17" s="94"/>
      <c r="E17" s="94"/>
      <c r="F17" s="1">
        <f>SUM(F3:F15)</f>
        <v>10352.117376687052</v>
      </c>
      <c r="G17" s="1">
        <f t="shared" ref="G17:AN17" si="2">SUM(G3:G15)</f>
        <v>10293.787856892788</v>
      </c>
      <c r="H17" s="1">
        <f t="shared" si="2"/>
        <v>1154.4415996432242</v>
      </c>
      <c r="I17" s="1">
        <f t="shared" si="2"/>
        <v>1154.4415996432242</v>
      </c>
      <c r="J17" s="1">
        <f t="shared" si="2"/>
        <v>416.52038925667301</v>
      </c>
      <c r="K17" s="1">
        <f t="shared" si="2"/>
        <v>135.95532831346003</v>
      </c>
      <c r="L17" s="1">
        <f t="shared" si="2"/>
        <v>151.37331925730064</v>
      </c>
      <c r="M17" s="1">
        <f t="shared" si="2"/>
        <v>7124114.8613808285</v>
      </c>
      <c r="N17" s="1">
        <f t="shared" si="2"/>
        <v>0</v>
      </c>
      <c r="O17" s="1">
        <f t="shared" si="2"/>
        <v>85710.498018230981</v>
      </c>
      <c r="P17" s="1">
        <f t="shared" si="2"/>
        <v>0</v>
      </c>
      <c r="Q17" s="1">
        <f t="shared" si="2"/>
        <v>35041.920172644284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2.3505095704277985</v>
      </c>
      <c r="V17" s="1">
        <f t="shared" si="2"/>
        <v>500.69850483522839</v>
      </c>
      <c r="W17" s="1">
        <f t="shared" si="2"/>
        <v>5769.1361657755715</v>
      </c>
      <c r="X17" s="1">
        <f t="shared" si="2"/>
        <v>4463.2357113814105</v>
      </c>
      <c r="Y17" s="1">
        <f t="shared" si="2"/>
        <v>26473.778846263718</v>
      </c>
      <c r="Z17" s="1">
        <f t="shared" si="2"/>
        <v>0</v>
      </c>
      <c r="AA17" s="1">
        <f t="shared" si="2"/>
        <v>508076.97566602513</v>
      </c>
      <c r="AB17" s="1">
        <f t="shared" si="2"/>
        <v>171952.18126911964</v>
      </c>
      <c r="AC17" s="1">
        <f t="shared" si="2"/>
        <v>203859.5002973263</v>
      </c>
      <c r="AD17" s="1">
        <f t="shared" si="2"/>
        <v>0</v>
      </c>
      <c r="AE17" s="1">
        <f t="shared" si="2"/>
        <v>187.70864565222854</v>
      </c>
      <c r="AF17" s="1">
        <f t="shared" si="2"/>
        <v>13981.155165346525</v>
      </c>
      <c r="AG17" s="1">
        <f t="shared" si="2"/>
        <v>0</v>
      </c>
      <c r="AH17" s="1">
        <f t="shared" si="2"/>
        <v>98.268339408176914</v>
      </c>
      <c r="AI17" s="1">
        <f t="shared" si="2"/>
        <v>347.92105780559189</v>
      </c>
      <c r="AJ17" s="1">
        <f t="shared" si="2"/>
        <v>374.58033185573618</v>
      </c>
      <c r="AK17" s="1">
        <f t="shared" si="2"/>
        <v>0</v>
      </c>
      <c r="AL17" s="1">
        <f t="shared" si="2"/>
        <v>1644.8382147384455</v>
      </c>
      <c r="AM17" s="1">
        <f t="shared" si="2"/>
        <v>107843.36287813399</v>
      </c>
      <c r="AN17" s="1">
        <f t="shared" si="2"/>
        <v>401.89717197300058</v>
      </c>
      <c r="AO17" s="94"/>
      <c r="AP17" s="94"/>
      <c r="AQ17" s="69">
        <f t="shared" si="0"/>
        <v>2.0090673664748164E-3</v>
      </c>
      <c r="AR17" s="69">
        <f t="shared" si="1"/>
        <v>1.638534790115325E-3</v>
      </c>
      <c r="AS17" s="69"/>
      <c r="AT17" s="69"/>
      <c r="AU17" s="69"/>
      <c r="AV17" s="69"/>
    </row>
    <row r="18" spans="1:48">
      <c r="A18" s="16" t="s">
        <v>458</v>
      </c>
      <c r="B18" s="1">
        <f>SUM(B3:B15)</f>
        <v>507058.26146002434</v>
      </c>
      <c r="C18" s="1">
        <f>SUM(C3:C15)</f>
        <v>107666.94683999117</v>
      </c>
      <c r="D18" s="94"/>
      <c r="E18" s="94"/>
      <c r="F18" s="1">
        <f>SUM(F3:F15)</f>
        <v>10352.117376687052</v>
      </c>
      <c r="G18" s="1">
        <f t="shared" ref="G18:AN18" si="3">SUM(G3:G15)</f>
        <v>10293.787856892788</v>
      </c>
      <c r="H18" s="1">
        <f t="shared" si="3"/>
        <v>1154.4415996432242</v>
      </c>
      <c r="I18" s="1">
        <f t="shared" si="3"/>
        <v>1154.4415996432242</v>
      </c>
      <c r="J18" s="1">
        <f t="shared" si="3"/>
        <v>416.52038925667301</v>
      </c>
      <c r="K18" s="1">
        <f t="shared" si="3"/>
        <v>135.95532831346003</v>
      </c>
      <c r="L18" s="1">
        <f t="shared" si="3"/>
        <v>151.37331925730064</v>
      </c>
      <c r="M18" s="1">
        <f t="shared" si="3"/>
        <v>7124114.8613808285</v>
      </c>
      <c r="N18" s="1">
        <f t="shared" si="3"/>
        <v>0</v>
      </c>
      <c r="O18" s="1">
        <f t="shared" si="3"/>
        <v>85710.498018230981</v>
      </c>
      <c r="P18" s="1">
        <f t="shared" si="3"/>
        <v>0</v>
      </c>
      <c r="Q18" s="1">
        <f t="shared" si="3"/>
        <v>35041.920172644284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2.3505095704277985</v>
      </c>
      <c r="V18" s="1">
        <f t="shared" si="3"/>
        <v>500.69850483522839</v>
      </c>
      <c r="W18" s="1">
        <f t="shared" si="3"/>
        <v>5769.1361657755715</v>
      </c>
      <c r="X18" s="1">
        <f t="shared" si="3"/>
        <v>4463.2357113814105</v>
      </c>
      <c r="Y18" s="1">
        <f t="shared" si="3"/>
        <v>26473.778846263718</v>
      </c>
      <c r="Z18" s="1">
        <f t="shared" si="3"/>
        <v>0</v>
      </c>
      <c r="AA18" s="1">
        <f t="shared" si="3"/>
        <v>508076.97566602513</v>
      </c>
      <c r="AB18" s="1">
        <f t="shared" si="3"/>
        <v>171952.18126911964</v>
      </c>
      <c r="AC18" s="1">
        <f t="shared" si="3"/>
        <v>203859.5002973263</v>
      </c>
      <c r="AD18" s="1">
        <f t="shared" si="3"/>
        <v>0</v>
      </c>
      <c r="AE18" s="1">
        <f t="shared" si="3"/>
        <v>187.70864565222854</v>
      </c>
      <c r="AF18" s="1">
        <f t="shared" si="3"/>
        <v>13981.155165346525</v>
      </c>
      <c r="AG18" s="1">
        <f t="shared" si="3"/>
        <v>0</v>
      </c>
      <c r="AH18" s="1">
        <f t="shared" si="3"/>
        <v>98.268339408176914</v>
      </c>
      <c r="AI18" s="1">
        <f t="shared" si="3"/>
        <v>347.92105780559189</v>
      </c>
      <c r="AJ18" s="1">
        <f t="shared" si="3"/>
        <v>374.58033185573618</v>
      </c>
      <c r="AK18" s="1">
        <f t="shared" si="3"/>
        <v>0</v>
      </c>
      <c r="AL18" s="1">
        <f t="shared" si="3"/>
        <v>1644.8382147384455</v>
      </c>
      <c r="AM18" s="1">
        <f t="shared" si="3"/>
        <v>107843.36287813399</v>
      </c>
      <c r="AN18" s="1">
        <f t="shared" si="3"/>
        <v>401.89717197300058</v>
      </c>
      <c r="AO18" s="94"/>
      <c r="AP18" s="94"/>
      <c r="AQ18" s="69">
        <f t="shared" si="0"/>
        <v>2.0090673664748164E-3</v>
      </c>
      <c r="AR18" s="69">
        <f t="shared" si="1"/>
        <v>1.638534790115325E-3</v>
      </c>
      <c r="AS18" s="69"/>
      <c r="AT18" s="69"/>
      <c r="AU18" s="69"/>
      <c r="AV18" s="69"/>
    </row>
    <row r="19" spans="1:48">
      <c r="A19" s="16"/>
      <c r="B19" s="1"/>
      <c r="C19" s="1"/>
      <c r="D19" s="94"/>
      <c r="E19" s="9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94"/>
      <c r="AP19" s="94"/>
      <c r="AQ19" s="69"/>
      <c r="AR19" s="69"/>
      <c r="AS19" s="69"/>
      <c r="AT19" s="69"/>
      <c r="AU19" s="69"/>
      <c r="AV19" s="69"/>
    </row>
    <row r="21" spans="1:48">
      <c r="A21" s="30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</row>
    <row r="22" spans="1:48">
      <c r="A22" s="30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B3" activePane="bottomRight" state="frozen"/>
      <selection pane="bottomRight" activeCell="G43" sqref="G43"/>
      <selection pane="bottomLeft" activeCell="E24" sqref="E24"/>
      <selection pane="topRight" activeCell="E24" sqref="E24"/>
    </sheetView>
  </sheetViews>
  <sheetFormatPr defaultRowHeight="15"/>
  <cols>
    <col min="1" max="1" width="19.7109375" style="75" customWidth="1"/>
    <col min="2" max="2" width="12.140625" style="75" customWidth="1"/>
    <col min="3" max="3" width="12.5703125" style="75" customWidth="1"/>
    <col min="4" max="4" width="9.140625" style="75"/>
    <col min="5" max="5" width="15.42578125" style="75" bestFit="1" customWidth="1"/>
    <col min="6" max="26" width="12" style="76" bestFit="1" customWidth="1"/>
    <col min="27" max="27" width="12" style="76" customWidth="1"/>
    <col min="28" max="29" width="9.140625" style="76"/>
    <col min="30" max="30" width="12" style="76" customWidth="1"/>
    <col min="31" max="54" width="9.140625" style="76"/>
    <col min="55" max="16384" width="9.140625" style="75"/>
  </cols>
  <sheetData>
    <row r="1" spans="1:59">
      <c r="A1" s="94"/>
      <c r="B1" s="94" t="s">
        <v>507</v>
      </c>
      <c r="C1" s="94"/>
      <c r="D1" s="94"/>
      <c r="E1" s="94" t="s">
        <v>508</v>
      </c>
      <c r="AG1" s="94" t="s">
        <v>509</v>
      </c>
      <c r="BC1" s="94" t="s">
        <v>346</v>
      </c>
      <c r="BD1" s="94"/>
      <c r="BE1" s="94"/>
      <c r="BF1" s="94" t="s">
        <v>510</v>
      </c>
      <c r="BG1" s="94"/>
    </row>
    <row r="2" spans="1:59">
      <c r="A2" s="94" t="s">
        <v>160</v>
      </c>
      <c r="B2" s="94" t="s">
        <v>348</v>
      </c>
      <c r="C2" s="94" t="s">
        <v>349</v>
      </c>
      <c r="D2" s="94"/>
      <c r="E2" s="76" t="s">
        <v>324</v>
      </c>
      <c r="F2" s="76" t="s">
        <v>95</v>
      </c>
      <c r="G2" s="76" t="s">
        <v>99</v>
      </c>
      <c r="H2" s="76" t="s">
        <v>101</v>
      </c>
      <c r="I2" s="76" t="s">
        <v>103</v>
      </c>
      <c r="J2" s="76" t="s">
        <v>105</v>
      </c>
      <c r="K2" s="76" t="s">
        <v>107</v>
      </c>
      <c r="L2" s="76" t="s">
        <v>109</v>
      </c>
      <c r="M2" s="76" t="s">
        <v>162</v>
      </c>
      <c r="N2" s="76" t="s">
        <v>163</v>
      </c>
      <c r="O2" s="76" t="s">
        <v>111</v>
      </c>
      <c r="P2" s="76" t="s">
        <v>113</v>
      </c>
      <c r="Q2" s="76" t="s">
        <v>115</v>
      </c>
      <c r="R2" s="76" t="s">
        <v>117</v>
      </c>
      <c r="S2" s="76" t="s">
        <v>119</v>
      </c>
      <c r="T2" s="76" t="s">
        <v>121</v>
      </c>
      <c r="U2" s="76" t="s">
        <v>123</v>
      </c>
      <c r="V2" s="76" t="s">
        <v>125</v>
      </c>
      <c r="W2" s="76" t="s">
        <v>127</v>
      </c>
      <c r="X2" s="76" t="s">
        <v>131</v>
      </c>
      <c r="Y2" s="76" t="s">
        <v>133</v>
      </c>
      <c r="Z2" s="76" t="s">
        <v>135</v>
      </c>
      <c r="AA2" s="94"/>
      <c r="AB2" s="76" t="s">
        <v>162</v>
      </c>
      <c r="AC2" s="76" t="s">
        <v>163</v>
      </c>
      <c r="AD2" s="94"/>
      <c r="AE2" s="76" t="s">
        <v>350</v>
      </c>
      <c r="AF2" s="76" t="s">
        <v>351</v>
      </c>
      <c r="AG2" s="76" t="s">
        <v>95</v>
      </c>
      <c r="AH2" s="76" t="s">
        <v>99</v>
      </c>
      <c r="AI2" s="76" t="s">
        <v>101</v>
      </c>
      <c r="AJ2" s="76" t="s">
        <v>103</v>
      </c>
      <c r="AK2" s="76" t="s">
        <v>105</v>
      </c>
      <c r="AL2" s="76" t="s">
        <v>107</v>
      </c>
      <c r="AM2" s="76" t="s">
        <v>109</v>
      </c>
      <c r="AN2" s="76" t="s">
        <v>111</v>
      </c>
      <c r="AO2" s="76" t="s">
        <v>113</v>
      </c>
      <c r="AP2" s="76" t="s">
        <v>115</v>
      </c>
      <c r="AQ2" s="76" t="s">
        <v>117</v>
      </c>
      <c r="AR2" s="76" t="s">
        <v>119</v>
      </c>
      <c r="AS2" s="76" t="s">
        <v>121</v>
      </c>
      <c r="AT2" s="76" t="s">
        <v>123</v>
      </c>
      <c r="AU2" s="76" t="s">
        <v>125</v>
      </c>
      <c r="AV2" s="76" t="s">
        <v>127</v>
      </c>
      <c r="AW2" s="76" t="s">
        <v>131</v>
      </c>
      <c r="AX2" s="76" t="s">
        <v>133</v>
      </c>
      <c r="AY2" s="76" t="s">
        <v>135</v>
      </c>
      <c r="AZ2" s="76" t="s">
        <v>162</v>
      </c>
      <c r="BA2" s="76" t="s">
        <v>163</v>
      </c>
      <c r="BC2" s="76" t="s">
        <v>162</v>
      </c>
      <c r="BD2" s="76" t="s">
        <v>163</v>
      </c>
      <c r="BE2" s="94"/>
      <c r="BF2" s="76" t="s">
        <v>162</v>
      </c>
      <c r="BG2" s="76" t="s">
        <v>163</v>
      </c>
    </row>
    <row r="3" spans="1:59">
      <c r="A3" s="94" t="s">
        <v>372</v>
      </c>
      <c r="B3" s="76">
        <v>31189.458444</v>
      </c>
      <c r="C3" s="76">
        <v>4890.3864065999996</v>
      </c>
      <c r="D3" s="94"/>
      <c r="E3" s="76" t="s">
        <v>372</v>
      </c>
      <c r="F3" s="76">
        <v>104.67154648720999</v>
      </c>
      <c r="G3" s="76">
        <v>157.62120372360599</v>
      </c>
      <c r="H3" s="76">
        <v>3.1331175008405099</v>
      </c>
      <c r="I3" s="76">
        <v>3.9952535590866201</v>
      </c>
      <c r="J3" s="76">
        <v>95.045918307732094</v>
      </c>
      <c r="K3" s="76">
        <v>4.4256372184284301</v>
      </c>
      <c r="L3" s="76">
        <v>36.7457927545098</v>
      </c>
      <c r="M3" s="76">
        <v>15016.451942657701</v>
      </c>
      <c r="N3" s="76">
        <v>2307.2985175019398</v>
      </c>
      <c r="O3" s="76">
        <v>12709.153425155801</v>
      </c>
      <c r="P3" s="76">
        <v>15.038080656095399</v>
      </c>
      <c r="Q3" s="76">
        <v>2.6117139282505701</v>
      </c>
      <c r="R3" s="76">
        <v>1331.3019391855</v>
      </c>
      <c r="S3" s="76">
        <v>1.33394787171304</v>
      </c>
      <c r="T3" s="76">
        <v>53.149966214168003</v>
      </c>
      <c r="U3" s="76">
        <v>1.2471830993678199</v>
      </c>
      <c r="V3" s="76">
        <v>2.7056070151071698</v>
      </c>
      <c r="W3" s="76">
        <v>133.05424185805501</v>
      </c>
      <c r="X3" s="76">
        <v>336.00245451589097</v>
      </c>
      <c r="Y3" s="76">
        <v>17.1930592988199</v>
      </c>
      <c r="Z3" s="76">
        <v>8.0218543075557704</v>
      </c>
      <c r="AA3" s="94"/>
      <c r="AB3" s="41">
        <f t="shared" ref="AB3:AC15" si="0">(M3-B3)/(B3+1E-50)</f>
        <v>-0.51854079256876429</v>
      </c>
      <c r="AC3" s="41">
        <f t="shared" si="0"/>
        <v>-0.52819709412163407</v>
      </c>
      <c r="AD3" s="94"/>
      <c r="AE3" s="76">
        <v>110</v>
      </c>
      <c r="AF3" s="76" t="s">
        <v>372</v>
      </c>
      <c r="AG3" s="76">
        <v>13.4341843337388</v>
      </c>
      <c r="AH3" s="76">
        <v>19.8545079415446</v>
      </c>
      <c r="AI3" s="76">
        <v>0.40855211628418397</v>
      </c>
      <c r="AJ3" s="76">
        <v>0.61732000438239798</v>
      </c>
      <c r="AK3" s="76">
        <v>12.1278597545633</v>
      </c>
      <c r="AL3" s="76">
        <v>0.56262386163571199</v>
      </c>
      <c r="AM3" s="76">
        <v>4.6915713664723899</v>
      </c>
      <c r="AN3" s="76">
        <v>1590.55111684913</v>
      </c>
      <c r="AO3" s="76">
        <v>1.91729865398322</v>
      </c>
      <c r="AP3" s="76">
        <v>0.33022369272907598</v>
      </c>
      <c r="AQ3" s="76">
        <v>168.77976005954099</v>
      </c>
      <c r="AR3" s="76">
        <v>0.192776742077931</v>
      </c>
      <c r="AS3" s="76">
        <v>6.9811504199482597</v>
      </c>
      <c r="AT3" s="76">
        <v>0.16118591565606499</v>
      </c>
      <c r="AU3" s="76">
        <v>0.33481897489791301</v>
      </c>
      <c r="AV3" s="76">
        <v>17.473735440594201</v>
      </c>
      <c r="AW3" s="76">
        <v>43.106652859845902</v>
      </c>
      <c r="AX3" s="76">
        <v>2.1830824590466098</v>
      </c>
      <c r="AY3" s="76">
        <v>1.02578800399842</v>
      </c>
      <c r="AZ3" s="76">
        <f t="shared" ref="AZ3:AZ15" si="1">BA3+AN3</f>
        <v>1884.73420945007</v>
      </c>
      <c r="BA3" s="76">
        <f t="shared" ref="BA3:BA13" si="2">SUM(AG3:AY3)-AN3</f>
        <v>294.18309260093997</v>
      </c>
      <c r="BC3" s="69">
        <f t="shared" ref="BC3:BD15" si="3">AZ3/M3</f>
        <v>0.12551128699690017</v>
      </c>
      <c r="BD3" s="69">
        <f t="shared" si="3"/>
        <v>0.12750109722232447</v>
      </c>
      <c r="BE3" s="94"/>
      <c r="BF3" s="69">
        <v>0.14341788401969852</v>
      </c>
      <c r="BG3" s="69">
        <v>0.14982947164716637</v>
      </c>
    </row>
    <row r="4" spans="1:59">
      <c r="A4" s="94" t="s">
        <v>373</v>
      </c>
      <c r="B4" s="76">
        <v>10005.902054</v>
      </c>
      <c r="C4" s="76">
        <v>1552.1707062999999</v>
      </c>
      <c r="D4" s="94"/>
      <c r="E4" s="76" t="s">
        <v>373</v>
      </c>
      <c r="F4" s="76">
        <v>70.909733406085905</v>
      </c>
      <c r="G4" s="76">
        <v>104.052795736261</v>
      </c>
      <c r="H4" s="76">
        <v>2.1936495863577901</v>
      </c>
      <c r="I4" s="76">
        <v>3.4138021461995001</v>
      </c>
      <c r="J4" s="76">
        <v>64.181262366551493</v>
      </c>
      <c r="K4" s="76">
        <v>2.94801832040873</v>
      </c>
      <c r="L4" s="76">
        <v>24.775926189255799</v>
      </c>
      <c r="M4" s="76">
        <v>10005.258330439699</v>
      </c>
      <c r="N4" s="76">
        <v>1551.95305753512</v>
      </c>
      <c r="O4" s="76">
        <v>8453.3052729046394</v>
      </c>
      <c r="P4" s="76">
        <v>10.4317601150812</v>
      </c>
      <c r="Q4" s="76">
        <v>1.74233425376301</v>
      </c>
      <c r="R4" s="76">
        <v>888.02320706360797</v>
      </c>
      <c r="S4" s="76">
        <v>1.0367061845158301</v>
      </c>
      <c r="T4" s="76">
        <v>37.289995976564903</v>
      </c>
      <c r="U4" s="76">
        <v>0.84786355594503804</v>
      </c>
      <c r="V4" s="76">
        <v>1.7996090102900699</v>
      </c>
      <c r="W4" s="76">
        <v>93.339385682082295</v>
      </c>
      <c r="X4" s="76">
        <v>228.127855398843</v>
      </c>
      <c r="Y4" s="76">
        <v>11.4355611038542</v>
      </c>
      <c r="Z4" s="76">
        <v>5.4035914394528</v>
      </c>
      <c r="AA4" s="94"/>
      <c r="AB4" s="41">
        <f t="shared" si="0"/>
        <v>-6.4334385528326885E-5</v>
      </c>
      <c r="AC4" s="41">
        <f t="shared" si="0"/>
        <v>-1.4022218303468082E-4</v>
      </c>
      <c r="AD4" s="94"/>
      <c r="AE4" s="76">
        <v>111</v>
      </c>
      <c r="AF4" s="76" t="s">
        <v>373</v>
      </c>
      <c r="AG4" s="76">
        <v>20.7662990745035</v>
      </c>
      <c r="AH4" s="76">
        <v>30.4801067095196</v>
      </c>
      <c r="AI4" s="76">
        <v>0.64234187978655</v>
      </c>
      <c r="AJ4" s="76">
        <v>0.99971466388321895</v>
      </c>
      <c r="AK4" s="76">
        <v>18.797542198327999</v>
      </c>
      <c r="AL4" s="76">
        <v>0.86356921717819501</v>
      </c>
      <c r="AM4" s="76">
        <v>7.2564859605640804</v>
      </c>
      <c r="AN4" s="76">
        <v>2475.7876362377301</v>
      </c>
      <c r="AO4" s="76">
        <v>3.05461907940369</v>
      </c>
      <c r="AP4" s="76">
        <v>0.51029032643307803</v>
      </c>
      <c r="AQ4" s="76">
        <v>260.09347094893701</v>
      </c>
      <c r="AR4" s="76">
        <v>0.30341625784535697</v>
      </c>
      <c r="AS4" s="76">
        <v>10.9220282095937</v>
      </c>
      <c r="AT4" s="76">
        <v>0.24836274581929599</v>
      </c>
      <c r="AU4" s="76">
        <v>0.52700680711050196</v>
      </c>
      <c r="AV4" s="76">
        <v>27.338565509404699</v>
      </c>
      <c r="AW4" s="76">
        <v>66.810493371228404</v>
      </c>
      <c r="AX4" s="76">
        <v>3.3498470893371</v>
      </c>
      <c r="AY4" s="76">
        <v>1.5826879395370801</v>
      </c>
      <c r="AZ4" s="76">
        <f t="shared" si="1"/>
        <v>2930.3344842261436</v>
      </c>
      <c r="BA4" s="76">
        <f t="shared" si="2"/>
        <v>454.54684798841345</v>
      </c>
      <c r="BC4" s="69">
        <f t="shared" si="3"/>
        <v>0.29287944273372546</v>
      </c>
      <c r="BD4" s="69">
        <f t="shared" si="3"/>
        <v>0.29288698249053013</v>
      </c>
      <c r="BE4" s="94"/>
      <c r="BF4" s="69">
        <v>0.31183852428525283</v>
      </c>
      <c r="BG4" s="69">
        <v>0.31225965469160138</v>
      </c>
    </row>
    <row r="5" spans="1:59">
      <c r="A5" s="94" t="s">
        <v>374</v>
      </c>
      <c r="B5" s="76">
        <v>56272.674751999999</v>
      </c>
      <c r="C5" s="76">
        <v>8914.6410020000003</v>
      </c>
      <c r="D5" s="94"/>
      <c r="E5" s="76" t="s">
        <v>374</v>
      </c>
      <c r="F5" s="76">
        <v>407.70778705556103</v>
      </c>
      <c r="G5" s="76">
        <v>597.21318507250396</v>
      </c>
      <c r="H5" s="76">
        <v>12.602340426704499</v>
      </c>
      <c r="I5" s="76">
        <v>19.366722223140801</v>
      </c>
      <c r="J5" s="76">
        <v>368.38422273295998</v>
      </c>
      <c r="K5" s="76">
        <v>16.9131855134289</v>
      </c>
      <c r="L5" s="76">
        <v>142.248833810082</v>
      </c>
      <c r="M5" s="76">
        <v>56266.919031950398</v>
      </c>
      <c r="N5" s="76">
        <v>8913.0531633569699</v>
      </c>
      <c r="O5" s="76">
        <v>47353.865868593501</v>
      </c>
      <c r="P5" s="76">
        <v>59.852582439083498</v>
      </c>
      <c r="Q5" s="76">
        <v>10.0145188688084</v>
      </c>
      <c r="R5" s="76">
        <v>5103.0671362511503</v>
      </c>
      <c r="S5" s="76">
        <v>5.9866108897303096</v>
      </c>
      <c r="T5" s="76">
        <v>213.35774401031699</v>
      </c>
      <c r="U5" s="76">
        <v>4.8562535756212899</v>
      </c>
      <c r="V5" s="76">
        <v>10.340990426428901</v>
      </c>
      <c r="W5" s="76">
        <v>534.052858127062</v>
      </c>
      <c r="X5" s="76">
        <v>1310.46180260916</v>
      </c>
      <c r="Y5" s="76">
        <v>65.615529357297603</v>
      </c>
      <c r="Z5" s="76">
        <v>31.010859967922801</v>
      </c>
      <c r="AA5" s="94"/>
      <c r="AB5" s="41">
        <f t="shared" si="0"/>
        <v>-1.0228268115861433E-4</v>
      </c>
      <c r="AC5" s="41">
        <f t="shared" si="0"/>
        <v>-1.7811582571571614E-4</v>
      </c>
      <c r="AD5" s="94"/>
      <c r="AE5" s="76">
        <v>112</v>
      </c>
      <c r="AF5" s="76" t="s">
        <v>374</v>
      </c>
      <c r="AG5" s="76">
        <v>42.389541145170597</v>
      </c>
      <c r="AH5" s="76">
        <v>60.542734902244099</v>
      </c>
      <c r="AI5" s="76">
        <v>1.3353971867004999</v>
      </c>
      <c r="AJ5" s="76">
        <v>2.3997463693035801</v>
      </c>
      <c r="AK5" s="76">
        <v>37.977759639044699</v>
      </c>
      <c r="AL5" s="76">
        <v>1.7343371044331799</v>
      </c>
      <c r="AM5" s="76">
        <v>14.6783304392979</v>
      </c>
      <c r="AN5" s="76">
        <v>4772.4153477995796</v>
      </c>
      <c r="AO5" s="76">
        <v>6.1722250542171304</v>
      </c>
      <c r="AP5" s="76">
        <v>1.0217811156438401</v>
      </c>
      <c r="AQ5" s="76">
        <v>522.27687441440401</v>
      </c>
      <c r="AR5" s="76">
        <v>0.708728969138956</v>
      </c>
      <c r="AS5" s="76">
        <v>22.724274904349802</v>
      </c>
      <c r="AT5" s="76">
        <v>0.50757400875151504</v>
      </c>
      <c r="AU5" s="76">
        <v>1.02751628202566</v>
      </c>
      <c r="AV5" s="76">
        <v>56.870008170218803</v>
      </c>
      <c r="AW5" s="76">
        <v>136.093927239533</v>
      </c>
      <c r="AX5" s="76">
        <v>6.7188435318198501</v>
      </c>
      <c r="AY5" s="76">
        <v>3.2044066017300699</v>
      </c>
      <c r="AZ5" s="76">
        <f t="shared" si="1"/>
        <v>5690.7993548776049</v>
      </c>
      <c r="BA5" s="76">
        <f t="shared" si="2"/>
        <v>918.38400707802521</v>
      </c>
      <c r="BC5" s="69">
        <f t="shared" si="3"/>
        <v>0.10113934533444353</v>
      </c>
      <c r="BD5" s="69">
        <f t="shared" si="3"/>
        <v>0.10303809370885986</v>
      </c>
      <c r="BE5" s="94"/>
      <c r="BF5" s="69">
        <v>0.11910805364562485</v>
      </c>
      <c r="BG5" s="69">
        <v>0.12429245169129428</v>
      </c>
    </row>
    <row r="6" spans="1:59">
      <c r="A6" s="94" t="s">
        <v>375</v>
      </c>
      <c r="B6" s="76">
        <v>59946.451378999998</v>
      </c>
      <c r="C6" s="76">
        <v>9310.3009302999999</v>
      </c>
      <c r="D6" s="94"/>
      <c r="E6" s="76" t="s">
        <v>375</v>
      </c>
      <c r="F6" s="76">
        <v>426.20188296764098</v>
      </c>
      <c r="G6" s="76">
        <v>623.25103578652704</v>
      </c>
      <c r="H6" s="76">
        <v>13.1701053258155</v>
      </c>
      <c r="I6" s="76">
        <v>20.332337946504801</v>
      </c>
      <c r="J6" s="76">
        <v>384.81436851358802</v>
      </c>
      <c r="K6" s="76">
        <v>17.6559231027849</v>
      </c>
      <c r="L6" s="76">
        <v>148.597418277418</v>
      </c>
      <c r="M6" s="76">
        <v>59943.568750144601</v>
      </c>
      <c r="N6" s="76">
        <v>9309.1220782971504</v>
      </c>
      <c r="O6" s="76">
        <v>50634.446671847501</v>
      </c>
      <c r="P6" s="76">
        <v>62.436950456632303</v>
      </c>
      <c r="Q6" s="76">
        <v>10.4571011425453</v>
      </c>
      <c r="R6" s="76">
        <v>5328.6433053897499</v>
      </c>
      <c r="S6" s="76">
        <v>6.2875874270407799</v>
      </c>
      <c r="T6" s="76">
        <v>222.95334766337501</v>
      </c>
      <c r="U6" s="76">
        <v>5.0746060616081596</v>
      </c>
      <c r="V6" s="76">
        <v>10.7794577732215</v>
      </c>
      <c r="W6" s="76">
        <v>558.06887073750102</v>
      </c>
      <c r="X6" s="76">
        <v>1369.50409552627</v>
      </c>
      <c r="Y6" s="76">
        <v>68.491859323070798</v>
      </c>
      <c r="Z6" s="76">
        <v>32.4018248758521</v>
      </c>
      <c r="AA6" s="94"/>
      <c r="AB6" s="41">
        <f t="shared" si="0"/>
        <v>-4.8086730558452444E-5</v>
      </c>
      <c r="AC6" s="41">
        <f t="shared" si="0"/>
        <v>-1.2661803433366227E-4</v>
      </c>
      <c r="AD6" s="94"/>
      <c r="AE6" s="76">
        <v>113</v>
      </c>
      <c r="AF6" s="76" t="s">
        <v>375</v>
      </c>
      <c r="AG6" s="76">
        <v>26.7847860211686</v>
      </c>
      <c r="AH6" s="76">
        <v>37.558538303495197</v>
      </c>
      <c r="AI6" s="76">
        <v>0.84907761334597798</v>
      </c>
      <c r="AJ6" s="76">
        <v>1.6236560651797101</v>
      </c>
      <c r="AK6" s="76">
        <v>23.802974381968401</v>
      </c>
      <c r="AL6" s="76">
        <v>1.0824658835046701</v>
      </c>
      <c r="AM6" s="76">
        <v>9.2089618299522993</v>
      </c>
      <c r="AN6" s="76">
        <v>3017.57587599626</v>
      </c>
      <c r="AO6" s="76">
        <v>3.8467779044097998</v>
      </c>
      <c r="AP6" s="76">
        <v>0.63766173990262698</v>
      </c>
      <c r="AQ6" s="76">
        <v>326.42641556262703</v>
      </c>
      <c r="AR6" s="76">
        <v>0.48006222823084499</v>
      </c>
      <c r="AS6" s="76">
        <v>14.4204580082604</v>
      </c>
      <c r="AT6" s="76">
        <v>0.31989661751522502</v>
      </c>
      <c r="AU6" s="76">
        <v>0.62871083222100899</v>
      </c>
      <c r="AV6" s="76">
        <v>36.085172433234497</v>
      </c>
      <c r="AW6" s="76">
        <v>85.778993651525099</v>
      </c>
      <c r="AX6" s="76">
        <v>4.1903865134457403</v>
      </c>
      <c r="AY6" s="76">
        <v>2.0122021663326701</v>
      </c>
      <c r="AZ6" s="76">
        <f t="shared" si="1"/>
        <v>3593.3130737525803</v>
      </c>
      <c r="BA6" s="76">
        <f t="shared" si="2"/>
        <v>575.73719775632026</v>
      </c>
      <c r="BC6" s="69">
        <f t="shared" si="3"/>
        <v>5.9944930685227382E-2</v>
      </c>
      <c r="BD6" s="69">
        <f t="shared" si="3"/>
        <v>6.1846562212194735E-2</v>
      </c>
      <c r="BE6" s="94"/>
      <c r="BF6" s="69">
        <v>7.8728945827592475E-2</v>
      </c>
      <c r="BG6" s="69">
        <v>8.3976004268810509E-2</v>
      </c>
    </row>
    <row r="7" spans="1:59">
      <c r="A7" s="94" t="s">
        <v>376</v>
      </c>
      <c r="B7" s="76">
        <v>411178.74536</v>
      </c>
      <c r="C7" s="76">
        <v>62999.797829000003</v>
      </c>
      <c r="D7" s="94"/>
      <c r="E7" s="76" t="s">
        <v>376</v>
      </c>
      <c r="F7" s="76">
        <v>2828.36270826788</v>
      </c>
      <c r="G7" s="76">
        <v>4280.6496706845901</v>
      </c>
      <c r="H7" s="76">
        <v>84.915645981800907</v>
      </c>
      <c r="I7" s="76">
        <v>108.30042659435399</v>
      </c>
      <c r="J7" s="76">
        <v>2576.9292801358001</v>
      </c>
      <c r="K7" s="76">
        <v>120.138391618027</v>
      </c>
      <c r="L7" s="76">
        <v>995.839841487679</v>
      </c>
      <c r="M7" s="76">
        <v>408225.332216251</v>
      </c>
      <c r="N7" s="76">
        <v>62541.982196134202</v>
      </c>
      <c r="O7" s="76">
        <v>345683.35002011701</v>
      </c>
      <c r="P7" s="76">
        <v>410.38973054007698</v>
      </c>
      <c r="Q7" s="76">
        <v>70.793343474594394</v>
      </c>
      <c r="R7" s="76">
        <v>36083.501301278098</v>
      </c>
      <c r="S7" s="76">
        <v>35.481291688023902</v>
      </c>
      <c r="T7" s="76">
        <v>1444.46710681944</v>
      </c>
      <c r="U7" s="76">
        <v>33.820073965067699</v>
      </c>
      <c r="V7" s="76">
        <v>73.788845053654896</v>
      </c>
      <c r="W7" s="76">
        <v>3616.16472604816</v>
      </c>
      <c r="X7" s="76">
        <v>9094.3858033366905</v>
      </c>
      <c r="Y7" s="76">
        <v>466.76024449257801</v>
      </c>
      <c r="Z7" s="76">
        <v>217.29376466762599</v>
      </c>
      <c r="AA7" s="94"/>
      <c r="AB7" s="41">
        <f t="shared" si="0"/>
        <v>-7.1827962341856778E-3</v>
      </c>
      <c r="AC7" s="41">
        <f t="shared" si="0"/>
        <v>-7.2669381274595036E-3</v>
      </c>
      <c r="AD7" s="94"/>
      <c r="AE7" s="76">
        <v>124</v>
      </c>
      <c r="AF7" s="76" t="s">
        <v>376</v>
      </c>
      <c r="AG7" s="76">
        <v>250.919493635485</v>
      </c>
      <c r="AH7" s="76">
        <v>370.53346556853597</v>
      </c>
      <c r="AI7" s="76">
        <v>7.6381457949996996</v>
      </c>
      <c r="AJ7" s="76">
        <v>12.6507338294085</v>
      </c>
      <c r="AK7" s="76">
        <v>225.57877781653599</v>
      </c>
      <c r="AL7" s="76">
        <v>10.585192400107699</v>
      </c>
      <c r="AM7" s="76">
        <v>87.511635452610307</v>
      </c>
      <c r="AN7" s="76">
        <v>29090.873096567801</v>
      </c>
      <c r="AO7" s="76">
        <v>34.933732533940997</v>
      </c>
      <c r="AP7" s="76">
        <v>6.1206387813024499</v>
      </c>
      <c r="AQ7" s="76">
        <v>3146.8059770108498</v>
      </c>
      <c r="AR7" s="76">
        <v>3.8439533680968201</v>
      </c>
      <c r="AS7" s="76">
        <v>132.18462219230199</v>
      </c>
      <c r="AT7" s="76">
        <v>3.0501597454829299</v>
      </c>
      <c r="AU7" s="76">
        <v>6.0122012241820801</v>
      </c>
      <c r="AV7" s="76">
        <v>330.80382002263599</v>
      </c>
      <c r="AW7" s="76">
        <v>804.08091159223704</v>
      </c>
      <c r="AX7" s="76">
        <v>41.054847212571502</v>
      </c>
      <c r="AY7" s="76">
        <v>19.183816076409599</v>
      </c>
      <c r="AZ7" s="76">
        <f t="shared" si="1"/>
        <v>34584.365220825501</v>
      </c>
      <c r="BA7" s="76">
        <f t="shared" si="2"/>
        <v>5493.4921242577002</v>
      </c>
      <c r="BC7" s="69">
        <f t="shared" si="3"/>
        <v>8.4718812115522929E-2</v>
      </c>
      <c r="BD7" s="69">
        <f t="shared" si="3"/>
        <v>8.7836872631089385E-2</v>
      </c>
      <c r="BE7" s="94"/>
      <c r="BF7" s="69">
        <v>0.13575054181211776</v>
      </c>
      <c r="BG7" s="69">
        <v>0.1461999252618969</v>
      </c>
    </row>
    <row r="8" spans="1:59">
      <c r="A8" s="94" t="s">
        <v>377</v>
      </c>
      <c r="B8" s="76">
        <v>689742.17931000004</v>
      </c>
      <c r="C8" s="76">
        <v>105391.25375</v>
      </c>
      <c r="D8" s="94"/>
      <c r="E8" s="76" t="s">
        <v>377</v>
      </c>
      <c r="F8" s="76">
        <v>4755.9160645292804</v>
      </c>
      <c r="G8" s="76">
        <v>7239.0958294063503</v>
      </c>
      <c r="H8" s="76">
        <v>141.77404079652999</v>
      </c>
      <c r="I8" s="76">
        <v>168.05530261192499</v>
      </c>
      <c r="J8" s="76">
        <v>4331.0013183639503</v>
      </c>
      <c r="K8" s="76">
        <v>202.678728484267</v>
      </c>
      <c r="L8" s="76">
        <v>1675.0013115296199</v>
      </c>
      <c r="M8" s="76">
        <v>689387.26890843594</v>
      </c>
      <c r="N8" s="76">
        <v>105326.46592778699</v>
      </c>
      <c r="O8" s="76">
        <v>584060.802980648</v>
      </c>
      <c r="P8" s="76">
        <v>686.79745851177097</v>
      </c>
      <c r="Q8" s="76">
        <v>119.544883017245</v>
      </c>
      <c r="R8" s="76">
        <v>60931.943477901397</v>
      </c>
      <c r="S8" s="76">
        <v>57.936951889636497</v>
      </c>
      <c r="T8" s="76">
        <v>2399.3860739540401</v>
      </c>
      <c r="U8" s="76">
        <v>56.625832217243499</v>
      </c>
      <c r="V8" s="76">
        <v>124.82685427999699</v>
      </c>
      <c r="W8" s="76">
        <v>6007.1622116767803</v>
      </c>
      <c r="X8" s="76">
        <v>15275.5774797863</v>
      </c>
      <c r="Y8" s="76">
        <v>787.871322718079</v>
      </c>
      <c r="Z8" s="76">
        <v>365.27078611308599</v>
      </c>
      <c r="AA8" s="94"/>
      <c r="AB8" s="41">
        <f t="shared" si="0"/>
        <v>-5.1455516598844877E-4</v>
      </c>
      <c r="AC8" s="41">
        <f t="shared" si="0"/>
        <v>-6.1473623197133044E-4</v>
      </c>
      <c r="AD8" s="94"/>
      <c r="AE8" s="76">
        <v>135</v>
      </c>
      <c r="AF8" s="76" t="s">
        <v>377</v>
      </c>
      <c r="AG8" s="76">
        <v>805.44359622097897</v>
      </c>
      <c r="AH8" s="76">
        <v>1225.75927354488</v>
      </c>
      <c r="AI8" s="76">
        <v>23.989076139957401</v>
      </c>
      <c r="AJ8" s="76">
        <v>30.881553366790602</v>
      </c>
      <c r="AK8" s="76">
        <v>731.78456338725096</v>
      </c>
      <c r="AL8" s="76">
        <v>34.500411586734501</v>
      </c>
      <c r="AM8" s="76">
        <v>283.500299436999</v>
      </c>
      <c r="AN8" s="76">
        <v>97573.308643505006</v>
      </c>
      <c r="AO8" s="76">
        <v>114.18518781223</v>
      </c>
      <c r="AP8" s="76">
        <v>20.139921433398602</v>
      </c>
      <c r="AQ8" s="76">
        <v>10305.0380165479</v>
      </c>
      <c r="AR8" s="76">
        <v>10.2715913668344</v>
      </c>
      <c r="AS8" s="76">
        <v>410.37850556205001</v>
      </c>
      <c r="AT8" s="76">
        <v>9.6870976167063798</v>
      </c>
      <c r="AU8" s="76">
        <v>20.597116756628299</v>
      </c>
      <c r="AV8" s="76">
        <v>1027.2950551440299</v>
      </c>
      <c r="AW8" s="76">
        <v>2584.9256546239699</v>
      </c>
      <c r="AX8" s="76">
        <v>134.06467720632801</v>
      </c>
      <c r="AY8" s="76">
        <v>61.958508491934701</v>
      </c>
      <c r="AZ8" s="76">
        <f t="shared" si="1"/>
        <v>115407.70874975061</v>
      </c>
      <c r="BA8" s="76">
        <f t="shared" si="2"/>
        <v>17834.400106245608</v>
      </c>
      <c r="BC8" s="69">
        <f t="shared" si="3"/>
        <v>0.16740620831667694</v>
      </c>
      <c r="BD8" s="69">
        <f t="shared" si="3"/>
        <v>0.1693249645200578</v>
      </c>
      <c r="BE8" s="94"/>
      <c r="BF8" s="69">
        <v>0.25474607213406247</v>
      </c>
      <c r="BG8" s="69">
        <v>0.26317054400972073</v>
      </c>
    </row>
    <row r="9" spans="1:59">
      <c r="A9" s="94" t="s">
        <v>378</v>
      </c>
      <c r="B9" s="76">
        <v>153514.78448999999</v>
      </c>
      <c r="C9" s="76">
        <v>23434.164273999999</v>
      </c>
      <c r="D9" s="94"/>
      <c r="E9" s="76" t="s">
        <v>378</v>
      </c>
      <c r="F9" s="76">
        <v>1037.1906681657999</v>
      </c>
      <c r="G9" s="76">
        <v>1592.00273020387</v>
      </c>
      <c r="H9" s="76">
        <v>30.5984930306387</v>
      </c>
      <c r="I9" s="76">
        <v>34.180748910090003</v>
      </c>
      <c r="J9" s="76">
        <v>946.21280521613505</v>
      </c>
      <c r="K9" s="76">
        <v>44.487339407066898</v>
      </c>
      <c r="L9" s="76">
        <v>366.06774241196598</v>
      </c>
      <c r="M9" s="76">
        <v>150876.495989902</v>
      </c>
      <c r="N9" s="76">
        <v>23029.070611396699</v>
      </c>
      <c r="O9" s="76">
        <v>127847.425378506</v>
      </c>
      <c r="P9" s="76">
        <v>148.513449516912</v>
      </c>
      <c r="Q9" s="76">
        <v>26.176110605885199</v>
      </c>
      <c r="R9" s="76">
        <v>13348.221793790601</v>
      </c>
      <c r="S9" s="76">
        <v>12.0376985951045</v>
      </c>
      <c r="T9" s="76">
        <v>519.54510347944404</v>
      </c>
      <c r="U9" s="76">
        <v>12.377208728098401</v>
      </c>
      <c r="V9" s="76">
        <v>27.302355418134098</v>
      </c>
      <c r="W9" s="76">
        <v>1300.7628934561301</v>
      </c>
      <c r="X9" s="76">
        <v>3330.50123734409</v>
      </c>
      <c r="Y9" s="76">
        <v>172.99191234422901</v>
      </c>
      <c r="Z9" s="76">
        <v>79.900320772499498</v>
      </c>
      <c r="AA9" s="94"/>
      <c r="AB9" s="41">
        <f t="shared" si="0"/>
        <v>-1.7185891957330317E-2</v>
      </c>
      <c r="AC9" s="41">
        <f t="shared" si="0"/>
        <v>-1.7286456554064009E-2</v>
      </c>
      <c r="AD9" s="94"/>
      <c r="AE9" s="76">
        <v>146</v>
      </c>
      <c r="AF9" s="76" t="s">
        <v>378</v>
      </c>
      <c r="AG9" s="76">
        <v>280.79414385808502</v>
      </c>
      <c r="AH9" s="76">
        <v>435.61360698466899</v>
      </c>
      <c r="AI9" s="76">
        <v>8.2463245449508502</v>
      </c>
      <c r="AJ9" s="76">
        <v>9.1836703210283108</v>
      </c>
      <c r="AK9" s="76">
        <v>257.199500924235</v>
      </c>
      <c r="AL9" s="76">
        <v>12.176463036134701</v>
      </c>
      <c r="AM9" s="76">
        <v>99.540984037208602</v>
      </c>
      <c r="AN9" s="76">
        <v>34776.772169961303</v>
      </c>
      <c r="AO9" s="76">
        <v>40.091996310084099</v>
      </c>
      <c r="AP9" s="76">
        <v>7.1141789178892303</v>
      </c>
      <c r="AQ9" s="76">
        <v>3633.7033518769199</v>
      </c>
      <c r="AR9" s="76">
        <v>3.1469725956851402</v>
      </c>
      <c r="AS9" s="76">
        <v>141.44330552960099</v>
      </c>
      <c r="AT9" s="76">
        <v>3.3831282232978399</v>
      </c>
      <c r="AU9" s="76">
        <v>7.4008331453803402</v>
      </c>
      <c r="AV9" s="76">
        <v>354.11893904088902</v>
      </c>
      <c r="AW9" s="76">
        <v>902.90408998939995</v>
      </c>
      <c r="AX9" s="76">
        <v>47.352139246099803</v>
      </c>
      <c r="AY9" s="76">
        <v>21.750518824303199</v>
      </c>
      <c r="AZ9" s="76">
        <f t="shared" si="1"/>
        <v>41041.936317367159</v>
      </c>
      <c r="BA9" s="76">
        <f t="shared" si="2"/>
        <v>6265.1641474058561</v>
      </c>
      <c r="BC9" s="69">
        <f t="shared" si="3"/>
        <v>0.27202339269672626</v>
      </c>
      <c r="BD9" s="69">
        <f t="shared" si="3"/>
        <v>0.27205458062668547</v>
      </c>
      <c r="BE9" s="94"/>
      <c r="BF9" s="69">
        <v>0.3250200035249558</v>
      </c>
      <c r="BG9" s="69">
        <v>0.32652251077099304</v>
      </c>
    </row>
    <row r="10" spans="1:59">
      <c r="A10" s="94" t="s">
        <v>379</v>
      </c>
      <c r="B10" s="76">
        <v>203837.07174000001</v>
      </c>
      <c r="C10" s="76">
        <v>32023.194055</v>
      </c>
      <c r="D10" s="94"/>
      <c r="E10" s="76" t="s">
        <v>379</v>
      </c>
      <c r="F10" s="76">
        <v>1370.8004351923801</v>
      </c>
      <c r="G10" s="76">
        <v>2304.3601515677601</v>
      </c>
      <c r="H10" s="76">
        <v>36.712031173354902</v>
      </c>
      <c r="I10" s="76">
        <v>30.473997696169999</v>
      </c>
      <c r="J10" s="76">
        <v>1265.28328433561</v>
      </c>
      <c r="K10" s="76">
        <v>64.620611231446702</v>
      </c>
      <c r="L10" s="76">
        <v>495.450165181302</v>
      </c>
      <c r="M10" s="76">
        <v>200712.406786818</v>
      </c>
      <c r="N10" s="76">
        <v>31469.603803965001</v>
      </c>
      <c r="O10" s="76">
        <v>169242.802982853</v>
      </c>
      <c r="P10" s="76">
        <v>170.09879815032201</v>
      </c>
      <c r="Q10" s="76">
        <v>35.549421782767503</v>
      </c>
      <c r="R10" s="76">
        <v>18522.192123987901</v>
      </c>
      <c r="S10" s="76">
        <v>11.656382876701</v>
      </c>
      <c r="T10" s="76">
        <v>673.90029685235004</v>
      </c>
      <c r="U10" s="76">
        <v>17.465632147797798</v>
      </c>
      <c r="V10" s="76">
        <v>34.002502686882998</v>
      </c>
      <c r="W10" s="76">
        <v>1686.8938566003601</v>
      </c>
      <c r="X10" s="76">
        <v>4388.7108957930304</v>
      </c>
      <c r="Y10" s="76">
        <v>251.79550301206399</v>
      </c>
      <c r="Z10" s="76">
        <v>109.637713696765</v>
      </c>
      <c r="AA10" s="94"/>
      <c r="AB10" s="41">
        <f t="shared" si="0"/>
        <v>-1.5329228027606352E-2</v>
      </c>
      <c r="AC10" s="41">
        <f t="shared" si="0"/>
        <v>-1.7287165361587753E-2</v>
      </c>
      <c r="AD10" s="94"/>
      <c r="AE10" s="76">
        <v>147</v>
      </c>
      <c r="AF10" s="76" t="s">
        <v>379</v>
      </c>
      <c r="AG10" s="76">
        <v>457.59583558042101</v>
      </c>
      <c r="AH10" s="76">
        <v>784.74729053355304</v>
      </c>
      <c r="AI10" s="76">
        <v>11.8934390059023</v>
      </c>
      <c r="AJ10" s="76">
        <v>9.5005283349141596</v>
      </c>
      <c r="AK10" s="76">
        <v>422.47754106527998</v>
      </c>
      <c r="AL10" s="76">
        <v>22.077190102472699</v>
      </c>
      <c r="AM10" s="76">
        <v>166.109378449068</v>
      </c>
      <c r="AN10" s="76">
        <v>55942.490759258297</v>
      </c>
      <c r="AO10" s="76">
        <v>53.5133372153228</v>
      </c>
      <c r="AP10" s="76">
        <v>11.901500046002599</v>
      </c>
      <c r="AQ10" s="76">
        <v>6246.00949714333</v>
      </c>
      <c r="AR10" s="76">
        <v>3.6851757558631899</v>
      </c>
      <c r="AS10" s="76">
        <v>224.16428767132001</v>
      </c>
      <c r="AT10" s="76">
        <v>5.9442814093334801</v>
      </c>
      <c r="AU10" s="76">
        <v>10.9573456565077</v>
      </c>
      <c r="AV10" s="76">
        <v>561.04767003545101</v>
      </c>
      <c r="AW10" s="76">
        <v>1462.00823399666</v>
      </c>
      <c r="AX10" s="76">
        <v>86.043813137970105</v>
      </c>
      <c r="AY10" s="76">
        <v>36.938986356131899</v>
      </c>
      <c r="AZ10" s="76">
        <f t="shared" si="1"/>
        <v>66519.10609075379</v>
      </c>
      <c r="BA10" s="76">
        <f t="shared" si="2"/>
        <v>10576.615331495494</v>
      </c>
      <c r="BC10" s="69">
        <f t="shared" si="3"/>
        <v>0.33141501891014397</v>
      </c>
      <c r="BD10" s="69">
        <f t="shared" si="3"/>
        <v>0.33608987889967962</v>
      </c>
      <c r="BE10" s="94"/>
      <c r="BF10" s="69">
        <v>0.42736817993941384</v>
      </c>
      <c r="BG10" s="69">
        <v>0.43075297529784429</v>
      </c>
    </row>
    <row r="11" spans="1:59">
      <c r="A11" s="94" t="s">
        <v>380</v>
      </c>
      <c r="B11" s="76">
        <v>1365417.8803000001</v>
      </c>
      <c r="C11" s="76">
        <v>211411.65085000001</v>
      </c>
      <c r="D11" s="94"/>
      <c r="E11" s="76" t="s">
        <v>380</v>
      </c>
      <c r="F11" s="76">
        <v>7546.0600219359803</v>
      </c>
      <c r="G11" s="76">
        <v>12053.5798475503</v>
      </c>
      <c r="H11" s="76">
        <v>215.21753986232099</v>
      </c>
      <c r="I11" s="76">
        <v>168.36733654105799</v>
      </c>
      <c r="J11" s="76">
        <v>6941.9620353070204</v>
      </c>
      <c r="K11" s="76">
        <v>334.09367141211601</v>
      </c>
      <c r="L11" s="76">
        <v>2691.9398568097999</v>
      </c>
      <c r="M11" s="76">
        <v>1099565.7742212401</v>
      </c>
      <c r="N11" s="76">
        <v>170092.42993094001</v>
      </c>
      <c r="O11" s="76">
        <v>929473.344290304</v>
      </c>
      <c r="P11" s="76">
        <v>1062.5854633839799</v>
      </c>
      <c r="Q11" s="76">
        <v>194.77757227026399</v>
      </c>
      <c r="R11" s="76">
        <v>99544.051420603297</v>
      </c>
      <c r="S11" s="76">
        <v>70.609791056950897</v>
      </c>
      <c r="T11" s="76">
        <v>3669.8185662240799</v>
      </c>
      <c r="U11" s="76">
        <v>90.521102641688501</v>
      </c>
      <c r="V11" s="76">
        <v>204.335054812414</v>
      </c>
      <c r="W11" s="76">
        <v>9189.3517551546793</v>
      </c>
      <c r="X11" s="76">
        <v>24225.878104245501</v>
      </c>
      <c r="Y11" s="76">
        <v>1301.5856552963301</v>
      </c>
      <c r="Z11" s="76">
        <v>587.69513583227103</v>
      </c>
      <c r="AA11" s="94"/>
      <c r="AB11" s="41">
        <f t="shared" si="0"/>
        <v>-0.1947038411569276</v>
      </c>
      <c r="AC11" s="41">
        <f t="shared" si="0"/>
        <v>-0.19544438895837701</v>
      </c>
      <c r="AD11" s="94"/>
      <c r="AE11" s="76">
        <v>148</v>
      </c>
      <c r="AF11" s="76" t="s">
        <v>380</v>
      </c>
      <c r="AG11" s="76">
        <v>2055.4292794343501</v>
      </c>
      <c r="AH11" s="76">
        <v>3315.67890604992</v>
      </c>
      <c r="AI11" s="76">
        <v>58.235602930633597</v>
      </c>
      <c r="AJ11" s="76">
        <v>45.549015041210602</v>
      </c>
      <c r="AK11" s="76">
        <v>1896.8352043057801</v>
      </c>
      <c r="AL11" s="76">
        <v>91.979398512485403</v>
      </c>
      <c r="AM11" s="76">
        <v>736.05859076127695</v>
      </c>
      <c r="AN11" s="76">
        <v>253745.532137742</v>
      </c>
      <c r="AO11" s="76">
        <v>287.09519599177702</v>
      </c>
      <c r="AP11" s="76">
        <v>53.205689717589301</v>
      </c>
      <c r="AQ11" s="76">
        <v>27246.795127812198</v>
      </c>
      <c r="AR11" s="76">
        <v>18.527615513653</v>
      </c>
      <c r="AS11" s="76">
        <v>1004.50466848096</v>
      </c>
      <c r="AT11" s="76">
        <v>24.908620306230201</v>
      </c>
      <c r="AU11" s="76">
        <v>55.474050842305601</v>
      </c>
      <c r="AV11" s="76">
        <v>2515.2622727162302</v>
      </c>
      <c r="AW11" s="76">
        <v>6604.99869145091</v>
      </c>
      <c r="AX11" s="76">
        <v>358.33859309402101</v>
      </c>
      <c r="AY11" s="76">
        <v>160.94833779682401</v>
      </c>
      <c r="AZ11" s="76">
        <f t="shared" si="1"/>
        <v>300275.35699850036</v>
      </c>
      <c r="BA11" s="76">
        <f t="shared" si="2"/>
        <v>46529.824860758352</v>
      </c>
      <c r="BC11" s="69">
        <f t="shared" si="3"/>
        <v>0.27308539792552955</v>
      </c>
      <c r="BD11" s="69">
        <f t="shared" si="3"/>
        <v>0.27355611816263742</v>
      </c>
      <c r="BE11" s="94"/>
      <c r="BF11" s="69">
        <v>0.35355600771311912</v>
      </c>
      <c r="BG11" s="69">
        <v>0.35616312453357807</v>
      </c>
    </row>
    <row r="12" spans="1:59">
      <c r="A12" s="94" t="s">
        <v>381</v>
      </c>
      <c r="B12" s="76">
        <v>126414.11748</v>
      </c>
      <c r="C12" s="76">
        <v>20574.239894999999</v>
      </c>
      <c r="D12" s="94"/>
      <c r="E12" s="76" t="s">
        <v>381</v>
      </c>
      <c r="F12" s="76">
        <v>727.28611418839603</v>
      </c>
      <c r="G12" s="76">
        <v>1024.27647701405</v>
      </c>
      <c r="H12" s="76">
        <v>22.3075571134884</v>
      </c>
      <c r="I12" s="76">
        <v>38.014327507619697</v>
      </c>
      <c r="J12" s="76">
        <v>642.63908254655905</v>
      </c>
      <c r="K12" s="76">
        <v>29.299274458903099</v>
      </c>
      <c r="L12" s="76">
        <v>248.960171960515</v>
      </c>
      <c r="M12" s="76">
        <v>95887.536035428202</v>
      </c>
      <c r="N12" s="76">
        <v>15569.4717817203</v>
      </c>
      <c r="O12" s="76">
        <v>80318.064253707897</v>
      </c>
      <c r="P12" s="76">
        <v>100.190094853861</v>
      </c>
      <c r="Q12" s="76">
        <v>17.3743612383361</v>
      </c>
      <c r="R12" s="76">
        <v>8882.7615337555108</v>
      </c>
      <c r="S12" s="76">
        <v>12.2376777614268</v>
      </c>
      <c r="T12" s="76">
        <v>375.34524457525202</v>
      </c>
      <c r="U12" s="76">
        <v>8.5667380964191295</v>
      </c>
      <c r="V12" s="76">
        <v>16.964236401615999</v>
      </c>
      <c r="W12" s="76">
        <v>939.33038928112705</v>
      </c>
      <c r="X12" s="76">
        <v>2315.8856958613701</v>
      </c>
      <c r="Y12" s="76">
        <v>113.51379983134601</v>
      </c>
      <c r="Z12" s="76">
        <v>54.519005274557998</v>
      </c>
      <c r="AA12" s="94"/>
      <c r="AB12" s="41">
        <f t="shared" si="0"/>
        <v>-0.24148079386308585</v>
      </c>
      <c r="AC12" s="41">
        <f t="shared" si="0"/>
        <v>-0.2432540953552296</v>
      </c>
      <c r="AD12" s="94"/>
      <c r="AE12" s="76">
        <v>159</v>
      </c>
      <c r="AF12" s="76" t="s">
        <v>381</v>
      </c>
      <c r="AG12" s="76">
        <v>70.014603979957101</v>
      </c>
      <c r="AH12" s="76">
        <v>95.554821842128703</v>
      </c>
      <c r="AI12" s="76">
        <v>2.1682422895978499</v>
      </c>
      <c r="AJ12" s="76">
        <v>4.3816934882312601</v>
      </c>
      <c r="AK12" s="76">
        <v>60.835866341096299</v>
      </c>
      <c r="AL12" s="76">
        <v>2.78096096218494</v>
      </c>
      <c r="AM12" s="76">
        <v>23.661957018954499</v>
      </c>
      <c r="AN12" s="76">
        <v>7294.8171048089298</v>
      </c>
      <c r="AO12" s="76">
        <v>9.1890568176778196</v>
      </c>
      <c r="AP12" s="76">
        <v>1.62684442581315</v>
      </c>
      <c r="AQ12" s="76">
        <v>838.11192408279396</v>
      </c>
      <c r="AR12" s="76">
        <v>1.36776855134546</v>
      </c>
      <c r="AS12" s="76">
        <v>36.8238643821837</v>
      </c>
      <c r="AT12" s="76">
        <v>0.83137549253316201</v>
      </c>
      <c r="AU12" s="76">
        <v>1.48612665263209</v>
      </c>
      <c r="AV12" s="76">
        <v>92.125787432751693</v>
      </c>
      <c r="AW12" s="76">
        <v>221.795603445507</v>
      </c>
      <c r="AX12" s="76">
        <v>10.755978663754</v>
      </c>
      <c r="AY12" s="76">
        <v>5.2040094267298302</v>
      </c>
      <c r="AZ12" s="76">
        <f t="shared" si="1"/>
        <v>8773.533590104802</v>
      </c>
      <c r="BA12" s="76">
        <f t="shared" si="2"/>
        <v>1478.7164852958722</v>
      </c>
      <c r="BC12" s="69">
        <f t="shared" si="3"/>
        <v>9.1498164963412829E-2</v>
      </c>
      <c r="BD12" s="69">
        <f t="shared" si="3"/>
        <v>9.4975379128275472E-2</v>
      </c>
      <c r="BE12" s="94"/>
      <c r="BF12" s="69">
        <v>0.13196445145851668</v>
      </c>
      <c r="BG12" s="69">
        <v>0.1376505244712263</v>
      </c>
    </row>
    <row r="13" spans="1:59">
      <c r="A13" s="94" t="s">
        <v>382</v>
      </c>
      <c r="B13" s="76">
        <v>3073.1910171999998</v>
      </c>
      <c r="C13" s="76">
        <v>476.34084000000001</v>
      </c>
      <c r="D13" s="94"/>
      <c r="E13" s="76" t="s">
        <v>382</v>
      </c>
      <c r="F13" s="76">
        <v>0</v>
      </c>
      <c r="G13" s="76">
        <v>0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94"/>
      <c r="AB13" s="41">
        <f t="shared" si="0"/>
        <v>-1</v>
      </c>
      <c r="AC13" s="41">
        <f t="shared" si="0"/>
        <v>-1</v>
      </c>
      <c r="AD13" s="94"/>
      <c r="AZ13" s="76">
        <f t="shared" si="1"/>
        <v>0</v>
      </c>
      <c r="BA13" s="76">
        <f t="shared" si="2"/>
        <v>0</v>
      </c>
      <c r="BC13" s="69" t="e">
        <f t="shared" si="3"/>
        <v>#DIV/0!</v>
      </c>
      <c r="BD13" s="69" t="e">
        <f t="shared" si="3"/>
        <v>#DIV/0!</v>
      </c>
      <c r="BE13" s="94"/>
      <c r="BF13" s="69" t="e">
        <v>#DIV/0!</v>
      </c>
      <c r="BG13" s="69" t="e">
        <v>#DIV/0!</v>
      </c>
    </row>
    <row r="14" spans="1:59">
      <c r="A14" s="94" t="s">
        <v>471</v>
      </c>
      <c r="B14" s="76">
        <v>2267.8584925999999</v>
      </c>
      <c r="C14" s="76">
        <v>370.68489176000003</v>
      </c>
      <c r="D14" s="94"/>
      <c r="E14" s="76" t="s">
        <v>383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94"/>
      <c r="AB14" s="41">
        <f t="shared" si="0"/>
        <v>-1</v>
      </c>
      <c r="AC14" s="41">
        <f t="shared" si="0"/>
        <v>-1</v>
      </c>
      <c r="AD14" s="94"/>
      <c r="AZ14" s="76">
        <f t="shared" si="1"/>
        <v>0</v>
      </c>
      <c r="BA14" s="76">
        <f t="shared" ref="BA14:BA15" si="4">SUM(AG14:AY14)-AN14</f>
        <v>0</v>
      </c>
      <c r="BC14" s="69" t="e">
        <f t="shared" si="3"/>
        <v>#DIV/0!</v>
      </c>
      <c r="BD14" s="69" t="e">
        <f t="shared" si="3"/>
        <v>#DIV/0!</v>
      </c>
      <c r="BE14" s="94"/>
      <c r="BF14" s="69" t="e">
        <v>#DIV/0!</v>
      </c>
      <c r="BG14" s="69" t="e">
        <v>#DIV/0!</v>
      </c>
    </row>
    <row r="15" spans="1:59">
      <c r="A15" s="95" t="s">
        <v>384</v>
      </c>
      <c r="B15" s="76">
        <v>1282.3371939000001</v>
      </c>
      <c r="C15" s="76">
        <v>198.29427175999999</v>
      </c>
      <c r="D15" s="94"/>
      <c r="E15" s="76" t="s">
        <v>384</v>
      </c>
      <c r="F15" s="76">
        <v>3.5083074565827203E-2</v>
      </c>
      <c r="G15" s="76">
        <v>5.5265556639494597E-2</v>
      </c>
      <c r="H15" s="76">
        <v>1.02489778821298E-3</v>
      </c>
      <c r="I15" s="76">
        <v>7.6828000903894796E-4</v>
      </c>
      <c r="J15" s="76">
        <v>3.2560086421182001E-2</v>
      </c>
      <c r="K15" s="76">
        <v>1.51842336458384E-3</v>
      </c>
      <c r="L15" s="76">
        <v>1.25353042653924E-2</v>
      </c>
      <c r="M15" s="76">
        <v>5.3348188375028096</v>
      </c>
      <c r="N15" s="76">
        <v>0.78830329767357099</v>
      </c>
      <c r="O15" s="76">
        <v>4.5465155398292403</v>
      </c>
      <c r="P15" s="76">
        <v>5.2856994989996398E-3</v>
      </c>
      <c r="Q15" s="76">
        <v>9.0900235343397404E-4</v>
      </c>
      <c r="R15" s="76">
        <v>0.45947064821397998</v>
      </c>
      <c r="S15" s="76">
        <v>3.0352849749499801E-4</v>
      </c>
      <c r="T15" s="76">
        <v>1.71867171525102E-2</v>
      </c>
      <c r="U15" s="76">
        <v>4.1390102349575899E-4</v>
      </c>
      <c r="V15" s="76">
        <v>1.00518835739126E-3</v>
      </c>
      <c r="W15" s="76">
        <v>4.30457183485176E-2</v>
      </c>
      <c r="X15" s="76">
        <v>0.113290574689837</v>
      </c>
      <c r="Y15" s="76">
        <v>5.9128349785325003E-3</v>
      </c>
      <c r="Z15" s="76">
        <v>2.7238615056465799E-3</v>
      </c>
      <c r="AA15" s="94"/>
      <c r="AB15" s="41">
        <f t="shared" si="0"/>
        <v>-0.99583976908501115</v>
      </c>
      <c r="AC15" s="41">
        <f t="shared" si="0"/>
        <v>-0.99602457856862514</v>
      </c>
      <c r="AD15" s="94"/>
      <c r="AE15" s="76">
        <v>162</v>
      </c>
      <c r="AF15" s="76" t="s">
        <v>384</v>
      </c>
      <c r="AG15" s="76">
        <v>1.5173226769547901E-2</v>
      </c>
      <c r="AH15" s="76">
        <v>2.3902089276816599E-2</v>
      </c>
      <c r="AI15" s="76">
        <v>4.4326271927275202E-4</v>
      </c>
      <c r="AJ15" s="76">
        <v>3.3227658968826198E-4</v>
      </c>
      <c r="AK15" s="76">
        <v>1.4082115201745101E-2</v>
      </c>
      <c r="AL15" s="76">
        <v>6.5671076572471E-4</v>
      </c>
      <c r="AM15" s="76">
        <v>5.4214449482969896E-3</v>
      </c>
      <c r="AN15" s="76">
        <v>1.96634430810809</v>
      </c>
      <c r="AO15" s="76">
        <v>2.2860423778183702E-3</v>
      </c>
      <c r="AP15" s="76">
        <v>3.9313994147960302E-4</v>
      </c>
      <c r="AQ15" s="76">
        <v>0.19871810590848299</v>
      </c>
      <c r="AR15" s="76">
        <v>1.3127394299772201E-4</v>
      </c>
      <c r="AS15" s="76">
        <v>7.4331756477477003E-3</v>
      </c>
      <c r="AT15" s="76">
        <v>1.7900993952935001E-4</v>
      </c>
      <c r="AU15" s="76">
        <v>4.3473852838360401E-4</v>
      </c>
      <c r="AV15" s="76">
        <v>1.8617035122588201E-2</v>
      </c>
      <c r="AW15" s="76">
        <v>4.8997579375281902E-2</v>
      </c>
      <c r="AX15" s="76">
        <v>2.5572851736796998E-3</v>
      </c>
      <c r="AY15" s="76">
        <v>1.1780559907492701E-3</v>
      </c>
      <c r="AZ15" s="76">
        <f t="shared" si="1"/>
        <v>2.3072808763279209</v>
      </c>
      <c r="BA15" s="76">
        <f t="shared" si="4"/>
        <v>0.34093656821983087</v>
      </c>
      <c r="BC15" s="69">
        <f t="shared" si="3"/>
        <v>0.43249470068377099</v>
      </c>
      <c r="BD15" s="69">
        <f t="shared" si="3"/>
        <v>0.43249415450372697</v>
      </c>
      <c r="BE15" s="94"/>
      <c r="BF15" s="69">
        <v>0.41466812500411188</v>
      </c>
      <c r="BG15" s="69">
        <v>0.41466805654177852</v>
      </c>
    </row>
    <row r="16" spans="1:59">
      <c r="A16" s="76"/>
      <c r="B16" s="94"/>
      <c r="C16" s="94"/>
      <c r="D16" s="94"/>
      <c r="E16" s="94"/>
      <c r="BC16" s="94"/>
      <c r="BD16" s="94"/>
      <c r="BE16" s="94"/>
      <c r="BF16" s="94"/>
      <c r="BG16" s="94"/>
    </row>
    <row r="17" spans="1:78">
      <c r="A17" s="2"/>
      <c r="B17" s="94"/>
      <c r="C17" s="94"/>
      <c r="D17" s="94"/>
      <c r="E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</row>
    <row r="18" spans="1:78">
      <c r="A18" s="2" t="s">
        <v>371</v>
      </c>
      <c r="B18" s="1">
        <f>SUM(B3:B15)</f>
        <v>3114142.6520126993</v>
      </c>
      <c r="C18" s="1">
        <f>SUM(C3:C15)</f>
        <v>481547.11970172002</v>
      </c>
      <c r="D18" s="94"/>
      <c r="E18" s="94"/>
      <c r="F18" s="1">
        <f>SUM(F3:F15)</f>
        <v>19275.142045270783</v>
      </c>
      <c r="G18" s="1">
        <f t="shared" ref="G18:Z18" si="5">SUM(G3:G15)</f>
        <v>29976.158192302457</v>
      </c>
      <c r="H18" s="1">
        <f t="shared" si="5"/>
        <v>562.62554569564031</v>
      </c>
      <c r="I18" s="1">
        <f t="shared" si="5"/>
        <v>594.50102401615743</v>
      </c>
      <c r="J18" s="1">
        <f t="shared" si="5"/>
        <v>17616.486137912329</v>
      </c>
      <c r="K18" s="1">
        <f t="shared" si="5"/>
        <v>837.26229919024229</v>
      </c>
      <c r="L18" s="1">
        <f t="shared" si="5"/>
        <v>6825.6395957164132</v>
      </c>
      <c r="M18" s="1">
        <f t="shared" si="5"/>
        <v>2785892.3470321056</v>
      </c>
      <c r="N18" s="1">
        <f t="shared" si="5"/>
        <v>430111.239371932</v>
      </c>
      <c r="O18" s="1">
        <f t="shared" si="5"/>
        <v>2355781.1076601772</v>
      </c>
      <c r="P18" s="1">
        <f t="shared" si="5"/>
        <v>2726.3396543233143</v>
      </c>
      <c r="Q18" s="1">
        <f t="shared" si="5"/>
        <v>489.04226958481291</v>
      </c>
      <c r="R18" s="1">
        <f t="shared" si="5"/>
        <v>249964.16670985502</v>
      </c>
      <c r="S18" s="1">
        <f t="shared" si="5"/>
        <v>214.60494976934103</v>
      </c>
      <c r="T18" s="1">
        <f t="shared" si="5"/>
        <v>9609.2306324861838</v>
      </c>
      <c r="U18" s="1">
        <f t="shared" si="5"/>
        <v>231.40290798988082</v>
      </c>
      <c r="V18" s="1">
        <f t="shared" si="5"/>
        <v>506.84651806610407</v>
      </c>
      <c r="W18" s="1">
        <f t="shared" si="5"/>
        <v>24058.22423434029</v>
      </c>
      <c r="X18" s="1">
        <f t="shared" si="5"/>
        <v>61875.148714991839</v>
      </c>
      <c r="Y18" s="1">
        <f t="shared" si="5"/>
        <v>3257.2603596126473</v>
      </c>
      <c r="Z18" s="1">
        <f t="shared" si="5"/>
        <v>1491.1575808090947</v>
      </c>
      <c r="AA18" s="1"/>
      <c r="AD18" s="1"/>
      <c r="AG18" s="1">
        <f t="shared" ref="AG18:BA18" si="6">SUM(AG3:AG15)</f>
        <v>4023.5869365106282</v>
      </c>
      <c r="AH18" s="1">
        <f t="shared" si="6"/>
        <v>6376.3471544697668</v>
      </c>
      <c r="AI18" s="1">
        <f t="shared" si="6"/>
        <v>115.4066427648782</v>
      </c>
      <c r="AJ18" s="1">
        <f t="shared" si="6"/>
        <v>117.78796376092203</v>
      </c>
      <c r="AK18" s="1">
        <f t="shared" si="6"/>
        <v>3687.4316719292847</v>
      </c>
      <c r="AL18" s="1">
        <f t="shared" si="6"/>
        <v>178.34326937763743</v>
      </c>
      <c r="AM18" s="1">
        <f t="shared" si="6"/>
        <v>1432.2236161973524</v>
      </c>
      <c r="AN18" s="1">
        <f t="shared" si="6"/>
        <v>490282.09023303416</v>
      </c>
      <c r="AO18" s="1">
        <f t="shared" si="6"/>
        <v>554.00171341542443</v>
      </c>
      <c r="AP18" s="1">
        <f t="shared" si="6"/>
        <v>102.60912333664544</v>
      </c>
      <c r="AQ18" s="1">
        <f t="shared" si="6"/>
        <v>52694.23913356541</v>
      </c>
      <c r="AR18" s="1">
        <f t="shared" si="6"/>
        <v>42.528192622714101</v>
      </c>
      <c r="AS18" s="1">
        <f t="shared" si="6"/>
        <v>2004.5545985362166</v>
      </c>
      <c r="AT18" s="1">
        <f t="shared" si="6"/>
        <v>49.041861091265623</v>
      </c>
      <c r="AU18" s="1">
        <f t="shared" si="6"/>
        <v>104.44616191241958</v>
      </c>
      <c r="AV18" s="1">
        <f t="shared" si="6"/>
        <v>5018.4396429805629</v>
      </c>
      <c r="AW18" s="1">
        <f t="shared" si="6"/>
        <v>12912.552249800192</v>
      </c>
      <c r="AX18" s="1">
        <f t="shared" si="6"/>
        <v>694.0547654395674</v>
      </c>
      <c r="AY18" s="1">
        <f t="shared" si="6"/>
        <v>313.81043973992223</v>
      </c>
      <c r="AZ18" s="1">
        <f t="shared" si="6"/>
        <v>580703.49537048489</v>
      </c>
      <c r="BA18" s="1">
        <f t="shared" si="6"/>
        <v>90421.405137450798</v>
      </c>
      <c r="BC18" s="18"/>
      <c r="BD18" s="18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</row>
    <row r="19" spans="1:78">
      <c r="A19" s="94"/>
      <c r="B19" s="76"/>
      <c r="C19" s="76"/>
      <c r="D19" s="94"/>
      <c r="E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</row>
    <row r="20" spans="1:78">
      <c r="A20" s="94"/>
      <c r="B20" s="94"/>
      <c r="C20" s="94"/>
      <c r="D20" s="94"/>
      <c r="E20" s="94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</row>
    <row r="21" spans="1:78" s="76" customFormat="1">
      <c r="A21" s="94"/>
      <c r="D21" s="94"/>
      <c r="E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</row>
    <row r="22" spans="1:78" s="76" customFormat="1">
      <c r="A22" s="94"/>
      <c r="B22" s="94"/>
      <c r="C22" s="94"/>
      <c r="D22" s="94"/>
      <c r="E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</row>
    <row r="23" spans="1:78" s="76" customFormat="1">
      <c r="A23" s="94"/>
      <c r="B23" s="94"/>
      <c r="C23" s="94"/>
      <c r="D23" s="94"/>
      <c r="E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</row>
    <row r="24" spans="1:78" s="76" customFormat="1">
      <c r="A24" s="94"/>
      <c r="B24" s="94"/>
      <c r="C24" s="94"/>
      <c r="D24" s="94"/>
      <c r="E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</row>
    <row r="25" spans="1:78" s="76" customFormat="1">
      <c r="A25" s="94"/>
      <c r="B25" s="94"/>
      <c r="C25" s="94"/>
      <c r="D25" s="94"/>
      <c r="E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</row>
    <row r="26" spans="1:78" s="76" customFormat="1">
      <c r="A26" s="94"/>
      <c r="B26" s="94"/>
      <c r="C26" s="94"/>
      <c r="D26" s="94"/>
      <c r="E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</row>
    <row r="27" spans="1:78" s="76" customFormat="1">
      <c r="A27" s="94"/>
      <c r="B27" s="94"/>
      <c r="C27" s="94"/>
      <c r="D27" s="94"/>
      <c r="E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</row>
    <row r="28" spans="1:78" s="76" customFormat="1">
      <c r="A28" s="94"/>
      <c r="B28" s="94"/>
      <c r="C28" s="94"/>
      <c r="D28" s="94"/>
      <c r="E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</row>
    <row r="29" spans="1:78" s="76" customFormat="1">
      <c r="A29" s="94"/>
      <c r="B29" s="94"/>
      <c r="C29" s="94"/>
      <c r="D29" s="94"/>
      <c r="E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</row>
    <row r="30" spans="1:78" s="76" customFormat="1">
      <c r="A30" s="94"/>
      <c r="B30" s="94"/>
      <c r="C30" s="94"/>
      <c r="D30" s="94"/>
      <c r="E30" s="94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</row>
    <row r="31" spans="1:78" s="76" customFormat="1">
      <c r="A31" s="94"/>
      <c r="B31" s="94"/>
      <c r="C31" s="94"/>
      <c r="D31" s="94"/>
      <c r="E31" s="94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</row>
    <row r="32" spans="1:78" s="76" customFormat="1">
      <c r="A32" s="94"/>
      <c r="B32" s="94"/>
      <c r="C32" s="94"/>
      <c r="D32" s="94"/>
      <c r="E32" s="94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</row>
    <row r="33" spans="1:78" s="76" customFormat="1">
      <c r="A33" s="94"/>
      <c r="B33" s="94"/>
      <c r="C33" s="94"/>
      <c r="D33" s="94"/>
      <c r="E33" s="94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</row>
    <row r="34" spans="1:78" s="76" customFormat="1">
      <c r="A34" s="94"/>
      <c r="B34" s="94"/>
      <c r="C34" s="94"/>
      <c r="D34" s="94"/>
      <c r="E34" s="94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</row>
    <row r="35" spans="1:78" s="76" customFormat="1">
      <c r="A35" s="94"/>
      <c r="B35" s="94"/>
      <c r="C35" s="94"/>
      <c r="D35" s="94"/>
      <c r="E35" s="94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</row>
    <row r="36" spans="1:78" s="76" customFormat="1">
      <c r="A36" s="94"/>
      <c r="B36" s="94"/>
      <c r="C36" s="94"/>
      <c r="D36" s="94"/>
      <c r="E36" s="94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</row>
    <row r="37" spans="1:78" s="76" customFormat="1">
      <c r="A37" s="94"/>
      <c r="B37" s="94"/>
      <c r="C37" s="94"/>
      <c r="D37" s="94"/>
      <c r="E37" s="94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</row>
    <row r="38" spans="1:78" s="76" customFormat="1">
      <c r="A38" s="94"/>
      <c r="B38" s="94"/>
      <c r="C38" s="94"/>
      <c r="D38" s="94"/>
      <c r="E38" s="94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</row>
    <row r="39" spans="1:78" s="76" customFormat="1">
      <c r="A39" s="94"/>
      <c r="B39" s="94"/>
      <c r="C39" s="94"/>
      <c r="D39" s="94"/>
      <c r="E39" s="94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</row>
    <row r="40" spans="1:78" s="76" customFormat="1">
      <c r="A40" s="94"/>
      <c r="B40" s="94"/>
      <c r="C40" s="94"/>
      <c r="D40" s="94"/>
      <c r="E40" s="94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</row>
    <row r="41" spans="1:78" s="76" customFormat="1">
      <c r="A41" s="94"/>
      <c r="B41" s="94"/>
      <c r="C41" s="94"/>
      <c r="D41" s="94"/>
      <c r="E41" s="94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</row>
    <row r="42" spans="1:78" s="76" customFormat="1">
      <c r="A42" s="94"/>
      <c r="B42" s="94"/>
      <c r="C42" s="94"/>
      <c r="D42" s="94"/>
      <c r="E42" s="94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</row>
    <row r="43" spans="1:78" s="76" customFormat="1">
      <c r="A43" s="94"/>
      <c r="B43" s="94"/>
      <c r="C43" s="94"/>
      <c r="D43" s="94"/>
      <c r="E43" s="94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</row>
    <row r="44" spans="1:78" s="76" customFormat="1">
      <c r="A44" s="94"/>
      <c r="B44" s="94"/>
      <c r="C44" s="94"/>
      <c r="D44" s="94"/>
      <c r="E44" s="94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</row>
    <row r="45" spans="1:78" s="76" customFormat="1">
      <c r="A45" s="94"/>
      <c r="B45" s="94"/>
      <c r="C45" s="94"/>
      <c r="D45" s="94"/>
      <c r="E45" s="94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</row>
    <row r="46" spans="1:78" s="76" customFormat="1">
      <c r="A46" s="94"/>
      <c r="B46" s="94"/>
      <c r="C46" s="94"/>
      <c r="D46" s="94"/>
      <c r="E46" s="94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</row>
    <row r="47" spans="1:78" s="76" customFormat="1">
      <c r="A47" s="94"/>
      <c r="B47" s="94"/>
      <c r="C47" s="94"/>
      <c r="D47" s="94"/>
      <c r="E47" s="94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</row>
    <row r="48" spans="1:78" s="76" customFormat="1">
      <c r="A48" s="94"/>
      <c r="B48" s="94"/>
      <c r="C48" s="94"/>
      <c r="D48" s="94"/>
      <c r="E48" s="94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</row>
    <row r="49" spans="1:78" s="76" customFormat="1">
      <c r="A49" s="94"/>
      <c r="B49" s="94"/>
      <c r="C49" s="94"/>
      <c r="D49" s="94"/>
      <c r="E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</row>
    <row r="50" spans="1:78" s="76" customFormat="1">
      <c r="A50" s="94"/>
      <c r="B50" s="94"/>
      <c r="C50" s="94"/>
      <c r="D50" s="94"/>
      <c r="E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</row>
    <row r="51" spans="1:78" s="76" customFormat="1">
      <c r="A51" s="94"/>
      <c r="B51" s="94"/>
      <c r="C51" s="94"/>
      <c r="D51" s="94"/>
      <c r="E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</row>
    <row r="52" spans="1:78" s="76" customFormat="1">
      <c r="A52" s="94"/>
      <c r="B52" s="94"/>
      <c r="C52" s="94"/>
      <c r="D52" s="94"/>
      <c r="E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</row>
    <row r="53" spans="1:78" s="76" customFormat="1">
      <c r="A53" s="94"/>
      <c r="B53" s="94"/>
      <c r="C53" s="94"/>
      <c r="D53" s="94"/>
      <c r="E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</row>
    <row r="54" spans="1:78" s="76" customFormat="1">
      <c r="A54" s="94"/>
      <c r="B54" s="94"/>
      <c r="C54" s="94"/>
      <c r="D54" s="94"/>
      <c r="E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</row>
    <row r="55" spans="1:78" s="76" customFormat="1">
      <c r="A55" s="94"/>
      <c r="B55" s="94"/>
      <c r="C55" s="94"/>
      <c r="D55" s="94"/>
      <c r="E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</row>
    <row r="56" spans="1:78" s="76" customFormat="1">
      <c r="A56" s="94"/>
      <c r="B56" s="94"/>
      <c r="C56" s="94"/>
      <c r="D56" s="94"/>
      <c r="E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</row>
    <row r="57" spans="1:78" s="76" customFormat="1">
      <c r="A57" s="94"/>
      <c r="B57" s="94"/>
      <c r="C57" s="94"/>
      <c r="D57" s="94"/>
      <c r="E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</row>
    <row r="58" spans="1:78" s="76" customFormat="1">
      <c r="A58" s="94"/>
      <c r="B58" s="94"/>
      <c r="C58" s="94"/>
      <c r="D58" s="94"/>
      <c r="E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</row>
    <row r="59" spans="1:78" s="76" customFormat="1">
      <c r="A59" s="94"/>
      <c r="B59" s="94"/>
      <c r="C59" s="94"/>
      <c r="D59" s="94"/>
      <c r="E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</row>
    <row r="60" spans="1:78" s="76" customFormat="1">
      <c r="A60" s="94"/>
      <c r="B60" s="94"/>
      <c r="C60" s="94"/>
      <c r="D60" s="94"/>
      <c r="E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</row>
    <row r="61" spans="1:78" s="76" customFormat="1">
      <c r="A61" s="94"/>
      <c r="B61" s="94"/>
      <c r="C61" s="94"/>
      <c r="D61" s="94"/>
      <c r="E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</row>
    <row r="62" spans="1:78" s="76" customFormat="1">
      <c r="A62" s="94"/>
      <c r="B62" s="94"/>
      <c r="C62" s="94"/>
      <c r="D62" s="94"/>
      <c r="E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</row>
    <row r="63" spans="1:78" s="76" customFormat="1">
      <c r="A63" s="94"/>
      <c r="B63" s="94"/>
      <c r="C63" s="94"/>
      <c r="D63" s="94"/>
      <c r="E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</row>
    <row r="64" spans="1:78" s="76" customFormat="1">
      <c r="A64" s="94"/>
      <c r="B64" s="94"/>
      <c r="C64" s="94"/>
      <c r="D64" s="94"/>
      <c r="E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</row>
    <row r="65" spans="1:78" s="76" customFormat="1">
      <c r="A65" s="94"/>
      <c r="B65" s="94"/>
      <c r="C65" s="94"/>
      <c r="D65" s="94"/>
      <c r="E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</row>
    <row r="66" spans="1:78" s="76" customFormat="1">
      <c r="A66" s="94"/>
      <c r="B66" s="94"/>
      <c r="C66" s="94"/>
      <c r="D66" s="94"/>
      <c r="E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</row>
    <row r="67" spans="1:78" s="76" customFormat="1">
      <c r="A67" s="94"/>
      <c r="B67" s="94"/>
      <c r="C67" s="94"/>
      <c r="D67" s="94"/>
      <c r="E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</row>
    <row r="68" spans="1:78" s="76" customFormat="1">
      <c r="A68" s="94"/>
      <c r="B68" s="94"/>
      <c r="C68" s="94"/>
      <c r="D68" s="94"/>
      <c r="E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</row>
    <row r="69" spans="1:78" s="76" customFormat="1">
      <c r="A69" s="94"/>
      <c r="B69" s="94"/>
      <c r="C69" s="94"/>
      <c r="D69" s="94"/>
      <c r="E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</row>
    <row r="70" spans="1:78" s="76" customFormat="1">
      <c r="A70" s="94"/>
      <c r="B70" s="94"/>
      <c r="C70" s="94"/>
      <c r="D70" s="94"/>
      <c r="E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</row>
    <row r="71" spans="1:78" s="76" customFormat="1">
      <c r="A71" s="94"/>
      <c r="B71" s="94"/>
      <c r="C71" s="94"/>
      <c r="D71" s="94"/>
      <c r="E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</row>
    <row r="72" spans="1:78" s="76" customFormat="1">
      <c r="A72" s="94"/>
      <c r="B72" s="94"/>
      <c r="C72" s="94"/>
      <c r="D72" s="94"/>
      <c r="E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</row>
    <row r="73" spans="1:78" s="76" customFormat="1">
      <c r="A73" s="94"/>
      <c r="B73" s="94"/>
      <c r="C73" s="94"/>
      <c r="D73" s="94"/>
      <c r="E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B3" activePane="bottomRight" state="frozen"/>
      <selection pane="bottomRight" activeCell="AA12" sqref="AA12"/>
      <selection pane="bottomLeft" activeCell="E24" sqref="E24"/>
      <selection pane="topRight" activeCell="E24" sqref="E24"/>
    </sheetView>
  </sheetViews>
  <sheetFormatPr defaultColWidth="9.140625" defaultRowHeight="15"/>
  <cols>
    <col min="1" max="1" width="19.7109375" style="75" customWidth="1"/>
    <col min="2" max="2" width="12.140625" style="75" customWidth="1"/>
    <col min="3" max="3" width="12.5703125" style="75" customWidth="1"/>
    <col min="4" max="4" width="9.140625" style="22"/>
    <col min="5" max="5" width="15.42578125" style="22" bestFit="1" customWidth="1"/>
    <col min="6" max="7" width="6.7109375" style="20" bestFit="1" customWidth="1"/>
    <col min="8" max="8" width="4.140625" style="20" bestFit="1" customWidth="1"/>
    <col min="9" max="9" width="5.7109375" style="20" bestFit="1" customWidth="1"/>
    <col min="10" max="10" width="6.7109375" style="20" bestFit="1" customWidth="1"/>
    <col min="11" max="11" width="5.85546875" style="20" bestFit="1" customWidth="1"/>
    <col min="12" max="12" width="5.7109375" style="20" bestFit="1" customWidth="1"/>
    <col min="13" max="13" width="9.28515625" style="20" bestFit="1" customWidth="1"/>
    <col min="14" max="14" width="7.7109375" style="20" bestFit="1" customWidth="1"/>
    <col min="15" max="15" width="9.28515625" style="20" bestFit="1" customWidth="1"/>
    <col min="16" max="16" width="5.7109375" style="20" bestFit="1" customWidth="1"/>
    <col min="17" max="17" width="5.28515625" style="20" bestFit="1" customWidth="1"/>
    <col min="18" max="18" width="8.7109375" style="20" bestFit="1" customWidth="1"/>
    <col min="19" max="19" width="4.85546875" style="20" bestFit="1" customWidth="1"/>
    <col min="20" max="20" width="7.85546875" style="20" bestFit="1" customWidth="1"/>
    <col min="21" max="21" width="5.85546875" style="20" bestFit="1" customWidth="1"/>
    <col min="22" max="22" width="6" style="20" bestFit="1" customWidth="1"/>
    <col min="23" max="24" width="6.7109375" style="20" bestFit="1" customWidth="1"/>
    <col min="25" max="26" width="5.7109375" style="20" bestFit="1" customWidth="1"/>
    <col min="27" max="27" width="12" style="20" customWidth="1"/>
    <col min="28" max="29" width="9.140625" style="20"/>
    <col min="30" max="30" width="12" style="20" customWidth="1"/>
    <col min="31" max="31" width="5.85546875" style="20" bestFit="1" customWidth="1"/>
    <col min="32" max="32" width="18.7109375" style="20" bestFit="1" customWidth="1"/>
    <col min="33" max="33" width="7.28515625" style="20" customWidth="1"/>
    <col min="34" max="34" width="6.7109375" style="20" bestFit="1" customWidth="1"/>
    <col min="35" max="35" width="4" style="20" bestFit="1" customWidth="1"/>
    <col min="36" max="36" width="4.140625" style="20" bestFit="1" customWidth="1"/>
    <col min="37" max="37" width="6.7109375" style="20" bestFit="1" customWidth="1"/>
    <col min="38" max="38" width="5.7109375" style="20" bestFit="1" customWidth="1"/>
    <col min="39" max="39" width="5.5703125" style="20" bestFit="1" customWidth="1"/>
    <col min="40" max="40" width="9.28515625" style="20" bestFit="1" customWidth="1"/>
    <col min="41" max="42" width="5" style="20" bestFit="1" customWidth="1"/>
    <col min="43" max="43" width="8.5703125" style="20" bestFit="1" customWidth="1"/>
    <col min="44" max="44" width="4.42578125" style="20" bestFit="1" customWidth="1"/>
    <col min="45" max="45" width="7.5703125" style="20" bestFit="1" customWidth="1"/>
    <col min="46" max="46" width="5.5703125" style="20" bestFit="1" customWidth="1"/>
    <col min="47" max="47" width="5.7109375" style="20" bestFit="1" customWidth="1"/>
    <col min="48" max="49" width="6.7109375" style="20" bestFit="1" customWidth="1"/>
    <col min="50" max="51" width="5.5703125" style="20" bestFit="1" customWidth="1"/>
    <col min="52" max="54" width="9.140625" style="20"/>
    <col min="55" max="16384" width="9.140625" style="22"/>
  </cols>
  <sheetData>
    <row r="1" spans="1:59">
      <c r="A1" s="94"/>
      <c r="B1" s="94" t="s">
        <v>507</v>
      </c>
      <c r="C1" s="94"/>
      <c r="D1" s="94"/>
      <c r="E1" s="94" t="s">
        <v>511</v>
      </c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94" t="s">
        <v>512</v>
      </c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94" t="s">
        <v>346</v>
      </c>
      <c r="BD1" s="94"/>
      <c r="BE1" s="94"/>
      <c r="BF1" s="94" t="s">
        <v>513</v>
      </c>
      <c r="BG1" s="94"/>
    </row>
    <row r="2" spans="1:59">
      <c r="A2" s="94" t="s">
        <v>160</v>
      </c>
      <c r="B2" s="94" t="s">
        <v>348</v>
      </c>
      <c r="C2" s="94" t="s">
        <v>349</v>
      </c>
      <c r="D2" s="94"/>
      <c r="E2" s="94" t="s">
        <v>324</v>
      </c>
      <c r="F2" s="76" t="s">
        <v>95</v>
      </c>
      <c r="G2" s="76" t="s">
        <v>99</v>
      </c>
      <c r="H2" s="76" t="s">
        <v>101</v>
      </c>
      <c r="I2" s="76" t="s">
        <v>103</v>
      </c>
      <c r="J2" s="76" t="s">
        <v>105</v>
      </c>
      <c r="K2" s="76" t="s">
        <v>107</v>
      </c>
      <c r="L2" s="76" t="s">
        <v>109</v>
      </c>
      <c r="M2" s="76" t="s">
        <v>162</v>
      </c>
      <c r="N2" s="76" t="s">
        <v>163</v>
      </c>
      <c r="O2" s="76" t="s">
        <v>111</v>
      </c>
      <c r="P2" s="76" t="s">
        <v>113</v>
      </c>
      <c r="Q2" s="76" t="s">
        <v>115</v>
      </c>
      <c r="R2" s="76" t="s">
        <v>117</v>
      </c>
      <c r="S2" s="76" t="s">
        <v>119</v>
      </c>
      <c r="T2" s="76" t="s">
        <v>121</v>
      </c>
      <c r="U2" s="76" t="s">
        <v>123</v>
      </c>
      <c r="V2" s="76" t="s">
        <v>125</v>
      </c>
      <c r="W2" s="76" t="s">
        <v>127</v>
      </c>
      <c r="X2" s="76" t="s">
        <v>131</v>
      </c>
      <c r="Y2" s="76" t="s">
        <v>133</v>
      </c>
      <c r="Z2" s="76" t="s">
        <v>135</v>
      </c>
      <c r="AA2" s="94"/>
      <c r="AB2" s="76" t="s">
        <v>162</v>
      </c>
      <c r="AC2" s="76" t="s">
        <v>163</v>
      </c>
      <c r="AD2" s="94"/>
      <c r="AE2" s="94" t="s">
        <v>350</v>
      </c>
      <c r="AF2" s="94" t="s">
        <v>351</v>
      </c>
      <c r="AG2" s="94" t="s">
        <v>95</v>
      </c>
      <c r="AH2" s="94" t="s">
        <v>99</v>
      </c>
      <c r="AI2" s="94" t="s">
        <v>101</v>
      </c>
      <c r="AJ2" s="94" t="s">
        <v>103</v>
      </c>
      <c r="AK2" s="94" t="s">
        <v>105</v>
      </c>
      <c r="AL2" s="94" t="s">
        <v>107</v>
      </c>
      <c r="AM2" s="94" t="s">
        <v>109</v>
      </c>
      <c r="AN2" s="94" t="s">
        <v>111</v>
      </c>
      <c r="AO2" s="94" t="s">
        <v>113</v>
      </c>
      <c r="AP2" s="94" t="s">
        <v>115</v>
      </c>
      <c r="AQ2" s="94" t="s">
        <v>117</v>
      </c>
      <c r="AR2" s="94" t="s">
        <v>119</v>
      </c>
      <c r="AS2" s="94" t="s">
        <v>121</v>
      </c>
      <c r="AT2" s="94" t="s">
        <v>123</v>
      </c>
      <c r="AU2" s="94" t="s">
        <v>125</v>
      </c>
      <c r="AV2" s="94" t="s">
        <v>127</v>
      </c>
      <c r="AW2" s="94" t="s">
        <v>131</v>
      </c>
      <c r="AX2" s="94" t="s">
        <v>133</v>
      </c>
      <c r="AY2" s="94" t="s">
        <v>135</v>
      </c>
      <c r="AZ2" s="76" t="s">
        <v>162</v>
      </c>
      <c r="BA2" s="76" t="s">
        <v>163</v>
      </c>
      <c r="BB2" s="76"/>
      <c r="BC2" s="76" t="s">
        <v>162</v>
      </c>
      <c r="BD2" s="76" t="s">
        <v>163</v>
      </c>
      <c r="BE2" s="94"/>
      <c r="BF2" s="76" t="s">
        <v>162</v>
      </c>
      <c r="BG2" s="76" t="s">
        <v>163</v>
      </c>
    </row>
    <row r="3" spans="1:59">
      <c r="A3" s="94" t="s">
        <v>372</v>
      </c>
      <c r="B3" s="76">
        <v>31189.458444</v>
      </c>
      <c r="C3" s="76">
        <v>4890.3864065999996</v>
      </c>
      <c r="D3" s="94"/>
      <c r="E3" s="94" t="s">
        <v>372</v>
      </c>
      <c r="F3" s="76">
        <v>222.80019654205</v>
      </c>
      <c r="G3" s="76">
        <v>331.63632897369303</v>
      </c>
      <c r="H3" s="76">
        <v>6.7254684546150898</v>
      </c>
      <c r="I3" s="76">
        <v>10.071404289091999</v>
      </c>
      <c r="J3" s="76">
        <v>200.96862249706399</v>
      </c>
      <c r="K3" s="76">
        <v>9.4077257670706604</v>
      </c>
      <c r="L3" s="76">
        <v>77.876087567585401</v>
      </c>
      <c r="M3" s="76">
        <v>31187.534310311501</v>
      </c>
      <c r="N3" s="76">
        <v>4889.8404771904197</v>
      </c>
      <c r="O3" s="76">
        <v>26297.693833121099</v>
      </c>
      <c r="P3" s="76">
        <v>31.309983520450601</v>
      </c>
      <c r="Q3" s="76">
        <v>5.4837794937085498</v>
      </c>
      <c r="R3" s="76">
        <v>2810.1771424792</v>
      </c>
      <c r="S3" s="76">
        <v>3.1829738146023199</v>
      </c>
      <c r="T3" s="76">
        <v>115.423650192628</v>
      </c>
      <c r="U3" s="76">
        <v>2.6853123673782102</v>
      </c>
      <c r="V3" s="76">
        <v>5.4959049146535603</v>
      </c>
      <c r="W3" s="76">
        <v>288.89603994775001</v>
      </c>
      <c r="X3" s="76">
        <v>714.14070911666101</v>
      </c>
      <c r="Y3" s="76">
        <v>36.5135924866482</v>
      </c>
      <c r="Z3" s="76">
        <v>17.045554765565999</v>
      </c>
      <c r="AA3" s="94"/>
      <c r="AB3" s="41">
        <f t="shared" ref="AB3:AC15" si="0">(M3-B3)/(B3+1E-50)</f>
        <v>-6.1691795385084418E-5</v>
      </c>
      <c r="AC3" s="41">
        <f t="shared" si="0"/>
        <v>-1.1163318482219183E-4</v>
      </c>
      <c r="AD3" s="94"/>
      <c r="AE3" s="76">
        <v>110</v>
      </c>
      <c r="AF3" s="76" t="s">
        <v>372</v>
      </c>
      <c r="AG3" s="76">
        <v>39.801345385744497</v>
      </c>
      <c r="AH3" s="76">
        <v>59.220202592415298</v>
      </c>
      <c r="AI3" s="76">
        <v>1.20821772807882</v>
      </c>
      <c r="AJ3" s="76">
        <v>2.21893592740637</v>
      </c>
      <c r="AK3" s="76">
        <v>35.704914237135903</v>
      </c>
      <c r="AL3" s="76">
        <v>1.70870356691014</v>
      </c>
      <c r="AM3" s="76">
        <v>13.904901578209801</v>
      </c>
      <c r="AN3" s="76">
        <v>4513.8730519108303</v>
      </c>
      <c r="AO3" s="76">
        <v>5.3504727864392301</v>
      </c>
      <c r="AP3" s="76">
        <v>0.96444337151270398</v>
      </c>
      <c r="AQ3" s="76">
        <v>500.19225683297401</v>
      </c>
      <c r="AR3" s="76">
        <v>0.64543785325161795</v>
      </c>
      <c r="AS3" s="76">
        <v>21.400749120793101</v>
      </c>
      <c r="AT3" s="76">
        <v>0.49523199006240498</v>
      </c>
      <c r="AU3" s="76">
        <v>0.90630561365153295</v>
      </c>
      <c r="AV3" s="76">
        <v>53.546487705127902</v>
      </c>
      <c r="AW3" s="76">
        <v>127.463942534922</v>
      </c>
      <c r="AX3" s="76">
        <v>6.6243721212253801</v>
      </c>
      <c r="AY3" s="76">
        <v>3.0610122814821601</v>
      </c>
      <c r="AZ3" s="76">
        <f t="shared" ref="AZ3:AZ15" si="1">BA3+AN3</f>
        <v>5388.2909851381737</v>
      </c>
      <c r="BA3" s="76">
        <f t="shared" ref="BA3:BA13" si="2">SUM(AG3:AY3)-AN3</f>
        <v>874.41793322734338</v>
      </c>
      <c r="BB3" s="76"/>
      <c r="BC3" s="69">
        <f t="shared" ref="BC3:BD15" si="3">AZ3/M3</f>
        <v>0.17277066316065418</v>
      </c>
      <c r="BD3" s="69">
        <f t="shared" si="3"/>
        <v>0.17882340687926943</v>
      </c>
      <c r="BE3" s="94"/>
      <c r="BF3" s="69">
        <v>0.17410618447631598</v>
      </c>
      <c r="BG3" s="69">
        <v>0.1800128808580829</v>
      </c>
    </row>
    <row r="4" spans="1:59">
      <c r="A4" s="94" t="s">
        <v>373</v>
      </c>
      <c r="B4" s="76">
        <v>10005.902054</v>
      </c>
      <c r="C4" s="76">
        <v>1552.1707062999999</v>
      </c>
      <c r="D4" s="94"/>
      <c r="E4" s="94" t="s">
        <v>373</v>
      </c>
      <c r="F4" s="76">
        <v>70.909875493973104</v>
      </c>
      <c r="G4" s="76">
        <v>104.05302292255701</v>
      </c>
      <c r="H4" s="76">
        <v>2.19365697184146</v>
      </c>
      <c r="I4" s="76">
        <v>3.4138036894348902</v>
      </c>
      <c r="J4" s="76">
        <v>64.181400706581201</v>
      </c>
      <c r="K4" s="76">
        <v>2.9480221784972098</v>
      </c>
      <c r="L4" s="76">
        <v>24.775956613039199</v>
      </c>
      <c r="M4" s="76">
        <v>10005.2785423039</v>
      </c>
      <c r="N4" s="76">
        <v>1551.95598736751</v>
      </c>
      <c r="O4" s="76">
        <v>8453.3225549364197</v>
      </c>
      <c r="P4" s="76">
        <v>10.4317570286105</v>
      </c>
      <c r="Q4" s="76">
        <v>1.74233513561181</v>
      </c>
      <c r="R4" s="76">
        <v>888.02478876965495</v>
      </c>
      <c r="S4" s="76">
        <v>1.03670662544023</v>
      </c>
      <c r="T4" s="76">
        <v>37.290077216885201</v>
      </c>
      <c r="U4" s="76">
        <v>0.84786686287802204</v>
      </c>
      <c r="V4" s="76">
        <v>1.79961297860965</v>
      </c>
      <c r="W4" s="76">
        <v>93.3395891686922</v>
      </c>
      <c r="X4" s="76">
        <v>228.128333140428</v>
      </c>
      <c r="Y4" s="76">
        <v>11.4355806147588</v>
      </c>
      <c r="Z4" s="76">
        <v>5.4036012500206496</v>
      </c>
      <c r="AA4" s="94"/>
      <c r="AB4" s="41">
        <f t="shared" si="0"/>
        <v>-6.2314391319719413E-5</v>
      </c>
      <c r="AC4" s="41">
        <f t="shared" si="0"/>
        <v>-1.3833461204901693E-4</v>
      </c>
      <c r="AD4" s="94"/>
      <c r="AE4" s="76">
        <v>111</v>
      </c>
      <c r="AF4" s="76" t="s">
        <v>373</v>
      </c>
      <c r="AG4" s="76">
        <v>37.391205859326298</v>
      </c>
      <c r="AH4" s="76">
        <v>54.851994719934098</v>
      </c>
      <c r="AI4" s="76">
        <v>1.15687798585195</v>
      </c>
      <c r="AJ4" s="76">
        <v>1.80246256198741</v>
      </c>
      <c r="AK4" s="76">
        <v>33.837963372705602</v>
      </c>
      <c r="AL4" s="76">
        <v>1.5542205226885499</v>
      </c>
      <c r="AM4" s="76">
        <v>13.062845934135201</v>
      </c>
      <c r="AN4" s="76">
        <v>4455.8163110364403</v>
      </c>
      <c r="AO4" s="76">
        <v>5.4994642422619204</v>
      </c>
      <c r="AP4" s="76">
        <v>0.91856587408572499</v>
      </c>
      <c r="AQ4" s="76">
        <v>468.18586301438398</v>
      </c>
      <c r="AR4" s="76">
        <v>0.54750842913065301</v>
      </c>
      <c r="AS4" s="76">
        <v>19.664044296545399</v>
      </c>
      <c r="AT4" s="76">
        <v>0.447049243213822</v>
      </c>
      <c r="AU4" s="76">
        <v>0.94846073142300402</v>
      </c>
      <c r="AV4" s="76">
        <v>49.220354902851199</v>
      </c>
      <c r="AW4" s="76">
        <v>120.287194284176</v>
      </c>
      <c r="AX4" s="76">
        <v>6.0288784354328699</v>
      </c>
      <c r="AY4" s="76">
        <v>2.8489911844184599</v>
      </c>
      <c r="AZ4" s="76">
        <f t="shared" si="1"/>
        <v>5274.0702566309919</v>
      </c>
      <c r="BA4" s="76">
        <f t="shared" si="2"/>
        <v>818.25394559455162</v>
      </c>
      <c r="BB4" s="76"/>
      <c r="BC4" s="69">
        <f t="shared" si="3"/>
        <v>0.52712877850740369</v>
      </c>
      <c r="BD4" s="69">
        <f t="shared" si="3"/>
        <v>0.5272404322383567</v>
      </c>
      <c r="BE4" s="94"/>
      <c r="BF4" s="69">
        <v>0.59441969560748575</v>
      </c>
      <c r="BG4" s="69">
        <v>0.59453931564723161</v>
      </c>
    </row>
    <row r="5" spans="1:59">
      <c r="A5" s="94" t="s">
        <v>374</v>
      </c>
      <c r="B5" s="76">
        <v>56272.674751999999</v>
      </c>
      <c r="C5" s="76">
        <v>8914.6410020000003</v>
      </c>
      <c r="D5" s="94"/>
      <c r="E5" s="94" t="s">
        <v>374</v>
      </c>
      <c r="F5" s="76">
        <v>407.72494992752303</v>
      </c>
      <c r="G5" s="76">
        <v>597.24163660113504</v>
      </c>
      <c r="H5" s="76">
        <v>12.602888385500099</v>
      </c>
      <c r="I5" s="76">
        <v>19.3667705043623</v>
      </c>
      <c r="J5" s="76">
        <v>368.40146519177398</v>
      </c>
      <c r="K5" s="76">
        <v>16.914015663839201</v>
      </c>
      <c r="L5" s="76">
        <v>142.25589422223601</v>
      </c>
      <c r="M5" s="76">
        <v>56269.573824853702</v>
      </c>
      <c r="N5" s="76">
        <v>8913.4824256353404</v>
      </c>
      <c r="O5" s="76">
        <v>47356.0913992184</v>
      </c>
      <c r="P5" s="76">
        <v>59.852923604336397</v>
      </c>
      <c r="Q5" s="76">
        <v>10.015003224259599</v>
      </c>
      <c r="R5" s="76">
        <v>5103.3271736194902</v>
      </c>
      <c r="S5" s="76">
        <v>5.9866493603840398</v>
      </c>
      <c r="T5" s="76">
        <v>213.366797290519</v>
      </c>
      <c r="U5" s="76">
        <v>4.8565040206793402</v>
      </c>
      <c r="V5" s="76">
        <v>10.3414427046302</v>
      </c>
      <c r="W5" s="76">
        <v>534.07671334953795</v>
      </c>
      <c r="X5" s="76">
        <v>1310.52052018055</v>
      </c>
      <c r="Y5" s="76">
        <v>65.618688580609302</v>
      </c>
      <c r="Z5" s="76">
        <v>31.012389203966102</v>
      </c>
      <c r="AA5" s="94"/>
      <c r="AB5" s="41">
        <f t="shared" si="0"/>
        <v>-5.5105380363796735E-5</v>
      </c>
      <c r="AC5" s="41">
        <f t="shared" si="0"/>
        <v>-1.2996332262846778E-4</v>
      </c>
      <c r="AD5" s="94"/>
      <c r="AE5" s="76">
        <v>112</v>
      </c>
      <c r="AF5" s="76" t="s">
        <v>374</v>
      </c>
      <c r="AG5" s="76">
        <v>75.697745979696506</v>
      </c>
      <c r="AH5" s="76">
        <v>109.052208963802</v>
      </c>
      <c r="AI5" s="76">
        <v>2.3691942367802201</v>
      </c>
      <c r="AJ5" s="76">
        <v>4.0460425465458396</v>
      </c>
      <c r="AK5" s="76">
        <v>68.010057256486405</v>
      </c>
      <c r="AL5" s="76">
        <v>3.1114910718545299</v>
      </c>
      <c r="AM5" s="76">
        <v>26.277946475275801</v>
      </c>
      <c r="AN5" s="76">
        <v>8614.1514117214992</v>
      </c>
      <c r="AO5" s="76">
        <v>11.051369164025299</v>
      </c>
      <c r="AP5" s="76">
        <v>1.83652007213186</v>
      </c>
      <c r="AQ5" s="76">
        <v>937.71043004313799</v>
      </c>
      <c r="AR5" s="76">
        <v>1.21308595738883</v>
      </c>
      <c r="AS5" s="76">
        <v>40.236951667235203</v>
      </c>
      <c r="AT5" s="76">
        <v>0.90457049702149295</v>
      </c>
      <c r="AU5" s="76">
        <v>1.863971957685</v>
      </c>
      <c r="AV5" s="76">
        <v>100.704008355734</v>
      </c>
      <c r="AW5" s="76">
        <v>243.11328821643301</v>
      </c>
      <c r="AX5" s="76">
        <v>12.059996897535999</v>
      </c>
      <c r="AY5" s="76">
        <v>5.7338064077488404</v>
      </c>
      <c r="AZ5" s="76">
        <f t="shared" si="1"/>
        <v>10259.144097488015</v>
      </c>
      <c r="BA5" s="76">
        <f t="shared" si="2"/>
        <v>1644.9926857665159</v>
      </c>
      <c r="BB5" s="76"/>
      <c r="BC5" s="69">
        <f t="shared" si="3"/>
        <v>0.18232133993800848</v>
      </c>
      <c r="BD5" s="69">
        <f t="shared" si="3"/>
        <v>0.18455106626288806</v>
      </c>
      <c r="BE5" s="94"/>
      <c r="BF5" s="69">
        <v>0.18868522291194498</v>
      </c>
      <c r="BG5" s="69">
        <v>0.19106036983984453</v>
      </c>
    </row>
    <row r="6" spans="1:59">
      <c r="A6" s="94" t="s">
        <v>375</v>
      </c>
      <c r="B6" s="76">
        <v>59946.451378999998</v>
      </c>
      <c r="C6" s="76">
        <v>9310.3009302999999</v>
      </c>
      <c r="D6" s="94"/>
      <c r="E6" s="94" t="s">
        <v>375</v>
      </c>
      <c r="F6" s="76">
        <v>426.21668876800197</v>
      </c>
      <c r="G6" s="76">
        <v>623.27588099450497</v>
      </c>
      <c r="H6" s="76">
        <v>13.170517149203301</v>
      </c>
      <c r="I6" s="76">
        <v>20.332421832371502</v>
      </c>
      <c r="J6" s="76">
        <v>384.82867948654399</v>
      </c>
      <c r="K6" s="76">
        <v>17.656649305268399</v>
      </c>
      <c r="L6" s="76">
        <v>148.60311689456901</v>
      </c>
      <c r="M6" s="76">
        <v>59945.786805447598</v>
      </c>
      <c r="N6" s="76">
        <v>9309.4784008774404</v>
      </c>
      <c r="O6" s="76">
        <v>50636.308404570103</v>
      </c>
      <c r="P6" s="76">
        <v>62.437335273400599</v>
      </c>
      <c r="Q6" s="76">
        <v>10.457495880112599</v>
      </c>
      <c r="R6" s="76">
        <v>5328.8546283282903</v>
      </c>
      <c r="S6" s="76">
        <v>6.2876042923990099</v>
      </c>
      <c r="T6" s="76">
        <v>222.96105303769301</v>
      </c>
      <c r="U6" s="76">
        <v>5.0747945567882997</v>
      </c>
      <c r="V6" s="76">
        <v>10.779796292928101</v>
      </c>
      <c r="W6" s="76">
        <v>558.08848228310603</v>
      </c>
      <c r="X6" s="76">
        <v>1369.5555207592699</v>
      </c>
      <c r="Y6" s="76">
        <v>68.494680357369305</v>
      </c>
      <c r="Z6" s="76">
        <v>32.4030553856159</v>
      </c>
      <c r="AA6" s="94"/>
      <c r="AB6" s="41">
        <f t="shared" si="0"/>
        <v>-1.1086119980616969E-5</v>
      </c>
      <c r="AC6" s="41">
        <f t="shared" si="0"/>
        <v>-8.8346169336220526E-5</v>
      </c>
      <c r="AD6" s="94"/>
      <c r="AE6" s="76">
        <v>113</v>
      </c>
      <c r="AF6" s="76" t="s">
        <v>375</v>
      </c>
      <c r="AG6" s="76">
        <v>36.225529961214797</v>
      </c>
      <c r="AH6" s="76">
        <v>51.125225615979197</v>
      </c>
      <c r="AI6" s="76">
        <v>1.1406854636811199</v>
      </c>
      <c r="AJ6" s="76">
        <v>2.0727185087504298</v>
      </c>
      <c r="AK6" s="76">
        <v>32.238326086652997</v>
      </c>
      <c r="AL6" s="76">
        <v>1.4672985121261699</v>
      </c>
      <c r="AM6" s="76">
        <v>12.4702989638691</v>
      </c>
      <c r="AN6" s="76">
        <v>4120.1190662935396</v>
      </c>
      <c r="AO6" s="76">
        <v>5.2081244143194203</v>
      </c>
      <c r="AP6" s="76">
        <v>0.86735532235902102</v>
      </c>
      <c r="AQ6" s="76">
        <v>443.41751228150201</v>
      </c>
      <c r="AR6" s="76">
        <v>0.62708429418775802</v>
      </c>
      <c r="AS6" s="76">
        <v>19.282624450888999</v>
      </c>
      <c r="AT6" s="76">
        <v>0.43058615213232698</v>
      </c>
      <c r="AU6" s="76">
        <v>0.86297952011060397</v>
      </c>
      <c r="AV6" s="76">
        <v>48.255294578369899</v>
      </c>
      <c r="AW6" s="76">
        <v>115.97620092631399</v>
      </c>
      <c r="AX6" s="76">
        <v>5.6831681646446102</v>
      </c>
      <c r="AY6" s="76">
        <v>2.72281819996706</v>
      </c>
      <c r="AZ6" s="76">
        <f t="shared" si="1"/>
        <v>4900.192897710609</v>
      </c>
      <c r="BA6" s="76">
        <f t="shared" si="2"/>
        <v>780.07383141706941</v>
      </c>
      <c r="BB6" s="76"/>
      <c r="BC6" s="69">
        <f t="shared" si="3"/>
        <v>8.1743741451155691E-2</v>
      </c>
      <c r="BD6" s="69">
        <f t="shared" si="3"/>
        <v>8.3793505696682813E-2</v>
      </c>
      <c r="BE6" s="94"/>
      <c r="BF6" s="69">
        <v>8.7862690226603438E-2</v>
      </c>
      <c r="BG6" s="69">
        <v>9.0285707595258557E-2</v>
      </c>
    </row>
    <row r="7" spans="1:59">
      <c r="A7" s="94" t="s">
        <v>376</v>
      </c>
      <c r="B7" s="76">
        <v>411178.74536</v>
      </c>
      <c r="C7" s="76">
        <v>62999.797829000003</v>
      </c>
      <c r="D7" s="94"/>
      <c r="E7" s="94" t="s">
        <v>376</v>
      </c>
      <c r="F7" s="76">
        <v>2841.29534990106</v>
      </c>
      <c r="G7" s="76">
        <v>4300.8122703748404</v>
      </c>
      <c r="H7" s="76">
        <v>85.295747504643302</v>
      </c>
      <c r="I7" s="76">
        <v>108.73769617002</v>
      </c>
      <c r="J7" s="76">
        <v>2588.7182129334101</v>
      </c>
      <c r="K7" s="76">
        <v>120.703082833159</v>
      </c>
      <c r="L7" s="76">
        <v>1000.4132890204301</v>
      </c>
      <c r="M7" s="76">
        <v>410095.903836924</v>
      </c>
      <c r="N7" s="76">
        <v>62830.293933762099</v>
      </c>
      <c r="O7" s="76">
        <v>347265.609903162</v>
      </c>
      <c r="P7" s="76">
        <v>412.17681531330402</v>
      </c>
      <c r="Q7" s="76">
        <v>71.119199391524106</v>
      </c>
      <c r="R7" s="76">
        <v>36250.671384557703</v>
      </c>
      <c r="S7" s="76">
        <v>35.629094616864201</v>
      </c>
      <c r="T7" s="76">
        <v>1450.9879753302801</v>
      </c>
      <c r="U7" s="76">
        <v>33.976569608183503</v>
      </c>
      <c r="V7" s="76">
        <v>74.123452658498493</v>
      </c>
      <c r="W7" s="76">
        <v>3632.5246355484201</v>
      </c>
      <c r="X7" s="76">
        <v>9135.8587675060699</v>
      </c>
      <c r="Y7" s="76">
        <v>468.95494766778597</v>
      </c>
      <c r="Z7" s="76">
        <v>218.29544282588401</v>
      </c>
      <c r="AA7" s="94"/>
      <c r="AB7" s="41">
        <f t="shared" si="0"/>
        <v>-2.6335055867927662E-3</v>
      </c>
      <c r="AC7" s="41">
        <f t="shared" si="0"/>
        <v>-2.6905466537843043E-3</v>
      </c>
      <c r="AD7" s="94"/>
      <c r="AE7" s="76">
        <v>124</v>
      </c>
      <c r="AF7" s="76" t="s">
        <v>376</v>
      </c>
      <c r="AG7" s="76">
        <v>231.12760616933599</v>
      </c>
      <c r="AH7" s="76">
        <v>341.77885429451601</v>
      </c>
      <c r="AI7" s="76">
        <v>7.0190911015525499</v>
      </c>
      <c r="AJ7" s="76">
        <v>11.4283417816099</v>
      </c>
      <c r="AK7" s="76">
        <v>207.78991233693199</v>
      </c>
      <c r="AL7" s="76">
        <v>9.7538162310193801</v>
      </c>
      <c r="AM7" s="76">
        <v>80.614413062333398</v>
      </c>
      <c r="AN7" s="76">
        <v>26844.218172095101</v>
      </c>
      <c r="AO7" s="76">
        <v>32.144469094860803</v>
      </c>
      <c r="AP7" s="76">
        <v>5.6450451955746797</v>
      </c>
      <c r="AQ7" s="76">
        <v>2901.4687100472802</v>
      </c>
      <c r="AR7" s="76">
        <v>3.50629856082235</v>
      </c>
      <c r="AS7" s="76">
        <v>121.292802056567</v>
      </c>
      <c r="AT7" s="76">
        <v>2.8052275108386899</v>
      </c>
      <c r="AU7" s="76">
        <v>5.5535580684553398</v>
      </c>
      <c r="AV7" s="76">
        <v>303.55116247486802</v>
      </c>
      <c r="AW7" s="76">
        <v>740.44817352931204</v>
      </c>
      <c r="AX7" s="76">
        <v>37.835707412965</v>
      </c>
      <c r="AY7" s="76">
        <v>17.6693856140853</v>
      </c>
      <c r="AZ7" s="76">
        <f t="shared" si="1"/>
        <v>31905.650746638028</v>
      </c>
      <c r="BA7" s="76">
        <f t="shared" si="2"/>
        <v>5061.4325745429269</v>
      </c>
      <c r="BB7" s="76"/>
      <c r="BC7" s="69">
        <f t="shared" si="3"/>
        <v>7.7800461911771299E-2</v>
      </c>
      <c r="BD7" s="69">
        <f t="shared" si="3"/>
        <v>8.0557200319305633E-2</v>
      </c>
      <c r="BE7" s="94"/>
      <c r="BF7" s="69">
        <v>8.2073170518069338E-2</v>
      </c>
      <c r="BG7" s="69">
        <v>8.5254028175185098E-2</v>
      </c>
    </row>
    <row r="8" spans="1:59">
      <c r="A8" s="94" t="s">
        <v>377</v>
      </c>
      <c r="B8" s="76">
        <v>689742.17931000004</v>
      </c>
      <c r="C8" s="76">
        <v>105391.25375</v>
      </c>
      <c r="D8" s="94"/>
      <c r="E8" s="94" t="s">
        <v>377</v>
      </c>
      <c r="F8" s="76">
        <v>4758.5335879671702</v>
      </c>
      <c r="G8" s="76">
        <v>7242.2128397184697</v>
      </c>
      <c r="H8" s="76">
        <v>141.839437490699</v>
      </c>
      <c r="I8" s="76">
        <v>168.05803799665901</v>
      </c>
      <c r="J8" s="76">
        <v>4333.0622695480997</v>
      </c>
      <c r="K8" s="76">
        <v>202.77004932841601</v>
      </c>
      <c r="L8" s="76">
        <v>1675.8005938149299</v>
      </c>
      <c r="M8" s="76">
        <v>689670.46764088795</v>
      </c>
      <c r="N8" s="76">
        <v>105374.773510143</v>
      </c>
      <c r="O8" s="76">
        <v>584295.69413074502</v>
      </c>
      <c r="P8" s="76">
        <v>686.85177124842096</v>
      </c>
      <c r="Q8" s="76">
        <v>119.599403870213</v>
      </c>
      <c r="R8" s="76">
        <v>60960.626835761097</v>
      </c>
      <c r="S8" s="76">
        <v>57.954564173790303</v>
      </c>
      <c r="T8" s="76">
        <v>2400.25629447135</v>
      </c>
      <c r="U8" s="76">
        <v>56.648180470356102</v>
      </c>
      <c r="V8" s="76">
        <v>124.868194579936</v>
      </c>
      <c r="W8" s="76">
        <v>6009.2062721495604</v>
      </c>
      <c r="X8" s="76">
        <v>15282.827030870199</v>
      </c>
      <c r="Y8" s="76">
        <v>788.22981133947201</v>
      </c>
      <c r="Z8" s="76">
        <v>365.42833534505002</v>
      </c>
      <c r="AA8" s="94"/>
      <c r="AB8" s="41">
        <f t="shared" si="0"/>
        <v>-1.039688035083319E-4</v>
      </c>
      <c r="AC8" s="41">
        <f t="shared" si="0"/>
        <v>-1.5637198790798844E-4</v>
      </c>
      <c r="AD8" s="94"/>
      <c r="AE8" s="76">
        <v>135</v>
      </c>
      <c r="AF8" s="76" t="s">
        <v>377</v>
      </c>
      <c r="AG8" s="76">
        <v>769.33398787185695</v>
      </c>
      <c r="AH8" s="76">
        <v>1171.8919951042101</v>
      </c>
      <c r="AI8" s="76">
        <v>22.9024820065423</v>
      </c>
      <c r="AJ8" s="76">
        <v>28.9973926245138</v>
      </c>
      <c r="AK8" s="76">
        <v>699.47303000536499</v>
      </c>
      <c r="AL8" s="76">
        <v>32.950750736437399</v>
      </c>
      <c r="AM8" s="76">
        <v>270.90559843114698</v>
      </c>
      <c r="AN8" s="76">
        <v>93470.304565976403</v>
      </c>
      <c r="AO8" s="76">
        <v>109.375674057015</v>
      </c>
      <c r="AP8" s="76">
        <v>19.262158576697601</v>
      </c>
      <c r="AQ8" s="76">
        <v>9850.0386533721994</v>
      </c>
      <c r="AR8" s="76">
        <v>9.6973010602880301</v>
      </c>
      <c r="AS8" s="76">
        <v>391.29164041088899</v>
      </c>
      <c r="AT8" s="76">
        <v>9.2414727537501697</v>
      </c>
      <c r="AU8" s="76">
        <v>19.771045739576302</v>
      </c>
      <c r="AV8" s="76">
        <v>979.53589922792503</v>
      </c>
      <c r="AW8" s="76">
        <v>2469.5402618150001</v>
      </c>
      <c r="AX8" s="76">
        <v>128.053375238564</v>
      </c>
      <c r="AY8" s="76">
        <v>59.187989084777001</v>
      </c>
      <c r="AZ8" s="76">
        <f t="shared" si="1"/>
        <v>110511.75527409316</v>
      </c>
      <c r="BA8" s="76">
        <f t="shared" si="2"/>
        <v>17041.450708116754</v>
      </c>
      <c r="BB8" s="76"/>
      <c r="BC8" s="69">
        <f t="shared" si="3"/>
        <v>0.16023849136546867</v>
      </c>
      <c r="BD8" s="69">
        <f t="shared" si="3"/>
        <v>0.16172229975399571</v>
      </c>
      <c r="BE8" s="94"/>
      <c r="BF8" s="69">
        <v>0.20244618173673021</v>
      </c>
      <c r="BG8" s="69">
        <v>0.20438753314210464</v>
      </c>
    </row>
    <row r="9" spans="1:59">
      <c r="A9" s="94" t="s">
        <v>378</v>
      </c>
      <c r="B9" s="76">
        <v>153514.78448999999</v>
      </c>
      <c r="C9" s="76">
        <v>23434.164273999999</v>
      </c>
      <c r="D9" s="94"/>
      <c r="E9" s="94" t="s">
        <v>378</v>
      </c>
      <c r="F9" s="76">
        <v>1055.3831780728201</v>
      </c>
      <c r="G9" s="76">
        <v>1620.05642443382</v>
      </c>
      <c r="H9" s="76">
        <v>31.135362246950699</v>
      </c>
      <c r="I9" s="76">
        <v>34.788543240904502</v>
      </c>
      <c r="J9" s="76">
        <v>962.85992460192699</v>
      </c>
      <c r="K9" s="76">
        <v>45.271695078732598</v>
      </c>
      <c r="L9" s="76">
        <v>372.51237079537202</v>
      </c>
      <c r="M9" s="76">
        <v>153524.51847418101</v>
      </c>
      <c r="N9" s="76">
        <v>23434.091952578499</v>
      </c>
      <c r="O9" s="76">
        <v>130090.426521602</v>
      </c>
      <c r="P9" s="76">
        <v>151.09240088846201</v>
      </c>
      <c r="Q9" s="76">
        <v>26.6363979783616</v>
      </c>
      <c r="R9" s="76">
        <v>13583.0414347679</v>
      </c>
      <c r="S9" s="76">
        <v>12.244677877169501</v>
      </c>
      <c r="T9" s="76">
        <v>528.70323693623698</v>
      </c>
      <c r="U9" s="76">
        <v>12.595164823051499</v>
      </c>
      <c r="V9" s="76">
        <v>27.7794290029046</v>
      </c>
      <c r="W9" s="76">
        <v>1323.68579903768</v>
      </c>
      <c r="X9" s="76">
        <v>3388.9630775420601</v>
      </c>
      <c r="Y9" s="76">
        <v>176.03686844469399</v>
      </c>
      <c r="Z9" s="76">
        <v>81.305966809415807</v>
      </c>
      <c r="AA9" s="94"/>
      <c r="AB9" s="41">
        <f t="shared" si="0"/>
        <v>6.3407470579169041E-5</v>
      </c>
      <c r="AC9" s="41">
        <f t="shared" si="0"/>
        <v>-3.0861532186044111E-6</v>
      </c>
      <c r="AD9" s="94"/>
      <c r="AE9" s="76">
        <v>146</v>
      </c>
      <c r="AF9" s="76" t="s">
        <v>378</v>
      </c>
      <c r="AG9" s="76">
        <v>266.08686323630099</v>
      </c>
      <c r="AH9" s="76">
        <v>413.17112826656899</v>
      </c>
      <c r="AI9" s="76">
        <v>7.8134250576177298</v>
      </c>
      <c r="AJ9" s="76">
        <v>8.7593343943642896</v>
      </c>
      <c r="AK9" s="76">
        <v>243.78087714051799</v>
      </c>
      <c r="AL9" s="76">
        <v>11.5536955388161</v>
      </c>
      <c r="AM9" s="76">
        <v>94.361428110798798</v>
      </c>
      <c r="AN9" s="76">
        <v>32944.035351999402</v>
      </c>
      <c r="AO9" s="76">
        <v>37.955381801681298</v>
      </c>
      <c r="AP9" s="76">
        <v>6.7417470704391</v>
      </c>
      <c r="AQ9" s="76">
        <v>3444.8317814563002</v>
      </c>
      <c r="AR9" s="76">
        <v>2.98567088167015</v>
      </c>
      <c r="AS9" s="76">
        <v>134.21590182661501</v>
      </c>
      <c r="AT9" s="76">
        <v>3.2106439550563</v>
      </c>
      <c r="AU9" s="76">
        <v>7.0037831074966599</v>
      </c>
      <c r="AV9" s="76">
        <v>336.02134883205503</v>
      </c>
      <c r="AW9" s="76">
        <v>855.70041280951705</v>
      </c>
      <c r="AX9" s="76">
        <v>44.929757690376299</v>
      </c>
      <c r="AY9" s="76">
        <v>20.622561254894901</v>
      </c>
      <c r="AZ9" s="76">
        <f t="shared" si="1"/>
        <v>38883.78109443048</v>
      </c>
      <c r="BA9" s="76">
        <f t="shared" si="2"/>
        <v>5939.7457424310778</v>
      </c>
      <c r="BB9" s="76"/>
      <c r="BC9" s="69">
        <f t="shared" si="3"/>
        <v>0.25327407948177189</v>
      </c>
      <c r="BD9" s="69">
        <f t="shared" si="3"/>
        <v>0.25346600817521825</v>
      </c>
      <c r="BE9" s="94"/>
      <c r="BF9" s="69">
        <v>0.28955955815792295</v>
      </c>
      <c r="BG9" s="69">
        <v>0.28938270064824878</v>
      </c>
    </row>
    <row r="10" spans="1:59">
      <c r="A10" s="94" t="s">
        <v>379</v>
      </c>
      <c r="B10" s="76">
        <v>203837.07174000001</v>
      </c>
      <c r="C10" s="76">
        <v>32023.194055</v>
      </c>
      <c r="D10" s="94"/>
      <c r="E10" s="94" t="s">
        <v>379</v>
      </c>
      <c r="F10" s="76">
        <v>1394.2601673308</v>
      </c>
      <c r="G10" s="76">
        <v>2348.6405266841898</v>
      </c>
      <c r="H10" s="76">
        <v>37.219064137965198</v>
      </c>
      <c r="I10" s="76">
        <v>30.865707215176599</v>
      </c>
      <c r="J10" s="76">
        <v>1286.72373308641</v>
      </c>
      <c r="K10" s="76">
        <v>65.895507090615496</v>
      </c>
      <c r="L10" s="76">
        <v>504.10713691253699</v>
      </c>
      <c r="M10" s="76">
        <v>203879.408787072</v>
      </c>
      <c r="N10" s="76">
        <v>32029.707603741201</v>
      </c>
      <c r="O10" s="76">
        <v>171849.70118333001</v>
      </c>
      <c r="P10" s="76">
        <v>171.717789315299</v>
      </c>
      <c r="Q10" s="76">
        <v>36.161756753032698</v>
      </c>
      <c r="R10" s="76">
        <v>18859.244077007399</v>
      </c>
      <c r="S10" s="76">
        <v>11.8291454334011</v>
      </c>
      <c r="T10" s="76">
        <v>685.14793542662096</v>
      </c>
      <c r="U10" s="76">
        <v>17.8035428275379</v>
      </c>
      <c r="V10" s="76">
        <v>34.4158494684104</v>
      </c>
      <c r="W10" s="76">
        <v>1714.9988414711399</v>
      </c>
      <c r="X10" s="76">
        <v>4462.2990398871198</v>
      </c>
      <c r="Y10" s="76">
        <v>256.75954430463401</v>
      </c>
      <c r="Z10" s="76">
        <v>111.618239388878</v>
      </c>
      <c r="AA10" s="94"/>
      <c r="AB10" s="41">
        <f t="shared" si="0"/>
        <v>2.077004281438268E-4</v>
      </c>
      <c r="AC10" s="41">
        <f t="shared" si="0"/>
        <v>2.0340097024718209E-4</v>
      </c>
      <c r="AD10" s="94"/>
      <c r="AE10" s="76">
        <v>147</v>
      </c>
      <c r="AF10" s="76" t="s">
        <v>379</v>
      </c>
      <c r="AG10" s="76">
        <v>440.265758291689</v>
      </c>
      <c r="AH10" s="76">
        <v>755.481211967984</v>
      </c>
      <c r="AI10" s="76">
        <v>11.431653908262</v>
      </c>
      <c r="AJ10" s="76">
        <v>9.1111597972528298</v>
      </c>
      <c r="AK10" s="76">
        <v>406.44250725869199</v>
      </c>
      <c r="AL10" s="76">
        <v>21.256244593628399</v>
      </c>
      <c r="AM10" s="76">
        <v>159.82800288029799</v>
      </c>
      <c r="AN10" s="76">
        <v>53801.3326722618</v>
      </c>
      <c r="AO10" s="76">
        <v>51.402668130094099</v>
      </c>
      <c r="AP10" s="76">
        <v>11.4512049390881</v>
      </c>
      <c r="AQ10" s="76">
        <v>6011.1248469454404</v>
      </c>
      <c r="AR10" s="76">
        <v>3.5415073527339298</v>
      </c>
      <c r="AS10" s="76">
        <v>215.58866124071099</v>
      </c>
      <c r="AT10" s="76">
        <v>5.7222431301459498</v>
      </c>
      <c r="AU10" s="76">
        <v>10.5308682044784</v>
      </c>
      <c r="AV10" s="76">
        <v>539.58224415689699</v>
      </c>
      <c r="AW10" s="76">
        <v>1406.47229059398</v>
      </c>
      <c r="AX10" s="76">
        <v>82.845270921007398</v>
      </c>
      <c r="AY10" s="76">
        <v>35.5484000053805</v>
      </c>
      <c r="AZ10" s="76">
        <f t="shared" si="1"/>
        <v>63978.959416579579</v>
      </c>
      <c r="BA10" s="76">
        <f t="shared" si="2"/>
        <v>10177.626744317779</v>
      </c>
      <c r="BB10" s="76"/>
      <c r="BC10" s="69">
        <f t="shared" si="3"/>
        <v>0.31380785238296455</v>
      </c>
      <c r="BD10" s="69">
        <f t="shared" si="3"/>
        <v>0.31775584311387811</v>
      </c>
      <c r="BE10" s="94"/>
      <c r="BF10" s="69">
        <v>0.37264462660621689</v>
      </c>
      <c r="BG10" s="69">
        <v>0.37567277555843492</v>
      </c>
    </row>
    <row r="11" spans="1:59">
      <c r="A11" s="94" t="s">
        <v>380</v>
      </c>
      <c r="B11" s="76">
        <v>1365417.8803000001</v>
      </c>
      <c r="C11" s="76">
        <v>211411.65085000001</v>
      </c>
      <c r="D11" s="94"/>
      <c r="E11" s="94" t="s">
        <v>380</v>
      </c>
      <c r="F11" s="76">
        <v>9356.5025832658102</v>
      </c>
      <c r="G11" s="76">
        <v>15033.5324062897</v>
      </c>
      <c r="H11" s="76">
        <v>265.78028604970302</v>
      </c>
      <c r="I11" s="76">
        <v>207.03760787491001</v>
      </c>
      <c r="J11" s="76">
        <v>8623.1252026874299</v>
      </c>
      <c r="K11" s="76">
        <v>416.86039253294399</v>
      </c>
      <c r="L11" s="76">
        <v>3345.31170654276</v>
      </c>
      <c r="M11" s="76">
        <v>1365640.8262447</v>
      </c>
      <c r="N11" s="76">
        <v>211434.78934594299</v>
      </c>
      <c r="O11" s="76">
        <v>1154206.0368987501</v>
      </c>
      <c r="P11" s="76">
        <v>1311.29359854936</v>
      </c>
      <c r="Q11" s="76">
        <v>241.939920964301</v>
      </c>
      <c r="R11" s="76">
        <v>123789.54112336499</v>
      </c>
      <c r="S11" s="76">
        <v>85.566550262625597</v>
      </c>
      <c r="T11" s="76">
        <v>4561.3567883066798</v>
      </c>
      <c r="U11" s="76">
        <v>112.885772692449</v>
      </c>
      <c r="V11" s="76">
        <v>252.94888980748101</v>
      </c>
      <c r="W11" s="76">
        <v>11421.7708273395</v>
      </c>
      <c r="X11" s="76">
        <v>30054.317163533298</v>
      </c>
      <c r="Y11" s="76">
        <v>1624.03102310995</v>
      </c>
      <c r="Z11" s="76">
        <v>730.98750276955604</v>
      </c>
      <c r="AA11" s="94"/>
      <c r="AB11" s="41">
        <f t="shared" si="0"/>
        <v>1.6328037585895704E-4</v>
      </c>
      <c r="AC11" s="41">
        <f t="shared" si="0"/>
        <v>1.0944759122761078E-4</v>
      </c>
      <c r="AD11" s="94"/>
      <c r="AE11" s="76">
        <v>148</v>
      </c>
      <c r="AF11" s="76" t="s">
        <v>380</v>
      </c>
      <c r="AG11" s="76">
        <v>2078.9108271892801</v>
      </c>
      <c r="AH11" s="76">
        <v>3356.2011482561202</v>
      </c>
      <c r="AI11" s="76">
        <v>58.897329709908099</v>
      </c>
      <c r="AJ11" s="76">
        <v>45.986425677373902</v>
      </c>
      <c r="AK11" s="76">
        <v>1919.86263546892</v>
      </c>
      <c r="AL11" s="76">
        <v>93.085402631943893</v>
      </c>
      <c r="AM11" s="76">
        <v>744.87203903728596</v>
      </c>
      <c r="AN11" s="76">
        <v>256938.709478445</v>
      </c>
      <c r="AO11" s="76">
        <v>290.74243803396598</v>
      </c>
      <c r="AP11" s="76">
        <v>53.840728330007501</v>
      </c>
      <c r="AQ11" s="76">
        <v>27568.837501076599</v>
      </c>
      <c r="AR11" s="76">
        <v>18.5947807637308</v>
      </c>
      <c r="AS11" s="76">
        <v>1016.85698587512</v>
      </c>
      <c r="AT11" s="76">
        <v>25.211438277025501</v>
      </c>
      <c r="AU11" s="76">
        <v>56.193536894084197</v>
      </c>
      <c r="AV11" s="76">
        <v>2546.2011496401101</v>
      </c>
      <c r="AW11" s="76">
        <v>6682.5678243859802</v>
      </c>
      <c r="AX11" s="76">
        <v>362.64411012832102</v>
      </c>
      <c r="AY11" s="76">
        <v>162.88205496763999</v>
      </c>
      <c r="AZ11" s="76">
        <f t="shared" si="1"/>
        <v>304021.09783478844</v>
      </c>
      <c r="BA11" s="76">
        <f t="shared" si="2"/>
        <v>47082.388356343436</v>
      </c>
      <c r="BB11" s="76"/>
      <c r="BC11" s="69">
        <f t="shared" si="3"/>
        <v>0.22262156490356194</v>
      </c>
      <c r="BD11" s="69">
        <f t="shared" si="3"/>
        <v>0.22268042313182768</v>
      </c>
      <c r="BE11" s="94"/>
      <c r="BF11" s="69">
        <v>0.28613413947061728</v>
      </c>
      <c r="BG11" s="69">
        <v>0.28611711071421969</v>
      </c>
    </row>
    <row r="12" spans="1:59">
      <c r="A12" s="94" t="s">
        <v>381</v>
      </c>
      <c r="B12" s="76">
        <v>126414.11748</v>
      </c>
      <c r="C12" s="76">
        <v>20574.239894999999</v>
      </c>
      <c r="D12" s="94"/>
      <c r="E12" s="94" t="s">
        <v>381</v>
      </c>
      <c r="F12" s="76">
        <v>950.28635217734097</v>
      </c>
      <c r="G12" s="76">
        <v>1341.5510319284299</v>
      </c>
      <c r="H12" s="76">
        <v>29.272583431163401</v>
      </c>
      <c r="I12" s="76">
        <v>51.235933684970497</v>
      </c>
      <c r="J12" s="76">
        <v>841.07998732342298</v>
      </c>
      <c r="K12" s="76">
        <v>38.449385516735802</v>
      </c>
      <c r="L12" s="76">
        <v>325.88451738068898</v>
      </c>
      <c r="M12" s="76">
        <v>125363.04355363001</v>
      </c>
      <c r="N12" s="76">
        <v>20384.417019902201</v>
      </c>
      <c r="O12" s="76">
        <v>104978.626533727</v>
      </c>
      <c r="P12" s="76">
        <v>131.42490186676301</v>
      </c>
      <c r="Q12" s="76">
        <v>22.699376973825601</v>
      </c>
      <c r="R12" s="76">
        <v>11618.9530095845</v>
      </c>
      <c r="S12" s="76">
        <v>16.132412132034801</v>
      </c>
      <c r="T12" s="76">
        <v>495.13205068425901</v>
      </c>
      <c r="U12" s="76">
        <v>11.2605941456263</v>
      </c>
      <c r="V12" s="76">
        <v>22.1207558546492</v>
      </c>
      <c r="W12" s="76">
        <v>1239.05347233475</v>
      </c>
      <c r="X12" s="76">
        <v>3029.5594503877301</v>
      </c>
      <c r="Y12" s="76">
        <v>148.94522561550301</v>
      </c>
      <c r="Z12" s="76">
        <v>71.375978879721202</v>
      </c>
      <c r="AA12" s="94"/>
      <c r="AB12" s="41">
        <f t="shared" si="0"/>
        <v>-8.3145296373744407E-3</v>
      </c>
      <c r="AC12" s="41">
        <f t="shared" si="0"/>
        <v>-9.2262400004351573E-3</v>
      </c>
      <c r="AD12" s="94"/>
      <c r="AE12" s="76">
        <v>159</v>
      </c>
      <c r="AF12" s="76" t="s">
        <v>381</v>
      </c>
      <c r="AG12" s="76">
        <v>68.758500151940495</v>
      </c>
      <c r="AH12" s="76">
        <v>93.555993879683697</v>
      </c>
      <c r="AI12" s="76">
        <v>2.1390514598391501</v>
      </c>
      <c r="AJ12" s="76">
        <v>4.4815274841091499</v>
      </c>
      <c r="AK12" s="76">
        <v>59.682112184117798</v>
      </c>
      <c r="AL12" s="76">
        <v>2.73286989554988</v>
      </c>
      <c r="AM12" s="76">
        <v>23.225629274836098</v>
      </c>
      <c r="AN12" s="76">
        <v>7108.0202503666496</v>
      </c>
      <c r="AO12" s="76">
        <v>8.9970659420485894</v>
      </c>
      <c r="AP12" s="76">
        <v>1.59128199129366</v>
      </c>
      <c r="AQ12" s="76">
        <v>821.23997223517097</v>
      </c>
      <c r="AR12" s="76">
        <v>1.37570918267234</v>
      </c>
      <c r="AS12" s="76">
        <v>36.4989553032608</v>
      </c>
      <c r="AT12" s="76">
        <v>0.82061441182379802</v>
      </c>
      <c r="AU12" s="76">
        <v>1.4383639765309599</v>
      </c>
      <c r="AV12" s="76">
        <v>91.307739236666805</v>
      </c>
      <c r="AW12" s="76">
        <v>217.85828504569801</v>
      </c>
      <c r="AX12" s="76">
        <v>10.5663570872254</v>
      </c>
      <c r="AY12" s="76">
        <v>5.1115602553727202</v>
      </c>
      <c r="AZ12" s="76">
        <f t="shared" si="1"/>
        <v>8559.4018393644892</v>
      </c>
      <c r="BA12" s="76">
        <f t="shared" si="2"/>
        <v>1451.3815889978396</v>
      </c>
      <c r="BB12" s="76"/>
      <c r="BC12" s="69">
        <f t="shared" si="3"/>
        <v>6.8276914764779123E-2</v>
      </c>
      <c r="BD12" s="69">
        <f t="shared" si="3"/>
        <v>7.1200544395299215E-2</v>
      </c>
      <c r="BE12" s="94"/>
      <c r="BF12" s="69">
        <v>6.9759510446709735E-2</v>
      </c>
      <c r="BG12" s="69">
        <v>7.2726192072398124E-2</v>
      </c>
    </row>
    <row r="13" spans="1:59">
      <c r="A13" s="94" t="s">
        <v>382</v>
      </c>
      <c r="B13" s="76">
        <v>3073.1910171999998</v>
      </c>
      <c r="C13" s="76">
        <v>476.34084000000001</v>
      </c>
      <c r="D13" s="94"/>
      <c r="E13" s="94" t="s">
        <v>382</v>
      </c>
      <c r="F13" s="76">
        <v>3.75930807938843E-2</v>
      </c>
      <c r="G13" s="76">
        <v>5.5766679343243003E-2</v>
      </c>
      <c r="H13" s="76">
        <v>1.0852699284049001E-3</v>
      </c>
      <c r="I13" s="76">
        <v>7.6466972006812301E-4</v>
      </c>
      <c r="J13" s="76">
        <v>3.3722207708460697E-2</v>
      </c>
      <c r="K13" s="76">
        <v>1.53198300236445E-3</v>
      </c>
      <c r="L13" s="76">
        <v>1.30129356195263E-2</v>
      </c>
      <c r="M13" s="76">
        <v>5.43818721098783</v>
      </c>
      <c r="N13" s="76">
        <v>0.81663162971169001</v>
      </c>
      <c r="O13" s="76">
        <v>4.62155558127614</v>
      </c>
      <c r="P13" s="76">
        <v>5.3274586771165601E-3</v>
      </c>
      <c r="Q13" s="76">
        <v>9.4601718502841301E-4</v>
      </c>
      <c r="R13" s="76">
        <v>0.47621604193190897</v>
      </c>
      <c r="S13" s="76">
        <v>4.1071931303978798E-4</v>
      </c>
      <c r="T13" s="76">
        <v>1.7269547005296499E-2</v>
      </c>
      <c r="U13" s="76">
        <v>4.2005908386933202E-4</v>
      </c>
      <c r="V13" s="76">
        <v>1.01505591472522E-3</v>
      </c>
      <c r="W13" s="76">
        <v>4.3252722432579799E-2</v>
      </c>
      <c r="X13" s="76">
        <v>0.119507200846575</v>
      </c>
      <c r="Y13" s="76">
        <v>5.96321764579439E-3</v>
      </c>
      <c r="Z13" s="76">
        <v>2.82676355980312E-3</v>
      </c>
      <c r="AA13" s="94"/>
      <c r="AB13" s="41">
        <f t="shared" si="0"/>
        <v>-0.99823044282618567</v>
      </c>
      <c r="AC13" s="41">
        <f t="shared" si="0"/>
        <v>-0.99828561491869627</v>
      </c>
      <c r="AD13" s="94"/>
      <c r="AE13" s="76">
        <v>160</v>
      </c>
      <c r="AF13" s="76" t="s">
        <v>382</v>
      </c>
      <c r="AG13" s="76">
        <v>9.3680786436916099E-4</v>
      </c>
      <c r="AH13" s="76">
        <v>1.3508374742172899E-3</v>
      </c>
      <c r="AI13" s="76">
        <v>2.6504332344039501E-5</v>
      </c>
      <c r="AJ13" s="76">
        <v>1.8167615615993201E-5</v>
      </c>
      <c r="AK13" s="76">
        <v>8.2929368842750602E-4</v>
      </c>
      <c r="AL13" s="76">
        <v>3.7069715060044698E-5</v>
      </c>
      <c r="AM13" s="76">
        <v>3.1992932982991598E-4</v>
      </c>
      <c r="AN13" s="76">
        <v>0.11160926579521301</v>
      </c>
      <c r="AO13" s="76">
        <v>1.2663498878838701E-4</v>
      </c>
      <c r="AP13" s="76">
        <v>2.3207477511588701E-5</v>
      </c>
      <c r="AQ13" s="76">
        <v>1.1650646159434799E-2</v>
      </c>
      <c r="AR13" s="76">
        <v>1.0581323508955001E-5</v>
      </c>
      <c r="AS13" s="76">
        <v>4.1726497508097E-4</v>
      </c>
      <c r="AT13" s="76">
        <v>1.02821547527767E-5</v>
      </c>
      <c r="AU13" s="76">
        <v>2.43599885953304E-5</v>
      </c>
      <c r="AV13" s="76">
        <v>1.04503377100285E-3</v>
      </c>
      <c r="AW13" s="76">
        <v>2.9584232617639499E-3</v>
      </c>
      <c r="AX13" s="76">
        <v>1.44174628637154E-4</v>
      </c>
      <c r="AY13" s="76">
        <v>6.9759757456281095E-5</v>
      </c>
      <c r="AZ13" s="76">
        <f t="shared" si="1"/>
        <v>0.13160824430161</v>
      </c>
      <c r="BA13" s="76">
        <f t="shared" si="2"/>
        <v>1.9998978506396994E-2</v>
      </c>
      <c r="BB13" s="76"/>
      <c r="BC13" s="69">
        <f t="shared" si="3"/>
        <v>2.4200756464524832E-2</v>
      </c>
      <c r="BD13" s="69">
        <f t="shared" si="3"/>
        <v>2.448959577215689E-2</v>
      </c>
      <c r="BE13" s="94"/>
      <c r="BF13" s="69">
        <v>2.4394594535948933E-2</v>
      </c>
      <c r="BG13" s="69">
        <v>2.4723531255681479E-2</v>
      </c>
    </row>
    <row r="14" spans="1:59">
      <c r="A14" s="94" t="s">
        <v>471</v>
      </c>
      <c r="B14" s="76">
        <v>2267.8584925999999</v>
      </c>
      <c r="C14" s="76">
        <v>370.68489176000003</v>
      </c>
      <c r="D14" s="94"/>
      <c r="E14" s="94" t="s">
        <v>383</v>
      </c>
      <c r="F14" s="76">
        <v>3.3002997183595402</v>
      </c>
      <c r="G14" s="76">
        <v>5.06465439794529</v>
      </c>
      <c r="H14" s="76">
        <v>8.4739121568367895E-2</v>
      </c>
      <c r="I14" s="76">
        <v>0.116629121954176</v>
      </c>
      <c r="J14" s="76">
        <v>2.90287174060418</v>
      </c>
      <c r="K14" s="76">
        <v>0.14492965602385399</v>
      </c>
      <c r="L14" s="76">
        <v>1.1418646692791401</v>
      </c>
      <c r="M14" s="76">
        <v>418.82477571718999</v>
      </c>
      <c r="N14" s="76">
        <v>71.761149444710796</v>
      </c>
      <c r="O14" s="76">
        <v>347.06362627248001</v>
      </c>
      <c r="P14" s="76">
        <v>0.32797164856120797</v>
      </c>
      <c r="Q14" s="76">
        <v>7.9603101903139906E-2</v>
      </c>
      <c r="R14" s="76">
        <v>41.753205134564602</v>
      </c>
      <c r="S14" s="76">
        <v>4.2252802901282499E-2</v>
      </c>
      <c r="T14" s="76">
        <v>1.5788082915832999</v>
      </c>
      <c r="U14" s="76">
        <v>4.1566769732744702E-2</v>
      </c>
      <c r="V14" s="76">
        <v>6.4236280361778295E-2</v>
      </c>
      <c r="W14" s="76">
        <v>3.94963177301211</v>
      </c>
      <c r="X14" s="76">
        <v>10.348233271052701</v>
      </c>
      <c r="Y14" s="76">
        <v>0.56230074350876502</v>
      </c>
      <c r="Z14" s="76">
        <v>0.257351201794562</v>
      </c>
      <c r="AA14" s="94"/>
      <c r="AB14" s="41">
        <f t="shared" si="0"/>
        <v>-0.81532146865255872</v>
      </c>
      <c r="AC14" s="41">
        <f t="shared" si="0"/>
        <v>-0.80640929522648974</v>
      </c>
      <c r="AD14" s="94"/>
      <c r="AE14" s="76">
        <v>161</v>
      </c>
      <c r="AF14" s="76" t="s">
        <v>383</v>
      </c>
      <c r="AG14" s="76">
        <v>0.19877447098656501</v>
      </c>
      <c r="AH14" s="76">
        <v>0.31068643298276299</v>
      </c>
      <c r="AI14" s="76">
        <v>4.8975347913181302E-3</v>
      </c>
      <c r="AJ14" s="76">
        <v>5.8558248489092796E-3</v>
      </c>
      <c r="AK14" s="76">
        <v>0.175293119078995</v>
      </c>
      <c r="AL14" s="76">
        <v>8.8516051614083591E-3</v>
      </c>
      <c r="AM14" s="76">
        <v>6.9034665836913006E-2</v>
      </c>
      <c r="AN14" s="76">
        <v>20.958894691773899</v>
      </c>
      <c r="AO14" s="76">
        <v>1.8632005045622999E-2</v>
      </c>
      <c r="AP14" s="76">
        <v>4.8278580616287004E-3</v>
      </c>
      <c r="AQ14" s="76">
        <v>2.5363469120514099</v>
      </c>
      <c r="AR14" s="76">
        <v>2.25339423713353E-3</v>
      </c>
      <c r="AS14" s="76">
        <v>9.29487243484102E-2</v>
      </c>
      <c r="AT14" s="76">
        <v>2.52284217097455E-3</v>
      </c>
      <c r="AU14" s="76">
        <v>3.8285877877661601E-3</v>
      </c>
      <c r="AV14" s="76">
        <v>0.232524655649053</v>
      </c>
      <c r="AW14" s="76">
        <v>0.622072038863689</v>
      </c>
      <c r="AX14" s="76">
        <v>3.4358840869027497E-2</v>
      </c>
      <c r="AY14" s="76">
        <v>1.5627502558094201E-2</v>
      </c>
      <c r="AZ14" s="76">
        <f t="shared" si="1"/>
        <v>25.298231707103579</v>
      </c>
      <c r="BA14" s="76">
        <f>SUM(AG14:AY14)-AN14</f>
        <v>4.3393370153296793</v>
      </c>
      <c r="BB14" s="76"/>
      <c r="BC14" s="69">
        <f t="shared" si="3"/>
        <v>6.0402901580459807E-2</v>
      </c>
      <c r="BD14" s="69">
        <f t="shared" si="3"/>
        <v>6.046916819069309E-2</v>
      </c>
      <c r="BE14" s="94"/>
      <c r="BF14" s="69">
        <v>6.1433724563293733E-2</v>
      </c>
      <c r="BG14" s="69">
        <v>6.1416709481835106E-2</v>
      </c>
    </row>
    <row r="15" spans="1:59">
      <c r="A15" s="95" t="s">
        <v>384</v>
      </c>
      <c r="B15" s="76">
        <v>1282.3371939000001</v>
      </c>
      <c r="C15" s="76">
        <v>198.29427175999999</v>
      </c>
      <c r="D15" s="94"/>
      <c r="E15" s="94" t="s">
        <v>384</v>
      </c>
      <c r="F15" s="76">
        <v>0.368349168030776</v>
      </c>
      <c r="G15" s="76">
        <v>0.58591926674272499</v>
      </c>
      <c r="H15" s="76">
        <v>1.06567216168697E-2</v>
      </c>
      <c r="I15" s="76">
        <v>8.2692670183038604E-3</v>
      </c>
      <c r="J15" s="76">
        <v>0.34174025143713799</v>
      </c>
      <c r="K15" s="76">
        <v>1.6155778589813499E-2</v>
      </c>
      <c r="L15" s="76">
        <v>0.13188197556176501</v>
      </c>
      <c r="M15" s="76">
        <v>55.622710580642199</v>
      </c>
      <c r="N15" s="76">
        <v>8.3061286265755996</v>
      </c>
      <c r="O15" s="76">
        <v>47.316581954066599</v>
      </c>
      <c r="P15" s="76">
        <v>5.4235858176667401E-2</v>
      </c>
      <c r="Q15" s="76">
        <v>9.5451379817787802E-3</v>
      </c>
      <c r="R15" s="76">
        <v>4.8467477967558903</v>
      </c>
      <c r="S15" s="76">
        <v>3.20288970827339E-3</v>
      </c>
      <c r="T15" s="76">
        <v>0.18107592166978001</v>
      </c>
      <c r="U15" s="76">
        <v>4.4000205029844901E-3</v>
      </c>
      <c r="V15" s="76">
        <v>1.03562503789194E-2</v>
      </c>
      <c r="W15" s="76">
        <v>0.45347961000236903</v>
      </c>
      <c r="X15" s="76">
        <v>1.1884683939879901</v>
      </c>
      <c r="Y15" s="76">
        <v>6.2915568489337895E-2</v>
      </c>
      <c r="Z15" s="76">
        <v>2.8728749924216E-2</v>
      </c>
      <c r="AA15" s="94"/>
      <c r="AB15" s="41">
        <f t="shared" si="0"/>
        <v>-0.95662395909185505</v>
      </c>
      <c r="AC15" s="41">
        <f t="shared" si="0"/>
        <v>-0.95811211008339825</v>
      </c>
      <c r="AD15" s="94"/>
      <c r="AE15" s="76">
        <v>162</v>
      </c>
      <c r="AF15" s="76" t="s">
        <v>384</v>
      </c>
      <c r="AG15" s="76">
        <v>8.3999643699464097E-2</v>
      </c>
      <c r="AH15" s="76">
        <v>0.13413770059067001</v>
      </c>
      <c r="AI15" s="76">
        <v>2.4208225445804502E-3</v>
      </c>
      <c r="AJ15" s="76">
        <v>1.8792554580500101E-3</v>
      </c>
      <c r="AK15" s="76">
        <v>7.7941772826040701E-2</v>
      </c>
      <c r="AL15" s="76">
        <v>3.70193381627775E-3</v>
      </c>
      <c r="AM15" s="76">
        <v>3.0102075596800001E-2</v>
      </c>
      <c r="AN15" s="76">
        <v>10.7728797548135</v>
      </c>
      <c r="AO15" s="76">
        <v>1.2274814245358799E-2</v>
      </c>
      <c r="AP15" s="76">
        <v>2.1779189149937401E-3</v>
      </c>
      <c r="AQ15" s="76">
        <v>1.1074793376224701</v>
      </c>
      <c r="AR15" s="76">
        <v>7.2666515475816595E-4</v>
      </c>
      <c r="AS15" s="76">
        <v>4.1310807430588001E-2</v>
      </c>
      <c r="AT15" s="76">
        <v>1.00740538241838E-3</v>
      </c>
      <c r="AU15" s="76">
        <v>2.3493430054656499E-3</v>
      </c>
      <c r="AV15" s="76">
        <v>0.103454726890875</v>
      </c>
      <c r="AW15" s="76">
        <v>0.27095716324703401</v>
      </c>
      <c r="AX15" s="76">
        <v>1.44173132615133E-2</v>
      </c>
      <c r="AY15" s="76">
        <v>6.5625515145725502E-3</v>
      </c>
      <c r="AZ15" s="76">
        <f t="shared" si="1"/>
        <v>12.669781006015432</v>
      </c>
      <c r="BA15" s="76">
        <f>SUM(AG15:AY15)-AN15</f>
        <v>1.8969012512019319</v>
      </c>
      <c r="BB15" s="76"/>
      <c r="BC15" s="69">
        <f t="shared" si="3"/>
        <v>0.22778071895016144</v>
      </c>
      <c r="BD15" s="69">
        <f t="shared" si="3"/>
        <v>0.22837369085915238</v>
      </c>
      <c r="BE15" s="94"/>
      <c r="BF15" s="69">
        <v>0.23768259431086125</v>
      </c>
      <c r="BG15" s="69">
        <v>0.23829537841696913</v>
      </c>
    </row>
    <row r="16" spans="1:59">
      <c r="A16" s="76"/>
      <c r="B16" s="94"/>
      <c r="C16" s="94"/>
      <c r="D16" s="94"/>
      <c r="E16" s="9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94"/>
      <c r="BD16" s="94"/>
      <c r="BE16" s="94"/>
      <c r="BF16" s="94"/>
      <c r="BG16" s="94"/>
    </row>
    <row r="17" spans="1:78">
      <c r="A17" s="2"/>
      <c r="B17" s="94"/>
      <c r="C17" s="94"/>
      <c r="D17" s="94"/>
      <c r="E17" s="94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</row>
    <row r="18" spans="1:78">
      <c r="A18" s="2" t="s">
        <v>371</v>
      </c>
      <c r="B18" s="1">
        <f>SUM(B3:B15)</f>
        <v>3114142.6520126993</v>
      </c>
      <c r="C18" s="1">
        <f>SUM(C3:C15)</f>
        <v>481547.11970172002</v>
      </c>
      <c r="D18" s="94"/>
      <c r="E18" s="94"/>
      <c r="F18" s="1">
        <f>SUM(F3:F15)</f>
        <v>21487.619171413731</v>
      </c>
      <c r="G18" s="1">
        <f t="shared" ref="G18:Z18" si="4">SUM(G3:G15)</f>
        <v>33548.718709265369</v>
      </c>
      <c r="H18" s="1">
        <f t="shared" si="4"/>
        <v>625.33149293539827</v>
      </c>
      <c r="I18" s="1">
        <f t="shared" si="4"/>
        <v>654.03358955659371</v>
      </c>
      <c r="J18" s="1">
        <f t="shared" si="4"/>
        <v>19657.227832262415</v>
      </c>
      <c r="K18" s="1">
        <f t="shared" si="4"/>
        <v>937.03914271289432</v>
      </c>
      <c r="L18" s="1">
        <f t="shared" si="4"/>
        <v>7618.8274293446084</v>
      </c>
      <c r="M18" s="1">
        <f t="shared" si="4"/>
        <v>3106062.2276938199</v>
      </c>
      <c r="N18" s="1">
        <f t="shared" si="4"/>
        <v>480233.71456684178</v>
      </c>
      <c r="O18" s="1">
        <f t="shared" si="4"/>
        <v>2625828.5131269707</v>
      </c>
      <c r="P18" s="1">
        <f t="shared" si="4"/>
        <v>3028.976811573822</v>
      </c>
      <c r="Q18" s="1">
        <f t="shared" si="4"/>
        <v>545.94476392202046</v>
      </c>
      <c r="R18" s="1">
        <f t="shared" si="4"/>
        <v>279239.53776721354</v>
      </c>
      <c r="S18" s="1">
        <f t="shared" si="4"/>
        <v>235.89624500063371</v>
      </c>
      <c r="T18" s="1">
        <f t="shared" si="4"/>
        <v>10712.403012653407</v>
      </c>
      <c r="U18" s="1">
        <f t="shared" si="4"/>
        <v>258.68068922424783</v>
      </c>
      <c r="V18" s="1">
        <f t="shared" si="4"/>
        <v>564.74893584935671</v>
      </c>
      <c r="W18" s="1">
        <f t="shared" si="4"/>
        <v>26820.087036735582</v>
      </c>
      <c r="X18" s="1">
        <f t="shared" si="4"/>
        <v>68987.825821789273</v>
      </c>
      <c r="Y18" s="1">
        <f t="shared" si="4"/>
        <v>3645.6511420510687</v>
      </c>
      <c r="Z18" s="1">
        <f t="shared" si="4"/>
        <v>1665.1649733389524</v>
      </c>
      <c r="AA18" s="1"/>
      <c r="AB18" s="76"/>
      <c r="AC18" s="76"/>
      <c r="AD18" s="1"/>
      <c r="AE18" s="76"/>
      <c r="AF18" s="76"/>
      <c r="AG18" s="1">
        <f t="shared" ref="AG18:BA18" si="5">SUM(AG3:AG15)</f>
        <v>4043.8830810189365</v>
      </c>
      <c r="AH18" s="1">
        <f t="shared" si="5"/>
        <v>6406.7761386322627</v>
      </c>
      <c r="AI18" s="1">
        <f t="shared" si="5"/>
        <v>116.08535351978216</v>
      </c>
      <c r="AJ18" s="1">
        <f t="shared" si="5"/>
        <v>118.9120945518365</v>
      </c>
      <c r="AK18" s="1">
        <f t="shared" si="5"/>
        <v>3707.076399533119</v>
      </c>
      <c r="AL18" s="1">
        <f t="shared" si="5"/>
        <v>179.18708390966717</v>
      </c>
      <c r="AM18" s="1">
        <f t="shared" si="5"/>
        <v>1439.6225604189524</v>
      </c>
      <c r="AN18" s="1">
        <f t="shared" si="5"/>
        <v>492842.42371581908</v>
      </c>
      <c r="AO18" s="1">
        <f t="shared" si="5"/>
        <v>557.75816112099142</v>
      </c>
      <c r="AP18" s="1">
        <f t="shared" si="5"/>
        <v>103.1260797276441</v>
      </c>
      <c r="AQ18" s="1">
        <f t="shared" si="5"/>
        <v>52950.703004200819</v>
      </c>
      <c r="AR18" s="1">
        <f t="shared" si="5"/>
        <v>42.737374976591859</v>
      </c>
      <c r="AS18" s="1">
        <f t="shared" si="5"/>
        <v>2016.4639930453795</v>
      </c>
      <c r="AT18" s="1">
        <f t="shared" si="5"/>
        <v>49.292618450778598</v>
      </c>
      <c r="AU18" s="1">
        <f t="shared" si="5"/>
        <v>105.07907610427384</v>
      </c>
      <c r="AV18" s="1">
        <f t="shared" si="5"/>
        <v>5048.2627135269167</v>
      </c>
      <c r="AW18" s="1">
        <f t="shared" si="5"/>
        <v>12980.323861766705</v>
      </c>
      <c r="AX18" s="1">
        <f t="shared" si="5"/>
        <v>697.31991442605715</v>
      </c>
      <c r="AY18" s="1">
        <f t="shared" si="5"/>
        <v>315.41083906959705</v>
      </c>
      <c r="AZ18" s="1">
        <f t="shared" si="5"/>
        <v>583720.44406381936</v>
      </c>
      <c r="BA18" s="1">
        <f t="shared" si="5"/>
        <v>90878.020348000326</v>
      </c>
      <c r="BB18" s="76"/>
      <c r="BC18" s="18"/>
      <c r="BD18" s="18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</row>
    <row r="19" spans="1:78">
      <c r="A19" s="94"/>
      <c r="B19" s="76"/>
      <c r="C19" s="76"/>
      <c r="D19" s="94"/>
      <c r="E19" s="9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</row>
    <row r="21" spans="1:78" s="20" customFormat="1">
      <c r="A21" s="94"/>
      <c r="B21" s="76"/>
      <c r="C21" s="76"/>
      <c r="D21" s="94"/>
      <c r="E21" s="94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</row>
    <row r="22" spans="1:78" s="20" customFormat="1">
      <c r="A22" s="94"/>
      <c r="B22" s="94"/>
      <c r="C22" s="94"/>
      <c r="D22" s="94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</row>
    <row r="23" spans="1:78" s="20" customFormat="1">
      <c r="A23" s="94"/>
      <c r="B23" s="94"/>
      <c r="C23" s="94"/>
      <c r="D23" s="94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</row>
    <row r="24" spans="1:78" s="20" customFormat="1">
      <c r="A24" s="94"/>
      <c r="B24" s="94"/>
      <c r="C24" s="94"/>
      <c r="D24" s="94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</row>
    <row r="25" spans="1:78" s="20" customFormat="1">
      <c r="A25" s="94"/>
      <c r="B25" s="94"/>
      <c r="C25" s="94"/>
      <c r="D25" s="94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</row>
    <row r="26" spans="1:78" s="20" customFormat="1">
      <c r="A26" s="94"/>
      <c r="B26" s="94"/>
      <c r="C26" s="94"/>
      <c r="D26" s="94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</row>
    <row r="27" spans="1:78" s="20" customFormat="1">
      <c r="A27" s="94"/>
      <c r="B27" s="94"/>
      <c r="C27" s="94"/>
      <c r="D27" s="94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</row>
    <row r="28" spans="1:78" s="20" customFormat="1">
      <c r="A28" s="94"/>
      <c r="B28" s="94"/>
      <c r="C28" s="94"/>
      <c r="D28" s="94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76"/>
      <c r="BA28" s="76"/>
      <c r="BB28" s="76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</row>
    <row r="29" spans="1:78" s="20" customFormat="1">
      <c r="A29" s="94"/>
      <c r="B29" s="94"/>
      <c r="C29" s="94"/>
      <c r="D29" s="94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76"/>
      <c r="BA29" s="76"/>
      <c r="BB29" s="76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</row>
    <row r="30" spans="1:78" s="20" customFormat="1">
      <c r="A30" s="94"/>
      <c r="B30" s="94"/>
      <c r="C30" s="94"/>
      <c r="D30" s="94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76"/>
      <c r="BA30" s="76"/>
      <c r="BB30" s="76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</row>
    <row r="31" spans="1:78" s="20" customFormat="1">
      <c r="A31" s="94"/>
      <c r="B31" s="94"/>
      <c r="C31" s="94"/>
      <c r="D31" s="94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76"/>
      <c r="BA31" s="76"/>
      <c r="BB31" s="76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</row>
    <row r="32" spans="1:78" s="20" customFormat="1">
      <c r="A32" s="94"/>
      <c r="B32" s="94"/>
      <c r="C32" s="94"/>
      <c r="D32" s="94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76"/>
      <c r="BA32" s="76"/>
      <c r="BB32" s="76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</row>
    <row r="33" spans="1:78" s="20" customFormat="1">
      <c r="A33" s="94"/>
      <c r="B33" s="94"/>
      <c r="C33" s="94"/>
      <c r="D33" s="94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76"/>
      <c r="BA33" s="76"/>
      <c r="BB33" s="76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</row>
    <row r="34" spans="1:78" s="20" customFormat="1">
      <c r="A34" s="94"/>
      <c r="B34" s="94"/>
      <c r="C34" s="94"/>
      <c r="D34" s="94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76"/>
      <c r="BA34" s="76"/>
      <c r="BB34" s="76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</row>
    <row r="35" spans="1:78" s="20" customFormat="1">
      <c r="A35" s="94"/>
      <c r="B35" s="94"/>
      <c r="C35" s="94"/>
      <c r="D35" s="94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29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76"/>
      <c r="BA35" s="76"/>
      <c r="BB35" s="76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</row>
    <row r="36" spans="1:78" s="20" customFormat="1">
      <c r="A36" s="94"/>
      <c r="B36" s="94"/>
      <c r="C36" s="94"/>
      <c r="D36" s="94"/>
      <c r="E36" s="94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76"/>
      <c r="BA36" s="76"/>
      <c r="BB36" s="76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</row>
    <row r="37" spans="1:78" s="20" customFormat="1">
      <c r="A37" s="94"/>
      <c r="B37" s="94"/>
      <c r="C37" s="94"/>
      <c r="D37" s="94"/>
      <c r="E37" s="94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76"/>
      <c r="BA37" s="76"/>
      <c r="BB37" s="76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</row>
    <row r="38" spans="1:78" s="20" customFormat="1">
      <c r="A38" s="94"/>
      <c r="B38" s="94"/>
      <c r="C38" s="94"/>
      <c r="D38" s="94"/>
      <c r="E38" s="94"/>
      <c r="F38" s="1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76"/>
      <c r="BA38" s="76"/>
      <c r="BB38" s="76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</row>
    <row r="39" spans="1:78" s="20" customFormat="1">
      <c r="A39" s="94"/>
      <c r="B39" s="94"/>
      <c r="C39" s="94"/>
      <c r="D39" s="94"/>
      <c r="E39" s="94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76"/>
      <c r="BA39" s="76"/>
      <c r="BB39" s="76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</row>
    <row r="40" spans="1:78" s="20" customFormat="1">
      <c r="A40" s="94"/>
      <c r="B40" s="94"/>
      <c r="C40" s="94"/>
      <c r="D40" s="94"/>
      <c r="E40" s="94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</row>
    <row r="41" spans="1:78" s="20" customFormat="1">
      <c r="A41" s="94"/>
      <c r="B41" s="94"/>
      <c r="C41" s="94"/>
      <c r="D41" s="94"/>
      <c r="E41" s="94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</row>
    <row r="42" spans="1:78" s="20" customFormat="1">
      <c r="A42" s="94"/>
      <c r="B42" s="94"/>
      <c r="C42" s="94"/>
      <c r="D42" s="94"/>
      <c r="E42" s="94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</row>
    <row r="43" spans="1:78" s="20" customFormat="1">
      <c r="A43" s="94"/>
      <c r="B43" s="94"/>
      <c r="C43" s="94"/>
      <c r="D43" s="94"/>
      <c r="E43" s="94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</row>
    <row r="44" spans="1:78" s="20" customFormat="1">
      <c r="A44" s="94"/>
      <c r="B44" s="94"/>
      <c r="C44" s="94"/>
      <c r="D44" s="94"/>
      <c r="E44" s="94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</row>
    <row r="45" spans="1:78" s="20" customFormat="1">
      <c r="A45" s="94"/>
      <c r="B45" s="94"/>
      <c r="C45" s="94"/>
      <c r="D45" s="94"/>
      <c r="E45" s="94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</row>
    <row r="46" spans="1:78" s="20" customFormat="1">
      <c r="A46" s="94"/>
      <c r="B46" s="94"/>
      <c r="C46" s="94"/>
      <c r="D46" s="94"/>
      <c r="E46" s="94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</row>
    <row r="47" spans="1:78" s="20" customFormat="1">
      <c r="A47" s="94"/>
      <c r="B47" s="94"/>
      <c r="C47" s="94"/>
      <c r="D47" s="94"/>
      <c r="E47" s="94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</row>
    <row r="48" spans="1:78" s="20" customFormat="1">
      <c r="A48" s="94"/>
      <c r="B48" s="94"/>
      <c r="C48" s="94"/>
      <c r="D48" s="94"/>
      <c r="E48" s="94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</row>
    <row r="49" spans="1:78" s="20" customFormat="1">
      <c r="A49" s="94"/>
      <c r="B49" s="94"/>
      <c r="C49" s="94"/>
      <c r="D49" s="94"/>
      <c r="E49" s="94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</row>
    <row r="50" spans="1:78" s="20" customFormat="1">
      <c r="A50" s="94"/>
      <c r="B50" s="94"/>
      <c r="C50" s="94"/>
      <c r="D50" s="94"/>
      <c r="E50" s="94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</row>
    <row r="51" spans="1:78" s="20" customFormat="1">
      <c r="A51" s="94"/>
      <c r="B51" s="94"/>
      <c r="C51" s="94"/>
      <c r="D51" s="94"/>
      <c r="E51" s="94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</row>
    <row r="52" spans="1:78" s="20" customFormat="1">
      <c r="A52" s="94"/>
      <c r="B52" s="94"/>
      <c r="C52" s="94"/>
      <c r="D52" s="94"/>
      <c r="E52" s="94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</row>
    <row r="53" spans="1:78" s="20" customFormat="1">
      <c r="A53" s="94"/>
      <c r="B53" s="94"/>
      <c r="C53" s="94"/>
      <c r="D53" s="94"/>
      <c r="E53" s="94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</row>
    <row r="54" spans="1:78" s="20" customFormat="1">
      <c r="A54" s="94"/>
      <c r="B54" s="94"/>
      <c r="C54" s="94"/>
      <c r="D54" s="94"/>
      <c r="E54" s="94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</row>
    <row r="55" spans="1:78" s="20" customFormat="1">
      <c r="A55" s="94"/>
      <c r="B55" s="94"/>
      <c r="C55" s="94"/>
      <c r="D55" s="94"/>
      <c r="E55" s="94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</row>
    <row r="56" spans="1:78" s="20" customFormat="1">
      <c r="A56" s="94"/>
      <c r="B56" s="94"/>
      <c r="C56" s="94"/>
      <c r="D56" s="94"/>
      <c r="E56" s="94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</row>
    <row r="57" spans="1:78" s="20" customFormat="1">
      <c r="A57" s="94"/>
      <c r="B57" s="94"/>
      <c r="C57" s="94"/>
      <c r="D57" s="94"/>
      <c r="E57" s="94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</row>
    <row r="58" spans="1:78" s="20" customFormat="1">
      <c r="A58" s="94"/>
      <c r="B58" s="94"/>
      <c r="C58" s="94"/>
      <c r="D58" s="94"/>
      <c r="E58" s="94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</row>
    <row r="59" spans="1:78" s="20" customFormat="1">
      <c r="A59" s="94"/>
      <c r="B59" s="94"/>
      <c r="C59" s="94"/>
      <c r="D59" s="94"/>
      <c r="E59" s="94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</row>
    <row r="60" spans="1:78" s="20" customFormat="1">
      <c r="A60" s="94"/>
      <c r="B60" s="94"/>
      <c r="C60" s="94"/>
      <c r="D60" s="94"/>
      <c r="E60" s="94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</row>
    <row r="61" spans="1:78" s="20" customFormat="1">
      <c r="A61" s="94"/>
      <c r="B61" s="94"/>
      <c r="C61" s="94"/>
      <c r="D61" s="94"/>
      <c r="E61" s="94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</row>
    <row r="62" spans="1:78" s="20" customFormat="1">
      <c r="A62" s="94"/>
      <c r="B62" s="94"/>
      <c r="C62" s="94"/>
      <c r="D62" s="94"/>
      <c r="E62" s="94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</row>
    <row r="63" spans="1:78" s="20" customFormat="1">
      <c r="A63" s="94"/>
      <c r="B63" s="94"/>
      <c r="C63" s="94"/>
      <c r="D63" s="94"/>
      <c r="E63" s="94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</row>
    <row r="64" spans="1:78" s="20" customFormat="1">
      <c r="A64" s="94"/>
      <c r="B64" s="94"/>
      <c r="C64" s="94"/>
      <c r="D64" s="94"/>
      <c r="E64" s="94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</row>
    <row r="65" spans="1:78" s="20" customFormat="1">
      <c r="A65" s="94"/>
      <c r="B65" s="94"/>
      <c r="C65" s="94"/>
      <c r="D65" s="94"/>
      <c r="E65" s="94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</row>
    <row r="66" spans="1:78" s="20" customFormat="1">
      <c r="A66" s="94"/>
      <c r="B66" s="94"/>
      <c r="C66" s="94"/>
      <c r="D66" s="94"/>
      <c r="E66" s="94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</row>
    <row r="67" spans="1:78" s="20" customFormat="1">
      <c r="A67" s="94"/>
      <c r="B67" s="94"/>
      <c r="C67" s="94"/>
      <c r="D67" s="94"/>
      <c r="E67" s="94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</row>
    <row r="68" spans="1:78" s="20" customFormat="1">
      <c r="A68" s="94"/>
      <c r="B68" s="94"/>
      <c r="C68" s="94"/>
      <c r="D68" s="94"/>
      <c r="E68" s="94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</row>
    <row r="69" spans="1:78" s="20" customFormat="1">
      <c r="A69" s="94"/>
      <c r="B69" s="94"/>
      <c r="C69" s="94"/>
      <c r="D69" s="94"/>
      <c r="E69" s="94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</row>
    <row r="70" spans="1:78" s="20" customFormat="1">
      <c r="A70" s="94"/>
      <c r="B70" s="94"/>
      <c r="C70" s="94"/>
      <c r="D70" s="94"/>
      <c r="E70" s="94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</row>
    <row r="71" spans="1:78" s="20" customFormat="1">
      <c r="A71" s="94"/>
      <c r="B71" s="94"/>
      <c r="C71" s="94"/>
      <c r="D71" s="94"/>
      <c r="E71" s="94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</row>
    <row r="72" spans="1:78" s="20" customFormat="1">
      <c r="A72" s="94"/>
      <c r="B72" s="94"/>
      <c r="C72" s="94"/>
      <c r="D72" s="94"/>
      <c r="E72" s="94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</row>
    <row r="73" spans="1:78" s="20" customFormat="1">
      <c r="A73" s="94"/>
      <c r="B73" s="94"/>
      <c r="C73" s="94"/>
      <c r="D73" s="94"/>
      <c r="E73" s="94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B3" activePane="bottomRight" state="frozen"/>
      <selection pane="bottomRight" activeCell="Q15" sqref="Q15:Q16"/>
      <selection pane="bottomLeft" activeCell="E24" sqref="E24"/>
      <selection pane="topRight" activeCell="E24" sqref="E24"/>
    </sheetView>
  </sheetViews>
  <sheetFormatPr defaultColWidth="9.140625" defaultRowHeight="15"/>
  <cols>
    <col min="1" max="1" width="19.7109375" style="75" customWidth="1"/>
    <col min="2" max="2" width="12.140625" style="75" customWidth="1"/>
    <col min="3" max="3" width="12.5703125" style="75" customWidth="1"/>
    <col min="4" max="4" width="9.140625" style="75"/>
    <col min="5" max="5" width="15.42578125" style="75" bestFit="1" customWidth="1"/>
    <col min="6" max="7" width="6.7109375" style="76" bestFit="1" customWidth="1"/>
    <col min="8" max="8" width="4.140625" style="76" bestFit="1" customWidth="1"/>
    <col min="9" max="9" width="5.7109375" style="76" bestFit="1" customWidth="1"/>
    <col min="10" max="10" width="6.7109375" style="76" bestFit="1" customWidth="1"/>
    <col min="11" max="11" width="5.85546875" style="76" bestFit="1" customWidth="1"/>
    <col min="12" max="12" width="5.7109375" style="76" bestFit="1" customWidth="1"/>
    <col min="13" max="13" width="9.28515625" style="76" bestFit="1" customWidth="1"/>
    <col min="14" max="14" width="7.7109375" style="76" bestFit="1" customWidth="1"/>
    <col min="15" max="15" width="9.28515625" style="76" bestFit="1" customWidth="1"/>
    <col min="16" max="16" width="5.7109375" style="76" bestFit="1" customWidth="1"/>
    <col min="17" max="17" width="5.28515625" style="76" bestFit="1" customWidth="1"/>
    <col min="18" max="18" width="8.7109375" style="76" bestFit="1" customWidth="1"/>
    <col min="19" max="19" width="4.85546875" style="76" bestFit="1" customWidth="1"/>
    <col min="20" max="20" width="7.85546875" style="76" bestFit="1" customWidth="1"/>
    <col min="21" max="21" width="5.85546875" style="76" bestFit="1" customWidth="1"/>
    <col min="22" max="22" width="6" style="76" bestFit="1" customWidth="1"/>
    <col min="23" max="24" width="6.7109375" style="76" bestFit="1" customWidth="1"/>
    <col min="25" max="26" width="5.7109375" style="76" bestFit="1" customWidth="1"/>
    <col min="27" max="27" width="12" style="76" customWidth="1"/>
    <col min="28" max="29" width="9.140625" style="76"/>
    <col min="30" max="30" width="12" style="76" customWidth="1"/>
    <col min="31" max="31" width="5.85546875" style="76" bestFit="1" customWidth="1"/>
    <col min="32" max="32" width="18.7109375" style="76" bestFit="1" customWidth="1"/>
    <col min="33" max="33" width="6.85546875" style="76" customWidth="1"/>
    <col min="34" max="34" width="5.5703125" style="76" bestFit="1" customWidth="1"/>
    <col min="35" max="35" width="4" style="76" bestFit="1" customWidth="1"/>
    <col min="36" max="36" width="4.140625" style="76" bestFit="1" customWidth="1"/>
    <col min="37" max="37" width="5.5703125" style="76" bestFit="1" customWidth="1"/>
    <col min="38" max="38" width="5.7109375" style="76" bestFit="1" customWidth="1"/>
    <col min="39" max="39" width="5.5703125" style="76" bestFit="1" customWidth="1"/>
    <col min="40" max="40" width="6.7109375" style="76" bestFit="1" customWidth="1"/>
    <col min="41" max="42" width="5" style="76" bestFit="1" customWidth="1"/>
    <col min="43" max="43" width="8.5703125" style="76" bestFit="1" customWidth="1"/>
    <col min="44" max="44" width="4.42578125" style="76" bestFit="1" customWidth="1"/>
    <col min="45" max="45" width="7.5703125" style="76" bestFit="1" customWidth="1"/>
    <col min="46" max="46" width="5.5703125" style="76" bestFit="1" customWidth="1"/>
    <col min="47" max="47" width="5.7109375" style="76" bestFit="1" customWidth="1"/>
    <col min="48" max="48" width="5.5703125" style="76" bestFit="1" customWidth="1"/>
    <col min="49" max="49" width="6.7109375" style="76" bestFit="1" customWidth="1"/>
    <col min="50" max="50" width="5.28515625" style="76" bestFit="1" customWidth="1"/>
    <col min="51" max="51" width="4" style="76" bestFit="1" customWidth="1"/>
    <col min="52" max="54" width="9.140625" style="76"/>
    <col min="55" max="16384" width="9.140625" style="75"/>
  </cols>
  <sheetData>
    <row r="1" spans="1:59">
      <c r="A1" s="94"/>
      <c r="B1" s="94" t="s">
        <v>507</v>
      </c>
      <c r="C1" s="94"/>
      <c r="D1" s="94"/>
      <c r="E1" s="94" t="s">
        <v>514</v>
      </c>
      <c r="AG1" s="94" t="s">
        <v>509</v>
      </c>
      <c r="BC1" s="94" t="s">
        <v>346</v>
      </c>
      <c r="BD1" s="94"/>
      <c r="BE1" s="94"/>
      <c r="BF1" s="94" t="s">
        <v>510</v>
      </c>
      <c r="BG1" s="94"/>
    </row>
    <row r="2" spans="1:59">
      <c r="A2" s="94" t="s">
        <v>160</v>
      </c>
      <c r="B2" s="94" t="s">
        <v>348</v>
      </c>
      <c r="C2" s="94" t="s">
        <v>349</v>
      </c>
      <c r="D2" s="94"/>
      <c r="E2" s="94" t="s">
        <v>324</v>
      </c>
      <c r="F2" s="94" t="s">
        <v>95</v>
      </c>
      <c r="G2" s="94" t="s">
        <v>99</v>
      </c>
      <c r="H2" s="94" t="s">
        <v>101</v>
      </c>
      <c r="I2" s="94" t="s">
        <v>103</v>
      </c>
      <c r="J2" s="94" t="s">
        <v>105</v>
      </c>
      <c r="K2" s="94" t="s">
        <v>107</v>
      </c>
      <c r="L2" s="94" t="s">
        <v>109</v>
      </c>
      <c r="M2" s="94" t="s">
        <v>162</v>
      </c>
      <c r="N2" s="94" t="s">
        <v>163</v>
      </c>
      <c r="O2" s="94" t="s">
        <v>111</v>
      </c>
      <c r="P2" s="94" t="s">
        <v>113</v>
      </c>
      <c r="Q2" s="94" t="s">
        <v>115</v>
      </c>
      <c r="R2" s="94" t="s">
        <v>117</v>
      </c>
      <c r="S2" s="94" t="s">
        <v>119</v>
      </c>
      <c r="T2" s="94" t="s">
        <v>121</v>
      </c>
      <c r="U2" s="94" t="s">
        <v>123</v>
      </c>
      <c r="V2" s="94" t="s">
        <v>125</v>
      </c>
      <c r="W2" s="94" t="s">
        <v>127</v>
      </c>
      <c r="X2" s="94" t="s">
        <v>131</v>
      </c>
      <c r="Y2" s="94" t="s">
        <v>133</v>
      </c>
      <c r="Z2" s="94" t="s">
        <v>135</v>
      </c>
      <c r="AA2" s="94"/>
      <c r="AB2" s="76" t="s">
        <v>162</v>
      </c>
      <c r="AC2" s="76" t="s">
        <v>163</v>
      </c>
      <c r="AD2" s="94"/>
      <c r="AE2" s="76" t="s">
        <v>350</v>
      </c>
      <c r="AF2" s="76" t="s">
        <v>351</v>
      </c>
      <c r="AG2" s="76" t="s">
        <v>95</v>
      </c>
      <c r="AH2" s="76" t="s">
        <v>99</v>
      </c>
      <c r="AI2" s="76" t="s">
        <v>101</v>
      </c>
      <c r="AJ2" s="76" t="s">
        <v>103</v>
      </c>
      <c r="AK2" s="76" t="s">
        <v>105</v>
      </c>
      <c r="AL2" s="76" t="s">
        <v>107</v>
      </c>
      <c r="AM2" s="76" t="s">
        <v>109</v>
      </c>
      <c r="AN2" s="76" t="s">
        <v>111</v>
      </c>
      <c r="AO2" s="76" t="s">
        <v>113</v>
      </c>
      <c r="AP2" s="76" t="s">
        <v>115</v>
      </c>
      <c r="AQ2" s="76" t="s">
        <v>117</v>
      </c>
      <c r="AR2" s="76" t="s">
        <v>119</v>
      </c>
      <c r="AS2" s="76" t="s">
        <v>121</v>
      </c>
      <c r="AT2" s="76" t="s">
        <v>123</v>
      </c>
      <c r="AU2" s="76" t="s">
        <v>125</v>
      </c>
      <c r="AV2" s="76" t="s">
        <v>127</v>
      </c>
      <c r="AW2" s="76" t="s">
        <v>131</v>
      </c>
      <c r="AX2" s="76" t="s">
        <v>133</v>
      </c>
      <c r="AY2" s="76" t="s">
        <v>135</v>
      </c>
      <c r="AZ2" s="76" t="s">
        <v>162</v>
      </c>
      <c r="BA2" s="76" t="s">
        <v>163</v>
      </c>
      <c r="BC2" s="76" t="s">
        <v>162</v>
      </c>
      <c r="BD2" s="76" t="s">
        <v>163</v>
      </c>
      <c r="BE2" s="94"/>
      <c r="BF2" s="76" t="s">
        <v>162</v>
      </c>
      <c r="BG2" s="76" t="s">
        <v>163</v>
      </c>
    </row>
    <row r="3" spans="1:59">
      <c r="A3" s="94" t="s">
        <v>372</v>
      </c>
      <c r="B3" s="76">
        <v>1176.5296275999999</v>
      </c>
      <c r="C3" s="76">
        <v>137.22738662</v>
      </c>
      <c r="D3" s="94"/>
      <c r="E3" s="94" t="s">
        <v>372</v>
      </c>
      <c r="F3" s="94">
        <v>2.5348283037197401</v>
      </c>
      <c r="G3" s="94">
        <v>2.1574601614885598</v>
      </c>
      <c r="H3" s="94">
        <v>0.104634630863605</v>
      </c>
      <c r="I3" s="94">
        <v>0.53299849721941905</v>
      </c>
      <c r="J3" s="94">
        <v>1.96670185755937</v>
      </c>
      <c r="K3" s="94">
        <v>0.100473772934958</v>
      </c>
      <c r="L3" s="94">
        <v>0.78836717560365099</v>
      </c>
      <c r="M3" s="94">
        <v>463.092856559572</v>
      </c>
      <c r="N3" s="94">
        <v>47.519739302344398</v>
      </c>
      <c r="O3" s="94">
        <v>415.57311725722798</v>
      </c>
      <c r="P3" s="94">
        <v>0.31418311563073698</v>
      </c>
      <c r="Q3" s="94">
        <v>4.3483338208854701E-2</v>
      </c>
      <c r="R3" s="94">
        <v>23.4203710291725</v>
      </c>
      <c r="S3" s="94">
        <v>0.12293374944471</v>
      </c>
      <c r="T3" s="94">
        <v>1.93153582091855</v>
      </c>
      <c r="U3" s="94">
        <v>7.1439727729184305E-2</v>
      </c>
      <c r="V3" s="94">
        <v>0.12907615833595101</v>
      </c>
      <c r="W3" s="94">
        <v>4.8244334095030004</v>
      </c>
      <c r="X3" s="94">
        <v>7.9578981895643999</v>
      </c>
      <c r="Y3" s="94">
        <v>0.34718066623676602</v>
      </c>
      <c r="Z3" s="94">
        <v>0.171739698210398</v>
      </c>
      <c r="AA3" s="94"/>
      <c r="AB3" s="41">
        <f t="shared" ref="AB3:AC15" si="0">(M3-B3)/(B3+1E-50)</f>
        <v>-0.60639082459467331</v>
      </c>
      <c r="AC3" s="41">
        <f t="shared" si="0"/>
        <v>-0.6537153372020954</v>
      </c>
      <c r="AD3" s="94"/>
      <c r="AE3" s="76">
        <v>110</v>
      </c>
      <c r="AF3" s="76" t="s">
        <v>372</v>
      </c>
      <c r="AG3" s="76">
        <v>0.31752916022828798</v>
      </c>
      <c r="AH3" s="76">
        <v>0.270179629041784</v>
      </c>
      <c r="AI3" s="76">
        <v>1.3201815527324599E-2</v>
      </c>
      <c r="AJ3" s="76">
        <v>6.8275036671966396E-2</v>
      </c>
      <c r="AK3" s="76">
        <v>0.24632748197264001</v>
      </c>
      <c r="AL3" s="76">
        <v>1.31790951457864E-2</v>
      </c>
      <c r="AM3" s="76">
        <v>9.9256815085761604E-2</v>
      </c>
      <c r="AN3" s="76">
        <v>53.784566652274897</v>
      </c>
      <c r="AO3" s="76">
        <v>3.9214029429589403E-2</v>
      </c>
      <c r="AP3" s="76">
        <v>5.4511588963747802E-3</v>
      </c>
      <c r="AQ3" s="76">
        <v>2.9337510006418199</v>
      </c>
      <c r="AR3" s="76">
        <v>1.55235708341761E-2</v>
      </c>
      <c r="AS3" s="76">
        <v>0.24548451020025699</v>
      </c>
      <c r="AT3" s="76">
        <v>1.00551183506149E-2</v>
      </c>
      <c r="AU3" s="76">
        <v>1.92700375032182E-2</v>
      </c>
      <c r="AV3" s="76">
        <v>0.61316167358538898</v>
      </c>
      <c r="AW3" s="76">
        <v>0.99653472299800006</v>
      </c>
      <c r="AX3" s="76">
        <v>4.48552030015524E-2</v>
      </c>
      <c r="AY3" s="76">
        <v>2.1493228373800698E-2</v>
      </c>
      <c r="AZ3" s="76">
        <f t="shared" ref="AZ3:AZ14" si="1">BA3+AN3</f>
        <v>59.757309939763239</v>
      </c>
      <c r="BA3" s="76">
        <f t="shared" ref="BA3:BA13" si="2">SUM(AG3:AY3)-AN3</f>
        <v>5.9727432874883419</v>
      </c>
      <c r="BC3" s="69">
        <f t="shared" ref="BC3:BD15" si="3">AZ3/M3</f>
        <v>0.12903958481181213</v>
      </c>
      <c r="BD3" s="69">
        <f t="shared" si="3"/>
        <v>0.12568973178675824</v>
      </c>
      <c r="BE3" s="94"/>
      <c r="BF3" s="69">
        <v>0.11269700037115661</v>
      </c>
      <c r="BG3" s="69">
        <v>0.11121287854746995</v>
      </c>
    </row>
    <row r="4" spans="1:59">
      <c r="A4" s="94" t="s">
        <v>373</v>
      </c>
      <c r="B4" s="76">
        <v>2254.8026300000001</v>
      </c>
      <c r="C4" s="76">
        <v>950.04795999999999</v>
      </c>
      <c r="D4" s="94"/>
      <c r="E4" s="94" t="s">
        <v>373</v>
      </c>
      <c r="F4" s="94">
        <v>84.807108731956603</v>
      </c>
      <c r="G4" s="94">
        <v>23.408109321692901</v>
      </c>
      <c r="H4" s="94">
        <v>1.31528439678786</v>
      </c>
      <c r="I4" s="94">
        <v>0.67166680445553895</v>
      </c>
      <c r="J4" s="94">
        <v>54.674281831159199</v>
      </c>
      <c r="K4" s="94">
        <v>0.54999047493069297</v>
      </c>
      <c r="L4" s="94">
        <v>19.610713447642901</v>
      </c>
      <c r="M4" s="94">
        <v>2270.1909751369199</v>
      </c>
      <c r="N4" s="94">
        <v>956.45865041815102</v>
      </c>
      <c r="O4" s="94">
        <v>1313.7323247187701</v>
      </c>
      <c r="P4" s="94">
        <v>0.72564831240772099</v>
      </c>
      <c r="Q4" s="94">
        <v>1.2352032909494699</v>
      </c>
      <c r="R4" s="94">
        <v>482.58402616886201</v>
      </c>
      <c r="S4" s="94">
        <v>1.37292274067582</v>
      </c>
      <c r="T4" s="94">
        <v>12.8413615304485</v>
      </c>
      <c r="U4" s="94">
        <v>0.83220162480640503</v>
      </c>
      <c r="V4" s="94">
        <v>1.4015402922226401</v>
      </c>
      <c r="W4" s="94">
        <v>32.151715184884999</v>
      </c>
      <c r="X4" s="94">
        <v>231.88704342002899</v>
      </c>
      <c r="Y4" s="94">
        <v>1.45927469149071</v>
      </c>
      <c r="Z4" s="94">
        <v>4.9305581527472304</v>
      </c>
      <c r="AA4" s="94"/>
      <c r="AB4" s="41">
        <f t="shared" si="0"/>
        <v>6.824697174013729E-3</v>
      </c>
      <c r="AC4" s="41">
        <f t="shared" si="0"/>
        <v>6.7477545219412237E-3</v>
      </c>
      <c r="AD4" s="94"/>
      <c r="AE4" s="76">
        <v>111</v>
      </c>
      <c r="AF4" s="76" t="s">
        <v>373</v>
      </c>
      <c r="AG4" s="76">
        <v>32.227595441047598</v>
      </c>
      <c r="AH4" s="76">
        <v>8.8968664026848696</v>
      </c>
      <c r="AI4" s="76">
        <v>0.50012606005916105</v>
      </c>
      <c r="AJ4" s="76">
        <v>0.25998159887662498</v>
      </c>
      <c r="AK4" s="76">
        <v>20.7771269243208</v>
      </c>
      <c r="AL4" s="76">
        <v>0.21066544845959401</v>
      </c>
      <c r="AM4" s="76">
        <v>7.4537442075484304</v>
      </c>
      <c r="AN4" s="76">
        <v>520.62404802710103</v>
      </c>
      <c r="AO4" s="76">
        <v>0.27573191392655599</v>
      </c>
      <c r="AP4" s="76">
        <v>0.46940578953558998</v>
      </c>
      <c r="AQ4" s="76">
        <v>183.397945752288</v>
      </c>
      <c r="AR4" s="76">
        <v>0.52212370403928199</v>
      </c>
      <c r="AS4" s="76">
        <v>4.8905215955001902</v>
      </c>
      <c r="AT4" s="76">
        <v>0.31922543153120397</v>
      </c>
      <c r="AU4" s="76">
        <v>0.54105265442849704</v>
      </c>
      <c r="AV4" s="76">
        <v>12.244484099561401</v>
      </c>
      <c r="AW4" s="76">
        <v>88.120014564640002</v>
      </c>
      <c r="AX4" s="76">
        <v>0.55848896954984795</v>
      </c>
      <c r="AY4" s="76">
        <v>1.8736261524042499</v>
      </c>
      <c r="AZ4" s="76">
        <f t="shared" si="1"/>
        <v>884.1627747375029</v>
      </c>
      <c r="BA4" s="76">
        <f t="shared" si="2"/>
        <v>363.53872671040187</v>
      </c>
      <c r="BC4" s="69">
        <f t="shared" si="3"/>
        <v>0.38946625390587558</v>
      </c>
      <c r="BD4" s="69">
        <f t="shared" si="3"/>
        <v>0.38008828353579904</v>
      </c>
      <c r="BE4" s="94"/>
      <c r="BF4" s="69">
        <v>0.3766498290949552</v>
      </c>
      <c r="BG4" s="69">
        <v>0.3618036052402982</v>
      </c>
    </row>
    <row r="5" spans="1:59">
      <c r="A5" s="94" t="s">
        <v>374</v>
      </c>
      <c r="B5" s="76">
        <v>1059.0251227000001</v>
      </c>
      <c r="C5" s="76">
        <v>229.09831392000001</v>
      </c>
      <c r="D5" s="94"/>
      <c r="E5" s="94" t="s">
        <v>374</v>
      </c>
      <c r="F5" s="94">
        <v>17.1561131476269</v>
      </c>
      <c r="G5" s="94">
        <v>6.9047402101225197</v>
      </c>
      <c r="H5" s="94">
        <v>0.40282093731157298</v>
      </c>
      <c r="I5" s="94">
        <v>1.51565480796089</v>
      </c>
      <c r="J5" s="94">
        <v>11.5487222540385</v>
      </c>
      <c r="K5" s="94">
        <v>0.47611849352667901</v>
      </c>
      <c r="L5" s="94">
        <v>4.4733105523018901</v>
      </c>
      <c r="M5" s="94">
        <v>1062.7979738179199</v>
      </c>
      <c r="N5" s="94">
        <v>230.15610957392099</v>
      </c>
      <c r="O5" s="94">
        <v>832.641864244006</v>
      </c>
      <c r="P5" s="94">
        <v>0.53171118061742495</v>
      </c>
      <c r="Q5" s="94">
        <v>0.261443888324983</v>
      </c>
      <c r="R5" s="94">
        <v>111.202020376769</v>
      </c>
      <c r="S5" s="94">
        <v>0.45126530672134102</v>
      </c>
      <c r="T5" s="94">
        <v>6.3515961325418697</v>
      </c>
      <c r="U5" s="94">
        <v>0.68219512591147302</v>
      </c>
      <c r="V5" s="94">
        <v>1.65839830883447</v>
      </c>
      <c r="W5" s="94">
        <v>15.881542609170101</v>
      </c>
      <c r="X5" s="94">
        <v>48.330881055539798</v>
      </c>
      <c r="Y5" s="94">
        <v>1.30135021911737</v>
      </c>
      <c r="Z5" s="94">
        <v>1.0262249674831401</v>
      </c>
      <c r="AA5" s="94"/>
      <c r="AB5" s="41">
        <f t="shared" si="0"/>
        <v>3.5625699872925205E-3</v>
      </c>
      <c r="AC5" s="41">
        <f t="shared" si="0"/>
        <v>4.617212740772739E-3</v>
      </c>
      <c r="AD5" s="94"/>
      <c r="AE5" s="76">
        <v>112</v>
      </c>
      <c r="AF5" s="76" t="s">
        <v>374</v>
      </c>
      <c r="AG5" s="76">
        <v>2.6756478693309198</v>
      </c>
      <c r="AH5" s="76">
        <v>1.0599414851861899</v>
      </c>
      <c r="AI5" s="76">
        <v>6.4425606112761005E-2</v>
      </c>
      <c r="AJ5" s="76">
        <v>0.26729945768394298</v>
      </c>
      <c r="AK5" s="76">
        <v>1.7968422032064699</v>
      </c>
      <c r="AL5" s="76">
        <v>8.7618660302954496E-2</v>
      </c>
      <c r="AM5" s="76">
        <v>0.70745544922724701</v>
      </c>
      <c r="AN5" s="76">
        <v>127.552971122321</v>
      </c>
      <c r="AO5" s="76">
        <v>7.6550831047221796E-2</v>
      </c>
      <c r="AP5" s="76">
        <v>4.0803765585831903E-2</v>
      </c>
      <c r="AQ5" s="76">
        <v>17.248889806423001</v>
      </c>
      <c r="AR5" s="76">
        <v>7.2513898221018003E-2</v>
      </c>
      <c r="AS5" s="76">
        <v>1.0594808688378801</v>
      </c>
      <c r="AT5" s="76">
        <v>0.13242134430567201</v>
      </c>
      <c r="AU5" s="76">
        <v>0.332009665291643</v>
      </c>
      <c r="AV5" s="76">
        <v>2.6492567282839699</v>
      </c>
      <c r="AW5" s="76">
        <v>7.5191042119054297</v>
      </c>
      <c r="AX5" s="76">
        <v>0.232599735357262</v>
      </c>
      <c r="AY5" s="76">
        <v>0.15932178455752999</v>
      </c>
      <c r="AZ5" s="76">
        <f t="shared" si="1"/>
        <v>163.73515449318796</v>
      </c>
      <c r="BA5" s="76">
        <f t="shared" si="2"/>
        <v>36.182183370866966</v>
      </c>
      <c r="BC5" s="69">
        <f t="shared" si="3"/>
        <v>0.15406046918305408</v>
      </c>
      <c r="BD5" s="69">
        <f t="shared" si="3"/>
        <v>0.15720713839771461</v>
      </c>
      <c r="BE5" s="94"/>
      <c r="BF5" s="69">
        <v>0.14911450698275472</v>
      </c>
      <c r="BG5" s="69">
        <v>0.13707608954398376</v>
      </c>
    </row>
    <row r="6" spans="1:59">
      <c r="A6" s="94" t="s">
        <v>375</v>
      </c>
      <c r="B6" s="76">
        <v>1378.7193142000001</v>
      </c>
      <c r="C6" s="76">
        <v>571.81114883999999</v>
      </c>
      <c r="D6" s="94"/>
      <c r="E6" s="94" t="s">
        <v>375</v>
      </c>
      <c r="F6" s="94">
        <v>50.242761170984998</v>
      </c>
      <c r="G6" s="94">
        <v>14.099810844535501</v>
      </c>
      <c r="H6" s="94">
        <v>0.80903475663728897</v>
      </c>
      <c r="I6" s="94">
        <v>0.78213800327386296</v>
      </c>
      <c r="J6" s="94">
        <v>32.440855255763701</v>
      </c>
      <c r="K6" s="94">
        <v>0.45693495824997099</v>
      </c>
      <c r="L6" s="94">
        <v>11.7512528973693</v>
      </c>
      <c r="M6" s="94">
        <v>1383.5645447541399</v>
      </c>
      <c r="N6" s="94">
        <v>573.82525527074495</v>
      </c>
      <c r="O6" s="94">
        <v>809.73928948340097</v>
      </c>
      <c r="P6" s="94">
        <v>0.45170762800380299</v>
      </c>
      <c r="Q6" s="94">
        <v>0.73370490559257495</v>
      </c>
      <c r="R6" s="94">
        <v>287.42572691347402</v>
      </c>
      <c r="S6" s="94">
        <v>0.85177911517496396</v>
      </c>
      <c r="T6" s="94">
        <v>8.5660012081328603</v>
      </c>
      <c r="U6" s="94">
        <v>0.718688545004602</v>
      </c>
      <c r="V6" s="94">
        <v>1.4554381397399601</v>
      </c>
      <c r="W6" s="94">
        <v>21.443355084133898</v>
      </c>
      <c r="X6" s="94">
        <v>137.48981853833499</v>
      </c>
      <c r="Y6" s="94">
        <v>1.1849972195307401</v>
      </c>
      <c r="Z6" s="94">
        <v>2.92125008680698</v>
      </c>
      <c r="AA6" s="94"/>
      <c r="AB6" s="41">
        <f t="shared" si="0"/>
        <v>3.5142980186298666E-3</v>
      </c>
      <c r="AC6" s="41">
        <f t="shared" si="0"/>
        <v>3.522328018316642E-3</v>
      </c>
      <c r="AD6" s="94"/>
      <c r="AE6" s="76">
        <v>113</v>
      </c>
      <c r="AF6" s="76" t="s">
        <v>375</v>
      </c>
      <c r="AG6" s="76">
        <v>6.5616317214921898</v>
      </c>
      <c r="AH6" s="76">
        <v>1.8461552587827701</v>
      </c>
      <c r="AI6" s="76">
        <v>0.105868260502852</v>
      </c>
      <c r="AJ6" s="76">
        <v>0.103421072526937</v>
      </c>
      <c r="AK6" s="76">
        <v>4.23779755914153</v>
      </c>
      <c r="AL6" s="76">
        <v>5.9836413266664397E-2</v>
      </c>
      <c r="AM6" s="76">
        <v>1.5353923324607299</v>
      </c>
      <c r="AN6" s="76">
        <v>105.974497388442</v>
      </c>
      <c r="AO6" s="76">
        <v>5.9923387301375398E-2</v>
      </c>
      <c r="AP6" s="76">
        <v>9.5843069303611902E-2</v>
      </c>
      <c r="AQ6" s="76">
        <v>37.566766922694697</v>
      </c>
      <c r="AR6" s="76">
        <v>0.11149915949556399</v>
      </c>
      <c r="AS6" s="76">
        <v>1.1232453798413999</v>
      </c>
      <c r="AT6" s="76">
        <v>9.3807448578758404E-2</v>
      </c>
      <c r="AU6" s="76">
        <v>0.18972187781886701</v>
      </c>
      <c r="AV6" s="76">
        <v>2.8117750600403002</v>
      </c>
      <c r="AW6" s="76">
        <v>17.959119454631399</v>
      </c>
      <c r="AX6" s="76">
        <v>0.15548309993488699</v>
      </c>
      <c r="AY6" s="76">
        <v>0.38158205210977397</v>
      </c>
      <c r="AZ6" s="76">
        <f t="shared" si="1"/>
        <v>180.97336691836631</v>
      </c>
      <c r="BA6" s="76">
        <f t="shared" si="2"/>
        <v>74.998869529924306</v>
      </c>
      <c r="BC6" s="69">
        <f t="shared" si="3"/>
        <v>0.1308022582716048</v>
      </c>
      <c r="BD6" s="69">
        <f t="shared" si="3"/>
        <v>0.13069984083314351</v>
      </c>
      <c r="BE6" s="94"/>
      <c r="BF6" s="69">
        <v>0.13562918852262074</v>
      </c>
      <c r="BG6" s="69">
        <v>0.13037499885301287</v>
      </c>
    </row>
    <row r="7" spans="1:59">
      <c r="A7" s="94" t="s">
        <v>376</v>
      </c>
      <c r="B7" s="76">
        <v>24639.228052999999</v>
      </c>
      <c r="C7" s="76">
        <v>9361.7063844000004</v>
      </c>
      <c r="D7" s="94"/>
      <c r="E7" s="94" t="s">
        <v>376</v>
      </c>
      <c r="F7" s="94">
        <v>795.24763607224497</v>
      </c>
      <c r="G7" s="94">
        <v>233.266231195621</v>
      </c>
      <c r="H7" s="94">
        <v>14.0469595375805</v>
      </c>
      <c r="I7" s="94">
        <v>28.238651755154599</v>
      </c>
      <c r="J7" s="94">
        <v>515.645109807371</v>
      </c>
      <c r="K7" s="94">
        <v>12.600693069881</v>
      </c>
      <c r="L7" s="94">
        <v>191.490262317608</v>
      </c>
      <c r="M7" s="94">
        <v>24414.137750325801</v>
      </c>
      <c r="N7" s="94">
        <v>9383.0996475133197</v>
      </c>
      <c r="O7" s="94">
        <v>15031.038102812499</v>
      </c>
      <c r="P7" s="94">
        <v>8.1707215482116702</v>
      </c>
      <c r="Q7" s="94">
        <v>11.6944480120703</v>
      </c>
      <c r="R7" s="94">
        <v>4615.3979030546097</v>
      </c>
      <c r="S7" s="94">
        <v>15.079862955185501</v>
      </c>
      <c r="T7" s="94">
        <v>175.258411587713</v>
      </c>
      <c r="U7" s="94">
        <v>20.5705480845693</v>
      </c>
      <c r="V7" s="94">
        <v>48.493074831814901</v>
      </c>
      <c r="W7" s="94">
        <v>438.58290253917301</v>
      </c>
      <c r="X7" s="94">
        <v>2181.1348070447498</v>
      </c>
      <c r="Y7" s="94">
        <v>31.924297919277699</v>
      </c>
      <c r="Z7" s="94">
        <v>46.257126180470301</v>
      </c>
      <c r="AA7" s="94"/>
      <c r="AB7" s="41">
        <f t="shared" si="0"/>
        <v>-9.1354445922583079E-3</v>
      </c>
      <c r="AC7" s="41">
        <f t="shared" si="0"/>
        <v>2.2851884298538002E-3</v>
      </c>
      <c r="AD7" s="94"/>
      <c r="AE7" s="76">
        <v>124</v>
      </c>
      <c r="AF7" s="76" t="s">
        <v>376</v>
      </c>
      <c r="AG7" s="76">
        <v>199.803543527139</v>
      </c>
      <c r="AH7" s="76">
        <v>57.439558390196403</v>
      </c>
      <c r="AI7" s="76">
        <v>3.4448255190952799</v>
      </c>
      <c r="AJ7" s="76">
        <v>6.1954196335634597</v>
      </c>
      <c r="AK7" s="76">
        <v>129.292432283832</v>
      </c>
      <c r="AL7" s="76">
        <v>2.9082307855947702</v>
      </c>
      <c r="AM7" s="76">
        <v>47.779668028896801</v>
      </c>
      <c r="AN7" s="76">
        <v>3501.3814231327501</v>
      </c>
      <c r="AO7" s="76">
        <v>1.86023045858643</v>
      </c>
      <c r="AP7" s="76">
        <v>2.9314148218458098</v>
      </c>
      <c r="AQ7" s="76">
        <v>1152.22611361797</v>
      </c>
      <c r="AR7" s="76">
        <v>3.6813991740106</v>
      </c>
      <c r="AS7" s="76">
        <v>41.636049483102298</v>
      </c>
      <c r="AT7" s="76">
        <v>4.7782279816867899</v>
      </c>
      <c r="AU7" s="76">
        <v>11.126333309852599</v>
      </c>
      <c r="AV7" s="76">
        <v>104.203193595672</v>
      </c>
      <c r="AW7" s="76">
        <v>547.26793845237705</v>
      </c>
      <c r="AX7" s="76">
        <v>7.3377037658522903</v>
      </c>
      <c r="AY7" s="76">
        <v>11.608569711651599</v>
      </c>
      <c r="AZ7" s="76">
        <f t="shared" si="1"/>
        <v>5836.9022756736749</v>
      </c>
      <c r="BA7" s="76">
        <f t="shared" si="2"/>
        <v>2335.5208525409248</v>
      </c>
      <c r="BC7" s="69">
        <f t="shared" si="3"/>
        <v>0.23907878031022345</v>
      </c>
      <c r="BD7" s="69">
        <f t="shared" si="3"/>
        <v>0.24890717782794489</v>
      </c>
      <c r="BE7" s="94"/>
      <c r="BF7" s="69">
        <v>0.28820432628611231</v>
      </c>
      <c r="BG7" s="69">
        <v>0.29416820425134149</v>
      </c>
    </row>
    <row r="8" spans="1:59">
      <c r="A8" s="94" t="s">
        <v>377</v>
      </c>
      <c r="B8" s="76">
        <v>55174.558599000004</v>
      </c>
      <c r="C8" s="76">
        <v>22116.877992999998</v>
      </c>
      <c r="D8" s="94"/>
      <c r="E8" s="94" t="s">
        <v>377</v>
      </c>
      <c r="F8" s="94">
        <v>1938.2036160735599</v>
      </c>
      <c r="G8" s="94">
        <v>551.73004716899004</v>
      </c>
      <c r="H8" s="94">
        <v>31.6111777776308</v>
      </c>
      <c r="I8" s="94">
        <v>33.727319933530602</v>
      </c>
      <c r="J8" s="94">
        <v>1253.2319403069901</v>
      </c>
      <c r="K8" s="94">
        <v>18.390586504626899</v>
      </c>
      <c r="L8" s="94">
        <v>454.66948251767798</v>
      </c>
      <c r="M8" s="94">
        <v>55496.717758975101</v>
      </c>
      <c r="N8" s="94">
        <v>22248.7230020071</v>
      </c>
      <c r="O8" s="94">
        <v>33247.994756967899</v>
      </c>
      <c r="P8" s="94">
        <v>18.926452995464899</v>
      </c>
      <c r="Q8" s="94">
        <v>28.341480779157401</v>
      </c>
      <c r="R8" s="94">
        <v>11136.330423875999</v>
      </c>
      <c r="S8" s="94">
        <v>33.364251769043797</v>
      </c>
      <c r="T8" s="94">
        <v>340.63810633332702</v>
      </c>
      <c r="U8" s="94">
        <v>28.5548546518074</v>
      </c>
      <c r="V8" s="94">
        <v>58.241681912509499</v>
      </c>
      <c r="W8" s="94">
        <v>852.65096167815796</v>
      </c>
      <c r="X8" s="94">
        <v>5309.2337449307397</v>
      </c>
      <c r="Y8" s="94">
        <v>48.064242423651201</v>
      </c>
      <c r="Z8" s="94">
        <v>112.81263037421201</v>
      </c>
      <c r="AA8" s="94"/>
      <c r="AB8" s="41">
        <f t="shared" si="0"/>
        <v>5.838907789303749E-3</v>
      </c>
      <c r="AC8" s="41">
        <f t="shared" si="0"/>
        <v>5.9612848182655307E-3</v>
      </c>
      <c r="AD8" s="94"/>
      <c r="AE8" s="76">
        <v>135</v>
      </c>
      <c r="AF8" s="76" t="s">
        <v>377</v>
      </c>
      <c r="AG8" s="76">
        <v>665.181294859226</v>
      </c>
      <c r="AH8" s="76">
        <v>187.77144376609601</v>
      </c>
      <c r="AI8" s="76">
        <v>10.7478460979187</v>
      </c>
      <c r="AJ8" s="76">
        <v>10.5393269797564</v>
      </c>
      <c r="AK8" s="76">
        <v>429.74696679121899</v>
      </c>
      <c r="AL8" s="76">
        <v>6.03402975088399</v>
      </c>
      <c r="AM8" s="76">
        <v>155.666916738803</v>
      </c>
      <c r="AN8" s="76">
        <v>11154.8457207964</v>
      </c>
      <c r="AO8" s="76">
        <v>6.2156683815858296</v>
      </c>
      <c r="AP8" s="76">
        <v>9.7181801562045091</v>
      </c>
      <c r="AQ8" s="76">
        <v>3812.04891257196</v>
      </c>
      <c r="AR8" s="76">
        <v>11.3221872811495</v>
      </c>
      <c r="AS8" s="76">
        <v>114.10441096254</v>
      </c>
      <c r="AT8" s="76">
        <v>9.4036864538674099</v>
      </c>
      <c r="AU8" s="76">
        <v>18.925121959373499</v>
      </c>
      <c r="AV8" s="76">
        <v>285.62914059914499</v>
      </c>
      <c r="AW8" s="76">
        <v>1821.0668679287201</v>
      </c>
      <c r="AX8" s="76">
        <v>15.7353814816596</v>
      </c>
      <c r="AY8" s="76">
        <v>38.695602453393903</v>
      </c>
      <c r="AZ8" s="76">
        <f t="shared" si="1"/>
        <v>18763.398706009903</v>
      </c>
      <c r="BA8" s="76">
        <f t="shared" si="2"/>
        <v>7608.5529852135023</v>
      </c>
      <c r="BC8" s="69">
        <f t="shared" si="3"/>
        <v>0.3380992509773324</v>
      </c>
      <c r="BD8" s="69">
        <f t="shared" si="3"/>
        <v>0.34197706468488642</v>
      </c>
      <c r="BE8" s="94"/>
      <c r="BF8" s="69">
        <v>0.44780644521012053</v>
      </c>
      <c r="BG8" s="69">
        <v>0.45418505659417013</v>
      </c>
    </row>
    <row r="9" spans="1:59">
      <c r="A9" s="94" t="s">
        <v>378</v>
      </c>
      <c r="B9" s="76">
        <v>54779.928637999998</v>
      </c>
      <c r="C9" s="76">
        <v>21842.315073999998</v>
      </c>
      <c r="D9" s="94"/>
      <c r="E9" s="94" t="s">
        <v>378</v>
      </c>
      <c r="F9" s="94">
        <v>1937.59196857752</v>
      </c>
      <c r="G9" s="94">
        <v>536.94774166570198</v>
      </c>
      <c r="H9" s="94">
        <v>30.400486699846201</v>
      </c>
      <c r="I9" s="94">
        <v>20.065673762242501</v>
      </c>
      <c r="J9" s="94">
        <v>1249.5857694362201</v>
      </c>
      <c r="K9" s="94">
        <v>14.231397492683399</v>
      </c>
      <c r="L9" s="94">
        <v>449.65853392858099</v>
      </c>
      <c r="M9" s="94">
        <v>54956.609057212299</v>
      </c>
      <c r="N9" s="94">
        <v>21934.602697429</v>
      </c>
      <c r="O9" s="94">
        <v>33022.0063597833</v>
      </c>
      <c r="P9" s="94">
        <v>16.686224328969299</v>
      </c>
      <c r="Q9" s="94">
        <v>28.241719028423098</v>
      </c>
      <c r="R9" s="94">
        <v>11039.9567198311</v>
      </c>
      <c r="S9" s="94">
        <v>31.819643611280998</v>
      </c>
      <c r="T9" s="94">
        <v>305.00156549656299</v>
      </c>
      <c r="U9" s="94">
        <v>21.940414428368999</v>
      </c>
      <c r="V9" s="94">
        <v>40.156394285619697</v>
      </c>
      <c r="W9" s="94">
        <v>763.57374750464305</v>
      </c>
      <c r="X9" s="94">
        <v>5298.7552793531604</v>
      </c>
      <c r="Y9" s="94">
        <v>37.352517499627901</v>
      </c>
      <c r="Z9" s="94">
        <v>112.636900498465</v>
      </c>
      <c r="AA9" s="94"/>
      <c r="AB9" s="41">
        <f t="shared" si="0"/>
        <v>3.2252765493699692E-3</v>
      </c>
      <c r="AC9" s="41">
        <f t="shared" si="0"/>
        <v>4.2251759081552726E-3</v>
      </c>
      <c r="AD9" s="94"/>
      <c r="AE9" s="76">
        <v>146</v>
      </c>
      <c r="AF9" s="76" t="s">
        <v>378</v>
      </c>
      <c r="AG9" s="76">
        <v>890.757720249464</v>
      </c>
      <c r="AH9" s="76">
        <v>246.40474844853301</v>
      </c>
      <c r="AI9" s="76">
        <v>13.9030363743263</v>
      </c>
      <c r="AJ9" s="76">
        <v>8.2439448760227201</v>
      </c>
      <c r="AK9" s="76">
        <v>574.37559977252499</v>
      </c>
      <c r="AL9" s="76">
        <v>6.1964975281779298</v>
      </c>
      <c r="AM9" s="76">
        <v>206.38581420195101</v>
      </c>
      <c r="AN9" s="76">
        <v>14920.451551306</v>
      </c>
      <c r="AO9" s="76">
        <v>7.6480907408511003</v>
      </c>
      <c r="AP9" s="76">
        <v>12.979046975980401</v>
      </c>
      <c r="AQ9" s="76">
        <v>5072.3966082985999</v>
      </c>
      <c r="AR9" s="76">
        <v>14.534259901875799</v>
      </c>
      <c r="AS9" s="76">
        <v>137.799821726527</v>
      </c>
      <c r="AT9" s="76">
        <v>9.4785486626084801</v>
      </c>
      <c r="AU9" s="76">
        <v>16.7709792382256</v>
      </c>
      <c r="AV9" s="76">
        <v>345.002316154249</v>
      </c>
      <c r="AW9" s="76">
        <v>2435.7958210499601</v>
      </c>
      <c r="AX9" s="76">
        <v>16.3381881533845</v>
      </c>
      <c r="AY9" s="76">
        <v>51.7837412257986</v>
      </c>
      <c r="AZ9" s="76">
        <f t="shared" si="1"/>
        <v>24987.246334885062</v>
      </c>
      <c r="BA9" s="76">
        <f t="shared" si="2"/>
        <v>10066.794783579062</v>
      </c>
      <c r="BC9" s="69">
        <f t="shared" si="3"/>
        <v>0.45467227260823562</v>
      </c>
      <c r="BD9" s="69">
        <f t="shared" si="3"/>
        <v>0.45894584563225355</v>
      </c>
      <c r="BE9" s="94"/>
      <c r="BF9" s="69">
        <v>0.47522712271559381</v>
      </c>
      <c r="BG9" s="69">
        <v>0.47617743622167136</v>
      </c>
    </row>
    <row r="10" spans="1:59">
      <c r="A10" s="94" t="s">
        <v>379</v>
      </c>
      <c r="B10" s="76">
        <v>106931.64148000001</v>
      </c>
      <c r="C10" s="76">
        <v>36041.800356</v>
      </c>
      <c r="D10" s="94"/>
      <c r="E10" s="94" t="s">
        <v>379</v>
      </c>
      <c r="F10" s="94">
        <v>3196.4162580069101</v>
      </c>
      <c r="G10" s="94">
        <v>887.130832884141</v>
      </c>
      <c r="H10" s="94">
        <v>49.550960324520403</v>
      </c>
      <c r="I10" s="94">
        <v>23.3355664930526</v>
      </c>
      <c r="J10" s="94">
        <v>2061.8140299332499</v>
      </c>
      <c r="K10" s="94">
        <v>19.565552429328001</v>
      </c>
      <c r="L10" s="94">
        <v>738.51396044136504</v>
      </c>
      <c r="M10" s="94">
        <v>106833.03641206</v>
      </c>
      <c r="N10" s="94">
        <v>36060.875932775401</v>
      </c>
      <c r="O10" s="94">
        <v>70772.160479284794</v>
      </c>
      <c r="P10" s="94">
        <v>28.651115606480701</v>
      </c>
      <c r="Q10" s="94">
        <v>46.5647677387743</v>
      </c>
      <c r="R10" s="94">
        <v>18217.1465410032</v>
      </c>
      <c r="S10" s="94">
        <v>51.7060588548091</v>
      </c>
      <c r="T10" s="94">
        <v>480.466806998572</v>
      </c>
      <c r="U10" s="94">
        <v>28.8386809670574</v>
      </c>
      <c r="V10" s="94">
        <v>45.6028632250312</v>
      </c>
      <c r="W10" s="94">
        <v>1202.9151079438</v>
      </c>
      <c r="X10" s="94">
        <v>8744.0064730126596</v>
      </c>
      <c r="Y10" s="94">
        <v>52.682656146210498</v>
      </c>
      <c r="Z10" s="94">
        <v>185.96770076621601</v>
      </c>
      <c r="AA10" s="94"/>
      <c r="AB10" s="41">
        <f t="shared" si="0"/>
        <v>-9.2213180846428399E-4</v>
      </c>
      <c r="AC10" s="41">
        <f t="shared" si="0"/>
        <v>5.292625947367843E-4</v>
      </c>
      <c r="AD10" s="94"/>
      <c r="AE10" s="76">
        <v>147</v>
      </c>
      <c r="AF10" s="76" t="s">
        <v>379</v>
      </c>
      <c r="AG10" s="76">
        <v>1538.0022426964499</v>
      </c>
      <c r="AH10" s="76">
        <v>426.123206757388</v>
      </c>
      <c r="AI10" s="76">
        <v>23.795502139286999</v>
      </c>
      <c r="AJ10" s="76">
        <v>10.740566550340899</v>
      </c>
      <c r="AK10" s="76">
        <v>991.92397570537298</v>
      </c>
      <c r="AL10" s="76">
        <v>9.2852190494371296</v>
      </c>
      <c r="AM10" s="76">
        <v>355.198777370671</v>
      </c>
      <c r="AN10" s="76">
        <v>35541.737839078902</v>
      </c>
      <c r="AO10" s="76">
        <v>13.6462859887287</v>
      </c>
      <c r="AP10" s="76">
        <v>22.402042477827301</v>
      </c>
      <c r="AQ10" s="76">
        <v>8761.1450112148304</v>
      </c>
      <c r="AR10" s="76">
        <v>24.819576860647398</v>
      </c>
      <c r="AS10" s="76">
        <v>229.84584355810199</v>
      </c>
      <c r="AT10" s="76">
        <v>13.694733876272</v>
      </c>
      <c r="AU10" s="76">
        <v>21.4590550790092</v>
      </c>
      <c r="AV10" s="76">
        <v>575.47050095898601</v>
      </c>
      <c r="AW10" s="76">
        <v>4206.8325092884297</v>
      </c>
      <c r="AX10" s="76">
        <v>24.9916342604193</v>
      </c>
      <c r="AY10" s="76">
        <v>89.467639845628</v>
      </c>
      <c r="AZ10" s="76">
        <f t="shared" si="1"/>
        <v>52880.582162756735</v>
      </c>
      <c r="BA10" s="76">
        <f t="shared" si="2"/>
        <v>17338.844323677833</v>
      </c>
      <c r="BC10" s="69">
        <f t="shared" si="3"/>
        <v>0.49498342402994017</v>
      </c>
      <c r="BD10" s="69">
        <f t="shared" si="3"/>
        <v>0.48082149629423493</v>
      </c>
      <c r="BE10" s="94"/>
      <c r="BF10" s="69">
        <v>0.50158903316518466</v>
      </c>
      <c r="BG10" s="69">
        <v>0.50296926159934452</v>
      </c>
    </row>
    <row r="11" spans="1:59">
      <c r="A11" s="94" t="s">
        <v>380</v>
      </c>
      <c r="B11" s="76">
        <v>101326.82527</v>
      </c>
      <c r="C11" s="76">
        <v>25991.263647</v>
      </c>
      <c r="D11" s="94"/>
      <c r="E11" s="94" t="s">
        <v>380</v>
      </c>
      <c r="F11" s="94">
        <v>1757.2725495044499</v>
      </c>
      <c r="G11" s="94">
        <v>516.68033387820503</v>
      </c>
      <c r="H11" s="94">
        <v>29.784345412765798</v>
      </c>
      <c r="I11" s="94">
        <v>42.3979974504648</v>
      </c>
      <c r="J11" s="94">
        <v>1139.91286627567</v>
      </c>
      <c r="K11" s="94">
        <v>19.965439376643101</v>
      </c>
      <c r="L11" s="94">
        <v>416.50055841575801</v>
      </c>
      <c r="M11" s="94">
        <v>69972.546029862802</v>
      </c>
      <c r="N11" s="94">
        <v>20468.3219406594</v>
      </c>
      <c r="O11" s="94">
        <v>49504.224089203301</v>
      </c>
      <c r="P11" s="94">
        <v>19.977099652828699</v>
      </c>
      <c r="Q11" s="94">
        <v>25.787245150223999</v>
      </c>
      <c r="R11" s="94">
        <v>10199.9073875668</v>
      </c>
      <c r="S11" s="94">
        <v>31.679061154251801</v>
      </c>
      <c r="T11" s="94">
        <v>340.51422615971302</v>
      </c>
      <c r="U11" s="94">
        <v>30.758865728269299</v>
      </c>
      <c r="V11" s="94">
        <v>65.954865880608693</v>
      </c>
      <c r="W11" s="94">
        <v>852.17094520323803</v>
      </c>
      <c r="X11" s="94">
        <v>4824.1455781613404</v>
      </c>
      <c r="Y11" s="94">
        <v>52.426371516283801</v>
      </c>
      <c r="Z11" s="94">
        <v>102.48620417186299</v>
      </c>
      <c r="AA11" s="94"/>
      <c r="AB11" s="41">
        <f t="shared" si="0"/>
        <v>-0.30943710272762598</v>
      </c>
      <c r="AC11" s="41">
        <f t="shared" si="0"/>
        <v>-0.21249223513525001</v>
      </c>
      <c r="AD11" s="94"/>
      <c r="AE11" s="76">
        <v>148</v>
      </c>
      <c r="AF11" s="76" t="s">
        <v>380</v>
      </c>
      <c r="AG11" s="76">
        <v>725.748743564959</v>
      </c>
      <c r="AH11" s="76">
        <v>208.26056347880899</v>
      </c>
      <c r="AI11" s="76">
        <v>12.1276046318275</v>
      </c>
      <c r="AJ11" s="76">
        <v>16.579377413261401</v>
      </c>
      <c r="AK11" s="76">
        <v>469.60837020088701</v>
      </c>
      <c r="AL11" s="76">
        <v>8.2919777560819892</v>
      </c>
      <c r="AM11" s="76">
        <v>171.60052256254301</v>
      </c>
      <c r="AN11" s="76">
        <v>19096.767782907998</v>
      </c>
      <c r="AO11" s="76">
        <v>7.1461064265333301</v>
      </c>
      <c r="AP11" s="76">
        <v>10.629594281501401</v>
      </c>
      <c r="AQ11" s="76">
        <v>4181.2402014027302</v>
      </c>
      <c r="AR11" s="76">
        <v>12.869269341107399</v>
      </c>
      <c r="AS11" s="76">
        <v>137.25145120733299</v>
      </c>
      <c r="AT11" s="76">
        <v>13.172816186204599</v>
      </c>
      <c r="AU11" s="76">
        <v>28.703250478380799</v>
      </c>
      <c r="AV11" s="76">
        <v>343.52645929524903</v>
      </c>
      <c r="AW11" s="76">
        <v>1988.58951184991</v>
      </c>
      <c r="AX11" s="76">
        <v>21.372695968119199</v>
      </c>
      <c r="AY11" s="76">
        <v>42.228730100475801</v>
      </c>
      <c r="AZ11" s="76">
        <f t="shared" si="1"/>
        <v>27495.71502905391</v>
      </c>
      <c r="BA11" s="76">
        <f t="shared" si="2"/>
        <v>8398.9472461459118</v>
      </c>
      <c r="BC11" s="69">
        <f t="shared" si="3"/>
        <v>0.39295004382603599</v>
      </c>
      <c r="BD11" s="69">
        <f t="shared" si="3"/>
        <v>0.41033882848313918</v>
      </c>
      <c r="BE11" s="94"/>
      <c r="BF11" s="69">
        <v>0.52683999353512012</v>
      </c>
      <c r="BG11" s="69">
        <v>0.52609861677730207</v>
      </c>
    </row>
    <row r="12" spans="1:59">
      <c r="A12" s="94" t="s">
        <v>381</v>
      </c>
      <c r="B12" s="76">
        <v>12278.041474</v>
      </c>
      <c r="C12" s="76">
        <v>2468.2489780999999</v>
      </c>
      <c r="D12" s="94"/>
      <c r="E12" s="94" t="s">
        <v>381</v>
      </c>
      <c r="F12" s="94">
        <v>89.137928998715694</v>
      </c>
      <c r="G12" s="94">
        <v>51.048371635335599</v>
      </c>
      <c r="H12" s="94">
        <v>2.7305034008957398</v>
      </c>
      <c r="I12" s="94">
        <v>12.5483338857509</v>
      </c>
      <c r="J12" s="94">
        <v>63.472096212787598</v>
      </c>
      <c r="K12" s="94">
        <v>3.0895270896994602</v>
      </c>
      <c r="L12" s="94">
        <v>25.126020323752002</v>
      </c>
      <c r="M12" s="94">
        <v>9364.3745603301195</v>
      </c>
      <c r="N12" s="94">
        <v>1383.6963682348101</v>
      </c>
      <c r="O12" s="94">
        <v>7980.6781920953099</v>
      </c>
      <c r="P12" s="94">
        <v>5.8631886776098296</v>
      </c>
      <c r="Q12" s="94">
        <v>1.4247402105150899</v>
      </c>
      <c r="R12" s="94">
        <v>671.18727952883899</v>
      </c>
      <c r="S12" s="94">
        <v>3.1414910318549101</v>
      </c>
      <c r="T12" s="94">
        <v>47.543443540534597</v>
      </c>
      <c r="U12" s="94">
        <v>3.5494690411679999</v>
      </c>
      <c r="V12" s="94">
        <v>8.1805206776059904</v>
      </c>
      <c r="W12" s="94">
        <v>118.817952644785</v>
      </c>
      <c r="X12" s="94">
        <v>261.91919534466098</v>
      </c>
      <c r="Y12" s="94">
        <v>9.3224530061541895</v>
      </c>
      <c r="Z12" s="94">
        <v>5.5938529841435196</v>
      </c>
      <c r="AA12" s="94"/>
      <c r="AB12" s="41">
        <f t="shared" si="0"/>
        <v>-0.23730714054353585</v>
      </c>
      <c r="AC12" s="41">
        <f t="shared" si="0"/>
        <v>-0.43940162418300804</v>
      </c>
      <c r="AD12" s="94"/>
      <c r="AE12" s="76">
        <v>159</v>
      </c>
      <c r="AF12" s="76" t="s">
        <v>381</v>
      </c>
      <c r="AG12" s="76">
        <v>11.559566646562899</v>
      </c>
      <c r="AH12" s="76">
        <v>5.8367013243724202</v>
      </c>
      <c r="AI12" s="76">
        <v>0.33139041432143801</v>
      </c>
      <c r="AJ12" s="76">
        <v>1.5456606711290699</v>
      </c>
      <c r="AK12" s="76">
        <v>8.0502843363546202</v>
      </c>
      <c r="AL12" s="76">
        <v>0.43095485091559799</v>
      </c>
      <c r="AM12" s="76">
        <v>3.2140852937539299</v>
      </c>
      <c r="AN12" s="76">
        <v>841.21066392288503</v>
      </c>
      <c r="AO12" s="76">
        <v>0.58710819946848603</v>
      </c>
      <c r="AP12" s="76">
        <v>0.181802028199959</v>
      </c>
      <c r="AQ12" s="76">
        <v>82.265723028701004</v>
      </c>
      <c r="AR12" s="76">
        <v>0.37961424954209699</v>
      </c>
      <c r="AS12" s="76">
        <v>5.7904168330924</v>
      </c>
      <c r="AT12" s="76">
        <v>0.57512168804681796</v>
      </c>
      <c r="AU12" s="76">
        <v>1.4057092540968701</v>
      </c>
      <c r="AV12" s="76">
        <v>14.4732646324917</v>
      </c>
      <c r="AW12" s="76">
        <v>33.379390593239599</v>
      </c>
      <c r="AX12" s="76">
        <v>1.2202905859439801</v>
      </c>
      <c r="AY12" s="76">
        <v>0.70994089682293904</v>
      </c>
      <c r="AZ12" s="76">
        <f t="shared" si="1"/>
        <v>1013.1476894499409</v>
      </c>
      <c r="BA12" s="76">
        <f t="shared" si="2"/>
        <v>171.93702552705588</v>
      </c>
      <c r="BC12" s="69">
        <f t="shared" si="3"/>
        <v>0.1081917092190965</v>
      </c>
      <c r="BD12" s="69">
        <f t="shared" si="3"/>
        <v>0.12425921573126408</v>
      </c>
      <c r="BE12" s="94"/>
      <c r="BF12" s="69">
        <v>0.17657247760131489</v>
      </c>
      <c r="BG12" s="69">
        <v>0.19561954893699787</v>
      </c>
    </row>
    <row r="13" spans="1:59">
      <c r="A13" s="94" t="s">
        <v>382</v>
      </c>
      <c r="B13" s="76">
        <v>24.1185428</v>
      </c>
      <c r="C13" s="76">
        <v>2.4140589000000001</v>
      </c>
      <c r="D13" s="94"/>
      <c r="E13" s="94" t="s">
        <v>382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/>
      <c r="AB13" s="41">
        <f t="shared" si="0"/>
        <v>-1</v>
      </c>
      <c r="AC13" s="41">
        <f t="shared" si="0"/>
        <v>-1</v>
      </c>
      <c r="AD13" s="94"/>
      <c r="AZ13" s="76">
        <f t="shared" si="1"/>
        <v>0</v>
      </c>
      <c r="BA13" s="76">
        <f t="shared" si="2"/>
        <v>0</v>
      </c>
      <c r="BC13" s="69" t="e">
        <f t="shared" si="3"/>
        <v>#DIV/0!</v>
      </c>
      <c r="BD13" s="69" t="e">
        <f t="shared" si="3"/>
        <v>#DIV/0!</v>
      </c>
      <c r="BE13" s="94"/>
      <c r="BF13" s="69" t="e">
        <v>#DIV/0!</v>
      </c>
      <c r="BG13" s="69" t="e">
        <v>#DIV/0!</v>
      </c>
    </row>
    <row r="14" spans="1:59">
      <c r="A14" s="94" t="s">
        <v>471</v>
      </c>
      <c r="B14" s="76">
        <v>1044.1912563999999</v>
      </c>
      <c r="C14" s="76">
        <v>104.36439595</v>
      </c>
      <c r="D14" s="94"/>
      <c r="E14" s="94" t="s">
        <v>383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/>
      <c r="AB14" s="41">
        <f t="shared" si="0"/>
        <v>-1</v>
      </c>
      <c r="AC14" s="41">
        <f t="shared" si="0"/>
        <v>-1</v>
      </c>
      <c r="AD14" s="94"/>
      <c r="AZ14" s="76">
        <f t="shared" si="1"/>
        <v>0</v>
      </c>
      <c r="BA14" s="76">
        <f t="shared" ref="BA14" si="4">SUM(AG14:AY14)-AN14</f>
        <v>0</v>
      </c>
      <c r="BC14" s="69" t="e">
        <f t="shared" si="3"/>
        <v>#DIV/0!</v>
      </c>
      <c r="BD14" s="69" t="e">
        <f t="shared" si="3"/>
        <v>#DIV/0!</v>
      </c>
      <c r="BE14" s="94"/>
      <c r="BF14" s="69" t="e">
        <v>#DIV/0!</v>
      </c>
      <c r="BG14" s="69" t="e">
        <v>#DIV/0!</v>
      </c>
    </row>
    <row r="15" spans="1:59">
      <c r="A15" s="95" t="s">
        <v>384</v>
      </c>
      <c r="B15" s="76">
        <v>1281.1267281999999</v>
      </c>
      <c r="C15" s="76">
        <v>152.67324192999999</v>
      </c>
      <c r="D15" s="94"/>
      <c r="E15" s="94" t="s">
        <v>384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/>
      <c r="AB15" s="41">
        <f t="shared" si="0"/>
        <v>-1</v>
      </c>
      <c r="AC15" s="41">
        <f t="shared" si="0"/>
        <v>-1</v>
      </c>
      <c r="AD15" s="94"/>
      <c r="BC15" s="69" t="e">
        <f t="shared" si="3"/>
        <v>#DIV/0!</v>
      </c>
      <c r="BD15" s="69" t="e">
        <f t="shared" si="3"/>
        <v>#DIV/0!</v>
      </c>
      <c r="BE15" s="94"/>
      <c r="BF15" s="69" t="e">
        <v>#DIV/0!</v>
      </c>
      <c r="BG15" s="69" t="e">
        <v>#DIV/0!</v>
      </c>
    </row>
    <row r="16" spans="1:59">
      <c r="A16" s="76"/>
      <c r="B16" s="94"/>
      <c r="C16" s="94"/>
      <c r="D16" s="94"/>
      <c r="E16" s="94"/>
      <c r="BC16" s="94"/>
      <c r="BD16" s="94"/>
      <c r="BE16" s="94"/>
      <c r="BF16" s="94"/>
      <c r="BG16" s="94"/>
    </row>
    <row r="17" spans="1:78">
      <c r="A17" s="2"/>
      <c r="B17" s="94"/>
      <c r="C17" s="94"/>
      <c r="D17" s="94"/>
      <c r="E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</row>
    <row r="18" spans="1:78">
      <c r="A18" s="2" t="s">
        <v>371</v>
      </c>
      <c r="B18" s="1">
        <f>SUM(B3:B15)</f>
        <v>363348.73673590011</v>
      </c>
      <c r="C18" s="1">
        <f>SUM(C3:C15)</f>
        <v>119969.84893866001</v>
      </c>
      <c r="D18" s="94"/>
      <c r="E18" s="94"/>
      <c r="F18" s="1">
        <f>SUM(F3:F15)</f>
        <v>9868.6107685876905</v>
      </c>
      <c r="G18" s="1">
        <f t="shared" ref="G18:Z18" si="5">SUM(G3:G15)</f>
        <v>2823.3736789658342</v>
      </c>
      <c r="H18" s="1">
        <f t="shared" si="5"/>
        <v>160.75620787483976</v>
      </c>
      <c r="I18" s="1">
        <f t="shared" si="5"/>
        <v>163.81600139310572</v>
      </c>
      <c r="J18" s="1">
        <f t="shared" si="5"/>
        <v>6384.2923731708097</v>
      </c>
      <c r="K18" s="1">
        <f t="shared" si="5"/>
        <v>89.42671366250417</v>
      </c>
      <c r="L18" s="1">
        <f t="shared" si="5"/>
        <v>2312.58246201766</v>
      </c>
      <c r="M18" s="1">
        <f t="shared" si="5"/>
        <v>326217.06791903469</v>
      </c>
      <c r="N18" s="1">
        <f t="shared" si="5"/>
        <v>113287.2793431842</v>
      </c>
      <c r="O18" s="1">
        <f t="shared" si="5"/>
        <v>212929.78857585049</v>
      </c>
      <c r="P18" s="1">
        <f t="shared" si="5"/>
        <v>100.29805304622478</v>
      </c>
      <c r="Q18" s="1">
        <f t="shared" si="5"/>
        <v>144.32823634224007</v>
      </c>
      <c r="R18" s="1">
        <f t="shared" si="5"/>
        <v>56784.558399348825</v>
      </c>
      <c r="S18" s="1">
        <f t="shared" si="5"/>
        <v>169.58927028844295</v>
      </c>
      <c r="T18" s="1">
        <f t="shared" si="5"/>
        <v>1719.1130548084643</v>
      </c>
      <c r="U18" s="1">
        <f t="shared" si="5"/>
        <v>136.51735792469205</v>
      </c>
      <c r="V18" s="1">
        <f t="shared" si="5"/>
        <v>271.27385371232305</v>
      </c>
      <c r="W18" s="1">
        <f t="shared" si="5"/>
        <v>4303.012663801489</v>
      </c>
      <c r="X18" s="1">
        <f t="shared" si="5"/>
        <v>27044.860719050779</v>
      </c>
      <c r="Y18" s="1">
        <f t="shared" si="5"/>
        <v>236.06534130758087</v>
      </c>
      <c r="Z18" s="1">
        <f t="shared" si="5"/>
        <v>574.80418788061752</v>
      </c>
      <c r="AA18" s="1"/>
      <c r="AD18" s="1"/>
      <c r="AG18" s="1">
        <f t="shared" ref="AG18:BA18" si="6">SUM(AG3:AG15)</f>
        <v>4072.8355157358997</v>
      </c>
      <c r="AH18" s="1">
        <f t="shared" si="6"/>
        <v>1143.9093649410904</v>
      </c>
      <c r="AI18" s="1">
        <f t="shared" si="6"/>
        <v>65.033826918978306</v>
      </c>
      <c r="AJ18" s="1">
        <f t="shared" si="6"/>
        <v>54.543273289833422</v>
      </c>
      <c r="AK18" s="1">
        <f t="shared" si="6"/>
        <v>2630.0557232588321</v>
      </c>
      <c r="AL18" s="1">
        <f t="shared" si="6"/>
        <v>33.518209338266409</v>
      </c>
      <c r="AM18" s="1">
        <f t="shared" si="6"/>
        <v>949.64163300094094</v>
      </c>
      <c r="AN18" s="1">
        <f t="shared" si="6"/>
        <v>85864.331064335071</v>
      </c>
      <c r="AO18" s="1">
        <f t="shared" si="6"/>
        <v>37.554910357458624</v>
      </c>
      <c r="AP18" s="1">
        <f t="shared" si="6"/>
        <v>59.453584524880789</v>
      </c>
      <c r="AQ18" s="1">
        <f t="shared" si="6"/>
        <v>23302.469923616838</v>
      </c>
      <c r="AR18" s="1">
        <f t="shared" si="6"/>
        <v>68.327967140922837</v>
      </c>
      <c r="AS18" s="1">
        <f t="shared" si="6"/>
        <v>673.74672612507652</v>
      </c>
      <c r="AT18" s="1">
        <f t="shared" si="6"/>
        <v>51.658644191452353</v>
      </c>
      <c r="AU18" s="1">
        <f t="shared" si="6"/>
        <v>99.4725035539808</v>
      </c>
      <c r="AV18" s="1">
        <f t="shared" si="6"/>
        <v>1686.6235527972638</v>
      </c>
      <c r="AW18" s="1">
        <f t="shared" si="6"/>
        <v>11147.526812116812</v>
      </c>
      <c r="AX18" s="1">
        <f t="shared" si="6"/>
        <v>87.987321223222423</v>
      </c>
      <c r="AY18" s="1">
        <f t="shared" si="6"/>
        <v>236.93024745121616</v>
      </c>
      <c r="AZ18" s="1">
        <f t="shared" si="6"/>
        <v>132265.62080391805</v>
      </c>
      <c r="BA18" s="1">
        <f t="shared" si="6"/>
        <v>46401.289739582971</v>
      </c>
      <c r="BC18" s="18"/>
      <c r="BD18" s="18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</row>
    <row r="19" spans="1:78">
      <c r="A19" s="94"/>
      <c r="B19" s="76"/>
      <c r="C19" s="76"/>
      <c r="D19" s="94"/>
      <c r="E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</row>
    <row r="21" spans="1:78" s="76" customFormat="1">
      <c r="A21" s="94"/>
      <c r="D21" s="94"/>
      <c r="E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</row>
    <row r="22" spans="1:78" s="76" customFormat="1">
      <c r="A22" s="94"/>
      <c r="B22" s="94"/>
      <c r="C22" s="94"/>
      <c r="D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</row>
    <row r="23" spans="1:78" s="76" customFormat="1">
      <c r="A23" s="94"/>
      <c r="B23" s="94"/>
      <c r="C23" s="94"/>
      <c r="D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</row>
    <row r="24" spans="1:78" s="76" customFormat="1">
      <c r="A24" s="94"/>
      <c r="B24" s="94"/>
      <c r="C24" s="94"/>
      <c r="D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</row>
    <row r="25" spans="1:78" s="76" customFormat="1">
      <c r="A25" s="94"/>
      <c r="B25" s="94"/>
      <c r="C25" s="94"/>
      <c r="D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</row>
    <row r="26" spans="1:78" s="76" customFormat="1">
      <c r="A26" s="94"/>
      <c r="B26" s="94"/>
      <c r="C26" s="94"/>
      <c r="D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</row>
    <row r="27" spans="1:78" s="76" customFormat="1">
      <c r="A27" s="94"/>
      <c r="B27" s="94"/>
      <c r="C27" s="94"/>
      <c r="D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</row>
    <row r="28" spans="1:78" s="76" customFormat="1">
      <c r="A28" s="94"/>
      <c r="B28" s="94"/>
      <c r="C28" s="94"/>
      <c r="D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</row>
    <row r="29" spans="1:78" s="76" customFormat="1">
      <c r="A29" s="94"/>
      <c r="B29" s="94"/>
      <c r="C29" s="94"/>
      <c r="D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</row>
    <row r="30" spans="1:78" s="76" customFormat="1">
      <c r="A30" s="94"/>
      <c r="B30" s="94"/>
      <c r="C30" s="94"/>
      <c r="D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</row>
    <row r="31" spans="1:78" s="76" customFormat="1">
      <c r="A31" s="94"/>
      <c r="B31" s="94"/>
      <c r="C31" s="94"/>
      <c r="D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</row>
    <row r="32" spans="1:78" s="76" customFormat="1">
      <c r="A32" s="94"/>
      <c r="B32" s="94"/>
      <c r="C32" s="94"/>
      <c r="D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</row>
    <row r="33" spans="1:78" s="76" customFormat="1">
      <c r="A33" s="94"/>
      <c r="B33" s="94"/>
      <c r="C33" s="94"/>
      <c r="D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</row>
    <row r="34" spans="1:78" s="76" customFormat="1">
      <c r="A34" s="94"/>
      <c r="B34" s="94"/>
      <c r="C34" s="94"/>
      <c r="D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</row>
    <row r="35" spans="1:78" s="76" customFormat="1">
      <c r="A35" s="94"/>
      <c r="B35" s="94"/>
      <c r="C35" s="94"/>
      <c r="D35" s="94"/>
      <c r="AG35" s="29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</row>
    <row r="36" spans="1:78" s="76" customFormat="1">
      <c r="A36" s="94"/>
      <c r="B36" s="94"/>
      <c r="C36" s="94"/>
      <c r="D36" s="94"/>
      <c r="E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</row>
    <row r="37" spans="1:78" s="76" customFormat="1">
      <c r="A37" s="94"/>
      <c r="B37" s="94"/>
      <c r="C37" s="94"/>
      <c r="D37" s="94"/>
      <c r="E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</row>
    <row r="38" spans="1:78" s="76" customFormat="1">
      <c r="A38" s="94"/>
      <c r="B38" s="94"/>
      <c r="C38" s="94"/>
      <c r="D38" s="94"/>
      <c r="E38" s="94"/>
      <c r="F38" s="1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</row>
    <row r="39" spans="1:78" s="76" customFormat="1">
      <c r="A39" s="94"/>
      <c r="B39" s="94"/>
      <c r="C39" s="94"/>
      <c r="D39" s="94"/>
      <c r="E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</row>
    <row r="40" spans="1:78" s="76" customFormat="1">
      <c r="A40" s="94"/>
      <c r="B40" s="94"/>
      <c r="C40" s="94"/>
      <c r="D40" s="94"/>
      <c r="E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</row>
    <row r="41" spans="1:78" s="76" customFormat="1">
      <c r="A41" s="94"/>
      <c r="B41" s="94"/>
      <c r="C41" s="94"/>
      <c r="D41" s="94"/>
      <c r="E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</row>
    <row r="42" spans="1:78" s="76" customFormat="1">
      <c r="A42" s="94"/>
      <c r="B42" s="94"/>
      <c r="C42" s="94"/>
      <c r="D42" s="94"/>
      <c r="E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</row>
    <row r="43" spans="1:78" s="76" customFormat="1">
      <c r="A43" s="94"/>
      <c r="B43" s="94"/>
      <c r="C43" s="94"/>
      <c r="D43" s="94"/>
      <c r="E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</row>
    <row r="44" spans="1:78" s="76" customFormat="1">
      <c r="A44" s="94"/>
      <c r="B44" s="94"/>
      <c r="C44" s="94"/>
      <c r="D44" s="94"/>
      <c r="E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</row>
    <row r="45" spans="1:78" s="76" customFormat="1">
      <c r="A45" s="94"/>
      <c r="B45" s="94"/>
      <c r="C45" s="94"/>
      <c r="D45" s="94"/>
      <c r="E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</row>
    <row r="46" spans="1:78" s="76" customFormat="1">
      <c r="A46" s="94"/>
      <c r="B46" s="94"/>
      <c r="C46" s="94"/>
      <c r="D46" s="94"/>
      <c r="E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</row>
    <row r="47" spans="1:78" s="76" customFormat="1">
      <c r="A47" s="94"/>
      <c r="B47" s="94"/>
      <c r="C47" s="94"/>
      <c r="D47" s="94"/>
      <c r="E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</row>
    <row r="48" spans="1:78" s="76" customFormat="1">
      <c r="A48" s="94"/>
      <c r="B48" s="94"/>
      <c r="C48" s="94"/>
      <c r="D48" s="94"/>
      <c r="E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</row>
    <row r="49" spans="1:78" s="76" customFormat="1">
      <c r="A49" s="94"/>
      <c r="B49" s="94"/>
      <c r="C49" s="94"/>
      <c r="D49" s="94"/>
      <c r="E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</row>
    <row r="50" spans="1:78" s="76" customFormat="1">
      <c r="A50" s="94"/>
      <c r="B50" s="94"/>
      <c r="C50" s="94"/>
      <c r="D50" s="94"/>
      <c r="E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</row>
    <row r="51" spans="1:78" s="76" customFormat="1">
      <c r="A51" s="94"/>
      <c r="B51" s="94"/>
      <c r="C51" s="94"/>
      <c r="D51" s="94"/>
      <c r="E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</row>
    <row r="52" spans="1:78" s="76" customFormat="1">
      <c r="A52" s="94"/>
      <c r="B52" s="94"/>
      <c r="C52" s="94"/>
      <c r="D52" s="94"/>
      <c r="E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</row>
    <row r="53" spans="1:78" s="76" customFormat="1">
      <c r="A53" s="94"/>
      <c r="B53" s="94"/>
      <c r="C53" s="94"/>
      <c r="D53" s="94"/>
      <c r="E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</row>
    <row r="54" spans="1:78" s="76" customFormat="1">
      <c r="A54" s="94"/>
      <c r="B54" s="94"/>
      <c r="C54" s="94"/>
      <c r="D54" s="94"/>
      <c r="E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</row>
    <row r="55" spans="1:78" s="76" customFormat="1">
      <c r="A55" s="94"/>
      <c r="B55" s="94"/>
      <c r="C55" s="94"/>
      <c r="D55" s="94"/>
      <c r="E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</row>
    <row r="56" spans="1:78" s="76" customFormat="1">
      <c r="A56" s="94"/>
      <c r="B56" s="94"/>
      <c r="C56" s="94"/>
      <c r="D56" s="94"/>
      <c r="E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</row>
    <row r="57" spans="1:78" s="76" customFormat="1">
      <c r="A57" s="94"/>
      <c r="B57" s="94"/>
      <c r="C57" s="94"/>
      <c r="D57" s="94"/>
      <c r="E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</row>
    <row r="58" spans="1:78" s="76" customFormat="1">
      <c r="A58" s="94"/>
      <c r="B58" s="94"/>
      <c r="C58" s="94"/>
      <c r="D58" s="94"/>
      <c r="E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</row>
    <row r="59" spans="1:78" s="76" customFormat="1">
      <c r="A59" s="94"/>
      <c r="B59" s="94"/>
      <c r="C59" s="94"/>
      <c r="D59" s="94"/>
      <c r="E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</row>
    <row r="60" spans="1:78" s="76" customFormat="1">
      <c r="A60" s="94"/>
      <c r="B60" s="94"/>
      <c r="C60" s="94"/>
      <c r="D60" s="94"/>
      <c r="E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</row>
    <row r="61" spans="1:78" s="76" customFormat="1">
      <c r="A61" s="94"/>
      <c r="B61" s="94"/>
      <c r="C61" s="94"/>
      <c r="D61" s="94"/>
      <c r="E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</row>
    <row r="62" spans="1:78" s="76" customFormat="1">
      <c r="A62" s="94"/>
      <c r="B62" s="94"/>
      <c r="C62" s="94"/>
      <c r="D62" s="94"/>
      <c r="E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</row>
    <row r="63" spans="1:78" s="76" customFormat="1">
      <c r="A63" s="94"/>
      <c r="B63" s="94"/>
      <c r="C63" s="94"/>
      <c r="D63" s="94"/>
      <c r="E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</row>
    <row r="64" spans="1:78" s="76" customFormat="1">
      <c r="A64" s="94"/>
      <c r="B64" s="94"/>
      <c r="C64" s="94"/>
      <c r="D64" s="94"/>
      <c r="E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</row>
    <row r="65" spans="1:78" s="76" customFormat="1">
      <c r="A65" s="94"/>
      <c r="B65" s="94"/>
      <c r="C65" s="94"/>
      <c r="D65" s="94"/>
      <c r="E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</row>
    <row r="66" spans="1:78" s="76" customFormat="1">
      <c r="A66" s="94"/>
      <c r="B66" s="94"/>
      <c r="C66" s="94"/>
      <c r="D66" s="94"/>
      <c r="E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</row>
    <row r="67" spans="1:78" s="76" customFormat="1">
      <c r="A67" s="94"/>
      <c r="B67" s="94"/>
      <c r="C67" s="94"/>
      <c r="D67" s="94"/>
      <c r="E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</row>
    <row r="68" spans="1:78" s="76" customFormat="1">
      <c r="A68" s="94"/>
      <c r="B68" s="94"/>
      <c r="C68" s="94"/>
      <c r="D68" s="94"/>
      <c r="E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</row>
    <row r="69" spans="1:78" s="76" customFormat="1">
      <c r="A69" s="94"/>
      <c r="B69" s="94"/>
      <c r="C69" s="94"/>
      <c r="D69" s="94"/>
      <c r="E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</row>
    <row r="70" spans="1:78" s="76" customFormat="1">
      <c r="A70" s="94"/>
      <c r="B70" s="94"/>
      <c r="C70" s="94"/>
      <c r="D70" s="94"/>
      <c r="E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</row>
    <row r="71" spans="1:78" s="76" customFormat="1">
      <c r="A71" s="94"/>
      <c r="B71" s="94"/>
      <c r="C71" s="94"/>
      <c r="D71" s="94"/>
      <c r="E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</row>
    <row r="72" spans="1:78" s="76" customFormat="1">
      <c r="A72" s="94"/>
      <c r="B72" s="94"/>
      <c r="C72" s="94"/>
      <c r="D72" s="94"/>
      <c r="E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</row>
    <row r="73" spans="1:78" s="76" customFormat="1">
      <c r="A73" s="94"/>
      <c r="B73" s="94"/>
      <c r="C73" s="94"/>
      <c r="D73" s="94"/>
      <c r="E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B3" activePane="bottomRight" state="frozen"/>
      <selection pane="bottomRight" activeCell="C26" sqref="C26"/>
      <selection pane="bottomLeft" activeCell="E24" sqref="E24"/>
      <selection pane="topRight" activeCell="E24" sqref="E24"/>
    </sheetView>
  </sheetViews>
  <sheetFormatPr defaultColWidth="9.140625" defaultRowHeight="15"/>
  <cols>
    <col min="1" max="1" width="19.7109375" style="75" customWidth="1"/>
    <col min="2" max="2" width="12.140625" style="75" customWidth="1"/>
    <col min="3" max="3" width="12.5703125" style="75" customWidth="1"/>
    <col min="4" max="4" width="9.140625" style="75"/>
    <col min="5" max="5" width="15.42578125" style="75" bestFit="1" customWidth="1"/>
    <col min="6" max="7" width="6.7109375" style="76" bestFit="1" customWidth="1"/>
    <col min="8" max="8" width="4.140625" style="76" bestFit="1" customWidth="1"/>
    <col min="9" max="9" width="5.7109375" style="76" bestFit="1" customWidth="1"/>
    <col min="10" max="10" width="6.7109375" style="76" bestFit="1" customWidth="1"/>
    <col min="11" max="11" width="5.85546875" style="76" bestFit="1" customWidth="1"/>
    <col min="12" max="12" width="5.7109375" style="76" bestFit="1" customWidth="1"/>
    <col min="13" max="13" width="9.28515625" style="76" bestFit="1" customWidth="1"/>
    <col min="14" max="14" width="7.7109375" style="76" bestFit="1" customWidth="1"/>
    <col min="15" max="15" width="9.28515625" style="76" bestFit="1" customWidth="1"/>
    <col min="16" max="16" width="5.7109375" style="76" bestFit="1" customWidth="1"/>
    <col min="17" max="17" width="5.28515625" style="76" bestFit="1" customWidth="1"/>
    <col min="18" max="18" width="8.7109375" style="76" bestFit="1" customWidth="1"/>
    <col min="19" max="19" width="4.85546875" style="76" bestFit="1" customWidth="1"/>
    <col min="20" max="20" width="7.85546875" style="76" bestFit="1" customWidth="1"/>
    <col min="21" max="21" width="5.85546875" style="76" bestFit="1" customWidth="1"/>
    <col min="22" max="22" width="6" style="76" bestFit="1" customWidth="1"/>
    <col min="23" max="24" width="6.7109375" style="76" bestFit="1" customWidth="1"/>
    <col min="25" max="26" width="5.7109375" style="76" bestFit="1" customWidth="1"/>
    <col min="27" max="27" width="12" style="76" customWidth="1"/>
    <col min="28" max="29" width="9.140625" style="76"/>
    <col min="30" max="30" width="12" style="76" customWidth="1"/>
    <col min="31" max="31" width="5.85546875" style="76" bestFit="1" customWidth="1"/>
    <col min="32" max="32" width="18.7109375" style="76" bestFit="1" customWidth="1"/>
    <col min="33" max="33" width="6.140625" style="76" customWidth="1"/>
    <col min="34" max="34" width="5.5703125" style="76" bestFit="1" customWidth="1"/>
    <col min="35" max="35" width="4" style="76" bestFit="1" customWidth="1"/>
    <col min="36" max="36" width="4.140625" style="76" bestFit="1" customWidth="1"/>
    <col min="37" max="37" width="5.5703125" style="76" bestFit="1" customWidth="1"/>
    <col min="38" max="38" width="5.7109375" style="76" bestFit="1" customWidth="1"/>
    <col min="39" max="39" width="5.5703125" style="76" bestFit="1" customWidth="1"/>
    <col min="40" max="40" width="7.7109375" style="76" bestFit="1" customWidth="1"/>
    <col min="41" max="42" width="5" style="76" bestFit="1" customWidth="1"/>
    <col min="43" max="43" width="8.5703125" style="76" bestFit="1" customWidth="1"/>
    <col min="44" max="44" width="4.42578125" style="76" bestFit="1" customWidth="1"/>
    <col min="45" max="45" width="7.5703125" style="76" bestFit="1" customWidth="1"/>
    <col min="46" max="46" width="5.5703125" style="76" bestFit="1" customWidth="1"/>
    <col min="47" max="47" width="5.7109375" style="76" bestFit="1" customWidth="1"/>
    <col min="48" max="48" width="5.5703125" style="76" bestFit="1" customWidth="1"/>
    <col min="49" max="49" width="6.7109375" style="76" bestFit="1" customWidth="1"/>
    <col min="50" max="50" width="5.28515625" style="76" bestFit="1" customWidth="1"/>
    <col min="51" max="51" width="4" style="76" bestFit="1" customWidth="1"/>
    <col min="52" max="54" width="9.140625" style="76"/>
    <col min="55" max="16384" width="9.140625" style="75"/>
  </cols>
  <sheetData>
    <row r="1" spans="1:59">
      <c r="A1" s="94"/>
      <c r="B1" s="94" t="s">
        <v>507</v>
      </c>
      <c r="C1" s="94"/>
      <c r="D1" s="94"/>
      <c r="E1" s="94" t="s">
        <v>511</v>
      </c>
      <c r="AG1" s="94" t="s">
        <v>512</v>
      </c>
      <c r="BC1" s="94" t="s">
        <v>346</v>
      </c>
      <c r="BD1" s="94"/>
      <c r="BE1" s="94"/>
      <c r="BF1" s="94" t="s">
        <v>513</v>
      </c>
      <c r="BG1" s="94"/>
    </row>
    <row r="2" spans="1:59">
      <c r="A2" s="94" t="s">
        <v>160</v>
      </c>
      <c r="B2" s="94" t="s">
        <v>348</v>
      </c>
      <c r="C2" s="94" t="s">
        <v>349</v>
      </c>
      <c r="D2" s="94"/>
      <c r="E2" s="94" t="s">
        <v>324</v>
      </c>
      <c r="F2" s="76" t="s">
        <v>95</v>
      </c>
      <c r="G2" s="76" t="s">
        <v>99</v>
      </c>
      <c r="H2" s="76" t="s">
        <v>101</v>
      </c>
      <c r="I2" s="76" t="s">
        <v>103</v>
      </c>
      <c r="J2" s="76" t="s">
        <v>105</v>
      </c>
      <c r="K2" s="76" t="s">
        <v>107</v>
      </c>
      <c r="L2" s="76" t="s">
        <v>109</v>
      </c>
      <c r="M2" s="76" t="s">
        <v>162</v>
      </c>
      <c r="N2" s="76" t="s">
        <v>163</v>
      </c>
      <c r="O2" s="76" t="s">
        <v>111</v>
      </c>
      <c r="P2" s="76" t="s">
        <v>113</v>
      </c>
      <c r="Q2" s="76" t="s">
        <v>115</v>
      </c>
      <c r="R2" s="76" t="s">
        <v>117</v>
      </c>
      <c r="S2" s="76" t="s">
        <v>119</v>
      </c>
      <c r="T2" s="76" t="s">
        <v>121</v>
      </c>
      <c r="U2" s="76" t="s">
        <v>123</v>
      </c>
      <c r="V2" s="76" t="s">
        <v>125</v>
      </c>
      <c r="W2" s="76" t="s">
        <v>127</v>
      </c>
      <c r="X2" s="76" t="s">
        <v>131</v>
      </c>
      <c r="Y2" s="76" t="s">
        <v>133</v>
      </c>
      <c r="Z2" s="76" t="s">
        <v>135</v>
      </c>
      <c r="AA2" s="94"/>
      <c r="AB2" s="76" t="s">
        <v>162</v>
      </c>
      <c r="AC2" s="76" t="s">
        <v>163</v>
      </c>
      <c r="AD2" s="94"/>
      <c r="AE2" s="94" t="s">
        <v>350</v>
      </c>
      <c r="AF2" s="94" t="s">
        <v>351</v>
      </c>
      <c r="AG2" s="94" t="s">
        <v>95</v>
      </c>
      <c r="AH2" s="94" t="s">
        <v>99</v>
      </c>
      <c r="AI2" s="94" t="s">
        <v>101</v>
      </c>
      <c r="AJ2" s="94" t="s">
        <v>103</v>
      </c>
      <c r="AK2" s="94" t="s">
        <v>105</v>
      </c>
      <c r="AL2" s="94" t="s">
        <v>107</v>
      </c>
      <c r="AM2" s="94" t="s">
        <v>109</v>
      </c>
      <c r="AN2" s="94" t="s">
        <v>111</v>
      </c>
      <c r="AO2" s="94" t="s">
        <v>113</v>
      </c>
      <c r="AP2" s="94" t="s">
        <v>115</v>
      </c>
      <c r="AQ2" s="94" t="s">
        <v>117</v>
      </c>
      <c r="AR2" s="94" t="s">
        <v>119</v>
      </c>
      <c r="AS2" s="94" t="s">
        <v>121</v>
      </c>
      <c r="AT2" s="94" t="s">
        <v>123</v>
      </c>
      <c r="AU2" s="94" t="s">
        <v>125</v>
      </c>
      <c r="AV2" s="94" t="s">
        <v>127</v>
      </c>
      <c r="AW2" s="94" t="s">
        <v>131</v>
      </c>
      <c r="AX2" s="94" t="s">
        <v>133</v>
      </c>
      <c r="AY2" s="94" t="s">
        <v>135</v>
      </c>
      <c r="AZ2" s="76" t="s">
        <v>162</v>
      </c>
      <c r="BA2" s="76" t="s">
        <v>163</v>
      </c>
      <c r="BC2" s="76" t="s">
        <v>162</v>
      </c>
      <c r="BD2" s="76" t="s">
        <v>163</v>
      </c>
      <c r="BE2" s="94"/>
      <c r="BF2" s="76" t="s">
        <v>162</v>
      </c>
      <c r="BG2" s="76" t="s">
        <v>163</v>
      </c>
    </row>
    <row r="3" spans="1:59">
      <c r="A3" s="19" t="s">
        <v>372</v>
      </c>
      <c r="B3" s="76">
        <v>1176.5296275999999</v>
      </c>
      <c r="C3" s="76">
        <v>137.22738662</v>
      </c>
      <c r="D3" s="94"/>
      <c r="E3" s="94" t="s">
        <v>372</v>
      </c>
      <c r="F3" s="76">
        <v>7.2976314377001001</v>
      </c>
      <c r="G3" s="76">
        <v>6.2683659221657697</v>
      </c>
      <c r="H3" s="76">
        <v>0.30233378942553002</v>
      </c>
      <c r="I3" s="76">
        <v>1.5318460624900101</v>
      </c>
      <c r="J3" s="76">
        <v>5.6753158806086796</v>
      </c>
      <c r="K3" s="76">
        <v>0.28371470438774898</v>
      </c>
      <c r="L3" s="76">
        <v>2.2700608041358601</v>
      </c>
      <c r="M3" s="76">
        <v>1176.74110494401</v>
      </c>
      <c r="N3" s="76">
        <v>137.23547368688099</v>
      </c>
      <c r="O3" s="76">
        <v>1039.5056312571301</v>
      </c>
      <c r="P3" s="76">
        <v>0.91781839115113095</v>
      </c>
      <c r="Q3" s="76">
        <v>0.12537726726852799</v>
      </c>
      <c r="R3" s="76">
        <v>67.771421208904599</v>
      </c>
      <c r="S3" s="76">
        <v>0.35522142316065802</v>
      </c>
      <c r="T3" s="76">
        <v>5.56793743844971</v>
      </c>
      <c r="U3" s="76">
        <v>0.19113001295215401</v>
      </c>
      <c r="V3" s="76">
        <v>0.32918749891146798</v>
      </c>
      <c r="W3" s="76">
        <v>13.9067999638442</v>
      </c>
      <c r="X3" s="76">
        <v>22.9546607239979</v>
      </c>
      <c r="Y3" s="76">
        <v>0.99098558926790004</v>
      </c>
      <c r="Z3" s="76">
        <v>0.49566556805943401</v>
      </c>
      <c r="AA3" s="94"/>
      <c r="AB3" s="41">
        <f t="shared" ref="AB3:AC15" si="0">(M3-B3)/(B3+1E-50)</f>
        <v>1.7974672209611551E-4</v>
      </c>
      <c r="AC3" s="41">
        <f t="shared" si="0"/>
        <v>5.8931872712722281E-5</v>
      </c>
      <c r="AD3" s="94"/>
      <c r="AE3" s="94">
        <v>110</v>
      </c>
      <c r="AF3" s="94" t="s">
        <v>372</v>
      </c>
      <c r="AG3" s="76">
        <v>0.60854609201912102</v>
      </c>
      <c r="AH3" s="76">
        <v>0.51595912796114196</v>
      </c>
      <c r="AI3" s="76">
        <v>2.6586354130615299E-2</v>
      </c>
      <c r="AJ3" s="76">
        <v>0.15152138919965899</v>
      </c>
      <c r="AK3" s="76">
        <v>0.47143877954662999</v>
      </c>
      <c r="AL3" s="76">
        <v>3.3443633834962697E-2</v>
      </c>
      <c r="AM3" s="76">
        <v>0.19706258244754399</v>
      </c>
      <c r="AN3" s="76">
        <v>99.137613664426894</v>
      </c>
      <c r="AO3" s="76">
        <v>7.3044980834949799E-2</v>
      </c>
      <c r="AP3" s="76">
        <v>1.05010088835447E-2</v>
      </c>
      <c r="AQ3" s="76">
        <v>5.6176459838781296</v>
      </c>
      <c r="AR3" s="76">
        <v>3.1433900932856799E-2</v>
      </c>
      <c r="AS3" s="76">
        <v>0.51868388780080199</v>
      </c>
      <c r="AT3" s="76">
        <v>3.4582995398505498E-2</v>
      </c>
      <c r="AU3" s="76">
        <v>7.98742164069072E-2</v>
      </c>
      <c r="AV3" s="76">
        <v>1.29571756972142</v>
      </c>
      <c r="AW3" s="76">
        <v>1.90482285331336</v>
      </c>
      <c r="AX3" s="76">
        <v>0.104752762825229</v>
      </c>
      <c r="AY3" s="76">
        <v>4.0902643954950503E-2</v>
      </c>
      <c r="AZ3" s="76">
        <f t="shared" ref="AZ3:AZ15" si="1">BA3+AN3</f>
        <v>110.85413442751724</v>
      </c>
      <c r="BA3" s="76">
        <f t="shared" ref="BA3:BA13" si="2">SUM(AG3:AY3)-AN3</f>
        <v>11.716520763090344</v>
      </c>
      <c r="BC3" s="69">
        <f t="shared" ref="BC3:BD15" si="3">AZ3/M3</f>
        <v>9.420435298959981E-2</v>
      </c>
      <c r="BD3" s="69">
        <f t="shared" si="3"/>
        <v>8.5375307479340037E-2</v>
      </c>
      <c r="BE3" s="94"/>
      <c r="BF3" s="69">
        <v>9.2495644486823264E-2</v>
      </c>
      <c r="BG3" s="69">
        <v>8.3232098960882281E-2</v>
      </c>
    </row>
    <row r="4" spans="1:59">
      <c r="A4" s="68" t="s">
        <v>373</v>
      </c>
      <c r="B4" s="76">
        <v>2254.8026300000001</v>
      </c>
      <c r="C4" s="76">
        <v>950.04795999999999</v>
      </c>
      <c r="D4" s="94"/>
      <c r="E4" s="94" t="s">
        <v>373</v>
      </c>
      <c r="F4" s="76">
        <v>84.807099205784894</v>
      </c>
      <c r="G4" s="76">
        <v>23.408097176430399</v>
      </c>
      <c r="H4" s="76">
        <v>1.3152844250070199</v>
      </c>
      <c r="I4" s="76">
        <v>0.67166643628366596</v>
      </c>
      <c r="J4" s="76">
        <v>54.674253226188803</v>
      </c>
      <c r="K4" s="76">
        <v>0.54999005384789201</v>
      </c>
      <c r="L4" s="76">
        <v>19.610715005208402</v>
      </c>
      <c r="M4" s="76">
        <v>2270.1904978214902</v>
      </c>
      <c r="N4" s="76">
        <v>956.45846334120495</v>
      </c>
      <c r="O4" s="76">
        <v>1313.7320344802799</v>
      </c>
      <c r="P4" s="76">
        <v>0.72564831240772099</v>
      </c>
      <c r="Q4" s="76">
        <v>1.23520285002507</v>
      </c>
      <c r="R4" s="76">
        <v>482.58395032986499</v>
      </c>
      <c r="S4" s="76">
        <v>1.3729197908916</v>
      </c>
      <c r="T4" s="76">
        <v>12.8413669317724</v>
      </c>
      <c r="U4" s="76">
        <v>0.83220123899755705</v>
      </c>
      <c r="V4" s="76">
        <v>1.4015402481302</v>
      </c>
      <c r="W4" s="76">
        <v>32.151698220318799</v>
      </c>
      <c r="X4" s="76">
        <v>231.886998004817</v>
      </c>
      <c r="Y4" s="76">
        <v>1.4592742285200899</v>
      </c>
      <c r="Z4" s="76">
        <v>4.9305576567072897</v>
      </c>
      <c r="AA4" s="94"/>
      <c r="AB4" s="41">
        <f t="shared" si="0"/>
        <v>6.8244854856720164E-3</v>
      </c>
      <c r="AC4" s="41">
        <f t="shared" si="0"/>
        <v>6.7475576087810954E-3</v>
      </c>
      <c r="AD4" s="94"/>
      <c r="AE4" s="94">
        <v>111</v>
      </c>
      <c r="AF4" s="94" t="s">
        <v>373</v>
      </c>
      <c r="AG4" s="76">
        <v>51.771926779653803</v>
      </c>
      <c r="AH4" s="76">
        <v>14.2798887055928</v>
      </c>
      <c r="AI4" s="76">
        <v>0.80094434267613102</v>
      </c>
      <c r="AJ4" s="76">
        <v>0.38404913757659498</v>
      </c>
      <c r="AK4" s="76">
        <v>33.374745170351503</v>
      </c>
      <c r="AL4" s="76">
        <v>0.32629860514710601</v>
      </c>
      <c r="AM4" s="76">
        <v>11.961960427901801</v>
      </c>
      <c r="AN4" s="76">
        <v>811.33636065447297</v>
      </c>
      <c r="AO4" s="76">
        <v>0.44298354603636603</v>
      </c>
      <c r="AP4" s="76">
        <v>0.753925045101559</v>
      </c>
      <c r="AQ4" s="76">
        <v>294.530651594566</v>
      </c>
      <c r="AR4" s="76">
        <v>0.83556730845777705</v>
      </c>
      <c r="AS4" s="76">
        <v>7.7742484092009096</v>
      </c>
      <c r="AT4" s="76">
        <v>0.49120684870623499</v>
      </c>
      <c r="AU4" s="76">
        <v>0.808906151314291</v>
      </c>
      <c r="AV4" s="76">
        <v>19.464792770111501</v>
      </c>
      <c r="AW4" s="76">
        <v>141.556600844385</v>
      </c>
      <c r="AX4" s="76">
        <v>0.86828470645894296</v>
      </c>
      <c r="AY4" s="76">
        <v>3.01005177538479</v>
      </c>
      <c r="AZ4" s="76">
        <f t="shared" si="1"/>
        <v>1394.7733928230959</v>
      </c>
      <c r="BA4" s="76">
        <f t="shared" si="2"/>
        <v>583.43703216862298</v>
      </c>
      <c r="BC4" s="69">
        <f t="shared" si="3"/>
        <v>0.61438605886225939</v>
      </c>
      <c r="BD4" s="69">
        <f t="shared" si="3"/>
        <v>0.60999724978175962</v>
      </c>
      <c r="BE4" s="94"/>
      <c r="BF4" s="69">
        <v>0.64837154710056355</v>
      </c>
      <c r="BG4" s="69">
        <v>0.64088884265050305</v>
      </c>
    </row>
    <row r="5" spans="1:59">
      <c r="A5" s="68" t="s">
        <v>374</v>
      </c>
      <c r="B5" s="76">
        <v>1059.0251227000001</v>
      </c>
      <c r="C5" s="76">
        <v>229.09831392000001</v>
      </c>
      <c r="D5" s="94"/>
      <c r="E5" s="94" t="s">
        <v>374</v>
      </c>
      <c r="F5" s="76">
        <v>17.156105155982502</v>
      </c>
      <c r="G5" s="76">
        <v>6.9047430915634598</v>
      </c>
      <c r="H5" s="76">
        <v>0.40282069799985598</v>
      </c>
      <c r="I5" s="76">
        <v>1.51565459918318</v>
      </c>
      <c r="J5" s="76">
        <v>11.5487229962245</v>
      </c>
      <c r="K5" s="76">
        <v>0.476118388476441</v>
      </c>
      <c r="L5" s="76">
        <v>4.4733108932466896</v>
      </c>
      <c r="M5" s="76">
        <v>1062.7980115032201</v>
      </c>
      <c r="N5" s="76">
        <v>230.15610867833701</v>
      </c>
      <c r="O5" s="76">
        <v>832.64190282489096</v>
      </c>
      <c r="P5" s="76">
        <v>0.53171093513276702</v>
      </c>
      <c r="Q5" s="76">
        <v>0.26144379059409001</v>
      </c>
      <c r="R5" s="76">
        <v>111.202032451484</v>
      </c>
      <c r="S5" s="76">
        <v>0.45126589182801702</v>
      </c>
      <c r="T5" s="76">
        <v>6.3515959035918801</v>
      </c>
      <c r="U5" s="76">
        <v>0.68219561192039102</v>
      </c>
      <c r="V5" s="76">
        <v>1.6583981208904399</v>
      </c>
      <c r="W5" s="76">
        <v>15.8815407749246</v>
      </c>
      <c r="X5" s="76">
        <v>48.330873901541402</v>
      </c>
      <c r="Y5" s="76">
        <v>1.30134985381151</v>
      </c>
      <c r="Z5" s="76">
        <v>1.02622561994102</v>
      </c>
      <c r="AA5" s="94"/>
      <c r="AB5" s="41">
        <f t="shared" si="0"/>
        <v>3.562605572189779E-3</v>
      </c>
      <c r="AC5" s="41">
        <f t="shared" si="0"/>
        <v>4.6172088316039413E-3</v>
      </c>
      <c r="AD5" s="94"/>
      <c r="AE5" s="94">
        <v>112</v>
      </c>
      <c r="AF5" s="94" t="s">
        <v>374</v>
      </c>
      <c r="AG5" s="76">
        <v>4.3372953731249204</v>
      </c>
      <c r="AH5" s="76">
        <v>2.7055621647469201</v>
      </c>
      <c r="AI5" s="76">
        <v>0.14054993827998699</v>
      </c>
      <c r="AJ5" s="76">
        <v>0.65333333174053199</v>
      </c>
      <c r="AK5" s="76">
        <v>3.1394030140180398</v>
      </c>
      <c r="AL5" s="76">
        <v>0.14945313482414299</v>
      </c>
      <c r="AM5" s="76">
        <v>1.2420714583185299</v>
      </c>
      <c r="AN5" s="76">
        <v>459.22735687391702</v>
      </c>
      <c r="AO5" s="76">
        <v>0.33242181765721102</v>
      </c>
      <c r="AP5" s="76">
        <v>7.0229057105665196E-2</v>
      </c>
      <c r="AQ5" s="76">
        <v>34.018285175227398</v>
      </c>
      <c r="AR5" s="76">
        <v>0.16238309377216201</v>
      </c>
      <c r="AS5" s="76">
        <v>2.4658670940067999</v>
      </c>
      <c r="AT5" s="76">
        <v>0.15452627809324199</v>
      </c>
      <c r="AU5" s="76">
        <v>0.34060300156360002</v>
      </c>
      <c r="AV5" s="76">
        <v>6.16128865303999</v>
      </c>
      <c r="AW5" s="76">
        <v>12.906451933657699</v>
      </c>
      <c r="AX5" s="76">
        <v>0.46814442991385602</v>
      </c>
      <c r="AY5" s="76">
        <v>0.27628641623802902</v>
      </c>
      <c r="AZ5" s="76">
        <f t="shared" si="1"/>
        <v>528.95151223924563</v>
      </c>
      <c r="BA5" s="76">
        <f t="shared" si="2"/>
        <v>69.724155365328613</v>
      </c>
      <c r="BC5" s="69">
        <f t="shared" si="3"/>
        <v>0.49769712260855409</v>
      </c>
      <c r="BD5" s="69">
        <f t="shared" si="3"/>
        <v>0.3029428841394522</v>
      </c>
      <c r="BE5" s="94"/>
      <c r="BF5" s="69">
        <v>0.50719629258626631</v>
      </c>
      <c r="BG5" s="69">
        <v>0.31494365053248469</v>
      </c>
    </row>
    <row r="6" spans="1:59">
      <c r="A6" s="68" t="s">
        <v>375</v>
      </c>
      <c r="B6" s="76">
        <v>1378.7193142000001</v>
      </c>
      <c r="C6" s="76">
        <v>571.81114883999999</v>
      </c>
      <c r="D6" s="94"/>
      <c r="E6" s="94" t="s">
        <v>375</v>
      </c>
      <c r="F6" s="76">
        <v>50.242774377001403</v>
      </c>
      <c r="G6" s="76">
        <v>14.099808504990699</v>
      </c>
      <c r="H6" s="76">
        <v>0.80903504742693</v>
      </c>
      <c r="I6" s="76">
        <v>0.78213860182873296</v>
      </c>
      <c r="J6" s="76">
        <v>32.440856682154099</v>
      </c>
      <c r="K6" s="76">
        <v>0.45693487954496598</v>
      </c>
      <c r="L6" s="76">
        <v>11.7512616854335</v>
      </c>
      <c r="M6" s="76">
        <v>1383.56463756928</v>
      </c>
      <c r="N6" s="76">
        <v>573.82530465482796</v>
      </c>
      <c r="O6" s="76">
        <v>809.73933291445599</v>
      </c>
      <c r="P6" s="76">
        <v>0.45170769744939498</v>
      </c>
      <c r="Q6" s="76">
        <v>0.73370437956976897</v>
      </c>
      <c r="R6" s="76">
        <v>287.42573663365198</v>
      </c>
      <c r="S6" s="76">
        <v>0.85177652143719296</v>
      </c>
      <c r="T6" s="76">
        <v>8.5660039109994095</v>
      </c>
      <c r="U6" s="76">
        <v>0.71868863649641401</v>
      </c>
      <c r="V6" s="76">
        <v>1.45543813533072</v>
      </c>
      <c r="W6" s="76">
        <v>21.4433570848283</v>
      </c>
      <c r="X6" s="76">
        <v>137.48983422091399</v>
      </c>
      <c r="Y6" s="76">
        <v>1.1849975843956799</v>
      </c>
      <c r="Z6" s="76">
        <v>2.9212500713746299</v>
      </c>
      <c r="AA6" s="94"/>
      <c r="AB6" s="41">
        <f t="shared" si="0"/>
        <v>3.5143653384527795E-3</v>
      </c>
      <c r="AC6" s="41">
        <f t="shared" si="0"/>
        <v>3.5224143826400964E-3</v>
      </c>
      <c r="AD6" s="94"/>
      <c r="AE6" s="94">
        <v>113</v>
      </c>
      <c r="AF6" s="94" t="s">
        <v>375</v>
      </c>
      <c r="AG6" s="76">
        <v>5.7651596067604904</v>
      </c>
      <c r="AH6" s="76">
        <v>1.61783637814115</v>
      </c>
      <c r="AI6" s="76">
        <v>9.2961662660017E-2</v>
      </c>
      <c r="AJ6" s="76">
        <v>9.2028397425776703E-2</v>
      </c>
      <c r="AK6" s="76">
        <v>3.72233604857042</v>
      </c>
      <c r="AL6" s="76">
        <v>5.3157530632113599E-2</v>
      </c>
      <c r="AM6" s="76">
        <v>1.34904914849275</v>
      </c>
      <c r="AN6" s="76">
        <v>94.145102244248406</v>
      </c>
      <c r="AO6" s="76">
        <v>5.1804792514112998E-2</v>
      </c>
      <c r="AP6" s="76">
        <v>8.4194244818530106E-2</v>
      </c>
      <c r="AQ6" s="76">
        <v>32.979693765354902</v>
      </c>
      <c r="AR6" s="76">
        <v>9.7906792942739795E-2</v>
      </c>
      <c r="AS6" s="76">
        <v>0.98782943655641697</v>
      </c>
      <c r="AT6" s="76">
        <v>8.3708487906989704E-2</v>
      </c>
      <c r="AU6" s="76">
        <v>0.17042877205167301</v>
      </c>
      <c r="AV6" s="76">
        <v>2.4728063861448999</v>
      </c>
      <c r="AW6" s="76">
        <v>15.7756222724146</v>
      </c>
      <c r="AX6" s="76">
        <v>0.137752013904341</v>
      </c>
      <c r="AY6" s="76">
        <v>0.33516510870322402</v>
      </c>
      <c r="AZ6" s="76">
        <f t="shared" si="1"/>
        <v>160.01454309024356</v>
      </c>
      <c r="BA6" s="76">
        <f t="shared" si="2"/>
        <v>65.869440845995157</v>
      </c>
      <c r="BC6" s="69">
        <f t="shared" si="3"/>
        <v>0.11565382544856424</v>
      </c>
      <c r="BD6" s="69">
        <f t="shared" si="3"/>
        <v>0.11479005946873931</v>
      </c>
      <c r="BE6" s="94"/>
      <c r="BF6" s="69">
        <v>0.13006267724207399</v>
      </c>
      <c r="BG6" s="69">
        <v>0.12916478146513891</v>
      </c>
    </row>
    <row r="7" spans="1:59">
      <c r="A7" s="68" t="s">
        <v>376</v>
      </c>
      <c r="B7" s="76">
        <v>24639.228052999999</v>
      </c>
      <c r="C7" s="76">
        <v>9361.7063844000004</v>
      </c>
      <c r="D7" s="94"/>
      <c r="E7" s="94" t="s">
        <v>376</v>
      </c>
      <c r="F7" s="76">
        <v>795.24771480524896</v>
      </c>
      <c r="G7" s="76">
        <v>233.26625972375999</v>
      </c>
      <c r="H7" s="76">
        <v>14.046959088609199</v>
      </c>
      <c r="I7" s="76">
        <v>28.238657818305999</v>
      </c>
      <c r="J7" s="76">
        <v>515.64508955637496</v>
      </c>
      <c r="K7" s="76">
        <v>12.6006966402663</v>
      </c>
      <c r="L7" s="76">
        <v>191.490271502615</v>
      </c>
      <c r="M7" s="76">
        <v>24414.140397405801</v>
      </c>
      <c r="N7" s="76">
        <v>9383.1004108540892</v>
      </c>
      <c r="O7" s="76">
        <v>15031.039986551699</v>
      </c>
      <c r="P7" s="76">
        <v>8.1707268057941906</v>
      </c>
      <c r="Q7" s="76">
        <v>11.694450298153001</v>
      </c>
      <c r="R7" s="76">
        <v>4615.3982509241196</v>
      </c>
      <c r="S7" s="76">
        <v>15.079864898229101</v>
      </c>
      <c r="T7" s="76">
        <v>175.25841161582201</v>
      </c>
      <c r="U7" s="76">
        <v>20.570548340415598</v>
      </c>
      <c r="V7" s="76">
        <v>48.493067497037501</v>
      </c>
      <c r="W7" s="76">
        <v>438.58292175796498</v>
      </c>
      <c r="X7" s="76">
        <v>2181.13510246344</v>
      </c>
      <c r="Y7" s="76">
        <v>31.924293614091901</v>
      </c>
      <c r="Z7" s="76">
        <v>46.257123503838798</v>
      </c>
      <c r="AA7" s="94"/>
      <c r="AB7" s="41">
        <f t="shared" si="0"/>
        <v>-9.1353371586977011E-3</v>
      </c>
      <c r="AC7" s="41">
        <f t="shared" si="0"/>
        <v>2.2852699684898286E-3</v>
      </c>
      <c r="AD7" s="94"/>
      <c r="AE7" s="94">
        <v>124</v>
      </c>
      <c r="AF7" s="94" t="s">
        <v>376</v>
      </c>
      <c r="AG7" s="76">
        <v>174.15365081152399</v>
      </c>
      <c r="AH7" s="76">
        <v>49.866381498635398</v>
      </c>
      <c r="AI7" s="76">
        <v>2.9651719254226401</v>
      </c>
      <c r="AJ7" s="76">
        <v>4.9274188251606299</v>
      </c>
      <c r="AK7" s="76">
        <v>112.654010940399</v>
      </c>
      <c r="AL7" s="76">
        <v>2.3621398869297101</v>
      </c>
      <c r="AM7" s="76">
        <v>41.465576286300397</v>
      </c>
      <c r="AN7" s="76">
        <v>3034.9949686721002</v>
      </c>
      <c r="AO7" s="76">
        <v>1.6187395018636599</v>
      </c>
      <c r="AP7" s="76">
        <v>2.5528388237850099</v>
      </c>
      <c r="AQ7" s="76">
        <v>1002.93600411757</v>
      </c>
      <c r="AR7" s="76">
        <v>3.1606734788631798</v>
      </c>
      <c r="AS7" s="76">
        <v>35.079884081763197</v>
      </c>
      <c r="AT7" s="76">
        <v>3.8585659962030898</v>
      </c>
      <c r="AU7" s="76">
        <v>8.85269663622549</v>
      </c>
      <c r="AV7" s="76">
        <v>87.797773749068199</v>
      </c>
      <c r="AW7" s="76">
        <v>476.95385679329797</v>
      </c>
      <c r="AX7" s="76">
        <v>5.9823111363246699</v>
      </c>
      <c r="AY7" s="76">
        <v>10.1206556568757</v>
      </c>
      <c r="AZ7" s="76">
        <f t="shared" si="1"/>
        <v>5062.3033188183108</v>
      </c>
      <c r="BA7" s="76">
        <f t="shared" si="2"/>
        <v>2027.3083501462106</v>
      </c>
      <c r="BC7" s="69">
        <f t="shared" si="3"/>
        <v>0.20735128234767672</v>
      </c>
      <c r="BD7" s="69">
        <f t="shared" si="3"/>
        <v>0.21605953910512149</v>
      </c>
      <c r="BE7" s="94"/>
      <c r="BF7" s="69">
        <v>0.25122564349227766</v>
      </c>
      <c r="BG7" s="69">
        <v>0.26462463058855301</v>
      </c>
    </row>
    <row r="8" spans="1:59">
      <c r="A8" s="68" t="s">
        <v>377</v>
      </c>
      <c r="B8" s="76">
        <v>55174.558599000004</v>
      </c>
      <c r="C8" s="76">
        <v>22116.877992999998</v>
      </c>
      <c r="D8" s="94"/>
      <c r="E8" s="94" t="s">
        <v>377</v>
      </c>
      <c r="F8" s="76">
        <v>1938.20330399047</v>
      </c>
      <c r="G8" s="76">
        <v>551.72993669912898</v>
      </c>
      <c r="H8" s="76">
        <v>31.611171637648301</v>
      </c>
      <c r="I8" s="76">
        <v>33.727326146155399</v>
      </c>
      <c r="J8" s="76">
        <v>1253.2318250630201</v>
      </c>
      <c r="K8" s="76">
        <v>18.390583542166102</v>
      </c>
      <c r="L8" s="76">
        <v>454.66940566069701</v>
      </c>
      <c r="M8" s="76">
        <v>55496.708596820703</v>
      </c>
      <c r="N8" s="76">
        <v>22248.718624874498</v>
      </c>
      <c r="O8" s="76">
        <v>33247.989971946103</v>
      </c>
      <c r="P8" s="76">
        <v>18.926446359001499</v>
      </c>
      <c r="Q8" s="76">
        <v>28.341473399075099</v>
      </c>
      <c r="R8" s="76">
        <v>11136.3279239074</v>
      </c>
      <c r="S8" s="76">
        <v>33.3642397175879</v>
      </c>
      <c r="T8" s="76">
        <v>340.63810972183097</v>
      </c>
      <c r="U8" s="76">
        <v>28.554847724444201</v>
      </c>
      <c r="V8" s="76">
        <v>58.241672813373199</v>
      </c>
      <c r="W8" s="76">
        <v>852.65081585564099</v>
      </c>
      <c r="X8" s="76">
        <v>5309.2326834989499</v>
      </c>
      <c r="Y8" s="76">
        <v>48.064237978030903</v>
      </c>
      <c r="Z8" s="76">
        <v>112.812621159884</v>
      </c>
      <c r="AA8" s="94"/>
      <c r="AB8" s="41">
        <f t="shared" si="0"/>
        <v>5.8387417317107108E-3</v>
      </c>
      <c r="AC8" s="41">
        <f t="shared" si="0"/>
        <v>5.9610869091120244E-3</v>
      </c>
      <c r="AD8" s="94"/>
      <c r="AE8" s="94">
        <v>135</v>
      </c>
      <c r="AF8" s="94" t="s">
        <v>377</v>
      </c>
      <c r="AG8" s="76">
        <v>592.370837798911</v>
      </c>
      <c r="AH8" s="76">
        <v>166.75608626648901</v>
      </c>
      <c r="AI8" s="76">
        <v>9.5444642589015594</v>
      </c>
      <c r="AJ8" s="76">
        <v>9.0836435262560098</v>
      </c>
      <c r="AK8" s="76">
        <v>382.60251304617702</v>
      </c>
      <c r="AL8" s="76">
        <v>5.2975977511690404</v>
      </c>
      <c r="AM8" s="76">
        <v>138.53626003699301</v>
      </c>
      <c r="AN8" s="76">
        <v>9785.83663203785</v>
      </c>
      <c r="AO8" s="76">
        <v>5.4493115236597296</v>
      </c>
      <c r="AP8" s="76">
        <v>8.65213181218739</v>
      </c>
      <c r="AQ8" s="76">
        <v>3391.9123029160201</v>
      </c>
      <c r="AR8" s="76">
        <v>10.048484269806901</v>
      </c>
      <c r="AS8" s="76">
        <v>100.84957150142201</v>
      </c>
      <c r="AT8" s="76">
        <v>8.26925124445291</v>
      </c>
      <c r="AU8" s="76">
        <v>16.5661990982045</v>
      </c>
      <c r="AV8" s="76">
        <v>252.453532282195</v>
      </c>
      <c r="AW8" s="76">
        <v>1621.4213184017001</v>
      </c>
      <c r="AX8" s="76">
        <v>13.8017492275001</v>
      </c>
      <c r="AY8" s="76">
        <v>34.453168413494303</v>
      </c>
      <c r="AZ8" s="76">
        <f t="shared" si="1"/>
        <v>16553.905055413386</v>
      </c>
      <c r="BA8" s="76">
        <f t="shared" si="2"/>
        <v>6768.0684233755364</v>
      </c>
      <c r="BC8" s="69">
        <f t="shared" si="3"/>
        <v>0.29828624929229997</v>
      </c>
      <c r="BD8" s="69">
        <f t="shared" si="3"/>
        <v>0.30420036935559536</v>
      </c>
      <c r="BE8" s="94"/>
      <c r="BF8" s="69">
        <v>0.41388069207747363</v>
      </c>
      <c r="BG8" s="69">
        <v>0.42269851271279268</v>
      </c>
    </row>
    <row r="9" spans="1:59">
      <c r="A9" s="68" t="s">
        <v>378</v>
      </c>
      <c r="B9" s="76">
        <v>54779.928637999998</v>
      </c>
      <c r="C9" s="76">
        <v>21842.315073999998</v>
      </c>
      <c r="D9" s="94"/>
      <c r="E9" s="94" t="s">
        <v>378</v>
      </c>
      <c r="F9" s="76">
        <v>1937.59233833231</v>
      </c>
      <c r="G9" s="76">
        <v>536.94782204621902</v>
      </c>
      <c r="H9" s="76">
        <v>30.400476391254202</v>
      </c>
      <c r="I9" s="76">
        <v>20.065675686877501</v>
      </c>
      <c r="J9" s="76">
        <v>1249.58576719963</v>
      </c>
      <c r="K9" s="76">
        <v>14.231400487662301</v>
      </c>
      <c r="L9" s="76">
        <v>449.65850251051199</v>
      </c>
      <c r="M9" s="76">
        <v>54956.620879488597</v>
      </c>
      <c r="N9" s="76">
        <v>21934.606066633401</v>
      </c>
      <c r="O9" s="76">
        <v>33022.014812855101</v>
      </c>
      <c r="P9" s="76">
        <v>16.686229733489899</v>
      </c>
      <c r="Q9" s="76">
        <v>28.241718096639602</v>
      </c>
      <c r="R9" s="76">
        <v>11039.958946058399</v>
      </c>
      <c r="S9" s="76">
        <v>31.819650064209601</v>
      </c>
      <c r="T9" s="76">
        <v>305.00151580438398</v>
      </c>
      <c r="U9" s="76">
        <v>21.940415017003101</v>
      </c>
      <c r="V9" s="76">
        <v>40.156386095449101</v>
      </c>
      <c r="W9" s="76">
        <v>763.57373257935205</v>
      </c>
      <c r="X9" s="76">
        <v>5298.7560437617503</v>
      </c>
      <c r="Y9" s="76">
        <v>37.3525226628526</v>
      </c>
      <c r="Z9" s="76">
        <v>112.63692410544699</v>
      </c>
      <c r="AA9" s="94"/>
      <c r="AB9" s="41">
        <f t="shared" si="0"/>
        <v>3.2254923633841812E-3</v>
      </c>
      <c r="AC9" s="41">
        <f t="shared" si="0"/>
        <v>4.2253301594052097E-3</v>
      </c>
      <c r="AD9" s="94"/>
      <c r="AE9" s="94">
        <v>146</v>
      </c>
      <c r="AF9" s="94" t="s">
        <v>378</v>
      </c>
      <c r="AG9" s="76">
        <v>868.13918133510697</v>
      </c>
      <c r="AH9" s="76">
        <v>240.12174430763801</v>
      </c>
      <c r="AI9" s="76">
        <v>13.5451222836195</v>
      </c>
      <c r="AJ9" s="76">
        <v>7.96838428846391</v>
      </c>
      <c r="AK9" s="76">
        <v>559.78543340994497</v>
      </c>
      <c r="AL9" s="76">
        <v>6.0153538798882797</v>
      </c>
      <c r="AM9" s="76">
        <v>201.12226842089399</v>
      </c>
      <c r="AN9" s="76">
        <v>14494.382086575501</v>
      </c>
      <c r="AO9" s="76">
        <v>7.4533583336770901</v>
      </c>
      <c r="AP9" s="76">
        <v>12.649190145955499</v>
      </c>
      <c r="AQ9" s="76">
        <v>4943.4167937227503</v>
      </c>
      <c r="AR9" s="76">
        <v>14.158886134505201</v>
      </c>
      <c r="AS9" s="76">
        <v>134.13745547508</v>
      </c>
      <c r="AT9" s="76">
        <v>9.1956904610926795</v>
      </c>
      <c r="AU9" s="76">
        <v>16.227860533568801</v>
      </c>
      <c r="AV9" s="76">
        <v>335.83359145388698</v>
      </c>
      <c r="AW9" s="76">
        <v>2373.9367009705702</v>
      </c>
      <c r="AX9" s="76">
        <v>15.8663462129115</v>
      </c>
      <c r="AY9" s="76">
        <v>50.469089509360401</v>
      </c>
      <c r="AZ9" s="76">
        <f t="shared" si="1"/>
        <v>24304.424537454415</v>
      </c>
      <c r="BA9" s="76">
        <f t="shared" si="2"/>
        <v>9810.0424508789147</v>
      </c>
      <c r="BC9" s="69">
        <f t="shared" si="3"/>
        <v>0.44224743349396017</v>
      </c>
      <c r="BD9" s="69">
        <f t="shared" si="3"/>
        <v>0.44724042096209815</v>
      </c>
      <c r="BE9" s="94"/>
      <c r="BF9" s="69">
        <v>0.47966135521846925</v>
      </c>
      <c r="BG9" s="69">
        <v>0.47436078762969791</v>
      </c>
    </row>
    <row r="10" spans="1:59">
      <c r="A10" s="68" t="s">
        <v>379</v>
      </c>
      <c r="B10" s="76">
        <v>106931.64148000001</v>
      </c>
      <c r="C10" s="76">
        <v>36041.800356</v>
      </c>
      <c r="D10" s="94"/>
      <c r="E10" s="94" t="s">
        <v>379</v>
      </c>
      <c r="F10" s="76">
        <v>3197.4292396369001</v>
      </c>
      <c r="G10" s="76">
        <v>888.00956659336305</v>
      </c>
      <c r="H10" s="76">
        <v>49.5920856396435</v>
      </c>
      <c r="I10" s="76">
        <v>23.532007782315599</v>
      </c>
      <c r="J10" s="76">
        <v>2062.6042072598202</v>
      </c>
      <c r="K10" s="76">
        <v>19.5979712638546</v>
      </c>
      <c r="L10" s="76">
        <v>738.82376974927899</v>
      </c>
      <c r="M10" s="76">
        <v>107011.35210457099</v>
      </c>
      <c r="N10" s="76">
        <v>36079.773296390202</v>
      </c>
      <c r="O10" s="76">
        <v>70931.578808181293</v>
      </c>
      <c r="P10" s="76">
        <v>28.7817700132445</v>
      </c>
      <c r="Q10" s="76">
        <v>46.582131809167898</v>
      </c>
      <c r="R10" s="76">
        <v>18226.601681685599</v>
      </c>
      <c r="S10" s="76">
        <v>51.754230560469999</v>
      </c>
      <c r="T10" s="76">
        <v>481.203670530267</v>
      </c>
      <c r="U10" s="76">
        <v>28.851689465764899</v>
      </c>
      <c r="V10" s="76">
        <v>45.6104328422538</v>
      </c>
      <c r="W10" s="76">
        <v>1204.75549485496</v>
      </c>
      <c r="X10" s="76">
        <v>8747.2017201893705</v>
      </c>
      <c r="Y10" s="76">
        <v>52.804769214658499</v>
      </c>
      <c r="Z10" s="76">
        <v>186.03685729922699</v>
      </c>
      <c r="AA10" s="94"/>
      <c r="AB10" s="41">
        <f t="shared" si="0"/>
        <v>7.4543534044500869E-4</v>
      </c>
      <c r="AC10" s="41">
        <f t="shared" si="0"/>
        <v>1.0535805652083776E-3</v>
      </c>
      <c r="AD10" s="94"/>
      <c r="AE10" s="94">
        <v>147</v>
      </c>
      <c r="AF10" s="94" t="s">
        <v>379</v>
      </c>
      <c r="AG10" s="76">
        <v>1495.2718989596101</v>
      </c>
      <c r="AH10" s="76">
        <v>414.338738734375</v>
      </c>
      <c r="AI10" s="76">
        <v>23.1268126016464</v>
      </c>
      <c r="AJ10" s="76">
        <v>10.3653800588827</v>
      </c>
      <c r="AK10" s="76">
        <v>964.37941275522098</v>
      </c>
      <c r="AL10" s="76">
        <v>8.9824087022695505</v>
      </c>
      <c r="AM10" s="76">
        <v>345.284624420895</v>
      </c>
      <c r="AN10" s="76">
        <v>34516.957298722802</v>
      </c>
      <c r="AO10" s="76">
        <v>13.2911693668886</v>
      </c>
      <c r="AP10" s="76">
        <v>21.779420105402</v>
      </c>
      <c r="AQ10" s="76">
        <v>8518.0195913269799</v>
      </c>
      <c r="AR10" s="76">
        <v>24.120088437672202</v>
      </c>
      <c r="AS10" s="76">
        <v>223.17538002601799</v>
      </c>
      <c r="AT10" s="76">
        <v>13.229016279931599</v>
      </c>
      <c r="AU10" s="76">
        <v>20.6496108437752</v>
      </c>
      <c r="AV10" s="76">
        <v>558.76983686540802</v>
      </c>
      <c r="AW10" s="76">
        <v>4090.0203868521999</v>
      </c>
      <c r="AX10" s="76">
        <v>24.196238756777401</v>
      </c>
      <c r="AY10" s="76">
        <v>86.984819728043504</v>
      </c>
      <c r="AZ10" s="76">
        <f t="shared" si="1"/>
        <v>51372.942133544799</v>
      </c>
      <c r="BA10" s="76">
        <f t="shared" si="2"/>
        <v>16855.984834821997</v>
      </c>
      <c r="BC10" s="69">
        <f t="shared" si="3"/>
        <v>0.48007002176127445</v>
      </c>
      <c r="BD10" s="69">
        <f t="shared" si="3"/>
        <v>0.46718655065685921</v>
      </c>
      <c r="BE10" s="94"/>
      <c r="BF10" s="69">
        <v>0.52447869964428229</v>
      </c>
      <c r="BG10" s="69">
        <v>0.51142055341135673</v>
      </c>
    </row>
    <row r="11" spans="1:59">
      <c r="A11" s="68" t="s">
        <v>380</v>
      </c>
      <c r="B11" s="76">
        <v>101326.82527</v>
      </c>
      <c r="C11" s="76">
        <v>25991.263647</v>
      </c>
      <c r="D11" s="94"/>
      <c r="E11" s="94" t="s">
        <v>380</v>
      </c>
      <c r="F11" s="76">
        <v>2172.9069522302502</v>
      </c>
      <c r="G11" s="76">
        <v>698.44575295887796</v>
      </c>
      <c r="H11" s="76">
        <v>39.0809493598328</v>
      </c>
      <c r="I11" s="76">
        <v>66.899205222749401</v>
      </c>
      <c r="J11" s="76">
        <v>1423.1776855338201</v>
      </c>
      <c r="K11" s="76">
        <v>25.5984419462402</v>
      </c>
      <c r="L11" s="76">
        <v>521.10585130265599</v>
      </c>
      <c r="M11" s="76">
        <v>101290.362531662</v>
      </c>
      <c r="N11" s="76">
        <v>25993.573819326601</v>
      </c>
      <c r="O11" s="76">
        <v>75296.788712335299</v>
      </c>
      <c r="P11" s="76">
        <v>37.183183255159598</v>
      </c>
      <c r="Q11" s="76">
        <v>32.135670671803403</v>
      </c>
      <c r="R11" s="76">
        <v>12977.90742003</v>
      </c>
      <c r="S11" s="76">
        <v>41.973639808859197</v>
      </c>
      <c r="T11" s="76">
        <v>469.02321041463398</v>
      </c>
      <c r="U11" s="76">
        <v>35.259342933359697</v>
      </c>
      <c r="V11" s="76">
        <v>72.018524953565105</v>
      </c>
      <c r="W11" s="76">
        <v>1173.3980635702701</v>
      </c>
      <c r="X11" s="76">
        <v>6008.2615176728004</v>
      </c>
      <c r="Y11" s="76">
        <v>71.396550064209507</v>
      </c>
      <c r="Z11" s="76">
        <v>127.801857397443</v>
      </c>
      <c r="AA11" s="94"/>
      <c r="AB11" s="41">
        <f t="shared" si="0"/>
        <v>-3.5985276594661958E-4</v>
      </c>
      <c r="AC11" s="41">
        <f t="shared" si="0"/>
        <v>8.8882647568677386E-5</v>
      </c>
      <c r="AD11" s="94"/>
      <c r="AE11" s="94">
        <v>148</v>
      </c>
      <c r="AF11" s="94" t="s">
        <v>380</v>
      </c>
      <c r="AG11" s="76">
        <v>746.49671622485596</v>
      </c>
      <c r="AH11" s="76">
        <v>217.349239207403</v>
      </c>
      <c r="AI11" s="76">
        <v>12.521085071475399</v>
      </c>
      <c r="AJ11" s="76">
        <v>16.634766414517401</v>
      </c>
      <c r="AK11" s="76">
        <v>483.76454921292901</v>
      </c>
      <c r="AL11" s="76">
        <v>8.1287435414110494</v>
      </c>
      <c r="AM11" s="76">
        <v>176.45658746560599</v>
      </c>
      <c r="AN11" s="76">
        <v>20286.171338580902</v>
      </c>
      <c r="AO11" s="76">
        <v>8.0981579634575294</v>
      </c>
      <c r="AP11" s="76">
        <v>10.943353608882299</v>
      </c>
      <c r="AQ11" s="76">
        <v>4319.6816469905798</v>
      </c>
      <c r="AR11" s="76">
        <v>13.290802235105501</v>
      </c>
      <c r="AS11" s="76">
        <v>141.04089274080701</v>
      </c>
      <c r="AT11" s="76">
        <v>12.570602980605999</v>
      </c>
      <c r="AU11" s="76">
        <v>26.662110506958701</v>
      </c>
      <c r="AV11" s="76">
        <v>352.99527387584101</v>
      </c>
      <c r="AW11" s="76">
        <v>2047.9044106415099</v>
      </c>
      <c r="AX11" s="76">
        <v>21.294669383891598</v>
      </c>
      <c r="AY11" s="76">
        <v>43.506037476243399</v>
      </c>
      <c r="AZ11" s="76">
        <f t="shared" si="1"/>
        <v>28945.510984122979</v>
      </c>
      <c r="BA11" s="76">
        <f t="shared" si="2"/>
        <v>8659.3396455420771</v>
      </c>
      <c r="BC11" s="69">
        <f t="shared" si="3"/>
        <v>0.28576767088848165</v>
      </c>
      <c r="BD11" s="69">
        <f t="shared" si="3"/>
        <v>0.33313386245887172</v>
      </c>
      <c r="BE11" s="94"/>
      <c r="BF11" s="69">
        <v>0.38010151678861048</v>
      </c>
      <c r="BG11" s="69">
        <v>0.44054236316463108</v>
      </c>
    </row>
    <row r="12" spans="1:59">
      <c r="A12" s="68" t="s">
        <v>381</v>
      </c>
      <c r="B12" s="76">
        <v>12278.041474</v>
      </c>
      <c r="C12" s="76">
        <v>2468.2489780999999</v>
      </c>
      <c r="D12" s="94"/>
      <c r="E12" s="94" t="s">
        <v>381</v>
      </c>
      <c r="F12" s="76">
        <v>184.28741064201799</v>
      </c>
      <c r="G12" s="76">
        <v>77.862743266180502</v>
      </c>
      <c r="H12" s="76">
        <v>4.2390484783478604</v>
      </c>
      <c r="I12" s="76">
        <v>13.6261187443575</v>
      </c>
      <c r="J12" s="76">
        <v>124.936068189222</v>
      </c>
      <c r="K12" s="76">
        <v>3.7883942512607698</v>
      </c>
      <c r="L12" s="76">
        <v>47.244386235354398</v>
      </c>
      <c r="M12" s="76">
        <v>12269.717729445099</v>
      </c>
      <c r="N12" s="76">
        <v>2465.7159300150001</v>
      </c>
      <c r="O12" s="76">
        <v>9804.0017994300997</v>
      </c>
      <c r="P12" s="76">
        <v>6.7785205083629698</v>
      </c>
      <c r="Q12" s="76">
        <v>2.81340717996328</v>
      </c>
      <c r="R12" s="76">
        <v>1216.0386262096399</v>
      </c>
      <c r="S12" s="76">
        <v>4.7235281197881296</v>
      </c>
      <c r="T12" s="76">
        <v>62.844276371412597</v>
      </c>
      <c r="U12" s="76">
        <v>4.5932458504053599</v>
      </c>
      <c r="V12" s="76">
        <v>10.045852703362501</v>
      </c>
      <c r="W12" s="76">
        <v>157.11497067996001</v>
      </c>
      <c r="X12" s="76">
        <v>522.45465809255995</v>
      </c>
      <c r="Y12" s="76">
        <v>11.1908261775712</v>
      </c>
      <c r="Z12" s="76">
        <v>11.1338483152234</v>
      </c>
      <c r="AA12" s="94"/>
      <c r="AB12" s="41">
        <f t="shared" si="0"/>
        <v>-6.7793748477936269E-4</v>
      </c>
      <c r="AC12" s="41">
        <f t="shared" si="0"/>
        <v>-1.0262530674477062E-3</v>
      </c>
      <c r="AD12" s="94"/>
      <c r="AE12" s="94">
        <v>159</v>
      </c>
      <c r="AF12" s="94" t="s">
        <v>381</v>
      </c>
      <c r="AG12" s="76">
        <v>15.895392594604299</v>
      </c>
      <c r="AH12" s="76">
        <v>5.6372645158298997</v>
      </c>
      <c r="AI12" s="76">
        <v>0.32497478456954398</v>
      </c>
      <c r="AJ12" s="76">
        <v>0.91607991539915401</v>
      </c>
      <c r="AK12" s="76">
        <v>10.528881931326399</v>
      </c>
      <c r="AL12" s="76">
        <v>0.31133090581210499</v>
      </c>
      <c r="AM12" s="76">
        <v>3.9654303613330102</v>
      </c>
      <c r="AN12" s="76">
        <v>579.46177603611397</v>
      </c>
      <c r="AO12" s="76">
        <v>0.35823294911053999</v>
      </c>
      <c r="AP12" s="76">
        <v>0.23816001751190299</v>
      </c>
      <c r="AQ12" s="76">
        <v>98.268989622592201</v>
      </c>
      <c r="AR12" s="76">
        <v>0.356869994288251</v>
      </c>
      <c r="AS12" s="76">
        <v>4.5575759422856397</v>
      </c>
      <c r="AT12" s="76">
        <v>0.44838756720799999</v>
      </c>
      <c r="AU12" s="76">
        <v>1.0448443803443801</v>
      </c>
      <c r="AV12" s="76">
        <v>11.398772376799901</v>
      </c>
      <c r="AW12" s="76">
        <v>44.281441043665701</v>
      </c>
      <c r="AX12" s="76">
        <v>0.84866452203545295</v>
      </c>
      <c r="AY12" s="76">
        <v>0.94077081847091704</v>
      </c>
      <c r="AZ12" s="76">
        <f t="shared" si="1"/>
        <v>779.78384027930122</v>
      </c>
      <c r="BA12" s="76">
        <f t="shared" si="2"/>
        <v>200.32206424318724</v>
      </c>
      <c r="BC12" s="69">
        <f t="shared" si="3"/>
        <v>6.355352726721343E-2</v>
      </c>
      <c r="BD12" s="69">
        <f t="shared" si="3"/>
        <v>8.1242961447699533E-2</v>
      </c>
      <c r="BE12" s="94"/>
      <c r="BF12" s="69">
        <v>7.4945666456331994E-2</v>
      </c>
      <c r="BG12" s="69">
        <v>9.9084462469583107E-2</v>
      </c>
    </row>
    <row r="13" spans="1:59">
      <c r="A13" s="68" t="s">
        <v>382</v>
      </c>
      <c r="B13" s="76">
        <v>24.1185428</v>
      </c>
      <c r="C13" s="76">
        <v>2.4140589000000001</v>
      </c>
      <c r="D13" s="94"/>
      <c r="E13" s="94" t="s">
        <v>382</v>
      </c>
      <c r="F13" s="76">
        <v>0</v>
      </c>
      <c r="G13" s="76">
        <v>0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94"/>
      <c r="AB13" s="41">
        <f t="shared" si="0"/>
        <v>-1</v>
      </c>
      <c r="AC13" s="41">
        <f t="shared" si="0"/>
        <v>-1</v>
      </c>
      <c r="AD13" s="94"/>
      <c r="AE13" s="94"/>
      <c r="AF13" s="94"/>
      <c r="AG13" s="94"/>
      <c r="AH13" s="94"/>
      <c r="AI13" s="50"/>
      <c r="AJ13" s="50"/>
      <c r="AK13" s="94"/>
      <c r="AL13" s="50"/>
      <c r="AM13" s="94"/>
      <c r="AN13" s="94"/>
      <c r="AO13" s="94"/>
      <c r="AP13" s="50"/>
      <c r="AQ13" s="94"/>
      <c r="AR13" s="50"/>
      <c r="AS13" s="94"/>
      <c r="AT13" s="50"/>
      <c r="AU13" s="50"/>
      <c r="AV13" s="94"/>
      <c r="AW13" s="94"/>
      <c r="AX13" s="94"/>
      <c r="AY13" s="50"/>
      <c r="AZ13" s="76">
        <f t="shared" si="1"/>
        <v>0</v>
      </c>
      <c r="BA13" s="76">
        <f t="shared" si="2"/>
        <v>0</v>
      </c>
      <c r="BC13" s="69" t="e">
        <f t="shared" si="3"/>
        <v>#DIV/0!</v>
      </c>
      <c r="BD13" s="69" t="e">
        <f t="shared" si="3"/>
        <v>#DIV/0!</v>
      </c>
      <c r="BE13" s="94"/>
      <c r="BF13" s="69" t="e">
        <v>#DIV/0!</v>
      </c>
      <c r="BG13" s="69" t="e">
        <v>#DIV/0!</v>
      </c>
    </row>
    <row r="14" spans="1:59">
      <c r="A14" s="68" t="s">
        <v>471</v>
      </c>
      <c r="B14" s="76">
        <v>1044.1912563999999</v>
      </c>
      <c r="C14" s="76">
        <v>104.36439595</v>
      </c>
      <c r="D14" s="94"/>
      <c r="E14" s="94" t="s">
        <v>383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94"/>
      <c r="AB14" s="41">
        <f t="shared" si="0"/>
        <v>-1</v>
      </c>
      <c r="AC14" s="41">
        <f t="shared" si="0"/>
        <v>-1</v>
      </c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76">
        <f t="shared" si="1"/>
        <v>0</v>
      </c>
      <c r="BA14" s="76">
        <f>SUM(AG14:AY14)-AN14</f>
        <v>0</v>
      </c>
      <c r="BC14" s="69" t="e">
        <f t="shared" si="3"/>
        <v>#DIV/0!</v>
      </c>
      <c r="BD14" s="69" t="e">
        <f t="shared" si="3"/>
        <v>#DIV/0!</v>
      </c>
      <c r="BE14" s="94"/>
      <c r="BF14" s="69" t="e">
        <v>#DIV/0!</v>
      </c>
      <c r="BG14" s="69" t="e">
        <v>#DIV/0!</v>
      </c>
    </row>
    <row r="15" spans="1:59">
      <c r="A15" s="11" t="s">
        <v>384</v>
      </c>
      <c r="B15" s="76">
        <v>1281.1267281999999</v>
      </c>
      <c r="C15" s="76">
        <v>152.67324192999999</v>
      </c>
      <c r="D15" s="94"/>
      <c r="E15" s="94" t="s">
        <v>384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94"/>
      <c r="AB15" s="41">
        <f t="shared" si="0"/>
        <v>-1</v>
      </c>
      <c r="AC15" s="41">
        <f t="shared" si="0"/>
        <v>-1</v>
      </c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76">
        <f t="shared" si="1"/>
        <v>0</v>
      </c>
      <c r="BA15" s="76">
        <f>SUM(AG15:AY15)-AN15</f>
        <v>0</v>
      </c>
      <c r="BC15" s="69" t="e">
        <f t="shared" si="3"/>
        <v>#DIV/0!</v>
      </c>
      <c r="BD15" s="69" t="e">
        <f t="shared" si="3"/>
        <v>#DIV/0!</v>
      </c>
      <c r="BE15" s="94"/>
      <c r="BF15" s="69" t="e">
        <v>#DIV/0!</v>
      </c>
      <c r="BG15" s="69" t="e">
        <v>#DIV/0!</v>
      </c>
    </row>
    <row r="16" spans="1:59">
      <c r="A16" s="76"/>
      <c r="B16" s="94"/>
      <c r="C16" s="94"/>
      <c r="D16" s="94"/>
      <c r="E16" s="94"/>
      <c r="BC16" s="94"/>
      <c r="BD16" s="94"/>
      <c r="BE16" s="94"/>
      <c r="BF16" s="94"/>
      <c r="BG16" s="94"/>
    </row>
    <row r="17" spans="1:78">
      <c r="A17" s="2"/>
      <c r="B17" s="94"/>
      <c r="C17" s="94"/>
      <c r="D17" s="94"/>
      <c r="E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</row>
    <row r="18" spans="1:78">
      <c r="A18" s="2" t="s">
        <v>371</v>
      </c>
      <c r="B18" s="1">
        <f>SUM(B3:B15)</f>
        <v>363348.73673590011</v>
      </c>
      <c r="C18" s="1">
        <f>SUM(C3:C15)</f>
        <v>119969.84893866001</v>
      </c>
      <c r="D18" s="94"/>
      <c r="E18" s="94"/>
      <c r="F18" s="1">
        <f>SUM(F3:F15)</f>
        <v>10385.170569813667</v>
      </c>
      <c r="G18" s="1">
        <f t="shared" ref="G18:Z18" si="4">SUM(G3:G15)</f>
        <v>3036.94309598268</v>
      </c>
      <c r="H18" s="1">
        <f t="shared" si="4"/>
        <v>171.80016455519518</v>
      </c>
      <c r="I18" s="1">
        <f t="shared" si="4"/>
        <v>190.59029710054699</v>
      </c>
      <c r="J18" s="1">
        <f t="shared" si="4"/>
        <v>6733.519791587064</v>
      </c>
      <c r="K18" s="1">
        <f t="shared" si="4"/>
        <v>95.974246157707313</v>
      </c>
      <c r="L18" s="1">
        <f t="shared" si="4"/>
        <v>2441.0975353491381</v>
      </c>
      <c r="M18" s="1">
        <f t="shared" si="4"/>
        <v>361332.19649123115</v>
      </c>
      <c r="N18" s="1">
        <f t="shared" si="4"/>
        <v>120003.16349845503</v>
      </c>
      <c r="O18" s="1">
        <f t="shared" si="4"/>
        <v>241329.03299277634</v>
      </c>
      <c r="P18" s="1">
        <f t="shared" si="4"/>
        <v>119.15376201119368</v>
      </c>
      <c r="Q18" s="1">
        <f t="shared" si="4"/>
        <v>152.16457974225975</v>
      </c>
      <c r="R18" s="1">
        <f t="shared" si="4"/>
        <v>60161.215989439064</v>
      </c>
      <c r="S18" s="1">
        <f t="shared" si="4"/>
        <v>181.74633679646141</v>
      </c>
      <c r="T18" s="1">
        <f t="shared" si="4"/>
        <v>1867.296098643164</v>
      </c>
      <c r="U18" s="1">
        <f t="shared" si="4"/>
        <v>142.19430483175938</v>
      </c>
      <c r="V18" s="1">
        <f t="shared" si="4"/>
        <v>279.41050090830407</v>
      </c>
      <c r="W18" s="1">
        <f t="shared" si="4"/>
        <v>4673.4593953420635</v>
      </c>
      <c r="X18" s="1">
        <f t="shared" si="4"/>
        <v>28507.704092530141</v>
      </c>
      <c r="Y18" s="1">
        <f t="shared" si="4"/>
        <v>257.66980696740978</v>
      </c>
      <c r="Z18" s="1">
        <f t="shared" si="4"/>
        <v>606.0529306971456</v>
      </c>
      <c r="AA18" s="1"/>
      <c r="AD18" s="1"/>
      <c r="AG18" s="1">
        <f t="shared" ref="AG18:BA18" si="5">SUM(AG3:AG15)</f>
        <v>3954.8106055761705</v>
      </c>
      <c r="AH18" s="1">
        <f t="shared" si="5"/>
        <v>1113.1887009068123</v>
      </c>
      <c r="AI18" s="1">
        <f t="shared" si="5"/>
        <v>63.08867322338179</v>
      </c>
      <c r="AJ18" s="1">
        <f t="shared" si="5"/>
        <v>51.176605284622369</v>
      </c>
      <c r="AK18" s="1">
        <f t="shared" si="5"/>
        <v>2554.4227243084838</v>
      </c>
      <c r="AL18" s="1">
        <f t="shared" si="5"/>
        <v>31.659927571918061</v>
      </c>
      <c r="AM18" s="1">
        <f t="shared" si="5"/>
        <v>921.58089060918189</v>
      </c>
      <c r="AN18" s="1">
        <f t="shared" si="5"/>
        <v>84161.650534062326</v>
      </c>
      <c r="AO18" s="1">
        <f t="shared" si="5"/>
        <v>37.169224775699789</v>
      </c>
      <c r="AP18" s="1">
        <f t="shared" si="5"/>
        <v>57.7339438696334</v>
      </c>
      <c r="AQ18" s="1">
        <f t="shared" si="5"/>
        <v>22641.38160521552</v>
      </c>
      <c r="AR18" s="1">
        <f t="shared" si="5"/>
        <v>66.26309564634677</v>
      </c>
      <c r="AS18" s="1">
        <f t="shared" si="5"/>
        <v>650.58738859494088</v>
      </c>
      <c r="AT18" s="1">
        <f t="shared" si="5"/>
        <v>48.335539139599248</v>
      </c>
      <c r="AU18" s="1">
        <f t="shared" si="5"/>
        <v>91.403134140413556</v>
      </c>
      <c r="AV18" s="1">
        <f t="shared" si="5"/>
        <v>1628.6433859822166</v>
      </c>
      <c r="AW18" s="1">
        <f t="shared" si="5"/>
        <v>10826.661612606715</v>
      </c>
      <c r="AX18" s="1">
        <f t="shared" si="5"/>
        <v>83.568913152543089</v>
      </c>
      <c r="AY18" s="1">
        <f t="shared" si="5"/>
        <v>230.13694754676922</v>
      </c>
      <c r="AZ18" s="1">
        <f t="shared" si="5"/>
        <v>129213.4634522133</v>
      </c>
      <c r="BA18" s="1">
        <f t="shared" si="5"/>
        <v>45051.812918150958</v>
      </c>
      <c r="BC18" s="18"/>
      <c r="BD18" s="18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</row>
    <row r="19" spans="1:78">
      <c r="A19" s="94"/>
      <c r="B19" s="76"/>
      <c r="C19" s="76"/>
      <c r="D19" s="94"/>
      <c r="E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</row>
    <row r="21" spans="1:78" s="76" customFormat="1">
      <c r="A21" s="94"/>
      <c r="D21" s="94"/>
      <c r="E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</row>
    <row r="22" spans="1:78" s="76" customFormat="1">
      <c r="A22" s="94"/>
      <c r="B22" s="94"/>
      <c r="C22" s="94"/>
      <c r="D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</row>
    <row r="23" spans="1:78" s="76" customFormat="1">
      <c r="A23" s="94"/>
      <c r="B23" s="94"/>
      <c r="C23" s="94"/>
      <c r="D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</row>
    <row r="24" spans="1:78" s="76" customFormat="1">
      <c r="A24" s="94"/>
      <c r="B24" s="94"/>
      <c r="C24" s="94"/>
      <c r="D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</row>
    <row r="25" spans="1:78" s="76" customFormat="1">
      <c r="A25" s="94"/>
      <c r="B25" s="94"/>
      <c r="C25" s="94"/>
      <c r="D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</row>
    <row r="26" spans="1:78" s="76" customFormat="1">
      <c r="A26" s="94"/>
      <c r="B26" s="94"/>
      <c r="C26" s="94"/>
      <c r="D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</row>
    <row r="27" spans="1:78" s="76" customFormat="1">
      <c r="A27" s="94"/>
      <c r="B27" s="94"/>
      <c r="C27" s="94"/>
      <c r="D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</row>
    <row r="28" spans="1:78" s="76" customFormat="1">
      <c r="A28" s="94"/>
      <c r="B28" s="94"/>
      <c r="C28" s="94"/>
      <c r="D28" s="94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</row>
    <row r="29" spans="1:78" s="76" customFormat="1">
      <c r="A29" s="94"/>
      <c r="B29" s="94"/>
      <c r="C29" s="94"/>
      <c r="D29" s="94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</row>
    <row r="30" spans="1:78" s="76" customFormat="1">
      <c r="A30" s="94"/>
      <c r="B30" s="94"/>
      <c r="C30" s="94"/>
      <c r="D30" s="94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</row>
    <row r="31" spans="1:78" s="76" customFormat="1">
      <c r="A31" s="94"/>
      <c r="B31" s="94"/>
      <c r="C31" s="94"/>
      <c r="D31" s="94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</row>
    <row r="32" spans="1:78" s="76" customFormat="1">
      <c r="A32" s="94"/>
      <c r="B32" s="94"/>
      <c r="C32" s="94"/>
      <c r="D32" s="94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</row>
    <row r="33" spans="1:78" s="76" customFormat="1">
      <c r="A33" s="94"/>
      <c r="B33" s="94"/>
      <c r="C33" s="94"/>
      <c r="D33" s="94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</row>
    <row r="34" spans="1:78" s="76" customFormat="1">
      <c r="A34" s="94"/>
      <c r="B34" s="94"/>
      <c r="C34" s="94"/>
      <c r="D34" s="94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</row>
    <row r="35" spans="1:78" s="76" customFormat="1">
      <c r="A35" s="94"/>
      <c r="B35" s="94"/>
      <c r="C35" s="94"/>
      <c r="D35" s="94"/>
      <c r="AG35" s="29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</row>
    <row r="36" spans="1:78" s="76" customFormat="1">
      <c r="A36" s="94"/>
      <c r="B36" s="94"/>
      <c r="C36" s="94"/>
      <c r="D36" s="94"/>
      <c r="E36" s="94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</row>
    <row r="37" spans="1:78" s="76" customFormat="1">
      <c r="A37" s="94"/>
      <c r="B37" s="94"/>
      <c r="C37" s="94"/>
      <c r="D37" s="94"/>
      <c r="E37" s="94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</row>
    <row r="38" spans="1:78" s="76" customFormat="1">
      <c r="A38" s="94"/>
      <c r="B38" s="94"/>
      <c r="C38" s="94"/>
      <c r="D38" s="94"/>
      <c r="E38" s="94"/>
      <c r="F38" s="1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</row>
    <row r="39" spans="1:78" s="76" customFormat="1">
      <c r="A39" s="94"/>
      <c r="B39" s="94"/>
      <c r="C39" s="94"/>
      <c r="D39" s="94"/>
      <c r="E39" s="94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</row>
    <row r="40" spans="1:78" s="76" customFormat="1">
      <c r="A40" s="94"/>
      <c r="B40" s="94"/>
      <c r="C40" s="94"/>
      <c r="D40" s="94"/>
      <c r="E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</row>
    <row r="41" spans="1:78" s="76" customFormat="1">
      <c r="A41" s="94"/>
      <c r="B41" s="94"/>
      <c r="C41" s="94"/>
      <c r="D41" s="94"/>
      <c r="E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</row>
    <row r="42" spans="1:78" s="76" customFormat="1">
      <c r="A42" s="94"/>
      <c r="B42" s="94"/>
      <c r="C42" s="94"/>
      <c r="D42" s="94"/>
      <c r="E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</row>
    <row r="43" spans="1:78" s="76" customFormat="1">
      <c r="A43" s="94"/>
      <c r="B43" s="94"/>
      <c r="C43" s="94"/>
      <c r="D43" s="94"/>
      <c r="E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</row>
    <row r="44" spans="1:78" s="76" customFormat="1">
      <c r="A44" s="94"/>
      <c r="B44" s="94"/>
      <c r="C44" s="94"/>
      <c r="D44" s="94"/>
      <c r="E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</row>
    <row r="45" spans="1:78" s="76" customFormat="1">
      <c r="A45" s="94"/>
      <c r="B45" s="94"/>
      <c r="C45" s="94"/>
      <c r="D45" s="94"/>
      <c r="E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</row>
    <row r="46" spans="1:78" s="76" customFormat="1">
      <c r="A46" s="94"/>
      <c r="B46" s="94"/>
      <c r="C46" s="94"/>
      <c r="D46" s="94"/>
      <c r="E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</row>
    <row r="47" spans="1:78" s="76" customFormat="1">
      <c r="A47" s="94"/>
      <c r="B47" s="94"/>
      <c r="C47" s="94"/>
      <c r="D47" s="94"/>
      <c r="E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</row>
    <row r="48" spans="1:78" s="76" customFormat="1">
      <c r="A48" s="94"/>
      <c r="B48" s="94"/>
      <c r="C48" s="94"/>
      <c r="D48" s="94"/>
      <c r="E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</row>
    <row r="49" spans="1:78" s="76" customFormat="1">
      <c r="A49" s="94"/>
      <c r="B49" s="94"/>
      <c r="C49" s="94"/>
      <c r="D49" s="94"/>
      <c r="E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</row>
    <row r="50" spans="1:78" s="76" customFormat="1">
      <c r="A50" s="94"/>
      <c r="B50" s="94"/>
      <c r="C50" s="94"/>
      <c r="D50" s="94"/>
      <c r="E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</row>
    <row r="51" spans="1:78" s="76" customFormat="1">
      <c r="A51" s="94"/>
      <c r="B51" s="94"/>
      <c r="C51" s="94"/>
      <c r="D51" s="94"/>
      <c r="E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</row>
    <row r="52" spans="1:78" s="76" customFormat="1">
      <c r="A52" s="94"/>
      <c r="B52" s="94"/>
      <c r="C52" s="94"/>
      <c r="D52" s="94"/>
      <c r="E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</row>
    <row r="53" spans="1:78" s="76" customFormat="1">
      <c r="A53" s="94"/>
      <c r="B53" s="94"/>
      <c r="C53" s="94"/>
      <c r="D53" s="94"/>
      <c r="E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</row>
    <row r="54" spans="1:78" s="76" customFormat="1">
      <c r="A54" s="94"/>
      <c r="B54" s="94"/>
      <c r="C54" s="94"/>
      <c r="D54" s="94"/>
      <c r="E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</row>
    <row r="55" spans="1:78" s="76" customFormat="1">
      <c r="A55" s="94"/>
      <c r="B55" s="94"/>
      <c r="C55" s="94"/>
      <c r="D55" s="94"/>
      <c r="E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</row>
    <row r="56" spans="1:78" s="76" customFormat="1">
      <c r="A56" s="94"/>
      <c r="B56" s="94"/>
      <c r="C56" s="94"/>
      <c r="D56" s="94"/>
      <c r="E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</row>
    <row r="57" spans="1:78" s="76" customFormat="1">
      <c r="A57" s="94"/>
      <c r="B57" s="94"/>
      <c r="C57" s="94"/>
      <c r="D57" s="94"/>
      <c r="E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</row>
    <row r="58" spans="1:78" s="76" customFormat="1">
      <c r="A58" s="94"/>
      <c r="B58" s="94"/>
      <c r="C58" s="94"/>
      <c r="D58" s="94"/>
      <c r="E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</row>
    <row r="59" spans="1:78" s="76" customFormat="1">
      <c r="A59" s="94"/>
      <c r="B59" s="94"/>
      <c r="C59" s="94"/>
      <c r="D59" s="94"/>
      <c r="E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</row>
    <row r="60" spans="1:78" s="76" customFormat="1">
      <c r="A60" s="94"/>
      <c r="B60" s="94"/>
      <c r="C60" s="94"/>
      <c r="D60" s="94"/>
      <c r="E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</row>
    <row r="61" spans="1:78" s="76" customFormat="1">
      <c r="A61" s="94"/>
      <c r="B61" s="94"/>
      <c r="C61" s="94"/>
      <c r="D61" s="94"/>
      <c r="E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</row>
    <row r="62" spans="1:78" s="76" customFormat="1">
      <c r="A62" s="94"/>
      <c r="B62" s="94"/>
      <c r="C62" s="94"/>
      <c r="D62" s="94"/>
      <c r="E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</row>
    <row r="63" spans="1:78" s="76" customFormat="1">
      <c r="A63" s="94"/>
      <c r="B63" s="94"/>
      <c r="C63" s="94"/>
      <c r="D63" s="94"/>
      <c r="E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</row>
    <row r="64" spans="1:78" s="76" customFormat="1">
      <c r="A64" s="94"/>
      <c r="B64" s="94"/>
      <c r="C64" s="94"/>
      <c r="D64" s="94"/>
      <c r="E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</row>
    <row r="65" spans="1:78" s="76" customFormat="1">
      <c r="A65" s="94"/>
      <c r="B65" s="94"/>
      <c r="C65" s="94"/>
      <c r="D65" s="94"/>
      <c r="E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</row>
    <row r="66" spans="1:78" s="76" customFormat="1">
      <c r="A66" s="94"/>
      <c r="B66" s="94"/>
      <c r="C66" s="94"/>
      <c r="D66" s="94"/>
      <c r="E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</row>
    <row r="67" spans="1:78" s="76" customFormat="1">
      <c r="A67" s="94"/>
      <c r="B67" s="94"/>
      <c r="C67" s="94"/>
      <c r="D67" s="94"/>
      <c r="E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</row>
    <row r="68" spans="1:78" s="76" customFormat="1">
      <c r="A68" s="94"/>
      <c r="B68" s="94"/>
      <c r="C68" s="94"/>
      <c r="D68" s="94"/>
      <c r="E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</row>
    <row r="69" spans="1:78" s="76" customFormat="1">
      <c r="A69" s="94"/>
      <c r="B69" s="94"/>
      <c r="C69" s="94"/>
      <c r="D69" s="94"/>
      <c r="E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</row>
    <row r="70" spans="1:78" s="76" customFormat="1">
      <c r="A70" s="94"/>
      <c r="B70" s="94"/>
      <c r="C70" s="94"/>
      <c r="D70" s="94"/>
      <c r="E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</row>
    <row r="71" spans="1:78" s="76" customFormat="1">
      <c r="A71" s="94"/>
      <c r="B71" s="94"/>
      <c r="C71" s="94"/>
      <c r="D71" s="94"/>
      <c r="E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</row>
    <row r="72" spans="1:78" s="76" customFormat="1">
      <c r="A72" s="94"/>
      <c r="B72" s="94"/>
      <c r="C72" s="94"/>
      <c r="D72" s="94"/>
      <c r="E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</row>
    <row r="73" spans="1:78" s="76" customFormat="1">
      <c r="A73" s="94"/>
      <c r="B73" s="94"/>
      <c r="C73" s="94"/>
      <c r="D73" s="94"/>
      <c r="E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21E-104E-45F8-81EC-88EBA6A0D5FE}">
  <dimension ref="A1:CT114"/>
  <sheetViews>
    <sheetView zoomScale="85" zoomScaleNormal="85" workbookViewId="0">
      <pane xSplit="1" ySplit="2" topLeftCell="B3" activePane="bottomRight" state="frozen"/>
      <selection pane="bottomRight" activeCell="AC33" sqref="AC33"/>
      <selection pane="bottomLeft" activeCell="J2" sqref="J2"/>
      <selection pane="topRight" activeCell="J2" sqref="J2"/>
    </sheetView>
  </sheetViews>
  <sheetFormatPr defaultColWidth="9.140625" defaultRowHeight="15"/>
  <cols>
    <col min="1" max="1" width="19.5703125" style="75" bestFit="1" customWidth="1"/>
    <col min="2" max="2" width="11.7109375" style="75" customWidth="1"/>
    <col min="3" max="3" width="10.140625" style="75" customWidth="1"/>
    <col min="4" max="4" width="9.7109375" style="75" customWidth="1"/>
    <col min="5" max="5" width="10.42578125" style="75" customWidth="1"/>
    <col min="6" max="6" width="10.5703125" style="75" customWidth="1"/>
    <col min="7" max="8" width="9.85546875" style="75" customWidth="1"/>
    <col min="9" max="12" width="9.85546875" style="56" customWidth="1"/>
    <col min="13" max="14" width="9.85546875" style="75" customWidth="1"/>
    <col min="15" max="15" width="9.85546875" style="56" customWidth="1"/>
    <col min="16" max="16" width="9.140625" style="75"/>
    <col min="17" max="17" width="17.42578125" style="75" customWidth="1"/>
    <col min="18" max="18" width="7.7109375" style="76" bestFit="1" customWidth="1"/>
    <col min="19" max="19" width="6.7109375" style="75" bestFit="1" customWidth="1"/>
    <col min="20" max="20" width="9.7109375" style="75" bestFit="1" customWidth="1"/>
    <col min="21" max="21" width="7.7109375" style="75" bestFit="1" customWidth="1"/>
    <col min="22" max="22" width="14.5703125" style="75" bestFit="1" customWidth="1"/>
    <col min="23" max="23" width="7.7109375" style="75" bestFit="1" customWidth="1"/>
    <col min="24" max="24" width="7.7109375" style="75" customWidth="1"/>
    <col min="25" max="25" width="6.7109375" style="75" bestFit="1" customWidth="1"/>
    <col min="26" max="26" width="12.85546875" style="75" bestFit="1" customWidth="1"/>
    <col min="27" max="27" width="9.28515625" style="75" bestFit="1" customWidth="1"/>
    <col min="28" max="28" width="10.28515625" style="75" bestFit="1" customWidth="1"/>
    <col min="29" max="29" width="7.7109375" style="75" bestFit="1" customWidth="1"/>
    <col min="30" max="32" width="6.7109375" style="75" bestFit="1" customWidth="1"/>
    <col min="33" max="33" width="6.7109375" style="75" customWidth="1"/>
    <col min="34" max="34" width="7.7109375" style="75" bestFit="1" customWidth="1"/>
    <col min="35" max="35" width="15.42578125" style="75" bestFit="1" customWidth="1"/>
    <col min="36" max="36" width="12.7109375" style="75" bestFit="1" customWidth="1"/>
    <col min="37" max="37" width="6.5703125" style="75" bestFit="1" customWidth="1"/>
    <col min="38" max="39" width="6.7109375" style="75" bestFit="1" customWidth="1"/>
    <col min="40" max="40" width="6.7109375" style="75" customWidth="1"/>
    <col min="41" max="41" width="6.7109375" style="75" bestFit="1" customWidth="1"/>
    <col min="42" max="42" width="7.7109375" style="75" bestFit="1" customWidth="1"/>
    <col min="43" max="43" width="6.7109375" style="75" bestFit="1" customWidth="1"/>
    <col min="44" max="44" width="7.7109375" style="75" bestFit="1" customWidth="1"/>
    <col min="45" max="45" width="10" style="75" bestFit="1" customWidth="1"/>
    <col min="46" max="46" width="9.28515625" style="75" bestFit="1" customWidth="1"/>
    <col min="47" max="47" width="7.7109375" style="75" bestFit="1" customWidth="1"/>
    <col min="48" max="48" width="6.7109375" style="75" bestFit="1" customWidth="1"/>
    <col min="49" max="49" width="7.7109375" style="75" bestFit="1" customWidth="1"/>
    <col min="50" max="50" width="6.7109375" style="75" bestFit="1" customWidth="1"/>
    <col min="51" max="51" width="7.7109375" style="75" bestFit="1" customWidth="1"/>
    <col min="52" max="52" width="4.28515625" style="75" bestFit="1" customWidth="1"/>
    <col min="53" max="53" width="9.28515625" style="75" bestFit="1" customWidth="1"/>
    <col min="54" max="54" width="5.7109375" style="75" bestFit="1" customWidth="1"/>
    <col min="55" max="55" width="6.7109375" style="75" bestFit="1" customWidth="1"/>
    <col min="56" max="56" width="7.7109375" style="75" bestFit="1" customWidth="1"/>
    <col min="57" max="57" width="4.140625" style="75" bestFit="1" customWidth="1"/>
    <col min="58" max="58" width="5.85546875" style="75" bestFit="1" customWidth="1"/>
    <col min="59" max="59" width="6.7109375" style="75" bestFit="1" customWidth="1"/>
    <col min="60" max="61" width="9.28515625" style="75" bestFit="1" customWidth="1"/>
    <col min="62" max="62" width="7.7109375" style="75" bestFit="1" customWidth="1"/>
    <col min="63" max="63" width="5.140625" style="75" bestFit="1" customWidth="1"/>
    <col min="64" max="64" width="5.28515625" style="75" bestFit="1" customWidth="1"/>
    <col min="65" max="65" width="8.7109375" style="75" bestFit="1" customWidth="1"/>
    <col min="66" max="66" width="5.7109375" style="75" bestFit="1" customWidth="1"/>
    <col min="67" max="67" width="7.85546875" style="75" bestFit="1" customWidth="1"/>
    <col min="68" max="68" width="5.85546875" style="75" bestFit="1" customWidth="1"/>
    <col min="69" max="69" width="6" style="75" bestFit="1" customWidth="1"/>
    <col min="70" max="70" width="7.7109375" style="75" bestFit="1" customWidth="1"/>
    <col min="71" max="71" width="6.7109375" style="75" bestFit="1" customWidth="1"/>
    <col min="72" max="72" width="5.7109375" style="75" bestFit="1" customWidth="1"/>
    <col min="73" max="73" width="6.7109375" style="75" bestFit="1" customWidth="1"/>
    <col min="74" max="74" width="4.140625" style="75" bestFit="1" customWidth="1"/>
    <col min="75" max="75" width="7.7109375" style="75" bestFit="1" customWidth="1"/>
    <col min="76" max="76" width="8" style="75" bestFit="1" customWidth="1"/>
    <col min="77" max="77" width="5.28515625" style="75" bestFit="1" customWidth="1"/>
    <col min="78" max="78" width="6.7109375" style="75" bestFit="1" customWidth="1"/>
    <col min="79" max="79" width="7.7109375" style="75" bestFit="1" customWidth="1"/>
    <col min="80" max="80" width="7.7109375" style="75" customWidth="1"/>
    <col min="81" max="82" width="9.28515625" style="75" bestFit="1" customWidth="1"/>
    <col min="83" max="83" width="7.7109375" style="75" bestFit="1" customWidth="1"/>
    <col min="84" max="84" width="6.7109375" style="75" customWidth="1"/>
    <col min="85" max="91" width="9.140625" style="75"/>
    <col min="92" max="95" width="9.140625" style="56"/>
    <col min="96" max="97" width="9.140625" style="75"/>
    <col min="98" max="98" width="9.140625" style="56"/>
    <col min="99" max="16384" width="9.140625" style="75"/>
  </cols>
  <sheetData>
    <row r="1" spans="1:98">
      <c r="A1" s="94"/>
      <c r="B1" s="94" t="s">
        <v>313</v>
      </c>
      <c r="C1" s="94"/>
      <c r="D1" s="94"/>
      <c r="E1" s="94"/>
      <c r="F1" s="94"/>
      <c r="G1" s="94"/>
      <c r="H1" s="94"/>
      <c r="M1" s="94"/>
      <c r="N1" s="94"/>
      <c r="P1" s="94"/>
      <c r="Q1" s="94" t="s">
        <v>362</v>
      </c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 t="s">
        <v>401</v>
      </c>
      <c r="CH1" s="94"/>
      <c r="CI1" s="94"/>
      <c r="CJ1" s="94"/>
      <c r="CK1" s="94"/>
      <c r="CL1" s="94"/>
      <c r="CM1" s="94"/>
      <c r="CR1" s="94"/>
      <c r="CS1" s="94"/>
    </row>
    <row r="2" spans="1:98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73" t="s">
        <v>317</v>
      </c>
      <c r="J2" s="73" t="s">
        <v>318</v>
      </c>
      <c r="K2" s="73" t="s">
        <v>319</v>
      </c>
      <c r="L2" s="73" t="s">
        <v>320</v>
      </c>
      <c r="M2" s="73" t="s">
        <v>321</v>
      </c>
      <c r="N2" s="73" t="s">
        <v>322</v>
      </c>
      <c r="O2" s="73" t="s">
        <v>323</v>
      </c>
      <c r="P2" s="94"/>
      <c r="Q2" s="94" t="s">
        <v>324</v>
      </c>
      <c r="R2" s="74" t="s">
        <v>325</v>
      </c>
      <c r="S2" s="94" t="s">
        <v>35</v>
      </c>
      <c r="T2" s="94" t="s">
        <v>37</v>
      </c>
      <c r="U2" s="94" t="s">
        <v>39</v>
      </c>
      <c r="V2" s="94" t="s">
        <v>41</v>
      </c>
      <c r="W2" s="94" t="s">
        <v>43</v>
      </c>
      <c r="X2" s="94" t="s">
        <v>326</v>
      </c>
      <c r="Y2" s="94" t="s">
        <v>45</v>
      </c>
      <c r="Z2" s="94" t="s">
        <v>47</v>
      </c>
      <c r="AA2" s="94" t="s">
        <v>49</v>
      </c>
      <c r="AB2" s="94" t="s">
        <v>53</v>
      </c>
      <c r="AC2" s="94" t="s">
        <v>55</v>
      </c>
      <c r="AD2" s="94" t="s">
        <v>57</v>
      </c>
      <c r="AE2" s="94" t="s">
        <v>59</v>
      </c>
      <c r="AF2" s="94" t="s">
        <v>61</v>
      </c>
      <c r="AG2" s="94" t="s">
        <v>327</v>
      </c>
      <c r="AH2" s="94" t="s">
        <v>63</v>
      </c>
      <c r="AI2" s="94" t="s">
        <v>65</v>
      </c>
      <c r="AJ2" s="94" t="s">
        <v>434</v>
      </c>
      <c r="AK2" s="94" t="s">
        <v>69</v>
      </c>
      <c r="AL2" s="94" t="s">
        <v>71</v>
      </c>
      <c r="AM2" s="94" t="s">
        <v>73</v>
      </c>
      <c r="AN2" s="94" t="s">
        <v>328</v>
      </c>
      <c r="AO2" s="94" t="s">
        <v>75</v>
      </c>
      <c r="AP2" s="94" t="s">
        <v>77</v>
      </c>
      <c r="AQ2" s="94" t="s">
        <v>79</v>
      </c>
      <c r="AR2" s="94" t="s">
        <v>81</v>
      </c>
      <c r="AS2" s="94" t="s">
        <v>83</v>
      </c>
      <c r="AT2" s="94" t="s">
        <v>329</v>
      </c>
      <c r="AU2" s="94" t="s">
        <v>85</v>
      </c>
      <c r="AV2" s="94" t="s">
        <v>87</v>
      </c>
      <c r="AW2" s="94" t="s">
        <v>161</v>
      </c>
      <c r="AX2" s="94" t="s">
        <v>91</v>
      </c>
      <c r="AY2" s="94" t="s">
        <v>93</v>
      </c>
      <c r="AZ2" s="94" t="s">
        <v>95</v>
      </c>
      <c r="BA2" s="94" t="s">
        <v>97</v>
      </c>
      <c r="BB2" s="94" t="s">
        <v>99</v>
      </c>
      <c r="BC2" s="94" t="s">
        <v>101</v>
      </c>
      <c r="BD2" s="94" t="s">
        <v>103</v>
      </c>
      <c r="BE2" s="94" t="s">
        <v>105</v>
      </c>
      <c r="BF2" s="94" t="s">
        <v>107</v>
      </c>
      <c r="BG2" s="94" t="s">
        <v>109</v>
      </c>
      <c r="BH2" s="94" t="s">
        <v>162</v>
      </c>
      <c r="BI2" s="94" t="s">
        <v>163</v>
      </c>
      <c r="BJ2" s="94" t="s">
        <v>111</v>
      </c>
      <c r="BK2" s="94" t="s">
        <v>113</v>
      </c>
      <c r="BL2" s="94" t="s">
        <v>115</v>
      </c>
      <c r="BM2" s="94" t="s">
        <v>117</v>
      </c>
      <c r="BN2" s="94" t="s">
        <v>119</v>
      </c>
      <c r="BO2" s="94" t="s">
        <v>121</v>
      </c>
      <c r="BP2" s="94" t="s">
        <v>123</v>
      </c>
      <c r="BQ2" s="94" t="s">
        <v>125</v>
      </c>
      <c r="BR2" s="94" t="s">
        <v>127</v>
      </c>
      <c r="BS2" s="94" t="s">
        <v>129</v>
      </c>
      <c r="BT2" s="94" t="s">
        <v>131</v>
      </c>
      <c r="BU2" s="94" t="s">
        <v>133</v>
      </c>
      <c r="BV2" s="94" t="s">
        <v>135</v>
      </c>
      <c r="BW2" s="94" t="s">
        <v>139</v>
      </c>
      <c r="BX2" s="94" t="s">
        <v>141</v>
      </c>
      <c r="BY2" s="94" t="s">
        <v>143</v>
      </c>
      <c r="BZ2" s="94" t="s">
        <v>145</v>
      </c>
      <c r="CA2" s="94" t="s">
        <v>147</v>
      </c>
      <c r="CB2" s="94" t="s">
        <v>149</v>
      </c>
      <c r="CC2" s="94" t="s">
        <v>151</v>
      </c>
      <c r="CD2" s="94" t="s">
        <v>153</v>
      </c>
      <c r="CE2" s="94" t="s">
        <v>155</v>
      </c>
      <c r="CF2" s="94"/>
      <c r="CG2" s="94" t="s">
        <v>53</v>
      </c>
      <c r="CH2" s="94" t="s">
        <v>81</v>
      </c>
      <c r="CI2" s="94" t="s">
        <v>161</v>
      </c>
      <c r="CJ2" s="94" t="s">
        <v>162</v>
      </c>
      <c r="CK2" s="94" t="s">
        <v>163</v>
      </c>
      <c r="CL2" s="94" t="s">
        <v>139</v>
      </c>
      <c r="CM2" s="94" t="s">
        <v>164</v>
      </c>
      <c r="CN2" s="56" t="s">
        <v>317</v>
      </c>
      <c r="CO2" s="56" t="s">
        <v>318</v>
      </c>
      <c r="CP2" s="56" t="s">
        <v>319</v>
      </c>
      <c r="CQ2" s="56" t="s">
        <v>320</v>
      </c>
      <c r="CR2" s="94" t="s">
        <v>321</v>
      </c>
      <c r="CS2" s="94" t="s">
        <v>322</v>
      </c>
      <c r="CT2" s="56" t="s">
        <v>323</v>
      </c>
    </row>
    <row r="3" spans="1:98">
      <c r="A3" s="94" t="s">
        <v>166</v>
      </c>
      <c r="B3" s="76">
        <v>664061.41574901785</v>
      </c>
      <c r="C3" s="76">
        <v>10948.910095000678</v>
      </c>
      <c r="D3" s="76">
        <v>12835.19108699979</v>
      </c>
      <c r="E3" s="76">
        <v>71428.303601003339</v>
      </c>
      <c r="F3" s="76">
        <v>60711.248819002147</v>
      </c>
      <c r="G3" s="76">
        <v>6140.0838430002768</v>
      </c>
      <c r="H3" s="76">
        <v>158395.70069199291</v>
      </c>
      <c r="I3" s="76">
        <v>4238.5263639998793</v>
      </c>
      <c r="J3" s="76">
        <v>1773.7820070000685</v>
      </c>
      <c r="K3" s="76">
        <v>10543.590648999858</v>
      </c>
      <c r="L3" s="76">
        <v>6240.2221139998246</v>
      </c>
      <c r="M3" s="76">
        <v>2105.7320669999535</v>
      </c>
      <c r="N3" s="76">
        <v>1592.8579429999354</v>
      </c>
      <c r="O3" s="76">
        <v>1224.6728470000483</v>
      </c>
      <c r="P3" s="94"/>
      <c r="Q3" s="94" t="s">
        <v>166</v>
      </c>
      <c r="R3" s="76">
        <v>9262.1789718182772</v>
      </c>
      <c r="S3" s="76">
        <v>4113.3703405204433</v>
      </c>
      <c r="T3" s="76">
        <v>2105.0327517050432</v>
      </c>
      <c r="U3" s="76">
        <v>4237.1290810238397</v>
      </c>
      <c r="V3" s="76">
        <v>4237.1290810238397</v>
      </c>
      <c r="W3" s="76">
        <v>3712.4535086227611</v>
      </c>
      <c r="X3" s="76">
        <v>584.82706820706528</v>
      </c>
      <c r="Y3" s="76">
        <v>1773.1812933698766</v>
      </c>
      <c r="Z3" s="76">
        <v>1592.3141812094073</v>
      </c>
      <c r="AA3" s="76">
        <v>14851.489152166218</v>
      </c>
      <c r="AB3" s="76">
        <v>663826.35123918531</v>
      </c>
      <c r="AC3" s="76">
        <v>6895.8668249800294</v>
      </c>
      <c r="AD3" s="76">
        <v>1884.1251812834439</v>
      </c>
      <c r="AE3" s="76">
        <v>2268.942763915737</v>
      </c>
      <c r="AF3" s="76">
        <v>74.644657338109141</v>
      </c>
      <c r="AG3" s="76">
        <v>721.5891929844438</v>
      </c>
      <c r="AH3" s="76">
        <v>10540.021074638002</v>
      </c>
      <c r="AI3" s="76">
        <v>10540.021074638002</v>
      </c>
      <c r="AJ3" s="76">
        <v>109878524.06131494</v>
      </c>
      <c r="AK3" s="76">
        <v>0</v>
      </c>
      <c r="AL3" s="76">
        <v>3271.6038322308809</v>
      </c>
      <c r="AM3" s="76">
        <v>878.91096170057881</v>
      </c>
      <c r="AN3" s="76">
        <v>15174.182070057625</v>
      </c>
      <c r="AO3" s="76">
        <v>2188.0542013385898</v>
      </c>
      <c r="AP3" s="76">
        <v>6238.1382302008824</v>
      </c>
      <c r="AQ3" s="76">
        <v>1224.2537951375427</v>
      </c>
      <c r="AR3" s="76">
        <v>10945.036083358744</v>
      </c>
      <c r="AS3" s="76">
        <v>0</v>
      </c>
      <c r="AT3" s="76">
        <v>164467.63922386282</v>
      </c>
      <c r="AU3" s="76">
        <v>11547.862527919218</v>
      </c>
      <c r="AV3" s="76">
        <v>1283.0958701069346</v>
      </c>
      <c r="AW3" s="76">
        <v>12830.958398026158</v>
      </c>
      <c r="AX3" s="76">
        <v>0</v>
      </c>
      <c r="AY3" s="76">
        <v>7912.2505955278921</v>
      </c>
      <c r="AZ3" s="76">
        <v>2.1006052256298329</v>
      </c>
      <c r="BA3" s="76">
        <v>43499.764901679919</v>
      </c>
      <c r="BB3" s="76">
        <v>1.1863570103771557</v>
      </c>
      <c r="BC3" s="76">
        <v>334.06399748419568</v>
      </c>
      <c r="BD3" s="76">
        <v>2291.0528640708353</v>
      </c>
      <c r="BE3" s="76">
        <v>0.81408789489464672</v>
      </c>
      <c r="BF3" s="76">
        <v>0</v>
      </c>
      <c r="BG3" s="76">
        <v>153.45228879226391</v>
      </c>
      <c r="BH3" s="76">
        <v>71406.494257019207</v>
      </c>
      <c r="BI3" s="76">
        <v>60693.209742766849</v>
      </c>
      <c r="BJ3" s="76">
        <v>10713.284514252331</v>
      </c>
      <c r="BK3" s="76">
        <v>1.8415134842474248</v>
      </c>
      <c r="BL3" s="76">
        <v>0.1149628971488726</v>
      </c>
      <c r="BM3" s="76">
        <v>347.16346075960251</v>
      </c>
      <c r="BN3" s="76">
        <v>39.244382566951622</v>
      </c>
      <c r="BO3" s="76">
        <v>23480.632320783519</v>
      </c>
      <c r="BP3" s="76">
        <v>179.27726993656191</v>
      </c>
      <c r="BQ3" s="76">
        <v>73.719756901514017</v>
      </c>
      <c r="BR3" s="76">
        <v>33543.345760908749</v>
      </c>
      <c r="BS3" s="76">
        <v>613.74590108653763</v>
      </c>
      <c r="BT3" s="76">
        <v>1.4247445369720622</v>
      </c>
      <c r="BU3" s="76">
        <v>243.65432371996883</v>
      </c>
      <c r="BV3" s="76">
        <v>0.12104579342251029</v>
      </c>
      <c r="BW3" s="76">
        <v>6138.0050315928929</v>
      </c>
      <c r="BX3" s="76">
        <v>41104.787233956748</v>
      </c>
      <c r="BY3" s="76">
        <v>0</v>
      </c>
      <c r="BZ3" s="76">
        <v>2432.5453558053568</v>
      </c>
      <c r="CA3" s="76">
        <v>7252.8036944815594</v>
      </c>
      <c r="CB3" s="76">
        <v>0</v>
      </c>
      <c r="CC3" s="76">
        <v>24774.496317472091</v>
      </c>
      <c r="CD3" s="76">
        <v>158339.84646968378</v>
      </c>
      <c r="CE3" s="76">
        <v>5322.151766548227</v>
      </c>
      <c r="CF3" s="76"/>
      <c r="CG3" s="41">
        <f t="shared" ref="CG3:CG51" si="0">(AB3-B3)/(B3+1E-50)</f>
        <v>-3.5398007512211154E-4</v>
      </c>
      <c r="CH3" s="41">
        <f t="shared" ref="CH3:CH51" si="1">(AR3-C3)/(C3+1E-50)</f>
        <v>-3.5382623551753035E-4</v>
      </c>
      <c r="CI3" s="41">
        <f t="shared" ref="CI3:CI51" si="2">(AW3-D3)/(D3+1E-50)</f>
        <v>-3.297721821936433E-4</v>
      </c>
      <c r="CJ3" s="41">
        <f t="shared" ref="CJ3:CK34" si="3">(BH3-E3)/(E3+1E-50)</f>
        <v>-3.0533196064628268E-4</v>
      </c>
      <c r="CK3" s="41">
        <f t="shared" si="3"/>
        <v>-2.9712905904930151E-4</v>
      </c>
      <c r="CL3" s="41">
        <f t="shared" ref="CL3:CL51" si="4">(BW3-G3)/(G3+1E-50)</f>
        <v>-3.3856400996116104E-4</v>
      </c>
      <c r="CM3" s="41">
        <f t="shared" ref="CM3:CM51" si="5">(CD3-H3)/(H3+1E-50)</f>
        <v>-3.5262461080143992E-4</v>
      </c>
      <c r="CN3" s="81">
        <f t="shared" ref="CN3:CN51" si="6">(V3-I3)/(I3+1E-50)</f>
        <v>-3.2966244775719535E-4</v>
      </c>
      <c r="CO3" s="81">
        <f t="shared" ref="CO3:CO51" si="7">(Y3-J3)/(J3+1E-50)</f>
        <v>-3.3866260218065966E-4</v>
      </c>
      <c r="CP3" s="81">
        <f t="shared" ref="CP3:CP51" si="8">(AI3-K3)/(K3+1E-50)</f>
        <v>-3.3855395952751767E-4</v>
      </c>
      <c r="CQ3" s="81">
        <f t="shared" ref="CQ3:CQ51" si="9">(AP3-L3)/(L3+1E-50)</f>
        <v>-3.3394385021441294E-4</v>
      </c>
      <c r="CR3" s="80">
        <f>(T3-M3)/(M3+1E-50)</f>
        <v>-3.3210079566610689E-4</v>
      </c>
      <c r="CS3" s="80">
        <f>(Z3-N3)/(N3+1E-50)</f>
        <v>-3.4137494364629189E-4</v>
      </c>
      <c r="CT3" s="81">
        <f t="shared" ref="CT3:CT51" si="10">(AQ3-O3)/(O3+1E-50)</f>
        <v>-3.4217453545411664E-4</v>
      </c>
    </row>
    <row r="4" spans="1:98">
      <c r="A4" s="94" t="s">
        <v>168</v>
      </c>
      <c r="B4" s="76">
        <v>144913.35018899964</v>
      </c>
      <c r="C4" s="76">
        <v>2371.3994239999888</v>
      </c>
      <c r="D4" s="76">
        <v>1773.3031329999887</v>
      </c>
      <c r="E4" s="76">
        <v>14625.212180999839</v>
      </c>
      <c r="F4" s="76">
        <v>12417.514518999886</v>
      </c>
      <c r="G4" s="76">
        <v>1026.062032</v>
      </c>
      <c r="H4" s="76">
        <v>34219.669971999632</v>
      </c>
      <c r="I4" s="76">
        <v>902.87638200000356</v>
      </c>
      <c r="J4" s="76">
        <v>236.81196400000044</v>
      </c>
      <c r="K4" s="76">
        <v>1324.8335380000012</v>
      </c>
      <c r="L4" s="76">
        <v>1211.4985969999984</v>
      </c>
      <c r="M4" s="76">
        <v>280.03077199999939</v>
      </c>
      <c r="N4" s="76">
        <v>141.64142499999897</v>
      </c>
      <c r="O4" s="76">
        <v>250.78407400000091</v>
      </c>
      <c r="P4" s="94"/>
      <c r="Q4" s="94" t="s">
        <v>168</v>
      </c>
      <c r="R4" s="76">
        <v>2785.2520123124286</v>
      </c>
      <c r="S4" s="76">
        <v>489.84814954193791</v>
      </c>
      <c r="T4" s="76">
        <v>280.03068126455918</v>
      </c>
      <c r="U4" s="76">
        <v>902.875991300127</v>
      </c>
      <c r="V4" s="76">
        <v>902.875991300127</v>
      </c>
      <c r="W4" s="76">
        <v>820.50805556851151</v>
      </c>
      <c r="X4" s="76">
        <v>43.603744265235662</v>
      </c>
      <c r="Y4" s="76">
        <v>236.81188590809973</v>
      </c>
      <c r="Z4" s="76">
        <v>141.64136372392272</v>
      </c>
      <c r="AA4" s="76">
        <v>3573.8723626335727</v>
      </c>
      <c r="AB4" s="76">
        <v>144913.30337798802</v>
      </c>
      <c r="AC4" s="76">
        <v>1172.5030945224692</v>
      </c>
      <c r="AD4" s="76">
        <v>476.80497196283613</v>
      </c>
      <c r="AE4" s="76">
        <v>332.9334179022236</v>
      </c>
      <c r="AF4" s="76">
        <v>199.97564515201483</v>
      </c>
      <c r="AG4" s="76">
        <v>315.06011307686128</v>
      </c>
      <c r="AH4" s="76">
        <v>1324.8332000971054</v>
      </c>
      <c r="AI4" s="76">
        <v>1324.8332000971054</v>
      </c>
      <c r="AJ4" s="76">
        <v>18389473.903053071</v>
      </c>
      <c r="AK4" s="76">
        <v>0</v>
      </c>
      <c r="AL4" s="76">
        <v>462.80030919548835</v>
      </c>
      <c r="AM4" s="76">
        <v>81.479586350650678</v>
      </c>
      <c r="AN4" s="76">
        <v>3505.6321632359072</v>
      </c>
      <c r="AO4" s="76">
        <v>559.53119154762487</v>
      </c>
      <c r="AP4" s="76">
        <v>1211.5020382544785</v>
      </c>
      <c r="AQ4" s="76">
        <v>250.78392743903254</v>
      </c>
      <c r="AR4" s="76">
        <v>2371.3986855543244</v>
      </c>
      <c r="AS4" s="76">
        <v>0</v>
      </c>
      <c r="AT4" s="76">
        <v>35351.66548398618</v>
      </c>
      <c r="AU4" s="76">
        <v>1595.9722810992246</v>
      </c>
      <c r="AV4" s="76">
        <v>177.33032447472118</v>
      </c>
      <c r="AW4" s="76">
        <v>1773.3026055739458</v>
      </c>
      <c r="AX4" s="76">
        <v>0</v>
      </c>
      <c r="AY4" s="76">
        <v>1844.6503225729919</v>
      </c>
      <c r="AZ4" s="76">
        <v>0.1260112169193715</v>
      </c>
      <c r="BA4" s="76">
        <v>10103.209127469332</v>
      </c>
      <c r="BB4" s="76">
        <v>6.4267354508727517E-2</v>
      </c>
      <c r="BC4" s="76">
        <v>95.658345261661054</v>
      </c>
      <c r="BD4" s="76">
        <v>976.61376664076238</v>
      </c>
      <c r="BE4" s="76">
        <v>0.15190611152962183</v>
      </c>
      <c r="BF4" s="76">
        <v>0</v>
      </c>
      <c r="BG4" s="76">
        <v>107.70606465020916</v>
      </c>
      <c r="BH4" s="76">
        <v>14624.728439261289</v>
      </c>
      <c r="BI4" s="76">
        <v>12417.031519435672</v>
      </c>
      <c r="BJ4" s="76">
        <v>2207.6969198256147</v>
      </c>
      <c r="BK4" s="76">
        <v>3.9607466632495028</v>
      </c>
      <c r="BL4" s="76">
        <v>4.1074378676896117E-2</v>
      </c>
      <c r="BM4" s="76">
        <v>60.623144584290955</v>
      </c>
      <c r="BN4" s="76">
        <v>48.072289220390537</v>
      </c>
      <c r="BO4" s="76">
        <v>4532.6507762914953</v>
      </c>
      <c r="BP4" s="76">
        <v>21.918181563628146</v>
      </c>
      <c r="BQ4" s="76">
        <v>24.523315697239259</v>
      </c>
      <c r="BR4" s="76">
        <v>6475.2508248152244</v>
      </c>
      <c r="BS4" s="76">
        <v>174.70918827609401</v>
      </c>
      <c r="BT4" s="76">
        <v>0.75819803661877105</v>
      </c>
      <c r="BU4" s="76">
        <v>68.855010655709677</v>
      </c>
      <c r="BV4" s="76">
        <v>5.7596293559748005E-2</v>
      </c>
      <c r="BW4" s="76">
        <v>1026.0616672383253</v>
      </c>
      <c r="BX4" s="76">
        <v>9464.0408619277714</v>
      </c>
      <c r="BY4" s="76">
        <v>0</v>
      </c>
      <c r="BZ4" s="76">
        <v>497.22491922577916</v>
      </c>
      <c r="CA4" s="76">
        <v>1557.8872540934206</v>
      </c>
      <c r="CB4" s="76">
        <v>0</v>
      </c>
      <c r="CC4" s="76">
        <v>5344.8259859202562</v>
      </c>
      <c r="CD4" s="76">
        <v>34219.658859890762</v>
      </c>
      <c r="CE4" s="76">
        <v>1175.1549212908278</v>
      </c>
      <c r="CF4" s="76"/>
      <c r="CG4" s="41">
        <f t="shared" si="0"/>
        <v>-3.2302759931237387E-7</v>
      </c>
      <c r="CH4" s="41">
        <f t="shared" si="1"/>
        <v>-3.1139657745417226E-7</v>
      </c>
      <c r="CI4" s="41">
        <f t="shared" si="2"/>
        <v>-2.9742576614282053E-7</v>
      </c>
      <c r="CJ4" s="41">
        <f t="shared" si="3"/>
        <v>-3.307587832319942E-5</v>
      </c>
      <c r="CK4" s="41">
        <f t="shared" si="3"/>
        <v>-3.8896637767158442E-5</v>
      </c>
      <c r="CL4" s="41">
        <f t="shared" si="4"/>
        <v>-3.5549670816174443E-7</v>
      </c>
      <c r="CM4" s="41">
        <f t="shared" si="5"/>
        <v>-3.2472869783330864E-7</v>
      </c>
      <c r="CN4" s="81">
        <f t="shared" si="6"/>
        <v>-4.3272798397497884E-7</v>
      </c>
      <c r="CO4" s="81">
        <f t="shared" si="7"/>
        <v>-3.2976332529546934E-7</v>
      </c>
      <c r="CP4" s="81">
        <f t="shared" si="8"/>
        <v>-2.5505309619352988E-7</v>
      </c>
      <c r="CQ4" s="81">
        <f t="shared" si="9"/>
        <v>2.8404939870469884E-6</v>
      </c>
      <c r="CR4" s="80">
        <f t="shared" ref="CR4:CR51" si="11">(T4-M4)/(M4+1E-50)</f>
        <v>-3.2401953386112251E-7</v>
      </c>
      <c r="CS4" s="80">
        <f t="shared" ref="CS4:CS51" si="12">(Z4-N4)/(N4+1E-50)</f>
        <v>-4.3261409049062226E-7</v>
      </c>
      <c r="CT4" s="81">
        <f t="shared" si="10"/>
        <v>-5.8441098765642524E-7</v>
      </c>
    </row>
    <row r="5" spans="1:98">
      <c r="A5" s="94" t="s">
        <v>169</v>
      </c>
      <c r="B5" s="76">
        <v>602043.50924903073</v>
      </c>
      <c r="C5" s="76">
        <v>9879.0303770009796</v>
      </c>
      <c r="D5" s="76">
        <v>10104.14312799964</v>
      </c>
      <c r="E5" s="76">
        <v>63767.795479996479</v>
      </c>
      <c r="F5" s="76">
        <v>54337.09713100372</v>
      </c>
      <c r="G5" s="76">
        <v>5094.75254900051</v>
      </c>
      <c r="H5" s="76">
        <v>143678.45430698837</v>
      </c>
      <c r="I5" s="76">
        <v>3697.3405030000854</v>
      </c>
      <c r="J5" s="76">
        <v>1470.5951040000828</v>
      </c>
      <c r="K5" s="76">
        <v>8747.5907479997404</v>
      </c>
      <c r="L5" s="76">
        <v>5223.5478989996518</v>
      </c>
      <c r="M5" s="76">
        <v>1813.2201539998873</v>
      </c>
      <c r="N5" s="76">
        <v>1300.489612999894</v>
      </c>
      <c r="O5" s="76">
        <v>996.57623899994746</v>
      </c>
      <c r="P5" s="94"/>
      <c r="Q5" s="94" t="s">
        <v>169</v>
      </c>
      <c r="R5" s="76">
        <v>8428.3388019132544</v>
      </c>
      <c r="S5" s="76">
        <v>3791.0759548618707</v>
      </c>
      <c r="T5" s="76">
        <v>1813.1368082228371</v>
      </c>
      <c r="U5" s="76">
        <v>3697.1926469482719</v>
      </c>
      <c r="V5" s="76">
        <v>3697.1926469482719</v>
      </c>
      <c r="W5" s="76">
        <v>3601.8768140342099</v>
      </c>
      <c r="X5" s="76">
        <v>532.28781010956322</v>
      </c>
      <c r="Y5" s="76">
        <v>1470.5034745733271</v>
      </c>
      <c r="Z5" s="76">
        <v>1300.3992136993188</v>
      </c>
      <c r="AA5" s="76">
        <v>13830.114490892636</v>
      </c>
      <c r="AB5" s="76">
        <v>601977.12604247197</v>
      </c>
      <c r="AC5" s="76">
        <v>6361.9520616426225</v>
      </c>
      <c r="AD5" s="76">
        <v>1783.961675594639</v>
      </c>
      <c r="AE5" s="76">
        <v>2077.6338600263884</v>
      </c>
      <c r="AF5" s="76">
        <v>67.924662913066328</v>
      </c>
      <c r="AG5" s="76">
        <v>656.62708848649117</v>
      </c>
      <c r="AH5" s="76">
        <v>8747.0474345131261</v>
      </c>
      <c r="AI5" s="76">
        <v>8747.0474345131261</v>
      </c>
      <c r="AJ5" s="76">
        <v>90714060.912594453</v>
      </c>
      <c r="AK5" s="76">
        <v>0</v>
      </c>
      <c r="AL5" s="76">
        <v>3006.2075945272163</v>
      </c>
      <c r="AM5" s="76">
        <v>805.81237118647687</v>
      </c>
      <c r="AN5" s="76">
        <v>13820.519785267732</v>
      </c>
      <c r="AO5" s="76">
        <v>2010.0713518895</v>
      </c>
      <c r="AP5" s="76">
        <v>5223.2609530179216</v>
      </c>
      <c r="AQ5" s="76">
        <v>996.50479647952216</v>
      </c>
      <c r="AR5" s="76">
        <v>9877.9462030390696</v>
      </c>
      <c r="AS5" s="76">
        <v>0</v>
      </c>
      <c r="AT5" s="76">
        <v>149356.7473280532</v>
      </c>
      <c r="AU5" s="76">
        <v>9093.4540078965165</v>
      </c>
      <c r="AV5" s="76">
        <v>1010.3838184906054</v>
      </c>
      <c r="AW5" s="76">
        <v>10103.83782638712</v>
      </c>
      <c r="AX5" s="76">
        <v>0</v>
      </c>
      <c r="AY5" s="76">
        <v>7258.2531154856715</v>
      </c>
      <c r="AZ5" s="76">
        <v>2.1777207867524258</v>
      </c>
      <c r="BA5" s="76">
        <v>40060.554264837512</v>
      </c>
      <c r="BB5" s="76">
        <v>1.4295681218715039</v>
      </c>
      <c r="BC5" s="76">
        <v>396.25366191548585</v>
      </c>
      <c r="BD5" s="76">
        <v>2110.8968437948147</v>
      </c>
      <c r="BE5" s="76">
        <v>0.86831379630395134</v>
      </c>
      <c r="BF5" s="76">
        <v>0</v>
      </c>
      <c r="BG5" s="76">
        <v>216.33580385423031</v>
      </c>
      <c r="BH5" s="76">
        <v>63764.327125665586</v>
      </c>
      <c r="BI5" s="76">
        <v>54334.604934139061</v>
      </c>
      <c r="BJ5" s="76">
        <v>9429.7221915265382</v>
      </c>
      <c r="BK5" s="76">
        <v>2.5575751001945579</v>
      </c>
      <c r="BL5" s="76">
        <v>0.10304820151788223</v>
      </c>
      <c r="BM5" s="76">
        <v>354.38118735616229</v>
      </c>
      <c r="BN5" s="76">
        <v>41.562293872583865</v>
      </c>
      <c r="BO5" s="76">
        <v>20889.120874760934</v>
      </c>
      <c r="BP5" s="76">
        <v>176.86603485771923</v>
      </c>
      <c r="BQ5" s="76">
        <v>68.195886466707464</v>
      </c>
      <c r="BR5" s="76">
        <v>29841.257241554915</v>
      </c>
      <c r="BS5" s="76">
        <v>580.27746863855475</v>
      </c>
      <c r="BT5" s="76">
        <v>1.4147352929777275</v>
      </c>
      <c r="BU5" s="76">
        <v>231.06256220385035</v>
      </c>
      <c r="BV5" s="76">
        <v>0.12158220202053609</v>
      </c>
      <c r="BW5" s="76">
        <v>5094.4362548357831</v>
      </c>
      <c r="BX5" s="76">
        <v>37796.101218641947</v>
      </c>
      <c r="BY5" s="76">
        <v>0</v>
      </c>
      <c r="BZ5" s="76">
        <v>2213.5710199584591</v>
      </c>
      <c r="CA5" s="76">
        <v>6658.1414044836993</v>
      </c>
      <c r="CB5" s="76">
        <v>0</v>
      </c>
      <c r="CC5" s="76">
        <v>22727.647266886284</v>
      </c>
      <c r="CD5" s="76">
        <v>143663.1449513605</v>
      </c>
      <c r="CE5" s="76">
        <v>4885.3875621967481</v>
      </c>
      <c r="CF5" s="76"/>
      <c r="CG5" s="41">
        <f t="shared" si="0"/>
        <v>-1.102631380272952E-4</v>
      </c>
      <c r="CH5" s="41">
        <f t="shared" si="1"/>
        <v>-1.0974497704086522E-4</v>
      </c>
      <c r="CI5" s="41">
        <f t="shared" si="2"/>
        <v>-3.0215487711523E-5</v>
      </c>
      <c r="CJ5" s="41">
        <f t="shared" si="3"/>
        <v>-5.439037534206285E-5</v>
      </c>
      <c r="CK5" s="41">
        <f t="shared" si="3"/>
        <v>-4.586547674144135E-5</v>
      </c>
      <c r="CL5" s="41">
        <f t="shared" si="4"/>
        <v>-6.2082340935090102E-5</v>
      </c>
      <c r="CM5" s="41">
        <f t="shared" si="5"/>
        <v>-1.0655289759139046E-4</v>
      </c>
      <c r="CN5" s="81">
        <f t="shared" si="6"/>
        <v>-3.9989839100167414E-5</v>
      </c>
      <c r="CO5" s="81">
        <f t="shared" si="7"/>
        <v>-6.2307719171905836E-5</v>
      </c>
      <c r="CP5" s="81">
        <f t="shared" si="8"/>
        <v>-6.2110071477519473E-5</v>
      </c>
      <c r="CQ5" s="81">
        <f t="shared" si="9"/>
        <v>-5.4933157937576033E-5</v>
      </c>
      <c r="CR5" s="80">
        <f t="shared" si="11"/>
        <v>-4.5965613643974296E-5</v>
      </c>
      <c r="CS5" s="80">
        <f t="shared" si="12"/>
        <v>-6.9511743632209486E-5</v>
      </c>
      <c r="CT5" s="81">
        <f t="shared" si="10"/>
        <v>-7.1687962876778249E-5</v>
      </c>
    </row>
    <row r="6" spans="1:98">
      <c r="A6" s="94" t="s">
        <v>170</v>
      </c>
      <c r="B6" s="76">
        <v>217390.87936799176</v>
      </c>
      <c r="C6" s="76">
        <v>3528.370724999912</v>
      </c>
      <c r="D6" s="76">
        <v>3235.6652700002342</v>
      </c>
      <c r="E6" s="76">
        <v>23321.133712001447</v>
      </c>
      <c r="F6" s="76">
        <v>20106.55400499902</v>
      </c>
      <c r="G6" s="76">
        <v>1707.5852899999588</v>
      </c>
      <c r="H6" s="76">
        <v>52647.953891997233</v>
      </c>
      <c r="I6" s="76">
        <v>1822.0020010000608</v>
      </c>
      <c r="J6" s="76">
        <v>406.57028099996978</v>
      </c>
      <c r="K6" s="76">
        <v>2312.2487410001477</v>
      </c>
      <c r="L6" s="76">
        <v>2067.2141149999748</v>
      </c>
      <c r="M6" s="76">
        <v>618.66983200001869</v>
      </c>
      <c r="N6" s="76">
        <v>223.66835499998427</v>
      </c>
      <c r="O6" s="76">
        <v>365.81148600001075</v>
      </c>
      <c r="P6" s="94"/>
      <c r="Q6" s="94" t="s">
        <v>170</v>
      </c>
      <c r="R6" s="76">
        <v>3924.3341858992007</v>
      </c>
      <c r="S6" s="76">
        <v>801.35609206559764</v>
      </c>
      <c r="T6" s="76">
        <v>618.77286936759958</v>
      </c>
      <c r="U6" s="76">
        <v>1822.2838695189726</v>
      </c>
      <c r="V6" s="76">
        <v>1822.2838695189726</v>
      </c>
      <c r="W6" s="76">
        <v>1673.8736840142201</v>
      </c>
      <c r="X6" s="76">
        <v>61.692539402038292</v>
      </c>
      <c r="Y6" s="76">
        <v>406.62213263013683</v>
      </c>
      <c r="Z6" s="76">
        <v>223.69349031834886</v>
      </c>
      <c r="AA6" s="76">
        <v>5766.3125019040053</v>
      </c>
      <c r="AB6" s="76">
        <v>217413.20917660679</v>
      </c>
      <c r="AC6" s="76">
        <v>1853.2126708913854</v>
      </c>
      <c r="AD6" s="76">
        <v>832.62025415482924</v>
      </c>
      <c r="AE6" s="76">
        <v>499.08999474727091</v>
      </c>
      <c r="AF6" s="76">
        <v>281.7594677853308</v>
      </c>
      <c r="AG6" s="76">
        <v>443.91001101119122</v>
      </c>
      <c r="AH6" s="76">
        <v>2312.5522460365632</v>
      </c>
      <c r="AI6" s="76">
        <v>2312.5522460365632</v>
      </c>
      <c r="AJ6" s="76">
        <v>29607586.003180832</v>
      </c>
      <c r="AK6" s="76">
        <v>0</v>
      </c>
      <c r="AL6" s="76">
        <v>719.52735747775682</v>
      </c>
      <c r="AM6" s="76">
        <v>128.75536851373852</v>
      </c>
      <c r="AN6" s="76">
        <v>4968.0735307947461</v>
      </c>
      <c r="AO6" s="76">
        <v>832.35260855811316</v>
      </c>
      <c r="AP6" s="76">
        <v>2067.4820503389101</v>
      </c>
      <c r="AQ6" s="76">
        <v>365.84674462050839</v>
      </c>
      <c r="AR6" s="76">
        <v>3528.72757472886</v>
      </c>
      <c r="AS6" s="76">
        <v>0</v>
      </c>
      <c r="AT6" s="76">
        <v>54520.623351686816</v>
      </c>
      <c r="AU6" s="76">
        <v>2912.5001974843062</v>
      </c>
      <c r="AV6" s="76">
        <v>323.6115456346829</v>
      </c>
      <c r="AW6" s="76">
        <v>3236.1117431189905</v>
      </c>
      <c r="AX6" s="76">
        <v>0</v>
      </c>
      <c r="AY6" s="76">
        <v>2734.0706971561917</v>
      </c>
      <c r="AZ6" s="76">
        <v>0.94257250539581261</v>
      </c>
      <c r="BA6" s="76">
        <v>15339.32458252055</v>
      </c>
      <c r="BB6" s="76">
        <v>0.94737109299646705</v>
      </c>
      <c r="BC6" s="76">
        <v>378.38012444143158</v>
      </c>
      <c r="BD6" s="76">
        <v>1748.7214718056409</v>
      </c>
      <c r="BE6" s="76">
        <v>0.48102690529715558</v>
      </c>
      <c r="BF6" s="76">
        <v>0</v>
      </c>
      <c r="BG6" s="76">
        <v>345.32191629722706</v>
      </c>
      <c r="BH6" s="76">
        <v>23323.001390696008</v>
      </c>
      <c r="BI6" s="76">
        <v>20108.121931988026</v>
      </c>
      <c r="BJ6" s="76">
        <v>3214.8794587079819</v>
      </c>
      <c r="BK6" s="76">
        <v>7.9694463253911838</v>
      </c>
      <c r="BL6" s="76">
        <v>6.2607896649525721E-2</v>
      </c>
      <c r="BM6" s="76">
        <v>153.06817741640347</v>
      </c>
      <c r="BN6" s="76">
        <v>86.332688199871029</v>
      </c>
      <c r="BO6" s="76">
        <v>7046.7692240612441</v>
      </c>
      <c r="BP6" s="76">
        <v>78.800644827350524</v>
      </c>
      <c r="BQ6" s="76">
        <v>44.592715924866468</v>
      </c>
      <c r="BR6" s="76">
        <v>10066.970527202278</v>
      </c>
      <c r="BS6" s="76">
        <v>296.59933230675188</v>
      </c>
      <c r="BT6" s="76">
        <v>1.5378736193058744</v>
      </c>
      <c r="BU6" s="76">
        <v>147.10927502427845</v>
      </c>
      <c r="BV6" s="76">
        <v>0.11426844239488083</v>
      </c>
      <c r="BW6" s="76">
        <v>1707.7943990343754</v>
      </c>
      <c r="BX6" s="76">
        <v>14241.754370224387</v>
      </c>
      <c r="BY6" s="76">
        <v>0</v>
      </c>
      <c r="BZ6" s="76">
        <v>700.61817104771853</v>
      </c>
      <c r="CA6" s="76">
        <v>2329.9545721591871</v>
      </c>
      <c r="CB6" s="76">
        <v>0</v>
      </c>
      <c r="CC6" s="76">
        <v>7955.5787084576787</v>
      </c>
      <c r="CD6" s="76">
        <v>52653.626573300928</v>
      </c>
      <c r="CE6" s="76">
        <v>1753.8600958942793</v>
      </c>
      <c r="CF6" s="76"/>
      <c r="CG6" s="41">
        <f t="shared" si="0"/>
        <v>1.0271732043197877E-4</v>
      </c>
      <c r="CH6" s="41">
        <f t="shared" si="1"/>
        <v>1.01137254773015E-4</v>
      </c>
      <c r="CI6" s="41">
        <f t="shared" si="2"/>
        <v>1.3798495255236889E-4</v>
      </c>
      <c r="CJ6" s="41">
        <f t="shared" si="3"/>
        <v>8.0085244466502058E-5</v>
      </c>
      <c r="CK6" s="41">
        <f t="shared" si="3"/>
        <v>7.7980890639751317E-5</v>
      </c>
      <c r="CL6" s="41">
        <f t="shared" si="4"/>
        <v>1.2245891062726789E-4</v>
      </c>
      <c r="CM6" s="41">
        <f t="shared" si="5"/>
        <v>1.0774742196689854E-4</v>
      </c>
      <c r="CN6" s="81">
        <f t="shared" si="6"/>
        <v>1.5470263960032241E-4</v>
      </c>
      <c r="CO6" s="81">
        <f t="shared" si="7"/>
        <v>1.2753423599855799E-4</v>
      </c>
      <c r="CP6" s="81">
        <f t="shared" si="8"/>
        <v>1.3125968285068379E-4</v>
      </c>
      <c r="CQ6" s="81">
        <f t="shared" si="9"/>
        <v>1.2961179830921104E-4</v>
      </c>
      <c r="CR6" s="80">
        <f t="shared" si="11"/>
        <v>1.6654661703448452E-4</v>
      </c>
      <c r="CS6" s="80">
        <f t="shared" si="12"/>
        <v>1.1237762429375467E-4</v>
      </c>
      <c r="CT6" s="81">
        <f t="shared" si="10"/>
        <v>9.6384673109040217E-5</v>
      </c>
    </row>
    <row r="7" spans="1:98">
      <c r="A7" s="94" t="s">
        <v>171</v>
      </c>
      <c r="B7" s="76">
        <v>149165.61606599475</v>
      </c>
      <c r="C7" s="76">
        <v>2418.2854289999314</v>
      </c>
      <c r="D7" s="76">
        <v>2110.4025489999603</v>
      </c>
      <c r="E7" s="76">
        <v>15917.414396999231</v>
      </c>
      <c r="F7" s="76">
        <v>13729.351252999251</v>
      </c>
      <c r="G7" s="76">
        <v>1137.9919129999744</v>
      </c>
      <c r="H7" s="76">
        <v>36112.190840998104</v>
      </c>
      <c r="I7" s="76">
        <v>1495.912236000039</v>
      </c>
      <c r="J7" s="76">
        <v>343.37622599997854</v>
      </c>
      <c r="K7" s="76">
        <v>2484.2463570002019</v>
      </c>
      <c r="L7" s="76">
        <v>2687.2092440002002</v>
      </c>
      <c r="M7" s="76">
        <v>500.58368199998813</v>
      </c>
      <c r="N7" s="76">
        <v>191.77547899998905</v>
      </c>
      <c r="O7" s="76">
        <v>320.50669700000839</v>
      </c>
      <c r="P7" s="94"/>
      <c r="Q7" s="94" t="s">
        <v>171</v>
      </c>
      <c r="R7" s="76">
        <v>2142.0496481831028</v>
      </c>
      <c r="S7" s="76">
        <v>493.78999756861316</v>
      </c>
      <c r="T7" s="76">
        <v>501.23960732875946</v>
      </c>
      <c r="U7" s="76">
        <v>1498.1575893313707</v>
      </c>
      <c r="V7" s="76">
        <v>1498.1575893313707</v>
      </c>
      <c r="W7" s="76">
        <v>1064.2218545527871</v>
      </c>
      <c r="X7" s="76">
        <v>37.063981622028415</v>
      </c>
      <c r="Y7" s="76">
        <v>344.0180813859842</v>
      </c>
      <c r="Z7" s="76">
        <v>192.17361306394682</v>
      </c>
      <c r="AA7" s="76">
        <v>4012.0484688133238</v>
      </c>
      <c r="AB7" s="76">
        <v>149519.21075238241</v>
      </c>
      <c r="AC7" s="76">
        <v>1135.0501226401627</v>
      </c>
      <c r="AD7" s="76">
        <v>596.01939700911225</v>
      </c>
      <c r="AE7" s="76">
        <v>244.48789382330187</v>
      </c>
      <c r="AF7" s="76">
        <v>169.51832513543812</v>
      </c>
      <c r="AG7" s="76">
        <v>130.51073701296323</v>
      </c>
      <c r="AH7" s="76">
        <v>2489.0807496350694</v>
      </c>
      <c r="AI7" s="76">
        <v>2489.0807496350694</v>
      </c>
      <c r="AJ7" s="76">
        <v>19725785.649427626</v>
      </c>
      <c r="AK7" s="76">
        <v>0</v>
      </c>
      <c r="AL7" s="76">
        <v>439.45724449271643</v>
      </c>
      <c r="AM7" s="76">
        <v>78.883365038961642</v>
      </c>
      <c r="AN7" s="76">
        <v>3503.6950311574824</v>
      </c>
      <c r="AO7" s="76">
        <v>505.20116149022977</v>
      </c>
      <c r="AP7" s="76">
        <v>2692.7329925696235</v>
      </c>
      <c r="AQ7" s="76">
        <v>321.23796507849363</v>
      </c>
      <c r="AR7" s="76">
        <v>2424.073875847816</v>
      </c>
      <c r="AS7" s="76">
        <v>0</v>
      </c>
      <c r="AT7" s="76">
        <v>37423.207422741762</v>
      </c>
      <c r="AU7" s="76">
        <v>1902.0007813438272</v>
      </c>
      <c r="AV7" s="76">
        <v>211.33329366975866</v>
      </c>
      <c r="AW7" s="76">
        <v>2113.3340750135867</v>
      </c>
      <c r="AX7" s="76">
        <v>0</v>
      </c>
      <c r="AY7" s="76">
        <v>1759.2801525095767</v>
      </c>
      <c r="AZ7" s="76">
        <v>0.65748122882322779</v>
      </c>
      <c r="BA7" s="76">
        <v>9758.4705706089735</v>
      </c>
      <c r="BB7" s="76">
        <v>0.66250884990382353</v>
      </c>
      <c r="BC7" s="76">
        <v>262.65588858193206</v>
      </c>
      <c r="BD7" s="76">
        <v>1199.0299225725735</v>
      </c>
      <c r="BE7" s="76">
        <v>0.33308287562073896</v>
      </c>
      <c r="BF7" s="76">
        <v>0</v>
      </c>
      <c r="BG7" s="76">
        <v>239.1381985991832</v>
      </c>
      <c r="BH7" s="76">
        <v>15950.680903464845</v>
      </c>
      <c r="BI7" s="76">
        <v>13757.293355247</v>
      </c>
      <c r="BJ7" s="76">
        <v>2193.3875482178391</v>
      </c>
      <c r="BK7" s="76">
        <v>5.4781271856346843</v>
      </c>
      <c r="BL7" s="76">
        <v>4.2755472279634249E-2</v>
      </c>
      <c r="BM7" s="76">
        <v>105.64387876949024</v>
      </c>
      <c r="BN7" s="76">
        <v>59.206275456714998</v>
      </c>
      <c r="BO7" s="76">
        <v>4816.3002115334793</v>
      </c>
      <c r="BP7" s="76">
        <v>54.646680369935567</v>
      </c>
      <c r="BQ7" s="76">
        <v>30.589461865440892</v>
      </c>
      <c r="BR7" s="76">
        <v>6880.5388254876352</v>
      </c>
      <c r="BS7" s="76">
        <v>210.65163698273142</v>
      </c>
      <c r="BT7" s="76">
        <v>1.0572295828193807</v>
      </c>
      <c r="BU7" s="76">
        <v>101.23430945198611</v>
      </c>
      <c r="BV7" s="76">
        <v>7.8517363547677715E-2</v>
      </c>
      <c r="BW7" s="76">
        <v>1140.0746989493873</v>
      </c>
      <c r="BX7" s="76">
        <v>9157.5563975531259</v>
      </c>
      <c r="BY7" s="76">
        <v>0</v>
      </c>
      <c r="BZ7" s="76">
        <v>422.79573141793855</v>
      </c>
      <c r="CA7" s="76">
        <v>1462.6132956599672</v>
      </c>
      <c r="CB7" s="76">
        <v>0</v>
      </c>
      <c r="CC7" s="76">
        <v>5339.7881062455408</v>
      </c>
      <c r="CD7" s="76">
        <v>36194.462529693497</v>
      </c>
      <c r="CE7" s="76">
        <v>1105.8850220872471</v>
      </c>
      <c r="CF7" s="76"/>
      <c r="CG7" s="41">
        <f t="shared" si="0"/>
        <v>2.3704838669470602E-3</v>
      </c>
      <c r="CH7" s="41">
        <f t="shared" si="1"/>
        <v>2.3936160630461324E-3</v>
      </c>
      <c r="CI7" s="41">
        <f t="shared" si="2"/>
        <v>1.3890838101079303E-3</v>
      </c>
      <c r="CJ7" s="41">
        <f t="shared" si="3"/>
        <v>2.0899441100110687E-3</v>
      </c>
      <c r="CK7" s="41">
        <f t="shared" si="3"/>
        <v>2.0352092194920687E-3</v>
      </c>
      <c r="CL7" s="41">
        <f t="shared" si="4"/>
        <v>1.8302291304709685E-3</v>
      </c>
      <c r="CM7" s="41">
        <f t="shared" si="5"/>
        <v>2.2782247983135434E-3</v>
      </c>
      <c r="CN7" s="81">
        <f t="shared" si="6"/>
        <v>1.5009926901430951E-3</v>
      </c>
      <c r="CO7" s="81">
        <f t="shared" si="7"/>
        <v>1.8692481814559262E-3</v>
      </c>
      <c r="CP7" s="81">
        <f t="shared" si="8"/>
        <v>1.9460198145183931E-3</v>
      </c>
      <c r="CQ7" s="81">
        <f t="shared" si="9"/>
        <v>2.0555706935573943E-3</v>
      </c>
      <c r="CR7" s="80">
        <f t="shared" si="11"/>
        <v>1.3103210359368992E-3</v>
      </c>
      <c r="CS7" s="80">
        <f t="shared" si="12"/>
        <v>2.0760425995744337E-3</v>
      </c>
      <c r="CT7" s="81">
        <f t="shared" si="10"/>
        <v>2.2815999956631921E-3</v>
      </c>
    </row>
    <row r="8" spans="1:98">
      <c r="A8" s="94" t="s">
        <v>172</v>
      </c>
      <c r="B8" s="76">
        <v>1896.7571430000005</v>
      </c>
      <c r="C8" s="76">
        <v>31.163008000000005</v>
      </c>
      <c r="D8" s="76">
        <v>27.544668000000001</v>
      </c>
      <c r="E8" s="76">
        <v>194.44094299999995</v>
      </c>
      <c r="F8" s="76">
        <v>164.780463</v>
      </c>
      <c r="G8" s="76">
        <v>14.76286</v>
      </c>
      <c r="H8" s="76">
        <v>447.968209</v>
      </c>
      <c r="I8" s="76">
        <v>9.6677209999999985</v>
      </c>
      <c r="J8" s="76">
        <v>4.2682770000000003</v>
      </c>
      <c r="K8" s="76">
        <v>25.353252000000005</v>
      </c>
      <c r="L8" s="76">
        <v>14.871093</v>
      </c>
      <c r="M8" s="76">
        <v>4.8715640000000002</v>
      </c>
      <c r="N8" s="76">
        <v>3.8912190000000004</v>
      </c>
      <c r="O8" s="76">
        <v>3.0013680000000003</v>
      </c>
      <c r="P8" s="94"/>
      <c r="Q8" s="94" t="s">
        <v>172</v>
      </c>
      <c r="R8" s="76">
        <v>27.298039176970519</v>
      </c>
      <c r="S8" s="76">
        <v>11.934346046903332</v>
      </c>
      <c r="T8" s="76">
        <v>4.8715549108219385</v>
      </c>
      <c r="U8" s="76">
        <v>9.6677208520564157</v>
      </c>
      <c r="V8" s="76">
        <v>9.6677208520564157</v>
      </c>
      <c r="W8" s="76">
        <v>10.062104838042957</v>
      </c>
      <c r="X8" s="76">
        <v>1.7231868838342788</v>
      </c>
      <c r="Y8" s="76">
        <v>4.2682717877277518</v>
      </c>
      <c r="Z8" s="76">
        <v>3.8912171730193954</v>
      </c>
      <c r="AA8" s="76">
        <v>42.529908992322405</v>
      </c>
      <c r="AB8" s="76">
        <v>1896.7565870246974</v>
      </c>
      <c r="AC8" s="76">
        <v>19.982195949999173</v>
      </c>
      <c r="AD8" s="76">
        <v>5.2798672792539563</v>
      </c>
      <c r="AE8" s="76">
        <v>6.6362097395790265</v>
      </c>
      <c r="AF8" s="76">
        <v>0.21999667004256024</v>
      </c>
      <c r="AG8" s="76">
        <v>2.1267073466823194</v>
      </c>
      <c r="AH8" s="76">
        <v>25.353249942382202</v>
      </c>
      <c r="AI8" s="76">
        <v>25.353249942382202</v>
      </c>
      <c r="AJ8" s="76">
        <v>265685.97723507334</v>
      </c>
      <c r="AK8" s="76">
        <v>0</v>
      </c>
      <c r="AL8" s="76">
        <v>9.5276905807525463</v>
      </c>
      <c r="AM8" s="76">
        <v>2.5666837904065871</v>
      </c>
      <c r="AN8" s="76">
        <v>44.673419667076722</v>
      </c>
      <c r="AO8" s="76">
        <v>6.3740496218522127</v>
      </c>
      <c r="AP8" s="76">
        <v>14.871129870864266</v>
      </c>
      <c r="AQ8" s="76">
        <v>3.0013465094918894</v>
      </c>
      <c r="AR8" s="76">
        <v>31.163001262146086</v>
      </c>
      <c r="AS8" s="76">
        <v>0</v>
      </c>
      <c r="AT8" s="76">
        <v>465.56631282483721</v>
      </c>
      <c r="AU8" s="76">
        <v>24.790184604022329</v>
      </c>
      <c r="AV8" s="76">
        <v>2.7544655081378111</v>
      </c>
      <c r="AW8" s="76">
        <v>27.544650112160145</v>
      </c>
      <c r="AX8" s="76">
        <v>0</v>
      </c>
      <c r="AY8" s="76">
        <v>23.090140002866008</v>
      </c>
      <c r="AZ8" s="76">
        <v>4.4038929215099451E-3</v>
      </c>
      <c r="BA8" s="76">
        <v>126.32963512624217</v>
      </c>
      <c r="BB8" s="76">
        <v>1.9772389314197214E-3</v>
      </c>
      <c r="BC8" s="76">
        <v>0.5187915562977784</v>
      </c>
      <c r="BD8" s="76">
        <v>5.5943407353516648</v>
      </c>
      <c r="BE8" s="76">
        <v>2.3785546498233546E-3</v>
      </c>
      <c r="BF8" s="76">
        <v>0</v>
      </c>
      <c r="BG8" s="76">
        <v>0.12545010775089976</v>
      </c>
      <c r="BH8" s="76">
        <v>194.44915791045929</v>
      </c>
      <c r="BI8" s="76">
        <v>164.78868678274</v>
      </c>
      <c r="BJ8" s="76">
        <v>29.660471127719262</v>
      </c>
      <c r="BK8" s="76">
        <v>1.7641110688558562E-3</v>
      </c>
      <c r="BL8" s="76">
        <v>3.5272992829466973E-4</v>
      </c>
      <c r="BM8" s="76">
        <v>1.1768325093558645</v>
      </c>
      <c r="BN8" s="76">
        <v>7.5123706851413993E-2</v>
      </c>
      <c r="BO8" s="76">
        <v>64.280398154731401</v>
      </c>
      <c r="BP8" s="76">
        <v>0.40643094848349565</v>
      </c>
      <c r="BQ8" s="76">
        <v>0.18395987147053805</v>
      </c>
      <c r="BR8" s="76">
        <v>91.827070773877438</v>
      </c>
      <c r="BS8" s="76">
        <v>1.7231945496100574</v>
      </c>
      <c r="BT8" s="76">
        <v>3.2149966103936899E-3</v>
      </c>
      <c r="BU8" s="76">
        <v>0.58584825586842815</v>
      </c>
      <c r="BV8" s="76">
        <v>3.4863859080562401E-4</v>
      </c>
      <c r="BW8" s="76">
        <v>14.762862930934702</v>
      </c>
      <c r="BX8" s="76">
        <v>119.60559238242034</v>
      </c>
      <c r="BY8" s="76">
        <v>0</v>
      </c>
      <c r="BZ8" s="76">
        <v>7.169261145343012</v>
      </c>
      <c r="CA8" s="76">
        <v>21.146727527108588</v>
      </c>
      <c r="CB8" s="76">
        <v>0</v>
      </c>
      <c r="CC8" s="76">
        <v>72.295218591577253</v>
      </c>
      <c r="CD8" s="76">
        <v>447.9680681448657</v>
      </c>
      <c r="CE8" s="76">
        <v>15.519136119314144</v>
      </c>
      <c r="CF8" s="76"/>
      <c r="CG8" s="41">
        <f t="shared" si="0"/>
        <v>-2.9311886613340545E-7</v>
      </c>
      <c r="CH8" s="41">
        <f t="shared" si="1"/>
        <v>-2.1621320763539662E-7</v>
      </c>
      <c r="CI8" s="41">
        <f t="shared" si="2"/>
        <v>-6.494120697499918E-7</v>
      </c>
      <c r="CJ8" s="41">
        <f t="shared" si="3"/>
        <v>4.224887172730943E-5</v>
      </c>
      <c r="CK8" s="41">
        <f t="shared" si="3"/>
        <v>4.9907510819432348E-5</v>
      </c>
      <c r="CL8" s="41">
        <f t="shared" si="4"/>
        <v>1.9853434240046176E-7</v>
      </c>
      <c r="CM8" s="41">
        <f t="shared" si="5"/>
        <v>-3.1443109460637928E-7</v>
      </c>
      <c r="CN8" s="81">
        <f t="shared" si="6"/>
        <v>-1.5302839492146878E-8</v>
      </c>
      <c r="CO8" s="81">
        <f t="shared" si="7"/>
        <v>-1.2211654136969555E-6</v>
      </c>
      <c r="CP8" s="81">
        <f t="shared" si="8"/>
        <v>-8.1157943855272483E-8</v>
      </c>
      <c r="CQ8" s="81">
        <f t="shared" si="9"/>
        <v>2.4793647827860879E-6</v>
      </c>
      <c r="CR8" s="80">
        <f t="shared" si="11"/>
        <v>-1.8657618090924581E-6</v>
      </c>
      <c r="CS8" s="80">
        <f t="shared" si="12"/>
        <v>-4.6951369353001597E-7</v>
      </c>
      <c r="CT8" s="81">
        <f t="shared" si="10"/>
        <v>-7.1602376352530154E-6</v>
      </c>
    </row>
    <row r="9" spans="1:98">
      <c r="A9" s="94" t="s">
        <v>173</v>
      </c>
      <c r="B9" s="76">
        <v>5820.356154000001</v>
      </c>
      <c r="C9" s="76">
        <v>95.048986999999983</v>
      </c>
      <c r="D9" s="76">
        <v>56.451242000000008</v>
      </c>
      <c r="E9" s="76">
        <v>572.27826800000014</v>
      </c>
      <c r="F9" s="76">
        <v>485.22650099999987</v>
      </c>
      <c r="G9" s="76">
        <v>36.711027999999999</v>
      </c>
      <c r="H9" s="76">
        <v>1367.7060719999999</v>
      </c>
      <c r="I9" s="76">
        <v>24.338923000000005</v>
      </c>
      <c r="J9" s="76">
        <v>10.611990999999994</v>
      </c>
      <c r="K9" s="76">
        <v>63.044683999999997</v>
      </c>
      <c r="L9" s="76">
        <v>37.055679999999995</v>
      </c>
      <c r="M9" s="76">
        <v>12.223203000000003</v>
      </c>
      <c r="N9" s="76">
        <v>9.641339999999996</v>
      </c>
      <c r="O9" s="76">
        <v>7.4311639999999972</v>
      </c>
      <c r="P9" s="94"/>
      <c r="Q9" s="94" t="s">
        <v>173</v>
      </c>
      <c r="R9" s="76">
        <v>85.401063377635225</v>
      </c>
      <c r="S9" s="76">
        <v>37.42399368662953</v>
      </c>
      <c r="T9" s="76">
        <v>12.221542500758831</v>
      </c>
      <c r="U9" s="76">
        <v>24.33563855347013</v>
      </c>
      <c r="V9" s="76">
        <v>24.33563855347013</v>
      </c>
      <c r="W9" s="76">
        <v>31.887819647480942</v>
      </c>
      <c r="X9" s="76">
        <v>5.3911635431057618</v>
      </c>
      <c r="Y9" s="76">
        <v>10.610536306533067</v>
      </c>
      <c r="Z9" s="76">
        <v>9.6400284307884281</v>
      </c>
      <c r="AA9" s="76">
        <v>133.63050526263112</v>
      </c>
      <c r="AB9" s="76">
        <v>5819.278999101618</v>
      </c>
      <c r="AC9" s="76">
        <v>62.672514359033713</v>
      </c>
      <c r="AD9" s="76">
        <v>16.644874805168737</v>
      </c>
      <c r="AE9" s="76">
        <v>20.784868314317364</v>
      </c>
      <c r="AF9" s="76">
        <v>0.68825580219553895</v>
      </c>
      <c r="AG9" s="76">
        <v>6.6533401300726984</v>
      </c>
      <c r="AH9" s="76">
        <v>63.036052217419822</v>
      </c>
      <c r="AI9" s="76">
        <v>63.036052217419822</v>
      </c>
      <c r="AJ9" s="76">
        <v>659880.27054680139</v>
      </c>
      <c r="AK9" s="76">
        <v>0</v>
      </c>
      <c r="AL9" s="76">
        <v>29.860356606844245</v>
      </c>
      <c r="AM9" s="76">
        <v>8.0407987824930967</v>
      </c>
      <c r="AN9" s="76">
        <v>139.78206563524307</v>
      </c>
      <c r="AO9" s="76">
        <v>19.975736533518521</v>
      </c>
      <c r="AP9" s="76">
        <v>37.050726209617665</v>
      </c>
      <c r="AQ9" s="76">
        <v>7.4301403888663833</v>
      </c>
      <c r="AR9" s="76">
        <v>95.031502516024844</v>
      </c>
      <c r="AS9" s="76">
        <v>0</v>
      </c>
      <c r="AT9" s="76">
        <v>1422.7251298246777</v>
      </c>
      <c r="AU9" s="76">
        <v>50.801917935151053</v>
      </c>
      <c r="AV9" s="76">
        <v>5.6446653875449879</v>
      </c>
      <c r="AW9" s="76">
        <v>56.446583322696036</v>
      </c>
      <c r="AX9" s="76">
        <v>0</v>
      </c>
      <c r="AY9" s="76">
        <v>72.343376975479089</v>
      </c>
      <c r="AZ9" s="76">
        <v>1.2282429052508582E-2</v>
      </c>
      <c r="BA9" s="76">
        <v>396.09009333487666</v>
      </c>
      <c r="BB9" s="76">
        <v>6.7886176468967187E-3</v>
      </c>
      <c r="BC9" s="76">
        <v>1.4873241764358978</v>
      </c>
      <c r="BD9" s="76">
        <v>14.514440406311833</v>
      </c>
      <c r="BE9" s="76">
        <v>1.0566375766795087E-2</v>
      </c>
      <c r="BF9" s="76">
        <v>0</v>
      </c>
      <c r="BG9" s="76">
        <v>0.45769597667509931</v>
      </c>
      <c r="BH9" s="76">
        <v>572.1980473066684</v>
      </c>
      <c r="BI9" s="76">
        <v>485.16162783324233</v>
      </c>
      <c r="BJ9" s="76">
        <v>87.036419473426022</v>
      </c>
      <c r="BK9" s="76">
        <v>6.7919482795681134E-3</v>
      </c>
      <c r="BL9" s="76">
        <v>1.2436131549794143E-3</v>
      </c>
      <c r="BM9" s="76">
        <v>5.4850268578073926</v>
      </c>
      <c r="BN9" s="76">
        <v>0.1898436228553162</v>
      </c>
      <c r="BO9" s="76">
        <v>189.31745255929053</v>
      </c>
      <c r="BP9" s="76">
        <v>1.1153181919895061</v>
      </c>
      <c r="BQ9" s="76">
        <v>0.50370639726185951</v>
      </c>
      <c r="BR9" s="76">
        <v>270.44328819369809</v>
      </c>
      <c r="BS9" s="76">
        <v>5.4307896904644579</v>
      </c>
      <c r="BT9" s="76">
        <v>8.9235304816547897E-3</v>
      </c>
      <c r="BU9" s="76">
        <v>1.5995506418205767</v>
      </c>
      <c r="BV9" s="76">
        <v>1.3842947138676235E-3</v>
      </c>
      <c r="BW9" s="76">
        <v>36.706014389567727</v>
      </c>
      <c r="BX9" s="76">
        <v>374.89866465569202</v>
      </c>
      <c r="BY9" s="76">
        <v>0</v>
      </c>
      <c r="BZ9" s="76">
        <v>22.428872054372594</v>
      </c>
      <c r="CA9" s="76">
        <v>66.263349869808252</v>
      </c>
      <c r="CB9" s="76">
        <v>0</v>
      </c>
      <c r="CC9" s="76">
        <v>226.50876928322231</v>
      </c>
      <c r="CD9" s="76">
        <v>1367.4547930135529</v>
      </c>
      <c r="CE9" s="76">
        <v>48.628612920881629</v>
      </c>
      <c r="CF9" s="76"/>
      <c r="CG9" s="41">
        <f t="shared" si="0"/>
        <v>-1.8506683609777845E-4</v>
      </c>
      <c r="CH9" s="41">
        <f t="shared" si="1"/>
        <v>-1.8395234422791576E-4</v>
      </c>
      <c r="CI9" s="41">
        <f t="shared" si="2"/>
        <v>-8.252568303053579E-5</v>
      </c>
      <c r="CJ9" s="41">
        <f t="shared" si="3"/>
        <v>-1.401777733271173E-4</v>
      </c>
      <c r="CK9" s="41">
        <f t="shared" si="3"/>
        <v>-1.3369666871829863E-4</v>
      </c>
      <c r="CL9" s="41">
        <f t="shared" si="4"/>
        <v>-1.3656960061896866E-4</v>
      </c>
      <c r="CM9" s="41">
        <f t="shared" si="5"/>
        <v>-1.8372294427234588E-4</v>
      </c>
      <c r="CN9" s="81">
        <f t="shared" si="6"/>
        <v>-1.3494625583371702E-4</v>
      </c>
      <c r="CO9" s="81">
        <f t="shared" si="7"/>
        <v>-1.3708016402645671E-4</v>
      </c>
      <c r="CP9" s="81">
        <f t="shared" si="8"/>
        <v>-1.3691531200591434E-4</v>
      </c>
      <c r="CQ9" s="81">
        <f t="shared" si="9"/>
        <v>-1.3368504861685661E-4</v>
      </c>
      <c r="CR9" s="80">
        <f t="shared" si="11"/>
        <v>-1.3584812762842724E-4</v>
      </c>
      <c r="CS9" s="80">
        <f t="shared" si="12"/>
        <v>-1.3603598789877161E-4</v>
      </c>
      <c r="CT9" s="81">
        <f t="shared" si="10"/>
        <v>-1.3774573318714719E-4</v>
      </c>
    </row>
    <row r="10" spans="1:98">
      <c r="A10" s="94" t="s">
        <v>174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94"/>
      <c r="Q10" s="94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41">
        <f t="shared" si="0"/>
        <v>0</v>
      </c>
      <c r="CH10" s="41">
        <f t="shared" si="1"/>
        <v>0</v>
      </c>
      <c r="CI10" s="41">
        <f t="shared" si="2"/>
        <v>0</v>
      </c>
      <c r="CJ10" s="41">
        <f t="shared" si="3"/>
        <v>0</v>
      </c>
      <c r="CK10" s="41">
        <f t="shared" si="3"/>
        <v>0</v>
      </c>
      <c r="CL10" s="41">
        <f t="shared" si="4"/>
        <v>0</v>
      </c>
      <c r="CM10" s="41">
        <f t="shared" si="5"/>
        <v>0</v>
      </c>
      <c r="CN10" s="81">
        <f t="shared" si="6"/>
        <v>0</v>
      </c>
      <c r="CO10" s="81">
        <f t="shared" si="7"/>
        <v>0</v>
      </c>
      <c r="CP10" s="81">
        <f t="shared" si="8"/>
        <v>0</v>
      </c>
      <c r="CQ10" s="81">
        <f t="shared" si="9"/>
        <v>0</v>
      </c>
      <c r="CR10" s="80">
        <f t="shared" si="11"/>
        <v>0</v>
      </c>
      <c r="CS10" s="80">
        <f t="shared" si="12"/>
        <v>0</v>
      </c>
      <c r="CT10" s="81">
        <f t="shared" si="10"/>
        <v>0</v>
      </c>
    </row>
    <row r="11" spans="1:98">
      <c r="A11" s="94" t="s">
        <v>175</v>
      </c>
      <c r="B11" s="76">
        <v>893484.28508199507</v>
      </c>
      <c r="C11" s="76">
        <v>14755.893363000005</v>
      </c>
      <c r="D11" s="76">
        <v>16902.42184499995</v>
      </c>
      <c r="E11" s="76">
        <v>95100.370870999861</v>
      </c>
      <c r="F11" s="76">
        <v>80593.534409999702</v>
      </c>
      <c r="G11" s="76">
        <v>8155.0778770000252</v>
      </c>
      <c r="H11" s="76">
        <v>212115.96665100101</v>
      </c>
      <c r="I11" s="76">
        <v>5340.4952050000002</v>
      </c>
      <c r="J11" s="76">
        <v>2357.8162149999926</v>
      </c>
      <c r="K11" s="76">
        <v>14005.261331999993</v>
      </c>
      <c r="L11" s="76">
        <v>8214.8646780000254</v>
      </c>
      <c r="M11" s="76">
        <v>2691.0763349999906</v>
      </c>
      <c r="N11" s="76">
        <v>2149.5285000000094</v>
      </c>
      <c r="O11" s="76">
        <v>1657.9696220000121</v>
      </c>
      <c r="P11" s="94"/>
      <c r="Q11" s="94" t="s">
        <v>175</v>
      </c>
      <c r="R11" s="76">
        <v>12610.357106899775</v>
      </c>
      <c r="S11" s="76">
        <v>5513.0824544281249</v>
      </c>
      <c r="T11" s="76">
        <v>2691.0318824793535</v>
      </c>
      <c r="U11" s="76">
        <v>5340.4070568323887</v>
      </c>
      <c r="V11" s="76">
        <v>5340.4070568323887</v>
      </c>
      <c r="W11" s="76">
        <v>4648.201231789918</v>
      </c>
      <c r="X11" s="76">
        <v>796.0346542313697</v>
      </c>
      <c r="Y11" s="76">
        <v>2357.7771467183602</v>
      </c>
      <c r="Z11" s="76">
        <v>2149.4930503760502</v>
      </c>
      <c r="AA11" s="76">
        <v>19646.735123483501</v>
      </c>
      <c r="AB11" s="76">
        <v>893455.68336225732</v>
      </c>
      <c r="AC11" s="76">
        <v>9230.7951477710722</v>
      </c>
      <c r="AD11" s="76">
        <v>2439.0405936827851</v>
      </c>
      <c r="AE11" s="76">
        <v>3065.6054809796419</v>
      </c>
      <c r="AF11" s="76">
        <v>101.62784403534967</v>
      </c>
      <c r="AG11" s="76">
        <v>982.43589627535857</v>
      </c>
      <c r="AH11" s="76">
        <v>14005.031069805847</v>
      </c>
      <c r="AI11" s="76">
        <v>14005.031069805847</v>
      </c>
      <c r="AJ11" s="76">
        <v>146766231.76914743</v>
      </c>
      <c r="AK11" s="76">
        <v>0</v>
      </c>
      <c r="AL11" s="76">
        <v>4401.3278566370163</v>
      </c>
      <c r="AM11" s="76">
        <v>1185.6803632658919</v>
      </c>
      <c r="AN11" s="76">
        <v>20636.933182419572</v>
      </c>
      <c r="AO11" s="76">
        <v>2944.4976846975351</v>
      </c>
      <c r="AP11" s="76">
        <v>8214.7545297788256</v>
      </c>
      <c r="AQ11" s="76">
        <v>1657.9424089313429</v>
      </c>
      <c r="AR11" s="76">
        <v>14755.428911982604</v>
      </c>
      <c r="AS11" s="76">
        <v>0</v>
      </c>
      <c r="AT11" s="76">
        <v>220238.80001807719</v>
      </c>
      <c r="AU11" s="76">
        <v>15212.064252119297</v>
      </c>
      <c r="AV11" s="76">
        <v>1690.2294332595625</v>
      </c>
      <c r="AW11" s="76">
        <v>16902.293685378867</v>
      </c>
      <c r="AX11" s="76">
        <v>0</v>
      </c>
      <c r="AY11" s="76">
        <v>10666.512472257629</v>
      </c>
      <c r="AZ11" s="76">
        <v>2.2906886053355597</v>
      </c>
      <c r="BA11" s="76">
        <v>58358.101778067088</v>
      </c>
      <c r="BB11" s="76">
        <v>0.9323291455365772</v>
      </c>
      <c r="BC11" s="76">
        <v>277.844906743899</v>
      </c>
      <c r="BD11" s="76">
        <v>2968.2594338079771</v>
      </c>
      <c r="BE11" s="76">
        <v>0.79051653066563021</v>
      </c>
      <c r="BF11" s="76">
        <v>0</v>
      </c>
      <c r="BG11" s="76">
        <v>67.341924935707596</v>
      </c>
      <c r="BH11" s="76">
        <v>95102.152502877914</v>
      </c>
      <c r="BI11" s="76">
        <v>80595.724358796477</v>
      </c>
      <c r="BJ11" s="76">
        <v>14506.428144081416</v>
      </c>
      <c r="BK11" s="76">
        <v>0.86635455761533764</v>
      </c>
      <c r="BL11" s="76">
        <v>0.14946213558757032</v>
      </c>
      <c r="BM11" s="76">
        <v>357.0711556361602</v>
      </c>
      <c r="BN11" s="76">
        <v>41.563677731995135</v>
      </c>
      <c r="BO11" s="76">
        <v>31404.560688078742</v>
      </c>
      <c r="BP11" s="76">
        <v>211.22519062786753</v>
      </c>
      <c r="BQ11" s="76">
        <v>94.679493990767028</v>
      </c>
      <c r="BR11" s="76">
        <v>44863.121695152717</v>
      </c>
      <c r="BS11" s="76">
        <v>796.03381495808662</v>
      </c>
      <c r="BT11" s="76">
        <v>1.6614632053557097</v>
      </c>
      <c r="BU11" s="76">
        <v>303.23245731898464</v>
      </c>
      <c r="BV11" s="76">
        <v>0.13292059162316397</v>
      </c>
      <c r="BW11" s="76">
        <v>8154.9434610250901</v>
      </c>
      <c r="BX11" s="76">
        <v>55251.935123842057</v>
      </c>
      <c r="BY11" s="76">
        <v>0</v>
      </c>
      <c r="BZ11" s="76">
        <v>3311.8504633644034</v>
      </c>
      <c r="CA11" s="76">
        <v>9768.7421124477187</v>
      </c>
      <c r="CB11" s="76">
        <v>0</v>
      </c>
      <c r="CC11" s="76">
        <v>33396.849304407857</v>
      </c>
      <c r="CD11" s="76">
        <v>212109.29069505938</v>
      </c>
      <c r="CE11" s="76">
        <v>7169.0809618675094</v>
      </c>
      <c r="CF11" s="76"/>
      <c r="CG11" s="41">
        <f t="shared" si="0"/>
        <v>-3.2011441292587063E-5</v>
      </c>
      <c r="CH11" s="41">
        <f t="shared" si="1"/>
        <v>-3.1475628481083839E-5</v>
      </c>
      <c r="CI11" s="41">
        <f t="shared" si="2"/>
        <v>-7.5823229510035323E-6</v>
      </c>
      <c r="CJ11" s="41">
        <f t="shared" si="3"/>
        <v>1.873422639402765E-5</v>
      </c>
      <c r="CK11" s="41">
        <f t="shared" si="3"/>
        <v>2.7172760356110194E-5</v>
      </c>
      <c r="CL11" s="41">
        <f t="shared" si="4"/>
        <v>-1.6482488207035531E-5</v>
      </c>
      <c r="CM11" s="41">
        <f t="shared" si="5"/>
        <v>-3.1473142013032764E-5</v>
      </c>
      <c r="CN11" s="81">
        <f t="shared" si="6"/>
        <v>-1.6505616844104484E-5</v>
      </c>
      <c r="CO11" s="81">
        <f t="shared" si="7"/>
        <v>-1.6569689097822004E-5</v>
      </c>
      <c r="CP11" s="81">
        <f t="shared" si="8"/>
        <v>-1.6441120853575906E-5</v>
      </c>
      <c r="CQ11" s="81">
        <f t="shared" si="9"/>
        <v>-1.3408403609467068E-5</v>
      </c>
      <c r="CR11" s="80">
        <f t="shared" si="11"/>
        <v>-1.6518491155008815E-5</v>
      </c>
      <c r="CS11" s="80">
        <f t="shared" si="12"/>
        <v>-1.6491813883494062E-5</v>
      </c>
      <c r="CT11" s="81">
        <f t="shared" si="10"/>
        <v>-1.641349051761929E-5</v>
      </c>
    </row>
    <row r="12" spans="1:98">
      <c r="A12" s="94" t="s">
        <v>176</v>
      </c>
      <c r="B12" s="76">
        <v>685273.05472398829</v>
      </c>
      <c r="C12" s="76">
        <v>11321.719234000055</v>
      </c>
      <c r="D12" s="76">
        <v>13191.895573000098</v>
      </c>
      <c r="E12" s="76">
        <v>73142.733781001065</v>
      </c>
      <c r="F12" s="76">
        <v>61985.367850998337</v>
      </c>
      <c r="G12" s="76">
        <v>6324.4854639999239</v>
      </c>
      <c r="H12" s="76">
        <v>162749.71266699937</v>
      </c>
      <c r="I12" s="76">
        <v>4492.6332600000715</v>
      </c>
      <c r="J12" s="76">
        <v>1983.4869470000642</v>
      </c>
      <c r="K12" s="76">
        <v>11781.772883000187</v>
      </c>
      <c r="L12" s="76">
        <v>6910.6649410001028</v>
      </c>
      <c r="M12" s="76">
        <v>2263.8384470000665</v>
      </c>
      <c r="N12" s="76">
        <v>1808.2669900000683</v>
      </c>
      <c r="O12" s="76">
        <v>1394.7485740000618</v>
      </c>
      <c r="P12" s="94"/>
      <c r="Q12" s="94" t="s">
        <v>176</v>
      </c>
      <c r="R12" s="76">
        <v>9656.1394263907223</v>
      </c>
      <c r="S12" s="76">
        <v>4221.5371538507716</v>
      </c>
      <c r="T12" s="76">
        <v>2263.6354943161118</v>
      </c>
      <c r="U12" s="76">
        <v>4141.3965461810221</v>
      </c>
      <c r="V12" s="76">
        <v>4141.3965461810221</v>
      </c>
      <c r="W12" s="76">
        <v>3559.2711276768882</v>
      </c>
      <c r="X12" s="76">
        <v>609.54830000456218</v>
      </c>
      <c r="Y12" s="76">
        <v>1828.4167097464533</v>
      </c>
      <c r="Z12" s="76">
        <v>1808.1052491788403</v>
      </c>
      <c r="AA12" s="76">
        <v>15044.11085190457</v>
      </c>
      <c r="AB12" s="76">
        <v>685173.87353230093</v>
      </c>
      <c r="AC12" s="76">
        <v>7068.3048324425718</v>
      </c>
      <c r="AD12" s="76">
        <v>1867.648750895374</v>
      </c>
      <c r="AE12" s="76">
        <v>2347.4287813684709</v>
      </c>
      <c r="AF12" s="76">
        <v>77.819561114177205</v>
      </c>
      <c r="AG12" s="76">
        <v>752.28140814318294</v>
      </c>
      <c r="AH12" s="76">
        <v>10860.667788803561</v>
      </c>
      <c r="AI12" s="76">
        <v>10860.667788803561</v>
      </c>
      <c r="AJ12" s="76">
        <v>123465524.5100276</v>
      </c>
      <c r="AK12" s="76">
        <v>0</v>
      </c>
      <c r="AL12" s="76">
        <v>3370.2326726904944</v>
      </c>
      <c r="AM12" s="76">
        <v>907.91180303692261</v>
      </c>
      <c r="AN12" s="76">
        <v>15802.336016404257</v>
      </c>
      <c r="AO12" s="76">
        <v>2254.6928611520939</v>
      </c>
      <c r="AP12" s="76">
        <v>6370.4048546412105</v>
      </c>
      <c r="AQ12" s="76">
        <v>1285.7062495870614</v>
      </c>
      <c r="AR12" s="76">
        <v>11320.109174726975</v>
      </c>
      <c r="AS12" s="76">
        <v>0</v>
      </c>
      <c r="AT12" s="76">
        <v>168951.58054560533</v>
      </c>
      <c r="AU12" s="76">
        <v>11872.316843730481</v>
      </c>
      <c r="AV12" s="76">
        <v>1319.1463957360963</v>
      </c>
      <c r="AW12" s="76">
        <v>13191.46323946658</v>
      </c>
      <c r="AX12" s="76">
        <v>0</v>
      </c>
      <c r="AY12" s="76">
        <v>8167.6778434880962</v>
      </c>
      <c r="AZ12" s="76">
        <v>1.7365805926111437</v>
      </c>
      <c r="BA12" s="76">
        <v>44686.599751499176</v>
      </c>
      <c r="BB12" s="76">
        <v>0.72334339390781399</v>
      </c>
      <c r="BC12" s="76">
        <v>209.25987644052975</v>
      </c>
      <c r="BD12" s="76">
        <v>2240.2100913777008</v>
      </c>
      <c r="BE12" s="76">
        <v>0.67615391553088944</v>
      </c>
      <c r="BF12" s="76">
        <v>0</v>
      </c>
      <c r="BG12" s="76">
        <v>50.692794355043908</v>
      </c>
      <c r="BH12" s="76">
        <v>73136.81991139095</v>
      </c>
      <c r="BI12" s="76">
        <v>61980.867470686433</v>
      </c>
      <c r="BJ12" s="76">
        <v>11155.95244070449</v>
      </c>
      <c r="BK12" s="76">
        <v>0.66560648502180431</v>
      </c>
      <c r="BL12" s="76">
        <v>0.11915990901651588</v>
      </c>
      <c r="BM12" s="76">
        <v>314.58499096819281</v>
      </c>
      <c r="BN12" s="76">
        <v>31.081513920093464</v>
      </c>
      <c r="BO12" s="76">
        <v>24157.409367971159</v>
      </c>
      <c r="BP12" s="76">
        <v>160.16183862181629</v>
      </c>
      <c r="BQ12" s="76">
        <v>71.950320216922464</v>
      </c>
      <c r="BR12" s="76">
        <v>34510.085745989745</v>
      </c>
      <c r="BS12" s="76">
        <v>609.54768287926049</v>
      </c>
      <c r="BT12" s="76">
        <v>1.2614246162531624</v>
      </c>
      <c r="BU12" s="76">
        <v>230.13956190806172</v>
      </c>
      <c r="BV12" s="76">
        <v>0.10910000484428531</v>
      </c>
      <c r="BW12" s="76">
        <v>6324.0220040022014</v>
      </c>
      <c r="BX12" s="76">
        <v>42308.111666257057</v>
      </c>
      <c r="BY12" s="76">
        <v>0</v>
      </c>
      <c r="BZ12" s="76">
        <v>2535.9859212733386</v>
      </c>
      <c r="CA12" s="76">
        <v>7480.2274552226136</v>
      </c>
      <c r="CB12" s="76">
        <v>0</v>
      </c>
      <c r="CC12" s="76">
        <v>25572.998633994073</v>
      </c>
      <c r="CD12" s="76">
        <v>162726.571195433</v>
      </c>
      <c r="CE12" s="76">
        <v>5489.5861610428528</v>
      </c>
      <c r="CF12" s="76"/>
      <c r="CG12" s="41">
        <f t="shared" si="0"/>
        <v>-1.4473236763599815E-4</v>
      </c>
      <c r="CH12" s="41">
        <f t="shared" si="1"/>
        <v>-1.4220978632333757E-4</v>
      </c>
      <c r="CI12" s="41">
        <f t="shared" si="2"/>
        <v>-3.2772661906328322E-5</v>
      </c>
      <c r="CJ12" s="41">
        <f t="shared" si="3"/>
        <v>-8.0853822442860689E-5</v>
      </c>
      <c r="CK12" s="41">
        <f t="shared" si="3"/>
        <v>-7.2603913922420066E-5</v>
      </c>
      <c r="CL12" s="41">
        <f t="shared" si="4"/>
        <v>-7.328026925837073E-5</v>
      </c>
      <c r="CM12" s="41">
        <f t="shared" si="5"/>
        <v>-1.4219055251863945E-4</v>
      </c>
      <c r="CN12" s="81">
        <f t="shared" si="6"/>
        <v>-7.8180588864501202E-2</v>
      </c>
      <c r="CO12" s="81">
        <f t="shared" si="7"/>
        <v>-7.8180618979191041E-2</v>
      </c>
      <c r="CP12" s="81">
        <f t="shared" si="8"/>
        <v>-7.8180516917422518E-2</v>
      </c>
      <c r="CQ12" s="81">
        <f t="shared" si="9"/>
        <v>-7.8177728333144528E-2</v>
      </c>
      <c r="CR12" s="80">
        <f t="shared" si="11"/>
        <v>-8.9649808811934808E-5</v>
      </c>
      <c r="CS12" s="80">
        <f t="shared" si="12"/>
        <v>-8.9445210315992305E-5</v>
      </c>
      <c r="CT12" s="81">
        <f t="shared" si="10"/>
        <v>-7.8180631581700105E-2</v>
      </c>
    </row>
    <row r="13" spans="1:98">
      <c r="A13" s="94" t="s">
        <v>177</v>
      </c>
      <c r="B13" s="76">
        <v>274815.59888300911</v>
      </c>
      <c r="C13" s="76">
        <v>4481.3459539999767</v>
      </c>
      <c r="D13" s="76">
        <v>3001.9762420000957</v>
      </c>
      <c r="E13" s="76">
        <v>27602.670084000401</v>
      </c>
      <c r="F13" s="76">
        <v>23503.529697999689</v>
      </c>
      <c r="G13" s="76">
        <v>1833.8017949999924</v>
      </c>
      <c r="H13" s="76">
        <v>65045.824825999662</v>
      </c>
      <c r="I13" s="76">
        <v>2186.9303610000197</v>
      </c>
      <c r="J13" s="76">
        <v>559.53197499998998</v>
      </c>
      <c r="K13" s="76">
        <v>4134.1985410000543</v>
      </c>
      <c r="L13" s="76">
        <v>4601.8644779998667</v>
      </c>
      <c r="M13" s="76">
        <v>688.53602100001842</v>
      </c>
      <c r="N13" s="76">
        <v>330.43665300000754</v>
      </c>
      <c r="O13" s="76">
        <v>582.25616199997705</v>
      </c>
      <c r="P13" s="94"/>
      <c r="Q13" s="94" t="s">
        <v>177</v>
      </c>
      <c r="R13" s="76">
        <v>4205.5937083617619</v>
      </c>
      <c r="S13" s="76">
        <v>840.65472795142909</v>
      </c>
      <c r="T13" s="76">
        <v>690.66729658893826</v>
      </c>
      <c r="U13" s="76">
        <v>2193.8900319638606</v>
      </c>
      <c r="V13" s="76">
        <v>2193.8900319638606</v>
      </c>
      <c r="W13" s="76">
        <v>1489.4205895135835</v>
      </c>
      <c r="X13" s="76">
        <v>72.472984079270333</v>
      </c>
      <c r="Y13" s="76">
        <v>561.39167870706206</v>
      </c>
      <c r="Z13" s="76">
        <v>331.55732527275501</v>
      </c>
      <c r="AA13" s="76">
        <v>7030.1806251174921</v>
      </c>
      <c r="AB13" s="76">
        <v>275783.38056131889</v>
      </c>
      <c r="AC13" s="76">
        <v>1995.3650621696831</v>
      </c>
      <c r="AD13" s="76">
        <v>983.8441051367671</v>
      </c>
      <c r="AE13" s="76">
        <v>445.25541338456287</v>
      </c>
      <c r="AF13" s="76">
        <v>332.82390911796597</v>
      </c>
      <c r="AG13" s="76">
        <v>256.23830551225501</v>
      </c>
      <c r="AH13" s="76">
        <v>4148.047981039289</v>
      </c>
      <c r="AI13" s="76">
        <v>4148.047981039289</v>
      </c>
      <c r="AJ13" s="76">
        <v>32742275.479037903</v>
      </c>
      <c r="AK13" s="76">
        <v>0</v>
      </c>
      <c r="AL13" s="76">
        <v>784.64232373962204</v>
      </c>
      <c r="AM13" s="76">
        <v>138.70690673052644</v>
      </c>
      <c r="AN13" s="76">
        <v>6845.6712376740606</v>
      </c>
      <c r="AO13" s="76">
        <v>940.911880359512</v>
      </c>
      <c r="AP13" s="76">
        <v>4617.4520109994928</v>
      </c>
      <c r="AQ13" s="76">
        <v>584.26584232402729</v>
      </c>
      <c r="AR13" s="76">
        <v>4497.1502908938101</v>
      </c>
      <c r="AS13" s="76">
        <v>0</v>
      </c>
      <c r="AT13" s="76">
        <v>67370.402314632593</v>
      </c>
      <c r="AU13" s="76">
        <v>2710.1257139976974</v>
      </c>
      <c r="AV13" s="76">
        <v>301.12513776206629</v>
      </c>
      <c r="AW13" s="76">
        <v>3011.2508517597626</v>
      </c>
      <c r="AX13" s="76">
        <v>0</v>
      </c>
      <c r="AY13" s="76">
        <v>3297.6304996512031</v>
      </c>
      <c r="AZ13" s="76">
        <v>0.3915410134173295</v>
      </c>
      <c r="BA13" s="76">
        <v>17879.754771575022</v>
      </c>
      <c r="BB13" s="76">
        <v>0.30787334226205243</v>
      </c>
      <c r="BC13" s="76">
        <v>237.3216926081229</v>
      </c>
      <c r="BD13" s="76">
        <v>1958.1068538015952</v>
      </c>
      <c r="BE13" s="76">
        <v>0.34568727968826646</v>
      </c>
      <c r="BF13" s="76">
        <v>0</v>
      </c>
      <c r="BG13" s="76">
        <v>250.22326550141366</v>
      </c>
      <c r="BH13" s="76">
        <v>27696.78056303936</v>
      </c>
      <c r="BI13" s="76">
        <v>23583.171518897307</v>
      </c>
      <c r="BJ13" s="76">
        <v>4113.6090441420447</v>
      </c>
      <c r="BK13" s="76">
        <v>8.0838710587145943</v>
      </c>
      <c r="BL13" s="76">
        <v>8.0666209899193653E-2</v>
      </c>
      <c r="BM13" s="76">
        <v>131.38404646218791</v>
      </c>
      <c r="BN13" s="76">
        <v>94.321052967917225</v>
      </c>
      <c r="BO13" s="76">
        <v>8505.606769512282</v>
      </c>
      <c r="BP13" s="76">
        <v>52.040769814977111</v>
      </c>
      <c r="BQ13" s="76">
        <v>48.342863389165394</v>
      </c>
      <c r="BR13" s="76">
        <v>12150.924730600704</v>
      </c>
      <c r="BS13" s="76">
        <v>355.13479093844268</v>
      </c>
      <c r="BT13" s="76">
        <v>1.5678033371307949</v>
      </c>
      <c r="BU13" s="76">
        <v>144.00269693811069</v>
      </c>
      <c r="BV13" s="76">
        <v>0.11933505971769813</v>
      </c>
      <c r="BW13" s="76">
        <v>1839.8723444289756</v>
      </c>
      <c r="BX13" s="76">
        <v>16928.234474198256</v>
      </c>
      <c r="BY13" s="76">
        <v>0</v>
      </c>
      <c r="BZ13" s="76">
        <v>830.04583343456727</v>
      </c>
      <c r="CA13" s="76">
        <v>2715.256782463533</v>
      </c>
      <c r="CB13" s="76">
        <v>0</v>
      </c>
      <c r="CC13" s="76">
        <v>9991.5284536690742</v>
      </c>
      <c r="CD13" s="76">
        <v>65273.151432287785</v>
      </c>
      <c r="CE13" s="76">
        <v>2057.5595427604067</v>
      </c>
      <c r="CF13" s="76"/>
      <c r="CG13" s="41">
        <f t="shared" si="0"/>
        <v>3.5215674883206753E-3</v>
      </c>
      <c r="CH13" s="41">
        <f t="shared" si="1"/>
        <v>3.5266942244721491E-3</v>
      </c>
      <c r="CI13" s="41">
        <f t="shared" si="2"/>
        <v>3.0895013857563294E-3</v>
      </c>
      <c r="CJ13" s="41">
        <f t="shared" si="3"/>
        <v>3.4094701256277486E-3</v>
      </c>
      <c r="CK13" s="41">
        <f t="shared" si="3"/>
        <v>3.388504702099936E-3</v>
      </c>
      <c r="CL13" s="41">
        <f t="shared" si="4"/>
        <v>3.3103629004699706E-3</v>
      </c>
      <c r="CM13" s="41">
        <f t="shared" si="5"/>
        <v>3.4948685314734854E-3</v>
      </c>
      <c r="CN13" s="81">
        <f t="shared" si="6"/>
        <v>3.1823925845806907E-3</v>
      </c>
      <c r="CO13" s="81">
        <f t="shared" si="7"/>
        <v>3.3236772698684554E-3</v>
      </c>
      <c r="CP13" s="81">
        <f t="shared" si="8"/>
        <v>3.3499697467080278E-3</v>
      </c>
      <c r="CQ13" s="81">
        <f t="shared" si="9"/>
        <v>3.3872212174316323E-3</v>
      </c>
      <c r="CR13" s="80">
        <f t="shared" si="11"/>
        <v>3.0953726804654382E-3</v>
      </c>
      <c r="CS13" s="80">
        <f t="shared" si="12"/>
        <v>3.3914889966744828E-3</v>
      </c>
      <c r="CT13" s="81">
        <f t="shared" si="10"/>
        <v>3.4515398122146727E-3</v>
      </c>
    </row>
    <row r="14" spans="1:98">
      <c r="A14" s="94" t="s">
        <v>178</v>
      </c>
      <c r="B14" s="76">
        <v>151447.61035299703</v>
      </c>
      <c r="C14" s="76">
        <v>2479.7783359999726</v>
      </c>
      <c r="D14" s="76">
        <v>2471.2411900000779</v>
      </c>
      <c r="E14" s="76">
        <v>16063.968868999686</v>
      </c>
      <c r="F14" s="76">
        <v>13718.60149499973</v>
      </c>
      <c r="G14" s="76">
        <v>1259.298682999987</v>
      </c>
      <c r="H14" s="76">
        <v>36237.493545999154</v>
      </c>
      <c r="I14" s="76">
        <v>1188.4637990000144</v>
      </c>
      <c r="J14" s="76">
        <v>293.77786799999092</v>
      </c>
      <c r="K14" s="76">
        <v>1653.0125929999942</v>
      </c>
      <c r="L14" s="76">
        <v>1499.7222619999834</v>
      </c>
      <c r="M14" s="76">
        <v>382.08229399999539</v>
      </c>
      <c r="N14" s="76">
        <v>170.80623399999561</v>
      </c>
      <c r="O14" s="76">
        <v>294.82361800000285</v>
      </c>
      <c r="P14" s="94"/>
      <c r="Q14" s="94" t="s">
        <v>178</v>
      </c>
      <c r="R14" s="76">
        <v>2800.8421052837484</v>
      </c>
      <c r="S14" s="76">
        <v>521.81580459331542</v>
      </c>
      <c r="T14" s="76">
        <v>381.5048673416718</v>
      </c>
      <c r="U14" s="76">
        <v>1186.6492421204664</v>
      </c>
      <c r="V14" s="76">
        <v>1186.6492421204664</v>
      </c>
      <c r="W14" s="76">
        <v>961.21995738901057</v>
      </c>
      <c r="X14" s="76">
        <v>43.915174260870891</v>
      </c>
      <c r="Y14" s="76">
        <v>293.32121491313166</v>
      </c>
      <c r="Z14" s="76">
        <v>170.53842151813006</v>
      </c>
      <c r="AA14" s="76">
        <v>3785.9974305920114</v>
      </c>
      <c r="AB14" s="76">
        <v>151173.6874957103</v>
      </c>
      <c r="AC14" s="76">
        <v>1231.9548333124001</v>
      </c>
      <c r="AD14" s="76">
        <v>521.74901447662376</v>
      </c>
      <c r="AE14" s="76">
        <v>342.68252605391552</v>
      </c>
      <c r="AF14" s="76">
        <v>201.09486835019203</v>
      </c>
      <c r="AG14" s="76">
        <v>316.82355791924471</v>
      </c>
      <c r="AH14" s="76">
        <v>1650.44863768754</v>
      </c>
      <c r="AI14" s="76">
        <v>1650.44863768754</v>
      </c>
      <c r="AJ14" s="76">
        <v>22289997.650885984</v>
      </c>
      <c r="AK14" s="76">
        <v>0</v>
      </c>
      <c r="AL14" s="76">
        <v>483.12356252994999</v>
      </c>
      <c r="AM14" s="76">
        <v>85.603545098800495</v>
      </c>
      <c r="AN14" s="76">
        <v>3532.8107848542036</v>
      </c>
      <c r="AO14" s="76">
        <v>574.22717617998762</v>
      </c>
      <c r="AP14" s="76">
        <v>1497.3951504064355</v>
      </c>
      <c r="AQ14" s="76">
        <v>294.35747134589099</v>
      </c>
      <c r="AR14" s="76">
        <v>2475.3050822247947</v>
      </c>
      <c r="AS14" s="76">
        <v>0</v>
      </c>
      <c r="AT14" s="76">
        <v>37382.324868896641</v>
      </c>
      <c r="AU14" s="76">
        <v>2221.0244859343352</v>
      </c>
      <c r="AV14" s="76">
        <v>246.78063730273323</v>
      </c>
      <c r="AW14" s="76">
        <v>2467.8051232370685</v>
      </c>
      <c r="AX14" s="76">
        <v>0</v>
      </c>
      <c r="AY14" s="76">
        <v>1890.4678971945743</v>
      </c>
      <c r="AZ14" s="76">
        <v>0.61943272819876871</v>
      </c>
      <c r="BA14" s="76">
        <v>10450.033724836716</v>
      </c>
      <c r="BB14" s="76">
        <v>0.44025670888848462</v>
      </c>
      <c r="BC14" s="76">
        <v>122.20437143634423</v>
      </c>
      <c r="BD14" s="76">
        <v>553.58410691942663</v>
      </c>
      <c r="BE14" s="76">
        <v>0.23635581087760474</v>
      </c>
      <c r="BF14" s="76">
        <v>0</v>
      </c>
      <c r="BG14" s="76">
        <v>72.181397576911024</v>
      </c>
      <c r="BH14" s="76">
        <v>16036.650072294397</v>
      </c>
      <c r="BI14" s="76">
        <v>13695.419470951785</v>
      </c>
      <c r="BJ14" s="76">
        <v>2341.2306013426164</v>
      </c>
      <c r="BK14" s="76">
        <v>0.84553312983977902</v>
      </c>
      <c r="BL14" s="76">
        <v>2.5178898369682026E-2</v>
      </c>
      <c r="BM14" s="76">
        <v>91.143218762435481</v>
      </c>
      <c r="BN14" s="76">
        <v>12.068316221718835</v>
      </c>
      <c r="BO14" s="76">
        <v>5234.9846531291851</v>
      </c>
      <c r="BP14" s="76">
        <v>48.640630937570613</v>
      </c>
      <c r="BQ14" s="76">
        <v>17.843221118481896</v>
      </c>
      <c r="BR14" s="76">
        <v>7478.4855249127786</v>
      </c>
      <c r="BS14" s="76">
        <v>188.94649415488371</v>
      </c>
      <c r="BT14" s="76">
        <v>0.39053205149434794</v>
      </c>
      <c r="BU14" s="76">
        <v>61.694519107789503</v>
      </c>
      <c r="BV14" s="76">
        <v>3.2221501467065712E-2</v>
      </c>
      <c r="BW14" s="76">
        <v>1257.3356538993924</v>
      </c>
      <c r="BX14" s="76">
        <v>9755.501038039165</v>
      </c>
      <c r="BY14" s="76">
        <v>0</v>
      </c>
      <c r="BZ14" s="76">
        <v>500.01958950548811</v>
      </c>
      <c r="CA14" s="76">
        <v>1602.0800844159619</v>
      </c>
      <c r="CB14" s="76">
        <v>0</v>
      </c>
      <c r="CC14" s="76">
        <v>5486.4350887554801</v>
      </c>
      <c r="CD14" s="76">
        <v>36172.473540997693</v>
      </c>
      <c r="CE14" s="76">
        <v>1207.5217684025047</v>
      </c>
      <c r="CF14" s="76"/>
      <c r="CG14" s="41">
        <f t="shared" si="0"/>
        <v>-1.8086971240303096E-3</v>
      </c>
      <c r="CH14" s="41">
        <f t="shared" si="1"/>
        <v>-1.8038925940427116E-3</v>
      </c>
      <c r="CI14" s="41">
        <f t="shared" si="2"/>
        <v>-1.3904214517439768E-3</v>
      </c>
      <c r="CJ14" s="41">
        <f t="shared" si="3"/>
        <v>-1.7006256005643156E-3</v>
      </c>
      <c r="CK14" s="41">
        <f t="shared" si="3"/>
        <v>-1.6898241454418098E-3</v>
      </c>
      <c r="CL14" s="41">
        <f t="shared" si="4"/>
        <v>-1.5588272481300511E-3</v>
      </c>
      <c r="CM14" s="41">
        <f t="shared" si="5"/>
        <v>-1.7942743451316758E-3</v>
      </c>
      <c r="CN14" s="81">
        <f t="shared" si="6"/>
        <v>-1.5268087097602993E-3</v>
      </c>
      <c r="CO14" s="81">
        <f t="shared" si="7"/>
        <v>-1.5544162328091928E-3</v>
      </c>
      <c r="CP14" s="81">
        <f t="shared" si="8"/>
        <v>-1.5510803264971033E-3</v>
      </c>
      <c r="CQ14" s="81">
        <f t="shared" si="9"/>
        <v>-1.5516950388164094E-3</v>
      </c>
      <c r="CR14" s="80">
        <f t="shared" si="11"/>
        <v>-1.5112625405342534E-3</v>
      </c>
      <c r="CS14" s="80">
        <f t="shared" si="12"/>
        <v>-1.5679315420393527E-3</v>
      </c>
      <c r="CT14" s="81">
        <f t="shared" si="10"/>
        <v>-1.5811034993535103E-3</v>
      </c>
    </row>
    <row r="15" spans="1:98">
      <c r="A15" s="94" t="s">
        <v>179</v>
      </c>
      <c r="B15" s="76">
        <v>46491.69278000015</v>
      </c>
      <c r="C15" s="76">
        <v>763.30385800000329</v>
      </c>
      <c r="D15" s="76">
        <v>795.79647700000442</v>
      </c>
      <c r="E15" s="76">
        <v>4935.7864440000085</v>
      </c>
      <c r="F15" s="76">
        <v>4204.9122350000162</v>
      </c>
      <c r="G15" s="76">
        <v>398.20074999999838</v>
      </c>
      <c r="H15" s="76">
        <v>11096.411719999984</v>
      </c>
      <c r="I15" s="76">
        <v>364.0598959999981</v>
      </c>
      <c r="J15" s="76">
        <v>92.436809000000565</v>
      </c>
      <c r="K15" s="76">
        <v>518.74668299999803</v>
      </c>
      <c r="L15" s="76">
        <v>472.34906199999756</v>
      </c>
      <c r="M15" s="76">
        <v>115.20646800000016</v>
      </c>
      <c r="N15" s="76">
        <v>54.453420000000406</v>
      </c>
      <c r="O15" s="76">
        <v>95.120582999999485</v>
      </c>
      <c r="P15" s="94"/>
      <c r="Q15" s="94" t="s">
        <v>179</v>
      </c>
      <c r="R15" s="76">
        <v>864.91279476784302</v>
      </c>
      <c r="S15" s="76">
        <v>157.42469916342492</v>
      </c>
      <c r="T15" s="76">
        <v>115.181120099696</v>
      </c>
      <c r="U15" s="76">
        <v>363.97714187877926</v>
      </c>
      <c r="V15" s="76">
        <v>363.97714187877926</v>
      </c>
      <c r="W15" s="76">
        <v>279.52894647611578</v>
      </c>
      <c r="X15" s="76">
        <v>13.552658941405069</v>
      </c>
      <c r="Y15" s="76">
        <v>92.414594958900864</v>
      </c>
      <c r="Z15" s="76">
        <v>54.440015644982147</v>
      </c>
      <c r="AA15" s="76">
        <v>1144.7155986140419</v>
      </c>
      <c r="AB15" s="76">
        <v>46474.767925219239</v>
      </c>
      <c r="AC15" s="76">
        <v>373.71127274520092</v>
      </c>
      <c r="AD15" s="76">
        <v>155.74550566773888</v>
      </c>
      <c r="AE15" s="76">
        <v>104.8197247625741</v>
      </c>
      <c r="AF15" s="76">
        <v>62.098981321111168</v>
      </c>
      <c r="AG15" s="76">
        <v>97.836577352091908</v>
      </c>
      <c r="AH15" s="76">
        <v>518.62258373806276</v>
      </c>
      <c r="AI15" s="76">
        <v>518.62258373806276</v>
      </c>
      <c r="AJ15" s="76">
        <v>7093096.4714132175</v>
      </c>
      <c r="AK15" s="76">
        <v>0</v>
      </c>
      <c r="AL15" s="76">
        <v>146.93695103418375</v>
      </c>
      <c r="AM15" s="76">
        <v>25.968613519163508</v>
      </c>
      <c r="AN15" s="76">
        <v>1089.9878235549465</v>
      </c>
      <c r="AO15" s="76">
        <v>175.85419364790644</v>
      </c>
      <c r="AP15" s="76">
        <v>472.23673641586089</v>
      </c>
      <c r="AQ15" s="76">
        <v>95.096603780832396</v>
      </c>
      <c r="AR15" s="76">
        <v>763.02803558215828</v>
      </c>
      <c r="AS15" s="76">
        <v>0</v>
      </c>
      <c r="AT15" s="76">
        <v>11456.966205129051</v>
      </c>
      <c r="AU15" s="76">
        <v>716.09862699317102</v>
      </c>
      <c r="AV15" s="76">
        <v>79.566466662433825</v>
      </c>
      <c r="AW15" s="76">
        <v>795.66509365560512</v>
      </c>
      <c r="AX15" s="76">
        <v>0</v>
      </c>
      <c r="AY15" s="76">
        <v>579.27423195366976</v>
      </c>
      <c r="AZ15" s="76">
        <v>0.16530541038266727</v>
      </c>
      <c r="BA15" s="76">
        <v>3190.1257770920802</v>
      </c>
      <c r="BB15" s="76">
        <v>0.10846466466156295</v>
      </c>
      <c r="BC15" s="76">
        <v>29.798970327221028</v>
      </c>
      <c r="BD15" s="76">
        <v>160.87386538677336</v>
      </c>
      <c r="BE15" s="76">
        <v>6.9532278741381265E-2</v>
      </c>
      <c r="BF15" s="76">
        <v>0</v>
      </c>
      <c r="BG15" s="76">
        <v>16.159846963739486</v>
      </c>
      <c r="BH15" s="76">
        <v>4934.3531330450533</v>
      </c>
      <c r="BI15" s="76">
        <v>4203.7279587200819</v>
      </c>
      <c r="BJ15" s="76">
        <v>730.62517432497225</v>
      </c>
      <c r="BK15" s="76">
        <v>0.19179828835243087</v>
      </c>
      <c r="BL15" s="76">
        <v>8.1745678676344944E-3</v>
      </c>
      <c r="BM15" s="76">
        <v>29.050571285900897</v>
      </c>
      <c r="BN15" s="76">
        <v>3.1304023920148585</v>
      </c>
      <c r="BO15" s="76">
        <v>1617.3110272656627</v>
      </c>
      <c r="BP15" s="76">
        <v>13.465337446717047</v>
      </c>
      <c r="BQ15" s="76">
        <v>5.2200984295375257</v>
      </c>
      <c r="BR15" s="76">
        <v>2310.4134100762244</v>
      </c>
      <c r="BS15" s="76">
        <v>56.662350431829431</v>
      </c>
      <c r="BT15" s="76">
        <v>0.10774529193494159</v>
      </c>
      <c r="BU15" s="76">
        <v>17.643759184400093</v>
      </c>
      <c r="BV15" s="76">
        <v>9.6494599480811509E-3</v>
      </c>
      <c r="BW15" s="76">
        <v>398.10405757590763</v>
      </c>
      <c r="BX15" s="76">
        <v>2982.2328399278135</v>
      </c>
      <c r="BY15" s="76">
        <v>0</v>
      </c>
      <c r="BZ15" s="76">
        <v>154.4069450413204</v>
      </c>
      <c r="CA15" s="76">
        <v>490.22120037523877</v>
      </c>
      <c r="CB15" s="76">
        <v>0</v>
      </c>
      <c r="CC15" s="76">
        <v>1680.040747796425</v>
      </c>
      <c r="CD15" s="76">
        <v>11092.446562388046</v>
      </c>
      <c r="CE15" s="76">
        <v>369.61058737556721</v>
      </c>
      <c r="CF15" s="76"/>
      <c r="CG15" s="41">
        <f t="shared" si="0"/>
        <v>-3.6404040741213603E-4</v>
      </c>
      <c r="CH15" s="41">
        <f t="shared" si="1"/>
        <v>-3.6135336531340471E-4</v>
      </c>
      <c r="CI15" s="41">
        <f t="shared" si="2"/>
        <v>-1.6509666503499172E-4</v>
      </c>
      <c r="CJ15" s="41">
        <f t="shared" si="3"/>
        <v>-2.9039160652859669E-4</v>
      </c>
      <c r="CK15" s="41">
        <f t="shared" si="3"/>
        <v>-2.8164114106277741E-4</v>
      </c>
      <c r="CL15" s="41">
        <f t="shared" si="4"/>
        <v>-2.4282330982738681E-4</v>
      </c>
      <c r="CM15" s="41">
        <f t="shared" si="5"/>
        <v>-3.5733692224045288E-4</v>
      </c>
      <c r="CN15" s="81">
        <f t="shared" si="6"/>
        <v>-2.273090832801896E-4</v>
      </c>
      <c r="CO15" s="81">
        <f t="shared" si="7"/>
        <v>-2.4031596655074106E-4</v>
      </c>
      <c r="CP15" s="81">
        <f t="shared" si="8"/>
        <v>-2.3922902256952159E-4</v>
      </c>
      <c r="CQ15" s="81">
        <f t="shared" si="9"/>
        <v>-2.3780206879434962E-4</v>
      </c>
      <c r="CR15" s="80">
        <f t="shared" si="11"/>
        <v>-2.2002150351623276E-4</v>
      </c>
      <c r="CS15" s="80">
        <f t="shared" si="12"/>
        <v>-2.4616185757037024E-4</v>
      </c>
      <c r="CT15" s="81">
        <f t="shared" si="10"/>
        <v>-2.5209285320600697E-4</v>
      </c>
    </row>
    <row r="16" spans="1:98">
      <c r="A16" s="94" t="s">
        <v>180</v>
      </c>
      <c r="B16" s="76">
        <v>151122.46757199444</v>
      </c>
      <c r="C16" s="76">
        <v>2457.8196689999354</v>
      </c>
      <c r="D16" s="76">
        <v>2311.3456350000547</v>
      </c>
      <c r="E16" s="76">
        <v>16185.186544999333</v>
      </c>
      <c r="F16" s="76">
        <v>13925.417311999476</v>
      </c>
      <c r="G16" s="76">
        <v>1206.7421239999787</v>
      </c>
      <c r="H16" s="76">
        <v>36507.009404998331</v>
      </c>
      <c r="I16" s="76">
        <v>1252.7811320000358</v>
      </c>
      <c r="J16" s="76">
        <v>285.96259499999053</v>
      </c>
      <c r="K16" s="76">
        <v>1622.3427929999802</v>
      </c>
      <c r="L16" s="76">
        <v>1455.3283539999666</v>
      </c>
      <c r="M16" s="76">
        <v>420.57265799999038</v>
      </c>
      <c r="N16" s="76">
        <v>159.37919799999079</v>
      </c>
      <c r="O16" s="76">
        <v>264.13588600000833</v>
      </c>
      <c r="P16" s="94"/>
      <c r="Q16" s="94" t="s">
        <v>180</v>
      </c>
      <c r="R16" s="76">
        <v>2742.1644075814484</v>
      </c>
      <c r="S16" s="76">
        <v>549.01627723704939</v>
      </c>
      <c r="T16" s="76">
        <v>420.53661955038632</v>
      </c>
      <c r="U16" s="76">
        <v>1252.6763571007889</v>
      </c>
      <c r="V16" s="76">
        <v>1252.6763571007889</v>
      </c>
      <c r="W16" s="76">
        <v>1118.6850191942656</v>
      </c>
      <c r="X16" s="76">
        <v>43.083012773359087</v>
      </c>
      <c r="Y16" s="76">
        <v>285.93910501220353</v>
      </c>
      <c r="Z16" s="76">
        <v>159.36628720306476</v>
      </c>
      <c r="AA16" s="76">
        <v>3957.3520031693197</v>
      </c>
      <c r="AB16" s="76">
        <v>151109.03270578774</v>
      </c>
      <c r="AC16" s="76">
        <v>1275.1524136012363</v>
      </c>
      <c r="AD16" s="76">
        <v>565.97726236139567</v>
      </c>
      <c r="AE16" s="76">
        <v>345.79216423416966</v>
      </c>
      <c r="AF16" s="76">
        <v>196.88175383954925</v>
      </c>
      <c r="AG16" s="76">
        <v>310.18616799838497</v>
      </c>
      <c r="AH16" s="76">
        <v>1622.209420255864</v>
      </c>
      <c r="AI16" s="76">
        <v>1622.209420255864</v>
      </c>
      <c r="AJ16" s="76">
        <v>21028808.496976912</v>
      </c>
      <c r="AK16" s="76">
        <v>0</v>
      </c>
      <c r="AL16" s="76">
        <v>496.13894648304586</v>
      </c>
      <c r="AM16" s="76">
        <v>88.596043212010258</v>
      </c>
      <c r="AN16" s="76">
        <v>3468.6581639180922</v>
      </c>
      <c r="AO16" s="76">
        <v>577.28545446123553</v>
      </c>
      <c r="AP16" s="76">
        <v>1455.2136527064315</v>
      </c>
      <c r="AQ16" s="76">
        <v>264.11473163577051</v>
      </c>
      <c r="AR16" s="76">
        <v>2457.6019756852243</v>
      </c>
      <c r="AS16" s="76">
        <v>0</v>
      </c>
      <c r="AT16" s="76">
        <v>37781.567366193201</v>
      </c>
      <c r="AU16" s="76">
        <v>2080.0517925649119</v>
      </c>
      <c r="AV16" s="76">
        <v>231.1166712624217</v>
      </c>
      <c r="AW16" s="76">
        <v>2311.1684638273346</v>
      </c>
      <c r="AX16" s="76">
        <v>0</v>
      </c>
      <c r="AY16" s="76">
        <v>1897.1718155989688</v>
      </c>
      <c r="AZ16" s="76">
        <v>5.3245052101831485</v>
      </c>
      <c r="BA16" s="76">
        <v>10609.843388100333</v>
      </c>
      <c r="BB16" s="76">
        <v>96.817775200207208</v>
      </c>
      <c r="BC16" s="76">
        <v>333.72416506996927</v>
      </c>
      <c r="BD16" s="76">
        <v>612.01708532438249</v>
      </c>
      <c r="BE16" s="76">
        <v>4.072085751748542</v>
      </c>
      <c r="BF16" s="76">
        <v>0</v>
      </c>
      <c r="BG16" s="76">
        <v>282.71267350099492</v>
      </c>
      <c r="BH16" s="76">
        <v>16182.913448275167</v>
      </c>
      <c r="BI16" s="76">
        <v>13923.3403561385</v>
      </c>
      <c r="BJ16" s="76">
        <v>2259.5730921366644</v>
      </c>
      <c r="BK16" s="76">
        <v>13.148891768713103</v>
      </c>
      <c r="BL16" s="76">
        <v>0.81807019549485482</v>
      </c>
      <c r="BM16" s="76">
        <v>3191.164297138952</v>
      </c>
      <c r="BN16" s="76">
        <v>15.254689448458693</v>
      </c>
      <c r="BO16" s="76">
        <v>3722.3359593688174</v>
      </c>
      <c r="BP16" s="76">
        <v>50.897411896250453</v>
      </c>
      <c r="BQ16" s="76">
        <v>38.540480429019439</v>
      </c>
      <c r="BR16" s="76">
        <v>5318.9402490120538</v>
      </c>
      <c r="BS16" s="76">
        <v>202.2886221902028</v>
      </c>
      <c r="BT16" s="76">
        <v>107.5149762970067</v>
      </c>
      <c r="BU16" s="76">
        <v>129.69027293881629</v>
      </c>
      <c r="BV16" s="76">
        <v>0.36676758742704074</v>
      </c>
      <c r="BW16" s="76">
        <v>1206.6439203011514</v>
      </c>
      <c r="BX16" s="76">
        <v>9862.2892720686359</v>
      </c>
      <c r="BY16" s="76">
        <v>0</v>
      </c>
      <c r="BZ16" s="76">
        <v>489.55885628359346</v>
      </c>
      <c r="CA16" s="76">
        <v>1614.7999234595468</v>
      </c>
      <c r="CB16" s="76">
        <v>0</v>
      </c>
      <c r="CC16" s="76">
        <v>5517.2260013774048</v>
      </c>
      <c r="CD16" s="76">
        <v>36503.767776914297</v>
      </c>
      <c r="CE16" s="76">
        <v>1215.872956909066</v>
      </c>
      <c r="CF16" s="76"/>
      <c r="CG16" s="41">
        <f t="shared" si="0"/>
        <v>-8.8900521693050202E-5</v>
      </c>
      <c r="CH16" s="41">
        <f t="shared" si="1"/>
        <v>-8.8571719665551669E-5</v>
      </c>
      <c r="CI16" s="41">
        <f t="shared" si="2"/>
        <v>-7.665282510641563E-5</v>
      </c>
      <c r="CJ16" s="41">
        <f t="shared" si="3"/>
        <v>-1.404430352313895E-4</v>
      </c>
      <c r="CK16" s="41">
        <f t="shared" si="3"/>
        <v>-1.491485543622256E-4</v>
      </c>
      <c r="CL16" s="41">
        <f t="shared" si="4"/>
        <v>-8.1379191854017951E-5</v>
      </c>
      <c r="CM16" s="41">
        <f t="shared" si="5"/>
        <v>-8.8794676333844307E-5</v>
      </c>
      <c r="CN16" s="81">
        <f t="shared" si="6"/>
        <v>-8.363384199409694E-5</v>
      </c>
      <c r="CO16" s="81">
        <f t="shared" si="7"/>
        <v>-8.2143567717319257E-5</v>
      </c>
      <c r="CP16" s="81">
        <f t="shared" si="8"/>
        <v>-8.2209964929580721E-5</v>
      </c>
      <c r="CQ16" s="81">
        <f t="shared" si="9"/>
        <v>-7.8814717805646297E-5</v>
      </c>
      <c r="CR16" s="80">
        <f t="shared" si="11"/>
        <v>-8.5688997890263704E-5</v>
      </c>
      <c r="CS16" s="80">
        <f t="shared" si="12"/>
        <v>-8.100678813829126E-5</v>
      </c>
      <c r="CT16" s="81">
        <f t="shared" si="10"/>
        <v>-8.0088944210387824E-5</v>
      </c>
    </row>
    <row r="17" spans="1:98">
      <c r="A17" s="94" t="s">
        <v>181</v>
      </c>
      <c r="B17" s="76">
        <v>336392.81770204392</v>
      </c>
      <c r="C17" s="76">
        <v>5180.6941169992906</v>
      </c>
      <c r="D17" s="76">
        <v>11844.594080999294</v>
      </c>
      <c r="E17" s="76">
        <v>51171.025485000107</v>
      </c>
      <c r="F17" s="76">
        <v>47055.806030028449</v>
      </c>
      <c r="G17" s="76">
        <v>4660.3584800011031</v>
      </c>
      <c r="H17" s="76">
        <v>95380.693528037969</v>
      </c>
      <c r="I17" s="76">
        <v>7880.2111649993312</v>
      </c>
      <c r="J17" s="76">
        <v>1221.6797620005052</v>
      </c>
      <c r="K17" s="76">
        <v>7279.3720299994447</v>
      </c>
      <c r="L17" s="76">
        <v>6108.5401459984105</v>
      </c>
      <c r="M17" s="76">
        <v>3082.2157729999462</v>
      </c>
      <c r="N17" s="76">
        <v>499.41658300002035</v>
      </c>
      <c r="O17" s="76">
        <v>527.17953499997498</v>
      </c>
      <c r="P17" s="94"/>
      <c r="Q17" s="94" t="s">
        <v>181</v>
      </c>
      <c r="R17" s="76">
        <v>5724.9151763044001</v>
      </c>
      <c r="S17" s="76">
        <v>1380.4610363013057</v>
      </c>
      <c r="T17" s="76">
        <v>3081.0344751719831</v>
      </c>
      <c r="U17" s="76">
        <v>7877.2443318393416</v>
      </c>
      <c r="V17" s="76">
        <v>7877.2443318393416</v>
      </c>
      <c r="W17" s="76">
        <v>3426.5776646775757</v>
      </c>
      <c r="X17" s="76">
        <v>90.4856336665394</v>
      </c>
      <c r="Y17" s="76">
        <v>1221.2311426843507</v>
      </c>
      <c r="Z17" s="76">
        <v>499.24023436689254</v>
      </c>
      <c r="AA17" s="76">
        <v>9801.8482019821276</v>
      </c>
      <c r="AB17" s="76">
        <v>336270.31509542151</v>
      </c>
      <c r="AC17" s="76">
        <v>3086.1138242101529</v>
      </c>
      <c r="AD17" s="76">
        <v>1520.4693734386899</v>
      </c>
      <c r="AE17" s="76">
        <v>785.12969834219666</v>
      </c>
      <c r="AF17" s="76">
        <v>411.03731456223591</v>
      </c>
      <c r="AG17" s="76">
        <v>647.58791394083346</v>
      </c>
      <c r="AH17" s="76">
        <v>7276.6982574987051</v>
      </c>
      <c r="AI17" s="76">
        <v>7276.6982574987051</v>
      </c>
      <c r="AJ17" s="76">
        <v>71570968.997154936</v>
      </c>
      <c r="AK17" s="76">
        <v>0</v>
      </c>
      <c r="AL17" s="76">
        <v>1177.9423959119117</v>
      </c>
      <c r="AM17" s="76">
        <v>214.36616035977994</v>
      </c>
      <c r="AN17" s="76">
        <v>7302.2202785684076</v>
      </c>
      <c r="AO17" s="76">
        <v>1297.9119413473738</v>
      </c>
      <c r="AP17" s="76">
        <v>6106.3256587150663</v>
      </c>
      <c r="AQ17" s="76">
        <v>527.00791980756435</v>
      </c>
      <c r="AR17" s="76">
        <v>5178.8230690794044</v>
      </c>
      <c r="AS17" s="76">
        <v>0</v>
      </c>
      <c r="AT17" s="76">
        <v>98586.465446849281</v>
      </c>
      <c r="AU17" s="76">
        <v>10656.279676120745</v>
      </c>
      <c r="AV17" s="76">
        <v>1184.0265144815221</v>
      </c>
      <c r="AW17" s="76">
        <v>11840.306190602265</v>
      </c>
      <c r="AX17" s="76">
        <v>0</v>
      </c>
      <c r="AY17" s="76">
        <v>4245.2839767036503</v>
      </c>
      <c r="AZ17" s="76">
        <v>11.81318427515887</v>
      </c>
      <c r="BA17" s="76">
        <v>24477.261827244798</v>
      </c>
      <c r="BB17" s="76">
        <v>176.26528345403639</v>
      </c>
      <c r="BC17" s="76">
        <v>1194.5024284753383</v>
      </c>
      <c r="BD17" s="76">
        <v>2324.5579456411879</v>
      </c>
      <c r="BE17" s="76">
        <v>8.1059699589058454</v>
      </c>
      <c r="BF17" s="76">
        <v>0</v>
      </c>
      <c r="BG17" s="76">
        <v>942.15180364875926</v>
      </c>
      <c r="BH17" s="76">
        <v>51151.108274942162</v>
      </c>
      <c r="BI17" s="76">
        <v>47037.312443452436</v>
      </c>
      <c r="BJ17" s="76">
        <v>4113.7958314897205</v>
      </c>
      <c r="BK17" s="76">
        <v>28.635164000382499</v>
      </c>
      <c r="BL17" s="76">
        <v>1.5025785595330616</v>
      </c>
      <c r="BM17" s="76">
        <v>5969.0337042614256</v>
      </c>
      <c r="BN17" s="76">
        <v>74.481616624282822</v>
      </c>
      <c r="BO17" s="76">
        <v>14563.576944393924</v>
      </c>
      <c r="BP17" s="76">
        <v>240.16892537641161</v>
      </c>
      <c r="BQ17" s="76">
        <v>108.69171176320158</v>
      </c>
      <c r="BR17" s="76">
        <v>20807.654814166905</v>
      </c>
      <c r="BS17" s="76">
        <v>528.60634019113809</v>
      </c>
      <c r="BT17" s="76">
        <v>194.56142109554844</v>
      </c>
      <c r="BU17" s="76">
        <v>390.86034066359139</v>
      </c>
      <c r="BV17" s="76">
        <v>0.74860709384745072</v>
      </c>
      <c r="BW17" s="76">
        <v>4658.6662610232761</v>
      </c>
      <c r="BX17" s="76">
        <v>22501.423910511672</v>
      </c>
      <c r="BY17" s="76">
        <v>0</v>
      </c>
      <c r="BZ17" s="76">
        <v>1022.1609225822199</v>
      </c>
      <c r="CA17" s="76">
        <v>3655.6006926968794</v>
      </c>
      <c r="CB17" s="76">
        <v>0</v>
      </c>
      <c r="CC17" s="76">
        <v>12413.772368773758</v>
      </c>
      <c r="CD17" s="76">
        <v>95345.631352370197</v>
      </c>
      <c r="CE17" s="76">
        <v>2745.1341339374003</v>
      </c>
      <c r="CF17" s="76"/>
      <c r="CG17" s="41">
        <f t="shared" si="0"/>
        <v>-3.6416534532230814E-4</v>
      </c>
      <c r="CH17" s="41">
        <f t="shared" si="1"/>
        <v>-3.6115776720860575E-4</v>
      </c>
      <c r="CI17" s="41">
        <f t="shared" si="2"/>
        <v>-3.620124394053399E-4</v>
      </c>
      <c r="CJ17" s="41">
        <f t="shared" si="3"/>
        <v>-3.89228276532854E-4</v>
      </c>
      <c r="CK17" s="41">
        <f t="shared" si="3"/>
        <v>-3.9301391552428209E-4</v>
      </c>
      <c r="CL17" s="41">
        <f t="shared" si="4"/>
        <v>-3.631091867908402E-4</v>
      </c>
      <c r="CM17" s="41">
        <f t="shared" si="5"/>
        <v>-3.6760243997874817E-4</v>
      </c>
      <c r="CN17" s="81">
        <f t="shared" si="6"/>
        <v>-3.7649158098288995E-4</v>
      </c>
      <c r="CO17" s="81">
        <f t="shared" si="7"/>
        <v>-3.6721514926288666E-4</v>
      </c>
      <c r="CP17" s="81">
        <f t="shared" si="8"/>
        <v>-3.6730812626702521E-4</v>
      </c>
      <c r="CQ17" s="81">
        <f t="shared" si="9"/>
        <v>-3.6252316108535991E-4</v>
      </c>
      <c r="CR17" s="80">
        <f t="shared" si="11"/>
        <v>-3.8326253415197085E-4</v>
      </c>
      <c r="CS17" s="80">
        <f t="shared" si="12"/>
        <v>-3.5310928617644381E-4</v>
      </c>
      <c r="CT17" s="81">
        <f t="shared" si="10"/>
        <v>-3.2553462533524788E-4</v>
      </c>
    </row>
    <row r="18" spans="1:98">
      <c r="A18" s="94" t="s">
        <v>182</v>
      </c>
      <c r="B18" s="76">
        <v>76461.12958799905</v>
      </c>
      <c r="C18" s="76">
        <v>1258.3716729999917</v>
      </c>
      <c r="D18" s="76">
        <v>1482.7452529999921</v>
      </c>
      <c r="E18" s="76">
        <v>8280.4226229999895</v>
      </c>
      <c r="F18" s="76">
        <v>7056.2488460000377</v>
      </c>
      <c r="G18" s="76">
        <v>708.01742399999432</v>
      </c>
      <c r="H18" s="76">
        <v>18308.015596000245</v>
      </c>
      <c r="I18" s="76">
        <v>511.04945299999645</v>
      </c>
      <c r="J18" s="76">
        <v>204.38704500000057</v>
      </c>
      <c r="K18" s="76">
        <v>1215.6673409999942</v>
      </c>
      <c r="L18" s="76">
        <v>725.2144879999953</v>
      </c>
      <c r="M18" s="76">
        <v>250.97008899999776</v>
      </c>
      <c r="N18" s="76">
        <v>181.05422899999826</v>
      </c>
      <c r="O18" s="76">
        <v>138.79504100000136</v>
      </c>
      <c r="P18" s="94"/>
      <c r="Q18" s="94" t="s">
        <v>182</v>
      </c>
      <c r="R18" s="76">
        <v>1057.2078450660204</v>
      </c>
      <c r="S18" s="76">
        <v>476.15412196643956</v>
      </c>
      <c r="T18" s="76">
        <v>250.95447359815529</v>
      </c>
      <c r="U18" s="76">
        <v>511.0187664917101</v>
      </c>
      <c r="V18" s="76">
        <v>511.0187664917101</v>
      </c>
      <c r="W18" s="76">
        <v>454.69273124934278</v>
      </c>
      <c r="X18" s="76">
        <v>66.768854173133192</v>
      </c>
      <c r="Y18" s="76">
        <v>204.37348726062757</v>
      </c>
      <c r="Z18" s="76">
        <v>181.04199250051656</v>
      </c>
      <c r="AA18" s="76">
        <v>1738.8605329609329</v>
      </c>
      <c r="AB18" s="76">
        <v>76454.581513935962</v>
      </c>
      <c r="AC18" s="76">
        <v>799.1343339296501</v>
      </c>
      <c r="AD18" s="76">
        <v>224.66915364459919</v>
      </c>
      <c r="AE18" s="76">
        <v>260.77536482183581</v>
      </c>
      <c r="AF18" s="76">
        <v>8.5201038012320094</v>
      </c>
      <c r="AG18" s="76">
        <v>82.363963372162203</v>
      </c>
      <c r="AH18" s="76">
        <v>1215.5867787415634</v>
      </c>
      <c r="AI18" s="76">
        <v>1215.5867787415634</v>
      </c>
      <c r="AJ18" s="76">
        <v>12613562.008493306</v>
      </c>
      <c r="AK18" s="76">
        <v>0</v>
      </c>
      <c r="AL18" s="76">
        <v>377.46000779144038</v>
      </c>
      <c r="AM18" s="76">
        <v>101.15488251714537</v>
      </c>
      <c r="AN18" s="76">
        <v>1733.7359807010951</v>
      </c>
      <c r="AO18" s="76">
        <v>252.37880797720419</v>
      </c>
      <c r="AP18" s="76">
        <v>725.16952596040574</v>
      </c>
      <c r="AQ18" s="76">
        <v>138.78536488039143</v>
      </c>
      <c r="AR18" s="76">
        <v>1258.2643832631713</v>
      </c>
      <c r="AS18" s="76">
        <v>0</v>
      </c>
      <c r="AT18" s="76">
        <v>19022.169851904517</v>
      </c>
      <c r="AU18" s="76">
        <v>1334.3968726217927</v>
      </c>
      <c r="AV18" s="76">
        <v>148.26628300891227</v>
      </c>
      <c r="AW18" s="76">
        <v>1482.6631556307038</v>
      </c>
      <c r="AX18" s="76">
        <v>0</v>
      </c>
      <c r="AY18" s="76">
        <v>911.19213777928996</v>
      </c>
      <c r="AZ18" s="76">
        <v>0.28408552480916249</v>
      </c>
      <c r="BA18" s="76">
        <v>5031.158105972916</v>
      </c>
      <c r="BB18" s="76">
        <v>0.18668052122775391</v>
      </c>
      <c r="BC18" s="76">
        <v>51.82172562961248</v>
      </c>
      <c r="BD18" s="76">
        <v>274.9376736574128</v>
      </c>
      <c r="BE18" s="76">
        <v>0.11218109063752156</v>
      </c>
      <c r="BF18" s="76">
        <v>0</v>
      </c>
      <c r="BG18" s="76">
        <v>28.352237625622106</v>
      </c>
      <c r="BH18" s="76">
        <v>8280.1027778651678</v>
      </c>
      <c r="BI18" s="76">
        <v>7056.0295576509916</v>
      </c>
      <c r="BJ18" s="76">
        <v>1224.0732202141789</v>
      </c>
      <c r="BK18" s="76">
        <v>0.33492713612107783</v>
      </c>
      <c r="BL18" s="76">
        <v>1.3320165659705578E-2</v>
      </c>
      <c r="BM18" s="76">
        <v>45.563753346891758</v>
      </c>
      <c r="BN18" s="76">
        <v>5.4301372564581643</v>
      </c>
      <c r="BO18" s="76">
        <v>2712.2188240987234</v>
      </c>
      <c r="BP18" s="76">
        <v>23.052123879583558</v>
      </c>
      <c r="BQ18" s="76">
        <v>8.8755643309798984</v>
      </c>
      <c r="BR18" s="76">
        <v>3874.5550121640017</v>
      </c>
      <c r="BS18" s="76">
        <v>73.068730191586468</v>
      </c>
      <c r="BT18" s="76">
        <v>0.18438886812392183</v>
      </c>
      <c r="BU18" s="76">
        <v>30.091194504648989</v>
      </c>
      <c r="BV18" s="76">
        <v>1.572785047812739E-2</v>
      </c>
      <c r="BW18" s="76">
        <v>707.97074165379718</v>
      </c>
      <c r="BX18" s="76">
        <v>4746.016738850034</v>
      </c>
      <c r="BY18" s="76">
        <v>0</v>
      </c>
      <c r="BZ18" s="76">
        <v>277.65977096003172</v>
      </c>
      <c r="CA18" s="76">
        <v>835.91692306652089</v>
      </c>
      <c r="CB18" s="76">
        <v>0</v>
      </c>
      <c r="CC18" s="76">
        <v>2853.2127708004423</v>
      </c>
      <c r="CD18" s="76">
        <v>18306.472970893476</v>
      </c>
      <c r="CE18" s="76">
        <v>613.34608435914288</v>
      </c>
      <c r="CF18" s="76"/>
      <c r="CG18" s="41">
        <f t="shared" si="0"/>
        <v>-8.5639253544536072E-5</v>
      </c>
      <c r="CH18" s="41">
        <f t="shared" si="1"/>
        <v>-8.5260769232485089E-5</v>
      </c>
      <c r="CI18" s="41">
        <f t="shared" si="2"/>
        <v>-5.5368492411048977E-5</v>
      </c>
      <c r="CJ18" s="41">
        <f t="shared" si="3"/>
        <v>-3.8626667911037444E-5</v>
      </c>
      <c r="CK18" s="41">
        <f t="shared" si="3"/>
        <v>-3.1077184752408143E-5</v>
      </c>
      <c r="CL18" s="41">
        <f t="shared" si="4"/>
        <v>-6.5933894583284681E-5</v>
      </c>
      <c r="CM18" s="41">
        <f t="shared" si="5"/>
        <v>-8.4259547337630752E-5</v>
      </c>
      <c r="CN18" s="81">
        <f t="shared" si="6"/>
        <v>-6.0046064243319351E-5</v>
      </c>
      <c r="CO18" s="81">
        <f t="shared" si="7"/>
        <v>-6.6333653255757136E-5</v>
      </c>
      <c r="CP18" s="81">
        <f t="shared" si="8"/>
        <v>-6.6269986626831746E-5</v>
      </c>
      <c r="CQ18" s="81">
        <f t="shared" si="9"/>
        <v>-6.1998264421826975E-5</v>
      </c>
      <c r="CR18" s="80">
        <f t="shared" si="11"/>
        <v>-6.2220170956178667E-5</v>
      </c>
      <c r="CS18" s="80">
        <f t="shared" si="12"/>
        <v>-6.758472060711728E-5</v>
      </c>
      <c r="CT18" s="81">
        <f t="shared" si="10"/>
        <v>-6.9715168065226415E-5</v>
      </c>
    </row>
    <row r="19" spans="1:98">
      <c r="A19" s="94" t="s">
        <v>183</v>
      </c>
      <c r="B19" s="76">
        <v>565114.02631101024</v>
      </c>
      <c r="C19" s="76">
        <v>9285.4560340005628</v>
      </c>
      <c r="D19" s="76">
        <v>9245.3465599998563</v>
      </c>
      <c r="E19" s="76">
        <v>59275.400006998461</v>
      </c>
      <c r="F19" s="76">
        <v>50381.318914001626</v>
      </c>
      <c r="G19" s="76">
        <v>4712.3830910002725</v>
      </c>
      <c r="H19" s="76">
        <v>134310.06295399609</v>
      </c>
      <c r="I19" s="76">
        <v>3266.0156280000224</v>
      </c>
      <c r="J19" s="76">
        <v>1361.2526100000648</v>
      </c>
      <c r="K19" s="76">
        <v>8091.9091589999343</v>
      </c>
      <c r="L19" s="76">
        <v>4792.5397509997874</v>
      </c>
      <c r="M19" s="76">
        <v>1620.8725639999675</v>
      </c>
      <c r="N19" s="76">
        <v>1220.9531579999384</v>
      </c>
      <c r="O19" s="76">
        <v>938.49379599996507</v>
      </c>
      <c r="P19" s="94"/>
      <c r="Q19" s="94" t="s">
        <v>183</v>
      </c>
      <c r="R19" s="76">
        <v>7997.639799683654</v>
      </c>
      <c r="S19" s="76">
        <v>3549.4987412292876</v>
      </c>
      <c r="T19" s="76">
        <v>1621.5053882466104</v>
      </c>
      <c r="U19" s="76">
        <v>3267.2881712353815</v>
      </c>
      <c r="V19" s="76">
        <v>3267.2881712353815</v>
      </c>
      <c r="W19" s="76">
        <v>3194.9604189994207</v>
      </c>
      <c r="X19" s="76">
        <v>504.97710245686318</v>
      </c>
      <c r="Y19" s="76">
        <v>1361.7877265182583</v>
      </c>
      <c r="Z19" s="76">
        <v>1221.4343119621644</v>
      </c>
      <c r="AA19" s="76">
        <v>12808.836179725857</v>
      </c>
      <c r="AB19" s="76">
        <v>565427.24458340916</v>
      </c>
      <c r="AC19" s="76">
        <v>5950.2585938250068</v>
      </c>
      <c r="AD19" s="76">
        <v>1623.5856859416356</v>
      </c>
      <c r="AE19" s="76">
        <v>1958.5538789043458</v>
      </c>
      <c r="AF19" s="76">
        <v>64.453642386597735</v>
      </c>
      <c r="AG19" s="76">
        <v>623.07277768037886</v>
      </c>
      <c r="AH19" s="76">
        <v>8095.0898520210003</v>
      </c>
      <c r="AI19" s="76">
        <v>8095.0898520210003</v>
      </c>
      <c r="AJ19" s="76">
        <v>84345412.001826525</v>
      </c>
      <c r="AK19" s="76">
        <v>0</v>
      </c>
      <c r="AL19" s="76">
        <v>2823.554642461836</v>
      </c>
      <c r="AM19" s="76">
        <v>758.62894877722749</v>
      </c>
      <c r="AN19" s="76">
        <v>13101.902739668552</v>
      </c>
      <c r="AO19" s="76">
        <v>1888.4213306472125</v>
      </c>
      <c r="AP19" s="76">
        <v>4794.4353956903542</v>
      </c>
      <c r="AQ19" s="76">
        <v>938.8640532297303</v>
      </c>
      <c r="AR19" s="76">
        <v>9290.5588197732559</v>
      </c>
      <c r="AS19" s="76">
        <v>0</v>
      </c>
      <c r="AT19" s="76">
        <v>139669.27665393497</v>
      </c>
      <c r="AU19" s="76">
        <v>8323.1840754525256</v>
      </c>
      <c r="AV19" s="76">
        <v>924.79822874209765</v>
      </c>
      <c r="AW19" s="76">
        <v>9247.9823041946238</v>
      </c>
      <c r="AX19" s="76">
        <v>0</v>
      </c>
      <c r="AY19" s="76">
        <v>6829.2384818115024</v>
      </c>
      <c r="AZ19" s="76">
        <v>1.7508185982131539</v>
      </c>
      <c r="BA19" s="76">
        <v>37538.169511825712</v>
      </c>
      <c r="BB19" s="76">
        <v>0.98219650060351504</v>
      </c>
      <c r="BC19" s="76">
        <v>278.38028074361898</v>
      </c>
      <c r="BD19" s="76">
        <v>1914.8722874187738</v>
      </c>
      <c r="BE19" s="76">
        <v>0.65604023468201089</v>
      </c>
      <c r="BF19" s="76">
        <v>0</v>
      </c>
      <c r="BG19" s="76">
        <v>127.48225289185775</v>
      </c>
      <c r="BH19" s="76">
        <v>59308.537044340992</v>
      </c>
      <c r="BI19" s="76">
        <v>50409.845959700055</v>
      </c>
      <c r="BJ19" s="76">
        <v>8898.6910846409482</v>
      </c>
      <c r="BK19" s="76">
        <v>1.526403650909131</v>
      </c>
      <c r="BL19" s="76">
        <v>9.4271295955069834E-2</v>
      </c>
      <c r="BM19" s="76">
        <v>276.69038627270072</v>
      </c>
      <c r="BN19" s="76">
        <v>32.825576648974582</v>
      </c>
      <c r="BO19" s="76">
        <v>19500.94920884935</v>
      </c>
      <c r="BP19" s="76">
        <v>149.49760508055135</v>
      </c>
      <c r="BQ19" s="76">
        <v>61.468987882405457</v>
      </c>
      <c r="BR19" s="76">
        <v>27858.180100949652</v>
      </c>
      <c r="BS19" s="76">
        <v>528.91601564934535</v>
      </c>
      <c r="BT19" s="76">
        <v>1.1875297244112282</v>
      </c>
      <c r="BU19" s="76">
        <v>203.20350164453774</v>
      </c>
      <c r="BV19" s="76">
        <v>9.8511312857906583E-2</v>
      </c>
      <c r="BW19" s="76">
        <v>4714.2355031849065</v>
      </c>
      <c r="BX19" s="76">
        <v>35474.22134192886</v>
      </c>
      <c r="BY19" s="76">
        <v>0</v>
      </c>
      <c r="BZ19" s="76">
        <v>2100.4358143916693</v>
      </c>
      <c r="CA19" s="76">
        <v>6259.825448845374</v>
      </c>
      <c r="CB19" s="76">
        <v>0</v>
      </c>
      <c r="CC19" s="76">
        <v>21383.370677110408</v>
      </c>
      <c r="CD19" s="76">
        <v>134383.68481544551</v>
      </c>
      <c r="CE19" s="76">
        <v>4593.5167685027127</v>
      </c>
      <c r="CF19" s="76"/>
      <c r="CG19" s="41">
        <f t="shared" si="0"/>
        <v>5.542567655656541E-4</v>
      </c>
      <c r="CH19" s="41">
        <f t="shared" si="1"/>
        <v>5.4954605934358217E-4</v>
      </c>
      <c r="CI19" s="41">
        <f t="shared" si="2"/>
        <v>2.8508873925517624E-4</v>
      </c>
      <c r="CJ19" s="41">
        <f t="shared" si="3"/>
        <v>5.590352378662698E-4</v>
      </c>
      <c r="CK19" s="41">
        <f t="shared" si="3"/>
        <v>5.6622268557762897E-4</v>
      </c>
      <c r="CL19" s="41">
        <f t="shared" si="4"/>
        <v>3.930945657138361E-4</v>
      </c>
      <c r="CM19" s="41">
        <f t="shared" si="5"/>
        <v>5.4814851419309266E-4</v>
      </c>
      <c r="CN19" s="81">
        <f t="shared" si="6"/>
        <v>3.8963170428499608E-4</v>
      </c>
      <c r="CO19" s="81">
        <f t="shared" si="7"/>
        <v>3.931059630390459E-4</v>
      </c>
      <c r="CP19" s="81">
        <f t="shared" si="8"/>
        <v>3.9307077706481069E-4</v>
      </c>
      <c r="CQ19" s="81">
        <f t="shared" si="9"/>
        <v>3.9554073394410812E-4</v>
      </c>
      <c r="CR19" s="80">
        <f t="shared" si="11"/>
        <v>3.9042196203337848E-4</v>
      </c>
      <c r="CS19" s="80">
        <f t="shared" si="12"/>
        <v>3.940806074937408E-4</v>
      </c>
      <c r="CT19" s="81">
        <f t="shared" si="10"/>
        <v>3.9452283152359094E-4</v>
      </c>
    </row>
    <row r="20" spans="1:98">
      <c r="A20" s="94" t="s">
        <v>184</v>
      </c>
      <c r="B20" s="76">
        <v>7651.0522220000012</v>
      </c>
      <c r="C20" s="76">
        <v>125.25219499999996</v>
      </c>
      <c r="D20" s="76">
        <v>87.852984999999961</v>
      </c>
      <c r="E20" s="76">
        <v>763.55873600000018</v>
      </c>
      <c r="F20" s="76">
        <v>647.08367300000032</v>
      </c>
      <c r="G20" s="76">
        <v>52.438583000000008</v>
      </c>
      <c r="H20" s="76">
        <v>1800.5003000000006</v>
      </c>
      <c r="I20" s="76">
        <v>34.340325999999997</v>
      </c>
      <c r="J20" s="76">
        <v>15.161169000000006</v>
      </c>
      <c r="K20" s="76">
        <v>90.056279000000004</v>
      </c>
      <c r="L20" s="76">
        <v>52.823019000000009</v>
      </c>
      <c r="M20" s="76">
        <v>17.304092999999998</v>
      </c>
      <c r="N20" s="76">
        <v>13.821847</v>
      </c>
      <c r="O20" s="76">
        <v>10.661039999999996</v>
      </c>
      <c r="P20" s="94"/>
      <c r="Q20" s="94" t="s">
        <v>184</v>
      </c>
      <c r="R20" s="76">
        <v>111.58331746917509</v>
      </c>
      <c r="S20" s="76">
        <v>48.782756276747961</v>
      </c>
      <c r="T20" s="76">
        <v>17.30407639851456</v>
      </c>
      <c r="U20" s="76">
        <v>34.340304541253126</v>
      </c>
      <c r="V20" s="76">
        <v>34.340304541253126</v>
      </c>
      <c r="W20" s="76">
        <v>41.129837604606564</v>
      </c>
      <c r="X20" s="76">
        <v>7.043765211084839</v>
      </c>
      <c r="Y20" s="76">
        <v>15.161141913925539</v>
      </c>
      <c r="Z20" s="76">
        <v>13.821860193407428</v>
      </c>
      <c r="AA20" s="76">
        <v>173.84501393493721</v>
      </c>
      <c r="AB20" s="76">
        <v>7651.0498912570201</v>
      </c>
      <c r="AC20" s="76">
        <v>81.679118325236871</v>
      </c>
      <c r="AD20" s="76">
        <v>21.581962113500555</v>
      </c>
      <c r="AE20" s="76">
        <v>27.126150818506591</v>
      </c>
      <c r="AF20" s="76">
        <v>0.89925751259126641</v>
      </c>
      <c r="AG20" s="76">
        <v>8.693121444771462</v>
      </c>
      <c r="AH20" s="76">
        <v>90.056271103411092</v>
      </c>
      <c r="AI20" s="76">
        <v>90.056271103411092</v>
      </c>
      <c r="AJ20" s="76">
        <v>943732.59725634789</v>
      </c>
      <c r="AK20" s="76">
        <v>0</v>
      </c>
      <c r="AL20" s="76">
        <v>38.945339185543197</v>
      </c>
      <c r="AM20" s="76">
        <v>10.491564210885873</v>
      </c>
      <c r="AN20" s="76">
        <v>182.60689186628161</v>
      </c>
      <c r="AO20" s="76">
        <v>26.054528725296386</v>
      </c>
      <c r="AP20" s="76">
        <v>52.823166230847285</v>
      </c>
      <c r="AQ20" s="76">
        <v>10.66103412719853</v>
      </c>
      <c r="AR20" s="76">
        <v>125.2521543048</v>
      </c>
      <c r="AS20" s="76">
        <v>0</v>
      </c>
      <c r="AT20" s="76">
        <v>1872.4341475002348</v>
      </c>
      <c r="AU20" s="76">
        <v>79.067656068166897</v>
      </c>
      <c r="AV20" s="76">
        <v>8.7852737335824553</v>
      </c>
      <c r="AW20" s="76">
        <v>87.852929801749369</v>
      </c>
      <c r="AX20" s="76">
        <v>0</v>
      </c>
      <c r="AY20" s="76">
        <v>94.383118231782944</v>
      </c>
      <c r="AZ20" s="76">
        <v>1.7242307445559619E-2</v>
      </c>
      <c r="BA20" s="76">
        <v>516.38432316142791</v>
      </c>
      <c r="BB20" s="76">
        <v>7.7775196790070373E-3</v>
      </c>
      <c r="BC20" s="76">
        <v>2.0281856895782009</v>
      </c>
      <c r="BD20" s="76">
        <v>21.881233287587428</v>
      </c>
      <c r="BE20" s="76">
        <v>9.4807921206810069E-3</v>
      </c>
      <c r="BF20" s="76">
        <v>0</v>
      </c>
      <c r="BG20" s="76">
        <v>0.49038112281397955</v>
      </c>
      <c r="BH20" s="76">
        <v>763.59085066402122</v>
      </c>
      <c r="BI20" s="76">
        <v>647.11581558297371</v>
      </c>
      <c r="BJ20" s="76">
        <v>116.47503508104742</v>
      </c>
      <c r="BK20" s="76">
        <v>6.9262856198019146E-3</v>
      </c>
      <c r="BL20" s="76">
        <v>1.3938262978334078E-3</v>
      </c>
      <c r="BM20" s="76">
        <v>4.7036389347266541</v>
      </c>
      <c r="BN20" s="76">
        <v>0.29319031178866495</v>
      </c>
      <c r="BO20" s="76">
        <v>252.4382794027679</v>
      </c>
      <c r="BP20" s="76">
        <v>1.591344076676753</v>
      </c>
      <c r="BQ20" s="76">
        <v>0.72062746804675992</v>
      </c>
      <c r="BR20" s="76">
        <v>360.6178378169833</v>
      </c>
      <c r="BS20" s="76">
        <v>7.0437349706231913</v>
      </c>
      <c r="BT20" s="76">
        <v>1.2591584208292683E-2</v>
      </c>
      <c r="BU20" s="76">
        <v>2.2943019227610688</v>
      </c>
      <c r="BV20" s="76">
        <v>1.3832338718122543E-3</v>
      </c>
      <c r="BW20" s="76">
        <v>52.43859346704366</v>
      </c>
      <c r="BX20" s="76">
        <v>488.89923920377913</v>
      </c>
      <c r="BY20" s="76">
        <v>0</v>
      </c>
      <c r="BZ20" s="76">
        <v>29.304983659567565</v>
      </c>
      <c r="CA20" s="76">
        <v>86.439142949279358</v>
      </c>
      <c r="CB20" s="76">
        <v>0</v>
      </c>
      <c r="CC20" s="76">
        <v>295.51355145680321</v>
      </c>
      <c r="CD20" s="76">
        <v>1800.4997422796894</v>
      </c>
      <c r="CE20" s="76">
        <v>63.435986807818139</v>
      </c>
      <c r="CF20" s="76"/>
      <c r="CG20" s="41">
        <f t="shared" si="0"/>
        <v>-3.0463038460622832E-7</v>
      </c>
      <c r="CH20" s="41">
        <f t="shared" si="1"/>
        <v>-3.2490608213716994E-7</v>
      </c>
      <c r="CI20" s="41">
        <f t="shared" si="2"/>
        <v>-6.2830250551560978E-7</v>
      </c>
      <c r="CJ20" s="41">
        <f t="shared" si="3"/>
        <v>4.2059192707654696E-5</v>
      </c>
      <c r="CK20" s="41">
        <f t="shared" si="3"/>
        <v>4.9672993330790697E-5</v>
      </c>
      <c r="CL20" s="41">
        <f t="shared" si="4"/>
        <v>1.9960576835904006E-7</v>
      </c>
      <c r="CM20" s="41">
        <f t="shared" si="5"/>
        <v>-3.0975852169268917E-7</v>
      </c>
      <c r="CN20" s="81">
        <f t="shared" si="6"/>
        <v>-6.2488477459043001E-7</v>
      </c>
      <c r="CO20" s="81">
        <f t="shared" si="7"/>
        <v>-1.7865426121016636E-6</v>
      </c>
      <c r="CP20" s="81">
        <f t="shared" si="8"/>
        <v>-8.7685045388660855E-8</v>
      </c>
      <c r="CQ20" s="81">
        <f t="shared" si="9"/>
        <v>2.7872478715318544E-6</v>
      </c>
      <c r="CR20" s="80">
        <f t="shared" si="11"/>
        <v>-9.593964524992477E-7</v>
      </c>
      <c r="CS20" s="80">
        <f t="shared" si="12"/>
        <v>9.545328802939041E-7</v>
      </c>
      <c r="CT20" s="81">
        <f t="shared" si="10"/>
        <v>-5.5086571914809698E-7</v>
      </c>
    </row>
    <row r="21" spans="1:98">
      <c r="A21" s="94" t="s">
        <v>185</v>
      </c>
      <c r="B21" s="76">
        <v>9214.6951369999915</v>
      </c>
      <c r="C21" s="76">
        <v>151.70539099999996</v>
      </c>
      <c r="D21" s="76">
        <v>158.08723300000005</v>
      </c>
      <c r="E21" s="76">
        <v>969.74392699999999</v>
      </c>
      <c r="F21" s="76">
        <v>823.04145600000004</v>
      </c>
      <c r="G21" s="76">
        <v>79.111531999999997</v>
      </c>
      <c r="H21" s="76">
        <v>2187.6493809999979</v>
      </c>
      <c r="I21" s="76">
        <v>53.297877999999997</v>
      </c>
      <c r="J21" s="76">
        <v>22.862958000000006</v>
      </c>
      <c r="K21" s="76">
        <v>135.85540500000005</v>
      </c>
      <c r="L21" s="76">
        <v>80.069071000000022</v>
      </c>
      <c r="M21" s="76">
        <v>26.650909999999989</v>
      </c>
      <c r="N21" s="76">
        <v>20.677312000000008</v>
      </c>
      <c r="O21" s="76">
        <v>15.921876000000003</v>
      </c>
      <c r="P21" s="94"/>
      <c r="Q21" s="94" t="s">
        <v>185</v>
      </c>
      <c r="R21" s="76">
        <v>130.46752888403572</v>
      </c>
      <c r="S21" s="76">
        <v>57.477562907017202</v>
      </c>
      <c r="T21" s="76">
        <v>26.650910525847721</v>
      </c>
      <c r="U21" s="76">
        <v>53.297857323694167</v>
      </c>
      <c r="V21" s="76">
        <v>53.297857323694167</v>
      </c>
      <c r="W21" s="76">
        <v>50.134738615056463</v>
      </c>
      <c r="X21" s="76">
        <v>8.2368389205687915</v>
      </c>
      <c r="Y21" s="76">
        <v>22.863012199785963</v>
      </c>
      <c r="Z21" s="76">
        <v>20.677316155858488</v>
      </c>
      <c r="AA21" s="76">
        <v>206.15145654720922</v>
      </c>
      <c r="AB21" s="76">
        <v>9214.692550692529</v>
      </c>
      <c r="AC21" s="76">
        <v>96.296605576166939</v>
      </c>
      <c r="AD21" s="76">
        <v>25.869334862879015</v>
      </c>
      <c r="AE21" s="76">
        <v>31.835357804027517</v>
      </c>
      <c r="AF21" s="76">
        <v>1.0514498539631938</v>
      </c>
      <c r="AG21" s="76">
        <v>10.164344676879578</v>
      </c>
      <c r="AH21" s="76">
        <v>135.85537316118101</v>
      </c>
      <c r="AI21" s="76">
        <v>135.85537316118101</v>
      </c>
      <c r="AJ21" s="76">
        <v>1419738.401396628</v>
      </c>
      <c r="AK21" s="76">
        <v>0</v>
      </c>
      <c r="AL21" s="76">
        <v>45.802691225048925</v>
      </c>
      <c r="AM21" s="76">
        <v>12.322227802300633</v>
      </c>
      <c r="AN21" s="76">
        <v>213.62437398209332</v>
      </c>
      <c r="AO21" s="76">
        <v>30.637612310898003</v>
      </c>
      <c r="AP21" s="76">
        <v>80.069298461947255</v>
      </c>
      <c r="AQ21" s="76">
        <v>15.921851705983894</v>
      </c>
      <c r="AR21" s="76">
        <v>151.70534814729081</v>
      </c>
      <c r="AS21" s="76">
        <v>0</v>
      </c>
      <c r="AT21" s="76">
        <v>2272.8309644670053</v>
      </c>
      <c r="AU21" s="76">
        <v>142.27845629590436</v>
      </c>
      <c r="AV21" s="76">
        <v>15.808722879677244</v>
      </c>
      <c r="AW21" s="76">
        <v>158.08717917558161</v>
      </c>
      <c r="AX21" s="76">
        <v>0</v>
      </c>
      <c r="AY21" s="76">
        <v>110.88938352204897</v>
      </c>
      <c r="AZ21" s="76">
        <v>2.5510302727668552E-2</v>
      </c>
      <c r="BA21" s="76">
        <v>608.13565811736316</v>
      </c>
      <c r="BB21" s="76">
        <v>1.295453569007424E-2</v>
      </c>
      <c r="BC21" s="76">
        <v>3.6122326409717984</v>
      </c>
      <c r="BD21" s="76">
        <v>29.921334044323931</v>
      </c>
      <c r="BE21" s="76">
        <v>1.0815073441470043E-2</v>
      </c>
      <c r="BF21" s="76">
        <v>0</v>
      </c>
      <c r="BG21" s="76">
        <v>1.371581455601669</v>
      </c>
      <c r="BH21" s="76">
        <v>969.78605698993033</v>
      </c>
      <c r="BI21" s="76">
        <v>823.08361896460997</v>
      </c>
      <c r="BJ21" s="76">
        <v>146.70243802532011</v>
      </c>
      <c r="BK21" s="76">
        <v>1.6981552913683536E-2</v>
      </c>
      <c r="BL21" s="76">
        <v>1.6197518697950253E-3</v>
      </c>
      <c r="BM21" s="76">
        <v>4.9113914504759233</v>
      </c>
      <c r="BN21" s="76">
        <v>0.46281305356680275</v>
      </c>
      <c r="BO21" s="76">
        <v>319.67609693722892</v>
      </c>
      <c r="BP21" s="76">
        <v>2.2540983877599388</v>
      </c>
      <c r="BQ21" s="76">
        <v>0.96779929606419879</v>
      </c>
      <c r="BR21" s="76">
        <v>456.6730104664428</v>
      </c>
      <c r="BS21" s="76">
        <v>8.4349490498401103</v>
      </c>
      <c r="BT21" s="76">
        <v>1.7859685191002936E-2</v>
      </c>
      <c r="BU21" s="76">
        <v>3.1458940072862753</v>
      </c>
      <c r="BV21" s="76">
        <v>1.6263230542833047E-3</v>
      </c>
      <c r="BW21" s="76">
        <v>79.111507595033004</v>
      </c>
      <c r="BX21" s="76">
        <v>575.22132267571692</v>
      </c>
      <c r="BY21" s="76">
        <v>0</v>
      </c>
      <c r="BZ21" s="76">
        <v>34.264741743538529</v>
      </c>
      <c r="CA21" s="76">
        <v>101.60067738433243</v>
      </c>
      <c r="CB21" s="76">
        <v>0</v>
      </c>
      <c r="CC21" s="76">
        <v>347.20317723943839</v>
      </c>
      <c r="CD21" s="76">
        <v>2187.6487960008158</v>
      </c>
      <c r="CE21" s="76">
        <v>74.559020826095548</v>
      </c>
      <c r="CF21" s="76"/>
      <c r="CG21" s="41">
        <f t="shared" si="0"/>
        <v>-2.8067205957737979E-7</v>
      </c>
      <c r="CH21" s="41">
        <f t="shared" si="1"/>
        <v>-2.8247321255155373E-7</v>
      </c>
      <c r="CI21" s="41">
        <f t="shared" si="2"/>
        <v>-3.4047289855492173E-7</v>
      </c>
      <c r="CJ21" s="41">
        <f t="shared" si="3"/>
        <v>4.3444448330476516E-5</v>
      </c>
      <c r="CK21" s="41">
        <f t="shared" si="3"/>
        <v>5.1228239236990601E-5</v>
      </c>
      <c r="CL21" s="41">
        <f t="shared" si="4"/>
        <v>-3.0848811009088532E-7</v>
      </c>
      <c r="CM21" s="41">
        <f t="shared" si="5"/>
        <v>-2.674099365367342E-7</v>
      </c>
      <c r="CN21" s="81">
        <f t="shared" si="6"/>
        <v>-3.8793863106775552E-7</v>
      </c>
      <c r="CO21" s="81">
        <f t="shared" si="7"/>
        <v>2.3706375158065596E-6</v>
      </c>
      <c r="CP21" s="81">
        <f t="shared" si="8"/>
        <v>-2.3435813275729355E-7</v>
      </c>
      <c r="CQ21" s="81">
        <f t="shared" si="9"/>
        <v>2.8408216105455949E-6</v>
      </c>
      <c r="CR21" s="80">
        <f t="shared" si="11"/>
        <v>1.9730948458442802E-8</v>
      </c>
      <c r="CS21" s="80">
        <f t="shared" si="12"/>
        <v>2.0098639902802995E-7</v>
      </c>
      <c r="CT21" s="81">
        <f t="shared" si="10"/>
        <v>-1.5258262348632036E-6</v>
      </c>
    </row>
    <row r="22" spans="1:98">
      <c r="A22" s="94" t="s">
        <v>330</v>
      </c>
      <c r="B22" s="76">
        <v>3408.241454</v>
      </c>
      <c r="C22" s="76">
        <v>55.987596000000018</v>
      </c>
      <c r="D22" s="76">
        <v>49.055500999999992</v>
      </c>
      <c r="E22" s="76">
        <v>348.99471199999994</v>
      </c>
      <c r="F22" s="76">
        <v>295.7582329999999</v>
      </c>
      <c r="G22" s="76">
        <v>26.392850999999993</v>
      </c>
      <c r="H22" s="76">
        <v>804.82172999999989</v>
      </c>
      <c r="I22" s="76">
        <v>17.283822000000001</v>
      </c>
      <c r="J22" s="76">
        <v>7.6307659999999995</v>
      </c>
      <c r="K22" s="76">
        <v>45.326207000000004</v>
      </c>
      <c r="L22" s="76">
        <v>26.586342000000002</v>
      </c>
      <c r="M22" s="76">
        <v>8.7093189999999989</v>
      </c>
      <c r="N22" s="76">
        <v>6.956671</v>
      </c>
      <c r="O22" s="76">
        <v>5.3658029999999997</v>
      </c>
      <c r="P22" s="94"/>
      <c r="Q22" s="94" t="s">
        <v>330</v>
      </c>
      <c r="R22" s="76">
        <v>49.078985002882554</v>
      </c>
      <c r="S22" s="76">
        <v>21.456675516422777</v>
      </c>
      <c r="T22" s="76">
        <v>8.7093228644985317</v>
      </c>
      <c r="U22" s="76">
        <v>17.283820657555186</v>
      </c>
      <c r="V22" s="76">
        <v>17.283820657555186</v>
      </c>
      <c r="W22" s="76">
        <v>18.090612815688086</v>
      </c>
      <c r="X22" s="76">
        <v>3.0981348191738185</v>
      </c>
      <c r="Y22" s="76">
        <v>7.6307681198059933</v>
      </c>
      <c r="Z22" s="76">
        <v>6.956674809804837</v>
      </c>
      <c r="AA22" s="76">
        <v>76.464291805287786</v>
      </c>
      <c r="AB22" s="76">
        <v>3408.2403500939722</v>
      </c>
      <c r="AC22" s="76">
        <v>35.925880245010667</v>
      </c>
      <c r="AD22" s="76">
        <v>9.4926460946609552</v>
      </c>
      <c r="AE22" s="76">
        <v>11.931210309588453</v>
      </c>
      <c r="AF22" s="76">
        <v>0.39552990599139093</v>
      </c>
      <c r="AG22" s="76">
        <v>3.8236169846833894</v>
      </c>
      <c r="AH22" s="76">
        <v>45.326196885332102</v>
      </c>
      <c r="AI22" s="76">
        <v>45.326196885332102</v>
      </c>
      <c r="AJ22" s="76">
        <v>474989.8788736586</v>
      </c>
      <c r="AK22" s="76">
        <v>0</v>
      </c>
      <c r="AL22" s="76">
        <v>17.129790377806067</v>
      </c>
      <c r="AM22" s="76">
        <v>4.6146370114419888</v>
      </c>
      <c r="AN22" s="76">
        <v>80.318057062040268</v>
      </c>
      <c r="AO22" s="76">
        <v>11.459868704817652</v>
      </c>
      <c r="AP22" s="76">
        <v>26.586407052072069</v>
      </c>
      <c r="AQ22" s="76">
        <v>5.365837874290083</v>
      </c>
      <c r="AR22" s="76">
        <v>55.987586203475594</v>
      </c>
      <c r="AS22" s="76">
        <v>0</v>
      </c>
      <c r="AT22" s="76">
        <v>836.46119799158953</v>
      </c>
      <c r="AU22" s="76">
        <v>44.149928967079475</v>
      </c>
      <c r="AV22" s="76">
        <v>4.9055589874171188</v>
      </c>
      <c r="AW22" s="76">
        <v>49.055487954496606</v>
      </c>
      <c r="AX22" s="76">
        <v>0</v>
      </c>
      <c r="AY22" s="76">
        <v>41.513640843378134</v>
      </c>
      <c r="AZ22" s="76">
        <v>8.0454272281838875E-3</v>
      </c>
      <c r="BA22" s="76">
        <v>227.12734264786124</v>
      </c>
      <c r="BB22" s="76">
        <v>3.513082447350871E-3</v>
      </c>
      <c r="BC22" s="76">
        <v>0.95601623924557844</v>
      </c>
      <c r="BD22" s="76">
        <v>10.280396589449781</v>
      </c>
      <c r="BE22" s="76">
        <v>3.8848741987576952E-3</v>
      </c>
      <c r="BF22" s="76">
        <v>0</v>
      </c>
      <c r="BG22" s="76">
        <v>0.23133671676670139</v>
      </c>
      <c r="BH22" s="76">
        <v>349.00987606541111</v>
      </c>
      <c r="BI22" s="76">
        <v>295.77341172792762</v>
      </c>
      <c r="BJ22" s="76">
        <v>53.23646433748354</v>
      </c>
      <c r="BK22" s="76">
        <v>3.1700131726163905E-3</v>
      </c>
      <c r="BL22" s="76">
        <v>6.0933525135446471E-4</v>
      </c>
      <c r="BM22" s="76">
        <v>1.8870141150922912</v>
      </c>
      <c r="BN22" s="76">
        <v>0.13980731603807384</v>
      </c>
      <c r="BO22" s="76">
        <v>115.3395368089199</v>
      </c>
      <c r="BP22" s="76">
        <v>0.74231822505883593</v>
      </c>
      <c r="BQ22" s="76">
        <v>0.33503560574744956</v>
      </c>
      <c r="BR22" s="76">
        <v>164.76754212205893</v>
      </c>
      <c r="BS22" s="76">
        <v>3.0981423749643122</v>
      </c>
      <c r="BT22" s="76">
        <v>5.8622743982759858E-3</v>
      </c>
      <c r="BU22" s="76">
        <v>1.0687359788797213</v>
      </c>
      <c r="BV22" s="76">
        <v>5.8700397383113704E-4</v>
      </c>
      <c r="BW22" s="76">
        <v>26.392832368260056</v>
      </c>
      <c r="BX22" s="76">
        <v>215.03828515571357</v>
      </c>
      <c r="BY22" s="76">
        <v>0</v>
      </c>
      <c r="BZ22" s="76">
        <v>12.889573757308598</v>
      </c>
      <c r="CA22" s="76">
        <v>38.01953705431638</v>
      </c>
      <c r="CB22" s="76">
        <v>0</v>
      </c>
      <c r="CC22" s="76">
        <v>129.97916240083333</v>
      </c>
      <c r="CD22" s="76">
        <v>804.821494403016</v>
      </c>
      <c r="CE22" s="76">
        <v>27.901764331586172</v>
      </c>
      <c r="CF22" s="76"/>
      <c r="CG22" s="41">
        <f t="shared" si="0"/>
        <v>-3.2389314039642373E-7</v>
      </c>
      <c r="CH22" s="41">
        <f t="shared" si="1"/>
        <v>-1.7497669347470298E-7</v>
      </c>
      <c r="CI22" s="41">
        <f t="shared" si="2"/>
        <v>-2.6593354712404316E-7</v>
      </c>
      <c r="CJ22" s="41">
        <f t="shared" si="3"/>
        <v>4.3450702517149358E-5</v>
      </c>
      <c r="CK22" s="41">
        <f t="shared" si="3"/>
        <v>5.1321404559915284E-5</v>
      </c>
      <c r="CL22" s="41">
        <f t="shared" si="4"/>
        <v>-7.0593888994966319E-7</v>
      </c>
      <c r="CM22" s="41">
        <f t="shared" si="5"/>
        <v>-2.9273188720256599E-7</v>
      </c>
      <c r="CN22" s="81">
        <f t="shared" si="6"/>
        <v>-7.7670599411802229E-8</v>
      </c>
      <c r="CO22" s="81">
        <f t="shared" si="7"/>
        <v>2.7779727406788071E-7</v>
      </c>
      <c r="CP22" s="81">
        <f t="shared" si="8"/>
        <v>-2.2315275358165024E-7</v>
      </c>
      <c r="CQ22" s="81">
        <f t="shared" si="9"/>
        <v>2.4468229614612782E-6</v>
      </c>
      <c r="CR22" s="80">
        <f t="shared" si="11"/>
        <v>4.4371994328548347E-7</v>
      </c>
      <c r="CS22" s="80">
        <f t="shared" si="12"/>
        <v>5.4764769484435872E-7</v>
      </c>
      <c r="CT22" s="81">
        <f t="shared" si="10"/>
        <v>6.4993608754009012E-6</v>
      </c>
    </row>
    <row r="23" spans="1:98">
      <c r="A23" s="94" t="s">
        <v>187</v>
      </c>
      <c r="B23" s="76">
        <v>62567.84104500011</v>
      </c>
      <c r="C23" s="76">
        <v>1021.637219000003</v>
      </c>
      <c r="D23" s="76">
        <v>675.0561400000023</v>
      </c>
      <c r="E23" s="76">
        <v>6244.0230690000017</v>
      </c>
      <c r="F23" s="76">
        <v>5305.2602190000107</v>
      </c>
      <c r="G23" s="76">
        <v>415.2222359999987</v>
      </c>
      <c r="H23" s="76">
        <v>14763.139867999984</v>
      </c>
      <c r="I23" s="76">
        <v>288.60700399999945</v>
      </c>
      <c r="J23" s="76">
        <v>119.93853000000031</v>
      </c>
      <c r="K23" s="76">
        <v>712.99793899999793</v>
      </c>
      <c r="L23" s="76">
        <v>422.49498899999884</v>
      </c>
      <c r="M23" s="76">
        <v>143.12297899999936</v>
      </c>
      <c r="N23" s="76">
        <v>107.48455800000021</v>
      </c>
      <c r="O23" s="76">
        <v>82.603482999999585</v>
      </c>
      <c r="P23" s="94"/>
      <c r="Q23" s="94" t="s">
        <v>187</v>
      </c>
      <c r="R23" s="76">
        <v>908.34311532317213</v>
      </c>
      <c r="S23" s="76">
        <v>402.03124394108204</v>
      </c>
      <c r="T23" s="76">
        <v>143.12367627979779</v>
      </c>
      <c r="U23" s="76">
        <v>288.60865198773365</v>
      </c>
      <c r="V23" s="76">
        <v>288.60865198773365</v>
      </c>
      <c r="W23" s="76">
        <v>357.71147178438804</v>
      </c>
      <c r="X23" s="76">
        <v>57.350905816188586</v>
      </c>
      <c r="Y23" s="76">
        <v>119.93926845935721</v>
      </c>
      <c r="Z23" s="76">
        <v>107.48524196505022</v>
      </c>
      <c r="AA23" s="76">
        <v>1447.4975619183185</v>
      </c>
      <c r="AB23" s="76">
        <v>62568.371716992675</v>
      </c>
      <c r="AC23" s="76">
        <v>673.80373658194378</v>
      </c>
      <c r="AD23" s="76">
        <v>182.79826892645187</v>
      </c>
      <c r="AE23" s="76">
        <v>222.14649569208214</v>
      </c>
      <c r="AF23" s="76">
        <v>7.3204011604449963</v>
      </c>
      <c r="AG23" s="76">
        <v>70.766381857527676</v>
      </c>
      <c r="AH23" s="76">
        <v>713.00216125000304</v>
      </c>
      <c r="AI23" s="76">
        <v>713.00216125000304</v>
      </c>
      <c r="AJ23" s="76">
        <v>7427638.7546735229</v>
      </c>
      <c r="AK23" s="76">
        <v>0</v>
      </c>
      <c r="AL23" s="76">
        <v>320.01684477409009</v>
      </c>
      <c r="AM23" s="76">
        <v>86.023291846057603</v>
      </c>
      <c r="AN23" s="76">
        <v>1487.7803413333213</v>
      </c>
      <c r="AO23" s="76">
        <v>214.04164399295399</v>
      </c>
      <c r="AP23" s="76">
        <v>422.49877588147257</v>
      </c>
      <c r="AQ23" s="76">
        <v>82.603966395675641</v>
      </c>
      <c r="AR23" s="76">
        <v>1021.6458453291224</v>
      </c>
      <c r="AS23" s="76">
        <v>0</v>
      </c>
      <c r="AT23" s="76">
        <v>15360.871536445158</v>
      </c>
      <c r="AU23" s="76">
        <v>607.55253178282271</v>
      </c>
      <c r="AV23" s="76">
        <v>67.505807214471147</v>
      </c>
      <c r="AW23" s="76">
        <v>675.05833899729384</v>
      </c>
      <c r="AX23" s="76">
        <v>0</v>
      </c>
      <c r="AY23" s="76">
        <v>774.29456844962726</v>
      </c>
      <c r="AZ23" s="76">
        <v>3.4440031526094442E-2</v>
      </c>
      <c r="BA23" s="76">
        <v>4252.4445106115654</v>
      </c>
      <c r="BB23" s="76">
        <v>0.60978733280422415</v>
      </c>
      <c r="BC23" s="76">
        <v>37.643328302826866</v>
      </c>
      <c r="BD23" s="76">
        <v>246.58849881997602</v>
      </c>
      <c r="BE23" s="76">
        <v>0.2043197395139911</v>
      </c>
      <c r="BF23" s="76">
        <v>0</v>
      </c>
      <c r="BG23" s="76">
        <v>38.652016186885803</v>
      </c>
      <c r="BH23" s="76">
        <v>6244.0925671451432</v>
      </c>
      <c r="BI23" s="76">
        <v>5305.3221558376335</v>
      </c>
      <c r="BJ23" s="76">
        <v>938.77041130750638</v>
      </c>
      <c r="BK23" s="76">
        <v>0.16998665846877975</v>
      </c>
      <c r="BL23" s="76">
        <v>6.5790547095465654E-2</v>
      </c>
      <c r="BM23" s="76">
        <v>14.166321613066795</v>
      </c>
      <c r="BN23" s="76">
        <v>2.0095037868571457</v>
      </c>
      <c r="BO23" s="76">
        <v>2024.9682043453101</v>
      </c>
      <c r="BP23" s="76">
        <v>5.1166393480381629</v>
      </c>
      <c r="BQ23" s="76">
        <v>20.336492936832073</v>
      </c>
      <c r="BR23" s="76">
        <v>2892.570770703881</v>
      </c>
      <c r="BS23" s="76">
        <v>59.569679352310999</v>
      </c>
      <c r="BT23" s="76">
        <v>0.31721705559946428</v>
      </c>
      <c r="BU23" s="76">
        <v>21.846376318171043</v>
      </c>
      <c r="BV23" s="76">
        <v>2.2462110782585691E-2</v>
      </c>
      <c r="BW23" s="76">
        <v>415.22467681013245</v>
      </c>
      <c r="BX23" s="76">
        <v>4019.992296216974</v>
      </c>
      <c r="BY23" s="76">
        <v>0</v>
      </c>
      <c r="BZ23" s="76">
        <v>238.55939093946722</v>
      </c>
      <c r="CA23" s="76">
        <v>709.62359016283995</v>
      </c>
      <c r="CB23" s="76">
        <v>0</v>
      </c>
      <c r="CC23" s="76">
        <v>2424.4115020113959</v>
      </c>
      <c r="CD23" s="76">
        <v>14763.263337940994</v>
      </c>
      <c r="CE23" s="76">
        <v>520.73722210948233</v>
      </c>
      <c r="CF23" s="76"/>
      <c r="CG23" s="41">
        <f t="shared" si="0"/>
        <v>8.4815455304439543E-6</v>
      </c>
      <c r="CH23" s="41">
        <f t="shared" si="1"/>
        <v>8.4436323960430895E-6</v>
      </c>
      <c r="CI23" s="41">
        <f t="shared" si="2"/>
        <v>3.2575028375321266E-6</v>
      </c>
      <c r="CJ23" s="41">
        <f t="shared" si="3"/>
        <v>1.1130347273473772E-5</v>
      </c>
      <c r="CK23" s="41">
        <f t="shared" si="3"/>
        <v>1.1674608796951088E-5</v>
      </c>
      <c r="CL23" s="41">
        <f t="shared" si="4"/>
        <v>5.878322310630145E-6</v>
      </c>
      <c r="CM23" s="41">
        <f t="shared" si="5"/>
        <v>8.3633930257786577E-6</v>
      </c>
      <c r="CN23" s="81">
        <f t="shared" si="6"/>
        <v>5.7101446304545129E-6</v>
      </c>
      <c r="CO23" s="81">
        <f t="shared" si="7"/>
        <v>6.1569818881034964E-6</v>
      </c>
      <c r="CP23" s="81">
        <f t="shared" si="8"/>
        <v>5.921826381483979E-6</v>
      </c>
      <c r="CQ23" s="81">
        <f t="shared" si="9"/>
        <v>8.9631393799310099E-6</v>
      </c>
      <c r="CR23" s="80">
        <f t="shared" si="11"/>
        <v>4.8718927128422588E-6</v>
      </c>
      <c r="CS23" s="80">
        <f t="shared" si="12"/>
        <v>6.3633796588291644E-6</v>
      </c>
      <c r="CT23" s="81">
        <f t="shared" si="10"/>
        <v>5.852001132402341E-6</v>
      </c>
    </row>
    <row r="24" spans="1:98">
      <c r="A24" s="94" t="s">
        <v>188</v>
      </c>
      <c r="B24" s="76">
        <v>730090.91629800445</v>
      </c>
      <c r="C24" s="76">
        <v>11877.859892000259</v>
      </c>
      <c r="D24" s="76">
        <v>4975.8372539999482</v>
      </c>
      <c r="E24" s="76">
        <v>69990.270900001109</v>
      </c>
      <c r="F24" s="76">
        <v>59374.772816000914</v>
      </c>
      <c r="G24" s="76">
        <v>3960.4308849999984</v>
      </c>
      <c r="H24" s="76">
        <v>171087.07835399781</v>
      </c>
      <c r="I24" s="76">
        <v>2667.7747780000022</v>
      </c>
      <c r="J24" s="76">
        <v>1144.553454000026</v>
      </c>
      <c r="K24" s="76">
        <v>6801.1084519998949</v>
      </c>
      <c r="L24" s="76">
        <v>4008.2681010000597</v>
      </c>
      <c r="M24" s="76">
        <v>1334.0380589999831</v>
      </c>
      <c r="N24" s="76">
        <v>1035.179985999979</v>
      </c>
      <c r="O24" s="76">
        <v>797.11323699998889</v>
      </c>
      <c r="P24" s="94"/>
      <c r="Q24" s="94" t="s">
        <v>188</v>
      </c>
      <c r="R24" s="76">
        <v>10832.351846014993</v>
      </c>
      <c r="S24" s="76">
        <v>4757.6220187440967</v>
      </c>
      <c r="T24" s="76">
        <v>1334.0446594819264</v>
      </c>
      <c r="U24" s="76">
        <v>2667.7912798556413</v>
      </c>
      <c r="V24" s="76">
        <v>2667.7912798556413</v>
      </c>
      <c r="W24" s="76">
        <v>4094.6401882192836</v>
      </c>
      <c r="X24" s="76">
        <v>683.84754571372093</v>
      </c>
      <c r="Y24" s="76">
        <v>1144.5552258896116</v>
      </c>
      <c r="Z24" s="76">
        <v>1035.1803470087834</v>
      </c>
      <c r="AA24" s="76">
        <v>17020.333883187934</v>
      </c>
      <c r="AB24" s="76">
        <v>730091.12789345952</v>
      </c>
      <c r="AC24" s="76">
        <v>7968.8533003248067</v>
      </c>
      <c r="AD24" s="76">
        <v>2126.7677739366868</v>
      </c>
      <c r="AE24" s="76">
        <v>2639.2668551724282</v>
      </c>
      <c r="AF24" s="76">
        <v>87.298765851524848</v>
      </c>
      <c r="AG24" s="76">
        <v>843.91664012431909</v>
      </c>
      <c r="AH24" s="76">
        <v>6801.1206901329942</v>
      </c>
      <c r="AI24" s="76">
        <v>6801.1206901329942</v>
      </c>
      <c r="AJ24" s="76">
        <v>71075202.166983351</v>
      </c>
      <c r="AK24" s="76">
        <v>0</v>
      </c>
      <c r="AL24" s="76">
        <v>3794.0235029222604</v>
      </c>
      <c r="AM24" s="76">
        <v>1021.2481238407327</v>
      </c>
      <c r="AN24" s="76">
        <v>17732.866579553993</v>
      </c>
      <c r="AO24" s="76">
        <v>2537.9861438327371</v>
      </c>
      <c r="AP24" s="76">
        <v>4008.2906010892261</v>
      </c>
      <c r="AQ24" s="76">
        <v>797.1132746076853</v>
      </c>
      <c r="AR24" s="76">
        <v>11877.862752972545</v>
      </c>
      <c r="AS24" s="76">
        <v>0</v>
      </c>
      <c r="AT24" s="76">
        <v>178123.93761707912</v>
      </c>
      <c r="AU24" s="76">
        <v>4478.2724774443113</v>
      </c>
      <c r="AV24" s="76">
        <v>497.5857807331472</v>
      </c>
      <c r="AW24" s="76">
        <v>4975.858258177459</v>
      </c>
      <c r="AX24" s="76">
        <v>0</v>
      </c>
      <c r="AY24" s="76">
        <v>9189.1283522854264</v>
      </c>
      <c r="AZ24" s="76">
        <v>0.15315900174716285</v>
      </c>
      <c r="BA24" s="76">
        <v>50346.985209224011</v>
      </c>
      <c r="BB24" s="76">
        <v>9.3733219232956895</v>
      </c>
      <c r="BC24" s="76">
        <v>377.06726042141355</v>
      </c>
      <c r="BD24" s="76">
        <v>2569.5045269053167</v>
      </c>
      <c r="BE24" s="76">
        <v>2.1095005297883014</v>
      </c>
      <c r="BF24" s="76">
        <v>0</v>
      </c>
      <c r="BG24" s="76">
        <v>451.24843117037869</v>
      </c>
      <c r="BH24" s="76">
        <v>69989.915646739202</v>
      </c>
      <c r="BI24" s="76">
        <v>59374.417317859203</v>
      </c>
      <c r="BJ24" s="76">
        <v>10615.498328879996</v>
      </c>
      <c r="BK24" s="76">
        <v>1.6581955255915828</v>
      </c>
      <c r="BL24" s="76">
        <v>0.62581671333476641</v>
      </c>
      <c r="BM24" s="76">
        <v>116.75147541204932</v>
      </c>
      <c r="BN24" s="76">
        <v>23.584605762396876</v>
      </c>
      <c r="BO24" s="76">
        <v>22777.3289916963</v>
      </c>
      <c r="BP24" s="76">
        <v>43.619717856269688</v>
      </c>
      <c r="BQ24" s="76">
        <v>210.77282700904436</v>
      </c>
      <c r="BR24" s="76">
        <v>32536.143597572722</v>
      </c>
      <c r="BS24" s="76">
        <v>693.71440802119491</v>
      </c>
      <c r="BT24" s="76">
        <v>3.3022689965222094</v>
      </c>
      <c r="BU24" s="76">
        <v>250.90442880382716</v>
      </c>
      <c r="BV24" s="76">
        <v>0.2691925592055644</v>
      </c>
      <c r="BW24" s="76">
        <v>3960.4378598478579</v>
      </c>
      <c r="BX24" s="76">
        <v>47640.035085406293</v>
      </c>
      <c r="BY24" s="76">
        <v>0</v>
      </c>
      <c r="BZ24" s="76">
        <v>2844.9025176397008</v>
      </c>
      <c r="CA24" s="76">
        <v>8417.9250521219783</v>
      </c>
      <c r="CB24" s="76">
        <v>0</v>
      </c>
      <c r="CC24" s="76">
        <v>28771.584144163437</v>
      </c>
      <c r="CD24" s="76">
        <v>171087.16833984246</v>
      </c>
      <c r="CE24" s="76">
        <v>6177.5616540093606</v>
      </c>
      <c r="CF24" s="76"/>
      <c r="CG24" s="41">
        <f t="shared" si="0"/>
        <v>2.8982069266260492E-7</v>
      </c>
      <c r="CH24" s="41">
        <f t="shared" si="1"/>
        <v>2.4086597356252264E-7</v>
      </c>
      <c r="CI24" s="41">
        <f t="shared" si="2"/>
        <v>4.2212348271477604E-6</v>
      </c>
      <c r="CJ24" s="41">
        <f t="shared" si="3"/>
        <v>-5.0757520629471392E-6</v>
      </c>
      <c r="CK24" s="41">
        <f t="shared" si="3"/>
        <v>-5.987360032730811E-6</v>
      </c>
      <c r="CL24" s="41">
        <f t="shared" si="4"/>
        <v>1.7611335892584816E-6</v>
      </c>
      <c r="CM24" s="41">
        <f t="shared" si="5"/>
        <v>5.2596517233103053E-7</v>
      </c>
      <c r="CN24" s="81">
        <f t="shared" si="6"/>
        <v>6.185625479001752E-6</v>
      </c>
      <c r="CO24" s="81">
        <f t="shared" si="7"/>
        <v>1.5481055772496745E-6</v>
      </c>
      <c r="CP24" s="81">
        <f t="shared" si="8"/>
        <v>1.7994321345877339E-6</v>
      </c>
      <c r="CQ24" s="81">
        <f t="shared" si="9"/>
        <v>5.6134192123596825E-6</v>
      </c>
      <c r="CR24" s="80">
        <f t="shared" si="11"/>
        <v>4.9477463545317007E-6</v>
      </c>
      <c r="CS24" s="80">
        <f t="shared" si="12"/>
        <v>3.4874013153033663E-7</v>
      </c>
      <c r="CT24" s="81">
        <f t="shared" si="10"/>
        <v>4.717986688387403E-8</v>
      </c>
    </row>
    <row r="25" spans="1:98">
      <c r="A25" s="94" t="s">
        <v>189</v>
      </c>
      <c r="B25" s="76">
        <v>313405.27127301582</v>
      </c>
      <c r="C25" s="76">
        <v>5161.7589619999544</v>
      </c>
      <c r="D25" s="76">
        <v>6283.9961329997896</v>
      </c>
      <c r="E25" s="76">
        <v>34128.450396998422</v>
      </c>
      <c r="F25" s="76">
        <v>29083.324895999594</v>
      </c>
      <c r="G25" s="76">
        <v>2965.1620779999953</v>
      </c>
      <c r="H25" s="76">
        <v>75104.893318003509</v>
      </c>
      <c r="I25" s="76">
        <v>2137.6147950000354</v>
      </c>
      <c r="J25" s="76">
        <v>855.98616399998537</v>
      </c>
      <c r="K25" s="76">
        <v>5091.2034989998529</v>
      </c>
      <c r="L25" s="76">
        <v>3036.5115920001249</v>
      </c>
      <c r="M25" s="76">
        <v>1050.0886240000123</v>
      </c>
      <c r="N25" s="76">
        <v>758.56249800001376</v>
      </c>
      <c r="O25" s="76">
        <v>581.55852899996671</v>
      </c>
      <c r="P25" s="94"/>
      <c r="Q25" s="94" t="s">
        <v>189</v>
      </c>
      <c r="R25" s="76">
        <v>4319.8204724128373</v>
      </c>
      <c r="S25" s="76">
        <v>1946.2320481520924</v>
      </c>
      <c r="T25" s="76">
        <v>1050.0058488352545</v>
      </c>
      <c r="U25" s="76">
        <v>2137.4444753019106</v>
      </c>
      <c r="V25" s="76">
        <v>2137.4444753019106</v>
      </c>
      <c r="W25" s="76">
        <v>1860.8626927581965</v>
      </c>
      <c r="X25" s="76">
        <v>272.82352228092122</v>
      </c>
      <c r="Y25" s="76">
        <v>855.92158456028801</v>
      </c>
      <c r="Z25" s="76">
        <v>758.50644368558244</v>
      </c>
      <c r="AA25" s="76">
        <v>7109.2735961458229</v>
      </c>
      <c r="AB25" s="76">
        <v>313386.36394543544</v>
      </c>
      <c r="AC25" s="76">
        <v>3266.4650838761536</v>
      </c>
      <c r="AD25" s="76">
        <v>918.93170918432986</v>
      </c>
      <c r="AE25" s="76">
        <v>1065.7165156407416</v>
      </c>
      <c r="AF25" s="76">
        <v>34.81374809189689</v>
      </c>
      <c r="AG25" s="76">
        <v>336.5446177280902</v>
      </c>
      <c r="AH25" s="76">
        <v>5090.8199456142338</v>
      </c>
      <c r="AI25" s="76">
        <v>5090.8199456142338</v>
      </c>
      <c r="AJ25" s="76">
        <v>52830214.323391594</v>
      </c>
      <c r="AK25" s="76">
        <v>0</v>
      </c>
      <c r="AL25" s="76">
        <v>1542.7121188364183</v>
      </c>
      <c r="AM25" s="76">
        <v>413.40525562272529</v>
      </c>
      <c r="AN25" s="76">
        <v>7084.3241729195597</v>
      </c>
      <c r="AO25" s="76">
        <v>1031.4875810763892</v>
      </c>
      <c r="AP25" s="76">
        <v>3036.2898284892135</v>
      </c>
      <c r="AQ25" s="76">
        <v>581.51560618488611</v>
      </c>
      <c r="AR25" s="76">
        <v>5161.4460150328769</v>
      </c>
      <c r="AS25" s="76">
        <v>0</v>
      </c>
      <c r="AT25" s="76">
        <v>78026.220461206933</v>
      </c>
      <c r="AU25" s="76">
        <v>5655.1228677136423</v>
      </c>
      <c r="AV25" s="76">
        <v>628.34704544601175</v>
      </c>
      <c r="AW25" s="76">
        <v>6283.4699131596553</v>
      </c>
      <c r="AX25" s="76">
        <v>0</v>
      </c>
      <c r="AY25" s="76">
        <v>3723.9626349137116</v>
      </c>
      <c r="AZ25" s="76">
        <v>1.1807887124092662</v>
      </c>
      <c r="BA25" s="76">
        <v>20563.951506680394</v>
      </c>
      <c r="BB25" s="76">
        <v>0.76818343859521498</v>
      </c>
      <c r="BC25" s="76">
        <v>215.45981157492676</v>
      </c>
      <c r="BD25" s="76">
        <v>1148.7138096606534</v>
      </c>
      <c r="BE25" s="76">
        <v>0.43814641748926636</v>
      </c>
      <c r="BF25" s="76">
        <v>0</v>
      </c>
      <c r="BG25" s="76">
        <v>117.4770435465754</v>
      </c>
      <c r="BH25" s="76">
        <v>34127.659098052136</v>
      </c>
      <c r="BI25" s="76">
        <v>29082.852196349631</v>
      </c>
      <c r="BJ25" s="76">
        <v>5044.80690170252</v>
      </c>
      <c r="BK25" s="76">
        <v>1.3832723419390756</v>
      </c>
      <c r="BL25" s="76">
        <v>5.3379440619057868E-2</v>
      </c>
      <c r="BM25" s="76">
        <v>173.49027345458757</v>
      </c>
      <c r="BN25" s="76">
        <v>22.717996149848158</v>
      </c>
      <c r="BO25" s="76">
        <v>11176.339942360162</v>
      </c>
      <c r="BP25" s="76">
        <v>95.882129348368863</v>
      </c>
      <c r="BQ25" s="76">
        <v>36.899554683994971</v>
      </c>
      <c r="BR25" s="76">
        <v>15966.052613248681</v>
      </c>
      <c r="BS25" s="76">
        <v>298.85175069339454</v>
      </c>
      <c r="BT25" s="76">
        <v>0.76627011105673071</v>
      </c>
      <c r="BU25" s="76">
        <v>125.16660223945496</v>
      </c>
      <c r="BV25" s="76">
        <v>6.2379620270396875E-2</v>
      </c>
      <c r="BW25" s="76">
        <v>2964.9387300257399</v>
      </c>
      <c r="BX25" s="76">
        <v>19397.71872960373</v>
      </c>
      <c r="BY25" s="76">
        <v>0</v>
      </c>
      <c r="BZ25" s="76">
        <v>1134.5347062436006</v>
      </c>
      <c r="CA25" s="76">
        <v>3416.3822594380617</v>
      </c>
      <c r="CB25" s="76">
        <v>0</v>
      </c>
      <c r="CC25" s="76">
        <v>11660.842909635003</v>
      </c>
      <c r="CD25" s="76">
        <v>75100.284124406797</v>
      </c>
      <c r="CE25" s="76">
        <v>2506.7331047357679</v>
      </c>
      <c r="CF25" s="76"/>
      <c r="CG25" s="41">
        <f t="shared" si="0"/>
        <v>-6.0328684018564035E-5</v>
      </c>
      <c r="CH25" s="41">
        <f t="shared" si="1"/>
        <v>-6.062796991905594E-5</v>
      </c>
      <c r="CI25" s="41">
        <f t="shared" si="2"/>
        <v>-8.3739682360850867E-5</v>
      </c>
      <c r="CJ25" s="41">
        <f t="shared" si="3"/>
        <v>-2.3185903171134685E-5</v>
      </c>
      <c r="CK25" s="41">
        <f t="shared" si="3"/>
        <v>-1.6253287808508198E-5</v>
      </c>
      <c r="CL25" s="41">
        <f t="shared" si="4"/>
        <v>-7.5324035712079479E-5</v>
      </c>
      <c r="CM25" s="41">
        <f t="shared" si="5"/>
        <v>-6.1370083799953322E-5</v>
      </c>
      <c r="CN25" s="81">
        <f t="shared" si="6"/>
        <v>-7.9677451018382773E-5</v>
      </c>
      <c r="CO25" s="81">
        <f t="shared" si="7"/>
        <v>-7.5444490125374685E-5</v>
      </c>
      <c r="CP25" s="81">
        <f t="shared" si="8"/>
        <v>-7.5336486882600519E-5</v>
      </c>
      <c r="CQ25" s="81">
        <f t="shared" si="9"/>
        <v>-7.3032328114813275E-5</v>
      </c>
      <c r="CR25" s="80">
        <f t="shared" si="11"/>
        <v>-7.8826836960168848E-5</v>
      </c>
      <c r="CS25" s="80">
        <f t="shared" si="12"/>
        <v>-7.3895446425457822E-5</v>
      </c>
      <c r="CT25" s="81">
        <f t="shared" si="10"/>
        <v>-7.3806526669654602E-5</v>
      </c>
    </row>
    <row r="26" spans="1:98">
      <c r="A26" s="94" t="s">
        <v>190</v>
      </c>
      <c r="B26" s="76">
        <v>789863.99035504076</v>
      </c>
      <c r="C26" s="76">
        <v>12912.595060002683</v>
      </c>
      <c r="D26" s="76">
        <v>12598.275021999189</v>
      </c>
      <c r="E26" s="76">
        <v>83841.631479011863</v>
      </c>
      <c r="F26" s="76">
        <v>71713.990747007076</v>
      </c>
      <c r="G26" s="76">
        <v>6476.193456001005</v>
      </c>
      <c r="H26" s="76">
        <v>189338.87415496958</v>
      </c>
      <c r="I26" s="76">
        <v>6239.4297369989481</v>
      </c>
      <c r="J26" s="76">
        <v>1515.7873620002622</v>
      </c>
      <c r="K26" s="76">
        <v>8543.8390299993916</v>
      </c>
      <c r="L26" s="76">
        <v>7732.989295999304</v>
      </c>
      <c r="M26" s="76">
        <v>2025.8693039998545</v>
      </c>
      <c r="N26" s="76">
        <v>873.59276800006228</v>
      </c>
      <c r="O26" s="76">
        <v>1495.6107510001414</v>
      </c>
      <c r="P26" s="94"/>
      <c r="Q26" s="94" t="s">
        <v>190</v>
      </c>
      <c r="R26" s="76">
        <v>14576.863689685866</v>
      </c>
      <c r="S26" s="76">
        <v>2757.1153944670723</v>
      </c>
      <c r="T26" s="76">
        <v>2025.2509358106436</v>
      </c>
      <c r="U26" s="76">
        <v>6237.5480504539719</v>
      </c>
      <c r="V26" s="76">
        <v>6237.5480504539719</v>
      </c>
      <c r="W26" s="76">
        <v>5195.2015455740375</v>
      </c>
      <c r="X26" s="76">
        <v>228.65006209110331</v>
      </c>
      <c r="Y26" s="76">
        <v>1515.3385582248559</v>
      </c>
      <c r="Z26" s="76">
        <v>873.33675090899271</v>
      </c>
      <c r="AA26" s="76">
        <v>19975.865315200106</v>
      </c>
      <c r="AB26" s="76">
        <v>789599.42385405395</v>
      </c>
      <c r="AC26" s="76">
        <v>6486.4809273097062</v>
      </c>
      <c r="AD26" s="76">
        <v>2775.229359560929</v>
      </c>
      <c r="AE26" s="76">
        <v>1794.6330616841635</v>
      </c>
      <c r="AF26" s="76">
        <v>1046.5898479385098</v>
      </c>
      <c r="AG26" s="76">
        <v>1648.8951856683175</v>
      </c>
      <c r="AH26" s="76">
        <v>8541.3069603680815</v>
      </c>
      <c r="AI26" s="76">
        <v>8541.3069603680815</v>
      </c>
      <c r="AJ26" s="76">
        <v>114350350.01067477</v>
      </c>
      <c r="AK26" s="76">
        <v>0</v>
      </c>
      <c r="AL26" s="76">
        <v>2539.4828714578221</v>
      </c>
      <c r="AM26" s="76">
        <v>450.70965817120651</v>
      </c>
      <c r="AN26" s="76">
        <v>18397.054634300341</v>
      </c>
      <c r="AO26" s="76">
        <v>3004.9013640904682</v>
      </c>
      <c r="AP26" s="76">
        <v>7730.7271344495084</v>
      </c>
      <c r="AQ26" s="76">
        <v>1495.1771665490921</v>
      </c>
      <c r="AR26" s="76">
        <v>12908.28876387848</v>
      </c>
      <c r="AS26" s="76">
        <v>0</v>
      </c>
      <c r="AT26" s="76">
        <v>195673.41970303748</v>
      </c>
      <c r="AU26" s="76">
        <v>11335.413531543396</v>
      </c>
      <c r="AV26" s="76">
        <v>1259.4904675060322</v>
      </c>
      <c r="AW26" s="76">
        <v>12594.903999049429</v>
      </c>
      <c r="AX26" s="76">
        <v>0</v>
      </c>
      <c r="AY26" s="76">
        <v>9889.0732356995359</v>
      </c>
      <c r="AZ26" s="76">
        <v>3.4906739545958092</v>
      </c>
      <c r="BA26" s="76">
        <v>54797.422246224436</v>
      </c>
      <c r="BB26" s="76">
        <v>2.6054303405611861</v>
      </c>
      <c r="BC26" s="76">
        <v>720.23061713388108</v>
      </c>
      <c r="BD26" s="76">
        <v>2953.8839418516632</v>
      </c>
      <c r="BE26" s="76">
        <v>1.3409581804372868</v>
      </c>
      <c r="BF26" s="76">
        <v>0</v>
      </c>
      <c r="BG26" s="76">
        <v>442.86994802063532</v>
      </c>
      <c r="BH26" s="76">
        <v>83817.475461654947</v>
      </c>
      <c r="BI26" s="76">
        <v>71693.773339849591</v>
      </c>
      <c r="BJ26" s="76">
        <v>12123.702121805365</v>
      </c>
      <c r="BK26" s="76">
        <v>5.1727458884064443</v>
      </c>
      <c r="BL26" s="76">
        <v>0.13124121806026337</v>
      </c>
      <c r="BM26" s="76">
        <v>506.53014625936271</v>
      </c>
      <c r="BN26" s="76">
        <v>68.596215297761731</v>
      </c>
      <c r="BO26" s="76">
        <v>27295.481234345822</v>
      </c>
      <c r="BP26" s="76">
        <v>268.43341432739754</v>
      </c>
      <c r="BQ26" s="76">
        <v>95.350523345734288</v>
      </c>
      <c r="BR26" s="76">
        <v>38993.244530046228</v>
      </c>
      <c r="BS26" s="76">
        <v>1002.1229113634957</v>
      </c>
      <c r="BT26" s="76">
        <v>2.161330842201977</v>
      </c>
      <c r="BU26" s="76">
        <v>334.07195808793148</v>
      </c>
      <c r="BV26" s="76">
        <v>0.17843070892045174</v>
      </c>
      <c r="BW26" s="76">
        <v>6474.2843206693196</v>
      </c>
      <c r="BX26" s="76">
        <v>51109.488520312829</v>
      </c>
      <c r="BY26" s="76">
        <v>0</v>
      </c>
      <c r="BZ26" s="76">
        <v>2602.3467493716626</v>
      </c>
      <c r="CA26" s="76">
        <v>8388.1426749165967</v>
      </c>
      <c r="CB26" s="76">
        <v>0</v>
      </c>
      <c r="CC26" s="76">
        <v>28711.937311656471</v>
      </c>
      <c r="CD26" s="76">
        <v>189275.63162805827</v>
      </c>
      <c r="CE26" s="76">
        <v>6320.9825351549489</v>
      </c>
      <c r="CF26" s="76"/>
      <c r="CG26" s="41">
        <f t="shared" si="0"/>
        <v>-3.3495197175388163E-4</v>
      </c>
      <c r="CH26" s="41">
        <f t="shared" si="1"/>
        <v>-3.3349579261120096E-4</v>
      </c>
      <c r="CI26" s="41">
        <f t="shared" si="2"/>
        <v>-2.6757813620298859E-4</v>
      </c>
      <c r="CJ26" s="41">
        <f t="shared" si="3"/>
        <v>-2.8811482948018464E-4</v>
      </c>
      <c r="CK26" s="41">
        <f t="shared" si="3"/>
        <v>-2.8191719561121084E-4</v>
      </c>
      <c r="CL26" s="41">
        <f t="shared" si="4"/>
        <v>-2.9479281998845587E-4</v>
      </c>
      <c r="CM26" s="41">
        <f t="shared" si="5"/>
        <v>-3.3401765587532186E-4</v>
      </c>
      <c r="CN26" s="81">
        <f t="shared" si="6"/>
        <v>-3.0157989179973937E-4</v>
      </c>
      <c r="CO26" s="81">
        <f t="shared" si="7"/>
        <v>-2.9608623653785726E-4</v>
      </c>
      <c r="CP26" s="81">
        <f t="shared" si="8"/>
        <v>-2.9636204783581121E-4</v>
      </c>
      <c r="CQ26" s="81">
        <f t="shared" si="9"/>
        <v>-2.9253390418707855E-4</v>
      </c>
      <c r="CR26" s="80">
        <f t="shared" si="11"/>
        <v>-3.0523597351027012E-4</v>
      </c>
      <c r="CS26" s="80">
        <f t="shared" si="12"/>
        <v>-2.9306228307689907E-4</v>
      </c>
      <c r="CT26" s="81">
        <f t="shared" si="10"/>
        <v>-2.8990460971163942E-4</v>
      </c>
    </row>
    <row r="27" spans="1:98">
      <c r="A27" s="94" t="s">
        <v>191</v>
      </c>
      <c r="B27" s="76">
        <v>178502.01611099759</v>
      </c>
      <c r="C27" s="76">
        <v>2909.4961509999666</v>
      </c>
      <c r="D27" s="76">
        <v>2133.0792650000076</v>
      </c>
      <c r="E27" s="76">
        <v>18196.93303400062</v>
      </c>
      <c r="F27" s="76">
        <v>15530.606894999686</v>
      </c>
      <c r="G27" s="76">
        <v>1246.2163009999911</v>
      </c>
      <c r="H27" s="76">
        <v>42439.470488999272</v>
      </c>
      <c r="I27" s="76">
        <v>1513.6062370000127</v>
      </c>
      <c r="J27" s="76">
        <v>379.48678799999067</v>
      </c>
      <c r="K27" s="76">
        <v>2793.4662700001095</v>
      </c>
      <c r="L27" s="76">
        <v>3094.0497240000791</v>
      </c>
      <c r="M27" s="76">
        <v>482.39384799999334</v>
      </c>
      <c r="N27" s="76">
        <v>221.93512499999508</v>
      </c>
      <c r="O27" s="76">
        <v>387.62761200000131</v>
      </c>
      <c r="P27" s="94"/>
      <c r="Q27" s="94" t="s">
        <v>191</v>
      </c>
      <c r="R27" s="76">
        <v>2684.1658015813928</v>
      </c>
      <c r="S27" s="76">
        <v>550.27753214815311</v>
      </c>
      <c r="T27" s="76">
        <v>482.79025883017283</v>
      </c>
      <c r="U27" s="76">
        <v>1514.9039416873657</v>
      </c>
      <c r="V27" s="76">
        <v>1514.9039416873657</v>
      </c>
      <c r="W27" s="76">
        <v>1014.6009246137501</v>
      </c>
      <c r="X27" s="76">
        <v>46.28656275217525</v>
      </c>
      <c r="Y27" s="76">
        <v>379.83459450646319</v>
      </c>
      <c r="Z27" s="76">
        <v>222.14507729628122</v>
      </c>
      <c r="AA27" s="76">
        <v>4577.2492129626744</v>
      </c>
      <c r="AB27" s="76">
        <v>178674.69940953606</v>
      </c>
      <c r="AC27" s="76">
        <v>1298.3822440762299</v>
      </c>
      <c r="AD27" s="76">
        <v>647.80173034281108</v>
      </c>
      <c r="AE27" s="76">
        <v>287.88596499448471</v>
      </c>
      <c r="AF27" s="76">
        <v>212.42055276007412</v>
      </c>
      <c r="AG27" s="76">
        <v>163.54075390613542</v>
      </c>
      <c r="AH27" s="76">
        <v>2796.0587659516364</v>
      </c>
      <c r="AI27" s="76">
        <v>2796.0587659516364</v>
      </c>
      <c r="AJ27" s="76">
        <v>22087590.188432459</v>
      </c>
      <c r="AK27" s="76">
        <v>0</v>
      </c>
      <c r="AL27" s="76">
        <v>509.12499290374296</v>
      </c>
      <c r="AM27" s="76">
        <v>90.252510357647139</v>
      </c>
      <c r="AN27" s="76">
        <v>4372.7135532195161</v>
      </c>
      <c r="AO27" s="76">
        <v>605.96184646476513</v>
      </c>
      <c r="AP27" s="76">
        <v>3096.9762914370385</v>
      </c>
      <c r="AQ27" s="76">
        <v>388.00455239349134</v>
      </c>
      <c r="AR27" s="76">
        <v>2912.3200915943262</v>
      </c>
      <c r="AS27" s="76">
        <v>0</v>
      </c>
      <c r="AT27" s="76">
        <v>43852.229946262334</v>
      </c>
      <c r="AU27" s="76">
        <v>1921.4136297211696</v>
      </c>
      <c r="AV27" s="76">
        <v>213.49057969212453</v>
      </c>
      <c r="AW27" s="76">
        <v>2134.9042094132951</v>
      </c>
      <c r="AX27" s="76">
        <v>0</v>
      </c>
      <c r="AY27" s="76">
        <v>2121.3569872317712</v>
      </c>
      <c r="AZ27" s="76">
        <v>0.44568264848955841</v>
      </c>
      <c r="BA27" s="76">
        <v>11547.997025028288</v>
      </c>
      <c r="BB27" s="76">
        <v>0.99020295541703174</v>
      </c>
      <c r="BC27" s="76">
        <v>189.85737461488011</v>
      </c>
      <c r="BD27" s="76">
        <v>1835.7441810215121</v>
      </c>
      <c r="BE27" s="76">
        <v>0.45090785127620053</v>
      </c>
      <c r="BF27" s="76">
        <v>0</v>
      </c>
      <c r="BG27" s="76">
        <v>231.14262854654788</v>
      </c>
      <c r="BH27" s="76">
        <v>18228.681678677389</v>
      </c>
      <c r="BI27" s="76">
        <v>15559.748085595495</v>
      </c>
      <c r="BJ27" s="76">
        <v>2668.933593081897</v>
      </c>
      <c r="BK27" s="76">
        <v>1.0514987874248363</v>
      </c>
      <c r="BL27" s="76">
        <v>4.7333795852003736E-2</v>
      </c>
      <c r="BM27" s="76">
        <v>23.968800663040067</v>
      </c>
      <c r="BN27" s="76">
        <v>32.059682785980804</v>
      </c>
      <c r="BO27" s="76">
        <v>5341.1045218450517</v>
      </c>
      <c r="BP27" s="76">
        <v>49.449612631271471</v>
      </c>
      <c r="BQ27" s="76">
        <v>47.089322703748422</v>
      </c>
      <c r="BR27" s="76">
        <v>7629.7244043717665</v>
      </c>
      <c r="BS27" s="76">
        <v>232.89427696539425</v>
      </c>
      <c r="BT27" s="76">
        <v>1.1102334660515771</v>
      </c>
      <c r="BU27" s="76">
        <v>175.47733009805057</v>
      </c>
      <c r="BV27" s="76">
        <v>3.4366809140362775E-2</v>
      </c>
      <c r="BW27" s="76">
        <v>1247.3516821693481</v>
      </c>
      <c r="BX27" s="76">
        <v>10916.353433642675</v>
      </c>
      <c r="BY27" s="76">
        <v>0</v>
      </c>
      <c r="BZ27" s="76">
        <v>529.77141186904419</v>
      </c>
      <c r="CA27" s="76">
        <v>1749.6550138406335</v>
      </c>
      <c r="CB27" s="76">
        <v>0</v>
      </c>
      <c r="CC27" s="76">
        <v>6429.4773452499539</v>
      </c>
      <c r="CD27" s="76">
        <v>42480.064050992914</v>
      </c>
      <c r="CE27" s="76">
        <v>1325.3356061030568</v>
      </c>
      <c r="CF27" s="76"/>
      <c r="CG27" s="41">
        <f t="shared" si="0"/>
        <v>9.6740251063096526E-4</v>
      </c>
      <c r="CH27" s="41">
        <f t="shared" si="1"/>
        <v>9.7059437366466136E-4</v>
      </c>
      <c r="CI27" s="41">
        <f t="shared" si="2"/>
        <v>8.5554458440977488E-4</v>
      </c>
      <c r="CJ27" s="41">
        <f t="shared" si="3"/>
        <v>1.7447250378647412E-3</v>
      </c>
      <c r="CK27" s="41">
        <f t="shared" si="3"/>
        <v>1.8763716571302109E-3</v>
      </c>
      <c r="CL27" s="41">
        <f t="shared" si="4"/>
        <v>9.1106268506198004E-4</v>
      </c>
      <c r="CM27" s="41">
        <f t="shared" si="5"/>
        <v>9.5650491219406004E-4</v>
      </c>
      <c r="CN27" s="81">
        <f t="shared" si="6"/>
        <v>8.5735950052969476E-4</v>
      </c>
      <c r="CO27" s="81">
        <f t="shared" si="7"/>
        <v>9.165180909342526E-4</v>
      </c>
      <c r="CP27" s="81">
        <f t="shared" si="8"/>
        <v>9.2805700908884408E-4</v>
      </c>
      <c r="CQ27" s="81">
        <f t="shared" si="9"/>
        <v>9.4586955544330355E-4</v>
      </c>
      <c r="CR27" s="80">
        <f t="shared" si="11"/>
        <v>8.2175764020003903E-4</v>
      </c>
      <c r="CS27" s="80">
        <f t="shared" si="12"/>
        <v>9.4600751587265667E-4</v>
      </c>
      <c r="CT27" s="81">
        <f t="shared" si="10"/>
        <v>9.7242916092889122E-4</v>
      </c>
    </row>
    <row r="28" spans="1:98">
      <c r="A28" s="94" t="s">
        <v>192</v>
      </c>
      <c r="B28" s="76">
        <v>93117.65809099529</v>
      </c>
      <c r="C28" s="76">
        <v>1510.826579999949</v>
      </c>
      <c r="D28" s="76">
        <v>1677.5923989999485</v>
      </c>
      <c r="E28" s="76">
        <v>10383.189961999371</v>
      </c>
      <c r="F28" s="76">
        <v>8993.5313009998117</v>
      </c>
      <c r="G28" s="76">
        <v>819.43242799998143</v>
      </c>
      <c r="H28" s="76">
        <v>22809.99362800131</v>
      </c>
      <c r="I28" s="76">
        <v>1094.5325700000315</v>
      </c>
      <c r="J28" s="76">
        <v>246.77266300000474</v>
      </c>
      <c r="K28" s="76">
        <v>1778.6520559999856</v>
      </c>
      <c r="L28" s="76">
        <v>1913.8766489999769</v>
      </c>
      <c r="M28" s="76">
        <v>369.63088599998946</v>
      </c>
      <c r="N28" s="76">
        <v>136.42891599999575</v>
      </c>
      <c r="O28" s="76">
        <v>225.67677100000648</v>
      </c>
      <c r="P28" s="94"/>
      <c r="Q28" s="94" t="s">
        <v>192</v>
      </c>
      <c r="R28" s="76">
        <v>1265.3525633794031</v>
      </c>
      <c r="S28" s="76">
        <v>310.51646420103543</v>
      </c>
      <c r="T28" s="76">
        <v>369.60372739731355</v>
      </c>
      <c r="U28" s="76">
        <v>1094.4504010287767</v>
      </c>
      <c r="V28" s="76">
        <v>1094.4504010287767</v>
      </c>
      <c r="W28" s="76">
        <v>716.33335131829199</v>
      </c>
      <c r="X28" s="76">
        <v>21.937839789843</v>
      </c>
      <c r="Y28" s="76">
        <v>246.7526433106795</v>
      </c>
      <c r="Z28" s="76">
        <v>136.41772461062402</v>
      </c>
      <c r="AA28" s="76">
        <v>2493.7461680874153</v>
      </c>
      <c r="AB28" s="76">
        <v>93111.185805320827</v>
      </c>
      <c r="AC28" s="76">
        <v>704.5636323193504</v>
      </c>
      <c r="AD28" s="76">
        <v>379.31081575393085</v>
      </c>
      <c r="AE28" s="76">
        <v>149.50317781862429</v>
      </c>
      <c r="AF28" s="76">
        <v>100.13790505565213</v>
      </c>
      <c r="AG28" s="76">
        <v>77.095369157870223</v>
      </c>
      <c r="AH28" s="76">
        <v>1778.5082244475673</v>
      </c>
      <c r="AI28" s="76">
        <v>1778.5082244475673</v>
      </c>
      <c r="AJ28" s="76">
        <v>14107841.478889091</v>
      </c>
      <c r="AK28" s="76">
        <v>0</v>
      </c>
      <c r="AL28" s="76">
        <v>271.01829169868989</v>
      </c>
      <c r="AM28" s="76">
        <v>48.96061176980286</v>
      </c>
      <c r="AN28" s="76">
        <v>2074.5714089966377</v>
      </c>
      <c r="AO28" s="76">
        <v>305.88121633253877</v>
      </c>
      <c r="AP28" s="76">
        <v>1913.7254357902593</v>
      </c>
      <c r="AQ28" s="76">
        <v>225.65763819568741</v>
      </c>
      <c r="AR28" s="76">
        <v>1510.7206451682951</v>
      </c>
      <c r="AS28" s="76">
        <v>0</v>
      </c>
      <c r="AT28" s="76">
        <v>23580.312860331687</v>
      </c>
      <c r="AU28" s="76">
        <v>1509.7046551563355</v>
      </c>
      <c r="AV28" s="76">
        <v>167.74484416034218</v>
      </c>
      <c r="AW28" s="76">
        <v>1677.4494993166772</v>
      </c>
      <c r="AX28" s="76">
        <v>0</v>
      </c>
      <c r="AY28" s="76">
        <v>1062.103719657347</v>
      </c>
      <c r="AZ28" s="76">
        <v>0.58754053826948205</v>
      </c>
      <c r="BA28" s="76">
        <v>5951.4964886013304</v>
      </c>
      <c r="BB28" s="76">
        <v>0.91279868979315149</v>
      </c>
      <c r="BC28" s="76">
        <v>206.41131434492419</v>
      </c>
      <c r="BD28" s="76">
        <v>1122.7565655406556</v>
      </c>
      <c r="BE28" s="76">
        <v>0.3534355012483672</v>
      </c>
      <c r="BF28" s="76">
        <v>0</v>
      </c>
      <c r="BG28" s="76">
        <v>206.42925747339291</v>
      </c>
      <c r="BH28" s="76">
        <v>10386.923847638476</v>
      </c>
      <c r="BI28" s="76">
        <v>8997.3673058305776</v>
      </c>
      <c r="BJ28" s="76">
        <v>1389.5565418079</v>
      </c>
      <c r="BK28" s="76">
        <v>1.4760665550025627</v>
      </c>
      <c r="BL28" s="76">
        <v>2.2644117484305851E-2</v>
      </c>
      <c r="BM28" s="76">
        <v>40.099863036425866</v>
      </c>
      <c r="BN28" s="76">
        <v>26.382557163092422</v>
      </c>
      <c r="BO28" s="76">
        <v>2965.9763352568652</v>
      </c>
      <c r="BP28" s="76">
        <v>46.528294816382555</v>
      </c>
      <c r="BQ28" s="76">
        <v>29.224262578195187</v>
      </c>
      <c r="BR28" s="76">
        <v>4236.8090636419256</v>
      </c>
      <c r="BS28" s="76">
        <v>132.97681424520201</v>
      </c>
      <c r="BT28" s="76">
        <v>0.7966360638678992</v>
      </c>
      <c r="BU28" s="76">
        <v>112.5744304954336</v>
      </c>
      <c r="BV28" s="76">
        <v>2.6240017613827393E-2</v>
      </c>
      <c r="BW28" s="76">
        <v>819.36769844122216</v>
      </c>
      <c r="BX28" s="76">
        <v>5563.167063722015</v>
      </c>
      <c r="BY28" s="76">
        <v>0</v>
      </c>
      <c r="BZ28" s="76">
        <v>249.76156230011713</v>
      </c>
      <c r="CA28" s="76">
        <v>886.84391265256045</v>
      </c>
      <c r="CB28" s="76">
        <v>0</v>
      </c>
      <c r="CC28" s="76">
        <v>3226.2640735076302</v>
      </c>
      <c r="CD28" s="76">
        <v>22808.413741188404</v>
      </c>
      <c r="CE28" s="76">
        <v>669.88010199603934</v>
      </c>
      <c r="CF28" s="76"/>
      <c r="CG28" s="41">
        <f t="shared" si="0"/>
        <v>-6.9506534068308968E-5</v>
      </c>
      <c r="CH28" s="41">
        <f t="shared" si="1"/>
        <v>-7.0117135253169483E-5</v>
      </c>
      <c r="CI28" s="41">
        <f t="shared" si="2"/>
        <v>-8.5181408401968558E-5</v>
      </c>
      <c r="CJ28" s="41">
        <f t="shared" si="3"/>
        <v>3.5960871878204753E-4</v>
      </c>
      <c r="CK28" s="41">
        <f t="shared" si="3"/>
        <v>4.265293245089877E-4</v>
      </c>
      <c r="CL28" s="41">
        <f t="shared" si="4"/>
        <v>-7.8993162276059527E-5</v>
      </c>
      <c r="CM28" s="41">
        <f t="shared" si="5"/>
        <v>-6.9262922150335233E-5</v>
      </c>
      <c r="CN28" s="81">
        <f t="shared" si="6"/>
        <v>-7.5072202972230564E-5</v>
      </c>
      <c r="CO28" s="81">
        <f t="shared" si="7"/>
        <v>-8.1126041603878337E-5</v>
      </c>
      <c r="CP28" s="81">
        <f t="shared" si="8"/>
        <v>-8.0865480088201431E-5</v>
      </c>
      <c r="CQ28" s="81">
        <f t="shared" si="9"/>
        <v>-7.9008858693446142E-5</v>
      </c>
      <c r="CR28" s="80">
        <f t="shared" si="11"/>
        <v>-7.3474927838989472E-5</v>
      </c>
      <c r="CS28" s="80">
        <f t="shared" si="12"/>
        <v>-8.2030919103189416E-5</v>
      </c>
      <c r="CT28" s="81">
        <f t="shared" si="10"/>
        <v>-8.4779679513716003E-5</v>
      </c>
    </row>
    <row r="29" spans="1:98">
      <c r="A29" s="94" t="s">
        <v>193</v>
      </c>
      <c r="B29" s="76">
        <v>7436.1169439999767</v>
      </c>
      <c r="C29" s="76">
        <v>120.72520800000039</v>
      </c>
      <c r="D29" s="76">
        <v>147.16646199999954</v>
      </c>
      <c r="E29" s="76">
        <v>844.87252699999988</v>
      </c>
      <c r="F29" s="76">
        <v>732.89282399999661</v>
      </c>
      <c r="G29" s="76">
        <v>69.439156000000253</v>
      </c>
      <c r="H29" s="76">
        <v>1830.4290330000006</v>
      </c>
      <c r="I29" s="76">
        <v>77.196094999999815</v>
      </c>
      <c r="J29" s="76">
        <v>16.654354999999956</v>
      </c>
      <c r="K29" s="76">
        <v>95.072009999999636</v>
      </c>
      <c r="L29" s="76">
        <v>84.559339000000051</v>
      </c>
      <c r="M29" s="76">
        <v>26.641627999999908</v>
      </c>
      <c r="N29" s="76">
        <v>8.978356999999983</v>
      </c>
      <c r="O29" s="76">
        <v>14.374839999999946</v>
      </c>
      <c r="P29" s="94"/>
      <c r="Q29" s="94" t="s">
        <v>193</v>
      </c>
      <c r="R29" s="76">
        <v>127.90499471078004</v>
      </c>
      <c r="S29" s="76">
        <v>28.168681146390036</v>
      </c>
      <c r="T29" s="76">
        <v>26.657900940833485</v>
      </c>
      <c r="U29" s="76">
        <v>77.249372085302539</v>
      </c>
      <c r="V29" s="76">
        <v>77.249372085302539</v>
      </c>
      <c r="W29" s="76">
        <v>64.105229047995167</v>
      </c>
      <c r="X29" s="76">
        <v>2.0154556296083985</v>
      </c>
      <c r="Y29" s="76">
        <v>16.668631869292742</v>
      </c>
      <c r="Z29" s="76">
        <v>8.9870128862470278</v>
      </c>
      <c r="AA29" s="76">
        <v>201.41791886742618</v>
      </c>
      <c r="AB29" s="76">
        <v>7443.4574995406665</v>
      </c>
      <c r="AC29" s="76">
        <v>64.111659362484971</v>
      </c>
      <c r="AD29" s="76">
        <v>30.103104449822514</v>
      </c>
      <c r="AE29" s="76">
        <v>16.819919331595198</v>
      </c>
      <c r="AF29" s="76">
        <v>9.1833390298039976</v>
      </c>
      <c r="AG29" s="76">
        <v>14.468273406748759</v>
      </c>
      <c r="AH29" s="76">
        <v>95.151916123608757</v>
      </c>
      <c r="AI29" s="76">
        <v>95.151916123608757</v>
      </c>
      <c r="AJ29" s="76">
        <v>1195230.5054229291</v>
      </c>
      <c r="AK29" s="76">
        <v>0</v>
      </c>
      <c r="AL29" s="76">
        <v>24.69537168133909</v>
      </c>
      <c r="AM29" s="76">
        <v>4.4538040045335716</v>
      </c>
      <c r="AN29" s="76">
        <v>162.45353600759839</v>
      </c>
      <c r="AO29" s="76">
        <v>27.939963857607442</v>
      </c>
      <c r="AP29" s="76">
        <v>84.632910513762255</v>
      </c>
      <c r="AQ29" s="76">
        <v>14.390322274483246</v>
      </c>
      <c r="AR29" s="76">
        <v>120.84615124037545</v>
      </c>
      <c r="AS29" s="76">
        <v>0</v>
      </c>
      <c r="AT29" s="76">
        <v>1898.0333161758626</v>
      </c>
      <c r="AU29" s="76">
        <v>132.56089066419747</v>
      </c>
      <c r="AV29" s="76">
        <v>14.7290150680181</v>
      </c>
      <c r="AW29" s="76">
        <v>147.28990573221557</v>
      </c>
      <c r="AX29" s="76">
        <v>0</v>
      </c>
      <c r="AY29" s="76">
        <v>91.600882641459577</v>
      </c>
      <c r="AZ29" s="76">
        <v>4.4148681580934428E-2</v>
      </c>
      <c r="BA29" s="76">
        <v>520.31484790171794</v>
      </c>
      <c r="BB29" s="76">
        <v>4.6678385334854508E-2</v>
      </c>
      <c r="BC29" s="76">
        <v>17.531295245401985</v>
      </c>
      <c r="BD29" s="76">
        <v>71.556516201656777</v>
      </c>
      <c r="BE29" s="76">
        <v>2.1360102349024732E-2</v>
      </c>
      <c r="BF29" s="76">
        <v>0</v>
      </c>
      <c r="BG29" s="76">
        <v>15.69928340459774</v>
      </c>
      <c r="BH29" s="76">
        <v>845.61195181792596</v>
      </c>
      <c r="BI29" s="76">
        <v>733.51514834355203</v>
      </c>
      <c r="BJ29" s="76">
        <v>112.09680347437404</v>
      </c>
      <c r="BK29" s="76">
        <v>0.33072198278079989</v>
      </c>
      <c r="BL29" s="76">
        <v>2.5116015379443002E-3</v>
      </c>
      <c r="BM29" s="76">
        <v>6.7076474128209798</v>
      </c>
      <c r="BN29" s="76">
        <v>3.3640594037820284</v>
      </c>
      <c r="BO29" s="76">
        <v>249.73672148448225</v>
      </c>
      <c r="BP29" s="76">
        <v>3.5671870253035491</v>
      </c>
      <c r="BQ29" s="76">
        <v>1.7526366805447615</v>
      </c>
      <c r="BR29" s="76">
        <v>356.77141296593305</v>
      </c>
      <c r="BS29" s="76">
        <v>10.597195316219839</v>
      </c>
      <c r="BT29" s="76">
        <v>6.53567560872369E-2</v>
      </c>
      <c r="BU29" s="76">
        <v>6.3127115193703593</v>
      </c>
      <c r="BV29" s="76">
        <v>4.8994899875990008E-3</v>
      </c>
      <c r="BW29" s="76">
        <v>69.501407076704311</v>
      </c>
      <c r="BX29" s="76">
        <v>480.90894140386808</v>
      </c>
      <c r="BY29" s="76">
        <v>0</v>
      </c>
      <c r="BZ29" s="76">
        <v>22.835896560665347</v>
      </c>
      <c r="CA29" s="76">
        <v>78.428131902723251</v>
      </c>
      <c r="CB29" s="76">
        <v>0</v>
      </c>
      <c r="CC29" s="76">
        <v>267.13002832778318</v>
      </c>
      <c r="CD29" s="76">
        <v>1832.1673821172087</v>
      </c>
      <c r="CE29" s="76">
        <v>58.972402297870715</v>
      </c>
      <c r="CF29" s="76"/>
      <c r="CG29" s="41">
        <f t="shared" si="0"/>
        <v>9.871490182268767E-4</v>
      </c>
      <c r="CH29" s="41">
        <f t="shared" si="1"/>
        <v>1.0018060219457649E-3</v>
      </c>
      <c r="CI29" s="41">
        <f t="shared" si="2"/>
        <v>8.3880342394880808E-4</v>
      </c>
      <c r="CJ29" s="41">
        <f t="shared" si="3"/>
        <v>8.7519098360512625E-4</v>
      </c>
      <c r="CK29" s="41">
        <f t="shared" si="3"/>
        <v>8.4913417511565438E-4</v>
      </c>
      <c r="CL29" s="41">
        <f t="shared" si="4"/>
        <v>8.9648377500524087E-4</v>
      </c>
      <c r="CM29" s="41">
        <f t="shared" si="5"/>
        <v>9.4969489986675951E-4</v>
      </c>
      <c r="CN29" s="81">
        <f t="shared" si="6"/>
        <v>6.9015259518923316E-4</v>
      </c>
      <c r="CO29" s="81">
        <f t="shared" si="7"/>
        <v>8.572454047476452E-4</v>
      </c>
      <c r="CP29" s="81">
        <f t="shared" si="8"/>
        <v>8.4048000677718743E-4</v>
      </c>
      <c r="CQ29" s="81">
        <f t="shared" si="9"/>
        <v>8.7005781540231385E-4</v>
      </c>
      <c r="CR29" s="80">
        <f t="shared" si="11"/>
        <v>6.1080880018207469E-4</v>
      </c>
      <c r="CS29" s="80">
        <f t="shared" si="12"/>
        <v>9.6408354524605514E-4</v>
      </c>
      <c r="CT29" s="81">
        <f t="shared" si="10"/>
        <v>1.0770397780636575E-3</v>
      </c>
    </row>
    <row r="30" spans="1:98">
      <c r="A30" s="94" t="s">
        <v>194</v>
      </c>
      <c r="B30" s="76">
        <v>1595.992489</v>
      </c>
      <c r="C30" s="76">
        <v>26.206223999999999</v>
      </c>
      <c r="D30" s="76">
        <v>22.387754999999995</v>
      </c>
      <c r="E30" s="76">
        <v>162.90405700000002</v>
      </c>
      <c r="F30" s="76">
        <v>138.054284</v>
      </c>
      <c r="G30" s="76">
        <v>12.180617</v>
      </c>
      <c r="H30" s="76">
        <v>376.714496</v>
      </c>
      <c r="I30" s="76">
        <v>7.9766890000000004</v>
      </c>
      <c r="J30" s="76">
        <v>3.52169</v>
      </c>
      <c r="K30" s="76">
        <v>20.918589000000001</v>
      </c>
      <c r="L30" s="76">
        <v>12.269917000000001</v>
      </c>
      <c r="M30" s="76">
        <v>4.0194549999999989</v>
      </c>
      <c r="N30" s="76">
        <v>3.2105889999999997</v>
      </c>
      <c r="O30" s="76">
        <v>2.4763809999999995</v>
      </c>
      <c r="P30" s="94"/>
      <c r="Q30" s="94" t="s">
        <v>194</v>
      </c>
      <c r="R30" s="76">
        <v>23.019319365620024</v>
      </c>
      <c r="S30" s="76">
        <v>10.063758138794071</v>
      </c>
      <c r="T30" s="76">
        <v>4.0194526527787495</v>
      </c>
      <c r="U30" s="76">
        <v>7.9766930369283209</v>
      </c>
      <c r="V30" s="76">
        <v>7.9766930369283209</v>
      </c>
      <c r="W30" s="76">
        <v>8.4849601057061133</v>
      </c>
      <c r="X30" s="76">
        <v>1.4531025527205588</v>
      </c>
      <c r="Y30" s="76">
        <v>3.5216816770811907</v>
      </c>
      <c r="Z30" s="76">
        <v>3.2105865173655213</v>
      </c>
      <c r="AA30" s="76">
        <v>35.863742482889386</v>
      </c>
      <c r="AB30" s="76">
        <v>1595.9919813488978</v>
      </c>
      <c r="AC30" s="76">
        <v>16.85017050404273</v>
      </c>
      <c r="AD30" s="76">
        <v>4.4522973487974324</v>
      </c>
      <c r="AE30" s="76">
        <v>5.5960481715074657</v>
      </c>
      <c r="AF30" s="76">
        <v>0.18551488257786444</v>
      </c>
      <c r="AG30" s="76">
        <v>1.7933619117352024</v>
      </c>
      <c r="AH30" s="76">
        <v>20.918579684011529</v>
      </c>
      <c r="AI30" s="76">
        <v>20.918579684011529</v>
      </c>
      <c r="AJ30" s="76">
        <v>219213.51718117032</v>
      </c>
      <c r="AK30" s="76">
        <v>0</v>
      </c>
      <c r="AL30" s="76">
        <v>8.0343227250990701</v>
      </c>
      <c r="AM30" s="76">
        <v>2.1643723473876886</v>
      </c>
      <c r="AN30" s="76">
        <v>37.67127263887653</v>
      </c>
      <c r="AO30" s="76">
        <v>5.374971318244901</v>
      </c>
      <c r="AP30" s="76">
        <v>12.269954034456038</v>
      </c>
      <c r="AQ30" s="76">
        <v>2.4763976325481578</v>
      </c>
      <c r="AR30" s="76">
        <v>26.206217274315602</v>
      </c>
      <c r="AS30" s="76">
        <v>0</v>
      </c>
      <c r="AT30" s="76">
        <v>391.55421551282262</v>
      </c>
      <c r="AU30" s="76">
        <v>20.148969073562725</v>
      </c>
      <c r="AV30" s="76">
        <v>2.2387690781924299</v>
      </c>
      <c r="AW30" s="76">
        <v>22.387738151755155</v>
      </c>
      <c r="AX30" s="76">
        <v>0</v>
      </c>
      <c r="AY30" s="76">
        <v>19.470984371820517</v>
      </c>
      <c r="AZ30" s="76">
        <v>3.7211415091739832E-3</v>
      </c>
      <c r="BA30" s="76">
        <v>106.52864910266373</v>
      </c>
      <c r="BB30" s="76">
        <v>1.6485480359573845E-3</v>
      </c>
      <c r="BC30" s="76">
        <v>0.44020021792688369</v>
      </c>
      <c r="BD30" s="76">
        <v>4.7404395828855197</v>
      </c>
      <c r="BE30" s="76">
        <v>1.9069079625434724E-3</v>
      </c>
      <c r="BF30" s="76">
        <v>0</v>
      </c>
      <c r="BG30" s="76">
        <v>0.10648139806103496</v>
      </c>
      <c r="BH30" s="76">
        <v>162.91103330374733</v>
      </c>
      <c r="BI30" s="76">
        <v>138.06126848179807</v>
      </c>
      <c r="BJ30" s="76">
        <v>24.849764821949222</v>
      </c>
      <c r="BK30" s="76">
        <v>1.4788036177846855E-3</v>
      </c>
      <c r="BL30" s="76">
        <v>2.9020850212470442E-4</v>
      </c>
      <c r="BM30" s="76">
        <v>0.93564633454036372</v>
      </c>
      <c r="BN30" s="76">
        <v>6.404938353257604E-2</v>
      </c>
      <c r="BO30" s="76">
        <v>53.846786818565128</v>
      </c>
      <c r="BP30" s="76">
        <v>0.3433767890783026</v>
      </c>
      <c r="BQ30" s="76">
        <v>0.15520688194800397</v>
      </c>
      <c r="BR30" s="76">
        <v>76.922363685466578</v>
      </c>
      <c r="BS30" s="76">
        <v>1.4531086992769942</v>
      </c>
      <c r="BT30" s="76">
        <v>2.7140707242734397E-3</v>
      </c>
      <c r="BU30" s="76">
        <v>0.49467427371484324</v>
      </c>
      <c r="BV30" s="76">
        <v>2.8343572700165897E-4</v>
      </c>
      <c r="BW30" s="76">
        <v>12.18061341314065</v>
      </c>
      <c r="BX30" s="76">
        <v>100.85859248642605</v>
      </c>
      <c r="BY30" s="76">
        <v>0</v>
      </c>
      <c r="BZ30" s="76">
        <v>6.0455634048003448</v>
      </c>
      <c r="CA30" s="76">
        <v>17.832165443226025</v>
      </c>
      <c r="CB30" s="76">
        <v>0</v>
      </c>
      <c r="CC30" s="76">
        <v>60.963624005026531</v>
      </c>
      <c r="CD30" s="76">
        <v>376.71439309512391</v>
      </c>
      <c r="CE30" s="76">
        <v>13.086674103966667</v>
      </c>
      <c r="CF30" s="76"/>
      <c r="CG30" s="41">
        <f t="shared" si="0"/>
        <v>-3.1807862864277032E-7</v>
      </c>
      <c r="CH30" s="41">
        <f t="shared" si="1"/>
        <v>-2.5664454356219902E-7</v>
      </c>
      <c r="CI30" s="41">
        <f t="shared" si="2"/>
        <v>-7.5256517860597902E-7</v>
      </c>
      <c r="CJ30" s="41">
        <f t="shared" si="3"/>
        <v>4.282461637716036E-5</v>
      </c>
      <c r="CK30" s="41">
        <f t="shared" si="3"/>
        <v>5.0592285843667657E-5</v>
      </c>
      <c r="CL30" s="41">
        <f t="shared" si="4"/>
        <v>-2.9447271431159289E-7</v>
      </c>
      <c r="CM30" s="41">
        <f t="shared" si="5"/>
        <v>-2.7316409954926581E-7</v>
      </c>
      <c r="CN30" s="81">
        <f t="shared" si="6"/>
        <v>5.0609072517639941E-7</v>
      </c>
      <c r="CO30" s="81">
        <f t="shared" si="7"/>
        <v>-2.36333090341738E-6</v>
      </c>
      <c r="CP30" s="81">
        <f t="shared" si="8"/>
        <v>-4.4534497385624525E-7</v>
      </c>
      <c r="CQ30" s="81">
        <f t="shared" si="9"/>
        <v>3.018313492827808E-6</v>
      </c>
      <c r="CR30" s="80">
        <f t="shared" si="11"/>
        <v>-5.839650523182414E-7</v>
      </c>
      <c r="CS30" s="80">
        <f t="shared" si="12"/>
        <v>-7.7326449397294537E-7</v>
      </c>
      <c r="CT30" s="81">
        <f t="shared" si="10"/>
        <v>6.7164738214002398E-6</v>
      </c>
    </row>
    <row r="31" spans="1:98">
      <c r="A31" s="94" t="s">
        <v>195</v>
      </c>
      <c r="B31" s="76">
        <v>19065.016973999998</v>
      </c>
      <c r="C31" s="76">
        <v>312.62342400000017</v>
      </c>
      <c r="D31" s="76">
        <v>248.87501999999992</v>
      </c>
      <c r="E31" s="76">
        <v>1930.7846420000008</v>
      </c>
      <c r="F31" s="76">
        <v>1636.74801</v>
      </c>
      <c r="G31" s="76">
        <v>139.81699500000011</v>
      </c>
      <c r="H31" s="76">
        <v>4496.7154869999995</v>
      </c>
      <c r="I31" s="76">
        <v>92.157717999999889</v>
      </c>
      <c r="J31" s="76">
        <v>40.420242999999978</v>
      </c>
      <c r="K31" s="76">
        <v>240.11381599999982</v>
      </c>
      <c r="L31" s="76">
        <v>140.99304900000007</v>
      </c>
      <c r="M31" s="76">
        <v>46.355939999999997</v>
      </c>
      <c r="N31" s="76">
        <v>36.783156000000012</v>
      </c>
      <c r="O31" s="76">
        <v>28.360754000000011</v>
      </c>
      <c r="P31" s="94"/>
      <c r="Q31" s="94" t="s">
        <v>195</v>
      </c>
      <c r="R31" s="76">
        <v>275.90962067518313</v>
      </c>
      <c r="S31" s="76">
        <v>120.79959530534454</v>
      </c>
      <c r="T31" s="76">
        <v>46.35638854832029</v>
      </c>
      <c r="U31" s="76">
        <v>92.158605405697841</v>
      </c>
      <c r="V31" s="76">
        <v>92.158605405697841</v>
      </c>
      <c r="W31" s="76">
        <v>102.51849718662677</v>
      </c>
      <c r="X31" s="76">
        <v>17.417346311848412</v>
      </c>
      <c r="Y31" s="76">
        <v>40.420613125074368</v>
      </c>
      <c r="Z31" s="76">
        <v>36.783492374238996</v>
      </c>
      <c r="AA31" s="76">
        <v>431.01685634930021</v>
      </c>
      <c r="AB31" s="76">
        <v>19065.305989406792</v>
      </c>
      <c r="AC31" s="76">
        <v>202.28382600840291</v>
      </c>
      <c r="AD31" s="76">
        <v>53.619197179946767</v>
      </c>
      <c r="AE31" s="76">
        <v>67.121608181924302</v>
      </c>
      <c r="AF31" s="76">
        <v>2.2235710164582962</v>
      </c>
      <c r="AG31" s="76">
        <v>21.495299574411504</v>
      </c>
      <c r="AH31" s="76">
        <v>240.11610975265904</v>
      </c>
      <c r="AI31" s="76">
        <v>240.11610975265904</v>
      </c>
      <c r="AJ31" s="76">
        <v>2514664.2353577274</v>
      </c>
      <c r="AK31" s="76">
        <v>0</v>
      </c>
      <c r="AL31" s="76">
        <v>96.405820068850346</v>
      </c>
      <c r="AM31" s="76">
        <v>25.964246839415122</v>
      </c>
      <c r="AN31" s="76">
        <v>451.57325098155485</v>
      </c>
      <c r="AO31" s="76">
        <v>64.49391239863975</v>
      </c>
      <c r="AP31" s="76">
        <v>140.99482293299164</v>
      </c>
      <c r="AQ31" s="76">
        <v>28.361005167737229</v>
      </c>
      <c r="AR31" s="76">
        <v>312.62811745123656</v>
      </c>
      <c r="AS31" s="76">
        <v>0</v>
      </c>
      <c r="AT31" s="76">
        <v>4675.0828716303731</v>
      </c>
      <c r="AU31" s="76">
        <v>223.98860148922216</v>
      </c>
      <c r="AV31" s="76">
        <v>24.88761812948847</v>
      </c>
      <c r="AW31" s="76">
        <v>248.87621961871056</v>
      </c>
      <c r="AX31" s="76">
        <v>0</v>
      </c>
      <c r="AY31" s="76">
        <v>233.59226376428182</v>
      </c>
      <c r="AZ31" s="76">
        <v>4.5307872374433011E-2</v>
      </c>
      <c r="BA31" s="76">
        <v>1278.5959131136426</v>
      </c>
      <c r="BB31" s="76">
        <v>2.0831321615767461E-2</v>
      </c>
      <c r="BC31" s="76">
        <v>5.5894565871349284</v>
      </c>
      <c r="BD31" s="76">
        <v>56.628825763212589</v>
      </c>
      <c r="BE31" s="76">
        <v>2.276896322139365E-2</v>
      </c>
      <c r="BF31" s="76">
        <v>0</v>
      </c>
      <c r="BG31" s="76">
        <v>1.5510177035555046</v>
      </c>
      <c r="BH31" s="76">
        <v>1930.8946652565462</v>
      </c>
      <c r="BI31" s="76">
        <v>1636.8538978276317</v>
      </c>
      <c r="BJ31" s="76">
        <v>294.04076742891476</v>
      </c>
      <c r="BK31" s="76">
        <v>2.0795271416524742E-2</v>
      </c>
      <c r="BL31" s="76">
        <v>3.4201934114871822E-3</v>
      </c>
      <c r="BM31" s="76">
        <v>11.050219448072887</v>
      </c>
      <c r="BN31" s="76">
        <v>0.78681758406499214</v>
      </c>
      <c r="BO31" s="76">
        <v>637.90469749830504</v>
      </c>
      <c r="BP31" s="76">
        <v>4.141115817611623</v>
      </c>
      <c r="BQ31" s="76">
        <v>1.8523098122213217</v>
      </c>
      <c r="BR31" s="76">
        <v>911.27372774020728</v>
      </c>
      <c r="BS31" s="76">
        <v>17.496568052369472</v>
      </c>
      <c r="BT31" s="76">
        <v>3.2758127614543886E-2</v>
      </c>
      <c r="BU31" s="76">
        <v>5.9264545699058067</v>
      </c>
      <c r="BV31" s="76">
        <v>3.3735536853012338E-3</v>
      </c>
      <c r="BW31" s="76">
        <v>139.81831653742071</v>
      </c>
      <c r="BX31" s="76">
        <v>1210.3230969723973</v>
      </c>
      <c r="BY31" s="76">
        <v>0</v>
      </c>
      <c r="BZ31" s="76">
        <v>72.462051477410455</v>
      </c>
      <c r="CA31" s="76">
        <v>213.94926540293324</v>
      </c>
      <c r="CB31" s="76">
        <v>0</v>
      </c>
      <c r="CC31" s="76">
        <v>731.38082115445013</v>
      </c>
      <c r="CD31" s="76">
        <v>4496.7831112727827</v>
      </c>
      <c r="CE31" s="76">
        <v>157.01155861727213</v>
      </c>
      <c r="CF31" s="76"/>
      <c r="CG31" s="41">
        <f t="shared" si="0"/>
        <v>1.515946233815421E-5</v>
      </c>
      <c r="CH31" s="41">
        <f t="shared" si="1"/>
        <v>1.50131144248227E-5</v>
      </c>
      <c r="CI31" s="41">
        <f t="shared" si="2"/>
        <v>4.8201652003617551E-6</v>
      </c>
      <c r="CJ31" s="41">
        <f t="shared" si="3"/>
        <v>5.6983701937611619E-5</v>
      </c>
      <c r="CK31" s="41">
        <f t="shared" si="3"/>
        <v>6.4694031692578359E-5</v>
      </c>
      <c r="CL31" s="41">
        <f t="shared" si="4"/>
        <v>9.4519083363818846E-6</v>
      </c>
      <c r="CM31" s="41">
        <f t="shared" si="5"/>
        <v>1.5038592719214602E-5</v>
      </c>
      <c r="CN31" s="81">
        <f t="shared" si="6"/>
        <v>9.6292065082623341E-6</v>
      </c>
      <c r="CO31" s="81">
        <f t="shared" si="7"/>
        <v>9.1569235343330283E-6</v>
      </c>
      <c r="CP31" s="81">
        <f t="shared" si="8"/>
        <v>9.5527725036333097E-6</v>
      </c>
      <c r="CQ31" s="81">
        <f t="shared" si="9"/>
        <v>1.2581705297886502E-5</v>
      </c>
      <c r="CR31" s="80">
        <f t="shared" si="11"/>
        <v>9.6761778596816252E-6</v>
      </c>
      <c r="CS31" s="80">
        <f t="shared" si="12"/>
        <v>9.1447900496546369E-6</v>
      </c>
      <c r="CT31" s="81">
        <f t="shared" si="10"/>
        <v>8.8561727667162313E-6</v>
      </c>
    </row>
    <row r="32" spans="1:98">
      <c r="A32" s="94" t="s">
        <v>196</v>
      </c>
      <c r="B32" s="76">
        <v>69646.613098997914</v>
      </c>
      <c r="C32" s="76">
        <v>1129.6906829999593</v>
      </c>
      <c r="D32" s="76">
        <v>1218.2971219999899</v>
      </c>
      <c r="E32" s="76">
        <v>7725.1195260000659</v>
      </c>
      <c r="F32" s="76">
        <v>6689.0072060001039</v>
      </c>
      <c r="G32" s="76">
        <v>601.81709199998431</v>
      </c>
      <c r="H32" s="76">
        <v>17039.267864000216</v>
      </c>
      <c r="I32" s="76">
        <v>664.66986000000929</v>
      </c>
      <c r="J32" s="76">
        <v>144.1697220000035</v>
      </c>
      <c r="K32" s="76">
        <v>822.50093899998899</v>
      </c>
      <c r="L32" s="76">
        <v>732.16235099998312</v>
      </c>
      <c r="M32" s="76">
        <v>228.80761799999291</v>
      </c>
      <c r="N32" s="76">
        <v>77.979052000001801</v>
      </c>
      <c r="O32" s="76">
        <v>125.2902729999965</v>
      </c>
      <c r="P32" s="94"/>
      <c r="Q32" s="94" t="s">
        <v>196</v>
      </c>
      <c r="R32" s="76">
        <v>1221.4426305293248</v>
      </c>
      <c r="S32" s="76">
        <v>262.12494896093983</v>
      </c>
      <c r="T32" s="76">
        <v>228.81904219972489</v>
      </c>
      <c r="U32" s="76">
        <v>664.76578543091239</v>
      </c>
      <c r="V32" s="76">
        <v>664.76578543091239</v>
      </c>
      <c r="W32" s="76">
        <v>580.15958667415146</v>
      </c>
      <c r="X32" s="76">
        <v>19.230947449430911</v>
      </c>
      <c r="Y32" s="76">
        <v>144.21895796042216</v>
      </c>
      <c r="Z32" s="76">
        <v>78.015219999516574</v>
      </c>
      <c r="AA32" s="76">
        <v>1878.267408360231</v>
      </c>
      <c r="AB32" s="76">
        <v>69691.930870770593</v>
      </c>
      <c r="AC32" s="76">
        <v>599.79930393998279</v>
      </c>
      <c r="AD32" s="76">
        <v>277.52815798963974</v>
      </c>
      <c r="AE32" s="76">
        <v>158.76868350330261</v>
      </c>
      <c r="AF32" s="76">
        <v>87.697218616294435</v>
      </c>
      <c r="AG32" s="76">
        <v>138.16628154938908</v>
      </c>
      <c r="AH32" s="76">
        <v>822.76433990773307</v>
      </c>
      <c r="AI32" s="76">
        <v>822.76433990773307</v>
      </c>
      <c r="AJ32" s="76">
        <v>10365880.500897832</v>
      </c>
      <c r="AK32" s="76">
        <v>0</v>
      </c>
      <c r="AL32" s="76">
        <v>231.65981913875785</v>
      </c>
      <c r="AM32" s="76">
        <v>41.669364936936759</v>
      </c>
      <c r="AN32" s="76">
        <v>1549.5896856659961</v>
      </c>
      <c r="AO32" s="76">
        <v>264.09512540891876</v>
      </c>
      <c r="AP32" s="76">
        <v>732.42157038278094</v>
      </c>
      <c r="AQ32" s="76">
        <v>125.3645773308357</v>
      </c>
      <c r="AR32" s="76">
        <v>1130.4403408884627</v>
      </c>
      <c r="AS32" s="76">
        <v>0</v>
      </c>
      <c r="AT32" s="76">
        <v>17661.664299674267</v>
      </c>
      <c r="AU32" s="76">
        <v>1096.6980076943514</v>
      </c>
      <c r="AV32" s="76">
        <v>121.85528386591488</v>
      </c>
      <c r="AW32" s="76">
        <v>1218.5532915602664</v>
      </c>
      <c r="AX32" s="76">
        <v>0</v>
      </c>
      <c r="AY32" s="76">
        <v>866.40314147832021</v>
      </c>
      <c r="AZ32" s="76">
        <v>0.37976436783015594</v>
      </c>
      <c r="BA32" s="76">
        <v>4900.5182259734793</v>
      </c>
      <c r="BB32" s="76">
        <v>0.39277450795592955</v>
      </c>
      <c r="BC32" s="76">
        <v>147.54797198697071</v>
      </c>
      <c r="BD32" s="76">
        <v>608.62941456152816</v>
      </c>
      <c r="BE32" s="76">
        <v>0.18259943532906742</v>
      </c>
      <c r="BF32" s="76">
        <v>0</v>
      </c>
      <c r="BG32" s="76">
        <v>131.98810269140253</v>
      </c>
      <c r="BH32" s="76">
        <v>7728.8666203184712</v>
      </c>
      <c r="BI32" s="76">
        <v>6692.0443241164839</v>
      </c>
      <c r="BJ32" s="76">
        <v>1036.8222962019872</v>
      </c>
      <c r="BK32" s="76">
        <v>2.8323297250285231</v>
      </c>
      <c r="BL32" s="76">
        <v>2.107457835347807E-2</v>
      </c>
      <c r="BM32" s="76">
        <v>56.69076816051853</v>
      </c>
      <c r="BN32" s="76">
        <v>29.706759332991616</v>
      </c>
      <c r="BO32" s="76">
        <v>2311.6970712148013</v>
      </c>
      <c r="BP32" s="76">
        <v>30.35226118994472</v>
      </c>
      <c r="BQ32" s="76">
        <v>15.406474068905458</v>
      </c>
      <c r="BR32" s="76">
        <v>3302.4808207036062</v>
      </c>
      <c r="BS32" s="76">
        <v>98.079738188792788</v>
      </c>
      <c r="BT32" s="76">
        <v>0.55040289768790251</v>
      </c>
      <c r="BU32" s="76">
        <v>53.144872779532292</v>
      </c>
      <c r="BV32" s="76">
        <v>4.0861914096904171E-2</v>
      </c>
      <c r="BW32" s="76">
        <v>602.0496454240315</v>
      </c>
      <c r="BX32" s="76">
        <v>4536.3893902033751</v>
      </c>
      <c r="BY32" s="76">
        <v>0</v>
      </c>
      <c r="BZ32" s="76">
        <v>218.07126231708475</v>
      </c>
      <c r="CA32" s="76">
        <v>740.6142376686031</v>
      </c>
      <c r="CB32" s="76">
        <v>0</v>
      </c>
      <c r="CC32" s="76">
        <v>2524.7122246143622</v>
      </c>
      <c r="CD32" s="76">
        <v>17049.491415973589</v>
      </c>
      <c r="CE32" s="76">
        <v>557.0966034335753</v>
      </c>
      <c r="CF32" s="76"/>
      <c r="CG32" s="41">
        <f t="shared" si="0"/>
        <v>6.5068163053762977E-4</v>
      </c>
      <c r="CH32" s="41">
        <f t="shared" si="1"/>
        <v>6.6359570790886467E-4</v>
      </c>
      <c r="CI32" s="41">
        <f t="shared" si="2"/>
        <v>2.1026854258338949E-4</v>
      </c>
      <c r="CJ32" s="41">
        <f t="shared" si="3"/>
        <v>4.8505324814637134E-4</v>
      </c>
      <c r="CK32" s="41">
        <f t="shared" si="3"/>
        <v>4.5404617200228437E-4</v>
      </c>
      <c r="CL32" s="41">
        <f t="shared" si="4"/>
        <v>3.8641877596787923E-4</v>
      </c>
      <c r="CM32" s="41">
        <f t="shared" si="5"/>
        <v>5.999994867721375E-4</v>
      </c>
      <c r="CN32" s="81">
        <f t="shared" si="6"/>
        <v>1.4432041630877104E-4</v>
      </c>
      <c r="CO32" s="81">
        <f t="shared" si="7"/>
        <v>3.4151387500528632E-4</v>
      </c>
      <c r="CP32" s="81">
        <f t="shared" si="8"/>
        <v>3.2024389913078095E-4</v>
      </c>
      <c r="CQ32" s="81">
        <f t="shared" si="9"/>
        <v>3.5404631560716443E-4</v>
      </c>
      <c r="CR32" s="80">
        <f t="shared" si="11"/>
        <v>4.992928046642646E-5</v>
      </c>
      <c r="CS32" s="80">
        <f t="shared" si="12"/>
        <v>4.6381686603182945E-4</v>
      </c>
      <c r="CT32" s="81">
        <f t="shared" si="10"/>
        <v>5.9305745817314637E-4</v>
      </c>
    </row>
    <row r="33" spans="1:98">
      <c r="A33" s="94" t="s">
        <v>197</v>
      </c>
      <c r="B33" s="76">
        <v>13163.992073999996</v>
      </c>
      <c r="C33" s="76">
        <v>215.78056900000001</v>
      </c>
      <c r="D33" s="76">
        <v>173.72318299999986</v>
      </c>
      <c r="E33" s="76">
        <v>1337.3413029999999</v>
      </c>
      <c r="F33" s="76">
        <v>1134.5646559999996</v>
      </c>
      <c r="G33" s="76">
        <v>97.093688</v>
      </c>
      <c r="H33" s="76">
        <v>3108.7300759999971</v>
      </c>
      <c r="I33" s="76">
        <v>65.073809999999952</v>
      </c>
      <c r="J33" s="76">
        <v>28.062004999999989</v>
      </c>
      <c r="K33" s="76">
        <v>166.73736700000006</v>
      </c>
      <c r="L33" s="76">
        <v>98.183068999999946</v>
      </c>
      <c r="M33" s="76">
        <v>32.584800000000001</v>
      </c>
      <c r="N33" s="76">
        <v>25.417074000000007</v>
      </c>
      <c r="O33" s="76">
        <v>19.577748999999994</v>
      </c>
      <c r="P33" s="94"/>
      <c r="Q33" s="94" t="s">
        <v>197</v>
      </c>
      <c r="R33" s="76">
        <v>189.94201622358386</v>
      </c>
      <c r="S33" s="76">
        <v>83.479042399361759</v>
      </c>
      <c r="T33" s="76">
        <v>32.584765502780158</v>
      </c>
      <c r="U33" s="76">
        <v>65.073775432838474</v>
      </c>
      <c r="V33" s="76">
        <v>65.073775432838474</v>
      </c>
      <c r="W33" s="76">
        <v>72.057124279832664</v>
      </c>
      <c r="X33" s="76">
        <v>11.991191421337874</v>
      </c>
      <c r="Y33" s="76">
        <v>28.061980799911641</v>
      </c>
      <c r="Z33" s="76">
        <v>25.417073993283932</v>
      </c>
      <c r="AA33" s="76">
        <v>298.81178168479414</v>
      </c>
      <c r="AB33" s="76">
        <v>13163.987797417287</v>
      </c>
      <c r="AC33" s="76">
        <v>139.83201200970589</v>
      </c>
      <c r="AD33" s="76">
        <v>37.372632672550786</v>
      </c>
      <c r="AE33" s="76">
        <v>46.293739561990122</v>
      </c>
      <c r="AF33" s="76">
        <v>1.5307503504191533</v>
      </c>
      <c r="AG33" s="76">
        <v>14.797823083436677</v>
      </c>
      <c r="AH33" s="76">
        <v>166.73733543779275</v>
      </c>
      <c r="AI33" s="76">
        <v>166.73733543779275</v>
      </c>
      <c r="AJ33" s="76">
        <v>1743361.7725215915</v>
      </c>
      <c r="AK33" s="76">
        <v>0</v>
      </c>
      <c r="AL33" s="76">
        <v>66.560772121320326</v>
      </c>
      <c r="AM33" s="76">
        <v>17.914268733939164</v>
      </c>
      <c r="AN33" s="76">
        <v>310.95482250708415</v>
      </c>
      <c r="AO33" s="76">
        <v>44.524811087286487</v>
      </c>
      <c r="AP33" s="76">
        <v>98.183333610791664</v>
      </c>
      <c r="AQ33" s="76">
        <v>19.577785276285649</v>
      </c>
      <c r="AR33" s="76">
        <v>215.78050687566488</v>
      </c>
      <c r="AS33" s="76">
        <v>0</v>
      </c>
      <c r="AT33" s="76">
        <v>3232.2526698523448</v>
      </c>
      <c r="AU33" s="76">
        <v>156.35080144623203</v>
      </c>
      <c r="AV33" s="76">
        <v>17.37232266494706</v>
      </c>
      <c r="AW33" s="76">
        <v>173.72312411117912</v>
      </c>
      <c r="AX33" s="76">
        <v>0</v>
      </c>
      <c r="AY33" s="76">
        <v>161.19607740251436</v>
      </c>
      <c r="AZ33" s="76">
        <v>3.307886098204886E-2</v>
      </c>
      <c r="BA33" s="76">
        <v>883.37120716810784</v>
      </c>
      <c r="BB33" s="76">
        <v>1.6884566433527891E-2</v>
      </c>
      <c r="BC33" s="76">
        <v>4.4596021153348007</v>
      </c>
      <c r="BD33" s="76">
        <v>39.212997525311813</v>
      </c>
      <c r="BE33" s="76">
        <v>1.7374433219244145E-2</v>
      </c>
      <c r="BF33" s="76">
        <v>0</v>
      </c>
      <c r="BG33" s="76">
        <v>1.5756244819965057</v>
      </c>
      <c r="BH33" s="76">
        <v>1337.3966713956472</v>
      </c>
      <c r="BI33" s="76">
        <v>1134.6200781980078</v>
      </c>
      <c r="BJ33" s="76">
        <v>202.77659319763893</v>
      </c>
      <c r="BK33" s="76">
        <v>2.029705197947497E-2</v>
      </c>
      <c r="BL33" s="76">
        <v>2.4141466735009944E-3</v>
      </c>
      <c r="BM33" s="76">
        <v>8.3452451153844045</v>
      </c>
      <c r="BN33" s="76">
        <v>0.5781556242662742</v>
      </c>
      <c r="BO33" s="76">
        <v>441.38785286352839</v>
      </c>
      <c r="BP33" s="76">
        <v>2.9535988932797603</v>
      </c>
      <c r="BQ33" s="76">
        <v>1.2895313607478078</v>
      </c>
      <c r="BR33" s="76">
        <v>630.54045227820143</v>
      </c>
      <c r="BS33" s="76">
        <v>12.189296133966938</v>
      </c>
      <c r="BT33" s="76">
        <v>2.3444886765103045E-2</v>
      </c>
      <c r="BU33" s="76">
        <v>4.1610305516515371</v>
      </c>
      <c r="BV33" s="76">
        <v>2.49344225268275E-3</v>
      </c>
      <c r="BW33" s="76">
        <v>97.093626618605896</v>
      </c>
      <c r="BX33" s="76">
        <v>835.80716780500325</v>
      </c>
      <c r="BY33" s="76">
        <v>0</v>
      </c>
      <c r="BZ33" s="76">
        <v>49.884514645885226</v>
      </c>
      <c r="CA33" s="76">
        <v>147.67323405931538</v>
      </c>
      <c r="CB33" s="76">
        <v>0</v>
      </c>
      <c r="CC33" s="76">
        <v>504.71344617933505</v>
      </c>
      <c r="CD33" s="76">
        <v>3108.729142567393</v>
      </c>
      <c r="CE33" s="76">
        <v>108.37073312574063</v>
      </c>
      <c r="CF33" s="76"/>
      <c r="CG33" s="41">
        <f t="shared" si="0"/>
        <v>-3.2486974203876869E-7</v>
      </c>
      <c r="CH33" s="41">
        <f t="shared" si="1"/>
        <v>-2.8790514094167648E-7</v>
      </c>
      <c r="CI33" s="41">
        <f t="shared" si="2"/>
        <v>-3.3898078384855476E-7</v>
      </c>
      <c r="CJ33" s="41">
        <f t="shared" si="3"/>
        <v>4.1401843735093516E-5</v>
      </c>
      <c r="CK33" s="41">
        <f t="shared" si="3"/>
        <v>4.8848867021530936E-5</v>
      </c>
      <c r="CL33" s="41">
        <f t="shared" si="4"/>
        <v>-6.321872757000152E-7</v>
      </c>
      <c r="CM33" s="41">
        <f t="shared" si="5"/>
        <v>-3.0026170858282714E-7</v>
      </c>
      <c r="CN33" s="81">
        <f t="shared" si="6"/>
        <v>-5.3119928705717478E-7</v>
      </c>
      <c r="CO33" s="81">
        <f t="shared" si="7"/>
        <v>-8.6237916169818363E-7</v>
      </c>
      <c r="CP33" s="81">
        <f t="shared" si="8"/>
        <v>-1.892929454242151E-7</v>
      </c>
      <c r="CQ33" s="81">
        <f t="shared" si="9"/>
        <v>2.6950755808748035E-6</v>
      </c>
      <c r="CR33" s="80">
        <f t="shared" si="11"/>
        <v>-1.0586905502991559E-6</v>
      </c>
      <c r="CS33" s="80">
        <f t="shared" si="12"/>
        <v>-2.6423477412861201E-10</v>
      </c>
      <c r="CT33" s="81">
        <f t="shared" si="10"/>
        <v>1.852934454077943E-6</v>
      </c>
    </row>
    <row r="34" spans="1:98">
      <c r="A34" s="94" t="s">
        <v>198</v>
      </c>
      <c r="B34" s="76">
        <v>217732.62506199884</v>
      </c>
      <c r="C34" s="76">
        <v>3583.6077410000007</v>
      </c>
      <c r="D34" s="76">
        <v>3785.0430090000427</v>
      </c>
      <c r="E34" s="76">
        <v>23000.91026500029</v>
      </c>
      <c r="F34" s="76">
        <v>19536.381619999898</v>
      </c>
      <c r="G34" s="76">
        <v>1884.1135629999919</v>
      </c>
      <c r="H34" s="76">
        <v>51762.197602999258</v>
      </c>
      <c r="I34" s="76">
        <v>1287.4959020000115</v>
      </c>
      <c r="J34" s="76">
        <v>544.38087999999993</v>
      </c>
      <c r="K34" s="76">
        <v>3235.4220280000545</v>
      </c>
      <c r="L34" s="76">
        <v>1911.5187659999929</v>
      </c>
      <c r="M34" s="76">
        <v>641.35680500000933</v>
      </c>
      <c r="N34" s="76">
        <v>490.31644199999835</v>
      </c>
      <c r="O34" s="76">
        <v>377.22154500000056</v>
      </c>
      <c r="P34" s="94"/>
      <c r="Q34" s="94" t="s">
        <v>198</v>
      </c>
      <c r="R34" s="76">
        <v>3071.8489475184356</v>
      </c>
      <c r="S34" s="76">
        <v>1358.7719956567396</v>
      </c>
      <c r="T34" s="76">
        <v>641.33687139582742</v>
      </c>
      <c r="U34" s="76">
        <v>1287.4567414046005</v>
      </c>
      <c r="V34" s="76">
        <v>1287.4567414046005</v>
      </c>
      <c r="W34" s="76">
        <v>1205.8787884318426</v>
      </c>
      <c r="X34" s="76">
        <v>193.94826632567958</v>
      </c>
      <c r="Y34" s="76">
        <v>544.36342529270826</v>
      </c>
      <c r="Z34" s="76">
        <v>490.30059079852452</v>
      </c>
      <c r="AA34" s="76">
        <v>4889.756894178664</v>
      </c>
      <c r="AB34" s="76">
        <v>217719.82506699912</v>
      </c>
      <c r="AC34" s="76">
        <v>2277.1898599800829</v>
      </c>
      <c r="AD34" s="76">
        <v>616.99884930152746</v>
      </c>
      <c r="AE34" s="76">
        <v>751.03642178168775</v>
      </c>
      <c r="AF34" s="76">
        <v>24.756294409017659</v>
      </c>
      <c r="AG34" s="76">
        <v>239.31874585037309</v>
      </c>
      <c r="AH34" s="76">
        <v>3235.3192423671576</v>
      </c>
      <c r="AI34" s="76">
        <v>3235.3192423671576</v>
      </c>
      <c r="AJ34" s="76">
        <v>33763332.517313451</v>
      </c>
      <c r="AK34" s="76">
        <v>0</v>
      </c>
      <c r="AL34" s="76">
        <v>1081.7384995750074</v>
      </c>
      <c r="AM34" s="76">
        <v>290.81142344050755</v>
      </c>
      <c r="AN34" s="76">
        <v>5031.1863616966721</v>
      </c>
      <c r="AO34" s="76">
        <v>723.52356699011125</v>
      </c>
      <c r="AP34" s="76">
        <v>1911.4642475410667</v>
      </c>
      <c r="AQ34" s="76">
        <v>377.20938504391626</v>
      </c>
      <c r="AR34" s="76">
        <v>3583.3999541756193</v>
      </c>
      <c r="AS34" s="76">
        <v>0</v>
      </c>
      <c r="AT34" s="76">
        <v>53778.194643274524</v>
      </c>
      <c r="AU34" s="76">
        <v>3406.4879461079599</v>
      </c>
      <c r="AV34" s="76">
        <v>378.49862746321151</v>
      </c>
      <c r="AW34" s="76">
        <v>3784.9865735711701</v>
      </c>
      <c r="AX34" s="76">
        <v>0</v>
      </c>
      <c r="AY34" s="76">
        <v>2617.5219465254718</v>
      </c>
      <c r="AZ34" s="76">
        <v>0.63995719380658855</v>
      </c>
      <c r="BA34" s="76">
        <v>14372.80607422615</v>
      </c>
      <c r="BB34" s="76">
        <v>0.34743407421521527</v>
      </c>
      <c r="BC34" s="76">
        <v>96.737131468965018</v>
      </c>
      <c r="BD34" s="76">
        <v>719.80527918089524</v>
      </c>
      <c r="BE34" s="76">
        <v>0.26718432836532791</v>
      </c>
      <c r="BF34" s="76">
        <v>0</v>
      </c>
      <c r="BG34" s="76">
        <v>41.313971271122625</v>
      </c>
      <c r="BH34" s="76">
        <v>23000.707602054237</v>
      </c>
      <c r="BI34" s="76">
        <v>19536.361383638476</v>
      </c>
      <c r="BJ34" s="76">
        <v>3464.3462184157588</v>
      </c>
      <c r="BK34" s="76">
        <v>0.5030466215900945</v>
      </c>
      <c r="BL34" s="76">
        <v>3.8159920252043407E-2</v>
      </c>
      <c r="BM34" s="76">
        <v>118.52115341920334</v>
      </c>
      <c r="BN34" s="76">
        <v>11.754777862288291</v>
      </c>
      <c r="BO34" s="76">
        <v>7572.7917200870788</v>
      </c>
      <c r="BP34" s="76">
        <v>55.464211158465993</v>
      </c>
      <c r="BQ34" s="76">
        <v>23.274374061641236</v>
      </c>
      <c r="BR34" s="76">
        <v>10818.113873145614</v>
      </c>
      <c r="BS34" s="76">
        <v>201.08017616701622</v>
      </c>
      <c r="BT34" s="76">
        <v>0.44038015715630235</v>
      </c>
      <c r="BU34" s="76">
        <v>76.309164411723089</v>
      </c>
      <c r="BV34" s="76">
        <v>3.9565276089937575E-2</v>
      </c>
      <c r="BW34" s="76">
        <v>1884.053756116479</v>
      </c>
      <c r="BX34" s="76">
        <v>13588.154062215848</v>
      </c>
      <c r="BY34" s="76">
        <v>0</v>
      </c>
      <c r="BZ34" s="76">
        <v>806.7638838845678</v>
      </c>
      <c r="CA34" s="76">
        <v>2398.8167153862873</v>
      </c>
      <c r="CB34" s="76">
        <v>0</v>
      </c>
      <c r="CC34" s="76">
        <v>8195.7664010676854</v>
      </c>
      <c r="CD34" s="76">
        <v>51759.211981008288</v>
      </c>
      <c r="CE34" s="76">
        <v>1760.3111618932294</v>
      </c>
      <c r="CF34" s="76"/>
      <c r="CG34" s="41">
        <f t="shared" si="0"/>
        <v>-5.8787675921661657E-5</v>
      </c>
      <c r="CH34" s="41">
        <f t="shared" si="1"/>
        <v>-5.7982580516309056E-5</v>
      </c>
      <c r="CI34" s="41">
        <f t="shared" si="2"/>
        <v>-1.4910115615187098E-5</v>
      </c>
      <c r="CJ34" s="41">
        <f t="shared" si="3"/>
        <v>-8.811083723100612E-6</v>
      </c>
      <c r="CK34" s="41">
        <f t="shared" si="3"/>
        <v>-1.0358295520732215E-6</v>
      </c>
      <c r="CL34" s="41">
        <f t="shared" si="4"/>
        <v>-3.1742716939891801E-5</v>
      </c>
      <c r="CM34" s="41">
        <f t="shared" si="5"/>
        <v>-5.7679583349020891E-5</v>
      </c>
      <c r="CN34" s="81">
        <f t="shared" si="6"/>
        <v>-3.0416093247476633E-5</v>
      </c>
      <c r="CO34" s="81">
        <f t="shared" si="7"/>
        <v>-3.2063409889922372E-5</v>
      </c>
      <c r="CP34" s="81">
        <f t="shared" si="8"/>
        <v>-3.1768848702707008E-5</v>
      </c>
      <c r="CQ34" s="81">
        <f t="shared" si="9"/>
        <v>-2.8521016845810147E-5</v>
      </c>
      <c r="CR34" s="80">
        <f t="shared" si="11"/>
        <v>-3.1080365915685346E-5</v>
      </c>
      <c r="CS34" s="80">
        <f t="shared" si="12"/>
        <v>-3.2328513009201071E-5</v>
      </c>
      <c r="CT34" s="81">
        <f t="shared" si="10"/>
        <v>-3.2235582101504143E-5</v>
      </c>
    </row>
    <row r="35" spans="1:98">
      <c r="A35" s="94" t="s">
        <v>199</v>
      </c>
      <c r="B35" s="76">
        <v>44466.961894000931</v>
      </c>
      <c r="C35" s="76">
        <v>718.98274900003423</v>
      </c>
      <c r="D35" s="76">
        <v>1123.2691770000126</v>
      </c>
      <c r="E35" s="76">
        <v>5434.5513510000947</v>
      </c>
      <c r="F35" s="76">
        <v>4765.2367330001116</v>
      </c>
      <c r="G35" s="76">
        <v>488.16313099998439</v>
      </c>
      <c r="H35" s="76">
        <v>11233.099789999911</v>
      </c>
      <c r="I35" s="76">
        <v>687.77374800000985</v>
      </c>
      <c r="J35" s="76">
        <v>146.01990600000352</v>
      </c>
      <c r="K35" s="76">
        <v>1038.6771009999848</v>
      </c>
      <c r="L35" s="76">
        <v>1096.7744949999806</v>
      </c>
      <c r="M35" s="76">
        <v>239.07067299999238</v>
      </c>
      <c r="N35" s="76">
        <v>77.856353000002272</v>
      </c>
      <c r="O35" s="76">
        <v>123.93525199999569</v>
      </c>
      <c r="P35" s="94"/>
      <c r="Q35" s="94" t="s">
        <v>199</v>
      </c>
      <c r="R35" s="76">
        <v>532.61210661646498</v>
      </c>
      <c r="S35" s="76">
        <v>158.63611985204312</v>
      </c>
      <c r="T35" s="76">
        <v>239.07038519662856</v>
      </c>
      <c r="U35" s="76">
        <v>687.77368244688421</v>
      </c>
      <c r="V35" s="76">
        <v>687.77368244688421</v>
      </c>
      <c r="W35" s="76">
        <v>431.62003532083872</v>
      </c>
      <c r="X35" s="76">
        <v>9.2984403139907865</v>
      </c>
      <c r="Y35" s="76">
        <v>146.01979300147775</v>
      </c>
      <c r="Z35" s="76">
        <v>77.856339194982638</v>
      </c>
      <c r="AA35" s="76">
        <v>1233.2940657770409</v>
      </c>
      <c r="AB35" s="76">
        <v>44466.946245257583</v>
      </c>
      <c r="AC35" s="76">
        <v>347.11531014893978</v>
      </c>
      <c r="AD35" s="76">
        <v>200.06567132857785</v>
      </c>
      <c r="AE35" s="76">
        <v>70.46579976162306</v>
      </c>
      <c r="AF35" s="76">
        <v>42.150065940173249</v>
      </c>
      <c r="AG35" s="76">
        <v>32.450991607863898</v>
      </c>
      <c r="AH35" s="76">
        <v>1038.6768416740192</v>
      </c>
      <c r="AI35" s="76">
        <v>1038.6768416740192</v>
      </c>
      <c r="AJ35" s="76">
        <v>8260568.8918654956</v>
      </c>
      <c r="AK35" s="76">
        <v>0</v>
      </c>
      <c r="AL35" s="76">
        <v>131.02557051707191</v>
      </c>
      <c r="AM35" s="76">
        <v>24.114305702627156</v>
      </c>
      <c r="AN35" s="76">
        <v>880.45095220399412</v>
      </c>
      <c r="AO35" s="76">
        <v>139.80429227012573</v>
      </c>
      <c r="AP35" s="76">
        <v>1096.7775901586319</v>
      </c>
      <c r="AQ35" s="76">
        <v>123.93511122383289</v>
      </c>
      <c r="AR35" s="76">
        <v>718.98261850284109</v>
      </c>
      <c r="AS35" s="76">
        <v>0</v>
      </c>
      <c r="AT35" s="76">
        <v>11626.341229076761</v>
      </c>
      <c r="AU35" s="76">
        <v>1010.9421377487504</v>
      </c>
      <c r="AV35" s="76">
        <v>112.32678368006523</v>
      </c>
      <c r="AW35" s="76">
        <v>1123.2689214288162</v>
      </c>
      <c r="AX35" s="76">
        <v>0</v>
      </c>
      <c r="AY35" s="76">
        <v>480.98397722906014</v>
      </c>
      <c r="AZ35" s="76">
        <v>0.4523211036160209</v>
      </c>
      <c r="BA35" s="76">
        <v>2782.5442730900072</v>
      </c>
      <c r="BB35" s="76">
        <v>0.62674398082860705</v>
      </c>
      <c r="BC35" s="76">
        <v>150.46899612978609</v>
      </c>
      <c r="BD35" s="76">
        <v>610.77351527527469</v>
      </c>
      <c r="BE35" s="76">
        <v>0.22597880754090954</v>
      </c>
      <c r="BF35" s="76">
        <v>0</v>
      </c>
      <c r="BG35" s="76">
        <v>139.73800339820431</v>
      </c>
      <c r="BH35" s="76">
        <v>5435.5985868141915</v>
      </c>
      <c r="BI35" s="76">
        <v>4766.2840536351805</v>
      </c>
      <c r="BJ35" s="76">
        <v>669.31453317900935</v>
      </c>
      <c r="BK35" s="76">
        <v>1.1573869550058702</v>
      </c>
      <c r="BL35" s="76">
        <v>1.0119325838169721E-2</v>
      </c>
      <c r="BM35" s="76">
        <v>32.598622077525533</v>
      </c>
      <c r="BN35" s="76">
        <v>16.993866272480261</v>
      </c>
      <c r="BO35" s="76">
        <v>1523.8273397961825</v>
      </c>
      <c r="BP35" s="76">
        <v>32.330506283172667</v>
      </c>
      <c r="BQ35" s="76">
        <v>16.134154780998362</v>
      </c>
      <c r="BR35" s="76">
        <v>2176.7362253035485</v>
      </c>
      <c r="BS35" s="76">
        <v>68.645789283235516</v>
      </c>
      <c r="BT35" s="76">
        <v>0.47981624092660258</v>
      </c>
      <c r="BU35" s="76">
        <v>63.7133955762055</v>
      </c>
      <c r="BV35" s="76">
        <v>1.7062328046649804E-2</v>
      </c>
      <c r="BW35" s="76">
        <v>488.16326617040619</v>
      </c>
      <c r="BX35" s="76">
        <v>2569.589714325632</v>
      </c>
      <c r="BY35" s="76">
        <v>0</v>
      </c>
      <c r="BZ35" s="76">
        <v>105.14048351999632</v>
      </c>
      <c r="CA35" s="76">
        <v>407.1946366655161</v>
      </c>
      <c r="CB35" s="76">
        <v>0</v>
      </c>
      <c r="CC35" s="76">
        <v>1464.7531752815289</v>
      </c>
      <c r="CD35" s="76">
        <v>11233.09389902831</v>
      </c>
      <c r="CE35" s="76">
        <v>306.61497962551181</v>
      </c>
      <c r="CF35" s="76"/>
      <c r="CG35" s="41">
        <f t="shared" si="0"/>
        <v>-3.5191842847332461E-7</v>
      </c>
      <c r="CH35" s="41">
        <f t="shared" si="1"/>
        <v>-1.8150253719146404E-7</v>
      </c>
      <c r="CI35" s="41">
        <f t="shared" si="2"/>
        <v>-2.2752444535029669E-7</v>
      </c>
      <c r="CJ35" s="41">
        <f t="shared" ref="CJ35:CK51" si="13">(BH35-E35)/(E35+1E-50)</f>
        <v>1.926995894342181E-4</v>
      </c>
      <c r="CK35" s="41">
        <f t="shared" si="13"/>
        <v>2.1978354775451515E-4</v>
      </c>
      <c r="CL35" s="41">
        <f t="shared" si="4"/>
        <v>2.7689600712504818E-7</v>
      </c>
      <c r="CM35" s="41">
        <f t="shared" si="5"/>
        <v>-5.2442973987149462E-7</v>
      </c>
      <c r="CN35" s="81">
        <f t="shared" si="6"/>
        <v>-9.5312049678655879E-8</v>
      </c>
      <c r="CO35" s="81">
        <f t="shared" si="7"/>
        <v>-7.7385699566775946E-7</v>
      </c>
      <c r="CP35" s="81">
        <f t="shared" si="8"/>
        <v>-2.4966947407857161E-7</v>
      </c>
      <c r="CQ35" s="81">
        <f t="shared" si="9"/>
        <v>2.8220556417813176E-6</v>
      </c>
      <c r="CR35" s="80">
        <f t="shared" si="11"/>
        <v>-1.2038421953088882E-6</v>
      </c>
      <c r="CS35" s="80">
        <f t="shared" si="12"/>
        <v>-1.7731397762884061E-7</v>
      </c>
      <c r="CT35" s="81">
        <f t="shared" si="10"/>
        <v>-1.1358847504866017E-6</v>
      </c>
    </row>
    <row r="36" spans="1:98">
      <c r="A36" s="94" t="s">
        <v>200</v>
      </c>
      <c r="B36" s="76">
        <v>20877.453374000088</v>
      </c>
      <c r="C36" s="76">
        <v>342.62887299999977</v>
      </c>
      <c r="D36" s="76">
        <v>375.90223699999956</v>
      </c>
      <c r="E36" s="76">
        <v>2243.7624160000055</v>
      </c>
      <c r="F36" s="76">
        <v>1915.2088399999991</v>
      </c>
      <c r="G36" s="76">
        <v>184.39106500000031</v>
      </c>
      <c r="H36" s="76">
        <v>5002.3950019999947</v>
      </c>
      <c r="I36" s="76">
        <v>172.26613500000067</v>
      </c>
      <c r="J36" s="76">
        <v>42.947599999999966</v>
      </c>
      <c r="K36" s="76">
        <v>241.45043200000043</v>
      </c>
      <c r="L36" s="76">
        <v>219.31473000000022</v>
      </c>
      <c r="M36" s="76">
        <v>55.108176000000107</v>
      </c>
      <c r="N36" s="76">
        <v>25.076208999999988</v>
      </c>
      <c r="O36" s="76">
        <v>43.452052000000052</v>
      </c>
      <c r="P36" s="94"/>
      <c r="Q36" s="94" t="s">
        <v>200</v>
      </c>
      <c r="R36" s="76">
        <v>384.46233758909153</v>
      </c>
      <c r="S36" s="76">
        <v>71.380849916258555</v>
      </c>
      <c r="T36" s="76">
        <v>55.108089535125771</v>
      </c>
      <c r="U36" s="76">
        <v>172.26616444296968</v>
      </c>
      <c r="V36" s="76">
        <v>172.26616444296968</v>
      </c>
      <c r="W36" s="76">
        <v>130.79224637824692</v>
      </c>
      <c r="X36" s="76">
        <v>6.027533801221141</v>
      </c>
      <c r="Y36" s="76">
        <v>42.947597080378863</v>
      </c>
      <c r="Z36" s="76">
        <v>25.076187376841027</v>
      </c>
      <c r="AA36" s="76">
        <v>518.06650230949595</v>
      </c>
      <c r="AB36" s="76">
        <v>20877.446853287911</v>
      </c>
      <c r="AC36" s="76">
        <v>168.65901527187285</v>
      </c>
      <c r="AD36" s="76">
        <v>71.261241377159024</v>
      </c>
      <c r="AE36" s="76">
        <v>46.972204023905817</v>
      </c>
      <c r="AF36" s="76">
        <v>27.603670251959635</v>
      </c>
      <c r="AG36" s="76">
        <v>43.48935214327836</v>
      </c>
      <c r="AH36" s="76">
        <v>241.4503552609952</v>
      </c>
      <c r="AI36" s="76">
        <v>241.4503552609952</v>
      </c>
      <c r="AJ36" s="76">
        <v>3273389.9936043918</v>
      </c>
      <c r="AK36" s="76">
        <v>0</v>
      </c>
      <c r="AL36" s="76">
        <v>66.166776983250372</v>
      </c>
      <c r="AM36" s="76">
        <v>11.71950452720669</v>
      </c>
      <c r="AN36" s="76">
        <v>484.8733224335387</v>
      </c>
      <c r="AO36" s="76">
        <v>78.724457755871157</v>
      </c>
      <c r="AP36" s="76">
        <v>219.31536614796326</v>
      </c>
      <c r="AQ36" s="76">
        <v>43.451947281460193</v>
      </c>
      <c r="AR36" s="76">
        <v>342.62878296047671</v>
      </c>
      <c r="AS36" s="76">
        <v>0</v>
      </c>
      <c r="AT36" s="76">
        <v>5167.8609916389696</v>
      </c>
      <c r="AU36" s="76">
        <v>338.31194647618707</v>
      </c>
      <c r="AV36" s="76">
        <v>37.590158091899667</v>
      </c>
      <c r="AW36" s="76">
        <v>375.90210456808705</v>
      </c>
      <c r="AX36" s="76">
        <v>0</v>
      </c>
      <c r="AY36" s="76">
        <v>259.19806442842423</v>
      </c>
      <c r="AZ36" s="76">
        <v>8.4060928476551069E-2</v>
      </c>
      <c r="BA36" s="76">
        <v>1431.9866357578665</v>
      </c>
      <c r="BB36" s="76">
        <v>5.9106110220076398E-2</v>
      </c>
      <c r="BC36" s="76">
        <v>16.322732678560598</v>
      </c>
      <c r="BD36" s="76">
        <v>76.188694588204157</v>
      </c>
      <c r="BE36" s="76">
        <v>3.3371575037065192E-2</v>
      </c>
      <c r="BF36" s="76">
        <v>0</v>
      </c>
      <c r="BG36" s="76">
        <v>9.5183811774886102</v>
      </c>
      <c r="BH36" s="76">
        <v>2243.8504909073677</v>
      </c>
      <c r="BI36" s="76">
        <v>1915.2969929990029</v>
      </c>
      <c r="BJ36" s="76">
        <v>328.55349790836493</v>
      </c>
      <c r="BK36" s="76">
        <v>0.11184113394732058</v>
      </c>
      <c r="BL36" s="76">
        <v>3.6006436393899808E-3</v>
      </c>
      <c r="BM36" s="76">
        <v>13.200947259930444</v>
      </c>
      <c r="BN36" s="76">
        <v>1.6257350044368011</v>
      </c>
      <c r="BO36" s="76">
        <v>733.15334612014101</v>
      </c>
      <c r="BP36" s="76">
        <v>6.6438780932224368</v>
      </c>
      <c r="BQ36" s="76">
        <v>2.4634992961744304</v>
      </c>
      <c r="BR36" s="76">
        <v>1047.3511369786756</v>
      </c>
      <c r="BS36" s="76">
        <v>25.823913592758256</v>
      </c>
      <c r="BT36" s="76">
        <v>5.3326183854450877E-2</v>
      </c>
      <c r="BU36" s="76">
        <v>8.47879106025783</v>
      </c>
      <c r="BV36" s="76">
        <v>4.5441667355611065E-3</v>
      </c>
      <c r="BW36" s="76">
        <v>184.39111800128967</v>
      </c>
      <c r="BX36" s="76">
        <v>1337.0885146785295</v>
      </c>
      <c r="BY36" s="76">
        <v>0</v>
      </c>
      <c r="BZ36" s="76">
        <v>68.636005414597705</v>
      </c>
      <c r="CA36" s="76">
        <v>219.61221515728329</v>
      </c>
      <c r="CB36" s="76">
        <v>0</v>
      </c>
      <c r="CC36" s="76">
        <v>752.16019453364004</v>
      </c>
      <c r="CD36" s="76">
        <v>5002.3935086007823</v>
      </c>
      <c r="CE36" s="76">
        <v>165.53450918226159</v>
      </c>
      <c r="CF36" s="76"/>
      <c r="CG36" s="41">
        <f t="shared" si="0"/>
        <v>-3.1233273810721809E-7</v>
      </c>
      <c r="CH36" s="41">
        <f t="shared" si="1"/>
        <v>-2.6279023793406124E-7</v>
      </c>
      <c r="CI36" s="41">
        <f t="shared" si="2"/>
        <v>-3.5230413514317955E-7</v>
      </c>
      <c r="CJ36" s="41">
        <f t="shared" si="13"/>
        <v>3.9253223395720628E-5</v>
      </c>
      <c r="CK36" s="41">
        <f t="shared" si="13"/>
        <v>4.6027878089679336E-5</v>
      </c>
      <c r="CL36" s="41">
        <f t="shared" si="4"/>
        <v>2.8743957500947584E-7</v>
      </c>
      <c r="CM36" s="41">
        <f t="shared" si="5"/>
        <v>-2.9853684322262811E-7</v>
      </c>
      <c r="CN36" s="81">
        <f t="shared" si="6"/>
        <v>1.7091559527147703E-7</v>
      </c>
      <c r="CO36" s="81">
        <f t="shared" si="7"/>
        <v>-6.7981007159969627E-8</v>
      </c>
      <c r="CP36" s="81">
        <f t="shared" si="8"/>
        <v>-3.1782508981973499E-7</v>
      </c>
      <c r="CQ36" s="81">
        <f t="shared" si="9"/>
        <v>2.9006166755679469E-6</v>
      </c>
      <c r="CR36" s="80">
        <f t="shared" si="11"/>
        <v>-1.5690026528177076E-6</v>
      </c>
      <c r="CS36" s="80">
        <f t="shared" si="12"/>
        <v>-8.6229776443274196E-7</v>
      </c>
      <c r="CT36" s="81">
        <f t="shared" si="10"/>
        <v>-2.4099791618368189E-6</v>
      </c>
    </row>
    <row r="37" spans="1:98">
      <c r="A37" s="94" t="s">
        <v>201</v>
      </c>
      <c r="B37" s="76">
        <v>544740.03818899335</v>
      </c>
      <c r="C37" s="76">
        <v>8735.392537005675</v>
      </c>
      <c r="D37" s="76">
        <v>13486.446872996155</v>
      </c>
      <c r="E37" s="76">
        <v>67821.635899963367</v>
      </c>
      <c r="F37" s="76">
        <v>59947.976711029551</v>
      </c>
      <c r="G37" s="76">
        <v>5886.7046600012545</v>
      </c>
      <c r="H37" s="76">
        <v>139550.07923895365</v>
      </c>
      <c r="I37" s="76">
        <v>7645.570193995808</v>
      </c>
      <c r="J37" s="76">
        <v>1454.1123930007666</v>
      </c>
      <c r="K37" s="76">
        <v>8428.2665179953292</v>
      </c>
      <c r="L37" s="76">
        <v>7344.3565939996961</v>
      </c>
      <c r="M37" s="76">
        <v>2786.081194999801</v>
      </c>
      <c r="N37" s="76">
        <v>719.16203200021732</v>
      </c>
      <c r="O37" s="76">
        <v>1040.3415990001849</v>
      </c>
      <c r="P37" s="94"/>
      <c r="Q37" s="94" t="s">
        <v>201</v>
      </c>
      <c r="R37" s="76">
        <v>9145.2082316873948</v>
      </c>
      <c r="S37" s="76">
        <v>2132.3285731600336</v>
      </c>
      <c r="T37" s="76">
        <v>2785.0194048005301</v>
      </c>
      <c r="U37" s="76">
        <v>7642.6576437527592</v>
      </c>
      <c r="V37" s="76">
        <v>7642.6576437527592</v>
      </c>
      <c r="W37" s="76">
        <v>5134.3591345881887</v>
      </c>
      <c r="X37" s="76">
        <v>144.37747623289192</v>
      </c>
      <c r="Y37" s="76">
        <v>1453.5559530589946</v>
      </c>
      <c r="Z37" s="76">
        <v>718.88338876025102</v>
      </c>
      <c r="AA37" s="76">
        <v>15178.826163029156</v>
      </c>
      <c r="AB37" s="76">
        <v>544512.09907772299</v>
      </c>
      <c r="AC37" s="76">
        <v>4798.0006191342572</v>
      </c>
      <c r="AD37" s="76">
        <v>2323.4473167349711</v>
      </c>
      <c r="AE37" s="76">
        <v>1234.5343076773468</v>
      </c>
      <c r="AF37" s="76">
        <v>656.60790813256688</v>
      </c>
      <c r="AG37" s="76">
        <v>1034.4806706694289</v>
      </c>
      <c r="AH37" s="76">
        <v>8425.0172497936546</v>
      </c>
      <c r="AI37" s="76">
        <v>8425.0172497936546</v>
      </c>
      <c r="AJ37" s="76">
        <v>97716296.568065718</v>
      </c>
      <c r="AK37" s="76">
        <v>0</v>
      </c>
      <c r="AL37" s="76">
        <v>1837.4778445801587</v>
      </c>
      <c r="AM37" s="76">
        <v>333.29140368961242</v>
      </c>
      <c r="AN37" s="76">
        <v>11645.993628168118</v>
      </c>
      <c r="AO37" s="76">
        <v>2044.5045079043459</v>
      </c>
      <c r="AP37" s="76">
        <v>7341.5489544639422</v>
      </c>
      <c r="AQ37" s="76">
        <v>1039.9352148581768</v>
      </c>
      <c r="AR37" s="76">
        <v>8731.7348067400799</v>
      </c>
      <c r="AS37" s="76">
        <v>0</v>
      </c>
      <c r="AT37" s="76">
        <v>144491.03295222032</v>
      </c>
      <c r="AU37" s="76">
        <v>12133.289057898424</v>
      </c>
      <c r="AV37" s="76">
        <v>1348.1420179114518</v>
      </c>
      <c r="AW37" s="76">
        <v>13481.431075809873</v>
      </c>
      <c r="AX37" s="76">
        <v>0</v>
      </c>
      <c r="AY37" s="76">
        <v>6693.0894294162554</v>
      </c>
      <c r="AZ37" s="76">
        <v>8.0620241847010234</v>
      </c>
      <c r="BA37" s="76">
        <v>38377.124691360892</v>
      </c>
      <c r="BB37" s="76">
        <v>66.991354876680091</v>
      </c>
      <c r="BC37" s="76">
        <v>1410.2106169285867</v>
      </c>
      <c r="BD37" s="76">
        <v>3084.6970614360898</v>
      </c>
      <c r="BE37" s="76">
        <v>4.2484581367196323</v>
      </c>
      <c r="BF37" s="76">
        <v>0</v>
      </c>
      <c r="BG37" s="76">
        <v>1041.5121176972284</v>
      </c>
      <c r="BH37" s="76">
        <v>67795.074715765571</v>
      </c>
      <c r="BI37" s="76">
        <v>59924.686430430214</v>
      </c>
      <c r="BJ37" s="76">
        <v>7870.3882853354071</v>
      </c>
      <c r="BK37" s="76">
        <v>18.394819125308725</v>
      </c>
      <c r="BL37" s="76">
        <v>0.60545224748127446</v>
      </c>
      <c r="BM37" s="76">
        <v>2551.4441586763451</v>
      </c>
      <c r="BN37" s="76">
        <v>106.2826391238501</v>
      </c>
      <c r="BO37" s="76">
        <v>20867.953137119777</v>
      </c>
      <c r="BP37" s="76">
        <v>345.14810030776528</v>
      </c>
      <c r="BQ37" s="76">
        <v>111.36944476917057</v>
      </c>
      <c r="BR37" s="76">
        <v>29812.584976591326</v>
      </c>
      <c r="BS37" s="76">
        <v>811.35548134072769</v>
      </c>
      <c r="BT37" s="76">
        <v>72.136084339738318</v>
      </c>
      <c r="BU37" s="76">
        <v>422.62108600274479</v>
      </c>
      <c r="BV37" s="76">
        <v>0.42489886670028698</v>
      </c>
      <c r="BW37" s="76">
        <v>5884.4390353650024</v>
      </c>
      <c r="BX37" s="76">
        <v>35350.036700598932</v>
      </c>
      <c r="BY37" s="76">
        <v>0</v>
      </c>
      <c r="BZ37" s="76">
        <v>1632.8137579071292</v>
      </c>
      <c r="CA37" s="76">
        <v>5751.1608183982735</v>
      </c>
      <c r="CB37" s="76">
        <v>0</v>
      </c>
      <c r="CC37" s="76">
        <v>19551.770393532013</v>
      </c>
      <c r="CD37" s="76">
        <v>139492.2370847071</v>
      </c>
      <c r="CE37" s="76">
        <v>4320.8842439290984</v>
      </c>
      <c r="CF37" s="76"/>
      <c r="CG37" s="41">
        <f t="shared" si="0"/>
        <v>-4.1843649317232308E-4</v>
      </c>
      <c r="CH37" s="41">
        <f t="shared" si="1"/>
        <v>-4.1872534635391343E-4</v>
      </c>
      <c r="CI37" s="41">
        <f t="shared" si="2"/>
        <v>-3.7191390983238372E-4</v>
      </c>
      <c r="CJ37" s="41">
        <f t="shared" si="13"/>
        <v>-3.9163290364999256E-4</v>
      </c>
      <c r="CK37" s="41">
        <f t="shared" si="13"/>
        <v>-3.8850820122926993E-4</v>
      </c>
      <c r="CL37" s="41">
        <f t="shared" si="4"/>
        <v>-3.8487146325626241E-4</v>
      </c>
      <c r="CM37" s="41">
        <f t="shared" si="5"/>
        <v>-4.1449030027068093E-4</v>
      </c>
      <c r="CN37" s="81">
        <f t="shared" si="6"/>
        <v>-3.8094611247387414E-4</v>
      </c>
      <c r="CO37" s="81">
        <f t="shared" si="7"/>
        <v>-3.8266639116089847E-4</v>
      </c>
      <c r="CP37" s="81">
        <f t="shared" si="8"/>
        <v>-3.8552034332765844E-4</v>
      </c>
      <c r="CQ37" s="81">
        <f t="shared" si="9"/>
        <v>-3.8228529617525739E-4</v>
      </c>
      <c r="CR37" s="80">
        <f t="shared" si="11"/>
        <v>-3.8110526038384921E-4</v>
      </c>
      <c r="CS37" s="80">
        <f t="shared" si="12"/>
        <v>-3.8745543781184449E-4</v>
      </c>
      <c r="CT37" s="81">
        <f t="shared" si="10"/>
        <v>-3.9062567756467474E-4</v>
      </c>
    </row>
    <row r="38" spans="1:98">
      <c r="A38" s="94" t="s">
        <v>202</v>
      </c>
      <c r="B38" s="76">
        <v>834709.26924301218</v>
      </c>
      <c r="C38" s="76">
        <v>13625.509150000553</v>
      </c>
      <c r="D38" s="76">
        <v>8670.3390859997126</v>
      </c>
      <c r="E38" s="76">
        <v>82947.21107100333</v>
      </c>
      <c r="F38" s="76">
        <v>70458.094887001484</v>
      </c>
      <c r="G38" s="76">
        <v>5437.3084240003218</v>
      </c>
      <c r="H38" s="76">
        <v>196787.823528993</v>
      </c>
      <c r="I38" s="76">
        <v>6349.0608659996833</v>
      </c>
      <c r="J38" s="76">
        <v>1662.7906570000609</v>
      </c>
      <c r="K38" s="76">
        <v>12337.338009999939</v>
      </c>
      <c r="L38" s="76">
        <v>13809.049535000369</v>
      </c>
      <c r="M38" s="76">
        <v>1970.0827399999694</v>
      </c>
      <c r="N38" s="76">
        <v>992.70781900001703</v>
      </c>
      <c r="O38" s="76">
        <v>1766.2107270000681</v>
      </c>
      <c r="P38" s="94"/>
      <c r="Q38" s="94" t="s">
        <v>202</v>
      </c>
      <c r="R38" s="76">
        <v>12887.272712522061</v>
      </c>
      <c r="S38" s="76">
        <v>2512.5309345687178</v>
      </c>
      <c r="T38" s="76">
        <v>1974.40567374383</v>
      </c>
      <c r="U38" s="76">
        <v>6362.8948535108966</v>
      </c>
      <c r="V38" s="76">
        <v>6362.8948535108966</v>
      </c>
      <c r="W38" s="76">
        <v>4268.2968522697138</v>
      </c>
      <c r="X38" s="76">
        <v>221.93390099042887</v>
      </c>
      <c r="Y38" s="76">
        <v>1666.3737761563286</v>
      </c>
      <c r="Z38" s="76">
        <v>994.8359259054339</v>
      </c>
      <c r="AA38" s="76">
        <v>21125.260932307865</v>
      </c>
      <c r="AB38" s="76">
        <v>836513.56716876943</v>
      </c>
      <c r="AC38" s="76">
        <v>5999.5146446584322</v>
      </c>
      <c r="AD38" s="76">
        <v>2922.9543596180952</v>
      </c>
      <c r="AE38" s="76">
        <v>1347.2700897729233</v>
      </c>
      <c r="AF38" s="76">
        <v>1019.8780000635126</v>
      </c>
      <c r="AG38" s="76">
        <v>785.19527171251173</v>
      </c>
      <c r="AH38" s="76">
        <v>12363.871461676679</v>
      </c>
      <c r="AI38" s="76">
        <v>12363.871461676679</v>
      </c>
      <c r="AJ38" s="76">
        <v>97523705.854038596</v>
      </c>
      <c r="AK38" s="76">
        <v>0</v>
      </c>
      <c r="AL38" s="76">
        <v>2365.8631905495672</v>
      </c>
      <c r="AM38" s="76">
        <v>417.07203212801181</v>
      </c>
      <c r="AN38" s="76">
        <v>20960.887133041808</v>
      </c>
      <c r="AO38" s="76">
        <v>2858.1257878531319</v>
      </c>
      <c r="AP38" s="76">
        <v>13838.712294223804</v>
      </c>
      <c r="AQ38" s="76">
        <v>1769.9802143584523</v>
      </c>
      <c r="AR38" s="76">
        <v>13654.937926840723</v>
      </c>
      <c r="AS38" s="76">
        <v>0</v>
      </c>
      <c r="AT38" s="76">
        <v>203485.09190032911</v>
      </c>
      <c r="AU38" s="76">
        <v>7820.1130540187487</v>
      </c>
      <c r="AV38" s="76">
        <v>868.90152833479374</v>
      </c>
      <c r="AW38" s="76">
        <v>8689.0145823535458</v>
      </c>
      <c r="AX38" s="76">
        <v>0</v>
      </c>
      <c r="AY38" s="76">
        <v>10027.866723838639</v>
      </c>
      <c r="AZ38" s="76">
        <v>0.7463193289075547</v>
      </c>
      <c r="BA38" s="76">
        <v>54158.526789074233</v>
      </c>
      <c r="BB38" s="76">
        <v>0.45402539283608079</v>
      </c>
      <c r="BC38" s="76">
        <v>596.5278584324036</v>
      </c>
      <c r="BD38" s="76">
        <v>5872.9802050849612</v>
      </c>
      <c r="BE38" s="76">
        <v>0.91299579239074713</v>
      </c>
      <c r="BF38" s="76">
        <v>0</v>
      </c>
      <c r="BG38" s="76">
        <v>666.80240917784135</v>
      </c>
      <c r="BH38" s="76">
        <v>83124.268412246485</v>
      </c>
      <c r="BI38" s="76">
        <v>70608.262659197237</v>
      </c>
      <c r="BJ38" s="76">
        <v>12516.005753049269</v>
      </c>
      <c r="BK38" s="76">
        <v>23.679933352623777</v>
      </c>
      <c r="BL38" s="76">
        <v>0.24914252790775865</v>
      </c>
      <c r="BM38" s="76">
        <v>369.35802158104457</v>
      </c>
      <c r="BN38" s="76">
        <v>279.4772225598968</v>
      </c>
      <c r="BO38" s="76">
        <v>25568.955286187498</v>
      </c>
      <c r="BP38" s="76">
        <v>133.14062150079639</v>
      </c>
      <c r="BQ38" s="76">
        <v>143.10596654728636</v>
      </c>
      <c r="BR38" s="76">
        <v>36527.149760522931</v>
      </c>
      <c r="BS38" s="76">
        <v>1059.4354506597422</v>
      </c>
      <c r="BT38" s="76">
        <v>4.6143759211186248</v>
      </c>
      <c r="BU38" s="76">
        <v>419.75461451853806</v>
      </c>
      <c r="BV38" s="76">
        <v>0.35390076824462491</v>
      </c>
      <c r="BW38" s="76">
        <v>5449.0374854152133</v>
      </c>
      <c r="BX38" s="76">
        <v>51355.293476439634</v>
      </c>
      <c r="BY38" s="76">
        <v>0</v>
      </c>
      <c r="BZ38" s="76">
        <v>2543.4981868363234</v>
      </c>
      <c r="CA38" s="76">
        <v>8243.332496779567</v>
      </c>
      <c r="CB38" s="76">
        <v>0</v>
      </c>
      <c r="CC38" s="76">
        <v>30374.524299700854</v>
      </c>
      <c r="CD38" s="76">
        <v>197213.81411057289</v>
      </c>
      <c r="CE38" s="76">
        <v>6248.9796800758095</v>
      </c>
      <c r="CF38" s="76"/>
      <c r="CG38" s="41">
        <f t="shared" si="0"/>
        <v>2.1615884622840482E-3</v>
      </c>
      <c r="CH38" s="41">
        <f t="shared" si="1"/>
        <v>2.1598295165482927E-3</v>
      </c>
      <c r="CI38" s="41">
        <f t="shared" si="2"/>
        <v>2.1539522466877043E-3</v>
      </c>
      <c r="CJ38" s="41">
        <f t="shared" si="13"/>
        <v>2.1345785947111924E-3</v>
      </c>
      <c r="CK38" s="41">
        <f t="shared" si="13"/>
        <v>2.131306167681478E-3</v>
      </c>
      <c r="CL38" s="41">
        <f t="shared" si="4"/>
        <v>2.1571447672747985E-3</v>
      </c>
      <c r="CM38" s="41">
        <f t="shared" si="5"/>
        <v>2.1647202247608729E-3</v>
      </c>
      <c r="CN38" s="81">
        <f t="shared" si="6"/>
        <v>2.1789029595379529E-3</v>
      </c>
      <c r="CO38" s="81">
        <f t="shared" si="7"/>
        <v>2.1548829019355942E-3</v>
      </c>
      <c r="CP38" s="81">
        <f t="shared" si="8"/>
        <v>2.1506626190539069E-3</v>
      </c>
      <c r="CQ38" s="81">
        <f t="shared" si="9"/>
        <v>2.1480666825223092E-3</v>
      </c>
      <c r="CR38" s="80">
        <f t="shared" si="11"/>
        <v>2.1942904508978631E-3</v>
      </c>
      <c r="CS38" s="80">
        <f t="shared" si="12"/>
        <v>2.1437394414406587E-3</v>
      </c>
      <c r="CT38" s="81">
        <f t="shared" si="10"/>
        <v>2.1342228878808043E-3</v>
      </c>
    </row>
    <row r="39" spans="1:98">
      <c r="A39" s="94" t="s">
        <v>331</v>
      </c>
      <c r="B39" s="76">
        <v>35691.444247000029</v>
      </c>
      <c r="C39" s="76">
        <v>586.85119200000088</v>
      </c>
      <c r="D39" s="76">
        <v>563.11515200000088</v>
      </c>
      <c r="E39" s="76">
        <v>3707.7912230000015</v>
      </c>
      <c r="F39" s="76">
        <v>3145.3798430000011</v>
      </c>
      <c r="G39" s="76">
        <v>291.41591499999987</v>
      </c>
      <c r="H39" s="76">
        <v>8453.8853160000072</v>
      </c>
      <c r="I39" s="76">
        <v>194.71362000000013</v>
      </c>
      <c r="J39" s="76">
        <v>84.228994000000156</v>
      </c>
      <c r="K39" s="76">
        <v>500.44694099999964</v>
      </c>
      <c r="L39" s="76">
        <v>294.53400899999963</v>
      </c>
      <c r="M39" s="76">
        <v>97.58087100000003</v>
      </c>
      <c r="N39" s="76">
        <v>76.356792000000056</v>
      </c>
      <c r="O39" s="76">
        <v>58.825415000000007</v>
      </c>
      <c r="P39" s="94"/>
      <c r="Q39" s="94" t="s">
        <v>331</v>
      </c>
      <c r="R39" s="76">
        <v>509.27419859019716</v>
      </c>
      <c r="S39" s="76">
        <v>223.78910157468982</v>
      </c>
      <c r="T39" s="76">
        <v>97.584721954184161</v>
      </c>
      <c r="U39" s="76">
        <v>194.72125405745402</v>
      </c>
      <c r="V39" s="76">
        <v>194.72125405745402</v>
      </c>
      <c r="W39" s="76">
        <v>193.03423897650427</v>
      </c>
      <c r="X39" s="76">
        <v>32.150845911361202</v>
      </c>
      <c r="Y39" s="76">
        <v>84.232339604347004</v>
      </c>
      <c r="Z39" s="76">
        <v>76.359866014071585</v>
      </c>
      <c r="AA39" s="76">
        <v>800.94244357847629</v>
      </c>
      <c r="AB39" s="76">
        <v>35693.947634495722</v>
      </c>
      <c r="AC39" s="76">
        <v>374.85428571083202</v>
      </c>
      <c r="AD39" s="76">
        <v>100.15227677999306</v>
      </c>
      <c r="AE39" s="76">
        <v>124.11357720071427</v>
      </c>
      <c r="AF39" s="76">
        <v>4.1042839105498006</v>
      </c>
      <c r="AG39" s="76">
        <v>39.676041184901649</v>
      </c>
      <c r="AH39" s="76">
        <v>500.46693054025144</v>
      </c>
      <c r="AI39" s="76">
        <v>500.46693054025144</v>
      </c>
      <c r="AJ39" s="76">
        <v>5234122.2756637288</v>
      </c>
      <c r="AK39" s="76">
        <v>0</v>
      </c>
      <c r="AL39" s="76">
        <v>178.44168559583767</v>
      </c>
      <c r="AM39" s="76">
        <v>48.027401098389646</v>
      </c>
      <c r="AN39" s="76">
        <v>833.72570706094859</v>
      </c>
      <c r="AO39" s="76">
        <v>119.36622907929473</v>
      </c>
      <c r="AP39" s="76">
        <v>294.54665317918398</v>
      </c>
      <c r="AQ39" s="76">
        <v>58.827754086979972</v>
      </c>
      <c r="AR39" s="76">
        <v>586.89185535475121</v>
      </c>
      <c r="AS39" s="76">
        <v>0</v>
      </c>
      <c r="AT39" s="76">
        <v>8785.5747318352933</v>
      </c>
      <c r="AU39" s="76">
        <v>506.81324132123012</v>
      </c>
      <c r="AV39" s="76">
        <v>56.312594130634885</v>
      </c>
      <c r="AW39" s="76">
        <v>563.12583545186499</v>
      </c>
      <c r="AX39" s="76">
        <v>0</v>
      </c>
      <c r="AY39" s="76">
        <v>432.15711127239751</v>
      </c>
      <c r="AZ39" s="76">
        <v>9.2673376764386556E-2</v>
      </c>
      <c r="BA39" s="76">
        <v>2368.1486606395611</v>
      </c>
      <c r="BB39" s="76">
        <v>4.5883762628350339E-2</v>
      </c>
      <c r="BC39" s="76">
        <v>12.464470197368783</v>
      </c>
      <c r="BD39" s="76">
        <v>111.03735526932212</v>
      </c>
      <c r="BE39" s="76">
        <v>4.4082239565248545E-2</v>
      </c>
      <c r="BF39" s="76">
        <v>0</v>
      </c>
      <c r="BG39" s="76">
        <v>4.3085146331784623</v>
      </c>
      <c r="BH39" s="76">
        <v>3708.1841887636479</v>
      </c>
      <c r="BI39" s="76">
        <v>3145.7371089508206</v>
      </c>
      <c r="BJ39" s="76">
        <v>562.44707981282761</v>
      </c>
      <c r="BK39" s="76">
        <v>5.4904955218615853E-2</v>
      </c>
      <c r="BL39" s="76">
        <v>6.4535554379757153E-3</v>
      </c>
      <c r="BM39" s="76">
        <v>20.799819099742606</v>
      </c>
      <c r="BN39" s="76">
        <v>1.6430906044522344</v>
      </c>
      <c r="BO39" s="76">
        <v>1223.5987623252147</v>
      </c>
      <c r="BP39" s="76">
        <v>8.2928455805596446</v>
      </c>
      <c r="BQ39" s="76">
        <v>3.6207330070492794</v>
      </c>
      <c r="BR39" s="76">
        <v>1747.9653171073151</v>
      </c>
      <c r="BS39" s="76">
        <v>32.665849968655117</v>
      </c>
      <c r="BT39" s="76">
        <v>6.5711047581254109E-2</v>
      </c>
      <c r="BU39" s="76">
        <v>11.689990114474998</v>
      </c>
      <c r="BV39" s="76">
        <v>6.5020749461245511E-3</v>
      </c>
      <c r="BW39" s="76">
        <v>291.42753695442497</v>
      </c>
      <c r="BX39" s="76">
        <v>2240.6827362728677</v>
      </c>
      <c r="BY39" s="76">
        <v>0</v>
      </c>
      <c r="BZ39" s="76">
        <v>133.75080730250457</v>
      </c>
      <c r="CA39" s="76">
        <v>395.89953210107092</v>
      </c>
      <c r="CB39" s="76">
        <v>0</v>
      </c>
      <c r="CC39" s="76">
        <v>1353.1059363250054</v>
      </c>
      <c r="CD39" s="76">
        <v>8454.4693437391506</v>
      </c>
      <c r="CE39" s="76">
        <v>290.53307766674379</v>
      </c>
      <c r="CF39" s="76"/>
      <c r="CG39" s="41">
        <f t="shared" si="0"/>
        <v>7.0139708507421271E-5</v>
      </c>
      <c r="CH39" s="41">
        <f t="shared" si="1"/>
        <v>6.9290742363076009E-5</v>
      </c>
      <c r="CI39" s="41">
        <f t="shared" si="2"/>
        <v>1.8972055406725724E-5</v>
      </c>
      <c r="CJ39" s="41">
        <f t="shared" si="13"/>
        <v>1.0598378927289349E-4</v>
      </c>
      <c r="CK39" s="41">
        <f t="shared" si="13"/>
        <v>1.1358435821816578E-4</v>
      </c>
      <c r="CL39" s="41">
        <f t="shared" si="4"/>
        <v>3.9880987368501431E-5</v>
      </c>
      <c r="CM39" s="41">
        <f t="shared" si="5"/>
        <v>6.9083943927906164E-5</v>
      </c>
      <c r="CN39" s="81">
        <f t="shared" si="6"/>
        <v>3.9206591988196172E-5</v>
      </c>
      <c r="CO39" s="81">
        <f t="shared" si="7"/>
        <v>3.9720340799126745E-5</v>
      </c>
      <c r="CP39" s="81">
        <f t="shared" si="8"/>
        <v>3.994337583891749E-5</v>
      </c>
      <c r="CQ39" s="81">
        <f t="shared" si="9"/>
        <v>4.2929437002125718E-5</v>
      </c>
      <c r="CR39" s="80">
        <f t="shared" si="11"/>
        <v>3.9464232535193575E-5</v>
      </c>
      <c r="CS39" s="80">
        <f t="shared" si="12"/>
        <v>4.0258554491518137E-5</v>
      </c>
      <c r="CT39" s="81">
        <f t="shared" si="10"/>
        <v>3.9763204049908411E-5</v>
      </c>
    </row>
    <row r="40" spans="1:98">
      <c r="A40" s="94" t="s">
        <v>204</v>
      </c>
      <c r="B40" s="76">
        <v>950.78943300000014</v>
      </c>
      <c r="C40" s="76">
        <v>15.609276999999999</v>
      </c>
      <c r="D40" s="76">
        <v>13.198051999999999</v>
      </c>
      <c r="E40" s="76">
        <v>96.92348299999999</v>
      </c>
      <c r="F40" s="76">
        <v>82.138546000000005</v>
      </c>
      <c r="G40" s="76">
        <v>7.2138820000000008</v>
      </c>
      <c r="H40" s="76">
        <v>224.38336399999997</v>
      </c>
      <c r="I40" s="76">
        <v>4.7241379999999991</v>
      </c>
      <c r="J40" s="76">
        <v>2.0856960000000004</v>
      </c>
      <c r="K40" s="76">
        <v>12.388885</v>
      </c>
      <c r="L40" s="76">
        <v>7.266769</v>
      </c>
      <c r="M40" s="76">
        <v>2.3804929999999995</v>
      </c>
      <c r="N40" s="76">
        <v>1.9014469999999999</v>
      </c>
      <c r="O40" s="76">
        <v>1.4666190000000003</v>
      </c>
      <c r="P40" s="94"/>
      <c r="Q40" s="94" t="s">
        <v>204</v>
      </c>
      <c r="R40" s="76">
        <v>13.722215991816444</v>
      </c>
      <c r="S40" s="76">
        <v>5.9991675142898089</v>
      </c>
      <c r="T40" s="76">
        <v>2.3804939746952165</v>
      </c>
      <c r="U40" s="76">
        <v>4.7241404934717828</v>
      </c>
      <c r="V40" s="76">
        <v>4.7241404934717828</v>
      </c>
      <c r="W40" s="76">
        <v>5.0580378225499754</v>
      </c>
      <c r="X40" s="76">
        <v>0.86621811606541133</v>
      </c>
      <c r="Y40" s="76">
        <v>2.0856826669230424</v>
      </c>
      <c r="Z40" s="76">
        <v>1.9014494423620321</v>
      </c>
      <c r="AA40" s="76">
        <v>21.379003295755556</v>
      </c>
      <c r="AB40" s="76">
        <v>950.78921146182995</v>
      </c>
      <c r="AC40" s="76">
        <v>10.044683739876652</v>
      </c>
      <c r="AD40" s="76">
        <v>2.6540941785743817</v>
      </c>
      <c r="AE40" s="76">
        <v>3.3359017635146082</v>
      </c>
      <c r="AF40" s="76">
        <v>0.11058848951431073</v>
      </c>
      <c r="AG40" s="76">
        <v>1.0690537852587951</v>
      </c>
      <c r="AH40" s="76">
        <v>12.388878890911998</v>
      </c>
      <c r="AI40" s="76">
        <v>12.388878890911998</v>
      </c>
      <c r="AJ40" s="76">
        <v>129827.61003323468</v>
      </c>
      <c r="AK40" s="76">
        <v>0</v>
      </c>
      <c r="AL40" s="76">
        <v>4.7893971628388927</v>
      </c>
      <c r="AM40" s="76">
        <v>1.2902226894491202</v>
      </c>
      <c r="AN40" s="76">
        <v>22.45650791782845</v>
      </c>
      <c r="AO40" s="76">
        <v>3.2041190513732039</v>
      </c>
      <c r="AP40" s="76">
        <v>7.2667907640404108</v>
      </c>
      <c r="AQ40" s="76">
        <v>1.46659853848559</v>
      </c>
      <c r="AR40" s="76">
        <v>15.609274315602663</v>
      </c>
      <c r="AS40" s="76">
        <v>0</v>
      </c>
      <c r="AT40" s="76">
        <v>233.22960928586784</v>
      </c>
      <c r="AU40" s="76">
        <v>11.878239935625039</v>
      </c>
      <c r="AV40" s="76">
        <v>1.319806498784702</v>
      </c>
      <c r="AW40" s="76">
        <v>13.19804643440974</v>
      </c>
      <c r="AX40" s="76">
        <v>0</v>
      </c>
      <c r="AY40" s="76">
        <v>11.606992913793768</v>
      </c>
      <c r="AZ40" s="76">
        <v>2.1597648770647665E-3</v>
      </c>
      <c r="BA40" s="76">
        <v>63.503587774268745</v>
      </c>
      <c r="BB40" s="76">
        <v>9.9458897578773905E-4</v>
      </c>
      <c r="BC40" s="76">
        <v>0.25235574111123971</v>
      </c>
      <c r="BD40" s="76">
        <v>2.7284706978179751</v>
      </c>
      <c r="BE40" s="76">
        <v>1.282227770520897E-3</v>
      </c>
      <c r="BF40" s="76">
        <v>0</v>
      </c>
      <c r="BG40" s="76">
        <v>6.0982286633928032E-2</v>
      </c>
      <c r="BH40" s="76">
        <v>96.927470008079936</v>
      </c>
      <c r="BI40" s="76">
        <v>82.142534410599822</v>
      </c>
      <c r="BJ40" s="76">
        <v>14.784935597480118</v>
      </c>
      <c r="BK40" s="76">
        <v>8.7844816658123751E-4</v>
      </c>
      <c r="BL40" s="76">
        <v>1.8179861880432326E-4</v>
      </c>
      <c r="BM40" s="76">
        <v>0.64323249392351067</v>
      </c>
      <c r="BN40" s="76">
        <v>3.6197589245853937E-2</v>
      </c>
      <c r="BO40" s="76">
        <v>32.050792616720962</v>
      </c>
      <c r="BP40" s="76">
        <v>0.19936964896906365</v>
      </c>
      <c r="BQ40" s="76">
        <v>9.0479218681966747E-2</v>
      </c>
      <c r="BR40" s="76">
        <v>45.785693215826974</v>
      </c>
      <c r="BS40" s="76">
        <v>0.86622385384943545</v>
      </c>
      <c r="BT40" s="76">
        <v>1.5795079283718314E-3</v>
      </c>
      <c r="BU40" s="76">
        <v>0.28770103782580181</v>
      </c>
      <c r="BV40" s="76">
        <v>1.8352750541510276E-4</v>
      </c>
      <c r="BW40" s="76">
        <v>7.2138811818978485</v>
      </c>
      <c r="BX40" s="76">
        <v>60.123545996507879</v>
      </c>
      <c r="BY40" s="76">
        <v>0</v>
      </c>
      <c r="BZ40" s="76">
        <v>3.6038418665593022</v>
      </c>
      <c r="CA40" s="76">
        <v>10.630058516437112</v>
      </c>
      <c r="CB40" s="76">
        <v>0</v>
      </c>
      <c r="CC40" s="76">
        <v>36.341485404851277</v>
      </c>
      <c r="CD40" s="76">
        <v>224.38330770460271</v>
      </c>
      <c r="CE40" s="76">
        <v>7.801190764199144</v>
      </c>
      <c r="CF40" s="76"/>
      <c r="CG40" s="41">
        <f t="shared" si="0"/>
        <v>-2.3300445135935286E-7</v>
      </c>
      <c r="CH40" s="41">
        <f t="shared" si="1"/>
        <v>-1.7197448258035193E-7</v>
      </c>
      <c r="CI40" s="41">
        <f t="shared" si="2"/>
        <v>-4.2169785805378557E-7</v>
      </c>
      <c r="CJ40" s="41">
        <f t="shared" si="13"/>
        <v>4.1135625305025497E-5</v>
      </c>
      <c r="CK40" s="41">
        <f t="shared" si="13"/>
        <v>4.8557112270004338E-5</v>
      </c>
      <c r="CL40" s="41">
        <f t="shared" si="4"/>
        <v>-1.1340664461168737E-7</v>
      </c>
      <c r="CM40" s="41">
        <f t="shared" si="5"/>
        <v>-2.5088935406815495E-7</v>
      </c>
      <c r="CN40" s="81">
        <f t="shared" si="6"/>
        <v>5.2781518738773228E-7</v>
      </c>
      <c r="CO40" s="81">
        <f t="shared" si="7"/>
        <v>-6.3926271892237885E-6</v>
      </c>
      <c r="CP40" s="81">
        <f t="shared" si="8"/>
        <v>-4.9311039707717106E-7</v>
      </c>
      <c r="CQ40" s="81">
        <f t="shared" si="9"/>
        <v>2.995009255250238E-6</v>
      </c>
      <c r="CR40" s="80">
        <f t="shared" si="11"/>
        <v>4.0945099060657331E-7</v>
      </c>
      <c r="CS40" s="80">
        <f t="shared" si="12"/>
        <v>1.284475471666266E-6</v>
      </c>
      <c r="CT40" s="81">
        <f t="shared" si="10"/>
        <v>-1.3951485975822487E-5</v>
      </c>
    </row>
    <row r="41" spans="1:98">
      <c r="A41" s="94" t="s">
        <v>205</v>
      </c>
      <c r="B41" s="76">
        <v>268693.13505800621</v>
      </c>
      <c r="C41" s="76">
        <v>4423.4055070000186</v>
      </c>
      <c r="D41" s="76">
        <v>4820.4220099999347</v>
      </c>
      <c r="E41" s="76">
        <v>28557.706524000376</v>
      </c>
      <c r="F41" s="76">
        <v>24270.022260999853</v>
      </c>
      <c r="G41" s="76">
        <v>2370.4522609999922</v>
      </c>
      <c r="H41" s="76">
        <v>63971.980049999038</v>
      </c>
      <c r="I41" s="76">
        <v>1635.7894360000171</v>
      </c>
      <c r="J41" s="76">
        <v>684.7931499999919</v>
      </c>
      <c r="K41" s="76">
        <v>4070.4813440000503</v>
      </c>
      <c r="L41" s="76">
        <v>2408.9739340000565</v>
      </c>
      <c r="M41" s="76">
        <v>812.74385200001257</v>
      </c>
      <c r="N41" s="76">
        <v>615.00564100000827</v>
      </c>
      <c r="O41" s="76">
        <v>472.85854400000329</v>
      </c>
      <c r="P41" s="94"/>
      <c r="Q41" s="94" t="s">
        <v>205</v>
      </c>
      <c r="R41" s="76">
        <v>3773.6445214423552</v>
      </c>
      <c r="S41" s="76">
        <v>1674.3659713138265</v>
      </c>
      <c r="T41" s="76">
        <v>812.6583372957208</v>
      </c>
      <c r="U41" s="76">
        <v>1635.6198284456352</v>
      </c>
      <c r="V41" s="76">
        <v>1635.6198284456352</v>
      </c>
      <c r="W41" s="76">
        <v>1505.4449429310007</v>
      </c>
      <c r="X41" s="76">
        <v>238.26971306905938</v>
      </c>
      <c r="Y41" s="76">
        <v>684.71832262320333</v>
      </c>
      <c r="Z41" s="76">
        <v>614.93747245349221</v>
      </c>
      <c r="AA41" s="76">
        <v>6040.8463443959699</v>
      </c>
      <c r="AB41" s="76">
        <v>268637.68702026602</v>
      </c>
      <c r="AC41" s="76">
        <v>2806.7900467754398</v>
      </c>
      <c r="AD41" s="76">
        <v>765.43433101796347</v>
      </c>
      <c r="AE41" s="76">
        <v>924.01289749735497</v>
      </c>
      <c r="AF41" s="76">
        <v>30.41210904685682</v>
      </c>
      <c r="AG41" s="76">
        <v>293.99358829975421</v>
      </c>
      <c r="AH41" s="76">
        <v>4070.0368779047549</v>
      </c>
      <c r="AI41" s="76">
        <v>4070.0368779047549</v>
      </c>
      <c r="AJ41" s="76">
        <v>42435425.647897616</v>
      </c>
      <c r="AK41" s="76">
        <v>0</v>
      </c>
      <c r="AL41" s="76">
        <v>1332.0084518411156</v>
      </c>
      <c r="AM41" s="76">
        <v>357.89919652441529</v>
      </c>
      <c r="AN41" s="76">
        <v>6181.949519644586</v>
      </c>
      <c r="AO41" s="76">
        <v>890.864904518044</v>
      </c>
      <c r="AP41" s="76">
        <v>2408.7206518622725</v>
      </c>
      <c r="AQ41" s="76">
        <v>472.80600398610738</v>
      </c>
      <c r="AR41" s="76">
        <v>4422.5056088911306</v>
      </c>
      <c r="AS41" s="76">
        <v>0</v>
      </c>
      <c r="AT41" s="76">
        <v>66451.930068177928</v>
      </c>
      <c r="AU41" s="76">
        <v>4338.1630755506312</v>
      </c>
      <c r="AV41" s="76">
        <v>482.01799768316266</v>
      </c>
      <c r="AW41" s="76">
        <v>4820.1810732337935</v>
      </c>
      <c r="AX41" s="76">
        <v>0</v>
      </c>
      <c r="AY41" s="76">
        <v>3221.7981500725596</v>
      </c>
      <c r="AZ41" s="76">
        <v>0.82457375173972214</v>
      </c>
      <c r="BA41" s="76">
        <v>17707.753544055024</v>
      </c>
      <c r="BB41" s="76">
        <v>0.46883132412683187</v>
      </c>
      <c r="BC41" s="76">
        <v>129.920408289048</v>
      </c>
      <c r="BD41" s="76">
        <v>899.47685419545087</v>
      </c>
      <c r="BE41" s="76">
        <v>0.34707549182360814</v>
      </c>
      <c r="BF41" s="76">
        <v>0</v>
      </c>
      <c r="BG41" s="76">
        <v>59.286346490175639</v>
      </c>
      <c r="BH41" s="76">
        <v>28553.742918329761</v>
      </c>
      <c r="BI41" s="76">
        <v>24266.848722492079</v>
      </c>
      <c r="BJ41" s="76">
        <v>4286.8941958376745</v>
      </c>
      <c r="BK41" s="76">
        <v>0.71677950543053526</v>
      </c>
      <c r="BL41" s="76">
        <v>4.7480010285663898E-2</v>
      </c>
      <c r="BM41" s="76">
        <v>152.26404971753277</v>
      </c>
      <c r="BN41" s="76">
        <v>15.237295289273963</v>
      </c>
      <c r="BO41" s="76">
        <v>9393.244901547092</v>
      </c>
      <c r="BP41" s="76">
        <v>70.513749058681526</v>
      </c>
      <c r="BQ41" s="76">
        <v>29.118734626895289</v>
      </c>
      <c r="BR41" s="76">
        <v>13418.724073006055</v>
      </c>
      <c r="BS41" s="76">
        <v>249.36363845693566</v>
      </c>
      <c r="BT41" s="76">
        <v>0.56083821646301502</v>
      </c>
      <c r="BU41" s="76">
        <v>96.046140153331464</v>
      </c>
      <c r="BV41" s="76">
        <v>5.0591818670943631E-2</v>
      </c>
      <c r="BW41" s="76">
        <v>2370.1935165083191</v>
      </c>
      <c r="BX41" s="76">
        <v>16734.681098043995</v>
      </c>
      <c r="BY41" s="76">
        <v>0</v>
      </c>
      <c r="BZ41" s="76">
        <v>991.07973738005057</v>
      </c>
      <c r="CA41" s="76">
        <v>2953.1242954626787</v>
      </c>
      <c r="CB41" s="76">
        <v>0</v>
      </c>
      <c r="CC41" s="76">
        <v>10087.925324383497</v>
      </c>
      <c r="CD41" s="76">
        <v>63959.042368094706</v>
      </c>
      <c r="CE41" s="76">
        <v>2167.0328394079979</v>
      </c>
      <c r="CF41" s="76"/>
      <c r="CG41" s="41">
        <f t="shared" si="0"/>
        <v>-2.0636194418670987E-4</v>
      </c>
      <c r="CH41" s="41">
        <f t="shared" si="1"/>
        <v>-2.0344011134948526E-4</v>
      </c>
      <c r="CI41" s="41">
        <f t="shared" si="2"/>
        <v>-4.9982504776839377E-5</v>
      </c>
      <c r="CJ41" s="41">
        <f t="shared" si="13"/>
        <v>-1.3879285674722668E-4</v>
      </c>
      <c r="CK41" s="41">
        <f t="shared" si="13"/>
        <v>-1.3075960432361333E-4</v>
      </c>
      <c r="CL41" s="41">
        <f t="shared" si="4"/>
        <v>-1.0915406141268954E-4</v>
      </c>
      <c r="CM41" s="41">
        <f t="shared" si="5"/>
        <v>-2.0223982271957259E-4</v>
      </c>
      <c r="CN41" s="81">
        <f t="shared" si="6"/>
        <v>-1.0368544425656346E-4</v>
      </c>
      <c r="CO41" s="81">
        <f t="shared" si="7"/>
        <v>-1.0927004276921139E-4</v>
      </c>
      <c r="CP41" s="81">
        <f t="shared" si="8"/>
        <v>-1.0919251502050501E-4</v>
      </c>
      <c r="CQ41" s="81">
        <f t="shared" si="9"/>
        <v>-1.0514108692054468E-4</v>
      </c>
      <c r="CR41" s="80">
        <f t="shared" si="11"/>
        <v>-1.0521728842529167E-4</v>
      </c>
      <c r="CS41" s="80">
        <f t="shared" si="12"/>
        <v>-1.1084214838293121E-4</v>
      </c>
      <c r="CT41" s="81">
        <f t="shared" si="10"/>
        <v>-1.1111148262535519E-4</v>
      </c>
    </row>
    <row r="42" spans="1:98">
      <c r="A42" s="94" t="s">
        <v>206</v>
      </c>
      <c r="B42" s="76">
        <v>85125.298043998904</v>
      </c>
      <c r="C42" s="76">
        <v>1390.6157299999863</v>
      </c>
      <c r="D42" s="76">
        <v>1175.663326999985</v>
      </c>
      <c r="E42" s="76">
        <v>8818.5574469998555</v>
      </c>
      <c r="F42" s="76">
        <v>7525.2758850000391</v>
      </c>
      <c r="G42" s="76">
        <v>642.75576599999295</v>
      </c>
      <c r="H42" s="76">
        <v>20281.997695000337</v>
      </c>
      <c r="I42" s="76">
        <v>776.97677000000897</v>
      </c>
      <c r="J42" s="76">
        <v>195.82871300000141</v>
      </c>
      <c r="K42" s="76">
        <v>1442.9354669999964</v>
      </c>
      <c r="L42" s="76">
        <v>1600.2858679999938</v>
      </c>
      <c r="M42" s="76">
        <v>246.85343699999703</v>
      </c>
      <c r="N42" s="76">
        <v>114.8196600000001</v>
      </c>
      <c r="O42" s="76">
        <v>201.01030700000166</v>
      </c>
      <c r="P42" s="94"/>
      <c r="Q42" s="94" t="s">
        <v>206</v>
      </c>
      <c r="R42" s="76">
        <v>1256.5054233658893</v>
      </c>
      <c r="S42" s="76">
        <v>257.83617463204325</v>
      </c>
      <c r="T42" s="76">
        <v>246.85326126324415</v>
      </c>
      <c r="U42" s="76">
        <v>776.97648370565435</v>
      </c>
      <c r="V42" s="76">
        <v>776.97648370565435</v>
      </c>
      <c r="W42" s="76">
        <v>476.07748177648443</v>
      </c>
      <c r="X42" s="76">
        <v>21.668077181720999</v>
      </c>
      <c r="Y42" s="76">
        <v>195.82865791992282</v>
      </c>
      <c r="Z42" s="76">
        <v>114.81963841856859</v>
      </c>
      <c r="AA42" s="76">
        <v>2144.2786001993868</v>
      </c>
      <c r="AB42" s="76">
        <v>85125.271655064877</v>
      </c>
      <c r="AC42" s="76">
        <v>608.23259479616377</v>
      </c>
      <c r="AD42" s="76">
        <v>303.5968013286614</v>
      </c>
      <c r="AE42" s="76">
        <v>134.82965228531884</v>
      </c>
      <c r="AF42" s="76">
        <v>99.437805980033716</v>
      </c>
      <c r="AG42" s="76">
        <v>76.556325368488814</v>
      </c>
      <c r="AH42" s="76">
        <v>1442.9351301208069</v>
      </c>
      <c r="AI42" s="76">
        <v>1442.9351301208069</v>
      </c>
      <c r="AJ42" s="76">
        <v>11396959.849796899</v>
      </c>
      <c r="AK42" s="76">
        <v>0</v>
      </c>
      <c r="AL42" s="76">
        <v>238.47690812395808</v>
      </c>
      <c r="AM42" s="76">
        <v>42.279080463359278</v>
      </c>
      <c r="AN42" s="76">
        <v>2047.0068200391677</v>
      </c>
      <c r="AO42" s="76">
        <v>283.75694235158221</v>
      </c>
      <c r="AP42" s="76">
        <v>1600.2903352239709</v>
      </c>
      <c r="AQ42" s="76">
        <v>201.01032146023067</v>
      </c>
      <c r="AR42" s="76">
        <v>1390.6154060175152</v>
      </c>
      <c r="AS42" s="76">
        <v>0</v>
      </c>
      <c r="AT42" s="76">
        <v>20924.917187563729</v>
      </c>
      <c r="AU42" s="76">
        <v>1058.0966970417285</v>
      </c>
      <c r="AV42" s="76">
        <v>117.56631835094278</v>
      </c>
      <c r="AW42" s="76">
        <v>1175.6630153926703</v>
      </c>
      <c r="AX42" s="76">
        <v>0</v>
      </c>
      <c r="AY42" s="76">
        <v>993.3378848929932</v>
      </c>
      <c r="AZ42" s="76">
        <v>0.22258949665173047</v>
      </c>
      <c r="BA42" s="76">
        <v>5408.219464745117</v>
      </c>
      <c r="BB42" s="76">
        <v>0.49719430468978215</v>
      </c>
      <c r="BC42" s="76">
        <v>94.86572121232166</v>
      </c>
      <c r="BD42" s="76">
        <v>937.30596410875398</v>
      </c>
      <c r="BE42" s="76">
        <v>0.22436623354663052</v>
      </c>
      <c r="BF42" s="76">
        <v>0</v>
      </c>
      <c r="BG42" s="76">
        <v>116.85433518852274</v>
      </c>
      <c r="BH42" s="76">
        <v>8823.7206586673801</v>
      </c>
      <c r="BI42" s="76">
        <v>7530.4394481976369</v>
      </c>
      <c r="BJ42" s="76">
        <v>1293.2812104697493</v>
      </c>
      <c r="BK42" s="76">
        <v>0.50758806391199163</v>
      </c>
      <c r="BL42" s="76">
        <v>2.2130604910795486E-2</v>
      </c>
      <c r="BM42" s="76">
        <v>11.53037357253482</v>
      </c>
      <c r="BN42" s="76">
        <v>17.25406882366882</v>
      </c>
      <c r="BO42" s="76">
        <v>2558.9348320133163</v>
      </c>
      <c r="BP42" s="76">
        <v>24.253129426302252</v>
      </c>
      <c r="BQ42" s="76">
        <v>23.767357386641091</v>
      </c>
      <c r="BR42" s="76">
        <v>3655.3107635157112</v>
      </c>
      <c r="BS42" s="76">
        <v>109.13151216267819</v>
      </c>
      <c r="BT42" s="76">
        <v>0.5794932796507879</v>
      </c>
      <c r="BU42" s="76">
        <v>88.294821528133724</v>
      </c>
      <c r="BV42" s="76">
        <v>1.4719438368138797E-2</v>
      </c>
      <c r="BW42" s="76">
        <v>642.75572126082341</v>
      </c>
      <c r="BX42" s="76">
        <v>5112.1081133681955</v>
      </c>
      <c r="BY42" s="76">
        <v>0</v>
      </c>
      <c r="BZ42" s="76">
        <v>247.99540758556037</v>
      </c>
      <c r="CA42" s="76">
        <v>819.33757248785514</v>
      </c>
      <c r="CB42" s="76">
        <v>0</v>
      </c>
      <c r="CC42" s="76">
        <v>3010.6747271997233</v>
      </c>
      <c r="CD42" s="76">
        <v>20281.991798034582</v>
      </c>
      <c r="CE42" s="76">
        <v>620.62612137409519</v>
      </c>
      <c r="CF42" s="76"/>
      <c r="CG42" s="41">
        <f t="shared" si="0"/>
        <v>-3.1000107646021654E-7</v>
      </c>
      <c r="CH42" s="41">
        <f t="shared" si="1"/>
        <v>-2.3297771209068345E-7</v>
      </c>
      <c r="CI42" s="41">
        <f t="shared" si="2"/>
        <v>-2.6504808603507103E-7</v>
      </c>
      <c r="CJ42" s="41">
        <f t="shared" si="13"/>
        <v>5.8549390856223985E-4</v>
      </c>
      <c r="CK42" s="41">
        <f t="shared" si="13"/>
        <v>6.8616264393578028E-4</v>
      </c>
      <c r="CL42" s="41">
        <f t="shared" si="4"/>
        <v>-6.9605240287869723E-8</v>
      </c>
      <c r="CM42" s="41">
        <f t="shared" si="5"/>
        <v>-2.9074876368091305E-7</v>
      </c>
      <c r="CN42" s="81">
        <f t="shared" si="6"/>
        <v>-3.6847221909008637E-7</v>
      </c>
      <c r="CO42" s="81">
        <f t="shared" si="7"/>
        <v>-2.812666117858432E-7</v>
      </c>
      <c r="CP42" s="81">
        <f t="shared" si="8"/>
        <v>-2.3346795279098387E-7</v>
      </c>
      <c r="CQ42" s="81">
        <f t="shared" si="9"/>
        <v>2.7915162324887836E-6</v>
      </c>
      <c r="CR42" s="80">
        <f t="shared" si="11"/>
        <v>-7.1190725563862226E-7</v>
      </c>
      <c r="CS42" s="80">
        <f t="shared" si="12"/>
        <v>-1.8795937482490694E-7</v>
      </c>
      <c r="CT42" s="81">
        <f t="shared" si="10"/>
        <v>7.1937748996311841E-8</v>
      </c>
    </row>
    <row r="43" spans="1:98">
      <c r="A43" s="94" t="s">
        <v>207</v>
      </c>
      <c r="B43" s="76">
        <v>115464.15552799875</v>
      </c>
      <c r="C43" s="76">
        <v>1902.62607999999</v>
      </c>
      <c r="D43" s="76">
        <v>2335.4830610000395</v>
      </c>
      <c r="E43" s="76">
        <v>12579.946245999838</v>
      </c>
      <c r="F43" s="76">
        <v>10716.077375999841</v>
      </c>
      <c r="G43" s="76">
        <v>1098.7438679999939</v>
      </c>
      <c r="H43" s="76">
        <v>27660.046539000345</v>
      </c>
      <c r="I43" s="76">
        <v>786.59558000000925</v>
      </c>
      <c r="J43" s="76">
        <v>317.22334899999515</v>
      </c>
      <c r="K43" s="76">
        <v>1886.5807699999941</v>
      </c>
      <c r="L43" s="76">
        <v>1123.7892149999952</v>
      </c>
      <c r="M43" s="76">
        <v>387.09992499999817</v>
      </c>
      <c r="N43" s="76">
        <v>281.73205000000377</v>
      </c>
      <c r="O43" s="76">
        <v>216.09459900000166</v>
      </c>
      <c r="P43" s="94"/>
      <c r="Q43" s="94" t="s">
        <v>207</v>
      </c>
      <c r="R43" s="76">
        <v>1592.3226558538886</v>
      </c>
      <c r="S43" s="76">
        <v>715.89261921638592</v>
      </c>
      <c r="T43" s="76">
        <v>387.09120223596398</v>
      </c>
      <c r="U43" s="76">
        <v>786.57866838966652</v>
      </c>
      <c r="V43" s="76">
        <v>786.57866838966652</v>
      </c>
      <c r="W43" s="76">
        <v>678.91986363259957</v>
      </c>
      <c r="X43" s="76">
        <v>100.56158485200656</v>
      </c>
      <c r="Y43" s="76">
        <v>317.21584502530197</v>
      </c>
      <c r="Z43" s="76">
        <v>281.7252942314089</v>
      </c>
      <c r="AA43" s="76">
        <v>2610.6447627358052</v>
      </c>
      <c r="AB43" s="76">
        <v>115458.64670884104</v>
      </c>
      <c r="AC43" s="76">
        <v>1201.3230942336763</v>
      </c>
      <c r="AD43" s="76">
        <v>336.54897566923671</v>
      </c>
      <c r="AE43" s="76">
        <v>392.42603681831656</v>
      </c>
      <c r="AF43" s="76">
        <v>12.832665062478048</v>
      </c>
      <c r="AG43" s="76">
        <v>124.05313102027699</v>
      </c>
      <c r="AH43" s="76">
        <v>1886.5364951253227</v>
      </c>
      <c r="AI43" s="76">
        <v>1886.5364951253227</v>
      </c>
      <c r="AJ43" s="76">
        <v>19592874.254696671</v>
      </c>
      <c r="AK43" s="76">
        <v>0</v>
      </c>
      <c r="AL43" s="76">
        <v>567.74357239212736</v>
      </c>
      <c r="AM43" s="76">
        <v>152.19583040119051</v>
      </c>
      <c r="AN43" s="76">
        <v>2610.9528366123691</v>
      </c>
      <c r="AO43" s="76">
        <v>379.61956746874557</v>
      </c>
      <c r="AP43" s="76">
        <v>1123.7667340600551</v>
      </c>
      <c r="AQ43" s="76">
        <v>216.08908895529945</v>
      </c>
      <c r="AR43" s="76">
        <v>1902.5366721153889</v>
      </c>
      <c r="AS43" s="76">
        <v>0</v>
      </c>
      <c r="AT43" s="76">
        <v>28733.604652083082</v>
      </c>
      <c r="AU43" s="76">
        <v>2101.9129225128281</v>
      </c>
      <c r="AV43" s="76">
        <v>233.54580890557048</v>
      </c>
      <c r="AW43" s="76">
        <v>2335.4587314183973</v>
      </c>
      <c r="AX43" s="76">
        <v>0</v>
      </c>
      <c r="AY43" s="76">
        <v>1370.8564275094325</v>
      </c>
      <c r="AZ43" s="76">
        <v>0.42596045592685067</v>
      </c>
      <c r="BA43" s="76">
        <v>7565.0986018299573</v>
      </c>
      <c r="BB43" s="76">
        <v>0.27182521118625197</v>
      </c>
      <c r="BC43" s="76">
        <v>76.412161595925866</v>
      </c>
      <c r="BD43" s="76">
        <v>421.37238000628321</v>
      </c>
      <c r="BE43" s="76">
        <v>0.15728096699129723</v>
      </c>
      <c r="BF43" s="76">
        <v>0</v>
      </c>
      <c r="BG43" s="76">
        <v>40.870778023005215</v>
      </c>
      <c r="BH43" s="76">
        <v>12579.962059842543</v>
      </c>
      <c r="BI43" s="76">
        <v>10716.171631561654</v>
      </c>
      <c r="BJ43" s="76">
        <v>1863.7904282808913</v>
      </c>
      <c r="BK43" s="76">
        <v>0.48189777651746896</v>
      </c>
      <c r="BL43" s="76">
        <v>1.9671140909516806E-2</v>
      </c>
      <c r="BM43" s="76">
        <v>62.6535124864278</v>
      </c>
      <c r="BN43" s="76">
        <v>8.1729848209571347</v>
      </c>
      <c r="BO43" s="76">
        <v>4122.1822985168419</v>
      </c>
      <c r="BP43" s="76">
        <v>34.825716588347468</v>
      </c>
      <c r="BQ43" s="76">
        <v>13.527843410991139</v>
      </c>
      <c r="BR43" s="76">
        <v>5888.7765975517705</v>
      </c>
      <c r="BS43" s="76">
        <v>109.47643780827592</v>
      </c>
      <c r="BT43" s="76">
        <v>0.27806582934021162</v>
      </c>
      <c r="BU43" s="76">
        <v>45.720065919630514</v>
      </c>
      <c r="BV43" s="76">
        <v>2.2591260605058509E-2</v>
      </c>
      <c r="BW43" s="76">
        <v>1098.7181642659432</v>
      </c>
      <c r="BX43" s="76">
        <v>7137.882368072088</v>
      </c>
      <c r="BY43" s="76">
        <v>0</v>
      </c>
      <c r="BZ43" s="76">
        <v>418.19872746977433</v>
      </c>
      <c r="CA43" s="76">
        <v>1257.480669310786</v>
      </c>
      <c r="CB43" s="76">
        <v>0</v>
      </c>
      <c r="CC43" s="76">
        <v>4292.5338048211124</v>
      </c>
      <c r="CD43" s="76">
        <v>27658.761574100092</v>
      </c>
      <c r="CE43" s="76">
        <v>922.67523371604</v>
      </c>
      <c r="CF43" s="76"/>
      <c r="CG43" s="41">
        <f t="shared" si="0"/>
        <v>-4.7710210432994152E-5</v>
      </c>
      <c r="CH43" s="41">
        <f t="shared" si="1"/>
        <v>-4.6991831732427178E-5</v>
      </c>
      <c r="CI43" s="41">
        <f t="shared" si="2"/>
        <v>-1.041736591819254E-5</v>
      </c>
      <c r="CJ43" s="41">
        <f t="shared" si="13"/>
        <v>1.2570675896216505E-6</v>
      </c>
      <c r="CK43" s="41">
        <f t="shared" si="13"/>
        <v>8.7957149342856819E-6</v>
      </c>
      <c r="CL43" s="41">
        <f t="shared" si="4"/>
        <v>-2.3393745165997305E-5</v>
      </c>
      <c r="CM43" s="41">
        <f t="shared" si="5"/>
        <v>-4.6455630450260853E-5</v>
      </c>
      <c r="CN43" s="81">
        <f t="shared" si="6"/>
        <v>-2.1499752570096015E-5</v>
      </c>
      <c r="CO43" s="81">
        <f t="shared" si="7"/>
        <v>-2.3655177706289933E-5</v>
      </c>
      <c r="CP43" s="81">
        <f t="shared" si="8"/>
        <v>-2.3468316530849294E-5</v>
      </c>
      <c r="CQ43" s="81">
        <f t="shared" si="9"/>
        <v>-2.0004587728779622E-5</v>
      </c>
      <c r="CR43" s="80">
        <f t="shared" si="11"/>
        <v>-2.2533623674014941E-5</v>
      </c>
      <c r="CS43" s="80">
        <f t="shared" si="12"/>
        <v>-2.3979410914985637E-5</v>
      </c>
      <c r="CT43" s="81">
        <f t="shared" si="10"/>
        <v>-2.5498299021438231E-5</v>
      </c>
    </row>
    <row r="44" spans="1:98">
      <c r="A44" s="94" t="s">
        <v>208</v>
      </c>
      <c r="B44" s="76">
        <v>694741.58693211724</v>
      </c>
      <c r="C44" s="76">
        <v>11322.734074004962</v>
      </c>
      <c r="D44" s="76">
        <v>14755.185492997942</v>
      </c>
      <c r="E44" s="76">
        <v>79313.882168029741</v>
      </c>
      <c r="F44" s="76">
        <v>68609.701269016718</v>
      </c>
      <c r="G44" s="76">
        <v>6799.6559080025618</v>
      </c>
      <c r="H44" s="76">
        <v>170604.24120394207</v>
      </c>
      <c r="I44" s="76">
        <v>7285.9161129975964</v>
      </c>
      <c r="J44" s="76">
        <v>1620.1712530005234</v>
      </c>
      <c r="K44" s="76">
        <v>9217.7538819986294</v>
      </c>
      <c r="L44" s="76">
        <v>8236.6048219986806</v>
      </c>
      <c r="M44" s="76">
        <v>2478.2071949995866</v>
      </c>
      <c r="N44" s="76">
        <v>889.49791700009564</v>
      </c>
      <c r="O44" s="76">
        <v>1451.7268180003355</v>
      </c>
      <c r="P44" s="94"/>
      <c r="Q44" s="94" t="s">
        <v>208</v>
      </c>
      <c r="R44" s="76">
        <v>11981.148596951765</v>
      </c>
      <c r="S44" s="76">
        <v>2571.0824305031542</v>
      </c>
      <c r="T44" s="76">
        <v>2478.3871302268958</v>
      </c>
      <c r="U44" s="76">
        <v>7286.5243365867473</v>
      </c>
      <c r="V44" s="76">
        <v>7286.5243365867473</v>
      </c>
      <c r="W44" s="76">
        <v>5690.304800790771</v>
      </c>
      <c r="X44" s="76">
        <v>188.63650064799546</v>
      </c>
      <c r="Y44" s="76">
        <v>1620.3389064786695</v>
      </c>
      <c r="Z44" s="76">
        <v>889.6008621798486</v>
      </c>
      <c r="AA44" s="76">
        <v>18423.261809632506</v>
      </c>
      <c r="AB44" s="76">
        <v>694855.60750779207</v>
      </c>
      <c r="AC44" s="76">
        <v>5883.2493656223442</v>
      </c>
      <c r="AD44" s="76">
        <v>2722.126077752353</v>
      </c>
      <c r="AE44" s="76">
        <v>1557.3361951636186</v>
      </c>
      <c r="AF44" s="76">
        <v>860.22299035785056</v>
      </c>
      <c r="AG44" s="76">
        <v>1355.2750195908236</v>
      </c>
      <c r="AH44" s="76">
        <v>9218.6896319136158</v>
      </c>
      <c r="AI44" s="76">
        <v>9218.6896319136158</v>
      </c>
      <c r="AJ44" s="76">
        <v>117800143.25377326</v>
      </c>
      <c r="AK44" s="76">
        <v>0</v>
      </c>
      <c r="AL44" s="76">
        <v>2272.2911142149442</v>
      </c>
      <c r="AM44" s="76">
        <v>408.72219984422952</v>
      </c>
      <c r="AN44" s="76">
        <v>15199.916839669495</v>
      </c>
      <c r="AO44" s="76">
        <v>2590.4711535538513</v>
      </c>
      <c r="AP44" s="76">
        <v>8237.4918411236267</v>
      </c>
      <c r="AQ44" s="76">
        <v>1451.9126789736933</v>
      </c>
      <c r="AR44" s="76">
        <v>11324.600345429213</v>
      </c>
      <c r="AS44" s="76">
        <v>0</v>
      </c>
      <c r="AT44" s="76">
        <v>176635.52431667212</v>
      </c>
      <c r="AU44" s="76">
        <v>13280.704155006451</v>
      </c>
      <c r="AV44" s="76">
        <v>1475.6339315897901</v>
      </c>
      <c r="AW44" s="76">
        <v>14756.338086596237</v>
      </c>
      <c r="AX44" s="76">
        <v>0</v>
      </c>
      <c r="AY44" s="76">
        <v>8498.4329881397516</v>
      </c>
      <c r="AZ44" s="76">
        <v>5.0757680748245377</v>
      </c>
      <c r="BA44" s="76">
        <v>48068.210744451557</v>
      </c>
      <c r="BB44" s="76">
        <v>4.5220365983652719</v>
      </c>
      <c r="BC44" s="76">
        <v>1244.8300991308829</v>
      </c>
      <c r="BD44" s="76">
        <v>3294.0114251291629</v>
      </c>
      <c r="BE44" s="76">
        <v>1.847384350515054</v>
      </c>
      <c r="BF44" s="76">
        <v>0</v>
      </c>
      <c r="BG44" s="76">
        <v>867.3789533136686</v>
      </c>
      <c r="BH44" s="76">
        <v>79327.450948001075</v>
      </c>
      <c r="BI44" s="76">
        <v>68621.542960470426</v>
      </c>
      <c r="BJ44" s="76">
        <v>10705.907987530662</v>
      </c>
      <c r="BK44" s="76">
        <v>10.019061443455744</v>
      </c>
      <c r="BL44" s="76">
        <v>0.11312745679469999</v>
      </c>
      <c r="BM44" s="76">
        <v>602.52510325027436</v>
      </c>
      <c r="BN44" s="76">
        <v>104.25220054255742</v>
      </c>
      <c r="BO44" s="76">
        <v>25373.260168321787</v>
      </c>
      <c r="BP44" s="76">
        <v>355.3011586597442</v>
      </c>
      <c r="BQ44" s="76">
        <v>106.22042181771087</v>
      </c>
      <c r="BR44" s="76">
        <v>36247.64978243909</v>
      </c>
      <c r="BS44" s="76">
        <v>962.01835846010522</v>
      </c>
      <c r="BT44" s="76">
        <v>2.8958470286489533</v>
      </c>
      <c r="BU44" s="76">
        <v>401.41751795488216</v>
      </c>
      <c r="BV44" s="76">
        <v>0.22290495805508245</v>
      </c>
      <c r="BW44" s="76">
        <v>6800.3925112955776</v>
      </c>
      <c r="BX44" s="76">
        <v>44496.649520787782</v>
      </c>
      <c r="BY44" s="76">
        <v>0</v>
      </c>
      <c r="BZ44" s="76">
        <v>2139.0637653200238</v>
      </c>
      <c r="CA44" s="76">
        <v>7264.567282910135</v>
      </c>
      <c r="CB44" s="76">
        <v>0</v>
      </c>
      <c r="CC44" s="76">
        <v>24764.534443506211</v>
      </c>
      <c r="CD44" s="76">
        <v>170630.95290328885</v>
      </c>
      <c r="CE44" s="76">
        <v>5464.4750850275441</v>
      </c>
      <c r="CF44" s="76"/>
      <c r="CG44" s="41">
        <f t="shared" si="0"/>
        <v>1.6411940471036416E-4</v>
      </c>
      <c r="CH44" s="41">
        <f t="shared" si="1"/>
        <v>1.6482515725027843E-4</v>
      </c>
      <c r="CI44" s="41">
        <f t="shared" si="2"/>
        <v>7.8114477031982239E-5</v>
      </c>
      <c r="CJ44" s="41">
        <f t="shared" si="13"/>
        <v>1.7107698678256765E-4</v>
      </c>
      <c r="CK44" s="41">
        <f t="shared" si="13"/>
        <v>1.7259500092089595E-4</v>
      </c>
      <c r="CL44" s="41">
        <f t="shared" si="4"/>
        <v>1.0832949534239213E-4</v>
      </c>
      <c r="CM44" s="41">
        <f t="shared" si="5"/>
        <v>1.5657113304028283E-4</v>
      </c>
      <c r="CN44" s="81">
        <f t="shared" si="6"/>
        <v>8.3479356572031889E-5</v>
      </c>
      <c r="CO44" s="81">
        <f t="shared" si="7"/>
        <v>1.034788623953367E-4</v>
      </c>
      <c r="CP44" s="81">
        <f t="shared" si="8"/>
        <v>1.0151604468566612E-4</v>
      </c>
      <c r="CQ44" s="81">
        <f t="shared" si="9"/>
        <v>1.0769232518926671E-4</v>
      </c>
      <c r="CR44" s="80">
        <f t="shared" si="11"/>
        <v>7.2607015132665457E-5</v>
      </c>
      <c r="CS44" s="80">
        <f t="shared" si="12"/>
        <v>1.1573403128380065E-4</v>
      </c>
      <c r="CT44" s="81">
        <f t="shared" si="10"/>
        <v>1.2802751251360644E-4</v>
      </c>
    </row>
    <row r="45" spans="1:98">
      <c r="A45" s="94" t="s">
        <v>209</v>
      </c>
      <c r="B45" s="76">
        <v>84603.97322999945</v>
      </c>
      <c r="C45" s="76">
        <v>1381.2502369999929</v>
      </c>
      <c r="D45" s="76">
        <v>917.62648100000388</v>
      </c>
      <c r="E45" s="76">
        <v>8453.8434039999338</v>
      </c>
      <c r="F45" s="76">
        <v>7185.0918690000162</v>
      </c>
      <c r="G45" s="76">
        <v>562.87894099999778</v>
      </c>
      <c r="H45" s="76">
        <v>19972.506496000144</v>
      </c>
      <c r="I45" s="76">
        <v>660.39696600000298</v>
      </c>
      <c r="J45" s="76">
        <v>172.04792300000057</v>
      </c>
      <c r="K45" s="76">
        <v>1275.346633999997</v>
      </c>
      <c r="L45" s="76">
        <v>1425.7314969999975</v>
      </c>
      <c r="M45" s="76">
        <v>205.60038499999885</v>
      </c>
      <c r="N45" s="76">
        <v>102.46697500000029</v>
      </c>
      <c r="O45" s="76">
        <v>181.91975700000083</v>
      </c>
      <c r="P45" s="94"/>
      <c r="Q45" s="94" t="s">
        <v>209</v>
      </c>
      <c r="R45" s="76">
        <v>1296.2783249542531</v>
      </c>
      <c r="S45" s="76">
        <v>254.25205223343849</v>
      </c>
      <c r="T45" s="76">
        <v>205.58269898317343</v>
      </c>
      <c r="U45" s="76">
        <v>660.35370528418719</v>
      </c>
      <c r="V45" s="76">
        <v>660.35370528418719</v>
      </c>
      <c r="W45" s="76">
        <v>436.44136877590557</v>
      </c>
      <c r="X45" s="76">
        <v>22.326922027473028</v>
      </c>
      <c r="Y45" s="76">
        <v>172.04221431211946</v>
      </c>
      <c r="Z45" s="76">
        <v>102.46511038842969</v>
      </c>
      <c r="AA45" s="76">
        <v>2134.9403901709138</v>
      </c>
      <c r="AB45" s="76">
        <v>84602.911919399048</v>
      </c>
      <c r="AC45" s="76">
        <v>606.22968379121335</v>
      </c>
      <c r="AD45" s="76">
        <v>296.21652823631075</v>
      </c>
      <c r="AE45" s="76">
        <v>135.92835688055428</v>
      </c>
      <c r="AF45" s="76">
        <v>102.58537170043597</v>
      </c>
      <c r="AG45" s="76">
        <v>78.979615007559104</v>
      </c>
      <c r="AH45" s="76">
        <v>1275.3115394049178</v>
      </c>
      <c r="AI45" s="76">
        <v>1275.3115394049178</v>
      </c>
      <c r="AJ45" s="76">
        <v>10061374.001841962</v>
      </c>
      <c r="AK45" s="76">
        <v>0</v>
      </c>
      <c r="AL45" s="76">
        <v>238.89890241705828</v>
      </c>
      <c r="AM45" s="76">
        <v>42.143216960791563</v>
      </c>
      <c r="AN45" s="76">
        <v>2108.7653455020213</v>
      </c>
      <c r="AO45" s="76">
        <v>288.09133958565883</v>
      </c>
      <c r="AP45" s="76">
        <v>1425.7075020471239</v>
      </c>
      <c r="AQ45" s="76">
        <v>181.91877394878611</v>
      </c>
      <c r="AR45" s="76">
        <v>1381.2351685477606</v>
      </c>
      <c r="AS45" s="76">
        <v>0</v>
      </c>
      <c r="AT45" s="76">
        <v>20606.696218081212</v>
      </c>
      <c r="AU45" s="76">
        <v>825.81229154803054</v>
      </c>
      <c r="AV45" s="76">
        <v>91.756898048358323</v>
      </c>
      <c r="AW45" s="76">
        <v>917.56918959638847</v>
      </c>
      <c r="AX45" s="76">
        <v>0</v>
      </c>
      <c r="AY45" s="76">
        <v>1010.5164463617675</v>
      </c>
      <c r="AZ45" s="76">
        <v>9.0722968645866056E-2</v>
      </c>
      <c r="BA45" s="76">
        <v>5462.7501009504131</v>
      </c>
      <c r="BB45" s="76">
        <v>5.7434612565243022E-2</v>
      </c>
      <c r="BC45" s="76">
        <v>60.666636134856724</v>
      </c>
      <c r="BD45" s="76">
        <v>568.59286459762882</v>
      </c>
      <c r="BE45" s="76">
        <v>9.3497278592569358E-2</v>
      </c>
      <c r="BF45" s="76">
        <v>0</v>
      </c>
      <c r="BG45" s="76">
        <v>66.363239890430293</v>
      </c>
      <c r="BH45" s="76">
        <v>8453.3502430553763</v>
      </c>
      <c r="BI45" s="76">
        <v>7184.6069112101632</v>
      </c>
      <c r="BJ45" s="76">
        <v>1268.7433318452136</v>
      </c>
      <c r="BK45" s="76">
        <v>2.3274273184631586</v>
      </c>
      <c r="BL45" s="76">
        <v>2.3645722173536821E-2</v>
      </c>
      <c r="BM45" s="76">
        <v>36.364047378428879</v>
      </c>
      <c r="BN45" s="76">
        <v>28.010146246906636</v>
      </c>
      <c r="BO45" s="76">
        <v>2615.8763586258588</v>
      </c>
      <c r="BP45" s="76">
        <v>13.715384522451314</v>
      </c>
      <c r="BQ45" s="76">
        <v>14.301388779576381</v>
      </c>
      <c r="BR45" s="76">
        <v>3736.9899999448844</v>
      </c>
      <c r="BS45" s="76">
        <v>107.25700764416696</v>
      </c>
      <c r="BT45" s="76">
        <v>0.44569869276939106</v>
      </c>
      <c r="BU45" s="76">
        <v>40.654628528910862</v>
      </c>
      <c r="BV45" s="76">
        <v>3.3789967018855033E-2</v>
      </c>
      <c r="BW45" s="76">
        <v>562.85860663040057</v>
      </c>
      <c r="BX45" s="76">
        <v>5178.0792448706416</v>
      </c>
      <c r="BY45" s="76">
        <v>0</v>
      </c>
      <c r="BZ45" s="76">
        <v>255.84083154794672</v>
      </c>
      <c r="CA45" s="76">
        <v>831.01632895500222</v>
      </c>
      <c r="CB45" s="76">
        <v>0</v>
      </c>
      <c r="CC45" s="76">
        <v>3061.084782751368</v>
      </c>
      <c r="CD45" s="76">
        <v>19972.14869943837</v>
      </c>
      <c r="CE45" s="76">
        <v>629.90665475772835</v>
      </c>
      <c r="CF45" s="76"/>
      <c r="CG45" s="41">
        <f t="shared" si="0"/>
        <v>-1.2544453409024292E-5</v>
      </c>
      <c r="CH45" s="41">
        <f t="shared" si="1"/>
        <v>-1.0909284812161882E-5</v>
      </c>
      <c r="CI45" s="41">
        <f t="shared" si="2"/>
        <v>-6.2434339899361091E-5</v>
      </c>
      <c r="CJ45" s="41">
        <f t="shared" si="13"/>
        <v>-5.8335708504393571E-5</v>
      </c>
      <c r="CK45" s="41">
        <f t="shared" si="13"/>
        <v>-6.7495001970039329E-5</v>
      </c>
      <c r="CL45" s="41">
        <f t="shared" si="4"/>
        <v>-3.6125653521665688E-5</v>
      </c>
      <c r="CM45" s="41">
        <f t="shared" si="5"/>
        <v>-1.7914454645186351E-5</v>
      </c>
      <c r="CN45" s="81">
        <f t="shared" si="6"/>
        <v>-6.5507138952831779E-5</v>
      </c>
      <c r="CO45" s="81">
        <f t="shared" si="7"/>
        <v>-3.3180800916210683E-5</v>
      </c>
      <c r="CP45" s="81">
        <f t="shared" si="8"/>
        <v>-2.7517691381833469E-5</v>
      </c>
      <c r="CQ45" s="81">
        <f t="shared" si="9"/>
        <v>-1.6829924094491762E-5</v>
      </c>
      <c r="CR45" s="80">
        <f t="shared" si="11"/>
        <v>-8.6021321533139911E-5</v>
      </c>
      <c r="CS45" s="80">
        <f t="shared" si="12"/>
        <v>-1.8197195443666095E-5</v>
      </c>
      <c r="CT45" s="81">
        <f t="shared" si="10"/>
        <v>-5.40376279590968E-6</v>
      </c>
    </row>
    <row r="46" spans="1:98">
      <c r="A46" s="94" t="s">
        <v>210</v>
      </c>
      <c r="B46" s="76">
        <v>4447.1673709999995</v>
      </c>
      <c r="C46" s="76">
        <v>72.959510000000023</v>
      </c>
      <c r="D46" s="76">
        <v>62.431651000000002</v>
      </c>
      <c r="E46" s="76">
        <v>455.3487150000002</v>
      </c>
      <c r="F46" s="76">
        <v>386.37856499999987</v>
      </c>
      <c r="G46" s="76">
        <v>33.943670000000019</v>
      </c>
      <c r="H46" s="76">
        <v>1051.5467250000002</v>
      </c>
      <c r="I46" s="76">
        <v>22.824736000000001</v>
      </c>
      <c r="J46" s="76">
        <v>9.8098970000000012</v>
      </c>
      <c r="K46" s="76">
        <v>58.290488999999994</v>
      </c>
      <c r="L46" s="76">
        <v>34.343544000000009</v>
      </c>
      <c r="M46" s="76">
        <v>11.419024</v>
      </c>
      <c r="N46" s="76">
        <v>8.8769209999999958</v>
      </c>
      <c r="O46" s="76">
        <v>6.8361659999999969</v>
      </c>
      <c r="P46" s="94"/>
      <c r="Q46" s="94" t="s">
        <v>210</v>
      </c>
      <c r="R46" s="76">
        <v>63.892903373649247</v>
      </c>
      <c r="S46" s="76">
        <v>28.108680286777229</v>
      </c>
      <c r="T46" s="76">
        <v>11.419030386348968</v>
      </c>
      <c r="U46" s="76">
        <v>22.824714084160782</v>
      </c>
      <c r="V46" s="76">
        <v>22.824714084160782</v>
      </c>
      <c r="W46" s="76">
        <v>24.368711021511601</v>
      </c>
      <c r="X46" s="76">
        <v>4.0336685199243822</v>
      </c>
      <c r="Y46" s="76">
        <v>9.8099081756515591</v>
      </c>
      <c r="Z46" s="76">
        <v>8.8769287400617056</v>
      </c>
      <c r="AA46" s="76">
        <v>100.69818896769679</v>
      </c>
      <c r="AB46" s="76">
        <v>4447.1660466167323</v>
      </c>
      <c r="AC46" s="76">
        <v>47.087387285583425</v>
      </c>
      <c r="AD46" s="76">
        <v>12.611832067114207</v>
      </c>
      <c r="AE46" s="76">
        <v>15.579875083288414</v>
      </c>
      <c r="AF46" s="76">
        <v>0.51491828587011468</v>
      </c>
      <c r="AG46" s="76">
        <v>4.9777220283927752</v>
      </c>
      <c r="AH46" s="76">
        <v>58.290478803915398</v>
      </c>
      <c r="AI46" s="76">
        <v>58.290478803915398</v>
      </c>
      <c r="AJ46" s="76">
        <v>609271.41127994843</v>
      </c>
      <c r="AK46" s="76">
        <v>0</v>
      </c>
      <c r="AL46" s="76">
        <v>22.406739053511686</v>
      </c>
      <c r="AM46" s="76">
        <v>6.0295345759570544</v>
      </c>
      <c r="AN46" s="76">
        <v>104.60655303088411</v>
      </c>
      <c r="AO46" s="76">
        <v>14.988360440483474</v>
      </c>
      <c r="AP46" s="76">
        <v>34.343649564966356</v>
      </c>
      <c r="AQ46" s="76">
        <v>6.8361443059321427</v>
      </c>
      <c r="AR46" s="76">
        <v>72.959487767103724</v>
      </c>
      <c r="AS46" s="76">
        <v>0</v>
      </c>
      <c r="AT46" s="76">
        <v>1093.1656246520831</v>
      </c>
      <c r="AU46" s="76">
        <v>56.188452143719303</v>
      </c>
      <c r="AV46" s="76">
        <v>6.2431546019830577</v>
      </c>
      <c r="AW46" s="76">
        <v>62.431606745702361</v>
      </c>
      <c r="AX46" s="76">
        <v>0</v>
      </c>
      <c r="AY46" s="76">
        <v>54.257226647265988</v>
      </c>
      <c r="AZ46" s="76">
        <v>1.1573703158672156E-2</v>
      </c>
      <c r="BA46" s="76">
        <v>297.42671640271828</v>
      </c>
      <c r="BB46" s="76">
        <v>5.9078298252285919E-3</v>
      </c>
      <c r="BC46" s="76">
        <v>1.5969942305042524</v>
      </c>
      <c r="BD46" s="76">
        <v>13.640893037252601</v>
      </c>
      <c r="BE46" s="76">
        <v>5.5819437049774859E-3</v>
      </c>
      <c r="BF46" s="76">
        <v>0</v>
      </c>
      <c r="BG46" s="76">
        <v>0.58523226309958842</v>
      </c>
      <c r="BH46" s="76">
        <v>455.36793443864264</v>
      </c>
      <c r="BI46" s="76">
        <v>386.39780254713213</v>
      </c>
      <c r="BJ46" s="76">
        <v>68.970131891510547</v>
      </c>
      <c r="BK46" s="76">
        <v>7.4004393811626075E-3</v>
      </c>
      <c r="BL46" s="76">
        <v>7.9690172346324074E-4</v>
      </c>
      <c r="BM46" s="76">
        <v>2.6253085644052758</v>
      </c>
      <c r="BN46" s="76">
        <v>0.20561296758654524</v>
      </c>
      <c r="BO46" s="76">
        <v>150.20831418067979</v>
      </c>
      <c r="BP46" s="76">
        <v>1.0282454262361038</v>
      </c>
      <c r="BQ46" s="76">
        <v>0.44549433797957411</v>
      </c>
      <c r="BR46" s="76">
        <v>214.57919354927611</v>
      </c>
      <c r="BS46" s="76">
        <v>4.1129167398984769</v>
      </c>
      <c r="BT46" s="76">
        <v>8.15621631750966E-3</v>
      </c>
      <c r="BU46" s="76">
        <v>1.4422820450073581</v>
      </c>
      <c r="BV46" s="76">
        <v>8.1491099389870863E-4</v>
      </c>
      <c r="BW46" s="76">
        <v>33.943644623753698</v>
      </c>
      <c r="BX46" s="76">
        <v>281.37759245769934</v>
      </c>
      <c r="BY46" s="76">
        <v>0</v>
      </c>
      <c r="BZ46" s="76">
        <v>16.780188130044699</v>
      </c>
      <c r="CA46" s="76">
        <v>49.70840209658229</v>
      </c>
      <c r="CB46" s="76">
        <v>0</v>
      </c>
      <c r="CC46" s="76">
        <v>169.88278433373563</v>
      </c>
      <c r="CD46" s="76">
        <v>1051.5464234968613</v>
      </c>
      <c r="CE46" s="76">
        <v>36.478553448519321</v>
      </c>
      <c r="CF46" s="76"/>
      <c r="CG46" s="41">
        <f t="shared" si="0"/>
        <v>-2.9780378312508601E-7</v>
      </c>
      <c r="CH46" s="41">
        <f t="shared" si="1"/>
        <v>-3.0472924364625539E-7</v>
      </c>
      <c r="CI46" s="41">
        <f t="shared" si="2"/>
        <v>-7.0884394265889056E-7</v>
      </c>
      <c r="CJ46" s="41">
        <f t="shared" si="13"/>
        <v>4.2208175864595496E-5</v>
      </c>
      <c r="CK46" s="41">
        <f t="shared" si="13"/>
        <v>4.9789374657114971E-5</v>
      </c>
      <c r="CL46" s="41">
        <f t="shared" si="4"/>
        <v>-7.4759878116489314E-7</v>
      </c>
      <c r="CM46" s="41">
        <f t="shared" si="5"/>
        <v>-2.8672348237434679E-7</v>
      </c>
      <c r="CN46" s="81">
        <f t="shared" si="6"/>
        <v>-9.6017930809117552E-7</v>
      </c>
      <c r="CO46" s="81">
        <f t="shared" si="7"/>
        <v>1.139222109870128E-6</v>
      </c>
      <c r="CP46" s="81">
        <f t="shared" si="8"/>
        <v>-1.7491849477010028E-7</v>
      </c>
      <c r="CQ46" s="81">
        <f t="shared" si="9"/>
        <v>3.073793617428077E-6</v>
      </c>
      <c r="CR46" s="80">
        <f t="shared" si="11"/>
        <v>5.5927275114576212E-7</v>
      </c>
      <c r="CS46" s="80">
        <f t="shared" si="12"/>
        <v>8.719308992140695E-7</v>
      </c>
      <c r="CT46" s="81">
        <f t="shared" si="10"/>
        <v>-3.173426135955119E-6</v>
      </c>
    </row>
    <row r="47" spans="1:98">
      <c r="A47" s="94" t="s">
        <v>211</v>
      </c>
      <c r="B47" s="76">
        <v>108456.40969199958</v>
      </c>
      <c r="C47" s="76">
        <v>1786.0767319999945</v>
      </c>
      <c r="D47" s="76">
        <v>1912.0705809999899</v>
      </c>
      <c r="E47" s="76">
        <v>11470.174057999942</v>
      </c>
      <c r="F47" s="76">
        <v>9738.6102089999367</v>
      </c>
      <c r="G47" s="76">
        <v>946.76151099999731</v>
      </c>
      <c r="H47" s="76">
        <v>25776.741740000143</v>
      </c>
      <c r="I47" s="76">
        <v>642.05992800000297</v>
      </c>
      <c r="J47" s="76">
        <v>273.58260299999841</v>
      </c>
      <c r="K47" s="76">
        <v>1625.8167170000029</v>
      </c>
      <c r="L47" s="76">
        <v>959.29033499999866</v>
      </c>
      <c r="M47" s="76">
        <v>320.48669399999909</v>
      </c>
      <c r="N47" s="76">
        <v>246.95842899999886</v>
      </c>
      <c r="O47" s="76">
        <v>190.08532000000048</v>
      </c>
      <c r="P47" s="94"/>
      <c r="Q47" s="94" t="s">
        <v>211</v>
      </c>
      <c r="R47" s="76">
        <v>1530.4412299213864</v>
      </c>
      <c r="S47" s="76">
        <v>675.58452363915819</v>
      </c>
      <c r="T47" s="76">
        <v>320.48253357153874</v>
      </c>
      <c r="U47" s="76">
        <v>642.05183071351246</v>
      </c>
      <c r="V47" s="76">
        <v>642.05183071351246</v>
      </c>
      <c r="W47" s="76">
        <v>594.37693543165403</v>
      </c>
      <c r="X47" s="76">
        <v>96.624880517602293</v>
      </c>
      <c r="Y47" s="76">
        <v>273.5790874626079</v>
      </c>
      <c r="Z47" s="76">
        <v>246.95519728768579</v>
      </c>
      <c r="AA47" s="76">
        <v>2427.1032510643495</v>
      </c>
      <c r="AB47" s="76">
        <v>108453.77558385559</v>
      </c>
      <c r="AC47" s="76">
        <v>1132.0396029895071</v>
      </c>
      <c r="AD47" s="76">
        <v>305.40731149462914</v>
      </c>
      <c r="AE47" s="76">
        <v>373.80628446130657</v>
      </c>
      <c r="AF47" s="76">
        <v>12.333934687335899</v>
      </c>
      <c r="AG47" s="76">
        <v>119.23215084221519</v>
      </c>
      <c r="AH47" s="76">
        <v>1625.7955082453796</v>
      </c>
      <c r="AI47" s="76">
        <v>1625.7955082453796</v>
      </c>
      <c r="AJ47" s="76">
        <v>16979215.846737985</v>
      </c>
      <c r="AK47" s="76">
        <v>0</v>
      </c>
      <c r="AL47" s="76">
        <v>538.1032268629167</v>
      </c>
      <c r="AM47" s="76">
        <v>144.71392978473619</v>
      </c>
      <c r="AN47" s="76">
        <v>2506.2568054744938</v>
      </c>
      <c r="AO47" s="76">
        <v>359.92572253574087</v>
      </c>
      <c r="AP47" s="76">
        <v>959.28084232083427</v>
      </c>
      <c r="AQ47" s="76">
        <v>190.08291045085252</v>
      </c>
      <c r="AR47" s="76">
        <v>1786.0340082334917</v>
      </c>
      <c r="AS47" s="76">
        <v>0</v>
      </c>
      <c r="AT47" s="76">
        <v>26778.648775056903</v>
      </c>
      <c r="AU47" s="76">
        <v>1720.8528531540978</v>
      </c>
      <c r="AV47" s="76">
        <v>191.20591505825163</v>
      </c>
      <c r="AW47" s="76">
        <v>1912.0587682123496</v>
      </c>
      <c r="AX47" s="76">
        <v>0</v>
      </c>
      <c r="AY47" s="76">
        <v>1302.4172882396531</v>
      </c>
      <c r="AZ47" s="76">
        <v>0.30750870611507025</v>
      </c>
      <c r="BA47" s="76">
        <v>7147.0785398347189</v>
      </c>
      <c r="BB47" s="76">
        <v>0.16362577191752509</v>
      </c>
      <c r="BC47" s="76">
        <v>44.931249311220967</v>
      </c>
      <c r="BD47" s="76">
        <v>351.82536832134571</v>
      </c>
      <c r="BE47" s="76">
        <v>0.13778374711883459</v>
      </c>
      <c r="BF47" s="76">
        <v>0</v>
      </c>
      <c r="BG47" s="76">
        <v>18.23137795058339</v>
      </c>
      <c r="BH47" s="76">
        <v>11470.418153068778</v>
      </c>
      <c r="BI47" s="76">
        <v>9738.8918781678458</v>
      </c>
      <c r="BJ47" s="76">
        <v>1731.5262749009296</v>
      </c>
      <c r="BK47" s="76">
        <v>0.22505264469319927</v>
      </c>
      <c r="BL47" s="76">
        <v>1.9546375954187956E-2</v>
      </c>
      <c r="BM47" s="76">
        <v>62.851220389446468</v>
      </c>
      <c r="BN47" s="76">
        <v>5.5681645959754595</v>
      </c>
      <c r="BO47" s="76">
        <v>3779.530516697258</v>
      </c>
      <c r="BP47" s="76">
        <v>26.902616939323291</v>
      </c>
      <c r="BQ47" s="76">
        <v>11.432598415538171</v>
      </c>
      <c r="BR47" s="76">
        <v>5399.2381007402018</v>
      </c>
      <c r="BS47" s="76">
        <v>99.55673904711206</v>
      </c>
      <c r="BT47" s="76">
        <v>0.2135657907064159</v>
      </c>
      <c r="BU47" s="76">
        <v>37.293371373314145</v>
      </c>
      <c r="BV47" s="76">
        <v>2.0210397137298341E-2</v>
      </c>
      <c r="BW47" s="76">
        <v>946.74919126220118</v>
      </c>
      <c r="BX47" s="76">
        <v>6758.5918764296985</v>
      </c>
      <c r="BY47" s="76">
        <v>0</v>
      </c>
      <c r="BZ47" s="76">
        <v>401.94134747756084</v>
      </c>
      <c r="CA47" s="76">
        <v>1193.4558855543469</v>
      </c>
      <c r="CB47" s="76">
        <v>0</v>
      </c>
      <c r="CC47" s="76">
        <v>4077.9942171990142</v>
      </c>
      <c r="CD47" s="76">
        <v>25776.127096788405</v>
      </c>
      <c r="CE47" s="76">
        <v>875.7990935191649</v>
      </c>
      <c r="CF47" s="76"/>
      <c r="CG47" s="41">
        <f t="shared" si="0"/>
        <v>-2.4287251915032616E-5</v>
      </c>
      <c r="CH47" s="41">
        <f t="shared" si="1"/>
        <v>-2.3920454108928857E-5</v>
      </c>
      <c r="CI47" s="41">
        <f t="shared" si="2"/>
        <v>-6.1780081539457752E-6</v>
      </c>
      <c r="CJ47" s="41">
        <f t="shared" si="13"/>
        <v>2.1280851328126633E-5</v>
      </c>
      <c r="CK47" s="41">
        <f t="shared" si="13"/>
        <v>2.892293272491321E-5</v>
      </c>
      <c r="CL47" s="41">
        <f t="shared" si="4"/>
        <v>-1.3012503838607464E-5</v>
      </c>
      <c r="CM47" s="41">
        <f t="shared" si="5"/>
        <v>-2.3844876049040785E-5</v>
      </c>
      <c r="CN47" s="81">
        <f t="shared" si="6"/>
        <v>-1.2611418556727982E-5</v>
      </c>
      <c r="CO47" s="81">
        <f t="shared" si="7"/>
        <v>-1.2850003443065095E-5</v>
      </c>
      <c r="CP47" s="81">
        <f t="shared" si="8"/>
        <v>-1.3044984961444807E-5</v>
      </c>
      <c r="CQ47" s="81">
        <f t="shared" si="9"/>
        <v>-9.895522573356982E-6</v>
      </c>
      <c r="CR47" s="80">
        <f t="shared" si="11"/>
        <v>-1.2981594987379606E-5</v>
      </c>
      <c r="CS47" s="80">
        <f t="shared" si="12"/>
        <v>-1.3086057949723806E-5</v>
      </c>
      <c r="CT47" s="81">
        <f t="shared" si="10"/>
        <v>-1.267614536438507E-5</v>
      </c>
    </row>
    <row r="48" spans="1:98">
      <c r="A48" s="94" t="s">
        <v>212</v>
      </c>
      <c r="B48" s="76">
        <v>284588.76187500649</v>
      </c>
      <c r="C48" s="76">
        <v>4643.8359959999925</v>
      </c>
      <c r="D48" s="76">
        <v>2974.2013970000467</v>
      </c>
      <c r="E48" s="76">
        <v>28340.565917000255</v>
      </c>
      <c r="F48" s="76">
        <v>24088.943935999734</v>
      </c>
      <c r="G48" s="76">
        <v>1858.9643809999895</v>
      </c>
      <c r="H48" s="76">
        <v>67157.189944001817</v>
      </c>
      <c r="I48" s="76">
        <v>2183.2710630000206</v>
      </c>
      <c r="J48" s="76">
        <v>568.14323399999478</v>
      </c>
      <c r="K48" s="76">
        <v>4210.6462719999254</v>
      </c>
      <c r="L48" s="76">
        <v>4705.896676999906</v>
      </c>
      <c r="M48" s="76">
        <v>680.2010950000124</v>
      </c>
      <c r="N48" s="76">
        <v>338.19279400000477</v>
      </c>
      <c r="O48" s="76">
        <v>600.14830499998459</v>
      </c>
      <c r="P48" s="94"/>
      <c r="Q48" s="94" t="s">
        <v>212</v>
      </c>
      <c r="R48" s="76">
        <v>4387.171080370088</v>
      </c>
      <c r="S48" s="76">
        <v>860.97173919054956</v>
      </c>
      <c r="T48" s="76">
        <v>682.02407396717149</v>
      </c>
      <c r="U48" s="76">
        <v>2189.1316348068212</v>
      </c>
      <c r="V48" s="76">
        <v>2189.1316348068212</v>
      </c>
      <c r="W48" s="76">
        <v>1479.3076431421489</v>
      </c>
      <c r="X48" s="76">
        <v>75.565072732953851</v>
      </c>
      <c r="Y48" s="76">
        <v>569.67203339333082</v>
      </c>
      <c r="Z48" s="76">
        <v>339.10391755070538</v>
      </c>
      <c r="AA48" s="76">
        <v>7228.6740549803217</v>
      </c>
      <c r="AB48" s="76">
        <v>285337.92334542569</v>
      </c>
      <c r="AC48" s="76">
        <v>2052.6001624788187</v>
      </c>
      <c r="AD48" s="76">
        <v>1003.2089967963776</v>
      </c>
      <c r="AE48" s="76">
        <v>460.16826787280866</v>
      </c>
      <c r="AF48" s="76">
        <v>347.19356185102095</v>
      </c>
      <c r="AG48" s="76">
        <v>267.30144034703511</v>
      </c>
      <c r="AH48" s="76">
        <v>4221.9822700445993</v>
      </c>
      <c r="AI48" s="76">
        <v>4221.9822700445993</v>
      </c>
      <c r="AJ48" s="76">
        <v>33308122.37776804</v>
      </c>
      <c r="AK48" s="76">
        <v>0</v>
      </c>
      <c r="AL48" s="76">
        <v>808.82463880958244</v>
      </c>
      <c r="AM48" s="76">
        <v>142.69026973110971</v>
      </c>
      <c r="AN48" s="76">
        <v>7137.1027447661891</v>
      </c>
      <c r="AO48" s="76">
        <v>975.21358629527606</v>
      </c>
      <c r="AP48" s="76">
        <v>4718.5876357491779</v>
      </c>
      <c r="AQ48" s="76">
        <v>601.76662360584533</v>
      </c>
      <c r="AR48" s="76">
        <v>4656.0689958068069</v>
      </c>
      <c r="AS48" s="76">
        <v>0</v>
      </c>
      <c r="AT48" s="76">
        <v>69482.742466861804</v>
      </c>
      <c r="AU48" s="76">
        <v>2684.1434574844156</v>
      </c>
      <c r="AV48" s="76">
        <v>298.23825870048557</v>
      </c>
      <c r="AW48" s="76">
        <v>2982.3817161849015</v>
      </c>
      <c r="AX48" s="76">
        <v>0</v>
      </c>
      <c r="AY48" s="76">
        <v>3420.6018475331553</v>
      </c>
      <c r="AZ48" s="76">
        <v>0.29618688561759726</v>
      </c>
      <c r="BA48" s="76">
        <v>18493.018135238675</v>
      </c>
      <c r="BB48" s="76">
        <v>0.19802448012257703</v>
      </c>
      <c r="BC48" s="76">
        <v>213.23953192788687</v>
      </c>
      <c r="BD48" s="76">
        <v>1995.2750303300868</v>
      </c>
      <c r="BE48" s="76">
        <v>0.32240914730732972</v>
      </c>
      <c r="BF48" s="76">
        <v>0</v>
      </c>
      <c r="BG48" s="76">
        <v>234.08141441271621</v>
      </c>
      <c r="BH48" s="76">
        <v>28414.535478310881</v>
      </c>
      <c r="BI48" s="76">
        <v>24151.666552601131</v>
      </c>
      <c r="BJ48" s="76">
        <v>4262.8689257097494</v>
      </c>
      <c r="BK48" s="76">
        <v>8.1059500506511935</v>
      </c>
      <c r="BL48" s="76">
        <v>8.3853851309269867E-2</v>
      </c>
      <c r="BM48" s="76">
        <v>127.74284764408584</v>
      </c>
      <c r="BN48" s="76">
        <v>95.643654733047839</v>
      </c>
      <c r="BO48" s="76">
        <v>8743.7969789623967</v>
      </c>
      <c r="BP48" s="76">
        <v>47.446065113510471</v>
      </c>
      <c r="BQ48" s="76">
        <v>48.967215912410353</v>
      </c>
      <c r="BR48" s="76">
        <v>12491.178898129931</v>
      </c>
      <c r="BS48" s="76">
        <v>363.21864364414836</v>
      </c>
      <c r="BT48" s="76">
        <v>1.5743126934418006</v>
      </c>
      <c r="BU48" s="76">
        <v>143.59382850025079</v>
      </c>
      <c r="BV48" s="76">
        <v>0.12034982636397207</v>
      </c>
      <c r="BW48" s="76">
        <v>1863.9656679332222</v>
      </c>
      <c r="BX48" s="76">
        <v>17528.730049891492</v>
      </c>
      <c r="BY48" s="76">
        <v>0</v>
      </c>
      <c r="BZ48" s="76">
        <v>865.87701875222717</v>
      </c>
      <c r="CA48" s="76">
        <v>2813.0951744213967</v>
      </c>
      <c r="CB48" s="76">
        <v>0</v>
      </c>
      <c r="CC48" s="76">
        <v>10361.850869034737</v>
      </c>
      <c r="CD48" s="76">
        <v>67334.029370304852</v>
      </c>
      <c r="CE48" s="76">
        <v>2132.2954277930994</v>
      </c>
      <c r="CF48" s="76"/>
      <c r="CG48" s="41">
        <f t="shared" si="0"/>
        <v>2.6324351864190645E-3</v>
      </c>
      <c r="CH48" s="41">
        <f t="shared" si="1"/>
        <v>2.63424458084898E-3</v>
      </c>
      <c r="CI48" s="41">
        <f t="shared" si="2"/>
        <v>2.7504254396175055E-3</v>
      </c>
      <c r="CJ48" s="41">
        <f t="shared" si="13"/>
        <v>2.6100241444457469E-3</v>
      </c>
      <c r="CK48" s="41">
        <f t="shared" si="13"/>
        <v>2.6037927095534136E-3</v>
      </c>
      <c r="CL48" s="41">
        <f t="shared" si="4"/>
        <v>2.6903618941543912E-3</v>
      </c>
      <c r="CM48" s="41">
        <f t="shared" si="5"/>
        <v>2.6332165841139324E-3</v>
      </c>
      <c r="CN48" s="81">
        <f t="shared" si="6"/>
        <v>2.6843079204043755E-3</v>
      </c>
      <c r="CO48" s="81">
        <f t="shared" si="7"/>
        <v>2.6908696642791632E-3</v>
      </c>
      <c r="CP48" s="81">
        <f t="shared" si="8"/>
        <v>2.6922228352584216E-3</v>
      </c>
      <c r="CQ48" s="81">
        <f t="shared" si="9"/>
        <v>2.696820525469463E-3</v>
      </c>
      <c r="CR48" s="80">
        <f t="shared" si="11"/>
        <v>2.6800588540056005E-3</v>
      </c>
      <c r="CS48" s="80">
        <f t="shared" si="12"/>
        <v>2.6940951045237105E-3</v>
      </c>
      <c r="CT48" s="81">
        <f t="shared" si="10"/>
        <v>2.6965311613448241E-3</v>
      </c>
    </row>
    <row r="49" spans="1:98">
      <c r="A49" s="94" t="s">
        <v>213</v>
      </c>
      <c r="B49" s="76">
        <v>60572.705820000068</v>
      </c>
      <c r="C49" s="76">
        <v>998.11575199999982</v>
      </c>
      <c r="D49" s="76">
        <v>1045.258502000002</v>
      </c>
      <c r="E49" s="76">
        <v>6363.5644380000113</v>
      </c>
      <c r="F49" s="76">
        <v>5395.0554320000028</v>
      </c>
      <c r="G49" s="76">
        <v>522.04074699999887</v>
      </c>
      <c r="H49" s="76">
        <v>14360.305764999997</v>
      </c>
      <c r="I49" s="76">
        <v>344.55003700000003</v>
      </c>
      <c r="J49" s="76">
        <v>150.91579399999989</v>
      </c>
      <c r="K49" s="76">
        <v>896.5209399999984</v>
      </c>
      <c r="L49" s="76">
        <v>526.547552</v>
      </c>
      <c r="M49" s="76">
        <v>173.24821199999974</v>
      </c>
      <c r="N49" s="76">
        <v>137.28528400000002</v>
      </c>
      <c r="O49" s="76">
        <v>105.84213799999998</v>
      </c>
      <c r="P49" s="94"/>
      <c r="Q49" s="94" t="s">
        <v>213</v>
      </c>
      <c r="R49" s="76">
        <v>860.14274378221864</v>
      </c>
      <c r="S49" s="76">
        <v>376.83309838657811</v>
      </c>
      <c r="T49" s="76">
        <v>173.24395933294659</v>
      </c>
      <c r="U49" s="76">
        <v>344.54171755731488</v>
      </c>
      <c r="V49" s="76">
        <v>344.54171755731488</v>
      </c>
      <c r="W49" s="76">
        <v>320.72969053059734</v>
      </c>
      <c r="X49" s="76">
        <v>54.298782744477251</v>
      </c>
      <c r="Y49" s="76">
        <v>150.91208448703782</v>
      </c>
      <c r="Z49" s="76">
        <v>137.28187549669676</v>
      </c>
      <c r="AA49" s="76">
        <v>1345.2819481185866</v>
      </c>
      <c r="AB49" s="76">
        <v>60569.976629684155</v>
      </c>
      <c r="AC49" s="76">
        <v>631.05503524406811</v>
      </c>
      <c r="AD49" s="76">
        <v>167.50781964022221</v>
      </c>
      <c r="AE49" s="76">
        <v>209.31575286635029</v>
      </c>
      <c r="AF49" s="76">
        <v>6.9319481649234485</v>
      </c>
      <c r="AG49" s="76">
        <v>67.011223694786622</v>
      </c>
      <c r="AH49" s="76">
        <v>896.49909995785629</v>
      </c>
      <c r="AI49" s="76">
        <v>896.49909995785629</v>
      </c>
      <c r="AJ49" s="76">
        <v>9387878.1336937882</v>
      </c>
      <c r="AK49" s="76">
        <v>0</v>
      </c>
      <c r="AL49" s="76">
        <v>300.69046482188315</v>
      </c>
      <c r="AM49" s="76">
        <v>80.97346118471512</v>
      </c>
      <c r="AN49" s="76">
        <v>1407.8337682151341</v>
      </c>
      <c r="AO49" s="76">
        <v>201.15453857786451</v>
      </c>
      <c r="AP49" s="76">
        <v>526.53638007461757</v>
      </c>
      <c r="AQ49" s="76">
        <v>105.83959338104984</v>
      </c>
      <c r="AR49" s="76">
        <v>998.07146541223665</v>
      </c>
      <c r="AS49" s="76">
        <v>0</v>
      </c>
      <c r="AT49" s="76">
        <v>14916.109352998561</v>
      </c>
      <c r="AU49" s="76">
        <v>940.72180310300541</v>
      </c>
      <c r="AV49" s="76">
        <v>104.52466361591077</v>
      </c>
      <c r="AW49" s="76">
        <v>1045.2464667189163</v>
      </c>
      <c r="AX49" s="76">
        <v>0</v>
      </c>
      <c r="AY49" s="76">
        <v>728.5140371412665</v>
      </c>
      <c r="AZ49" s="76">
        <v>0.15237619360990318</v>
      </c>
      <c r="BA49" s="76">
        <v>3988.4075592552781</v>
      </c>
      <c r="BB49" s="76">
        <v>6.980124274541577E-2</v>
      </c>
      <c r="BC49" s="76">
        <v>19.15227122582494</v>
      </c>
      <c r="BD49" s="76">
        <v>189.8905841035731</v>
      </c>
      <c r="BE49" s="76">
        <v>7.0861000016534656E-2</v>
      </c>
      <c r="BF49" s="76">
        <v>0</v>
      </c>
      <c r="BG49" s="76">
        <v>5.5299577440103169</v>
      </c>
      <c r="BH49" s="76">
        <v>6363.5876034362336</v>
      </c>
      <c r="BI49" s="76">
        <v>5395.1175064879808</v>
      </c>
      <c r="BJ49" s="76">
        <v>968.47009694825169</v>
      </c>
      <c r="BK49" s="76">
        <v>7.2511288546437611E-2</v>
      </c>
      <c r="BL49" s="76">
        <v>1.0977504257676218E-2</v>
      </c>
      <c r="BM49" s="76">
        <v>33.803443873079914</v>
      </c>
      <c r="BN49" s="76">
        <v>2.6830616246961752</v>
      </c>
      <c r="BO49" s="76">
        <v>2101.5471946736334</v>
      </c>
      <c r="BP49" s="76">
        <v>13.879771380699639</v>
      </c>
      <c r="BQ49" s="76">
        <v>6.175224257455759</v>
      </c>
      <c r="BR49" s="76">
        <v>3002.154911181291</v>
      </c>
      <c r="BS49" s="76">
        <v>54.655229078681842</v>
      </c>
      <c r="BT49" s="76">
        <v>0.1097173416668045</v>
      </c>
      <c r="BU49" s="76">
        <v>19.804148353422949</v>
      </c>
      <c r="BV49" s="76">
        <v>1.0693499451600275E-2</v>
      </c>
      <c r="BW49" s="76">
        <v>522.02802654805794</v>
      </c>
      <c r="BX49" s="76">
        <v>3775.1385661652002</v>
      </c>
      <c r="BY49" s="76">
        <v>0</v>
      </c>
      <c r="BZ49" s="76">
        <v>225.89922932437597</v>
      </c>
      <c r="CA49" s="76">
        <v>667.27728294559518</v>
      </c>
      <c r="CB49" s="76">
        <v>0</v>
      </c>
      <c r="CC49" s="76">
        <v>2280.9925780604835</v>
      </c>
      <c r="CD49" s="76">
        <v>14359.668877351363</v>
      </c>
      <c r="CE49" s="76">
        <v>489.69457099540881</v>
      </c>
      <c r="CF49" s="76"/>
      <c r="CG49" s="41">
        <f t="shared" si="0"/>
        <v>-4.5056437201652462E-5</v>
      </c>
      <c r="CH49" s="41">
        <f t="shared" si="1"/>
        <v>-4.4370192209097133E-5</v>
      </c>
      <c r="CI49" s="41">
        <f t="shared" si="2"/>
        <v>-1.1514167129609203E-5</v>
      </c>
      <c r="CJ49" s="41">
        <f t="shared" si="13"/>
        <v>3.640323980069789E-6</v>
      </c>
      <c r="CK49" s="41">
        <f t="shared" si="13"/>
        <v>1.1505810970869039E-5</v>
      </c>
      <c r="CL49" s="41">
        <f t="shared" si="4"/>
        <v>-2.4366779823292414E-5</v>
      </c>
      <c r="CM49" s="41">
        <f t="shared" si="5"/>
        <v>-4.4350563216158757E-5</v>
      </c>
      <c r="CN49" s="81">
        <f t="shared" si="6"/>
        <v>-2.4145818580043193E-5</v>
      </c>
      <c r="CO49" s="81">
        <f t="shared" si="7"/>
        <v>-2.458001819263016E-5</v>
      </c>
      <c r="CP49" s="81">
        <f t="shared" si="8"/>
        <v>-2.4360883463710934E-5</v>
      </c>
      <c r="CQ49" s="81">
        <f t="shared" si="9"/>
        <v>-2.1217315207321707E-5</v>
      </c>
      <c r="CR49" s="80">
        <f t="shared" si="11"/>
        <v>-2.4546672107366586E-5</v>
      </c>
      <c r="CS49" s="80">
        <f t="shared" si="12"/>
        <v>-2.4827885436449819E-5</v>
      </c>
      <c r="CT49" s="81">
        <f t="shared" si="10"/>
        <v>-2.4041643510068419E-5</v>
      </c>
    </row>
    <row r="50" spans="1:98">
      <c r="A50" s="94" t="s">
        <v>214</v>
      </c>
      <c r="B50" s="76">
        <v>129998.26341199897</v>
      </c>
      <c r="C50" s="76">
        <v>2124.4577209999902</v>
      </c>
      <c r="D50" s="76">
        <v>1614.1674359999872</v>
      </c>
      <c r="E50" s="76">
        <v>13212.38047999986</v>
      </c>
      <c r="F50" s="76">
        <v>11243.221589999857</v>
      </c>
      <c r="G50" s="76">
        <v>926.97574499999564</v>
      </c>
      <c r="H50" s="76">
        <v>30799.308947000336</v>
      </c>
      <c r="I50" s="76">
        <v>1097.3241380000068</v>
      </c>
      <c r="J50" s="76">
        <v>283.06620899999501</v>
      </c>
      <c r="K50" s="76">
        <v>2094.5897720000285</v>
      </c>
      <c r="L50" s="76">
        <v>2336.1200350000345</v>
      </c>
      <c r="M50" s="76">
        <v>343.74290399999762</v>
      </c>
      <c r="N50" s="76">
        <v>167.81429399999769</v>
      </c>
      <c r="O50" s="76">
        <v>296.72593900000157</v>
      </c>
      <c r="P50" s="94"/>
      <c r="Q50" s="94" t="s">
        <v>214</v>
      </c>
      <c r="R50" s="76">
        <v>1956.949121203108</v>
      </c>
      <c r="S50" s="76">
        <v>389.17543159300436</v>
      </c>
      <c r="T50" s="76">
        <v>343.67431869804915</v>
      </c>
      <c r="U50" s="76">
        <v>1097.099858436877</v>
      </c>
      <c r="V50" s="76">
        <v>1097.099858436877</v>
      </c>
      <c r="W50" s="76">
        <v>683.74996111040173</v>
      </c>
      <c r="X50" s="76">
        <v>33.71851689813122</v>
      </c>
      <c r="Y50" s="76">
        <v>283.00601746643764</v>
      </c>
      <c r="Z50" s="76">
        <v>167.77813826316645</v>
      </c>
      <c r="AA50" s="76">
        <v>3258.1498256249065</v>
      </c>
      <c r="AB50" s="76">
        <v>129970.89707581139</v>
      </c>
      <c r="AC50" s="76">
        <v>924.86771322305481</v>
      </c>
      <c r="AD50" s="76">
        <v>454.91207177888384</v>
      </c>
      <c r="AE50" s="76">
        <v>206.64728110777224</v>
      </c>
      <c r="AF50" s="76">
        <v>154.86975583287588</v>
      </c>
      <c r="AG50" s="76">
        <v>119.23288358785501</v>
      </c>
      <c r="AH50" s="76">
        <v>2094.1418423590485</v>
      </c>
      <c r="AI50" s="76">
        <v>2094.1418423590485</v>
      </c>
      <c r="AJ50" s="76">
        <v>16527753.087022493</v>
      </c>
      <c r="AK50" s="76">
        <v>0</v>
      </c>
      <c r="AL50" s="76">
        <v>363.89752715720647</v>
      </c>
      <c r="AM50" s="76">
        <v>64.292359251225164</v>
      </c>
      <c r="AN50" s="76">
        <v>3184.9144052045449</v>
      </c>
      <c r="AO50" s="76">
        <v>437.03483798902317</v>
      </c>
      <c r="AP50" s="76">
        <v>2335.6231615356592</v>
      </c>
      <c r="AQ50" s="76">
        <v>296.66084660894251</v>
      </c>
      <c r="AR50" s="76">
        <v>2124.0092331732776</v>
      </c>
      <c r="AS50" s="76">
        <v>0</v>
      </c>
      <c r="AT50" s="76">
        <v>31763.869659242602</v>
      </c>
      <c r="AU50" s="76">
        <v>1452.4423774173949</v>
      </c>
      <c r="AV50" s="76">
        <v>161.38245442420234</v>
      </c>
      <c r="AW50" s="76">
        <v>1613.8248318415979</v>
      </c>
      <c r="AX50" s="76">
        <v>0</v>
      </c>
      <c r="AY50" s="76">
        <v>1532.028037719743</v>
      </c>
      <c r="AZ50" s="76">
        <v>0.11623487822219278</v>
      </c>
      <c r="BA50" s="76">
        <v>8299.9672690556981</v>
      </c>
      <c r="BB50" s="76">
        <v>1.1727499922838232</v>
      </c>
      <c r="BC50" s="76">
        <v>90.843193655428621</v>
      </c>
      <c r="BD50" s="76">
        <v>539.50214357578659</v>
      </c>
      <c r="BE50" s="76">
        <v>0.449111831592233</v>
      </c>
      <c r="BF50" s="76">
        <v>0</v>
      </c>
      <c r="BG50" s="76">
        <v>87.389188720161854</v>
      </c>
      <c r="BH50" s="76">
        <v>13209.696397862896</v>
      </c>
      <c r="BI50" s="76">
        <v>11240.957887338584</v>
      </c>
      <c r="BJ50" s="76">
        <v>1968.7385105243129</v>
      </c>
      <c r="BK50" s="76">
        <v>0.45380395669681506</v>
      </c>
      <c r="BL50" s="76">
        <v>0.14424856231386102</v>
      </c>
      <c r="BM50" s="76">
        <v>34.532535180277442</v>
      </c>
      <c r="BN50" s="76">
        <v>4.8354187687186183</v>
      </c>
      <c r="BO50" s="76">
        <v>4272.7597320612658</v>
      </c>
      <c r="BP50" s="76">
        <v>13.36119592089816</v>
      </c>
      <c r="BQ50" s="76">
        <v>43.988715903591867</v>
      </c>
      <c r="BR50" s="76">
        <v>6103.4537991313755</v>
      </c>
      <c r="BS50" s="76">
        <v>164.34480177470016</v>
      </c>
      <c r="BT50" s="76">
        <v>0.69521727808219924</v>
      </c>
      <c r="BU50" s="76">
        <v>47.213396918820308</v>
      </c>
      <c r="BV50" s="76">
        <v>4.7201003059684644E-2</v>
      </c>
      <c r="BW50" s="76">
        <v>926.77955257478891</v>
      </c>
      <c r="BX50" s="76">
        <v>7860.747058709414</v>
      </c>
      <c r="BY50" s="76">
        <v>0</v>
      </c>
      <c r="BZ50" s="76">
        <v>386.2364799359575</v>
      </c>
      <c r="CA50" s="76">
        <v>1261.0392283905724</v>
      </c>
      <c r="CB50" s="76">
        <v>0</v>
      </c>
      <c r="CC50" s="76">
        <v>4641.6257331614879</v>
      </c>
      <c r="CD50" s="76">
        <v>30792.861491426775</v>
      </c>
      <c r="CE50" s="76">
        <v>955.66098102955959</v>
      </c>
      <c r="CF50" s="76"/>
      <c r="CG50" s="41">
        <f t="shared" si="0"/>
        <v>-2.105130904775968E-4</v>
      </c>
      <c r="CH50" s="41">
        <f t="shared" si="1"/>
        <v>-2.1110696733541156E-4</v>
      </c>
      <c r="CI50" s="41">
        <f t="shared" si="2"/>
        <v>-2.1224821585940607E-4</v>
      </c>
      <c r="CJ50" s="41">
        <f t="shared" si="13"/>
        <v>-2.0314901928741879E-4</v>
      </c>
      <c r="CK50" s="41">
        <f t="shared" si="13"/>
        <v>-2.0133932638019024E-4</v>
      </c>
      <c r="CL50" s="41">
        <f t="shared" si="4"/>
        <v>-2.1164785191518995E-4</v>
      </c>
      <c r="CM50" s="41">
        <f t="shared" si="5"/>
        <v>-2.093376700320219E-4</v>
      </c>
      <c r="CN50" s="81">
        <f t="shared" si="6"/>
        <v>-2.0438770584103459E-4</v>
      </c>
      <c r="CO50" s="81">
        <f t="shared" si="7"/>
        <v>-2.126411830292793E-4</v>
      </c>
      <c r="CP50" s="81">
        <f t="shared" si="8"/>
        <v>-2.1385077257980535E-4</v>
      </c>
      <c r="CQ50" s="81">
        <f t="shared" si="9"/>
        <v>-2.1269175253458455E-4</v>
      </c>
      <c r="CR50" s="80">
        <f t="shared" si="11"/>
        <v>-1.995249971719398E-4</v>
      </c>
      <c r="CS50" s="80">
        <f t="shared" si="12"/>
        <v>-2.1545087709413954E-4</v>
      </c>
      <c r="CT50" s="81">
        <f t="shared" si="10"/>
        <v>-2.193687254927429E-4</v>
      </c>
    </row>
    <row r="51" spans="1:98">
      <c r="A51" s="94" t="s">
        <v>215</v>
      </c>
      <c r="B51" s="76">
        <v>72585.740107998921</v>
      </c>
      <c r="C51" s="76">
        <v>1185.4035289999908</v>
      </c>
      <c r="D51" s="76">
        <v>1003.8581220000095</v>
      </c>
      <c r="E51" s="76">
        <v>7529.1871110000257</v>
      </c>
      <c r="F51" s="76">
        <v>6427.9356820000257</v>
      </c>
      <c r="G51" s="76">
        <v>548.42064299999549</v>
      </c>
      <c r="H51" s="76">
        <v>17305.912445000318</v>
      </c>
      <c r="I51" s="76">
        <v>665.35243400000854</v>
      </c>
      <c r="J51" s="76">
        <v>167.02072600000085</v>
      </c>
      <c r="K51" s="76">
        <v>1229.7490719999987</v>
      </c>
      <c r="L51" s="76">
        <v>1362.4905139999955</v>
      </c>
      <c r="M51" s="76">
        <v>211.89650099999739</v>
      </c>
      <c r="N51" s="76">
        <v>97.737311000000631</v>
      </c>
      <c r="O51" s="76">
        <v>170.79981700000192</v>
      </c>
      <c r="P51" s="94"/>
      <c r="Q51" s="94" t="s">
        <v>215</v>
      </c>
      <c r="R51" s="76">
        <v>1070.3035321410166</v>
      </c>
      <c r="S51" s="76">
        <v>220.71715713328175</v>
      </c>
      <c r="T51" s="76">
        <v>211.93261389324755</v>
      </c>
      <c r="U51" s="76">
        <v>665.47083167105416</v>
      </c>
      <c r="V51" s="76">
        <v>665.47083167105416</v>
      </c>
      <c r="W51" s="76">
        <v>410.60364124396909</v>
      </c>
      <c r="X51" s="76">
        <v>18.459599032169141</v>
      </c>
      <c r="Y51" s="76">
        <v>167.05243152070852</v>
      </c>
      <c r="Z51" s="76">
        <v>97.756547403526724</v>
      </c>
      <c r="AA51" s="76">
        <v>1833.6822127079461</v>
      </c>
      <c r="AB51" s="76">
        <v>72602.16614869074</v>
      </c>
      <c r="AC51" s="76">
        <v>520.07082353861006</v>
      </c>
      <c r="AD51" s="76">
        <v>260.18321471686596</v>
      </c>
      <c r="AE51" s="76">
        <v>115.1433122395635</v>
      </c>
      <c r="AF51" s="76">
        <v>84.702086657038961</v>
      </c>
      <c r="AG51" s="76">
        <v>65.211396726232792</v>
      </c>
      <c r="AH51" s="76">
        <v>1229.9858901589268</v>
      </c>
      <c r="AI51" s="76">
        <v>1229.9858901589268</v>
      </c>
      <c r="AJ51" s="76">
        <v>9716285.2111046817</v>
      </c>
      <c r="AK51" s="76">
        <v>0</v>
      </c>
      <c r="AL51" s="76">
        <v>203.79829165256152</v>
      </c>
      <c r="AM51" s="76">
        <v>36.150547806659617</v>
      </c>
      <c r="AN51" s="76">
        <v>1743.9423882915123</v>
      </c>
      <c r="AO51" s="76">
        <v>242.13819640985028</v>
      </c>
      <c r="AP51" s="76">
        <v>1362.7610918201997</v>
      </c>
      <c r="AQ51" s="76">
        <v>170.83416411313365</v>
      </c>
      <c r="AR51" s="76">
        <v>1185.6718971444632</v>
      </c>
      <c r="AS51" s="76">
        <v>0</v>
      </c>
      <c r="AT51" s="76">
        <v>17860.087621708914</v>
      </c>
      <c r="AU51" s="76">
        <v>903.61570176094176</v>
      </c>
      <c r="AV51" s="76">
        <v>100.40183316655366</v>
      </c>
      <c r="AW51" s="76">
        <v>1004.0175349274956</v>
      </c>
      <c r="AX51" s="76">
        <v>0</v>
      </c>
      <c r="AY51" s="76">
        <v>847.45862914449685</v>
      </c>
      <c r="AZ51" s="76">
        <v>0.195904867717169</v>
      </c>
      <c r="BA51" s="76">
        <v>4617.5996271552103</v>
      </c>
      <c r="BB51" s="76">
        <v>0.42889298566444545</v>
      </c>
      <c r="BC51" s="76">
        <v>82.569704150752017</v>
      </c>
      <c r="BD51" s="76">
        <v>793.94492272248772</v>
      </c>
      <c r="BE51" s="76">
        <v>0.19260461702960266</v>
      </c>
      <c r="BF51" s="76">
        <v>0</v>
      </c>
      <c r="BG51" s="76">
        <v>100.52390625726835</v>
      </c>
      <c r="BH51" s="76">
        <v>7535.4521065959898</v>
      </c>
      <c r="BI51" s="76">
        <v>6433.9545598662726</v>
      </c>
      <c r="BJ51" s="76">
        <v>1101.497546729719</v>
      </c>
      <c r="BK51" s="76">
        <v>0.45199969995094719</v>
      </c>
      <c r="BL51" s="76">
        <v>1.8939578013304897E-2</v>
      </c>
      <c r="BM51" s="76">
        <v>10.410272249541164</v>
      </c>
      <c r="BN51" s="76">
        <v>14.615054909417594</v>
      </c>
      <c r="BO51" s="76">
        <v>2188.1227405655964</v>
      </c>
      <c r="BP51" s="76">
        <v>21.042051547369063</v>
      </c>
      <c r="BQ51" s="76">
        <v>20.185014494287277</v>
      </c>
      <c r="BR51" s="76">
        <v>3125.6408179147579</v>
      </c>
      <c r="BS51" s="76">
        <v>93.453714421948362</v>
      </c>
      <c r="BT51" s="76">
        <v>0.49129697680186507</v>
      </c>
      <c r="BU51" s="76">
        <v>75.107407915695262</v>
      </c>
      <c r="BV51" s="76">
        <v>1.3028413919983243E-2</v>
      </c>
      <c r="BW51" s="76">
        <v>548.52447955025718</v>
      </c>
      <c r="BX51" s="76">
        <v>4363.4375321078014</v>
      </c>
      <c r="BY51" s="76">
        <v>0</v>
      </c>
      <c r="BZ51" s="76">
        <v>211.24538625652519</v>
      </c>
      <c r="CA51" s="76">
        <v>699.24276779798902</v>
      </c>
      <c r="CB51" s="76">
        <v>0</v>
      </c>
      <c r="CC51" s="76">
        <v>2568.6875305155836</v>
      </c>
      <c r="CD51" s="76">
        <v>17309.769628355843</v>
      </c>
      <c r="CE51" s="76">
        <v>529.61719434016061</v>
      </c>
      <c r="CF51" s="76"/>
      <c r="CG51" s="41">
        <f t="shared" si="0"/>
        <v>2.262984529382542E-4</v>
      </c>
      <c r="CH51" s="41">
        <f t="shared" si="1"/>
        <v>2.2639391389253698E-4</v>
      </c>
      <c r="CI51" s="41">
        <f t="shared" si="2"/>
        <v>1.5880025672200705E-4</v>
      </c>
      <c r="CJ51" s="41">
        <f t="shared" si="13"/>
        <v>8.3209455464469412E-4</v>
      </c>
      <c r="CK51" s="41">
        <f t="shared" si="13"/>
        <v>9.3636249085399844E-4</v>
      </c>
      <c r="CL51" s="41">
        <f t="shared" si="4"/>
        <v>1.8933742116941185E-4</v>
      </c>
      <c r="CM51" s="41">
        <f t="shared" si="5"/>
        <v>2.2288240321240822E-4</v>
      </c>
      <c r="CN51" s="81">
        <f t="shared" si="6"/>
        <v>1.7794730280585715E-4</v>
      </c>
      <c r="CO51" s="81">
        <f t="shared" si="7"/>
        <v>1.8982985804812444E-4</v>
      </c>
      <c r="CP51" s="81">
        <f t="shared" si="8"/>
        <v>1.9257437498448066E-4</v>
      </c>
      <c r="CQ51" s="81">
        <f t="shared" si="9"/>
        <v>1.9859060846580967E-4</v>
      </c>
      <c r="CR51" s="80">
        <f t="shared" si="11"/>
        <v>1.7042703904848015E-4</v>
      </c>
      <c r="CS51" s="80">
        <f t="shared" si="12"/>
        <v>1.9681740094213925E-4</v>
      </c>
      <c r="CT51" s="81">
        <f t="shared" si="10"/>
        <v>2.010957255986388E-4</v>
      </c>
    </row>
    <row r="52" spans="1:98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94"/>
      <c r="Q52" s="94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94"/>
      <c r="CG52" s="94"/>
      <c r="CH52" s="94"/>
      <c r="CI52" s="94"/>
      <c r="CJ52" s="94"/>
      <c r="CK52" s="94"/>
      <c r="CL52" s="94"/>
      <c r="CM52" s="94"/>
      <c r="CR52" s="73"/>
      <c r="CS52" s="73"/>
    </row>
    <row r="53" spans="1:98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94"/>
      <c r="Q53" s="94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94"/>
      <c r="CG53" s="94"/>
      <c r="CH53" s="94"/>
      <c r="CI53" s="94"/>
      <c r="CJ53" s="94"/>
      <c r="CK53" s="94"/>
      <c r="CL53" s="94"/>
      <c r="CM53" s="94"/>
      <c r="CR53" s="73"/>
      <c r="CS53" s="73"/>
    </row>
    <row r="54" spans="1:98">
      <c r="A54" s="94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94"/>
      <c r="Q54" s="94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94"/>
      <c r="CG54" s="94"/>
      <c r="CH54" s="94"/>
      <c r="CI54" s="94"/>
      <c r="CJ54" s="94"/>
      <c r="CK54" s="94"/>
      <c r="CL54" s="94"/>
      <c r="CM54" s="94"/>
      <c r="CR54" s="73"/>
      <c r="CS54" s="73"/>
    </row>
    <row r="55" spans="1:98">
      <c r="A55" s="94" t="s">
        <v>334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94"/>
      <c r="Q55" s="76" t="s">
        <v>334</v>
      </c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94"/>
      <c r="CG55" s="41">
        <f>(AB55-B55)/(B55+1E-50)</f>
        <v>0</v>
      </c>
      <c r="CH55" s="41">
        <f>(AR55-C55)/(C55+1E-50)</f>
        <v>0</v>
      </c>
      <c r="CI55" s="41">
        <f>(AW55-D55)/(D55+1E-50)</f>
        <v>0</v>
      </c>
      <c r="CJ55" s="41">
        <f>(BH55-E55)/(E55+1E-50)</f>
        <v>0</v>
      </c>
      <c r="CK55" s="41">
        <f>(BI55-F55)/(F55+1E-50)</f>
        <v>0</v>
      </c>
      <c r="CL55" s="41">
        <f>(BW55-G55)/(G55+1E-50)</f>
        <v>0</v>
      </c>
      <c r="CM55" s="41">
        <f>(CD55-H55)/(H55+1E-50)</f>
        <v>0</v>
      </c>
      <c r="CN55" s="81">
        <f>(V55-I55)/(I55+1E-50)</f>
        <v>0</v>
      </c>
      <c r="CO55" s="81">
        <f>(Y55-J55)/(J55+1E-50)</f>
        <v>0</v>
      </c>
      <c r="CP55" s="81">
        <f>(AI55-K55)/(K55+1E-50)</f>
        <v>0</v>
      </c>
      <c r="CQ55" s="81">
        <f>(AP55-L55)/(L55+1E-50)</f>
        <v>0</v>
      </c>
      <c r="CR55" s="80">
        <f>(T55-M55)/(M55+1E-50)</f>
        <v>0</v>
      </c>
      <c r="CS55" s="80">
        <f>(Z55-N55)/(N55+1E-50)</f>
        <v>0</v>
      </c>
      <c r="CT55" s="81">
        <f>(AQ55-O55)/(O55+1E-50)</f>
        <v>0</v>
      </c>
    </row>
    <row r="56" spans="1:98">
      <c r="A56" s="94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94"/>
      <c r="Q56" s="94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94"/>
      <c r="CG56" s="94"/>
      <c r="CH56" s="94"/>
      <c r="CI56" s="94"/>
      <c r="CJ56" s="94"/>
      <c r="CK56" s="94"/>
      <c r="CL56" s="94"/>
      <c r="CM56" s="94"/>
      <c r="CR56" s="94"/>
      <c r="CS56" s="94"/>
    </row>
    <row r="57" spans="1:98">
      <c r="A57" s="94" t="s">
        <v>336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94"/>
      <c r="Q57" s="94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94"/>
      <c r="CG57" s="94"/>
      <c r="CH57" s="94"/>
      <c r="CI57" s="94"/>
      <c r="CJ57" s="94"/>
      <c r="CK57" s="94"/>
      <c r="CL57" s="94"/>
      <c r="CM57" s="94"/>
      <c r="CR57" s="94"/>
      <c r="CS57" s="94"/>
    </row>
    <row r="58" spans="1:98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94"/>
      <c r="Q58" s="94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94"/>
      <c r="CG58" s="94"/>
      <c r="CH58" s="94"/>
      <c r="CI58" s="94"/>
      <c r="CJ58" s="94"/>
      <c r="CK58" s="94"/>
      <c r="CL58" s="94"/>
      <c r="CM58" s="94"/>
      <c r="CR58" s="94"/>
      <c r="CS58" s="94"/>
    </row>
    <row r="59" spans="1:98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94"/>
      <c r="Q59" s="94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94"/>
      <c r="CG59" s="94"/>
      <c r="CH59" s="94"/>
      <c r="CI59" s="94"/>
      <c r="CJ59" s="94"/>
      <c r="CK59" s="94"/>
      <c r="CL59" s="94"/>
      <c r="CM59" s="94"/>
      <c r="CR59" s="94"/>
      <c r="CS59" s="94"/>
    </row>
    <row r="61" spans="1:98">
      <c r="A61" s="2" t="s">
        <v>339</v>
      </c>
      <c r="B61" s="1">
        <f t="shared" ref="B61:H61" si="14">SUM(B3:B57)</f>
        <v>10873069.758991253</v>
      </c>
      <c r="C61" s="1">
        <f t="shared" si="14"/>
        <v>177628.7978240152</v>
      </c>
      <c r="D61" s="1">
        <f t="shared" si="14"/>
        <v>182473.02705399174</v>
      </c>
      <c r="E61" s="1">
        <f t="shared" si="14"/>
        <v>1168799.9037790077</v>
      </c>
      <c r="F61" s="1">
        <f t="shared" si="14"/>
        <v>1001911.8779520853</v>
      </c>
      <c r="G61" s="1">
        <f t="shared" si="14"/>
        <v>91868.167182007019</v>
      </c>
      <c r="H61" s="1">
        <f t="shared" si="14"/>
        <v>2617764.754449869</v>
      </c>
      <c r="I61" s="1">
        <f t="shared" ref="I61:O61" si="15">SUM(I3:I57)</f>
        <v>86069.527151991788</v>
      </c>
      <c r="J61" s="1">
        <f t="shared" si="15"/>
        <v>25526.524522002306</v>
      </c>
      <c r="K61" s="1">
        <f t="shared" si="15"/>
        <v>156943.74045599267</v>
      </c>
      <c r="L61" s="1">
        <f t="shared" si="15"/>
        <v>123101.43230099602</v>
      </c>
      <c r="M61" s="1">
        <f t="shared" si="15"/>
        <v>34310.079562999017</v>
      </c>
      <c r="N61" s="1">
        <f t="shared" si="15"/>
        <v>18749.032618000223</v>
      </c>
      <c r="O61" s="1">
        <f t="shared" si="15"/>
        <v>20160.0267100007</v>
      </c>
      <c r="P61" s="94"/>
      <c r="Q61" s="94"/>
      <c r="R61" s="1">
        <f t="shared" ref="R61:CC61" si="16">SUM(R3:R57)</f>
        <v>167344.0718781536</v>
      </c>
      <c r="S61" s="1">
        <f t="shared" si="16"/>
        <v>52792.848233688666</v>
      </c>
      <c r="T61" s="1">
        <f t="shared" si="16"/>
        <v>34315.533199416801</v>
      </c>
      <c r="U61" s="1">
        <f t="shared" si="16"/>
        <v>85738.751287192106</v>
      </c>
      <c r="V61" s="1">
        <f t="shared" si="16"/>
        <v>85738.751287192106</v>
      </c>
      <c r="W61" s="1">
        <f t="shared" si="16"/>
        <v>67892.836663016671</v>
      </c>
      <c r="X61" s="1">
        <f t="shared" si="16"/>
        <v>6351.5770892951223</v>
      </c>
      <c r="Y61" s="1">
        <f t="shared" si="16"/>
        <v>25377.311220823733</v>
      </c>
      <c r="Z61" s="1">
        <f t="shared" si="16"/>
        <v>18752.425547953244</v>
      </c>
      <c r="AA61" s="1">
        <f t="shared" si="16"/>
        <v>264409.52553882363</v>
      </c>
      <c r="AB61" s="1">
        <f t="shared" si="16"/>
        <v>10876150.283404889</v>
      </c>
      <c r="AC61" s="1">
        <f t="shared" si="16"/>
        <v>100536.28122807464</v>
      </c>
      <c r="AD61" s="1">
        <f t="shared" si="16"/>
        <v>35854.332427569359</v>
      </c>
      <c r="AE61" s="1">
        <f t="shared" si="16"/>
        <v>29734.119044263476</v>
      </c>
      <c r="AF61" s="1">
        <f t="shared" si="16"/>
        <v>7330.0848001748236</v>
      </c>
      <c r="AG61" s="1">
        <f t="shared" si="16"/>
        <v>14446.969452783947</v>
      </c>
      <c r="AH61" s="1">
        <f t="shared" si="16"/>
        <v>156069.46497073412</v>
      </c>
      <c r="AI61" s="1">
        <f t="shared" si="16"/>
        <v>156069.46497073412</v>
      </c>
      <c r="AJ61" s="1">
        <f t="shared" si="16"/>
        <v>1625629069.280467</v>
      </c>
      <c r="AK61" s="1">
        <f t="shared" si="16"/>
        <v>0</v>
      </c>
      <c r="AL61" s="1">
        <f t="shared" si="16"/>
        <v>44058.599095818528</v>
      </c>
      <c r="AM61" s="1">
        <f t="shared" si="16"/>
        <v>10325.676259179982</v>
      </c>
      <c r="AN61" s="1">
        <f t="shared" si="16"/>
        <v>252901.73849358715</v>
      </c>
      <c r="AO61" s="1">
        <f t="shared" si="16"/>
        <v>37833.094331681415</v>
      </c>
      <c r="AP61" s="1">
        <f t="shared" si="16"/>
        <v>122617.65688799386</v>
      </c>
      <c r="AQ61" s="1">
        <f t="shared" si="16"/>
        <v>20057.953752073132</v>
      </c>
      <c r="AR61" s="1">
        <f t="shared" si="16"/>
        <v>177679.27071330813</v>
      </c>
      <c r="AS61" s="1">
        <f t="shared" si="16"/>
        <v>0</v>
      </c>
      <c r="AT61" s="1">
        <f t="shared" si="16"/>
        <v>2713739.6553321308</v>
      </c>
      <c r="AU61" s="1">
        <f t="shared" si="16"/>
        <v>164246.13665310777</v>
      </c>
      <c r="AV61" s="1">
        <f t="shared" si="16"/>
        <v>18249.565590905651</v>
      </c>
      <c r="AW61" s="1">
        <f t="shared" si="16"/>
        <v>182495.70224401343</v>
      </c>
      <c r="AX61" s="1">
        <f t="shared" si="16"/>
        <v>0</v>
      </c>
      <c r="AY61" s="1">
        <f t="shared" si="16"/>
        <v>131969.9999561884</v>
      </c>
      <c r="AZ61" s="1">
        <f t="shared" si="16"/>
        <v>54.64523895589852</v>
      </c>
      <c r="BA61" s="1">
        <f t="shared" si="16"/>
        <v>728616.23598024459</v>
      </c>
      <c r="BB61" s="1">
        <f t="shared" si="16"/>
        <v>373.20769550510295</v>
      </c>
      <c r="BC61" s="1">
        <f t="shared" si="16"/>
        <v>10474.72335044895</v>
      </c>
      <c r="BD61" s="1">
        <f t="shared" si="16"/>
        <v>52556.934686377615</v>
      </c>
      <c r="BE61" s="1">
        <f t="shared" si="16"/>
        <v>32.474653882764137</v>
      </c>
      <c r="BF61" s="1">
        <f t="shared" si="16"/>
        <v>0</v>
      </c>
      <c r="BG61" s="1">
        <f t="shared" si="16"/>
        <v>8041.0178590921396</v>
      </c>
      <c r="BH61" s="1">
        <f t="shared" si="16"/>
        <v>1169140.0090432831</v>
      </c>
      <c r="BI61" s="1">
        <f t="shared" si="16"/>
        <v>1002205.5658819542</v>
      </c>
      <c r="BJ61" s="1">
        <f t="shared" si="16"/>
        <v>166934.44316132917</v>
      </c>
      <c r="BK61" s="1">
        <f t="shared" si="16"/>
        <v>157.53126411665767</v>
      </c>
      <c r="BL61" s="1">
        <f t="shared" si="16"/>
        <v>5.5739943289041483</v>
      </c>
      <c r="BM61" s="1">
        <f t="shared" si="16"/>
        <v>16647.334952711881</v>
      </c>
      <c r="BN61" s="1">
        <f t="shared" si="16"/>
        <v>1509.8772851535578</v>
      </c>
      <c r="BO61" s="1">
        <f t="shared" si="16"/>
        <v>371223.04539410898</v>
      </c>
      <c r="BP61" s="1">
        <f t="shared" si="16"/>
        <v>3220.6441202663709</v>
      </c>
      <c r="BQ61" s="1">
        <f t="shared" si="16"/>
        <v>1778.2628101308367</v>
      </c>
      <c r="BR61" s="1">
        <f t="shared" si="16"/>
        <v>530315.97088929487</v>
      </c>
      <c r="BS61" s="1">
        <f t="shared" si="16"/>
        <v>12317.326810647199</v>
      </c>
      <c r="BT61" s="1">
        <f t="shared" si="16"/>
        <v>409.45063364321447</v>
      </c>
      <c r="BU61" s="1">
        <f t="shared" si="16"/>
        <v>5400.6913377215642</v>
      </c>
      <c r="BV61" s="1">
        <f t="shared" si="16"/>
        <v>4.1797162149565645</v>
      </c>
      <c r="BW61" s="1">
        <f t="shared" si="16"/>
        <v>91885.461548187901</v>
      </c>
      <c r="BX61" s="1">
        <f t="shared" si="16"/>
        <v>684887.3036812084</v>
      </c>
      <c r="BY61" s="1">
        <f t="shared" si="16"/>
        <v>0</v>
      </c>
      <c r="BZ61" s="1">
        <f t="shared" si="16"/>
        <v>37018.477459333182</v>
      </c>
      <c r="CA61" s="1">
        <f t="shared" si="16"/>
        <v>116000.60117960291</v>
      </c>
      <c r="CB61" s="1"/>
      <c r="CC61" s="1">
        <f t="shared" si="16"/>
        <v>401868.89642195601</v>
      </c>
      <c r="CD61" s="1">
        <f>SUM(CD3:CD57)</f>
        <v>2618477.8367530582</v>
      </c>
      <c r="CE61" s="1">
        <f>SUM(CE3:CE57)</f>
        <v>86274.401648413404</v>
      </c>
      <c r="CF61" s="1"/>
      <c r="CG61" s="94"/>
      <c r="CH61" s="94"/>
      <c r="CI61" s="94"/>
      <c r="CJ61" s="94"/>
      <c r="CK61" s="94"/>
      <c r="CL61" s="94"/>
      <c r="CM61" s="94"/>
      <c r="CR61" s="94"/>
      <c r="CS61" s="94"/>
    </row>
    <row r="62" spans="1:98">
      <c r="A62" s="94" t="s">
        <v>217</v>
      </c>
      <c r="B62" s="1">
        <f>SUM(B2:B51)</f>
        <v>10873069.758991253</v>
      </c>
      <c r="C62" s="1">
        <f t="shared" ref="C62:O62" si="17">SUM(C2:C51)</f>
        <v>177628.7978240152</v>
      </c>
      <c r="D62" s="1">
        <f t="shared" si="17"/>
        <v>182473.02705399174</v>
      </c>
      <c r="E62" s="1">
        <f t="shared" si="17"/>
        <v>1168799.9037790077</v>
      </c>
      <c r="F62" s="1">
        <f t="shared" si="17"/>
        <v>1001911.8779520853</v>
      </c>
      <c r="G62" s="1">
        <f t="shared" si="17"/>
        <v>91868.167182007019</v>
      </c>
      <c r="H62" s="1">
        <f t="shared" si="17"/>
        <v>2617764.754449869</v>
      </c>
      <c r="I62" s="1">
        <f t="shared" si="17"/>
        <v>86069.527151991788</v>
      </c>
      <c r="J62" s="1">
        <f t="shared" si="17"/>
        <v>25526.524522002306</v>
      </c>
      <c r="K62" s="1">
        <f t="shared" si="17"/>
        <v>156943.74045599267</v>
      </c>
      <c r="L62" s="1">
        <f t="shared" si="17"/>
        <v>123101.43230099602</v>
      </c>
      <c r="M62" s="1">
        <f t="shared" si="17"/>
        <v>34310.079562999017</v>
      </c>
      <c r="N62" s="1">
        <f t="shared" si="17"/>
        <v>18749.032618000223</v>
      </c>
      <c r="O62" s="1">
        <f t="shared" si="17"/>
        <v>20160.0267100007</v>
      </c>
      <c r="P62" s="94"/>
      <c r="Q62" s="94"/>
      <c r="R62" s="1">
        <f t="shared" ref="R62:CC62" si="18">SUM(R2:R51)</f>
        <v>167344.0718781536</v>
      </c>
      <c r="S62" s="1">
        <f t="shared" si="18"/>
        <v>52792.848233688666</v>
      </c>
      <c r="T62" s="1">
        <f t="shared" si="18"/>
        <v>34315.533199416801</v>
      </c>
      <c r="U62" s="1">
        <f t="shared" si="18"/>
        <v>85738.751287192106</v>
      </c>
      <c r="V62" s="1">
        <f t="shared" si="18"/>
        <v>85738.751287192106</v>
      </c>
      <c r="W62" s="1">
        <f t="shared" si="18"/>
        <v>67892.836663016671</v>
      </c>
      <c r="X62" s="1">
        <f t="shared" si="18"/>
        <v>6351.5770892951223</v>
      </c>
      <c r="Y62" s="1">
        <f t="shared" si="18"/>
        <v>25377.311220823733</v>
      </c>
      <c r="Z62" s="1">
        <f t="shared" si="18"/>
        <v>18752.425547953244</v>
      </c>
      <c r="AA62" s="1">
        <f t="shared" si="18"/>
        <v>264409.52553882363</v>
      </c>
      <c r="AB62" s="1">
        <f t="shared" si="18"/>
        <v>10876150.283404889</v>
      </c>
      <c r="AC62" s="1">
        <f t="shared" si="18"/>
        <v>100536.28122807464</v>
      </c>
      <c r="AD62" s="1">
        <f t="shared" si="18"/>
        <v>35854.332427569359</v>
      </c>
      <c r="AE62" s="1">
        <f t="shared" si="18"/>
        <v>29734.119044263476</v>
      </c>
      <c r="AF62" s="1">
        <f t="shared" si="18"/>
        <v>7330.0848001748236</v>
      </c>
      <c r="AG62" s="1">
        <f t="shared" si="18"/>
        <v>14446.969452783947</v>
      </c>
      <c r="AH62" s="1">
        <f t="shared" si="18"/>
        <v>156069.46497073412</v>
      </c>
      <c r="AI62" s="1">
        <f t="shared" si="18"/>
        <v>156069.46497073412</v>
      </c>
      <c r="AJ62" s="1">
        <f t="shared" si="18"/>
        <v>1625629069.280467</v>
      </c>
      <c r="AK62" s="1">
        <f t="shared" si="18"/>
        <v>0</v>
      </c>
      <c r="AL62" s="1">
        <f t="shared" si="18"/>
        <v>44058.599095818528</v>
      </c>
      <c r="AM62" s="1">
        <f t="shared" si="18"/>
        <v>10325.676259179982</v>
      </c>
      <c r="AN62" s="1">
        <f t="shared" si="18"/>
        <v>252901.73849358715</v>
      </c>
      <c r="AO62" s="1">
        <f t="shared" si="18"/>
        <v>37833.094331681415</v>
      </c>
      <c r="AP62" s="1">
        <f t="shared" si="18"/>
        <v>122617.65688799386</v>
      </c>
      <c r="AQ62" s="1">
        <f t="shared" si="18"/>
        <v>20057.953752073132</v>
      </c>
      <c r="AR62" s="1">
        <f t="shared" si="18"/>
        <v>177679.27071330813</v>
      </c>
      <c r="AS62" s="1">
        <f t="shared" si="18"/>
        <v>0</v>
      </c>
      <c r="AT62" s="1">
        <f t="shared" si="18"/>
        <v>2713739.6553321308</v>
      </c>
      <c r="AU62" s="1">
        <f t="shared" si="18"/>
        <v>164246.13665310777</v>
      </c>
      <c r="AV62" s="1">
        <f t="shared" si="18"/>
        <v>18249.565590905651</v>
      </c>
      <c r="AW62" s="1">
        <f t="shared" si="18"/>
        <v>182495.70224401343</v>
      </c>
      <c r="AX62" s="1">
        <f t="shared" si="18"/>
        <v>0</v>
      </c>
      <c r="AY62" s="1">
        <f t="shared" si="18"/>
        <v>131969.9999561884</v>
      </c>
      <c r="AZ62" s="1">
        <f t="shared" si="18"/>
        <v>54.64523895589852</v>
      </c>
      <c r="BA62" s="1">
        <f t="shared" si="18"/>
        <v>728616.23598024459</v>
      </c>
      <c r="BB62" s="1">
        <f t="shared" si="18"/>
        <v>373.20769550510295</v>
      </c>
      <c r="BC62" s="1">
        <f t="shared" si="18"/>
        <v>10474.72335044895</v>
      </c>
      <c r="BD62" s="1">
        <f t="shared" si="18"/>
        <v>52556.934686377615</v>
      </c>
      <c r="BE62" s="1">
        <f t="shared" si="18"/>
        <v>32.474653882764137</v>
      </c>
      <c r="BF62" s="1">
        <f t="shared" si="18"/>
        <v>0</v>
      </c>
      <c r="BG62" s="1">
        <f t="shared" si="18"/>
        <v>8041.0178590921396</v>
      </c>
      <c r="BH62" s="1">
        <f t="shared" si="18"/>
        <v>1169140.0090432831</v>
      </c>
      <c r="BI62" s="1">
        <f t="shared" si="18"/>
        <v>1002205.5658819542</v>
      </c>
      <c r="BJ62" s="1">
        <f t="shared" si="18"/>
        <v>166934.44316132917</v>
      </c>
      <c r="BK62" s="1">
        <f t="shared" si="18"/>
        <v>157.53126411665767</v>
      </c>
      <c r="BL62" s="1">
        <f t="shared" si="18"/>
        <v>5.5739943289041483</v>
      </c>
      <c r="BM62" s="1">
        <f t="shared" si="18"/>
        <v>16647.334952711881</v>
      </c>
      <c r="BN62" s="1">
        <f t="shared" si="18"/>
        <v>1509.8772851535578</v>
      </c>
      <c r="BO62" s="1">
        <f t="shared" si="18"/>
        <v>371223.04539410898</v>
      </c>
      <c r="BP62" s="1">
        <f t="shared" si="18"/>
        <v>3220.6441202663709</v>
      </c>
      <c r="BQ62" s="1">
        <f t="shared" si="18"/>
        <v>1778.2628101308367</v>
      </c>
      <c r="BR62" s="1">
        <f t="shared" si="18"/>
        <v>530315.97088929487</v>
      </c>
      <c r="BS62" s="1">
        <f t="shared" si="18"/>
        <v>12317.326810647199</v>
      </c>
      <c r="BT62" s="1">
        <f t="shared" si="18"/>
        <v>409.45063364321447</v>
      </c>
      <c r="BU62" s="1">
        <f t="shared" si="18"/>
        <v>5400.6913377215642</v>
      </c>
      <c r="BV62" s="1">
        <f t="shared" si="18"/>
        <v>4.1797162149565645</v>
      </c>
      <c r="BW62" s="1">
        <f t="shared" si="18"/>
        <v>91885.461548187901</v>
      </c>
      <c r="BX62" s="1">
        <f t="shared" si="18"/>
        <v>684887.3036812084</v>
      </c>
      <c r="BY62" s="1">
        <f t="shared" si="18"/>
        <v>0</v>
      </c>
      <c r="BZ62" s="1">
        <f t="shared" si="18"/>
        <v>37018.477459333182</v>
      </c>
      <c r="CA62" s="1">
        <f t="shared" si="18"/>
        <v>116000.60117960291</v>
      </c>
      <c r="CB62" s="1"/>
      <c r="CC62" s="1">
        <f t="shared" si="18"/>
        <v>401868.89642195601</v>
      </c>
      <c r="CD62" s="1">
        <f>SUM(CD2:CD51)</f>
        <v>2618477.8367530582</v>
      </c>
      <c r="CE62" s="1">
        <f>SUM(CE2:CE51)</f>
        <v>86274.401648413404</v>
      </c>
      <c r="CF62" s="69"/>
      <c r="CG62" s="94"/>
      <c r="CH62" s="94"/>
      <c r="CI62" s="94"/>
      <c r="CJ62" s="94"/>
      <c r="CK62" s="94"/>
      <c r="CL62" s="94"/>
      <c r="CM62" s="94"/>
      <c r="CR62" s="94"/>
      <c r="CS62" s="94"/>
    </row>
    <row r="63" spans="1:98">
      <c r="A63" s="94" t="s">
        <v>340</v>
      </c>
      <c r="B63" s="76">
        <f>+B3+B5+B8+B9+B11+B12+B14+B15+B16+B17+B18+B19+B20+B21+B22+B23+B24+B25+B26+B28+B30+B31+B33+B34+B35+B36+B37+B39+B40+B41+B42+B43+B44+B46+B47+B49+B50+B10</f>
        <v>8554711.8238752447</v>
      </c>
      <c r="C63" s="76">
        <f t="shared" ref="C63:O63" si="19">+C3+C5+C8+C9+C11+C12+C14+C15+C16+C17+C18+C19+C20+C21+C22+C23+C24+C25+C26+C28+C30+C31+C33+C34+C35+C36+C37+C39+C40+C41+C42+C43+C44+C46+C47+C49+C50+C10</f>
        <v>139833.48533801496</v>
      </c>
      <c r="D63" s="76">
        <f t="shared" si="19"/>
        <v>155287.11192499168</v>
      </c>
      <c r="E63" s="76">
        <f t="shared" si="19"/>
        <v>933295.74081500247</v>
      </c>
      <c r="F63" s="76">
        <f t="shared" si="19"/>
        <v>801042.35517808632</v>
      </c>
      <c r="G63" s="76">
        <f t="shared" si="19"/>
        <v>75837.681214006807</v>
      </c>
      <c r="H63" s="76">
        <f t="shared" si="19"/>
        <v>2067206.5151188807</v>
      </c>
      <c r="I63" s="76">
        <f t="shared" si="19"/>
        <v>67548.252650991926</v>
      </c>
      <c r="J63" s="76">
        <f t="shared" si="19"/>
        <v>20869.920671002317</v>
      </c>
      <c r="K63" s="76">
        <f t="shared" si="19"/>
        <v>123924.09407199232</v>
      </c>
      <c r="L63" s="76">
        <f t="shared" si="19"/>
        <v>87319.706229995631</v>
      </c>
      <c r="M63" s="76">
        <f t="shared" si="19"/>
        <v>28416.635440999038</v>
      </c>
      <c r="N63" s="76">
        <f t="shared" si="19"/>
        <v>16021.513273000222</v>
      </c>
      <c r="O63" s="76">
        <f t="shared" si="19"/>
        <v>15394.296960000651</v>
      </c>
      <c r="P63" s="94"/>
      <c r="Q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R63" s="94"/>
      <c r="CS63" s="94"/>
    </row>
    <row r="64" spans="1:98">
      <c r="A64" s="94"/>
      <c r="B64" s="94"/>
      <c r="C64" s="76"/>
      <c r="D64" s="94"/>
      <c r="E64" s="94"/>
      <c r="F64" s="94"/>
      <c r="G64" s="94"/>
      <c r="H64" s="94"/>
      <c r="M64" s="94"/>
      <c r="N64" s="94"/>
      <c r="P64" s="94"/>
      <c r="Q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R64" s="94"/>
      <c r="CS64" s="94"/>
    </row>
    <row r="65" spans="3:20">
      <c r="C65" s="76"/>
      <c r="D65" s="94"/>
      <c r="E65" s="94"/>
      <c r="F65" s="94"/>
      <c r="G65" s="94"/>
      <c r="H65" s="94"/>
      <c r="M65" s="94"/>
      <c r="N65" s="94"/>
      <c r="P65" s="94"/>
      <c r="Q65" s="90"/>
      <c r="S65" s="90"/>
      <c r="T65" s="90"/>
    </row>
    <row r="66" spans="3:20">
      <c r="C66" s="76"/>
      <c r="D66" s="94"/>
      <c r="E66" s="94"/>
      <c r="F66" s="94"/>
      <c r="G66" s="94"/>
      <c r="H66" s="94"/>
      <c r="M66" s="94"/>
      <c r="N66" s="94"/>
      <c r="P66" s="94"/>
      <c r="Q66" s="94"/>
      <c r="S66" s="94"/>
      <c r="T66" s="94"/>
    </row>
    <row r="67" spans="3:20">
      <c r="C67" s="76"/>
      <c r="D67" s="94"/>
      <c r="E67" s="94"/>
      <c r="F67" s="94"/>
      <c r="G67" s="94"/>
      <c r="H67" s="94"/>
      <c r="M67" s="94"/>
      <c r="N67" s="94"/>
      <c r="P67" s="94"/>
      <c r="Q67" s="94"/>
      <c r="S67" s="94"/>
      <c r="T67" s="94"/>
    </row>
    <row r="68" spans="3:20">
      <c r="C68" s="76"/>
      <c r="D68" s="94"/>
      <c r="E68" s="94"/>
      <c r="F68" s="94"/>
      <c r="G68" s="94"/>
      <c r="H68" s="94"/>
      <c r="M68" s="94"/>
      <c r="N68" s="94"/>
      <c r="P68" s="94"/>
      <c r="Q68" s="94"/>
      <c r="S68" s="94"/>
      <c r="T68" s="94"/>
    </row>
    <row r="69" spans="3:20">
      <c r="C69" s="76"/>
      <c r="D69" s="94"/>
      <c r="E69" s="94"/>
      <c r="F69" s="94"/>
      <c r="G69" s="94"/>
      <c r="H69" s="94"/>
      <c r="M69" s="94"/>
      <c r="N69" s="94"/>
      <c r="P69" s="94"/>
      <c r="Q69" s="94"/>
      <c r="S69" s="94"/>
      <c r="T69" s="94"/>
    </row>
    <row r="70" spans="3:20">
      <c r="C70" s="76"/>
      <c r="D70" s="94"/>
      <c r="E70" s="94"/>
      <c r="F70" s="94"/>
      <c r="G70" s="94"/>
      <c r="H70" s="94"/>
      <c r="M70" s="94"/>
      <c r="N70" s="94"/>
      <c r="P70" s="94"/>
      <c r="Q70" s="94"/>
      <c r="S70" s="94"/>
      <c r="T70" s="94"/>
    </row>
    <row r="71" spans="3:20">
      <c r="C71" s="76"/>
      <c r="D71" s="94"/>
      <c r="E71" s="94"/>
      <c r="F71" s="94"/>
      <c r="G71" s="94"/>
      <c r="H71" s="94"/>
      <c r="M71" s="94"/>
      <c r="N71" s="94"/>
      <c r="P71" s="94"/>
      <c r="Q71" s="94"/>
      <c r="S71" s="94"/>
      <c r="T71" s="94"/>
    </row>
    <row r="72" spans="3:20">
      <c r="C72" s="76"/>
      <c r="D72" s="94"/>
      <c r="E72" s="94"/>
      <c r="F72" s="94"/>
      <c r="G72" s="94"/>
      <c r="H72" s="94"/>
      <c r="M72" s="94"/>
      <c r="N72" s="94"/>
      <c r="P72" s="94"/>
      <c r="Q72" s="94"/>
      <c r="S72" s="94"/>
      <c r="T72" s="94"/>
    </row>
    <row r="73" spans="3:20">
      <c r="C73" s="76"/>
      <c r="D73" s="94"/>
      <c r="E73" s="94"/>
      <c r="F73" s="94"/>
      <c r="G73" s="94"/>
      <c r="H73" s="94"/>
      <c r="M73" s="94"/>
      <c r="N73" s="94"/>
      <c r="P73" s="94"/>
      <c r="Q73" s="94"/>
      <c r="S73" s="94"/>
      <c r="T73" s="94"/>
    </row>
    <row r="74" spans="3:20">
      <c r="C74" s="76"/>
      <c r="D74" s="94"/>
      <c r="E74" s="94"/>
      <c r="F74" s="94"/>
      <c r="G74" s="94"/>
      <c r="H74" s="94"/>
      <c r="M74" s="94"/>
      <c r="N74" s="94"/>
      <c r="P74" s="94"/>
      <c r="Q74" s="94"/>
      <c r="S74" s="94"/>
      <c r="T74" s="94"/>
    </row>
    <row r="75" spans="3:20">
      <c r="C75" s="76"/>
      <c r="D75" s="94"/>
      <c r="E75" s="94"/>
      <c r="F75" s="94"/>
      <c r="G75" s="94"/>
      <c r="H75" s="94"/>
      <c r="M75" s="94"/>
      <c r="N75" s="94"/>
      <c r="P75" s="94"/>
      <c r="Q75" s="94"/>
      <c r="S75" s="94"/>
      <c r="T75" s="94"/>
    </row>
    <row r="76" spans="3:20">
      <c r="C76" s="76"/>
      <c r="D76" s="94"/>
      <c r="E76" s="94"/>
      <c r="F76" s="94"/>
      <c r="G76" s="94"/>
      <c r="H76" s="94"/>
      <c r="M76" s="94"/>
      <c r="N76" s="94"/>
      <c r="P76" s="94"/>
      <c r="Q76" s="94"/>
      <c r="S76" s="94"/>
      <c r="T76" s="94"/>
    </row>
    <row r="77" spans="3:20">
      <c r="C77" s="76"/>
      <c r="D77" s="94"/>
      <c r="E77" s="94"/>
      <c r="F77" s="94"/>
      <c r="G77" s="94"/>
      <c r="H77" s="94"/>
      <c r="M77" s="94"/>
      <c r="N77" s="94"/>
      <c r="P77" s="94"/>
      <c r="Q77" s="94"/>
      <c r="S77" s="94"/>
      <c r="T77" s="94"/>
    </row>
    <row r="78" spans="3:20">
      <c r="C78" s="76"/>
      <c r="D78" s="94"/>
      <c r="E78" s="94"/>
      <c r="F78" s="94"/>
      <c r="G78" s="94"/>
      <c r="H78" s="94"/>
      <c r="M78" s="94"/>
      <c r="N78" s="94"/>
      <c r="P78" s="94"/>
      <c r="Q78" s="94"/>
      <c r="S78" s="94"/>
      <c r="T78" s="94"/>
    </row>
    <row r="79" spans="3:20">
      <c r="C79" s="76"/>
      <c r="D79" s="94"/>
      <c r="E79" s="94"/>
      <c r="F79" s="94"/>
      <c r="G79" s="94"/>
      <c r="H79" s="94"/>
      <c r="M79" s="94"/>
      <c r="N79" s="94"/>
      <c r="P79" s="94"/>
      <c r="Q79" s="94"/>
      <c r="S79" s="94"/>
      <c r="T79" s="94"/>
    </row>
    <row r="80" spans="3:20">
      <c r="C80" s="76"/>
      <c r="D80" s="94"/>
      <c r="E80" s="94"/>
      <c r="F80" s="94"/>
      <c r="G80" s="94"/>
      <c r="H80" s="94"/>
      <c r="M80" s="94"/>
      <c r="N80" s="94"/>
      <c r="P80" s="94"/>
      <c r="Q80" s="94"/>
      <c r="S80" s="94"/>
      <c r="T80" s="94"/>
    </row>
    <row r="81" spans="3:3">
      <c r="C81" s="76"/>
    </row>
    <row r="82" spans="3:3">
      <c r="C82" s="76"/>
    </row>
    <row r="83" spans="3:3">
      <c r="C83" s="76"/>
    </row>
    <row r="84" spans="3:3">
      <c r="C84" s="76"/>
    </row>
    <row r="85" spans="3:3">
      <c r="C85" s="76"/>
    </row>
    <row r="86" spans="3:3">
      <c r="C86" s="76"/>
    </row>
    <row r="87" spans="3:3">
      <c r="C87" s="76"/>
    </row>
    <row r="88" spans="3:3">
      <c r="C88" s="76"/>
    </row>
    <row r="89" spans="3:3">
      <c r="C89" s="76"/>
    </row>
    <row r="90" spans="3:3">
      <c r="C90" s="76"/>
    </row>
    <row r="91" spans="3:3">
      <c r="C91" s="76"/>
    </row>
    <row r="92" spans="3:3">
      <c r="C92" s="76"/>
    </row>
    <row r="93" spans="3:3">
      <c r="C93" s="76"/>
    </row>
    <row r="94" spans="3:3">
      <c r="C94" s="76"/>
    </row>
    <row r="95" spans="3:3">
      <c r="C95" s="76"/>
    </row>
    <row r="96" spans="3:3">
      <c r="C96" s="76"/>
    </row>
    <row r="97" spans="3:3">
      <c r="C97" s="76"/>
    </row>
    <row r="98" spans="3:3">
      <c r="C98" s="76"/>
    </row>
    <row r="99" spans="3:3">
      <c r="C99" s="76"/>
    </row>
    <row r="100" spans="3:3">
      <c r="C100" s="76"/>
    </row>
    <row r="101" spans="3:3">
      <c r="C101" s="76"/>
    </row>
    <row r="102" spans="3:3">
      <c r="C102" s="76"/>
    </row>
    <row r="103" spans="3:3">
      <c r="C103" s="76"/>
    </row>
    <row r="104" spans="3:3">
      <c r="C104" s="76"/>
    </row>
    <row r="105" spans="3:3">
      <c r="C105" s="76"/>
    </row>
    <row r="106" spans="3:3">
      <c r="C106" s="76"/>
    </row>
    <row r="107" spans="3:3">
      <c r="C107" s="76"/>
    </row>
    <row r="108" spans="3:3">
      <c r="C108" s="76"/>
    </row>
    <row r="109" spans="3:3">
      <c r="C109" s="76"/>
    </row>
    <row r="110" spans="3:3">
      <c r="C110" s="76"/>
    </row>
    <row r="111" spans="3:3">
      <c r="C111" s="76"/>
    </row>
    <row r="112" spans="3:3">
      <c r="C112" s="76"/>
    </row>
    <row r="113" spans="3:3">
      <c r="C113" s="76"/>
    </row>
    <row r="114" spans="3:3">
      <c r="C114" s="7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F813D-36CB-4C96-AA92-DA0D90872BEA}">
  <dimension ref="A1:V73"/>
  <sheetViews>
    <sheetView topLeftCell="A63" workbookViewId="0">
      <selection activeCell="H39" sqref="H39"/>
    </sheetView>
  </sheetViews>
  <sheetFormatPr defaultRowHeight="15"/>
  <cols>
    <col min="1" max="1" width="20.28515625" style="75" customWidth="1"/>
    <col min="2" max="2" width="10.140625" style="75" bestFit="1" customWidth="1"/>
    <col min="3" max="3" width="9.28515625" style="75" bestFit="1" customWidth="1"/>
    <col min="4" max="4" width="10.5703125" style="75" customWidth="1"/>
    <col min="5" max="6" width="10.140625" style="75" bestFit="1" customWidth="1"/>
    <col min="7" max="7" width="9.28515625" style="75" bestFit="1" customWidth="1"/>
    <col min="8" max="8" width="10.42578125" style="75" customWidth="1"/>
    <col min="9" max="11" width="9.140625" style="75"/>
    <col min="12" max="12" width="15.42578125" style="75" customWidth="1"/>
    <col min="13" max="13" width="10.28515625" style="75" bestFit="1" customWidth="1"/>
    <col min="14" max="14" width="9.28515625" style="75" bestFit="1" customWidth="1"/>
    <col min="15" max="16" width="10.28515625" style="75" bestFit="1" customWidth="1"/>
    <col min="17" max="18" width="9.28515625" style="75" bestFit="1" customWidth="1"/>
    <col min="19" max="19" width="10.140625" style="75" bestFit="1" customWidth="1"/>
    <col min="20" max="20" width="9.140625" style="75"/>
    <col min="21" max="21" width="10.140625" style="75" bestFit="1" customWidth="1"/>
    <col min="22" max="16384" width="9.140625" style="75"/>
  </cols>
  <sheetData>
    <row r="1" spans="1:19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84"/>
      <c r="M1" s="94"/>
      <c r="N1" s="94"/>
      <c r="O1" s="94"/>
      <c r="P1" s="94"/>
      <c r="Q1" s="94"/>
      <c r="R1" s="94"/>
      <c r="S1" s="94"/>
    </row>
    <row r="2" spans="1:19">
      <c r="A2" s="6" t="s">
        <v>265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19">
      <c r="A3" s="2" t="s">
        <v>219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2"/>
      <c r="M3" s="94"/>
      <c r="N3" s="94"/>
      <c r="O3" s="94"/>
      <c r="P3" s="94"/>
      <c r="Q3" s="94"/>
      <c r="R3" s="94"/>
      <c r="S3" s="94"/>
    </row>
    <row r="4" spans="1:19">
      <c r="A4" s="2" t="s">
        <v>220</v>
      </c>
      <c r="B4" s="2" t="s">
        <v>53</v>
      </c>
      <c r="C4" s="2" t="s">
        <v>81</v>
      </c>
      <c r="D4" s="2" t="s">
        <v>161</v>
      </c>
      <c r="E4" s="2" t="s">
        <v>162</v>
      </c>
      <c r="F4" s="2" t="s">
        <v>163</v>
      </c>
      <c r="G4" s="2" t="s">
        <v>139</v>
      </c>
      <c r="H4" s="2" t="s">
        <v>164</v>
      </c>
      <c r="I4" s="94"/>
      <c r="J4" s="94"/>
      <c r="K4" s="94"/>
      <c r="L4" s="2"/>
      <c r="M4" s="2"/>
      <c r="N4" s="2"/>
      <c r="O4" s="2"/>
      <c r="P4" s="2"/>
      <c r="Q4" s="2"/>
      <c r="R4" s="2"/>
      <c r="S4" s="2"/>
    </row>
    <row r="5" spans="1:19">
      <c r="A5" s="2" t="s">
        <v>221</v>
      </c>
      <c r="B5" s="76"/>
      <c r="C5" s="76"/>
      <c r="D5" s="76"/>
      <c r="E5" s="76">
        <f>afdust!BA61</f>
        <v>5696028.1197450235</v>
      </c>
      <c r="F5" s="76">
        <f>afdust!BB61</f>
        <v>789742.91715401353</v>
      </c>
      <c r="G5" s="76"/>
      <c r="H5" s="76"/>
      <c r="I5" s="94"/>
      <c r="J5" s="94"/>
      <c r="K5" s="94"/>
      <c r="L5" s="2"/>
      <c r="M5" s="94"/>
      <c r="N5" s="94"/>
      <c r="O5" s="94"/>
      <c r="P5" s="76"/>
      <c r="Q5" s="76"/>
      <c r="R5" s="94"/>
      <c r="S5" s="94"/>
    </row>
    <row r="6" spans="1:19">
      <c r="A6" s="2" t="s">
        <v>222</v>
      </c>
      <c r="B6" s="76">
        <f>airports!B62+airports!AB55</f>
        <v>489903.88695215469</v>
      </c>
      <c r="C6" s="76">
        <f>airports!C62</f>
        <v>0</v>
      </c>
      <c r="D6" s="76">
        <f>airports!D62+airports!AT55</f>
        <v>131938.35293379865</v>
      </c>
      <c r="E6" s="76">
        <f>airports!E62+airports!BE55</f>
        <v>9842.6404962630841</v>
      </c>
      <c r="F6" s="76">
        <f>airports!F62+airports!BF55</f>
        <v>8602.4965333130494</v>
      </c>
      <c r="G6" s="76">
        <f>airports!G62+airports!BT55</f>
        <v>16517.115994181255</v>
      </c>
      <c r="H6" s="76">
        <f>airports!H62+airports!CA55</f>
        <v>55043.848989621416</v>
      </c>
      <c r="I6" s="94"/>
      <c r="J6" s="94"/>
      <c r="K6" s="94"/>
      <c r="L6" s="2"/>
      <c r="M6" s="76"/>
      <c r="N6" s="76"/>
      <c r="O6" s="76"/>
      <c r="P6" s="76"/>
      <c r="Q6" s="76"/>
      <c r="R6" s="76"/>
      <c r="S6" s="76"/>
    </row>
    <row r="7" spans="1:19">
      <c r="A7" s="2" t="s">
        <v>223</v>
      </c>
      <c r="B7" s="76">
        <f>+'cmv_c1c2 36'!B62</f>
        <v>24433.764091441739</v>
      </c>
      <c r="C7" s="76">
        <f>'cmv_c1c2 36'!AO62</f>
        <v>86.235947122504001</v>
      </c>
      <c r="D7" s="76">
        <f>+'cmv_c1c2 36'!D62</f>
        <v>168585.27796762198</v>
      </c>
      <c r="E7" s="76">
        <f>+'cmv_c1c2 36'!E62</f>
        <v>4622.964979758397</v>
      </c>
      <c r="F7" s="76">
        <f>+'cmv_c1c2 36'!F62</f>
        <v>4480.4885462325901</v>
      </c>
      <c r="G7" s="76">
        <f>+'cmv_c1c2 36'!G62</f>
        <v>655.34139793583927</v>
      </c>
      <c r="H7" s="76">
        <f>+'cmv_c1c2 36'!H62</f>
        <v>6674.1033002450322</v>
      </c>
      <c r="I7" s="94"/>
      <c r="J7" s="94"/>
      <c r="K7" s="94"/>
      <c r="L7" s="2"/>
      <c r="M7" s="76"/>
      <c r="N7" s="76"/>
      <c r="O7" s="76"/>
      <c r="P7" s="76"/>
      <c r="Q7" s="76"/>
      <c r="R7" s="76"/>
      <c r="S7" s="76"/>
    </row>
    <row r="8" spans="1:19">
      <c r="A8" s="2" t="s">
        <v>224</v>
      </c>
      <c r="B8" s="76">
        <f>'cmv_c3 36'!B62</f>
        <v>15288.500497252451</v>
      </c>
      <c r="C8" s="76">
        <f>'cmv_c3 36'!AO62</f>
        <v>42.680856350120365</v>
      </c>
      <c r="D8" s="76">
        <f>'cmv_c3 36'!D62</f>
        <v>116699.95538751026</v>
      </c>
      <c r="E8" s="76">
        <f>'cmv_c3 36'!E62</f>
        <v>2410.3622890813349</v>
      </c>
      <c r="F8" s="76">
        <f>'cmv_c3 36'!F62</f>
        <v>2217.5327135180901</v>
      </c>
      <c r="G8" s="76">
        <f>'cmv_c3 36'!G62</f>
        <v>4964.4858583170299</v>
      </c>
      <c r="H8" s="76">
        <f>'cmv_c3 36'!H62</f>
        <v>9426.3702365638528</v>
      </c>
      <c r="I8" s="94"/>
      <c r="J8" s="94"/>
      <c r="K8" s="94"/>
      <c r="L8" s="2"/>
      <c r="M8" s="76"/>
      <c r="N8" s="76"/>
      <c r="O8" s="76"/>
      <c r="P8" s="76"/>
      <c r="Q8" s="76"/>
      <c r="R8" s="76"/>
      <c r="S8" s="76"/>
    </row>
    <row r="9" spans="1:19">
      <c r="A9" s="2" t="s">
        <v>225</v>
      </c>
      <c r="B9" s="76"/>
      <c r="C9" s="76">
        <f>fertilizer!B62</f>
        <v>1636229.2889629332</v>
      </c>
      <c r="D9" s="76"/>
      <c r="E9" s="76"/>
      <c r="F9" s="76"/>
      <c r="G9" s="76"/>
      <c r="H9" s="76"/>
      <c r="I9" s="94"/>
      <c r="J9" s="94"/>
      <c r="K9" s="94"/>
      <c r="L9" s="2"/>
      <c r="M9" s="76"/>
      <c r="N9" s="76"/>
      <c r="O9" s="76"/>
      <c r="P9" s="76"/>
      <c r="Q9" s="76"/>
      <c r="R9" s="76"/>
      <c r="S9" s="76"/>
    </row>
    <row r="10" spans="1:19">
      <c r="A10" s="2" t="s">
        <v>226</v>
      </c>
      <c r="B10" s="76"/>
      <c r="C10" s="76">
        <f>livestock!B62+livestock!AD55</f>
        <v>2582190.6283249613</v>
      </c>
      <c r="D10" s="76"/>
      <c r="E10" s="76"/>
      <c r="F10" s="76"/>
      <c r="G10" s="76"/>
      <c r="H10" s="76">
        <f>livestock!C62+livestock!AP55</f>
        <v>226398.55903114853</v>
      </c>
      <c r="I10" s="94"/>
      <c r="J10" s="94"/>
      <c r="K10" s="94"/>
      <c r="L10" s="2"/>
      <c r="M10" s="76"/>
      <c r="N10" s="76"/>
      <c r="O10" s="76"/>
      <c r="P10" s="76"/>
      <c r="Q10" s="76"/>
      <c r="R10" s="76"/>
      <c r="S10" s="76"/>
    </row>
    <row r="11" spans="1:19">
      <c r="A11" s="2" t="s">
        <v>227</v>
      </c>
      <c r="B11" s="76">
        <f>+nonpt!B62+nonpt!AE55</f>
        <v>1927717.0246781099</v>
      </c>
      <c r="C11" s="76">
        <f>+nonpt!C62+nonpt!AU55</f>
        <v>102919.18011394584</v>
      </c>
      <c r="D11" s="76">
        <f>+nonpt!D62+nonpt!AZ55</f>
        <v>740302.77750649757</v>
      </c>
      <c r="E11" s="76">
        <f>+nonpt!E62+nonpt!BK55</f>
        <v>572646.84990338772</v>
      </c>
      <c r="F11" s="76">
        <f>+nonpt!F62+nonpt!BL55</f>
        <v>475203.66884137032</v>
      </c>
      <c r="G11" s="76">
        <f>+nonpt!G62+nonpt!BZ55</f>
        <v>166409.35680002993</v>
      </c>
      <c r="H11" s="76">
        <f>+nonpt!H62+nonpt!CG55</f>
        <v>818460.05985367252</v>
      </c>
      <c r="I11" s="94"/>
      <c r="J11" s="94"/>
      <c r="K11" s="94"/>
      <c r="L11" s="2"/>
      <c r="M11" s="76"/>
      <c r="N11" s="76"/>
      <c r="O11" s="76"/>
      <c r="P11" s="76"/>
      <c r="Q11" s="76"/>
      <c r="R11" s="76"/>
      <c r="S11" s="76"/>
    </row>
    <row r="12" spans="1:19">
      <c r="A12" s="2" t="s">
        <v>228</v>
      </c>
      <c r="B12" s="76">
        <f>+nonroad!B62+nonroad!Y55</f>
        <v>10477852.485606847</v>
      </c>
      <c r="C12" s="76">
        <f>+nonroad!C62+nonroad!AM55</f>
        <v>1925.1752516413683</v>
      </c>
      <c r="D12" s="76">
        <f>+nonroad!D62+nonroad!AR55</f>
        <v>988242.448887181</v>
      </c>
      <c r="E12" s="76">
        <f>+nonroad!E62+nonroad!BA55</f>
        <v>96214.86452178302</v>
      </c>
      <c r="F12" s="76">
        <f>+nonroad!F62+nonroad!BB55</f>
        <v>90744.365415384047</v>
      </c>
      <c r="G12" s="76">
        <f>+nonroad!G62+nonroad!BN55</f>
        <v>1371.7495487546348</v>
      </c>
      <c r="H12" s="76">
        <f>+nonroad!H62+nonroad!BS55</f>
        <v>1016922.671118458</v>
      </c>
      <c r="I12" s="94"/>
      <c r="J12" s="94"/>
      <c r="K12" s="94"/>
      <c r="L12" s="2"/>
      <c r="M12" s="76"/>
      <c r="N12" s="76"/>
      <c r="O12" s="76"/>
      <c r="P12" s="76"/>
      <c r="Q12" s="76"/>
      <c r="R12" s="76"/>
      <c r="S12" s="76"/>
    </row>
    <row r="13" spans="1:19">
      <c r="A13" s="2" t="s">
        <v>229</v>
      </c>
      <c r="B13" s="76">
        <f>+np_oilgas!B62</f>
        <v>661167.48583152995</v>
      </c>
      <c r="C13" s="76">
        <f>+np_oilgas!C62</f>
        <v>37.640924008800006</v>
      </c>
      <c r="D13" s="76">
        <f>+np_oilgas!D62</f>
        <v>668402.91161970887</v>
      </c>
      <c r="E13" s="76">
        <f>+np_oilgas!E62</f>
        <v>12668.6602528897</v>
      </c>
      <c r="F13" s="76">
        <f>+np_oilgas!F62</f>
        <v>12507.913607417699</v>
      </c>
      <c r="G13" s="76">
        <f>+np_oilgas!G62</f>
        <v>55360.068973720801</v>
      </c>
      <c r="H13" s="76">
        <f>+np_oilgas!H62</f>
        <v>2414209.0483917599</v>
      </c>
      <c r="I13" s="94"/>
      <c r="J13" s="94"/>
      <c r="K13" s="94"/>
      <c r="L13" s="2"/>
      <c r="M13" s="76"/>
      <c r="N13" s="76"/>
      <c r="O13" s="76"/>
      <c r="P13" s="76"/>
      <c r="Q13" s="76"/>
      <c r="R13" s="76"/>
      <c r="S13" s="76"/>
    </row>
    <row r="14" spans="1:19">
      <c r="A14" s="2" t="s">
        <v>230</v>
      </c>
      <c r="B14" s="76">
        <f>np_solvents!B62</f>
        <v>35.896657664999999</v>
      </c>
      <c r="C14" s="76">
        <f>np_solvents!C62</f>
        <v>57.642322060999987</v>
      </c>
      <c r="D14" s="76">
        <f>np_solvents!D62</f>
        <v>33.519220140000002</v>
      </c>
      <c r="E14" s="76">
        <f>np_solvents!E62</f>
        <v>469.15945884000001</v>
      </c>
      <c r="F14" s="76">
        <f>np_solvents!F62</f>
        <v>448.2695524400001</v>
      </c>
      <c r="G14" s="76">
        <f>np_solvents!G62</f>
        <v>5.453619861</v>
      </c>
      <c r="H14" s="76">
        <f>np_solvents!H62+np_solvents!BY55</f>
        <v>2336846.1605709489</v>
      </c>
      <c r="I14" s="94"/>
      <c r="J14" s="94"/>
      <c r="K14" s="94"/>
      <c r="L14" s="2"/>
      <c r="M14" s="76"/>
      <c r="N14" s="76"/>
      <c r="O14" s="76"/>
      <c r="P14" s="76"/>
      <c r="Q14" s="76"/>
      <c r="R14" s="76"/>
      <c r="S14" s="76"/>
    </row>
    <row r="15" spans="1:19">
      <c r="A15" s="2" t="s">
        <v>231</v>
      </c>
      <c r="B15" s="76">
        <f>'onroad all'!Q64</f>
        <v>17049875.99517167</v>
      </c>
      <c r="C15" s="76">
        <f>'onroad all'!AR64</f>
        <v>103263.86758293495</v>
      </c>
      <c r="D15" s="76">
        <f>'onroad all'!AG64+'onroad all'!AT64+'onroad all'!AU64</f>
        <v>2828220.979202732</v>
      </c>
      <c r="E15" s="76">
        <f>'onroad all'!BI64</f>
        <v>207767.36500378393</v>
      </c>
      <c r="F15" s="76">
        <f>'onroad all'!BL64</f>
        <v>88334.315514381975</v>
      </c>
      <c r="G15" s="76">
        <f>'onroad all'!CB64</f>
        <v>22628.760749016619</v>
      </c>
      <c r="H15" s="76">
        <f>'onroad all'!CN64</f>
        <v>1173091.0150775292</v>
      </c>
      <c r="I15" s="94"/>
      <c r="J15" s="94"/>
      <c r="K15" s="94"/>
      <c r="L15" s="2"/>
      <c r="M15" s="76"/>
      <c r="N15" s="76"/>
      <c r="O15" s="76"/>
      <c r="P15" s="76"/>
      <c r="Q15" s="76"/>
      <c r="R15" s="76"/>
      <c r="S15" s="76"/>
    </row>
    <row r="16" spans="1:19">
      <c r="A16" s="2" t="s">
        <v>232</v>
      </c>
      <c r="B16" s="76">
        <f>+pt_oilgas!B62</f>
        <v>200740.160277627</v>
      </c>
      <c r="C16" s="76">
        <f>+pt_oilgas!C62</f>
        <v>434.39660867919997</v>
      </c>
      <c r="D16" s="76">
        <f>+pt_oilgas!D62</f>
        <v>385649.06840902992</v>
      </c>
      <c r="E16" s="76">
        <f>+pt_oilgas!E62</f>
        <v>13663.3760983794</v>
      </c>
      <c r="F16" s="76">
        <f>+pt_oilgas!F62</f>
        <v>13046.713070601301</v>
      </c>
      <c r="G16" s="76">
        <f>+pt_oilgas!G62</f>
        <v>39003.1389834734</v>
      </c>
      <c r="H16" s="76">
        <f>+pt_oilgas!H62</f>
        <v>232995.05096838903</v>
      </c>
      <c r="I16" s="94"/>
      <c r="J16" s="94"/>
      <c r="K16" s="94"/>
      <c r="L16" s="2"/>
      <c r="M16" s="76"/>
      <c r="N16" s="76"/>
      <c r="O16" s="76"/>
      <c r="P16" s="76"/>
      <c r="Q16" s="76"/>
      <c r="R16" s="76"/>
      <c r="S16" s="76"/>
    </row>
    <row r="17" spans="1:19">
      <c r="A17" s="2" t="s">
        <v>233</v>
      </c>
      <c r="B17" s="76">
        <f>ptagfire!B62</f>
        <v>421835.97267498454</v>
      </c>
      <c r="C17" s="76">
        <f>ptagfire!C62</f>
        <v>93684.782281399734</v>
      </c>
      <c r="D17" s="76">
        <f>ptagfire!D62</f>
        <v>17935.088501100112</v>
      </c>
      <c r="E17" s="76">
        <f>ptagfire!E62</f>
        <v>59967.93605999944</v>
      </c>
      <c r="F17" s="76">
        <f>ptagfire!F62</f>
        <v>38050.349967900467</v>
      </c>
      <c r="G17" s="76">
        <f>ptagfire!G62</f>
        <v>7450.749664180159</v>
      </c>
      <c r="H17" s="76">
        <f>ptagfire!H62</f>
        <v>63725.718088502523</v>
      </c>
      <c r="I17" s="94"/>
      <c r="J17" s="94"/>
      <c r="K17" s="94"/>
      <c r="L17" s="2"/>
      <c r="M17" s="76"/>
      <c r="N17" s="76"/>
      <c r="O17" s="76"/>
      <c r="P17" s="76"/>
      <c r="Q17" s="76"/>
      <c r="R17" s="76"/>
      <c r="S17" s="76"/>
    </row>
    <row r="18" spans="1:19">
      <c r="A18" s="2" t="s">
        <v>234</v>
      </c>
      <c r="B18" s="76">
        <f>+ptegu!B62+ptegu!AE55</f>
        <v>573369.81817275798</v>
      </c>
      <c r="C18" s="76">
        <f>+ptegu!C62+ptegu!AU55</f>
        <v>21576.114364440004</v>
      </c>
      <c r="D18" s="76">
        <f>ptegu!AZ61</f>
        <v>1143369.3402817298</v>
      </c>
      <c r="E18" s="76">
        <f>+ptegu!E62+ptegu!BK55</f>
        <v>157109.65986066946</v>
      </c>
      <c r="F18" s="76">
        <f>+ptegu!F62+ptegu!BL55</f>
        <v>127073.42576478532</v>
      </c>
      <c r="G18" s="76">
        <f>ptegu!BZ61</f>
        <v>1314836.1537178913</v>
      </c>
      <c r="H18" s="76">
        <f>+ptegu!H62+ptegu!CG55</f>
        <v>32616.198241674549</v>
      </c>
      <c r="I18" s="94"/>
      <c r="J18" s="94"/>
      <c r="K18" s="94"/>
      <c r="L18" s="2"/>
      <c r="M18" s="76"/>
      <c r="N18" s="76"/>
      <c r="O18" s="76"/>
      <c r="P18" s="76"/>
      <c r="Q18" s="76"/>
      <c r="R18" s="76"/>
      <c r="S18" s="76"/>
    </row>
    <row r="19" spans="1:19">
      <c r="A19" s="2" t="s">
        <v>235</v>
      </c>
      <c r="B19" s="76">
        <f>'ptfire-rx'!B62</f>
        <v>10873069.758991253</v>
      </c>
      <c r="C19" s="76">
        <f>'ptfire-rx'!C62</f>
        <v>177628.7978240152</v>
      </c>
      <c r="D19" s="76">
        <f>'ptfire-rx'!D62</f>
        <v>182473.02705399174</v>
      </c>
      <c r="E19" s="76">
        <f>'ptfire-rx'!E62</f>
        <v>1168799.9037790077</v>
      </c>
      <c r="F19" s="76">
        <f>'ptfire-rx'!F62</f>
        <v>1001911.8779520853</v>
      </c>
      <c r="G19" s="76">
        <f>'ptfire-rx'!G62</f>
        <v>91868.167182007019</v>
      </c>
      <c r="H19" s="76">
        <f>'ptfire-rx'!H62</f>
        <v>2617764.754449869</v>
      </c>
      <c r="I19" s="94"/>
      <c r="J19" s="94"/>
      <c r="K19" s="94"/>
      <c r="L19" s="2"/>
      <c r="M19" s="76"/>
      <c r="N19" s="76"/>
      <c r="O19" s="76"/>
      <c r="P19" s="76"/>
      <c r="Q19" s="76"/>
      <c r="R19" s="76"/>
      <c r="S19" s="76"/>
    </row>
    <row r="20" spans="1:19">
      <c r="A20" s="2" t="s">
        <v>236</v>
      </c>
      <c r="B20" s="76">
        <f>'ptfire-wild'!B62</f>
        <v>10275915.85083797</v>
      </c>
      <c r="C20" s="76">
        <f>'ptfire-wild'!C62</f>
        <v>168797.55057699923</v>
      </c>
      <c r="D20" s="76">
        <f>'ptfire-wild'!D62</f>
        <v>147585.4869900012</v>
      </c>
      <c r="E20" s="76">
        <f>'ptfire-wild'!E62</f>
        <v>1051942.171462999</v>
      </c>
      <c r="F20" s="76">
        <f>'ptfire-wild'!F62</f>
        <v>891476.41650299518</v>
      </c>
      <c r="G20" s="76">
        <f>'ptfire-wild'!G62</f>
        <v>79477.787251999878</v>
      </c>
      <c r="H20" s="76">
        <f>'ptfire-wild'!H62</f>
        <v>2426464.7922499771</v>
      </c>
      <c r="I20" s="94"/>
      <c r="J20" s="94"/>
      <c r="K20" s="94"/>
      <c r="L20" s="2"/>
      <c r="M20" s="76"/>
      <c r="N20" s="76"/>
      <c r="O20" s="76"/>
      <c r="P20" s="76"/>
      <c r="Q20" s="76"/>
      <c r="R20" s="76"/>
      <c r="S20" s="76"/>
    </row>
    <row r="21" spans="1:19">
      <c r="A21" s="2" t="s">
        <v>237</v>
      </c>
      <c r="B21" s="76">
        <f>+ptnonipm!B62+ptnonipm!AE55</f>
        <v>1378776.1928794838</v>
      </c>
      <c r="C21" s="76">
        <f>+ptnonipm!C62+ptnonipm!AU55</f>
        <v>60792.594722719048</v>
      </c>
      <c r="D21" s="76">
        <f>+ptnonipm!D62+ptnonipm!AZ55</f>
        <v>895043.91389389685</v>
      </c>
      <c r="E21" s="76">
        <f>+ptnonipm!E62+ptnonipm!BK55</f>
        <v>388517.22534463491</v>
      </c>
      <c r="F21" s="76">
        <f>+ptnonipm!F62+ptnonipm!BL55</f>
        <v>242525.76166861295</v>
      </c>
      <c r="G21" s="76">
        <f>+ptnonipm!G62+ptnonipm!BZ55</f>
        <v>561234.39168044727</v>
      </c>
      <c r="H21" s="76">
        <f>+ptnonipm!H62+ptnonipm!CG55</f>
        <v>766023.64761478815</v>
      </c>
      <c r="I21" s="94"/>
      <c r="J21" s="94"/>
      <c r="K21" s="94"/>
      <c r="L21" s="2"/>
      <c r="M21" s="76"/>
      <c r="N21" s="76"/>
      <c r="O21" s="76"/>
      <c r="P21" s="76"/>
      <c r="Q21" s="76"/>
      <c r="R21" s="76"/>
      <c r="S21" s="76"/>
    </row>
    <row r="22" spans="1:19">
      <c r="A22" s="2" t="s">
        <v>238</v>
      </c>
      <c r="B22" s="76">
        <f>+rail!B61</f>
        <v>117171.07865966033</v>
      </c>
      <c r="C22" s="76">
        <f>+rail!C61</f>
        <v>364.74384030721967</v>
      </c>
      <c r="D22" s="76">
        <f>+rail!D61</f>
        <v>570969.46004280646</v>
      </c>
      <c r="E22" s="76">
        <f>+rail!E61</f>
        <v>15493.778514102538</v>
      </c>
      <c r="F22" s="76">
        <f>+rail!F61</f>
        <v>15004.707571379049</v>
      </c>
      <c r="G22" s="76">
        <f>+rail!G61</f>
        <v>726.77392770785889</v>
      </c>
      <c r="H22" s="76">
        <f>+rail!H61</f>
        <v>24947.283578908067</v>
      </c>
      <c r="I22" s="94"/>
      <c r="J22" s="94"/>
      <c r="K22" s="94"/>
      <c r="L22" s="2"/>
      <c r="M22" s="76"/>
      <c r="N22" s="76"/>
      <c r="O22" s="76"/>
      <c r="P22" s="76"/>
      <c r="Q22" s="76"/>
      <c r="R22" s="76"/>
      <c r="S22" s="76"/>
    </row>
    <row r="23" spans="1:19">
      <c r="A23" s="2" t="s">
        <v>239</v>
      </c>
      <c r="B23" s="76">
        <f>+rwc!B62+rwc!AA55</f>
        <v>2184697.9698545923</v>
      </c>
      <c r="C23" s="76">
        <f>+rwc!C62+rwc!AP55</f>
        <v>16440.911845738465</v>
      </c>
      <c r="D23" s="76">
        <f>+rwc!D62+rwc!AU55</f>
        <v>34563.751918339556</v>
      </c>
      <c r="E23" s="76">
        <f>+rwc!E62+rwc!BF55</f>
        <v>301273.35005699709</v>
      </c>
      <c r="F23" s="76">
        <f>+rwc!F62+rwc!BG55</f>
        <v>300412.48305259988</v>
      </c>
      <c r="G23" s="76">
        <f>+rwc!G62+rwc!BU55</f>
        <v>8062.4907308868342</v>
      </c>
      <c r="H23" s="76">
        <f>+rwc!H62+rwc!CB55</f>
        <v>324549.12794175616</v>
      </c>
      <c r="I23" s="94"/>
      <c r="J23" s="94"/>
      <c r="K23" s="94"/>
      <c r="L23" s="2"/>
      <c r="M23" s="76"/>
      <c r="N23" s="76"/>
      <c r="O23" s="76"/>
      <c r="P23" s="76"/>
      <c r="Q23" s="76"/>
      <c r="R23" s="76"/>
      <c r="S23" s="76"/>
    </row>
    <row r="24" spans="1:19">
      <c r="A24" s="94"/>
      <c r="B24" s="76"/>
      <c r="C24" s="76"/>
      <c r="D24" s="76"/>
      <c r="E24" s="76"/>
      <c r="F24" s="76"/>
      <c r="G24" s="76"/>
      <c r="H24" s="76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</row>
    <row r="25" spans="1:19">
      <c r="A25" s="2" t="s">
        <v>240</v>
      </c>
      <c r="B25" s="1">
        <f>SUM(B5:B23)</f>
        <v>56671851.841834992</v>
      </c>
      <c r="C25" s="1">
        <f t="shared" ref="C25:H25" si="0">SUM(C5:C23)</f>
        <v>4966472.2323502554</v>
      </c>
      <c r="D25" s="1">
        <f t="shared" si="0"/>
        <v>9020015.3598160855</v>
      </c>
      <c r="E25" s="1">
        <f t="shared" si="0"/>
        <v>9759438.3878276013</v>
      </c>
      <c r="F25" s="1">
        <f t="shared" si="0"/>
        <v>4101783.7034290307</v>
      </c>
      <c r="G25" s="1">
        <f t="shared" si="0"/>
        <v>2370571.9860804109</v>
      </c>
      <c r="H25" s="1">
        <f t="shared" si="0"/>
        <v>14546158.409703812</v>
      </c>
      <c r="I25" s="94"/>
      <c r="J25" s="94"/>
      <c r="K25" s="94"/>
      <c r="L25" s="2"/>
      <c r="M25" s="1"/>
      <c r="N25" s="1"/>
      <c r="O25" s="1"/>
      <c r="P25" s="1"/>
      <c r="Q25" s="1"/>
      <c r="R25" s="1"/>
      <c r="S25" s="1"/>
    </row>
    <row r="26" spans="1:19">
      <c r="A26" s="94"/>
      <c r="B26" s="76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</row>
    <row r="27" spans="1:19">
      <c r="A27" s="2" t="s">
        <v>241</v>
      </c>
      <c r="B27" s="76">
        <f>'biogenics 36'!H53</f>
        <v>3987520.3079629932</v>
      </c>
      <c r="C27" s="94"/>
      <c r="D27" s="76">
        <f>'biogenics 36'!T53</f>
        <v>996045.55547120434</v>
      </c>
      <c r="E27" s="94"/>
      <c r="F27" s="94"/>
      <c r="G27" s="94"/>
      <c r="H27" s="76">
        <f>'biogenics 36'!Z53</f>
        <v>26186778.661518957</v>
      </c>
      <c r="I27" s="94"/>
      <c r="J27" s="94"/>
      <c r="K27" s="94"/>
      <c r="L27" s="2"/>
      <c r="M27" s="76"/>
      <c r="N27" s="94"/>
      <c r="O27" s="76"/>
      <c r="P27" s="94"/>
      <c r="Q27" s="94"/>
      <c r="R27" s="94"/>
      <c r="S27" s="76"/>
    </row>
    <row r="28" spans="1:19">
      <c r="A28" s="2" t="s">
        <v>242</v>
      </c>
      <c r="B28" s="1">
        <f>B27+B25</f>
        <v>60659372.149797983</v>
      </c>
      <c r="C28" s="1">
        <f t="shared" ref="C28:H28" si="1">C27+C25</f>
        <v>4966472.2323502554</v>
      </c>
      <c r="D28" s="1">
        <f t="shared" si="1"/>
        <v>10016060.91528729</v>
      </c>
      <c r="E28" s="1">
        <f t="shared" si="1"/>
        <v>9759438.3878276013</v>
      </c>
      <c r="F28" s="1">
        <f t="shared" si="1"/>
        <v>4101783.7034290307</v>
      </c>
      <c r="G28" s="1">
        <f t="shared" si="1"/>
        <v>2370571.9860804109</v>
      </c>
      <c r="H28" s="1">
        <f t="shared" si="1"/>
        <v>40732937.071222767</v>
      </c>
      <c r="I28" s="94"/>
      <c r="J28" s="94"/>
      <c r="K28" s="94"/>
      <c r="L28" s="2"/>
      <c r="M28" s="1"/>
      <c r="N28" s="1"/>
      <c r="O28" s="1"/>
      <c r="P28" s="1"/>
      <c r="Q28" s="1"/>
      <c r="R28" s="1"/>
      <c r="S28" s="1"/>
    </row>
    <row r="29" spans="1:19">
      <c r="A29" s="94"/>
      <c r="B29" s="76"/>
      <c r="C29" s="76"/>
      <c r="D29" s="76"/>
      <c r="E29" s="76"/>
      <c r="F29" s="76"/>
      <c r="G29" s="76"/>
      <c r="H29" s="76"/>
      <c r="I29" s="94"/>
      <c r="J29" s="94"/>
      <c r="K29" s="94"/>
      <c r="L29" s="94"/>
      <c r="M29" s="76"/>
      <c r="N29" s="76"/>
      <c r="O29" s="76"/>
      <c r="P29" s="76"/>
      <c r="Q29" s="76"/>
      <c r="R29" s="76"/>
      <c r="S29" s="76"/>
    </row>
    <row r="30" spans="1:19">
      <c r="A30" s="2" t="s">
        <v>243</v>
      </c>
      <c r="B30" s="76"/>
      <c r="C30" s="94"/>
      <c r="D30" s="94"/>
      <c r="E30" s="76"/>
      <c r="F30" s="94"/>
      <c r="G30" s="94"/>
      <c r="H30" s="76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</row>
    <row r="31" spans="1:19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76"/>
      <c r="O31" s="94"/>
      <c r="P31" s="94"/>
      <c r="Q31" s="94"/>
      <c r="R31" s="94"/>
      <c r="S31" s="94"/>
    </row>
    <row r="32" spans="1:19">
      <c r="A32" s="94"/>
      <c r="B32" s="76"/>
      <c r="C32" s="76"/>
      <c r="D32" s="76"/>
      <c r="E32" s="76"/>
      <c r="F32" s="76"/>
      <c r="G32" s="76"/>
      <c r="H32" s="76"/>
      <c r="I32" s="94"/>
      <c r="J32" s="94"/>
      <c r="K32" s="94"/>
      <c r="L32" s="94"/>
      <c r="M32" s="76"/>
      <c r="N32" s="76"/>
      <c r="O32" s="76"/>
      <c r="P32" s="76"/>
      <c r="Q32" s="76"/>
      <c r="R32" s="76"/>
      <c r="S32" s="76"/>
    </row>
    <row r="34" spans="1:16">
      <c r="A34" s="2" t="s">
        <v>266</v>
      </c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</row>
    <row r="35" spans="1:16">
      <c r="A35" s="2" t="s">
        <v>220</v>
      </c>
      <c r="B35" s="2" t="s">
        <v>53</v>
      </c>
      <c r="C35" s="2" t="s">
        <v>81</v>
      </c>
      <c r="D35" s="2" t="s">
        <v>161</v>
      </c>
      <c r="E35" s="2" t="s">
        <v>162</v>
      </c>
      <c r="F35" s="2" t="s">
        <v>163</v>
      </c>
      <c r="G35" s="2" t="s">
        <v>139</v>
      </c>
      <c r="H35" s="2" t="s">
        <v>164</v>
      </c>
      <c r="I35" s="94"/>
      <c r="J35" s="94"/>
      <c r="K35" s="94"/>
      <c r="L35" s="94"/>
      <c r="M35" s="94"/>
      <c r="N35" s="94"/>
      <c r="O35" s="94"/>
      <c r="P35" s="94"/>
    </row>
    <row r="36" spans="1:16">
      <c r="A36" s="94" t="s">
        <v>245</v>
      </c>
      <c r="B36" s="76"/>
      <c r="C36" s="76">
        <f>'canada_ag 36US3'!AA18</f>
        <v>508076.97566602513</v>
      </c>
      <c r="D36" s="76"/>
      <c r="E36" s="76"/>
      <c r="F36" s="76"/>
      <c r="G36" s="76"/>
      <c r="H36" s="76">
        <f>'canada_ag 36US3'!AM18</f>
        <v>107843.36287813399</v>
      </c>
      <c r="I36" s="94"/>
      <c r="J36" s="94"/>
      <c r="K36" s="94"/>
      <c r="L36" s="94"/>
      <c r="M36" s="94"/>
      <c r="N36" s="94"/>
      <c r="O36" s="94"/>
      <c r="P36" s="94"/>
    </row>
    <row r="37" spans="1:16">
      <c r="A37" s="94" t="s">
        <v>246</v>
      </c>
      <c r="B37" s="76">
        <f>'canada_og2D 36US3'!U11</f>
        <v>730.3587422456784</v>
      </c>
      <c r="C37" s="76">
        <f>'canada_og2D 36US3'!AJ11</f>
        <v>7.4184901646301125</v>
      </c>
      <c r="D37" s="76">
        <f>'canada_og2D 36US3'!AO11</f>
        <v>3538.1842427229881</v>
      </c>
      <c r="E37" s="76">
        <f>'canada_og2D 36US3'!AZ11</f>
        <v>202.74299234351358</v>
      </c>
      <c r="F37" s="76">
        <f>'canada_og2D 36US3'!BA11</f>
        <v>202.74279684759009</v>
      </c>
      <c r="G37" s="76">
        <f>'canada_og2D 36US3'!BO11</f>
        <v>4419.6213208293757</v>
      </c>
      <c r="H37" s="76">
        <f>'canada_og2D 36US3'!BV11</f>
        <v>604561.52478414006</v>
      </c>
      <c r="I37" s="94"/>
      <c r="J37" s="94"/>
      <c r="K37" s="94"/>
      <c r="L37" s="94"/>
      <c r="M37" s="94"/>
      <c r="N37" s="94"/>
      <c r="O37" s="94"/>
      <c r="P37" s="94"/>
    </row>
    <row r="38" spans="1:16">
      <c r="A38" s="27" t="s">
        <v>247</v>
      </c>
      <c r="B38" s="27"/>
      <c r="C38" s="27"/>
      <c r="D38" s="27"/>
      <c r="E38" s="25">
        <f>'othafdust 36US3'!AZ18</f>
        <v>583720.44406381936</v>
      </c>
      <c r="F38" s="25">
        <f>'othafdust 36US3'!BA18</f>
        <v>90878.020348000326</v>
      </c>
      <c r="G38" s="2"/>
      <c r="H38" s="2"/>
      <c r="I38" s="94"/>
      <c r="J38" s="94"/>
      <c r="K38" s="94"/>
      <c r="L38" s="94"/>
      <c r="M38" s="94"/>
      <c r="N38" s="94"/>
      <c r="O38" s="94"/>
      <c r="P38" s="94"/>
    </row>
    <row r="39" spans="1:16">
      <c r="A39" s="94" t="s">
        <v>248</v>
      </c>
      <c r="B39" s="76">
        <f>'othar 36US3'!S50</f>
        <v>2342202.9575720793</v>
      </c>
      <c r="C39" s="76">
        <f>'othar 36US3'!AH50</f>
        <v>4110.5646178121051</v>
      </c>
      <c r="D39" s="76">
        <f>'othar 36US3'!AM50</f>
        <v>340782.28555646277</v>
      </c>
      <c r="E39" s="76">
        <f>'othar 36US3'!AX50</f>
        <v>236932.53689158842</v>
      </c>
      <c r="F39" s="76">
        <f>'othar 36US3'!AY50</f>
        <v>186082.65228898881</v>
      </c>
      <c r="G39" s="76">
        <f>'othar 36US3'!BM50</f>
        <v>17051.9067536166</v>
      </c>
      <c r="H39" s="76">
        <f>'othar 36US3'!BT50</f>
        <v>763150.41518120188</v>
      </c>
      <c r="I39" s="94"/>
      <c r="J39" s="94"/>
      <c r="K39" s="94"/>
      <c r="L39" s="94"/>
      <c r="M39" s="94"/>
      <c r="N39" s="94"/>
      <c r="O39" s="94"/>
      <c r="P39" s="94"/>
    </row>
    <row r="40" spans="1:16">
      <c r="A40" s="94" t="s">
        <v>249</v>
      </c>
      <c r="B40" s="76">
        <f>'onroad_can 36US3'!S50</f>
        <v>1731621.210805712</v>
      </c>
      <c r="C40" s="76">
        <f>'onroad_can 36US3'!AH50</f>
        <v>7432.886109596061</v>
      </c>
      <c r="D40" s="76">
        <f>'onroad_can 36US3'!AM50</f>
        <v>348542.35963844066</v>
      </c>
      <c r="E40" s="76">
        <f>'onroad_can 36US3'!AX50</f>
        <v>24601.24211142935</v>
      </c>
      <c r="F40" s="76">
        <f>'onroad_can 36US3'!AY50</f>
        <v>11818.794681680436</v>
      </c>
      <c r="G40" s="76">
        <f>'onroad_can 36US3'!BM50</f>
        <v>1587.0319932443113</v>
      </c>
      <c r="H40" s="76">
        <f>'onroad_can 36US3'!BT50</f>
        <v>139162.02131656389</v>
      </c>
      <c r="I40" s="94"/>
      <c r="J40" s="94"/>
      <c r="K40" s="94"/>
      <c r="L40" s="94"/>
      <c r="M40" s="94"/>
      <c r="N40" s="94"/>
      <c r="O40" s="94"/>
      <c r="P40" s="94"/>
    </row>
    <row r="41" spans="1:16">
      <c r="A41" s="94" t="s">
        <v>250</v>
      </c>
      <c r="B41" s="76">
        <f>'othpt 36US3'!V50</f>
        <v>1378448.7177041576</v>
      </c>
      <c r="C41" s="76">
        <f>'othpt 36US3'!AK50</f>
        <v>21382.155790092045</v>
      </c>
      <c r="D41" s="76">
        <f>'othpt 36US3'!AP50</f>
        <v>831679.21771645884</v>
      </c>
      <c r="E41" s="76">
        <f>'othpt 36US3'!BA50</f>
        <v>102194.44778023928</v>
      </c>
      <c r="F41" s="76">
        <f>'othpt 36US3'!BB50</f>
        <v>50203.691116134891</v>
      </c>
      <c r="G41" s="76">
        <f>'othpt 36US3'!BP50</f>
        <v>1123746.3378181471</v>
      </c>
      <c r="H41" s="76">
        <f>'othpt 36US3'!BW50</f>
        <v>203318.53763298492</v>
      </c>
      <c r="I41" s="94"/>
      <c r="J41" s="94"/>
      <c r="K41" s="94"/>
      <c r="L41" s="94"/>
      <c r="M41" s="94"/>
      <c r="N41" s="94"/>
      <c r="O41" s="94"/>
      <c r="P41" s="94"/>
    </row>
    <row r="42" spans="1:16">
      <c r="A42" s="94" t="s">
        <v>251</v>
      </c>
      <c r="B42" s="76"/>
      <c r="C42" s="76"/>
      <c r="D42" s="76"/>
      <c r="E42" s="76">
        <f>'othptdust 36US3'!AZ18</f>
        <v>129213.4634522133</v>
      </c>
      <c r="F42" s="76">
        <f>'othptdust 36US3'!BA18</f>
        <v>45051.812918150958</v>
      </c>
      <c r="G42" s="76"/>
      <c r="H42" s="76"/>
      <c r="I42" s="94"/>
      <c r="J42" s="94"/>
      <c r="K42" s="94"/>
      <c r="L42" s="94"/>
      <c r="M42" s="94"/>
      <c r="N42" s="94"/>
      <c r="O42" s="94"/>
      <c r="P42" s="94"/>
    </row>
    <row r="43" spans="1:16">
      <c r="A43" s="94" t="s">
        <v>252</v>
      </c>
      <c r="B43" s="76">
        <f>'ptfire_othna 36US3'!S64</f>
        <v>7465807.0449965512</v>
      </c>
      <c r="C43" s="76">
        <f>'ptfire_othna 36US3'!AI64</f>
        <v>151947.87959957396</v>
      </c>
      <c r="D43" s="76">
        <f>'ptfire_othna 36US3'!AN64</f>
        <v>311054.17794282211</v>
      </c>
      <c r="E43" s="76">
        <f>'ptfire_othna 36US3'!AY64</f>
        <v>1066014.3735802211</v>
      </c>
      <c r="F43" s="76">
        <f>'ptfire_othna 36US3'!AZ64</f>
        <v>902171.06846064748</v>
      </c>
      <c r="G43" s="76">
        <f>'ptfire_othna 36US3'!BN64</f>
        <v>61148.192020070841</v>
      </c>
      <c r="H43" s="76">
        <f>'ptfire_othna 36US3'!BU64</f>
        <v>2114342.6914743874</v>
      </c>
      <c r="I43" s="94"/>
      <c r="J43" s="76"/>
      <c r="K43" s="76"/>
      <c r="L43" s="76"/>
      <c r="M43" s="76"/>
      <c r="N43" s="76"/>
      <c r="O43" s="76"/>
      <c r="P43" s="76"/>
    </row>
    <row r="44" spans="1:16">
      <c r="A44" s="94" t="s">
        <v>253</v>
      </c>
      <c r="B44" s="76">
        <f>'cmv_c1c2 36'!Z64+'cmv_c3 36'!Z64</f>
        <v>13594.106975506411</v>
      </c>
      <c r="C44" s="76">
        <f>'cmv_c1c2 36'!AO64+'cmv_c3 36'!AO64</f>
        <v>45.371351804196308</v>
      </c>
      <c r="D44" s="76">
        <f>'cmv_c1c2 36'!AT64+'cmv_c3 36'!AT64</f>
        <v>119576.60855491091</v>
      </c>
      <c r="E44" s="76">
        <f>'cmv_c1c2 36'!BE64+'cmv_c3 36'!BE64</f>
        <v>2127.7796507051835</v>
      </c>
      <c r="F44" s="76">
        <f>'cmv_c1c2 36'!BF64+'cmv_c3 36'!BF64</f>
        <v>1973.5113947786635</v>
      </c>
      <c r="G44" s="76">
        <f>'cmv_c1c2 36'!BT64+'cmv_c3 36'!BT64</f>
        <v>4034.846533016007</v>
      </c>
      <c r="H44" s="76">
        <f>'cmv_c1c2 36'!CA64+'cmv_c3 36'!CA64</f>
        <v>6724.4608236897529</v>
      </c>
      <c r="I44" s="94"/>
      <c r="J44" s="76"/>
      <c r="K44" s="76"/>
      <c r="L44" s="76"/>
      <c r="M44" s="76"/>
      <c r="N44" s="76"/>
      <c r="O44" s="76"/>
      <c r="P44" s="76"/>
    </row>
    <row r="45" spans="1:16">
      <c r="A45" s="2" t="s">
        <v>254</v>
      </c>
      <c r="B45" s="1">
        <f>SUM(B36:B44)</f>
        <v>12932404.396796253</v>
      </c>
      <c r="C45" s="1">
        <f t="shared" ref="C45:H45" si="2">SUM(C36:C44)</f>
        <v>693003.25162506814</v>
      </c>
      <c r="D45" s="1">
        <f t="shared" si="2"/>
        <v>1955172.8336518183</v>
      </c>
      <c r="E45" s="1">
        <f t="shared" si="2"/>
        <v>2145007.0305225598</v>
      </c>
      <c r="F45" s="1">
        <f t="shared" si="2"/>
        <v>1288382.2940052291</v>
      </c>
      <c r="G45" s="1">
        <f t="shared" si="2"/>
        <v>1211987.9364389242</v>
      </c>
      <c r="H45" s="1">
        <f t="shared" si="2"/>
        <v>3939103.0140911019</v>
      </c>
      <c r="I45" s="94"/>
      <c r="J45" s="94"/>
      <c r="K45" s="94"/>
      <c r="L45" s="94"/>
      <c r="M45" s="94"/>
      <c r="N45" s="94"/>
      <c r="O45" s="94"/>
      <c r="P45" s="94"/>
    </row>
    <row r="46" spans="1:16">
      <c r="A46" s="94" t="s">
        <v>255</v>
      </c>
      <c r="B46" s="76">
        <f>'othar 36US3'!S51</f>
        <v>1638883.6766699823</v>
      </c>
      <c r="C46" s="76">
        <f>'othar 36US3'!AH51</f>
        <v>574280.66576623474</v>
      </c>
      <c r="D46" s="76">
        <f>'othar 36US3'!AM51</f>
        <v>216198.86157704564</v>
      </c>
      <c r="E46" s="76">
        <f>'othar 36US3'!AX51</f>
        <v>451849.96288532874</v>
      </c>
      <c r="F46" s="76">
        <f>'othar 36US3'!AY51</f>
        <v>243750.15558676564</v>
      </c>
      <c r="G46" s="76">
        <f>'othar 36US3'!BM51</f>
        <v>12232.07289275774</v>
      </c>
      <c r="H46" s="76">
        <f>'othar 36US3'!BT51</f>
        <v>1546910.1043503673</v>
      </c>
      <c r="I46" s="94"/>
      <c r="J46" s="94"/>
      <c r="K46" s="94"/>
      <c r="L46" s="94"/>
      <c r="M46" s="94"/>
      <c r="N46" s="94"/>
      <c r="O46" s="94"/>
      <c r="P46" s="94"/>
    </row>
    <row r="47" spans="1:16">
      <c r="A47" s="94" t="s">
        <v>256</v>
      </c>
      <c r="B47" s="76">
        <f>'onroad_mex 36US3'!Y38</f>
        <v>6240629.5188487992</v>
      </c>
      <c r="C47" s="76">
        <f>'onroad_mex 36US3'!AL38</f>
        <v>10794.554004802767</v>
      </c>
      <c r="D47" s="76">
        <f>'onroad_mex 36US3'!AQ38</f>
        <v>1512464.4753568824</v>
      </c>
      <c r="E47" s="76">
        <f>'onroad_mex 36US3'!BA38</f>
        <v>80530.103801704725</v>
      </c>
      <c r="F47" s="76">
        <f>'onroad_mex 36US3'!BB38</f>
        <v>61808.678088122375</v>
      </c>
      <c r="G47" s="76">
        <f>'onroad_mex 36US3'!BP38</f>
        <v>28020.397250009555</v>
      </c>
      <c r="H47" s="76">
        <f>'onroad_mex 36US3'!BU38</f>
        <v>553804.01370710484</v>
      </c>
      <c r="I47" s="94"/>
      <c r="J47" s="94"/>
      <c r="K47" s="94"/>
      <c r="L47" s="94"/>
      <c r="M47" s="94"/>
      <c r="N47" s="94"/>
      <c r="O47" s="94"/>
      <c r="P47" s="94"/>
    </row>
    <row r="48" spans="1:16">
      <c r="A48" s="94" t="s">
        <v>257</v>
      </c>
      <c r="B48" s="76">
        <f>'othpt 36US3'!V51</f>
        <v>426418.2312484071</v>
      </c>
      <c r="C48" s="76">
        <f>'othpt 36US3'!AK51</f>
        <v>3532.2730718571293</v>
      </c>
      <c r="D48" s="76">
        <f>'othpt 36US3'!AP51</f>
        <v>463773.93191762234</v>
      </c>
      <c r="E48" s="76">
        <f>'othpt 36US3'!BA51</f>
        <v>198038.54572078501</v>
      </c>
      <c r="F48" s="76">
        <f>'othpt 36US3'!BB51</f>
        <v>132579.38899577555</v>
      </c>
      <c r="G48" s="76">
        <f>'othpt 36US3'!BP51</f>
        <v>1538613.6713299782</v>
      </c>
      <c r="H48" s="76">
        <f>'othpt 36US3'!BW51</f>
        <v>115851.16039723225</v>
      </c>
      <c r="I48" s="94"/>
      <c r="J48" s="94"/>
      <c r="K48" s="94"/>
      <c r="L48" s="94"/>
      <c r="M48" s="94"/>
      <c r="N48" s="94"/>
      <c r="O48" s="94"/>
      <c r="P48" s="94"/>
    </row>
    <row r="49" spans="1:22">
      <c r="A49" s="94" t="s">
        <v>258</v>
      </c>
      <c r="B49" s="76">
        <f>'ptfire_othna 36US3'!S65</f>
        <v>5958233.3315216964</v>
      </c>
      <c r="C49" s="76">
        <f>'ptfire_othna 36US3'!AI65</f>
        <v>101557.38417426946</v>
      </c>
      <c r="D49" s="76">
        <f>'ptfire_othna 36US3'!AN65</f>
        <v>285717.96384975925</v>
      </c>
      <c r="E49" s="76">
        <f>'ptfire_othna 36US3'!AY65</f>
        <v>955131.63139407826</v>
      </c>
      <c r="F49" s="76">
        <f>'ptfire_othna 36US3'!AZ65</f>
        <v>629884.94186217559</v>
      </c>
      <c r="G49" s="76">
        <f>'ptfire_othna 36US3'!BN65</f>
        <v>38914.058121338363</v>
      </c>
      <c r="H49" s="76">
        <f>'ptfire_othna 36US3'!BU65</f>
        <v>1853619.4108988775</v>
      </c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 spans="1:22">
      <c r="A50" s="94" t="s">
        <v>259</v>
      </c>
      <c r="B50" s="76">
        <f>'cmv_c1c2 36'!Z65+'cmv_c3 36'!Z65</f>
        <v>64665.421613652725</v>
      </c>
      <c r="C50" s="76">
        <f>'cmv_c1c2 36'!AO65+'cmv_c3 36'!AO65</f>
        <v>1.35482739463284</v>
      </c>
      <c r="D50" s="76">
        <f>'cmv_c1c2 36'!AT65+'cmv_c3 36'!AT65</f>
        <v>205403.36048593486</v>
      </c>
      <c r="E50" s="76">
        <f>'cmv_c1c2 36'!BE65+'cmv_c3 36'!BE65</f>
        <v>16300.01985854232</v>
      </c>
      <c r="F50" s="76">
        <f>'cmv_c1c2 36'!BF65+'cmv_c3 36'!BF65</f>
        <v>15100.138669749958</v>
      </c>
      <c r="G50" s="76">
        <f>'cmv_c1c2 36'!BT65+'cmv_c3 36'!BT65</f>
        <v>109885.85803059459</v>
      </c>
      <c r="H50" s="76">
        <f>'cmv_c1c2 36'!CA65+'cmv_c3 36'!CA65</f>
        <v>8831.7628112358307</v>
      </c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</row>
    <row r="51" spans="1:22">
      <c r="A51" s="2" t="s">
        <v>260</v>
      </c>
      <c r="B51" s="1">
        <f>SUM(B46:B50)</f>
        <v>14328830.179902537</v>
      </c>
      <c r="C51" s="1">
        <f t="shared" ref="C51:H51" si="3">SUM(C46:C50)</f>
        <v>690166.23184455873</v>
      </c>
      <c r="D51" s="1">
        <f t="shared" si="3"/>
        <v>2683558.5931872441</v>
      </c>
      <c r="E51" s="1">
        <f t="shared" si="3"/>
        <v>1701850.2636604393</v>
      </c>
      <c r="F51" s="1">
        <f t="shared" si="3"/>
        <v>1083123.303202589</v>
      </c>
      <c r="G51" s="1">
        <f t="shared" si="3"/>
        <v>1727666.0576246784</v>
      </c>
      <c r="H51" s="1">
        <f t="shared" si="3"/>
        <v>4079016.4521648171</v>
      </c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</row>
    <row r="52" spans="1:22">
      <c r="A52" s="94" t="s">
        <v>261</v>
      </c>
      <c r="B52" s="76">
        <f>'cmv_c1c2 36'!Z59+'cmv_c3 36'!Z59</f>
        <v>36342.938309062862</v>
      </c>
      <c r="C52" s="76">
        <f>'cmv_c1c2 36'!AO59+'cmv_c3 36'!AO59</f>
        <v>161.18614270994271</v>
      </c>
      <c r="D52" s="76">
        <f>'cmv_c1c2 36'!AT59+'cmv_c3 36'!AT59</f>
        <v>312747.67521538981</v>
      </c>
      <c r="E52" s="76">
        <f>'cmv_c1c2 36'!BE59+'cmv_c3 36'!BE59</f>
        <v>9053.4956075124883</v>
      </c>
      <c r="F52" s="76">
        <f>'cmv_c1c2 36'!BF59+'cmv_c3 36'!BF59</f>
        <v>8374.331416297031</v>
      </c>
      <c r="G52" s="76">
        <f>'cmv_c1c2 36'!BT59+'cmv_c3 36'!BT59</f>
        <v>40876.710025175904</v>
      </c>
      <c r="H52" s="76">
        <f>'cmv_c1c2 36'!CA59+'cmv_c3 36'!CA59</f>
        <v>17651.732955860061</v>
      </c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</row>
    <row r="53" spans="1:22">
      <c r="A53" s="94" t="s">
        <v>262</v>
      </c>
      <c r="B53" s="76">
        <f>'cmv_c1c2 36'!Z60+'cmv_c3 36'!Z60</f>
        <v>91453.273809421371</v>
      </c>
      <c r="C53" s="76">
        <f>'cmv_c1c2 36'!AO60+'cmv_c3 36'!AO60</f>
        <v>1236.2195826099364</v>
      </c>
      <c r="D53" s="76">
        <f>'cmv_c1c2 36'!AT60+'cmv_c3 36'!AT60</f>
        <v>1040035.5123124738</v>
      </c>
      <c r="E53" s="76">
        <f>'cmv_c1c2 36'!BE60+'cmv_c3 36'!BE60</f>
        <v>95916.960323767998</v>
      </c>
      <c r="F53" s="76">
        <f>'cmv_c1c2 36'!BF60+'cmv_c3 36'!BF60</f>
        <v>88271.129407582193</v>
      </c>
      <c r="G53" s="76">
        <f>'cmv_c1c2 36'!BT60+'cmv_c3 36'!BT60</f>
        <v>709025.65761992882</v>
      </c>
      <c r="H53" s="76">
        <f>'cmv_c1c2 36'!CA60+'cmv_c3 36'!CA60</f>
        <v>41729.652299145142</v>
      </c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</row>
    <row r="54" spans="1:22">
      <c r="A54" s="94" t="s">
        <v>263</v>
      </c>
      <c r="B54" s="76">
        <f>pt_oilgas!B59</f>
        <v>51872.131500000003</v>
      </c>
      <c r="C54" s="76">
        <f>pt_oilgas!C59</f>
        <v>8.3935383252999998</v>
      </c>
      <c r="D54" s="76">
        <f>pt_oilgas!D59</f>
        <v>49962.026919999997</v>
      </c>
      <c r="E54" s="76">
        <f>pt_oilgas!E59</f>
        <v>636.25494702000003</v>
      </c>
      <c r="F54" s="76">
        <f>pt_oilgas!F59</f>
        <v>635.0949435</v>
      </c>
      <c r="G54" s="76">
        <f>pt_oilgas!G59</f>
        <v>462.05488945000002</v>
      </c>
      <c r="H54" s="76">
        <f>pt_oilgas!H59</f>
        <v>38832.768940000002</v>
      </c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</row>
    <row r="55" spans="1:22">
      <c r="A55" s="2" t="s">
        <v>264</v>
      </c>
      <c r="B55" s="1">
        <f t="shared" ref="B55:H55" si="4">B53+B52+B51+B45+B54</f>
        <v>27440902.92031727</v>
      </c>
      <c r="C55" s="1">
        <f t="shared" si="4"/>
        <v>1384575.2827332721</v>
      </c>
      <c r="D55" s="1">
        <f t="shared" si="4"/>
        <v>6041476.6412869263</v>
      </c>
      <c r="E55" s="1">
        <f t="shared" si="4"/>
        <v>3952464.0050613</v>
      </c>
      <c r="F55" s="1">
        <f t="shared" si="4"/>
        <v>2468786.1529751974</v>
      </c>
      <c r="G55" s="1">
        <f t="shared" si="4"/>
        <v>3690018.416598157</v>
      </c>
      <c r="H55" s="1">
        <f t="shared" si="4"/>
        <v>8116333.6204509242</v>
      </c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</row>
    <row r="58" spans="1:22">
      <c r="A58" s="94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</row>
    <row r="59" spans="1:22">
      <c r="A59" s="27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</row>
    <row r="60" spans="1:22">
      <c r="A60" s="27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</row>
    <row r="61" spans="1:22">
      <c r="A61" s="27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</row>
    <row r="62" spans="1:22">
      <c r="A62" s="27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</row>
    <row r="63" spans="1:22">
      <c r="A63" s="27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</row>
    <row r="64" spans="1:22">
      <c r="A64" s="27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94"/>
      <c r="N64" s="76"/>
      <c r="O64" s="76"/>
      <c r="P64" s="76"/>
      <c r="Q64" s="76"/>
      <c r="R64" s="76"/>
      <c r="S64" s="76"/>
      <c r="T64" s="76"/>
      <c r="U64" s="76"/>
      <c r="V64" s="76"/>
    </row>
    <row r="65" spans="1:22">
      <c r="A65" s="27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</row>
    <row r="66" spans="1:22">
      <c r="A66" s="27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</row>
    <row r="67" spans="1:22">
      <c r="A67" s="27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</row>
    <row r="68" spans="1:22">
      <c r="A68" s="27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</row>
    <row r="69" spans="1:22">
      <c r="A69" s="27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</row>
    <row r="70" spans="1:22">
      <c r="A70" s="94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</row>
    <row r="71" spans="1:22">
      <c r="A71" s="94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</row>
    <row r="72" spans="1:22">
      <c r="A72" s="27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</row>
    <row r="73" spans="1:22">
      <c r="A73" s="27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</row>
  </sheetData>
  <sortState xmlns:xlrd2="http://schemas.microsoft.com/office/spreadsheetml/2017/richdata2" ref="A14:V23">
    <sortCondition ref="A14:A23"/>
  </sortState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D69"/>
  <sheetViews>
    <sheetView zoomScale="85" zoomScaleNormal="85" workbookViewId="0">
      <pane xSplit="1" ySplit="2" topLeftCell="B3" activePane="bottomRight" state="frozen"/>
      <selection pane="bottomRight" activeCell="K32" sqref="K32"/>
      <selection pane="bottomLeft" activeCell="A3" sqref="A3"/>
      <selection pane="topRight" activeCell="B1" sqref="B1"/>
    </sheetView>
  </sheetViews>
  <sheetFormatPr defaultColWidth="9.140625" defaultRowHeight="15"/>
  <cols>
    <col min="1" max="1" width="20.7109375" style="75" bestFit="1" customWidth="1"/>
    <col min="2" max="2" width="10.140625" style="76" customWidth="1"/>
    <col min="3" max="7" width="9.140625" style="76"/>
    <col min="8" max="8" width="10.28515625" style="76" bestFit="1" customWidth="1"/>
    <col min="9" max="9" width="9.140625" style="22"/>
    <col min="10" max="10" width="20.7109375" style="22" customWidth="1"/>
    <col min="11" max="11" width="7.7109375" style="76" bestFit="1" customWidth="1"/>
    <col min="12" max="13" width="6.7109375" style="20" bestFit="1" customWidth="1"/>
    <col min="14" max="14" width="14.5703125" style="20" bestFit="1" customWidth="1"/>
    <col min="15" max="15" width="6.7109375" style="20" bestFit="1" customWidth="1"/>
    <col min="16" max="16" width="5.42578125" style="76" bestFit="1" customWidth="1"/>
    <col min="17" max="17" width="6.7109375" style="20" bestFit="1" customWidth="1"/>
    <col min="18" max="18" width="7.7109375" style="20" bestFit="1" customWidth="1"/>
    <col min="19" max="19" width="9.28515625" style="20" bestFit="1" customWidth="1"/>
    <col min="20" max="22" width="6.7109375" style="20" bestFit="1" customWidth="1"/>
    <col min="23" max="23" width="5.85546875" style="20" bestFit="1" customWidth="1"/>
    <col min="24" max="24" width="7.7109375" style="76" bestFit="1" customWidth="1"/>
    <col min="25" max="25" width="7.7109375" style="20" bestFit="1" customWidth="1"/>
    <col min="26" max="26" width="15.42578125" style="20" bestFit="1" customWidth="1"/>
    <col min="27" max="27" width="12.7109375" style="20" bestFit="1" customWidth="1"/>
    <col min="28" max="28" width="6.5703125" style="20" bestFit="1" customWidth="1"/>
    <col min="29" max="29" width="6.7109375" style="20" bestFit="1" customWidth="1"/>
    <col min="30" max="30" width="5.7109375" style="20" bestFit="1" customWidth="1"/>
    <col min="31" max="31" width="5.7109375" style="76" bestFit="1" customWidth="1"/>
    <col min="32" max="32" width="6.7109375" style="20" bestFit="1" customWidth="1"/>
    <col min="33" max="33" width="7.7109375" style="20" bestFit="1" customWidth="1"/>
    <col min="34" max="34" width="6.140625" style="20" bestFit="1" customWidth="1"/>
    <col min="35" max="35" width="7.7109375" style="20" bestFit="1" customWidth="1"/>
    <col min="36" max="36" width="10" style="20" bestFit="1" customWidth="1"/>
    <col min="37" max="37" width="9.28515625" style="76" bestFit="1" customWidth="1"/>
    <col min="38" max="38" width="7.7109375" style="20" bestFit="1" customWidth="1"/>
    <col min="39" max="39" width="6.7109375" style="20" bestFit="1" customWidth="1"/>
    <col min="40" max="40" width="7.7109375" style="20" bestFit="1" customWidth="1"/>
    <col min="41" max="41" width="6" style="20" bestFit="1" customWidth="1"/>
    <col min="42" max="42" width="7.7109375" style="20" bestFit="1" customWidth="1"/>
    <col min="43" max="43" width="4.28515625" style="20" bestFit="1" customWidth="1"/>
    <col min="44" max="44" width="7.7109375" style="20" bestFit="1" customWidth="1"/>
    <col min="45" max="46" width="5.7109375" style="20" bestFit="1" customWidth="1"/>
    <col min="47" max="47" width="6.7109375" style="20" bestFit="1" customWidth="1"/>
    <col min="48" max="48" width="4.140625" style="20" bestFit="1" customWidth="1"/>
    <col min="49" max="49" width="5.85546875" style="20" bestFit="1" customWidth="1"/>
    <col min="50" max="50" width="5.7109375" style="20" bestFit="1" customWidth="1"/>
    <col min="51" max="53" width="7.7109375" style="20" bestFit="1" customWidth="1"/>
    <col min="54" max="54" width="5.140625" style="20" bestFit="1" customWidth="1"/>
    <col min="55" max="55" width="5.28515625" style="20" bestFit="1" customWidth="1"/>
    <col min="56" max="56" width="8.7109375" style="20" bestFit="1" customWidth="1"/>
    <col min="57" max="57" width="4.85546875" style="20" bestFit="1" customWidth="1"/>
    <col min="58" max="58" width="7.85546875" style="20" bestFit="1" customWidth="1"/>
    <col min="59" max="59" width="5.85546875" style="20" bestFit="1" customWidth="1"/>
    <col min="60" max="60" width="6" style="20" bestFit="1" customWidth="1"/>
    <col min="61" max="61" width="7.7109375" style="20" bestFit="1" customWidth="1"/>
    <col min="62" max="62" width="6.7109375" style="20" bestFit="1" customWidth="1"/>
    <col min="63" max="63" width="4.140625" style="20" bestFit="1" customWidth="1"/>
    <col min="64" max="64" width="5.7109375" style="20" bestFit="1" customWidth="1"/>
    <col min="65" max="65" width="3.85546875" style="20" bestFit="1" customWidth="1"/>
    <col min="66" max="66" width="6.7109375" style="20" bestFit="1" customWidth="1"/>
    <col min="67" max="67" width="8" style="20" bestFit="1" customWidth="1"/>
    <col min="68" max="68" width="5.28515625" style="20" bestFit="1" customWidth="1"/>
    <col min="69" max="70" width="6.7109375" style="20" bestFit="1" customWidth="1"/>
    <col min="71" max="71" width="4.85546875" style="76" bestFit="1" customWidth="1"/>
    <col min="72" max="72" width="6.7109375" style="20" bestFit="1" customWidth="1"/>
    <col min="73" max="73" width="9.28515625" style="20" bestFit="1" customWidth="1"/>
    <col min="74" max="74" width="7.140625" style="20" customWidth="1"/>
    <col min="75" max="75" width="7.7109375" style="20" customWidth="1"/>
    <col min="76" max="76" width="10.28515625" style="22" bestFit="1" customWidth="1"/>
    <col min="77" max="80" width="9.140625" style="22"/>
    <col min="81" max="81" width="8.5703125" style="22" customWidth="1"/>
    <col min="82" max="16384" width="9.140625" style="22"/>
  </cols>
  <sheetData>
    <row r="1" spans="1:82">
      <c r="A1" s="94"/>
      <c r="B1" s="76" t="s">
        <v>313</v>
      </c>
      <c r="I1" s="94"/>
      <c r="J1" s="94" t="s">
        <v>362</v>
      </c>
      <c r="L1" s="76"/>
      <c r="M1" s="76"/>
      <c r="N1" s="76"/>
      <c r="O1" s="76"/>
      <c r="Q1" s="76"/>
      <c r="R1" s="76"/>
      <c r="S1" s="76"/>
      <c r="T1" s="76"/>
      <c r="U1" s="76"/>
      <c r="V1" s="76"/>
      <c r="W1" s="76"/>
      <c r="Y1" s="76"/>
      <c r="Z1" s="76"/>
      <c r="AA1" s="76"/>
      <c r="AB1" s="76"/>
      <c r="AC1" s="76"/>
      <c r="AD1" s="76"/>
      <c r="AF1" s="76"/>
      <c r="AG1" s="76"/>
      <c r="AH1" s="76"/>
      <c r="AI1" s="76"/>
      <c r="AJ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T1" s="76"/>
      <c r="BU1" s="76"/>
      <c r="BV1" s="76"/>
      <c r="BW1" s="76"/>
      <c r="BX1" s="94" t="s">
        <v>315</v>
      </c>
      <c r="BY1" s="94"/>
      <c r="BZ1" s="94"/>
      <c r="CA1" s="94"/>
      <c r="CB1" s="94"/>
      <c r="CC1" s="94"/>
      <c r="CD1" s="94"/>
    </row>
    <row r="2" spans="1:82">
      <c r="A2" s="68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/>
      <c r="J2" s="94" t="s">
        <v>324</v>
      </c>
      <c r="K2" s="76" t="s">
        <v>325</v>
      </c>
      <c r="L2" s="76" t="s">
        <v>35</v>
      </c>
      <c r="M2" s="76" t="s">
        <v>39</v>
      </c>
      <c r="N2" s="76" t="s">
        <v>41</v>
      </c>
      <c r="O2" s="76" t="s">
        <v>43</v>
      </c>
      <c r="P2" s="76" t="s">
        <v>326</v>
      </c>
      <c r="Q2" s="76" t="s">
        <v>45</v>
      </c>
      <c r="R2" s="76" t="s">
        <v>49</v>
      </c>
      <c r="S2" s="76" t="s">
        <v>53</v>
      </c>
      <c r="T2" s="76" t="s">
        <v>55</v>
      </c>
      <c r="U2" s="76" t="s">
        <v>57</v>
      </c>
      <c r="V2" s="76" t="s">
        <v>59</v>
      </c>
      <c r="W2" s="76" t="s">
        <v>61</v>
      </c>
      <c r="X2" s="76" t="s">
        <v>327</v>
      </c>
      <c r="Y2" s="76" t="s">
        <v>63</v>
      </c>
      <c r="Z2" s="76" t="s">
        <v>65</v>
      </c>
      <c r="AA2" s="76" t="s">
        <v>434</v>
      </c>
      <c r="AB2" s="76" t="s">
        <v>69</v>
      </c>
      <c r="AC2" s="76" t="s">
        <v>71</v>
      </c>
      <c r="AD2" s="76" t="s">
        <v>73</v>
      </c>
      <c r="AE2" s="76" t="s">
        <v>328</v>
      </c>
      <c r="AF2" s="76" t="s">
        <v>75</v>
      </c>
      <c r="AG2" s="76" t="s">
        <v>77</v>
      </c>
      <c r="AH2" s="76" t="s">
        <v>79</v>
      </c>
      <c r="AI2" s="76" t="s">
        <v>81</v>
      </c>
      <c r="AJ2" s="76" t="s">
        <v>83</v>
      </c>
      <c r="AK2" s="76" t="s">
        <v>329</v>
      </c>
      <c r="AL2" s="76" t="s">
        <v>85</v>
      </c>
      <c r="AM2" s="76" t="s">
        <v>87</v>
      </c>
      <c r="AN2" s="76" t="s">
        <v>161</v>
      </c>
      <c r="AO2" s="76" t="s">
        <v>91</v>
      </c>
      <c r="AP2" s="76" t="s">
        <v>93</v>
      </c>
      <c r="AQ2" s="76" t="s">
        <v>95</v>
      </c>
      <c r="AR2" s="76" t="s">
        <v>97</v>
      </c>
      <c r="AS2" s="76" t="s">
        <v>99</v>
      </c>
      <c r="AT2" s="76" t="s">
        <v>101</v>
      </c>
      <c r="AU2" s="76" t="s">
        <v>103</v>
      </c>
      <c r="AV2" s="76" t="s">
        <v>105</v>
      </c>
      <c r="AW2" s="76" t="s">
        <v>107</v>
      </c>
      <c r="AX2" s="76" t="s">
        <v>109</v>
      </c>
      <c r="AY2" s="76" t="s">
        <v>162</v>
      </c>
      <c r="AZ2" s="76" t="s">
        <v>163</v>
      </c>
      <c r="BA2" s="76" t="s">
        <v>111</v>
      </c>
      <c r="BB2" s="76" t="s">
        <v>113</v>
      </c>
      <c r="BC2" s="76" t="s">
        <v>115</v>
      </c>
      <c r="BD2" s="76" t="s">
        <v>117</v>
      </c>
      <c r="BE2" s="76" t="s">
        <v>119</v>
      </c>
      <c r="BF2" s="76" t="s">
        <v>121</v>
      </c>
      <c r="BG2" s="76" t="s">
        <v>123</v>
      </c>
      <c r="BH2" s="76" t="s">
        <v>125</v>
      </c>
      <c r="BI2" s="76" t="s">
        <v>127</v>
      </c>
      <c r="BJ2" s="76" t="s">
        <v>129</v>
      </c>
      <c r="BK2" s="76" t="s">
        <v>131</v>
      </c>
      <c r="BL2" s="76" t="s">
        <v>133</v>
      </c>
      <c r="BM2" s="76" t="s">
        <v>135</v>
      </c>
      <c r="BN2" s="76" t="s">
        <v>139</v>
      </c>
      <c r="BO2" s="76" t="s">
        <v>141</v>
      </c>
      <c r="BP2" s="76" t="s">
        <v>143</v>
      </c>
      <c r="BQ2" s="76" t="s">
        <v>145</v>
      </c>
      <c r="BR2" s="76" t="s">
        <v>147</v>
      </c>
      <c r="BS2" s="76" t="s">
        <v>149</v>
      </c>
      <c r="BT2" s="25" t="s">
        <v>151</v>
      </c>
      <c r="BU2" s="76" t="s">
        <v>153</v>
      </c>
      <c r="BV2" s="76" t="s">
        <v>155</v>
      </c>
      <c r="BW2" s="76"/>
      <c r="BX2" s="76" t="s">
        <v>53</v>
      </c>
      <c r="BY2" s="76" t="s">
        <v>81</v>
      </c>
      <c r="BZ2" s="76" t="s">
        <v>161</v>
      </c>
      <c r="CA2" s="76" t="s">
        <v>162</v>
      </c>
      <c r="CB2" s="76" t="s">
        <v>163</v>
      </c>
      <c r="CC2" s="76" t="s">
        <v>139</v>
      </c>
      <c r="CD2" s="76" t="s">
        <v>164</v>
      </c>
    </row>
    <row r="3" spans="1:82" s="75" customFormat="1">
      <c r="A3" s="90" t="s">
        <v>334</v>
      </c>
      <c r="B3" s="76">
        <v>1636.9972513812299</v>
      </c>
      <c r="C3" s="76">
        <v>13.5762980525282</v>
      </c>
      <c r="D3" s="76">
        <v>113.843086154015</v>
      </c>
      <c r="E3" s="76">
        <v>197.89761123314801</v>
      </c>
      <c r="F3" s="76">
        <v>149.88037930634599</v>
      </c>
      <c r="G3" s="76">
        <v>13.310222461551801</v>
      </c>
      <c r="H3" s="76">
        <v>299.65693029344999</v>
      </c>
      <c r="I3" s="94"/>
      <c r="J3" s="94" t="s">
        <v>334</v>
      </c>
      <c r="K3" s="76">
        <v>0</v>
      </c>
      <c r="L3" s="76">
        <v>0</v>
      </c>
      <c r="M3" s="76">
        <v>0</v>
      </c>
      <c r="N3" s="76">
        <v>0</v>
      </c>
      <c r="O3" s="76">
        <v>0</v>
      </c>
      <c r="P3" s="76">
        <v>0</v>
      </c>
      <c r="Q3" s="76">
        <v>0</v>
      </c>
      <c r="R3" s="76">
        <v>0</v>
      </c>
      <c r="S3" s="76">
        <v>0</v>
      </c>
      <c r="T3" s="76">
        <v>0</v>
      </c>
      <c r="U3" s="76">
        <v>0</v>
      </c>
      <c r="V3" s="76">
        <v>0</v>
      </c>
      <c r="W3" s="76">
        <v>0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0</v>
      </c>
      <c r="AD3" s="76">
        <v>0</v>
      </c>
      <c r="AE3" s="76">
        <v>0</v>
      </c>
      <c r="AF3" s="76">
        <v>0</v>
      </c>
      <c r="AG3" s="76">
        <v>0</v>
      </c>
      <c r="AH3" s="76">
        <v>0</v>
      </c>
      <c r="AI3" s="76">
        <v>0</v>
      </c>
      <c r="AJ3" s="76">
        <v>0</v>
      </c>
      <c r="AK3" s="76">
        <v>0</v>
      </c>
      <c r="AL3" s="76">
        <v>0</v>
      </c>
      <c r="AM3" s="76">
        <v>0</v>
      </c>
      <c r="AN3" s="76">
        <v>0</v>
      </c>
      <c r="AO3" s="76">
        <v>0</v>
      </c>
      <c r="AP3" s="76">
        <v>0</v>
      </c>
      <c r="AQ3" s="76">
        <v>0</v>
      </c>
      <c r="AR3" s="76">
        <v>0</v>
      </c>
      <c r="AS3" s="76">
        <v>0</v>
      </c>
      <c r="AT3" s="76">
        <v>0</v>
      </c>
      <c r="AU3" s="76">
        <v>0</v>
      </c>
      <c r="AV3" s="76">
        <v>0</v>
      </c>
      <c r="AW3" s="76">
        <v>0</v>
      </c>
      <c r="AX3" s="76">
        <v>0</v>
      </c>
      <c r="AY3" s="76">
        <v>0</v>
      </c>
      <c r="AZ3" s="76">
        <v>0</v>
      </c>
      <c r="BA3" s="76">
        <v>0</v>
      </c>
      <c r="BB3" s="76">
        <v>0</v>
      </c>
      <c r="BC3" s="76">
        <v>0</v>
      </c>
      <c r="BD3" s="76">
        <v>0</v>
      </c>
      <c r="BE3" s="76">
        <v>0</v>
      </c>
      <c r="BF3" s="76">
        <v>0</v>
      </c>
      <c r="BG3" s="76">
        <v>0</v>
      </c>
      <c r="BH3" s="76">
        <v>0</v>
      </c>
      <c r="BI3" s="76">
        <v>0</v>
      </c>
      <c r="BJ3" s="76">
        <v>0</v>
      </c>
      <c r="BK3" s="76">
        <v>0</v>
      </c>
      <c r="BL3" s="76">
        <v>0</v>
      </c>
      <c r="BM3" s="76">
        <v>0</v>
      </c>
      <c r="BN3" s="76">
        <v>0</v>
      </c>
      <c r="BO3" s="76">
        <v>0</v>
      </c>
      <c r="BP3" s="76">
        <v>0</v>
      </c>
      <c r="BQ3" s="76">
        <v>0</v>
      </c>
      <c r="BR3" s="76">
        <v>0</v>
      </c>
      <c r="BS3" s="76">
        <v>0</v>
      </c>
      <c r="BT3" s="76">
        <v>0</v>
      </c>
      <c r="BU3" s="76">
        <v>0</v>
      </c>
      <c r="BV3" s="76">
        <v>0</v>
      </c>
      <c r="BW3" s="76"/>
      <c r="BX3" s="69">
        <f t="shared" ref="BX3:BX6" si="0">IF(B3&lt;&gt;0,(S3-B3)/B3,"")</f>
        <v>-1</v>
      </c>
      <c r="BY3" s="69">
        <f t="shared" ref="BY3:BY6" si="1">IF(C3&lt;&gt;0,(AI3-C3)/C3,"")</f>
        <v>-1</v>
      </c>
      <c r="BZ3" s="69">
        <f t="shared" ref="BZ3:BZ6" si="2">IF(D3&lt;&gt;0,(AN3-D3)/D3,"")</f>
        <v>-1</v>
      </c>
      <c r="CA3" s="69">
        <f t="shared" ref="CA3:CA6" si="3">IF(E3&lt;&gt;0,(AY3-E3)/E3,"")</f>
        <v>-1</v>
      </c>
      <c r="CB3" s="69">
        <f t="shared" ref="CB3:CB6" si="4">IF(F3&lt;&gt;0,(AZ3-F3)/F3,"")</f>
        <v>-1</v>
      </c>
      <c r="CC3" s="69">
        <f t="shared" ref="CC3:CC6" si="5">IF(G3&lt;&gt;0,(BN3-G3)/G3,"")</f>
        <v>-1</v>
      </c>
      <c r="CD3" s="69">
        <f t="shared" ref="CD3:CD6" si="6">IF(H3&lt;&gt;0,(BU3-H3)/H3,"")</f>
        <v>-1</v>
      </c>
    </row>
    <row r="4" spans="1:82" s="75" customFormat="1">
      <c r="A4" s="90" t="s">
        <v>335</v>
      </c>
      <c r="B4" s="76">
        <v>2817.2509313425899</v>
      </c>
      <c r="C4" s="76">
        <v>26.1304113270267</v>
      </c>
      <c r="D4" s="76">
        <v>192.13872587565399</v>
      </c>
      <c r="E4" s="76">
        <v>327.72431004598599</v>
      </c>
      <c r="F4" s="76">
        <v>249.17801843887901</v>
      </c>
      <c r="G4" s="76">
        <v>21.896312393916698</v>
      </c>
      <c r="H4" s="76">
        <v>601.49810533030995</v>
      </c>
      <c r="I4" s="94"/>
      <c r="J4" s="94" t="s">
        <v>335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0</v>
      </c>
      <c r="T4" s="76">
        <v>0</v>
      </c>
      <c r="U4" s="76">
        <v>0</v>
      </c>
      <c r="V4" s="76">
        <v>0</v>
      </c>
      <c r="W4" s="76">
        <v>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0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0</v>
      </c>
      <c r="AM4" s="76">
        <v>0</v>
      </c>
      <c r="AN4" s="76">
        <v>0</v>
      </c>
      <c r="AO4" s="76">
        <v>0</v>
      </c>
      <c r="AP4" s="76">
        <v>0</v>
      </c>
      <c r="AQ4" s="76">
        <v>0</v>
      </c>
      <c r="AR4" s="76">
        <v>0</v>
      </c>
      <c r="AS4" s="76">
        <v>0</v>
      </c>
      <c r="AT4" s="76">
        <v>0</v>
      </c>
      <c r="AU4" s="76">
        <v>0</v>
      </c>
      <c r="AV4" s="76">
        <v>0</v>
      </c>
      <c r="AW4" s="76">
        <v>0</v>
      </c>
      <c r="AX4" s="76">
        <v>0</v>
      </c>
      <c r="AY4" s="76">
        <v>0</v>
      </c>
      <c r="AZ4" s="76">
        <v>0</v>
      </c>
      <c r="BA4" s="76">
        <v>0</v>
      </c>
      <c r="BB4" s="76">
        <v>0</v>
      </c>
      <c r="BC4" s="76">
        <v>0</v>
      </c>
      <c r="BD4" s="76">
        <v>0</v>
      </c>
      <c r="BE4" s="76">
        <v>0</v>
      </c>
      <c r="BF4" s="76">
        <v>0</v>
      </c>
      <c r="BG4" s="76">
        <v>0</v>
      </c>
      <c r="BH4" s="76">
        <v>0</v>
      </c>
      <c r="BI4" s="76">
        <v>0</v>
      </c>
      <c r="BJ4" s="76">
        <v>0</v>
      </c>
      <c r="BK4" s="76">
        <v>0</v>
      </c>
      <c r="BL4" s="76">
        <v>0</v>
      </c>
      <c r="BM4" s="76">
        <v>0</v>
      </c>
      <c r="BN4" s="76">
        <v>0</v>
      </c>
      <c r="BO4" s="76">
        <v>0</v>
      </c>
      <c r="BP4" s="76">
        <v>0</v>
      </c>
      <c r="BQ4" s="76">
        <v>0</v>
      </c>
      <c r="BR4" s="76">
        <v>0</v>
      </c>
      <c r="BS4" s="76">
        <v>0</v>
      </c>
      <c r="BT4" s="76">
        <v>0</v>
      </c>
      <c r="BU4" s="76">
        <v>0</v>
      </c>
      <c r="BV4" s="76">
        <v>0</v>
      </c>
      <c r="BW4" s="76"/>
      <c r="BX4" s="69">
        <f t="shared" si="0"/>
        <v>-1</v>
      </c>
      <c r="BY4" s="69">
        <f t="shared" si="1"/>
        <v>-1</v>
      </c>
      <c r="BZ4" s="69">
        <f t="shared" si="2"/>
        <v>-1</v>
      </c>
      <c r="CA4" s="69">
        <f t="shared" si="3"/>
        <v>-1</v>
      </c>
      <c r="CB4" s="69">
        <f t="shared" si="4"/>
        <v>-1</v>
      </c>
      <c r="CC4" s="69">
        <f t="shared" si="5"/>
        <v>-1</v>
      </c>
      <c r="CD4" s="69">
        <f t="shared" si="6"/>
        <v>-1</v>
      </c>
    </row>
    <row r="5" spans="1:82" s="75" customFormat="1">
      <c r="A5" s="90" t="s">
        <v>336</v>
      </c>
      <c r="B5" s="76">
        <v>1197.7214508700799</v>
      </c>
      <c r="C5" s="76">
        <v>15.506164863482701</v>
      </c>
      <c r="D5" s="76">
        <v>74.800583280204407</v>
      </c>
      <c r="E5" s="76">
        <v>141.126205932202</v>
      </c>
      <c r="F5" s="76">
        <v>99.405938402934297</v>
      </c>
      <c r="G5" s="76">
        <v>7.62644695161194</v>
      </c>
      <c r="H5" s="76">
        <v>372.65949156924</v>
      </c>
      <c r="I5" s="94"/>
      <c r="J5" s="94" t="s">
        <v>336</v>
      </c>
      <c r="K5" s="76">
        <v>0</v>
      </c>
      <c r="L5" s="76">
        <v>0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0</v>
      </c>
      <c r="T5" s="76">
        <v>0</v>
      </c>
      <c r="U5" s="76">
        <v>0</v>
      </c>
      <c r="V5" s="76">
        <v>0</v>
      </c>
      <c r="W5" s="76">
        <v>0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0</v>
      </c>
      <c r="AD5" s="76">
        <v>0</v>
      </c>
      <c r="AE5" s="76">
        <v>0</v>
      </c>
      <c r="AF5" s="76">
        <v>0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  <c r="AR5" s="76">
        <v>0</v>
      </c>
      <c r="AS5" s="76">
        <v>0</v>
      </c>
      <c r="AT5" s="76">
        <v>0</v>
      </c>
      <c r="AU5" s="76">
        <v>0</v>
      </c>
      <c r="AV5" s="76">
        <v>0</v>
      </c>
      <c r="AW5" s="76">
        <v>0</v>
      </c>
      <c r="AX5" s="76">
        <v>0</v>
      </c>
      <c r="AY5" s="76">
        <v>0</v>
      </c>
      <c r="AZ5" s="76">
        <v>0</v>
      </c>
      <c r="BA5" s="76">
        <v>0</v>
      </c>
      <c r="BB5" s="76">
        <v>0</v>
      </c>
      <c r="BC5" s="76">
        <v>0</v>
      </c>
      <c r="BD5" s="76">
        <v>0</v>
      </c>
      <c r="BE5" s="76">
        <v>0</v>
      </c>
      <c r="BF5" s="76">
        <v>0</v>
      </c>
      <c r="BG5" s="76">
        <v>0</v>
      </c>
      <c r="BH5" s="76">
        <v>0</v>
      </c>
      <c r="BI5" s="76">
        <v>0</v>
      </c>
      <c r="BJ5" s="76">
        <v>0</v>
      </c>
      <c r="BK5" s="76">
        <v>0</v>
      </c>
      <c r="BL5" s="76">
        <v>0</v>
      </c>
      <c r="BM5" s="76">
        <v>0</v>
      </c>
      <c r="BN5" s="76">
        <v>0</v>
      </c>
      <c r="BO5" s="76">
        <v>0</v>
      </c>
      <c r="BP5" s="76">
        <v>0</v>
      </c>
      <c r="BQ5" s="76">
        <v>0</v>
      </c>
      <c r="BR5" s="76">
        <v>0</v>
      </c>
      <c r="BS5" s="76">
        <v>0</v>
      </c>
      <c r="BT5" s="76">
        <v>0</v>
      </c>
      <c r="BU5" s="76">
        <v>0</v>
      </c>
      <c r="BV5" s="76">
        <v>0</v>
      </c>
      <c r="BW5" s="76"/>
      <c r="BX5" s="69">
        <f t="shared" si="0"/>
        <v>-1</v>
      </c>
      <c r="BY5" s="69">
        <f t="shared" si="1"/>
        <v>-1</v>
      </c>
      <c r="BZ5" s="69">
        <f t="shared" si="2"/>
        <v>-1</v>
      </c>
      <c r="CA5" s="69">
        <f t="shared" si="3"/>
        <v>-1</v>
      </c>
      <c r="CB5" s="69">
        <f t="shared" si="4"/>
        <v>-1</v>
      </c>
      <c r="CC5" s="69">
        <f t="shared" si="5"/>
        <v>-1</v>
      </c>
      <c r="CD5" s="69">
        <f t="shared" si="6"/>
        <v>-1</v>
      </c>
    </row>
    <row r="6" spans="1:82" s="93" customFormat="1">
      <c r="A6" s="92" t="s">
        <v>337</v>
      </c>
      <c r="B6" s="70">
        <v>21.140468450781</v>
      </c>
      <c r="C6" s="70">
        <v>0.175326689809362</v>
      </c>
      <c r="D6" s="70">
        <v>1.47018957421049</v>
      </c>
      <c r="E6" s="70">
        <v>2.5556844863909398</v>
      </c>
      <c r="F6" s="70">
        <v>1.93558149211791</v>
      </c>
      <c r="G6" s="70">
        <v>0.171890550512348</v>
      </c>
      <c r="H6" s="70">
        <v>3.8698221404000899</v>
      </c>
      <c r="I6" s="95"/>
      <c r="J6" s="95" t="s">
        <v>337</v>
      </c>
      <c r="K6" s="70">
        <v>0</v>
      </c>
      <c r="L6" s="70">
        <v>0</v>
      </c>
      <c r="M6" s="70">
        <v>0</v>
      </c>
      <c r="N6" s="70">
        <v>0</v>
      </c>
      <c r="O6" s="70">
        <v>0</v>
      </c>
      <c r="P6" s="70">
        <v>0</v>
      </c>
      <c r="Q6" s="70">
        <v>0</v>
      </c>
      <c r="R6" s="70">
        <v>0</v>
      </c>
      <c r="S6" s="70">
        <v>0</v>
      </c>
      <c r="T6" s="70">
        <v>0</v>
      </c>
      <c r="U6" s="70">
        <v>0</v>
      </c>
      <c r="V6" s="70">
        <v>0</v>
      </c>
      <c r="W6" s="70">
        <v>0</v>
      </c>
      <c r="X6" s="70">
        <v>0</v>
      </c>
      <c r="Y6" s="70">
        <v>0</v>
      </c>
      <c r="Z6" s="70">
        <v>0</v>
      </c>
      <c r="AA6" s="70">
        <v>0</v>
      </c>
      <c r="AB6" s="70">
        <v>0</v>
      </c>
      <c r="AC6" s="70">
        <v>0</v>
      </c>
      <c r="AD6" s="70">
        <v>0</v>
      </c>
      <c r="AE6" s="70">
        <v>0</v>
      </c>
      <c r="AF6" s="70">
        <v>0</v>
      </c>
      <c r="AG6" s="70">
        <v>0</v>
      </c>
      <c r="AH6" s="70">
        <v>0</v>
      </c>
      <c r="AI6" s="70">
        <v>0</v>
      </c>
      <c r="AJ6" s="70">
        <v>0</v>
      </c>
      <c r="AK6" s="70">
        <v>0</v>
      </c>
      <c r="AL6" s="70">
        <v>0</v>
      </c>
      <c r="AM6" s="70">
        <v>0</v>
      </c>
      <c r="AN6" s="70">
        <v>0</v>
      </c>
      <c r="AO6" s="70">
        <v>0</v>
      </c>
      <c r="AP6" s="70">
        <v>0</v>
      </c>
      <c r="AQ6" s="70">
        <v>0</v>
      </c>
      <c r="AR6" s="70">
        <v>0</v>
      </c>
      <c r="AS6" s="70">
        <v>0</v>
      </c>
      <c r="AT6" s="70">
        <v>0</v>
      </c>
      <c r="AU6" s="70">
        <v>0</v>
      </c>
      <c r="AV6" s="70">
        <v>0</v>
      </c>
      <c r="AW6" s="70">
        <v>0</v>
      </c>
      <c r="AX6" s="70">
        <v>0</v>
      </c>
      <c r="AY6" s="70">
        <v>0</v>
      </c>
      <c r="AZ6" s="70">
        <v>0</v>
      </c>
      <c r="BA6" s="70">
        <v>0</v>
      </c>
      <c r="BB6" s="70">
        <v>0</v>
      </c>
      <c r="BC6" s="70">
        <v>0</v>
      </c>
      <c r="BD6" s="70">
        <v>0</v>
      </c>
      <c r="BE6" s="70">
        <v>0</v>
      </c>
      <c r="BF6" s="70">
        <v>0</v>
      </c>
      <c r="BG6" s="70">
        <v>0</v>
      </c>
      <c r="BH6" s="70">
        <v>0</v>
      </c>
      <c r="BI6" s="70">
        <v>0</v>
      </c>
      <c r="BJ6" s="70">
        <v>0</v>
      </c>
      <c r="BK6" s="70">
        <v>0</v>
      </c>
      <c r="BL6" s="70">
        <v>0</v>
      </c>
      <c r="BM6" s="70">
        <v>0</v>
      </c>
      <c r="BN6" s="70">
        <v>0</v>
      </c>
      <c r="BO6" s="70">
        <v>0</v>
      </c>
      <c r="BP6" s="70">
        <v>0</v>
      </c>
      <c r="BQ6" s="70">
        <v>0</v>
      </c>
      <c r="BR6" s="70">
        <v>0</v>
      </c>
      <c r="BS6" s="70">
        <v>0</v>
      </c>
      <c r="BT6" s="70">
        <v>0</v>
      </c>
      <c r="BU6" s="70">
        <v>0</v>
      </c>
      <c r="BV6" s="70">
        <v>0</v>
      </c>
      <c r="BW6" s="70"/>
      <c r="BX6" s="63">
        <f t="shared" si="0"/>
        <v>-1</v>
      </c>
      <c r="BY6" s="63">
        <f t="shared" si="1"/>
        <v>-1</v>
      </c>
      <c r="BZ6" s="63">
        <f t="shared" si="2"/>
        <v>-1</v>
      </c>
      <c r="CA6" s="63">
        <f t="shared" si="3"/>
        <v>-1</v>
      </c>
      <c r="CB6" s="63">
        <f t="shared" si="4"/>
        <v>-1</v>
      </c>
      <c r="CC6" s="63">
        <f t="shared" si="5"/>
        <v>-1</v>
      </c>
      <c r="CD6" s="63">
        <f t="shared" si="6"/>
        <v>-1</v>
      </c>
    </row>
    <row r="7" spans="1:82">
      <c r="A7" s="19" t="s">
        <v>372</v>
      </c>
      <c r="B7" s="76">
        <v>1254.4941033730299</v>
      </c>
      <c r="C7" s="76">
        <v>23.725769504304601</v>
      </c>
      <c r="D7" s="76">
        <v>51.355975944134798</v>
      </c>
      <c r="E7" s="76">
        <v>182.542420727147</v>
      </c>
      <c r="F7" s="76">
        <v>153.69989465939301</v>
      </c>
      <c r="G7" s="76">
        <v>10.9394730339048</v>
      </c>
      <c r="H7" s="76">
        <v>311.57210045161497</v>
      </c>
      <c r="I7" s="94"/>
      <c r="J7" s="94" t="s">
        <v>372</v>
      </c>
      <c r="K7" s="76">
        <v>1.1480276114794601</v>
      </c>
      <c r="L7" s="76">
        <v>0.16767028967189701</v>
      </c>
      <c r="M7" s="76">
        <v>0.15105693039170601</v>
      </c>
      <c r="N7" s="76">
        <v>0.15105693039170601</v>
      </c>
      <c r="O7" s="76">
        <v>0.215581060533408</v>
      </c>
      <c r="P7" s="76">
        <v>0</v>
      </c>
      <c r="Q7" s="76">
        <v>0.148028699770168</v>
      </c>
      <c r="R7" s="76">
        <v>1.41983065923709</v>
      </c>
      <c r="S7" s="76">
        <v>56.769346054002199</v>
      </c>
      <c r="T7" s="76">
        <v>0.33835439835314701</v>
      </c>
      <c r="U7" s="76">
        <v>0.18125748386712701</v>
      </c>
      <c r="V7" s="76">
        <v>8.1563571322277095E-2</v>
      </c>
      <c r="W7" s="76">
        <v>5.4388677484305797E-3</v>
      </c>
      <c r="X7" s="76">
        <v>0.87612714826633997</v>
      </c>
      <c r="Y7" s="76">
        <v>0.66464570060131001</v>
      </c>
      <c r="Z7" s="76">
        <v>0.66464570060131001</v>
      </c>
      <c r="AA7" s="76">
        <v>19144.7729140142</v>
      </c>
      <c r="AB7" s="76">
        <v>0</v>
      </c>
      <c r="AC7" s="76">
        <v>7.5049912145813594E-2</v>
      </c>
      <c r="AD7" s="76">
        <v>3.0211260009369599E-2</v>
      </c>
      <c r="AE7" s="76">
        <v>7.3593962458814903E-3</v>
      </c>
      <c r="AF7" s="76">
        <v>0.252878078892397</v>
      </c>
      <c r="AG7" s="76">
        <v>0.60422314476099104</v>
      </c>
      <c r="AH7" s="76">
        <v>0</v>
      </c>
      <c r="AI7" s="76">
        <v>1.0004039528872199</v>
      </c>
      <c r="AJ7" s="76">
        <v>0</v>
      </c>
      <c r="AK7" s="76">
        <v>6.5628694257510798</v>
      </c>
      <c r="AL7" s="76">
        <v>2.2267892216030898</v>
      </c>
      <c r="AM7" s="76">
        <v>0.24742324443195099</v>
      </c>
      <c r="AN7" s="76">
        <v>2.47421246603504</v>
      </c>
      <c r="AO7" s="76">
        <v>0</v>
      </c>
      <c r="AP7" s="76">
        <v>0.45862361315497902</v>
      </c>
      <c r="AQ7" s="76">
        <v>1.19606585205884E-3</v>
      </c>
      <c r="AR7" s="76">
        <v>0.60302077415301103</v>
      </c>
      <c r="AS7" s="76">
        <v>2.8682837568963299E-2</v>
      </c>
      <c r="AT7" s="76">
        <v>1.6077272000749501E-2</v>
      </c>
      <c r="AU7" s="76">
        <v>0.25086823525521201</v>
      </c>
      <c r="AV7" s="76">
        <v>1.39804229567287E-3</v>
      </c>
      <c r="AW7" s="76">
        <v>0</v>
      </c>
      <c r="AX7" s="76">
        <v>9.3434745944873405E-3</v>
      </c>
      <c r="AY7" s="76">
        <v>9.5210704990712998</v>
      </c>
      <c r="AZ7" s="76">
        <v>7.7672732030401699</v>
      </c>
      <c r="BA7" s="76">
        <v>1.7537972960311199</v>
      </c>
      <c r="BB7" s="76">
        <v>1.39031178866493E-3</v>
      </c>
      <c r="BC7" s="76">
        <v>3.88337549672889E-5</v>
      </c>
      <c r="BD7" s="76">
        <v>1.24191361188732</v>
      </c>
      <c r="BE7" s="76">
        <v>9.4755424747984096E-4</v>
      </c>
      <c r="BF7" s="76">
        <v>2.5482914730732902</v>
      </c>
      <c r="BG7" s="76">
        <v>8.5822847599993299E-3</v>
      </c>
      <c r="BH7" s="76">
        <v>2.1824258558066898E-3</v>
      </c>
      <c r="BI7" s="76">
        <v>3.6410834614769798</v>
      </c>
      <c r="BJ7" s="76">
        <v>7.5528772631822602E-2</v>
      </c>
      <c r="BK7" s="76">
        <v>4.8154058984661297E-3</v>
      </c>
      <c r="BL7" s="76">
        <v>1.0345409150283501E-2</v>
      </c>
      <c r="BM7" s="76">
        <v>1.16503579754956E-4</v>
      </c>
      <c r="BN7" s="76">
        <v>0.56736176193389398</v>
      </c>
      <c r="BO7" s="76">
        <v>0</v>
      </c>
      <c r="BP7" s="76">
        <v>0</v>
      </c>
      <c r="BQ7" s="76">
        <v>6.6458362669576707E-2</v>
      </c>
      <c r="BR7" s="76">
        <v>0.19685245587834899</v>
      </c>
      <c r="BS7" s="76">
        <v>0</v>
      </c>
      <c r="BT7" s="76">
        <v>0.107580419120686</v>
      </c>
      <c r="BU7" s="76">
        <v>6.1746330682275303</v>
      </c>
      <c r="BV7" s="76">
        <v>4.5315451584296403E-2</v>
      </c>
      <c r="BW7" s="76"/>
      <c r="BX7" s="69">
        <f>IF(B7&lt;&gt;0,(S7-B7)/B7,"")</f>
        <v>-0.95474721969488485</v>
      </c>
      <c r="BY7" s="69">
        <f>IF(C7&lt;&gt;0,(AI7-C7)/C7,"")</f>
        <v>-0.95783470994667996</v>
      </c>
      <c r="BZ7" s="69">
        <f>IF(D7&lt;&gt;0,(AN7-D7)/D7,"")</f>
        <v>-0.95182230654663247</v>
      </c>
      <c r="CA7" s="69">
        <f>IF(E7&lt;&gt;0,(AY7-E7)/E7,"")</f>
        <v>-0.94784187444680157</v>
      </c>
      <c r="CB7" s="69">
        <f>IF(F7&lt;&gt;0,(AZ7-F7)/F7,"")</f>
        <v>-0.94946468102497505</v>
      </c>
      <c r="CC7" s="69">
        <f>IF(G7&lt;&gt;0,(BN7-G7)/G7,"")</f>
        <v>-0.94813628040624398</v>
      </c>
      <c r="CD7" s="69">
        <f>IF(H7&lt;&gt;0,(BU7-H7)/H7,"")</f>
        <v>-0.98018232999913157</v>
      </c>
    </row>
    <row r="8" spans="1:82">
      <c r="A8" s="19" t="s">
        <v>373</v>
      </c>
      <c r="B8" s="76">
        <v>435.183820993285</v>
      </c>
      <c r="C8" s="76">
        <v>7.9757202444664799</v>
      </c>
      <c r="D8" s="76">
        <v>17.113379934570801</v>
      </c>
      <c r="E8" s="76">
        <v>53.040082085344402</v>
      </c>
      <c r="F8" s="76">
        <v>45.479662780358801</v>
      </c>
      <c r="G8" s="76">
        <v>3.4162065352863</v>
      </c>
      <c r="H8" s="76">
        <v>138.215939010738</v>
      </c>
      <c r="I8" s="94"/>
      <c r="J8" s="94" t="s">
        <v>373</v>
      </c>
      <c r="K8" s="76">
        <v>14.621904221520399</v>
      </c>
      <c r="L8" s="76">
        <v>4.0392883830089703</v>
      </c>
      <c r="M8" s="76">
        <v>6.4475017957571996</v>
      </c>
      <c r="N8" s="76">
        <v>6.4475017957571996</v>
      </c>
      <c r="O8" s="76">
        <v>11.6124849369202</v>
      </c>
      <c r="P8" s="76">
        <v>4.3912314072653297E-3</v>
      </c>
      <c r="Q8" s="76">
        <v>2.5621197353395302</v>
      </c>
      <c r="R8" s="76">
        <v>30.5983804919614</v>
      </c>
      <c r="S8" s="76">
        <v>435.18368932466899</v>
      </c>
      <c r="T8" s="76">
        <v>7.7545933960548297</v>
      </c>
      <c r="U8" s="76">
        <v>5.0623748580498997</v>
      </c>
      <c r="V8" s="76">
        <v>1.55251537436134</v>
      </c>
      <c r="W8" s="76">
        <v>6.9277263670364894E-2</v>
      </c>
      <c r="X8" s="76">
        <v>11.1588219657511</v>
      </c>
      <c r="Y8" s="76">
        <v>11.514310777845701</v>
      </c>
      <c r="Z8" s="76">
        <v>11.514310777845701</v>
      </c>
      <c r="AA8" s="76">
        <v>112104.804272557</v>
      </c>
      <c r="AB8" s="76">
        <v>0</v>
      </c>
      <c r="AC8" s="76">
        <v>2.1109299653323101</v>
      </c>
      <c r="AD8" s="76">
        <v>0.62374916768795696</v>
      </c>
      <c r="AE8" s="76">
        <v>0.585992349504455</v>
      </c>
      <c r="AF8" s="76">
        <v>3.97408066932323</v>
      </c>
      <c r="AG8" s="76">
        <v>7.69573477184918</v>
      </c>
      <c r="AH8" s="76">
        <v>0</v>
      </c>
      <c r="AI8" s="76">
        <v>7.9757178524777101</v>
      </c>
      <c r="AJ8" s="76">
        <v>0</v>
      </c>
      <c r="AK8" s="76">
        <v>147.818119126749</v>
      </c>
      <c r="AL8" s="76">
        <v>15.4020403776517</v>
      </c>
      <c r="AM8" s="76">
        <v>1.7113428903696599</v>
      </c>
      <c r="AN8" s="76">
        <v>17.113383268021401</v>
      </c>
      <c r="AO8" s="76">
        <v>0</v>
      </c>
      <c r="AP8" s="76">
        <v>8.1532121617971995</v>
      </c>
      <c r="AQ8" s="76">
        <v>8.5926156186444808E-3</v>
      </c>
      <c r="AR8" s="76">
        <v>26.588718302220599</v>
      </c>
      <c r="AS8" s="76">
        <v>0.13136139817126599</v>
      </c>
      <c r="AT8" s="76">
        <v>1.0564054740764</v>
      </c>
      <c r="AU8" s="76">
        <v>2.30361370613491</v>
      </c>
      <c r="AV8" s="76">
        <v>7.3158319416657003E-3</v>
      </c>
      <c r="AW8" s="76">
        <v>0</v>
      </c>
      <c r="AX8" s="76">
        <v>0.80768835463549304</v>
      </c>
      <c r="AY8" s="76">
        <v>53.0415213988326</v>
      </c>
      <c r="AZ8" s="76">
        <v>45.481103182041103</v>
      </c>
      <c r="BA8" s="76">
        <v>7.5604182167914997</v>
      </c>
      <c r="BB8" s="76">
        <v>1.4963597281701E-2</v>
      </c>
      <c r="BC8" s="76">
        <v>1.7298544398331101E-4</v>
      </c>
      <c r="BD8" s="76">
        <v>5.7922934131406398</v>
      </c>
      <c r="BE8" s="76">
        <v>7.5495779802355598E-2</v>
      </c>
      <c r="BF8" s="76">
        <v>14.3081487237994</v>
      </c>
      <c r="BG8" s="76">
        <v>0.234100288254325</v>
      </c>
      <c r="BH8" s="76">
        <v>4.7807723893141897E-2</v>
      </c>
      <c r="BI8" s="76">
        <v>20.4438009887729</v>
      </c>
      <c r="BJ8" s="76">
        <v>1.8256250004133601</v>
      </c>
      <c r="BK8" s="76">
        <v>2.3083020552588498E-2</v>
      </c>
      <c r="BL8" s="76">
        <v>0.225631497434371</v>
      </c>
      <c r="BM8" s="76">
        <v>6.27783087242403E-4</v>
      </c>
      <c r="BN8" s="76">
        <v>3.4161996946598499</v>
      </c>
      <c r="BO8" s="76">
        <v>15.534811863225199</v>
      </c>
      <c r="BP8" s="76">
        <v>0</v>
      </c>
      <c r="BQ8" s="76">
        <v>0.84718429572623</v>
      </c>
      <c r="BR8" s="76">
        <v>4.8178133818570599</v>
      </c>
      <c r="BS8" s="76">
        <v>0</v>
      </c>
      <c r="BT8" s="76">
        <v>8.6458068301393798</v>
      </c>
      <c r="BU8" s="76">
        <v>138.215885293517</v>
      </c>
      <c r="BV8" s="76">
        <v>2.2568714002215602</v>
      </c>
      <c r="BW8" s="76"/>
      <c r="BX8" s="69">
        <f t="shared" ref="BX8:BX50" si="7">IF(B8&lt;&gt;0,(S8-B8)/B8,"")</f>
        <v>-3.0255861926607671E-7</v>
      </c>
      <c r="BY8" s="69">
        <f t="shared" ref="BY8:BY50" si="8">IF(C8&lt;&gt;0,(AI8-C8)/C8,"")</f>
        <v>-2.999088102899287E-7</v>
      </c>
      <c r="BZ8" s="69">
        <f t="shared" ref="BZ8:BZ50" si="9">IF(D8&lt;&gt;0,(AN8-D8)/D8,"")</f>
        <v>1.9478622064961563E-7</v>
      </c>
      <c r="CA8" s="69">
        <f t="shared" ref="CA8:CA50" si="10">IF(E8&lt;&gt;0,(AY8-E8)/E8,"")</f>
        <v>2.7136335986104714E-5</v>
      </c>
      <c r="CB8" s="69">
        <f t="shared" ref="CB8:CB50" si="11">IF(F8&lt;&gt;0,(AZ8-F8)/F8,"")</f>
        <v>3.1671336026797847E-5</v>
      </c>
      <c r="CC8" s="69">
        <f t="shared" ref="CC8:CC50" si="12">IF(G8&lt;&gt;0,(BN8-G8)/G8,"")</f>
        <v>-2.0024042397671305E-6</v>
      </c>
      <c r="CD8" s="69">
        <f t="shared" ref="CD8:CD50" si="13">IF(H8&lt;&gt;0,(BU8-H8)/H8,"")</f>
        <v>-3.8864707918345137E-7</v>
      </c>
    </row>
    <row r="9" spans="1:82">
      <c r="A9" s="68" t="s">
        <v>374</v>
      </c>
      <c r="B9" s="76">
        <v>2134.78819705454</v>
      </c>
      <c r="C9" s="76">
        <v>41.240944074885597</v>
      </c>
      <c r="D9" s="76">
        <v>65.899742869702905</v>
      </c>
      <c r="E9" s="76">
        <v>294.11325459077301</v>
      </c>
      <c r="F9" s="76">
        <v>257.50833785132198</v>
      </c>
      <c r="G9" s="76">
        <v>19.095258766560601</v>
      </c>
      <c r="H9" s="76">
        <v>581.29987152186197</v>
      </c>
      <c r="I9" s="94"/>
      <c r="J9" s="94" t="s">
        <v>374</v>
      </c>
      <c r="K9" s="76">
        <v>102.601398985212</v>
      </c>
      <c r="L9" s="76">
        <v>15.926228710979499</v>
      </c>
      <c r="M9" s="76">
        <v>15.7372581041749</v>
      </c>
      <c r="N9" s="76">
        <v>15.7372581041749</v>
      </c>
      <c r="O9" s="76">
        <v>23.6519405248102</v>
      </c>
      <c r="P9" s="76">
        <v>2.1715806372459802E-3</v>
      </c>
      <c r="Q9" s="76">
        <v>13.564267743214399</v>
      </c>
      <c r="R9" s="76">
        <v>133.08196765907701</v>
      </c>
      <c r="S9" s="76">
        <v>2134.7878437143399</v>
      </c>
      <c r="T9" s="76">
        <v>31.9430463046677</v>
      </c>
      <c r="U9" s="76">
        <v>17.561272463169001</v>
      </c>
      <c r="V9" s="76">
        <v>7.5436319874997899</v>
      </c>
      <c r="W9" s="76">
        <v>0.48609714508903901</v>
      </c>
      <c r="X9" s="76">
        <v>78.301041805144393</v>
      </c>
      <c r="Y9" s="76">
        <v>60.908513093360199</v>
      </c>
      <c r="Z9" s="76">
        <v>60.908513093360199</v>
      </c>
      <c r="AA9" s="76">
        <v>634743.50433924701</v>
      </c>
      <c r="AB9" s="76">
        <v>0</v>
      </c>
      <c r="AC9" s="76">
        <v>7.2784000482812203</v>
      </c>
      <c r="AD9" s="76">
        <v>2.8182283678378699</v>
      </c>
      <c r="AE9" s="76">
        <v>0.90115599343766695</v>
      </c>
      <c r="AF9" s="76">
        <v>22.972674131516701</v>
      </c>
      <c r="AG9" s="76">
        <v>54.000687042885403</v>
      </c>
      <c r="AH9" s="76">
        <v>0</v>
      </c>
      <c r="AI9" s="76">
        <v>41.240933547181598</v>
      </c>
      <c r="AJ9" s="76">
        <v>0</v>
      </c>
      <c r="AK9" s="76">
        <v>618.30040752437401</v>
      </c>
      <c r="AL9" s="76">
        <v>59.309741012031701</v>
      </c>
      <c r="AM9" s="76">
        <v>6.5899730264499503</v>
      </c>
      <c r="AN9" s="76">
        <v>65.899714038481605</v>
      </c>
      <c r="AO9" s="76">
        <v>0</v>
      </c>
      <c r="AP9" s="76">
        <v>42.131360042328701</v>
      </c>
      <c r="AQ9" s="76">
        <v>4.1807553034937703E-2</v>
      </c>
      <c r="AR9" s="76">
        <v>63.243900742406403</v>
      </c>
      <c r="AS9" s="76">
        <v>0.90142344725717405</v>
      </c>
      <c r="AT9" s="76">
        <v>1.8360771727927501</v>
      </c>
      <c r="AU9" s="76">
        <v>9.4477069175526402</v>
      </c>
      <c r="AV9" s="76">
        <v>4.5172758588380497E-2</v>
      </c>
      <c r="AW9" s="76">
        <v>0</v>
      </c>
      <c r="AX9" s="76">
        <v>1.3294150366242801</v>
      </c>
      <c r="AY9" s="76">
        <v>294.12670962747399</v>
      </c>
      <c r="AZ9" s="76">
        <v>257.52180257984799</v>
      </c>
      <c r="BA9" s="76">
        <v>36.604907047625296</v>
      </c>
      <c r="BB9" s="76">
        <v>5.5332907841289199E-2</v>
      </c>
      <c r="BC9" s="76">
        <v>1.21386619046831E-3</v>
      </c>
      <c r="BD9" s="76">
        <v>39.171576470069503</v>
      </c>
      <c r="BE9" s="76">
        <v>0.12613404652854701</v>
      </c>
      <c r="BF9" s="76">
        <v>83.657386751324097</v>
      </c>
      <c r="BG9" s="76">
        <v>0.53349813985019501</v>
      </c>
      <c r="BH9" s="76">
        <v>0.119792478932081</v>
      </c>
      <c r="BI9" s="76">
        <v>119.53224171475399</v>
      </c>
      <c r="BJ9" s="76">
        <v>7.17710090038966</v>
      </c>
      <c r="BK9" s="76">
        <v>0.152729630670701</v>
      </c>
      <c r="BL9" s="76">
        <v>0.56650478127393999</v>
      </c>
      <c r="BM9" s="76">
        <v>3.7889065626085E-3</v>
      </c>
      <c r="BN9" s="76">
        <v>19.095262465759401</v>
      </c>
      <c r="BO9" s="76">
        <v>7.6824155302171002</v>
      </c>
      <c r="BP9" s="76">
        <v>0</v>
      </c>
      <c r="BQ9" s="76">
        <v>5.9399098031832498</v>
      </c>
      <c r="BR9" s="76">
        <v>18.7355269967426</v>
      </c>
      <c r="BS9" s="76">
        <v>0</v>
      </c>
      <c r="BT9" s="76">
        <v>13.2125784143256</v>
      </c>
      <c r="BU9" s="76">
        <v>581.29979871801197</v>
      </c>
      <c r="BV9" s="76">
        <v>4.8805881443531298</v>
      </c>
      <c r="BW9" s="76"/>
      <c r="BX9" s="69">
        <f t="shared" si="7"/>
        <v>-1.6551534270391054E-7</v>
      </c>
      <c r="BY9" s="69">
        <f t="shared" si="8"/>
        <v>-2.5527310868815025E-7</v>
      </c>
      <c r="BZ9" s="69">
        <f t="shared" si="9"/>
        <v>-4.3750127154755301E-7</v>
      </c>
      <c r="CA9" s="69">
        <f t="shared" si="10"/>
        <v>4.5747807998984541E-5</v>
      </c>
      <c r="CB9" s="69">
        <f t="shared" si="11"/>
        <v>5.2288514765596263E-5</v>
      </c>
      <c r="CC9" s="69">
        <f t="shared" si="12"/>
        <v>1.9372341820266793E-7</v>
      </c>
      <c r="CD9" s="69">
        <f t="shared" si="13"/>
        <v>-1.2524318956454129E-7</v>
      </c>
    </row>
    <row r="10" spans="1:82">
      <c r="A10" s="68" t="s">
        <v>375</v>
      </c>
      <c r="B10" s="76">
        <v>5936.8631277902596</v>
      </c>
      <c r="C10" s="76">
        <v>109.085510227385</v>
      </c>
      <c r="D10" s="76">
        <v>201.07234128037601</v>
      </c>
      <c r="E10" s="76">
        <v>812.61874559249395</v>
      </c>
      <c r="F10" s="76">
        <v>701.200819746604</v>
      </c>
      <c r="G10" s="76">
        <v>52.7590541312318</v>
      </c>
      <c r="H10" s="76">
        <v>1644.4947713915501</v>
      </c>
      <c r="I10" s="94"/>
      <c r="J10" s="94" t="s">
        <v>375</v>
      </c>
      <c r="K10" s="76">
        <v>263.636683579644</v>
      </c>
      <c r="L10" s="76">
        <v>45.743030899463697</v>
      </c>
      <c r="M10" s="76">
        <v>51.890482043188499</v>
      </c>
      <c r="N10" s="76">
        <v>51.890482043188499</v>
      </c>
      <c r="O10" s="76">
        <v>83.223791000181805</v>
      </c>
      <c r="P10" s="76">
        <v>1.66981615167799E-2</v>
      </c>
      <c r="Q10" s="76">
        <v>36.567130110815299</v>
      </c>
      <c r="R10" s="76">
        <v>373.64307362753999</v>
      </c>
      <c r="S10" s="76">
        <v>5936.8613722669497</v>
      </c>
      <c r="T10" s="76">
        <v>90.801165632798103</v>
      </c>
      <c r="U10" s="76">
        <v>52.096343537591501</v>
      </c>
      <c r="V10" s="76">
        <v>20.684087443145501</v>
      </c>
      <c r="W10" s="76">
        <v>1.2490461863112801</v>
      </c>
      <c r="X10" s="76">
        <v>201.19636329139001</v>
      </c>
      <c r="Y10" s="76">
        <v>164.22570244812201</v>
      </c>
      <c r="Z10" s="76">
        <v>164.22570244812201</v>
      </c>
      <c r="AA10" s="76">
        <v>1728421.0044213601</v>
      </c>
      <c r="AB10" s="76">
        <v>0</v>
      </c>
      <c r="AC10" s="76">
        <v>21.626572454163099</v>
      </c>
      <c r="AD10" s="76">
        <v>7.8465199845400901</v>
      </c>
      <c r="AE10" s="76">
        <v>3.5619142837514999</v>
      </c>
      <c r="AF10" s="76">
        <v>60.936073558315002</v>
      </c>
      <c r="AG10" s="76">
        <v>138.756035781896</v>
      </c>
      <c r="AH10" s="76">
        <v>0</v>
      </c>
      <c r="AI10" s="76">
        <v>109.08549303615</v>
      </c>
      <c r="AJ10" s="76">
        <v>0</v>
      </c>
      <c r="AK10" s="76">
        <v>1751.3605911693801</v>
      </c>
      <c r="AL10" s="76">
        <v>180.965096777393</v>
      </c>
      <c r="AM10" s="76">
        <v>20.107226603173501</v>
      </c>
      <c r="AN10" s="76">
        <v>201.07232338056701</v>
      </c>
      <c r="AO10" s="76">
        <v>0</v>
      </c>
      <c r="AP10" s="76">
        <v>114.11108382523901</v>
      </c>
      <c r="AQ10" s="76">
        <v>0.118869808253002</v>
      </c>
      <c r="AR10" s="76">
        <v>210.38067218704001</v>
      </c>
      <c r="AS10" s="76">
        <v>2.33880638458528</v>
      </c>
      <c r="AT10" s="76">
        <v>8.0443727133936207</v>
      </c>
      <c r="AU10" s="76">
        <v>28.367138014848098</v>
      </c>
      <c r="AV10" s="76">
        <v>0.120251701692598</v>
      </c>
      <c r="AW10" s="76">
        <v>0</v>
      </c>
      <c r="AX10" s="76">
        <v>6.0025185711844804</v>
      </c>
      <c r="AY10" s="76">
        <v>812.65144026543601</v>
      </c>
      <c r="AZ10" s="76">
        <v>701.23354799429001</v>
      </c>
      <c r="BA10" s="76">
        <v>111.417892271146</v>
      </c>
      <c r="BB10" s="76">
        <v>0.172260746154312</v>
      </c>
      <c r="BC10" s="76">
        <v>3.1332203464563401E-3</v>
      </c>
      <c r="BD10" s="76">
        <v>101.982506875664</v>
      </c>
      <c r="BE10" s="76">
        <v>0.56478549028037195</v>
      </c>
      <c r="BF10" s="76">
        <v>225.85897077222299</v>
      </c>
      <c r="BG10" s="76">
        <v>2.0344320397713802</v>
      </c>
      <c r="BH10" s="76">
        <v>0.43702963563109998</v>
      </c>
      <c r="BI10" s="76">
        <v>322.71377513957998</v>
      </c>
      <c r="BJ10" s="76">
        <v>20.6284596003681</v>
      </c>
      <c r="BK10" s="76">
        <v>0.39970369880454298</v>
      </c>
      <c r="BL10" s="76">
        <v>2.0648479086404601</v>
      </c>
      <c r="BM10" s="76">
        <v>1.0145273235337799E-2</v>
      </c>
      <c r="BN10" s="76">
        <v>52.759038828904799</v>
      </c>
      <c r="BO10" s="76">
        <v>59.072770623191502</v>
      </c>
      <c r="BP10" s="76">
        <v>0</v>
      </c>
      <c r="BQ10" s="76">
        <v>15.2645774953249</v>
      </c>
      <c r="BR10" s="76">
        <v>53.991684770890103</v>
      </c>
      <c r="BS10" s="76">
        <v>0</v>
      </c>
      <c r="BT10" s="76">
        <v>52.371166110550703</v>
      </c>
      <c r="BU10" s="76">
        <v>1644.4942792263901</v>
      </c>
      <c r="BV10" s="76">
        <v>16.7936222604264</v>
      </c>
      <c r="BW10" s="76"/>
      <c r="BX10" s="69">
        <f t="shared" si="7"/>
        <v>-2.9569880121063335E-7</v>
      </c>
      <c r="BY10" s="69">
        <f t="shared" si="8"/>
        <v>-1.5759412012485818E-7</v>
      </c>
      <c r="BZ10" s="69">
        <f t="shared" si="9"/>
        <v>-8.9021736560305753E-8</v>
      </c>
      <c r="CA10" s="69">
        <f t="shared" si="10"/>
        <v>4.0233717372860672E-5</v>
      </c>
      <c r="CB10" s="69">
        <f t="shared" si="11"/>
        <v>4.6674571341539896E-5</v>
      </c>
      <c r="CC10" s="69">
        <f t="shared" si="12"/>
        <v>-2.9004172368475019E-7</v>
      </c>
      <c r="CD10" s="69">
        <f t="shared" si="13"/>
        <v>-2.9928046510195943E-7</v>
      </c>
    </row>
    <row r="11" spans="1:82">
      <c r="A11" s="68" t="s">
        <v>376</v>
      </c>
      <c r="B11" s="76">
        <v>51038.3777992947</v>
      </c>
      <c r="C11" s="76">
        <v>861.30158587936296</v>
      </c>
      <c r="D11" s="76">
        <v>1973.6544506190601</v>
      </c>
      <c r="E11" s="76">
        <v>7957.53959163117</v>
      </c>
      <c r="F11" s="76">
        <v>6539.6432183987999</v>
      </c>
      <c r="G11" s="76">
        <v>491.169514315931</v>
      </c>
      <c r="H11" s="76">
        <v>13618.1970086904</v>
      </c>
      <c r="I11" s="94"/>
      <c r="J11" s="94" t="s">
        <v>376</v>
      </c>
      <c r="K11" s="76">
        <v>2426.28263770886</v>
      </c>
      <c r="L11" s="76">
        <v>372.521689896373</v>
      </c>
      <c r="M11" s="76">
        <v>362.41578784252999</v>
      </c>
      <c r="N11" s="76">
        <v>362.41578784252999</v>
      </c>
      <c r="O11" s="76">
        <v>540.23430210568904</v>
      </c>
      <c r="P11" s="76">
        <v>4.1904391138301397E-2</v>
      </c>
      <c r="Q11" s="76">
        <v>319.30672662131201</v>
      </c>
      <c r="R11" s="76">
        <v>3120.14799085703</v>
      </c>
      <c r="S11" s="76">
        <v>51038.368471700902</v>
      </c>
      <c r="T11" s="76">
        <v>747.96549143187804</v>
      </c>
      <c r="U11" s="76">
        <v>409.35759232392701</v>
      </c>
      <c r="V11" s="76">
        <v>177.28396015950301</v>
      </c>
      <c r="W11" s="76">
        <v>11.4951531683116</v>
      </c>
      <c r="X11" s="76">
        <v>1851.6368045015599</v>
      </c>
      <c r="Y11" s="76">
        <v>1433.78296317591</v>
      </c>
      <c r="Z11" s="76">
        <v>1433.78296317591</v>
      </c>
      <c r="AA11" s="76">
        <v>16119854.255394399</v>
      </c>
      <c r="AB11" s="76">
        <v>0</v>
      </c>
      <c r="AC11" s="76">
        <v>169.631655890243</v>
      </c>
      <c r="AD11" s="76">
        <v>66.130307327638207</v>
      </c>
      <c r="AE11" s="76">
        <v>20.251070087266701</v>
      </c>
      <c r="AF11" s="76">
        <v>541.62896454260101</v>
      </c>
      <c r="AG11" s="76">
        <v>1276.9899359722299</v>
      </c>
      <c r="AH11" s="76">
        <v>0</v>
      </c>
      <c r="AI11" s="76">
        <v>861.30147673296995</v>
      </c>
      <c r="AJ11" s="76">
        <v>0</v>
      </c>
      <c r="AK11" s="76">
        <v>14483.155693822</v>
      </c>
      <c r="AL11" s="76">
        <v>1776.28834722796</v>
      </c>
      <c r="AM11" s="76">
        <v>197.365382511836</v>
      </c>
      <c r="AN11" s="76">
        <v>1973.6537297397899</v>
      </c>
      <c r="AO11" s="76">
        <v>0</v>
      </c>
      <c r="AP11" s="76">
        <v>991.33332571217602</v>
      </c>
      <c r="AQ11" s="76">
        <v>1.03976081648175</v>
      </c>
      <c r="AR11" s="76">
        <v>1454.88401742786</v>
      </c>
      <c r="AS11" s="76">
        <v>23.3986796739364</v>
      </c>
      <c r="AT11" s="76">
        <v>33.316517169044801</v>
      </c>
      <c r="AU11" s="76">
        <v>228.38620193235101</v>
      </c>
      <c r="AV11" s="76">
        <v>1.1592411686701101</v>
      </c>
      <c r="AW11" s="76">
        <v>0</v>
      </c>
      <c r="AX11" s="76">
        <v>23.344738817330501</v>
      </c>
      <c r="AY11" s="76">
        <v>7957.8978751483901</v>
      </c>
      <c r="AZ11" s="76">
        <v>6540.0019172125803</v>
      </c>
      <c r="BA11" s="76">
        <v>1417.89595793581</v>
      </c>
      <c r="BB11" s="76">
        <v>1.31083930796915</v>
      </c>
      <c r="BC11" s="76">
        <v>3.1579844684380798E-2</v>
      </c>
      <c r="BD11" s="76">
        <v>1015.2691025535</v>
      </c>
      <c r="BE11" s="76">
        <v>2.2356108126787801</v>
      </c>
      <c r="BF11" s="76">
        <v>2133.0407383278998</v>
      </c>
      <c r="BG11" s="76">
        <v>11.005271851937501</v>
      </c>
      <c r="BH11" s="76">
        <v>2.55764552544409</v>
      </c>
      <c r="BI11" s="76">
        <v>3047.7560746705399</v>
      </c>
      <c r="BJ11" s="76">
        <v>167.863175496384</v>
      </c>
      <c r="BK11" s="76">
        <v>3.9494523300098598</v>
      </c>
      <c r="BL11" s="76">
        <v>12.1034861290695</v>
      </c>
      <c r="BM11" s="76">
        <v>9.6976281023165106E-2</v>
      </c>
      <c r="BN11" s="76">
        <v>491.16942333922998</v>
      </c>
      <c r="BO11" s="76">
        <v>148.24435661793299</v>
      </c>
      <c r="BP11" s="76">
        <v>0</v>
      </c>
      <c r="BQ11" s="76">
        <v>140.463165800383</v>
      </c>
      <c r="BR11" s="76">
        <v>438.07984333460502</v>
      </c>
      <c r="BS11" s="76">
        <v>0</v>
      </c>
      <c r="BT11" s="76">
        <v>296.79131170449199</v>
      </c>
      <c r="BU11" s="76">
        <v>13618.1931306183</v>
      </c>
      <c r="BV11" s="76">
        <v>111.80013607067001</v>
      </c>
      <c r="BW11" s="76"/>
      <c r="BX11" s="69">
        <f t="shared" si="7"/>
        <v>-1.8275647072119795E-7</v>
      </c>
      <c r="BY11" s="69">
        <f t="shared" si="8"/>
        <v>-1.2672261935259899E-7</v>
      </c>
      <c r="BZ11" s="69">
        <f t="shared" si="9"/>
        <v>-3.6525100425838058E-7</v>
      </c>
      <c r="CA11" s="69">
        <f t="shared" si="10"/>
        <v>4.5024409001611172E-5</v>
      </c>
      <c r="CB11" s="69">
        <f t="shared" si="11"/>
        <v>5.4849905690760063E-5</v>
      </c>
      <c r="CC11" s="69">
        <f t="shared" si="12"/>
        <v>-1.8522464926147652E-7</v>
      </c>
      <c r="CD11" s="69">
        <f t="shared" si="13"/>
        <v>-2.8477133192877977E-7</v>
      </c>
    </row>
    <row r="12" spans="1:82">
      <c r="A12" s="68" t="s">
        <v>377</v>
      </c>
      <c r="B12" s="76">
        <v>448360.399199326</v>
      </c>
      <c r="C12" s="76">
        <v>9217.9162288861498</v>
      </c>
      <c r="D12" s="76">
        <v>18061.812758080501</v>
      </c>
      <c r="E12" s="76">
        <v>63610.104068644599</v>
      </c>
      <c r="F12" s="76">
        <v>54264.0172665992</v>
      </c>
      <c r="G12" s="76">
        <v>3685.5811537535301</v>
      </c>
      <c r="H12" s="76">
        <v>124317.888890117</v>
      </c>
      <c r="I12" s="94"/>
      <c r="J12" s="94" t="s">
        <v>377</v>
      </c>
      <c r="K12" s="76">
        <v>22578.2380640802</v>
      </c>
      <c r="L12" s="76">
        <v>3389.5905925278598</v>
      </c>
      <c r="M12" s="76">
        <v>3189.61563410596</v>
      </c>
      <c r="N12" s="76">
        <v>3189.61563410596</v>
      </c>
      <c r="O12" s="76">
        <v>4668.7194304315499</v>
      </c>
      <c r="P12" s="76">
        <v>0.21238473407981801</v>
      </c>
      <c r="Q12" s="76">
        <v>2944.0055102996298</v>
      </c>
      <c r="R12" s="76">
        <v>28529.104891822</v>
      </c>
      <c r="S12" s="76">
        <v>448360.28684601199</v>
      </c>
      <c r="T12" s="76">
        <v>6821.0293188712103</v>
      </c>
      <c r="U12" s="76">
        <v>3698.0054876156501</v>
      </c>
      <c r="V12" s="76">
        <v>1628.9797108297801</v>
      </c>
      <c r="W12" s="76">
        <v>106.970303434402</v>
      </c>
      <c r="X12" s="76">
        <v>17230.757844353899</v>
      </c>
      <c r="Y12" s="76">
        <v>13219.052915333299</v>
      </c>
      <c r="Z12" s="76">
        <v>13219.052915333299</v>
      </c>
      <c r="AA12" s="76">
        <v>133757734.541219</v>
      </c>
      <c r="AB12" s="76">
        <v>0</v>
      </c>
      <c r="AC12" s="76">
        <v>1531.83317137529</v>
      </c>
      <c r="AD12" s="76">
        <v>605.72589954501598</v>
      </c>
      <c r="AE12" s="76">
        <v>168.544817258965</v>
      </c>
      <c r="AF12" s="76">
        <v>5009.7728708577597</v>
      </c>
      <c r="AG12" s="76">
        <v>11883.2763892523</v>
      </c>
      <c r="AH12" s="76">
        <v>0</v>
      </c>
      <c r="AI12" s="76">
        <v>9217.91208268435</v>
      </c>
      <c r="AJ12" s="76">
        <v>0</v>
      </c>
      <c r="AK12" s="76">
        <v>132178.58075960199</v>
      </c>
      <c r="AL12" s="76">
        <v>16255.6301900494</v>
      </c>
      <c r="AM12" s="76">
        <v>1806.1805447444499</v>
      </c>
      <c r="AN12" s="76">
        <v>18061.8107347939</v>
      </c>
      <c r="AO12" s="76">
        <v>0</v>
      </c>
      <c r="AP12" s="76">
        <v>9131.5565478485605</v>
      </c>
      <c r="AQ12" s="76">
        <v>8.4484923516151493</v>
      </c>
      <c r="AR12" s="76">
        <v>12774.129752171801</v>
      </c>
      <c r="AS12" s="76">
        <v>198.28162405903899</v>
      </c>
      <c r="AT12" s="76">
        <v>167.94976284881199</v>
      </c>
      <c r="AU12" s="76">
        <v>1800.9722001576299</v>
      </c>
      <c r="AV12" s="76">
        <v>9.7171999825834803</v>
      </c>
      <c r="AW12" s="76">
        <v>0</v>
      </c>
      <c r="AX12" s="76">
        <v>108.805141861913</v>
      </c>
      <c r="AY12" s="76">
        <v>63613.222649486699</v>
      </c>
      <c r="AZ12" s="76">
        <v>54267.139515175601</v>
      </c>
      <c r="BA12" s="76">
        <v>9346.0831343110804</v>
      </c>
      <c r="BB12" s="76">
        <v>10.107643800327301</v>
      </c>
      <c r="BC12" s="76">
        <v>0.26817485849082601</v>
      </c>
      <c r="BD12" s="76">
        <v>8591.2701485363996</v>
      </c>
      <c r="BE12" s="76">
        <v>10.663481177488601</v>
      </c>
      <c r="BF12" s="76">
        <v>17768.546054663599</v>
      </c>
      <c r="BG12" s="76">
        <v>70.588819744594502</v>
      </c>
      <c r="BH12" s="76">
        <v>17.2729645331437</v>
      </c>
      <c r="BI12" s="76">
        <v>25388.2684742362</v>
      </c>
      <c r="BJ12" s="76">
        <v>1527.15998494627</v>
      </c>
      <c r="BK12" s="76">
        <v>33.348048305472297</v>
      </c>
      <c r="BL12" s="76">
        <v>81.8204688238892</v>
      </c>
      <c r="BM12" s="76">
        <v>0.81081523437887504</v>
      </c>
      <c r="BN12" s="76">
        <v>3685.5800400579801</v>
      </c>
      <c r="BO12" s="76">
        <v>751.351381059799</v>
      </c>
      <c r="BP12" s="76">
        <v>0</v>
      </c>
      <c r="BQ12" s="76">
        <v>1307.0777680092699</v>
      </c>
      <c r="BR12" s="76">
        <v>3983.2011420621502</v>
      </c>
      <c r="BS12" s="76">
        <v>0</v>
      </c>
      <c r="BT12" s="76">
        <v>2467.6523531531898</v>
      </c>
      <c r="BU12" s="76">
        <v>124317.86591985</v>
      </c>
      <c r="BV12" s="76">
        <v>972.45695295384598</v>
      </c>
      <c r="BW12" s="76"/>
      <c r="BX12" s="69">
        <f t="shared" si="7"/>
        <v>-2.5058705944133931E-7</v>
      </c>
      <c r="BY12" s="69">
        <f t="shared" si="8"/>
        <v>-4.4979816445064945E-7</v>
      </c>
      <c r="BZ12" s="69">
        <f t="shared" si="9"/>
        <v>-1.1202012931858472E-7</v>
      </c>
      <c r="CA12" s="69">
        <f t="shared" si="10"/>
        <v>4.9026501178715473E-5</v>
      </c>
      <c r="CB12" s="69">
        <f t="shared" si="11"/>
        <v>5.7538102294590954E-5</v>
      </c>
      <c r="CC12" s="69">
        <f t="shared" si="12"/>
        <v>-3.0217637423093046E-7</v>
      </c>
      <c r="CD12" s="69">
        <f t="shared" si="13"/>
        <v>-1.8477040761436448E-7</v>
      </c>
    </row>
    <row r="13" spans="1:82">
      <c r="A13" s="68" t="s">
        <v>378</v>
      </c>
      <c r="B13" s="76">
        <v>301168.79001899803</v>
      </c>
      <c r="C13" s="76">
        <v>6069.7919038566697</v>
      </c>
      <c r="D13" s="76">
        <v>13484.077531577601</v>
      </c>
      <c r="E13" s="76">
        <v>38930.990981930299</v>
      </c>
      <c r="F13" s="76">
        <v>32916.867269074603</v>
      </c>
      <c r="G13" s="76">
        <v>2238.91348752459</v>
      </c>
      <c r="H13" s="76">
        <v>93627.489135722295</v>
      </c>
      <c r="I13" s="94"/>
      <c r="J13" s="94" t="s">
        <v>378</v>
      </c>
      <c r="K13" s="76">
        <v>11388.529742430001</v>
      </c>
      <c r="L13" s="76">
        <v>2582.7281103482101</v>
      </c>
      <c r="M13" s="76">
        <v>3683.1925540956099</v>
      </c>
      <c r="N13" s="76">
        <v>3683.1925540956099</v>
      </c>
      <c r="O13" s="76">
        <v>6420.8633798458904</v>
      </c>
      <c r="P13" s="76">
        <v>2.1207865468010798</v>
      </c>
      <c r="Q13" s="76">
        <v>1795.2953763258099</v>
      </c>
      <c r="R13" s="76">
        <v>20128.915454318801</v>
      </c>
      <c r="S13" s="76">
        <v>283317.14923593297</v>
      </c>
      <c r="T13" s="76">
        <v>5020.3588088618098</v>
      </c>
      <c r="U13" s="76">
        <v>3128.0603322449101</v>
      </c>
      <c r="V13" s="76">
        <v>1057.2088344712899</v>
      </c>
      <c r="W13" s="76">
        <v>53.956140081558402</v>
      </c>
      <c r="X13" s="76">
        <v>8691.2450355787405</v>
      </c>
      <c r="Y13" s="76">
        <v>8065.8975976822803</v>
      </c>
      <c r="Z13" s="76">
        <v>8065.8975976822803</v>
      </c>
      <c r="AA13" s="76">
        <v>75707458.753643394</v>
      </c>
      <c r="AB13" s="76">
        <v>0</v>
      </c>
      <c r="AC13" s="76">
        <v>1302.33942148034</v>
      </c>
      <c r="AD13" s="76">
        <v>415.10668390860798</v>
      </c>
      <c r="AE13" s="76">
        <v>310.74968100961001</v>
      </c>
      <c r="AF13" s="76">
        <v>2872.3780151166202</v>
      </c>
      <c r="AG13" s="76">
        <v>5993.9575126110503</v>
      </c>
      <c r="AH13" s="76">
        <v>0</v>
      </c>
      <c r="AI13" s="76">
        <v>5742.9211776980401</v>
      </c>
      <c r="AJ13" s="76">
        <v>0</v>
      </c>
      <c r="AK13" s="76">
        <v>96124.652255273206</v>
      </c>
      <c r="AL13" s="76">
        <v>11394.9334058654</v>
      </c>
      <c r="AM13" s="76">
        <v>1266.1038757695501</v>
      </c>
      <c r="AN13" s="76">
        <v>12661.037281634901</v>
      </c>
      <c r="AO13" s="76">
        <v>0</v>
      </c>
      <c r="AP13" s="76">
        <v>5666.1550145890797</v>
      </c>
      <c r="AQ13" s="76">
        <v>5.2861577770796497</v>
      </c>
      <c r="AR13" s="76">
        <v>15113.9751332297</v>
      </c>
      <c r="AS13" s="76">
        <v>100.61261176386201</v>
      </c>
      <c r="AT13" s="76">
        <v>400.492338938584</v>
      </c>
      <c r="AU13" s="76">
        <v>1284.27514167452</v>
      </c>
      <c r="AV13" s="76">
        <v>5.2236610733202102</v>
      </c>
      <c r="AW13" s="76">
        <v>0</v>
      </c>
      <c r="AX13" s="76">
        <v>300.58651641065399</v>
      </c>
      <c r="AY13" s="76">
        <v>36268.088233451599</v>
      </c>
      <c r="AZ13" s="76">
        <v>30715.039495873199</v>
      </c>
      <c r="BA13" s="76">
        <v>5553.0487375783296</v>
      </c>
      <c r="BB13" s="76">
        <v>7.8865930003251803</v>
      </c>
      <c r="BC13" s="76">
        <v>0.13451862508749499</v>
      </c>
      <c r="BD13" s="76">
        <v>4392.9583555724503</v>
      </c>
      <c r="BE13" s="76">
        <v>28.237509049422101</v>
      </c>
      <c r="BF13" s="76">
        <v>9862.2698135440896</v>
      </c>
      <c r="BG13" s="76">
        <v>98.307908166470995</v>
      </c>
      <c r="BH13" s="76">
        <v>20.894809063200999</v>
      </c>
      <c r="BI13" s="76">
        <v>14091.480012125399</v>
      </c>
      <c r="BJ13" s="76">
        <v>1166.35290551811</v>
      </c>
      <c r="BK13" s="76">
        <v>17.251785660036202</v>
      </c>
      <c r="BL13" s="76">
        <v>98.700108787071997</v>
      </c>
      <c r="BM13" s="76">
        <v>0.44165464166625301</v>
      </c>
      <c r="BN13" s="76">
        <v>2082.9875929606401</v>
      </c>
      <c r="BO13" s="76">
        <v>7502.6928223369096</v>
      </c>
      <c r="BP13" s="76">
        <v>0</v>
      </c>
      <c r="BQ13" s="76">
        <v>659.62949636590099</v>
      </c>
      <c r="BR13" s="76">
        <v>3068.7075941857602</v>
      </c>
      <c r="BS13" s="76">
        <v>0</v>
      </c>
      <c r="BT13" s="76">
        <v>4581.0255922201004</v>
      </c>
      <c r="BU13" s="76">
        <v>90023.998781505405</v>
      </c>
      <c r="BV13" s="76">
        <v>1260.7624787403699</v>
      </c>
      <c r="BW13" s="76"/>
      <c r="BX13" s="69">
        <f t="shared" si="7"/>
        <v>-5.927453765026236E-2</v>
      </c>
      <c r="BY13" s="69">
        <f t="shared" si="8"/>
        <v>-5.3852048198051082E-2</v>
      </c>
      <c r="BZ13" s="69">
        <f t="shared" si="9"/>
        <v>-6.1037935150941434E-2</v>
      </c>
      <c r="CA13" s="69">
        <f t="shared" si="10"/>
        <v>-6.8400589898024389E-2</v>
      </c>
      <c r="CB13" s="69">
        <f t="shared" si="11"/>
        <v>-6.6890562677269727E-2</v>
      </c>
      <c r="CC13" s="69">
        <f t="shared" si="12"/>
        <v>-6.9643554980030178E-2</v>
      </c>
      <c r="CD13" s="69">
        <f t="shared" si="13"/>
        <v>-3.8487525271485974E-2</v>
      </c>
    </row>
    <row r="14" spans="1:82">
      <c r="A14" s="68" t="s">
        <v>379</v>
      </c>
      <c r="B14" s="76">
        <v>291273.36053955002</v>
      </c>
      <c r="C14" s="76">
        <v>5973.1224656477798</v>
      </c>
      <c r="D14" s="76">
        <v>12649.9225435274</v>
      </c>
      <c r="E14" s="76">
        <v>34810.3485389165</v>
      </c>
      <c r="F14" s="76">
        <v>29726.697973710401</v>
      </c>
      <c r="G14" s="76">
        <v>2046.3649419936901</v>
      </c>
      <c r="H14" s="76">
        <v>102946.87458131999</v>
      </c>
      <c r="I14" s="94"/>
      <c r="J14" s="94" t="s">
        <v>379</v>
      </c>
      <c r="K14" s="76">
        <v>8368.4729311604497</v>
      </c>
      <c r="L14" s="76">
        <v>2705.2514367366698</v>
      </c>
      <c r="M14" s="76">
        <v>4624.9672861034396</v>
      </c>
      <c r="N14" s="76">
        <v>4624.9672861034396</v>
      </c>
      <c r="O14" s="76">
        <v>8478.6371273698205</v>
      </c>
      <c r="P14" s="76">
        <v>3.4207724814472602</v>
      </c>
      <c r="Q14" s="76">
        <v>1606.22730873506</v>
      </c>
      <c r="R14" s="76">
        <v>20098.669386516001</v>
      </c>
      <c r="S14" s="76">
        <v>247012.230119766</v>
      </c>
      <c r="T14" s="76">
        <v>5150.1639944663402</v>
      </c>
      <c r="U14" s="76">
        <v>3466.4547203672901</v>
      </c>
      <c r="V14" s="76">
        <v>994.70473682074396</v>
      </c>
      <c r="W14" s="76">
        <v>39.647800751156097</v>
      </c>
      <c r="X14" s="76">
        <v>6386.4651884648601</v>
      </c>
      <c r="Y14" s="76">
        <v>7220.0779217323197</v>
      </c>
      <c r="Z14" s="76">
        <v>7220.0779217323197</v>
      </c>
      <c r="AA14" s="76">
        <v>60002156.495162502</v>
      </c>
      <c r="AB14" s="76">
        <v>0</v>
      </c>
      <c r="AC14" s="76">
        <v>1446.86453986879</v>
      </c>
      <c r="AD14" s="76">
        <v>406.37153488438298</v>
      </c>
      <c r="AE14" s="76">
        <v>437.119828399418</v>
      </c>
      <c r="AF14" s="76">
        <v>2430.15079139725</v>
      </c>
      <c r="AG14" s="76">
        <v>4404.4553472004</v>
      </c>
      <c r="AH14" s="76">
        <v>0</v>
      </c>
      <c r="AI14" s="76">
        <v>5057.4047757513599</v>
      </c>
      <c r="AJ14" s="76">
        <v>0</v>
      </c>
      <c r="AK14" s="76">
        <v>97874.597650313794</v>
      </c>
      <c r="AL14" s="76">
        <v>9662.2023574023005</v>
      </c>
      <c r="AM14" s="76">
        <v>1073.5780470356101</v>
      </c>
      <c r="AN14" s="76">
        <v>10735.780404437901</v>
      </c>
      <c r="AO14" s="76">
        <v>0</v>
      </c>
      <c r="AP14" s="76">
        <v>5144.1048723292397</v>
      </c>
      <c r="AQ14" s="76">
        <v>4.4294945264747501</v>
      </c>
      <c r="AR14" s="76">
        <v>19125.2469967459</v>
      </c>
      <c r="AS14" s="76">
        <v>74.214109307362904</v>
      </c>
      <c r="AT14" s="76">
        <v>462.73607301708</v>
      </c>
      <c r="AU14" s="76">
        <v>1143.9038889531901</v>
      </c>
      <c r="AV14" s="76">
        <v>4.0085567446551602</v>
      </c>
      <c r="AW14" s="76">
        <v>0</v>
      </c>
      <c r="AX14" s="76">
        <v>351.94824083290598</v>
      </c>
      <c r="AY14" s="76">
        <v>28441.579375448098</v>
      </c>
      <c r="AZ14" s="76">
        <v>24343.106086978802</v>
      </c>
      <c r="BA14" s="76">
        <v>4098.4732884692703</v>
      </c>
      <c r="BB14" s="76">
        <v>7.2809456990580701</v>
      </c>
      <c r="BC14" s="76">
        <v>9.8396181484482204E-2</v>
      </c>
      <c r="BD14" s="76">
        <v>3258.15062253013</v>
      </c>
      <c r="BE14" s="76">
        <v>32.943419655307302</v>
      </c>
      <c r="BF14" s="76">
        <v>7723.6821367196299</v>
      </c>
      <c r="BG14" s="76">
        <v>105.679222110154</v>
      </c>
      <c r="BH14" s="76">
        <v>21.850311160347601</v>
      </c>
      <c r="BI14" s="76">
        <v>11035.786327375299</v>
      </c>
      <c r="BJ14" s="76">
        <v>1223.34951075094</v>
      </c>
      <c r="BK14" s="76">
        <v>12.900556851138401</v>
      </c>
      <c r="BL14" s="76">
        <v>103.151966809415</v>
      </c>
      <c r="BM14" s="76">
        <v>0.34181850515605899</v>
      </c>
      <c r="BN14" s="76">
        <v>1688.56561041022</v>
      </c>
      <c r="BO14" s="76">
        <v>12101.616474942201</v>
      </c>
      <c r="BP14" s="76">
        <v>0</v>
      </c>
      <c r="BQ14" s="76">
        <v>485.01672914464098</v>
      </c>
      <c r="BR14" s="76">
        <v>3234.9016866056199</v>
      </c>
      <c r="BS14" s="76">
        <v>0</v>
      </c>
      <c r="BT14" s="76">
        <v>6451.8950545273501</v>
      </c>
      <c r="BU14" s="76">
        <v>91416.438559610193</v>
      </c>
      <c r="BV14" s="76">
        <v>1638.8138967658399</v>
      </c>
      <c r="BW14" s="76"/>
      <c r="BX14" s="69">
        <f t="shared" si="7"/>
        <v>-0.15195735833100366</v>
      </c>
      <c r="BY14" s="69">
        <f t="shared" si="8"/>
        <v>-0.15330636449576146</v>
      </c>
      <c r="BZ14" s="69">
        <f t="shared" si="9"/>
        <v>-0.15131651063499282</v>
      </c>
      <c r="CA14" s="69">
        <f t="shared" si="10"/>
        <v>-0.18295620212904179</v>
      </c>
      <c r="CB14" s="69">
        <f t="shared" si="11"/>
        <v>-0.18110292274953385</v>
      </c>
      <c r="CC14" s="69">
        <f t="shared" si="12"/>
        <v>-0.17484629659208331</v>
      </c>
      <c r="CD14" s="69">
        <f t="shared" si="13"/>
        <v>-0.11200375017312114</v>
      </c>
    </row>
    <row r="15" spans="1:82">
      <c r="A15" s="68" t="s">
        <v>380</v>
      </c>
      <c r="B15" s="76">
        <v>526175.80709968205</v>
      </c>
      <c r="C15" s="76">
        <v>10859.143671362301</v>
      </c>
      <c r="D15" s="76">
        <v>20534.811507804599</v>
      </c>
      <c r="E15" s="76">
        <v>72785.976098923304</v>
      </c>
      <c r="F15" s="76">
        <v>62826.235112488001</v>
      </c>
      <c r="G15" s="76">
        <v>4336.3756733491</v>
      </c>
      <c r="H15" s="76">
        <v>150087.47630661799</v>
      </c>
      <c r="I15" s="94"/>
      <c r="J15" s="94" t="s">
        <v>380</v>
      </c>
      <c r="K15" s="76">
        <v>14264.667862164601</v>
      </c>
      <c r="L15" s="76">
        <v>2260.0327439471098</v>
      </c>
      <c r="M15" s="76">
        <v>2296.7964009172501</v>
      </c>
      <c r="N15" s="76">
        <v>2296.7964009172501</v>
      </c>
      <c r="O15" s="76">
        <v>3501.6787319813402</v>
      </c>
      <c r="P15" s="76">
        <v>0.40757878976358702</v>
      </c>
      <c r="Q15" s="76">
        <v>1902.1219096402299</v>
      </c>
      <c r="R15" s="76">
        <v>18803.506811515599</v>
      </c>
      <c r="S15" s="76">
        <v>287341.66648258001</v>
      </c>
      <c r="T15" s="76">
        <v>4523.93845950369</v>
      </c>
      <c r="U15" s="76">
        <v>2507.8040293876202</v>
      </c>
      <c r="V15" s="76">
        <v>1061.1506317201799</v>
      </c>
      <c r="W15" s="76">
        <v>67.582573811048903</v>
      </c>
      <c r="X15" s="76">
        <v>10886.191443370701</v>
      </c>
      <c r="Y15" s="76">
        <v>8541.4749035705499</v>
      </c>
      <c r="Z15" s="76">
        <v>8541.4749035705499</v>
      </c>
      <c r="AA15" s="76">
        <v>84316714.923937201</v>
      </c>
      <c r="AB15" s="76">
        <v>0</v>
      </c>
      <c r="AC15" s="76">
        <v>1039.7091274219399</v>
      </c>
      <c r="AD15" s="76">
        <v>397.56781986019098</v>
      </c>
      <c r="AE15" s="76">
        <v>137.132894311077</v>
      </c>
      <c r="AF15" s="76">
        <v>3212.0156770488902</v>
      </c>
      <c r="AG15" s="76">
        <v>7507.7146151973802</v>
      </c>
      <c r="AH15" s="76">
        <v>0</v>
      </c>
      <c r="AI15" s="76">
        <v>5948.5040813285004</v>
      </c>
      <c r="AJ15" s="76">
        <v>0</v>
      </c>
      <c r="AK15" s="76">
        <v>87507.784592999204</v>
      </c>
      <c r="AL15" s="76">
        <v>10248.948721594799</v>
      </c>
      <c r="AM15" s="76">
        <v>1138.7722796783401</v>
      </c>
      <c r="AN15" s="76">
        <v>11387.721001273099</v>
      </c>
      <c r="AO15" s="76">
        <v>0</v>
      </c>
      <c r="AP15" s="76">
        <v>5913.1505826694602</v>
      </c>
      <c r="AQ15" s="76">
        <v>5.3757564465902696</v>
      </c>
      <c r="AR15" s="76">
        <v>9247.76706924057</v>
      </c>
      <c r="AS15" s="76">
        <v>123.836726570655</v>
      </c>
      <c r="AT15" s="76">
        <v>136.20946878530799</v>
      </c>
      <c r="AU15" s="76">
        <v>1161.5915242205199</v>
      </c>
      <c r="AV15" s="76">
        <v>6.0979733693789004</v>
      </c>
      <c r="AW15" s="76">
        <v>0</v>
      </c>
      <c r="AX15" s="76">
        <v>92.327954154885703</v>
      </c>
      <c r="AY15" s="76">
        <v>39717.207135436198</v>
      </c>
      <c r="AZ15" s="76">
        <v>34208.270209009897</v>
      </c>
      <c r="BA15" s="76">
        <v>5508.9369264262496</v>
      </c>
      <c r="BB15" s="76">
        <v>6.58665957990927</v>
      </c>
      <c r="BC15" s="76">
        <v>0.167333742180481</v>
      </c>
      <c r="BD15" s="76">
        <v>5369.0080927263998</v>
      </c>
      <c r="BE15" s="76">
        <v>8.9272876061663204</v>
      </c>
      <c r="BF15" s="76">
        <v>11181.385213490001</v>
      </c>
      <c r="BG15" s="76">
        <v>50.293452889983797</v>
      </c>
      <c r="BH15" s="76">
        <v>11.992736002028201</v>
      </c>
      <c r="BI15" s="76">
        <v>15976.3192993711</v>
      </c>
      <c r="BJ15" s="76">
        <v>1018.6135796246</v>
      </c>
      <c r="BK15" s="76">
        <v>20.860318351824599</v>
      </c>
      <c r="BL15" s="76">
        <v>56.781015206380097</v>
      </c>
      <c r="BM15" s="76">
        <v>0.50939649652496399</v>
      </c>
      <c r="BN15" s="76">
        <v>2345.2272128132599</v>
      </c>
      <c r="BO15" s="76">
        <v>1441.8851364745201</v>
      </c>
      <c r="BP15" s="76">
        <v>0</v>
      </c>
      <c r="BQ15" s="76">
        <v>825.84201040941196</v>
      </c>
      <c r="BR15" s="76">
        <v>2660.3989489282199</v>
      </c>
      <c r="BS15" s="76">
        <v>0</v>
      </c>
      <c r="BT15" s="76">
        <v>2012.00985912994</v>
      </c>
      <c r="BU15" s="76">
        <v>82251.511818757994</v>
      </c>
      <c r="BV15" s="76">
        <v>718.96468605831797</v>
      </c>
      <c r="BW15" s="76"/>
      <c r="BX15" s="69">
        <f t="shared" si="7"/>
        <v>-0.45390559085863824</v>
      </c>
      <c r="BY15" s="69">
        <f t="shared" si="8"/>
        <v>-0.4522124155134003</v>
      </c>
      <c r="BZ15" s="69">
        <f t="shared" si="9"/>
        <v>-0.44544311999430797</v>
      </c>
      <c r="CA15" s="69">
        <f t="shared" si="10"/>
        <v>-0.45432885201049439</v>
      </c>
      <c r="CB15" s="69">
        <f t="shared" si="11"/>
        <v>-0.45550978587589591</v>
      </c>
      <c r="CC15" s="69">
        <f t="shared" si="12"/>
        <v>-0.45917342281325507</v>
      </c>
      <c r="CD15" s="69">
        <f t="shared" si="13"/>
        <v>-0.45197618187193689</v>
      </c>
    </row>
    <row r="16" spans="1:82">
      <c r="A16" s="68" t="s">
        <v>381</v>
      </c>
      <c r="B16" s="76">
        <v>5970509.3232989097</v>
      </c>
      <c r="C16" s="76">
        <v>121596.40133655599</v>
      </c>
      <c r="D16" s="76">
        <v>249672.21151332601</v>
      </c>
      <c r="E16" s="76">
        <v>865290.45140743803</v>
      </c>
      <c r="F16" s="76">
        <v>730651.34206419403</v>
      </c>
      <c r="G16" s="76">
        <v>49307.666139849498</v>
      </c>
      <c r="H16" s="76">
        <v>1663926.04974462</v>
      </c>
      <c r="I16" s="94"/>
      <c r="J16" s="94" t="s">
        <v>381</v>
      </c>
      <c r="K16" s="76">
        <v>174362.36155069899</v>
      </c>
      <c r="L16" s="76">
        <v>25525.790190830601</v>
      </c>
      <c r="M16" s="76">
        <v>23086.207987868002</v>
      </c>
      <c r="N16" s="76">
        <v>23086.207987868002</v>
      </c>
      <c r="O16" s="76">
        <v>33024.496494568302</v>
      </c>
      <c r="P16" s="76">
        <v>0.13950925646918699</v>
      </c>
      <c r="Q16" s="76">
        <v>22504.0619748383</v>
      </c>
      <c r="R16" s="76">
        <v>216041.81574017601</v>
      </c>
      <c r="S16" s="76">
        <v>3354349.7035109699</v>
      </c>
      <c r="T16" s="76">
        <v>51498.647047947001</v>
      </c>
      <c r="U16" s="76">
        <v>27617.083878540601</v>
      </c>
      <c r="V16" s="76">
        <v>12404.3920912014</v>
      </c>
      <c r="W16" s="76">
        <v>826.08631016562094</v>
      </c>
      <c r="X16" s="76">
        <v>133065.97538073501</v>
      </c>
      <c r="Y16" s="76">
        <v>101043.335204316</v>
      </c>
      <c r="Z16" s="76">
        <v>101043.335204316</v>
      </c>
      <c r="AA16" s="76">
        <v>969842186.86102605</v>
      </c>
      <c r="AB16" s="76">
        <v>0</v>
      </c>
      <c r="AC16" s="76">
        <v>11434.9778039747</v>
      </c>
      <c r="AD16" s="76">
        <v>4596.1076116847098</v>
      </c>
      <c r="AE16" s="76">
        <v>1133.37577763746</v>
      </c>
      <c r="AF16" s="76">
        <v>38430.958718964401</v>
      </c>
      <c r="AG16" s="76">
        <v>91769.597053192905</v>
      </c>
      <c r="AH16" s="76">
        <v>0</v>
      </c>
      <c r="AI16" s="76">
        <v>66418.351884709205</v>
      </c>
      <c r="AJ16" s="76">
        <v>0</v>
      </c>
      <c r="AK16" s="76">
        <v>998811.09897110204</v>
      </c>
      <c r="AL16" s="76">
        <v>126092.549146844</v>
      </c>
      <c r="AM16" s="76">
        <v>14010.2912351593</v>
      </c>
      <c r="AN16" s="76">
        <v>140102.84038200299</v>
      </c>
      <c r="AO16" s="76">
        <v>0</v>
      </c>
      <c r="AP16" s="76">
        <v>69729.161886891205</v>
      </c>
      <c r="AQ16" s="76">
        <v>63.968708245837398</v>
      </c>
      <c r="AR16" s="76">
        <v>92187.546603435898</v>
      </c>
      <c r="AS16" s="76">
        <v>1528.04151086051</v>
      </c>
      <c r="AT16" s="76">
        <v>934.94541638144301</v>
      </c>
      <c r="AU16" s="76">
        <v>13456.8382354205</v>
      </c>
      <c r="AV16" s="76">
        <v>74.550953426258104</v>
      </c>
      <c r="AW16" s="76">
        <v>0</v>
      </c>
      <c r="AX16" s="76">
        <v>558.81789448679103</v>
      </c>
      <c r="AY16" s="76">
        <v>494690.40264556499</v>
      </c>
      <c r="AZ16" s="76">
        <v>414582.22702416399</v>
      </c>
      <c r="BA16" s="76">
        <v>80108.175621400194</v>
      </c>
      <c r="BB16" s="76">
        <v>74.750468908767203</v>
      </c>
      <c r="BC16" s="76">
        <v>2.0684459332991598</v>
      </c>
      <c r="BD16" s="76">
        <v>66169.6665001074</v>
      </c>
      <c r="BE16" s="76">
        <v>56.159480650583902</v>
      </c>
      <c r="BF16" s="76">
        <v>135967.49009794</v>
      </c>
      <c r="BG16" s="76">
        <v>472.761612460523</v>
      </c>
      <c r="BH16" s="76">
        <v>119.286823022867</v>
      </c>
      <c r="BI16" s="76">
        <v>194274.68312031101</v>
      </c>
      <c r="BJ16" s="76">
        <v>11498.470322848299</v>
      </c>
      <c r="BK16" s="76">
        <v>256.617727171414</v>
      </c>
      <c r="BL16" s="76">
        <v>565.366000981056</v>
      </c>
      <c r="BM16" s="76">
        <v>6.2140278552886103</v>
      </c>
      <c r="BN16" s="76">
        <v>28389.6520617073</v>
      </c>
      <c r="BO16" s="76">
        <v>493.53932689409498</v>
      </c>
      <c r="BP16" s="76">
        <v>0</v>
      </c>
      <c r="BQ16" s="76">
        <v>10093.760263406301</v>
      </c>
      <c r="BR16" s="76">
        <v>29970.985452006</v>
      </c>
      <c r="BS16" s="76">
        <v>0</v>
      </c>
      <c r="BT16" s="76">
        <v>16570.292580921599</v>
      </c>
      <c r="BU16" s="76">
        <v>939697.51589179703</v>
      </c>
      <c r="BV16" s="76">
        <v>6935.8598975363702</v>
      </c>
      <c r="BW16" s="76"/>
      <c r="BX16" s="69">
        <f t="shared" si="7"/>
        <v>-0.43818030893592552</v>
      </c>
      <c r="BY16" s="69">
        <f t="shared" si="8"/>
        <v>-0.4537802833418097</v>
      </c>
      <c r="BZ16" s="69">
        <f t="shared" si="9"/>
        <v>-0.43885288822170287</v>
      </c>
      <c r="CA16" s="69">
        <f t="shared" si="10"/>
        <v>-0.42829554880569132</v>
      </c>
      <c r="CB16" s="69">
        <f t="shared" si="11"/>
        <v>-0.43258541638627501</v>
      </c>
      <c r="CC16" s="69">
        <f t="shared" si="12"/>
        <v>-0.42423452001993389</v>
      </c>
      <c r="CD16" s="69">
        <f t="shared" si="13"/>
        <v>-0.43525283708610596</v>
      </c>
    </row>
    <row r="17" spans="1:82">
      <c r="A17" s="68" t="s">
        <v>382</v>
      </c>
      <c r="B17" s="76">
        <v>171316.626990716</v>
      </c>
      <c r="C17" s="76">
        <v>3569.3882219646298</v>
      </c>
      <c r="D17" s="76">
        <v>7356.6626563591399</v>
      </c>
      <c r="E17" s="76">
        <v>24745.0506540399</v>
      </c>
      <c r="F17" s="76">
        <v>20931.411082625898</v>
      </c>
      <c r="G17" s="76">
        <v>1386.7008382506999</v>
      </c>
      <c r="H17" s="76">
        <v>44583.691566062502</v>
      </c>
      <c r="I17" s="94"/>
      <c r="J17" s="94" t="s">
        <v>382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v>0</v>
      </c>
      <c r="U17" s="76">
        <v>0</v>
      </c>
      <c r="V17" s="76">
        <v>0</v>
      </c>
      <c r="W17" s="76">
        <v>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0</v>
      </c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76">
        <v>0</v>
      </c>
      <c r="BL17" s="76">
        <v>0</v>
      </c>
      <c r="BM17" s="76">
        <v>0</v>
      </c>
      <c r="BN17" s="76">
        <v>0</v>
      </c>
      <c r="BO17" s="76">
        <v>0</v>
      </c>
      <c r="BP17" s="76">
        <v>0</v>
      </c>
      <c r="BQ17" s="76">
        <v>0</v>
      </c>
      <c r="BR17" s="76">
        <v>0</v>
      </c>
      <c r="BS17" s="76">
        <v>0</v>
      </c>
      <c r="BT17" s="76">
        <v>0</v>
      </c>
      <c r="BU17" s="76">
        <v>0</v>
      </c>
      <c r="BV17" s="76">
        <v>0</v>
      </c>
      <c r="BW17" s="76"/>
      <c r="BX17" s="69">
        <f t="shared" si="7"/>
        <v>-1</v>
      </c>
      <c r="BY17" s="69">
        <f t="shared" si="8"/>
        <v>-1</v>
      </c>
      <c r="BZ17" s="69">
        <f t="shared" si="9"/>
        <v>-1</v>
      </c>
      <c r="CA17" s="69">
        <f t="shared" si="10"/>
        <v>-1</v>
      </c>
      <c r="CB17" s="69">
        <f t="shared" si="11"/>
        <v>-1</v>
      </c>
      <c r="CC17" s="69">
        <f t="shared" si="12"/>
        <v>-1</v>
      </c>
      <c r="CD17" s="69">
        <f t="shared" si="13"/>
        <v>-1</v>
      </c>
    </row>
    <row r="18" spans="1:82" s="93" customFormat="1">
      <c r="A18" s="11" t="s">
        <v>383</v>
      </c>
      <c r="B18" s="70">
        <v>31809.677980100601</v>
      </c>
      <c r="C18" s="70">
        <v>656.32008967670799</v>
      </c>
      <c r="D18" s="70">
        <v>1366.74204574585</v>
      </c>
      <c r="E18" s="70">
        <v>4604.4070301778802</v>
      </c>
      <c r="F18" s="70">
        <v>3891.1567930165202</v>
      </c>
      <c r="G18" s="70">
        <v>259.68087990217799</v>
      </c>
      <c r="H18" s="70">
        <v>8143.1752442438901</v>
      </c>
      <c r="I18" s="95"/>
      <c r="J18" s="95" t="s">
        <v>383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0">
        <v>0</v>
      </c>
      <c r="AC18" s="70">
        <v>0</v>
      </c>
      <c r="AD18" s="70">
        <v>0</v>
      </c>
      <c r="AE18" s="70">
        <v>0</v>
      </c>
      <c r="AF18" s="70">
        <v>0</v>
      </c>
      <c r="AG18" s="70">
        <v>0</v>
      </c>
      <c r="AH18" s="70">
        <v>0</v>
      </c>
      <c r="AI18" s="70">
        <v>0</v>
      </c>
      <c r="AJ18" s="70">
        <v>0</v>
      </c>
      <c r="AK18" s="70">
        <v>0</v>
      </c>
      <c r="AL18" s="70">
        <v>0</v>
      </c>
      <c r="AM18" s="70">
        <v>0</v>
      </c>
      <c r="AN18" s="70">
        <v>0</v>
      </c>
      <c r="AO18" s="70">
        <v>0</v>
      </c>
      <c r="AP18" s="70">
        <v>0</v>
      </c>
      <c r="AQ18" s="70">
        <v>0</v>
      </c>
      <c r="AR18" s="70">
        <v>0</v>
      </c>
      <c r="AS18" s="70">
        <v>0</v>
      </c>
      <c r="AT18" s="70">
        <v>0</v>
      </c>
      <c r="AU18" s="70">
        <v>0</v>
      </c>
      <c r="AV18" s="70">
        <v>0</v>
      </c>
      <c r="AW18" s="70">
        <v>0</v>
      </c>
      <c r="AX18" s="70">
        <v>0</v>
      </c>
      <c r="AY18" s="70">
        <v>0</v>
      </c>
      <c r="AZ18" s="70">
        <v>0</v>
      </c>
      <c r="BA18" s="70">
        <v>0</v>
      </c>
      <c r="BB18" s="70">
        <v>0</v>
      </c>
      <c r="BC18" s="70">
        <v>0</v>
      </c>
      <c r="BD18" s="70">
        <v>0</v>
      </c>
      <c r="BE18" s="70">
        <v>0</v>
      </c>
      <c r="BF18" s="70">
        <v>0</v>
      </c>
      <c r="BG18" s="70">
        <v>0</v>
      </c>
      <c r="BH18" s="70">
        <v>0</v>
      </c>
      <c r="BI18" s="70">
        <v>0</v>
      </c>
      <c r="BJ18" s="70">
        <v>0</v>
      </c>
      <c r="BK18" s="70">
        <v>0</v>
      </c>
      <c r="BL18" s="70">
        <v>0</v>
      </c>
      <c r="BM18" s="70">
        <v>0</v>
      </c>
      <c r="BN18" s="70">
        <v>0</v>
      </c>
      <c r="BO18" s="70">
        <v>0</v>
      </c>
      <c r="BP18" s="70">
        <v>0</v>
      </c>
      <c r="BQ18" s="70">
        <v>0</v>
      </c>
      <c r="BR18" s="70">
        <v>0</v>
      </c>
      <c r="BS18" s="70">
        <v>0</v>
      </c>
      <c r="BT18" s="70">
        <v>0</v>
      </c>
      <c r="BU18" s="70">
        <v>0</v>
      </c>
      <c r="BV18" s="70">
        <v>0</v>
      </c>
      <c r="BW18" s="70"/>
      <c r="BX18" s="63">
        <f t="shared" si="7"/>
        <v>-1</v>
      </c>
      <c r="BY18" s="63">
        <f t="shared" si="8"/>
        <v>-1</v>
      </c>
      <c r="BZ18" s="63">
        <f t="shared" si="9"/>
        <v>-1</v>
      </c>
      <c r="CA18" s="63">
        <f t="shared" si="10"/>
        <v>-1</v>
      </c>
      <c r="CB18" s="63">
        <f t="shared" si="11"/>
        <v>-1</v>
      </c>
      <c r="CC18" s="63">
        <f t="shared" si="12"/>
        <v>-1</v>
      </c>
      <c r="CD18" s="63">
        <f t="shared" si="13"/>
        <v>-1</v>
      </c>
    </row>
    <row r="19" spans="1:82">
      <c r="A19" s="94" t="s">
        <v>435</v>
      </c>
      <c r="B19" s="76">
        <v>2568.5314037183398</v>
      </c>
      <c r="C19" s="76">
        <v>48.063546417760101</v>
      </c>
      <c r="D19" s="76">
        <v>136.09032734005501</v>
      </c>
      <c r="E19" s="76">
        <v>226.60202601614799</v>
      </c>
      <c r="F19" s="76">
        <v>183.948826178872</v>
      </c>
      <c r="G19" s="76">
        <v>13.4737471344763</v>
      </c>
      <c r="H19" s="76">
        <v>1137.0773341152999</v>
      </c>
      <c r="I19" s="94"/>
      <c r="J19" s="94" t="s">
        <v>435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v>0</v>
      </c>
      <c r="U19" s="76">
        <v>0</v>
      </c>
      <c r="V19" s="76">
        <v>0</v>
      </c>
      <c r="W19" s="76">
        <v>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0</v>
      </c>
      <c r="AK19" s="76">
        <v>0</v>
      </c>
      <c r="AL19" s="76">
        <v>0</v>
      </c>
      <c r="AM19" s="76">
        <v>0</v>
      </c>
      <c r="AN19" s="76">
        <v>0</v>
      </c>
      <c r="AO19" s="76">
        <v>0</v>
      </c>
      <c r="AP19" s="76">
        <v>0</v>
      </c>
      <c r="AQ19" s="76">
        <v>0</v>
      </c>
      <c r="AR19" s="76">
        <v>0</v>
      </c>
      <c r="AS19" s="76">
        <v>0</v>
      </c>
      <c r="AT19" s="76">
        <v>0</v>
      </c>
      <c r="AU19" s="76">
        <v>0</v>
      </c>
      <c r="AV19" s="76">
        <v>0</v>
      </c>
      <c r="AW19" s="76">
        <v>0</v>
      </c>
      <c r="AX19" s="76">
        <v>0</v>
      </c>
      <c r="AY19" s="76">
        <v>0</v>
      </c>
      <c r="AZ19" s="76">
        <v>0</v>
      </c>
      <c r="BA19" s="76">
        <v>0</v>
      </c>
      <c r="BB19" s="76">
        <v>0</v>
      </c>
      <c r="BC19" s="76">
        <v>0</v>
      </c>
      <c r="BD19" s="76">
        <v>0</v>
      </c>
      <c r="BE19" s="76">
        <v>0</v>
      </c>
      <c r="BF19" s="76">
        <v>0</v>
      </c>
      <c r="BG19" s="76">
        <v>0</v>
      </c>
      <c r="BH19" s="76">
        <v>0</v>
      </c>
      <c r="BI19" s="76">
        <v>0</v>
      </c>
      <c r="BJ19" s="76">
        <v>0</v>
      </c>
      <c r="BK19" s="76">
        <v>0</v>
      </c>
      <c r="BL19" s="76">
        <v>0</v>
      </c>
      <c r="BM19" s="76">
        <v>0</v>
      </c>
      <c r="BN19" s="76">
        <v>0</v>
      </c>
      <c r="BO19" s="76">
        <v>0</v>
      </c>
      <c r="BP19" s="76">
        <v>0</v>
      </c>
      <c r="BQ19" s="76">
        <v>0</v>
      </c>
      <c r="BR19" s="76">
        <v>0</v>
      </c>
      <c r="BS19" s="76">
        <v>0</v>
      </c>
      <c r="BT19" s="76">
        <v>0</v>
      </c>
      <c r="BU19" s="76">
        <v>0</v>
      </c>
      <c r="BV19" s="76">
        <v>0</v>
      </c>
      <c r="BW19" s="76"/>
      <c r="BX19" s="69">
        <f t="shared" si="7"/>
        <v>-1</v>
      </c>
      <c r="BY19" s="69">
        <f t="shared" si="8"/>
        <v>-1</v>
      </c>
      <c r="BZ19" s="69">
        <f t="shared" si="9"/>
        <v>-1</v>
      </c>
      <c r="CA19" s="69">
        <f t="shared" si="10"/>
        <v>-1</v>
      </c>
      <c r="CB19" s="69">
        <f t="shared" si="11"/>
        <v>-1</v>
      </c>
      <c r="CC19" s="69">
        <f t="shared" si="12"/>
        <v>-1</v>
      </c>
      <c r="CD19" s="69">
        <f t="shared" si="13"/>
        <v>-1</v>
      </c>
    </row>
    <row r="20" spans="1:82">
      <c r="A20" s="94" t="s">
        <v>475</v>
      </c>
      <c r="B20" s="76">
        <v>10125.8901517183</v>
      </c>
      <c r="C20" s="76">
        <v>196.33453501005201</v>
      </c>
      <c r="D20" s="76">
        <v>495.831628725239</v>
      </c>
      <c r="E20" s="76">
        <v>1075.3223890470899</v>
      </c>
      <c r="F20" s="76">
        <v>880.88593608309702</v>
      </c>
      <c r="G20" s="76">
        <v>63.114377414224599</v>
      </c>
      <c r="H20" s="76">
        <v>3832.8855091598598</v>
      </c>
      <c r="I20" s="94"/>
      <c r="J20" s="94" t="s">
        <v>436</v>
      </c>
      <c r="K20" s="76">
        <v>83.751500183702703</v>
      </c>
      <c r="L20" s="76">
        <v>120.429811420909</v>
      </c>
      <c r="M20" s="76">
        <v>268.10742736654299</v>
      </c>
      <c r="N20" s="76">
        <v>268.10742736654299</v>
      </c>
      <c r="O20" s="76">
        <v>519.64842894330195</v>
      </c>
      <c r="P20" s="76">
        <v>0.249566800672295</v>
      </c>
      <c r="Q20" s="76">
        <v>49.260381062323603</v>
      </c>
      <c r="R20" s="76">
        <v>814.82379656521596</v>
      </c>
      <c r="S20" s="76">
        <v>10132.0234382623</v>
      </c>
      <c r="T20" s="76">
        <v>220.480796954873</v>
      </c>
      <c r="U20" s="76">
        <v>169.727825065302</v>
      </c>
      <c r="V20" s="76">
        <v>35.143329268640301</v>
      </c>
      <c r="W20" s="76">
        <v>0.39679426479111501</v>
      </c>
      <c r="X20" s="76">
        <v>63.915614623872102</v>
      </c>
      <c r="Y20" s="76">
        <v>221.77231524112099</v>
      </c>
      <c r="Z20" s="76">
        <v>221.77231524112099</v>
      </c>
      <c r="AA20" s="76">
        <v>2172234.3771094098</v>
      </c>
      <c r="AB20" s="76">
        <v>0</v>
      </c>
      <c r="AC20" s="76">
        <v>71.121632172081803</v>
      </c>
      <c r="AD20" s="76">
        <v>15.784621452301501</v>
      </c>
      <c r="AE20" s="76">
        <v>28.5138129265926</v>
      </c>
      <c r="AF20" s="76">
        <v>61.260068656878097</v>
      </c>
      <c r="AG20" s="76">
        <v>44.079685566407903</v>
      </c>
      <c r="AH20" s="76">
        <v>0</v>
      </c>
      <c r="AI20" s="76">
        <v>196.45983149092999</v>
      </c>
      <c r="AJ20" s="76">
        <v>0</v>
      </c>
      <c r="AK20" s="76">
        <v>4129.1435366545902</v>
      </c>
      <c r="AL20" s="76">
        <v>446.53441824809698</v>
      </c>
      <c r="AM20" s="76">
        <v>49.614914369615803</v>
      </c>
      <c r="AN20" s="76">
        <v>496.14933261771301</v>
      </c>
      <c r="AO20" s="76">
        <v>0</v>
      </c>
      <c r="AP20" s="76">
        <v>164.85201279878899</v>
      </c>
      <c r="AQ20" s="76">
        <v>0.181650077216885</v>
      </c>
      <c r="AR20" s="76">
        <v>1118.6077032974099</v>
      </c>
      <c r="AS20" s="76">
        <v>2.1963210796033801</v>
      </c>
      <c r="AT20" s="76">
        <v>29.647904285785099</v>
      </c>
      <c r="AU20" s="76">
        <v>52.597376452432499</v>
      </c>
      <c r="AV20" s="76">
        <v>0.133454014991429</v>
      </c>
      <c r="AW20" s="76">
        <v>0</v>
      </c>
      <c r="AX20" s="76">
        <v>22.832365521365499</v>
      </c>
      <c r="AY20" s="76">
        <v>1075.78158560056</v>
      </c>
      <c r="AZ20" s="76">
        <v>881.26726919321504</v>
      </c>
      <c r="BA20" s="76">
        <v>194.51431640734799</v>
      </c>
      <c r="BB20" s="76">
        <v>0.35502360687180601</v>
      </c>
      <c r="BC20" s="76">
        <v>2.8330573565479998E-3</v>
      </c>
      <c r="BD20" s="76">
        <v>98.120811911572503</v>
      </c>
      <c r="BE20" s="76">
        <v>2.1300260803474398</v>
      </c>
      <c r="BF20" s="76">
        <v>271.39263311232003</v>
      </c>
      <c r="BG20" s="76">
        <v>6.2896441636490898</v>
      </c>
      <c r="BH20" s="76">
        <v>1.2604618683069</v>
      </c>
      <c r="BI20" s="76">
        <v>387.77032043078299</v>
      </c>
      <c r="BJ20" s="76">
        <v>54.594988766468497</v>
      </c>
      <c r="BK20" s="76">
        <v>0.39849454212757002</v>
      </c>
      <c r="BL20" s="76">
        <v>5.9463034156208501</v>
      </c>
      <c r="BM20" s="76">
        <v>1.16455728644102E-2</v>
      </c>
      <c r="BN20" s="76">
        <v>63.139851492253399</v>
      </c>
      <c r="BO20" s="76">
        <v>882.89047093056001</v>
      </c>
      <c r="BP20" s="76">
        <v>0</v>
      </c>
      <c r="BQ20" s="76">
        <v>4.8899299507667804</v>
      </c>
      <c r="BR20" s="76">
        <v>145.68042359609601</v>
      </c>
      <c r="BS20" s="76">
        <v>0</v>
      </c>
      <c r="BT20" s="76">
        <v>421.34329410174701</v>
      </c>
      <c r="BU20" s="76">
        <v>3836.1265923709002</v>
      </c>
      <c r="BV20" s="76">
        <v>98.768603951964593</v>
      </c>
      <c r="BW20" s="76"/>
      <c r="BX20" s="69">
        <f t="shared" si="7"/>
        <v>6.057034445469615E-4</v>
      </c>
      <c r="BY20" s="69">
        <f t="shared" si="8"/>
        <v>6.3817850930587925E-4</v>
      </c>
      <c r="BZ20" s="69">
        <f t="shared" si="9"/>
        <v>6.4074954897656909E-4</v>
      </c>
      <c r="CA20" s="69">
        <f t="shared" si="10"/>
        <v>4.2703151924232456E-4</v>
      </c>
      <c r="CB20" s="69">
        <f t="shared" si="11"/>
        <v>4.3289726228759839E-4</v>
      </c>
      <c r="CC20" s="69">
        <f t="shared" si="12"/>
        <v>4.0361767116249819E-4</v>
      </c>
      <c r="CD20" s="69">
        <f t="shared" si="13"/>
        <v>8.4559875407048772E-4</v>
      </c>
    </row>
    <row r="21" spans="1:82">
      <c r="A21" s="94" t="s">
        <v>476</v>
      </c>
      <c r="I21" s="94"/>
      <c r="J21" s="94"/>
      <c r="L21" s="76"/>
      <c r="M21" s="76"/>
      <c r="N21" s="76"/>
      <c r="O21" s="76"/>
      <c r="Q21" s="76"/>
      <c r="R21" s="76"/>
      <c r="S21" s="76"/>
      <c r="T21" s="76"/>
      <c r="U21" s="76"/>
      <c r="V21" s="76"/>
      <c r="W21" s="76"/>
      <c r="Y21" s="76"/>
      <c r="Z21" s="76"/>
      <c r="AA21" s="76"/>
      <c r="AB21" s="76"/>
      <c r="AC21" s="76"/>
      <c r="AD21" s="76"/>
      <c r="AF21" s="76"/>
      <c r="AG21" s="76"/>
      <c r="AH21" s="76"/>
      <c r="AI21" s="76"/>
      <c r="AJ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T21" s="76"/>
      <c r="BU21" s="76"/>
      <c r="BV21" s="76"/>
      <c r="BW21" s="76"/>
      <c r="BX21" s="69" t="str">
        <f t="shared" si="7"/>
        <v/>
      </c>
      <c r="BY21" s="69" t="str">
        <f t="shared" si="8"/>
        <v/>
      </c>
      <c r="BZ21" s="69" t="str">
        <f t="shared" si="9"/>
        <v/>
      </c>
      <c r="CA21" s="69" t="str">
        <f t="shared" si="10"/>
        <v/>
      </c>
      <c r="CB21" s="69" t="str">
        <f t="shared" si="11"/>
        <v/>
      </c>
      <c r="CC21" s="69" t="str">
        <f t="shared" si="12"/>
        <v/>
      </c>
      <c r="CD21" s="69" t="str">
        <f t="shared" si="13"/>
        <v/>
      </c>
    </row>
    <row r="22" spans="1:82">
      <c r="A22" s="94" t="s">
        <v>389</v>
      </c>
      <c r="B22" s="76">
        <v>1014350.09063327</v>
      </c>
      <c r="C22" s="76">
        <v>16640.633848776801</v>
      </c>
      <c r="D22" s="76">
        <v>51146.774574091098</v>
      </c>
      <c r="E22" s="76">
        <v>176009.18096917501</v>
      </c>
      <c r="F22" s="76">
        <v>104705.484036498</v>
      </c>
      <c r="G22" s="76">
        <v>5826.30212285365</v>
      </c>
      <c r="H22" s="76">
        <v>335566.54482092598</v>
      </c>
      <c r="I22" s="94"/>
      <c r="J22" s="94" t="s">
        <v>389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  <c r="AO22" s="76">
        <v>0</v>
      </c>
      <c r="AP22" s="76">
        <v>0</v>
      </c>
      <c r="AQ22" s="76">
        <v>0</v>
      </c>
      <c r="AR22" s="76">
        <v>0</v>
      </c>
      <c r="AS22" s="76">
        <v>0</v>
      </c>
      <c r="AT22" s="76">
        <v>0</v>
      </c>
      <c r="AU22" s="76">
        <v>0</v>
      </c>
      <c r="AV22" s="76">
        <v>0</v>
      </c>
      <c r="AW22" s="76">
        <v>0</v>
      </c>
      <c r="AX22" s="76">
        <v>0</v>
      </c>
      <c r="AY22" s="76">
        <v>0</v>
      </c>
      <c r="AZ22" s="76">
        <v>0</v>
      </c>
      <c r="BA22" s="76">
        <v>0</v>
      </c>
      <c r="BB22" s="76">
        <v>0</v>
      </c>
      <c r="BC22" s="76">
        <v>0</v>
      </c>
      <c r="BD22" s="76">
        <v>0</v>
      </c>
      <c r="BE22" s="76">
        <v>0</v>
      </c>
      <c r="BF22" s="76">
        <v>0</v>
      </c>
      <c r="BG22" s="76">
        <v>0</v>
      </c>
      <c r="BH22" s="76">
        <v>0</v>
      </c>
      <c r="BI22" s="76">
        <v>0</v>
      </c>
      <c r="BJ22" s="76">
        <v>0</v>
      </c>
      <c r="BK22" s="76">
        <v>0</v>
      </c>
      <c r="BL22" s="76">
        <v>0</v>
      </c>
      <c r="BM22" s="76">
        <v>0</v>
      </c>
      <c r="BN22" s="76">
        <v>0</v>
      </c>
      <c r="BO22" s="76">
        <v>0</v>
      </c>
      <c r="BP22" s="76">
        <v>0</v>
      </c>
      <c r="BQ22" s="76">
        <v>0</v>
      </c>
      <c r="BR22" s="76">
        <v>0</v>
      </c>
      <c r="BS22" s="76">
        <v>0</v>
      </c>
      <c r="BT22" s="76">
        <v>0</v>
      </c>
      <c r="BU22" s="76">
        <v>0</v>
      </c>
      <c r="BV22" s="76">
        <v>0</v>
      </c>
      <c r="BW22" s="76"/>
      <c r="BX22" s="69">
        <f t="shared" si="7"/>
        <v>-1</v>
      </c>
      <c r="BY22" s="69">
        <f t="shared" si="8"/>
        <v>-1</v>
      </c>
      <c r="BZ22" s="69">
        <f t="shared" si="9"/>
        <v>-1</v>
      </c>
      <c r="CA22" s="69">
        <f t="shared" si="10"/>
        <v>-1</v>
      </c>
      <c r="CB22" s="69">
        <f t="shared" si="11"/>
        <v>-1</v>
      </c>
      <c r="CC22" s="69">
        <f t="shared" si="12"/>
        <v>-1</v>
      </c>
      <c r="CD22" s="69">
        <f t="shared" si="13"/>
        <v>-1</v>
      </c>
    </row>
    <row r="23" spans="1:82">
      <c r="A23" s="94" t="s">
        <v>438</v>
      </c>
      <c r="B23" s="76">
        <v>6643.6510752372596</v>
      </c>
      <c r="C23" s="76">
        <v>104.507841060814</v>
      </c>
      <c r="D23" s="76">
        <v>355.50451557951101</v>
      </c>
      <c r="E23" s="76">
        <v>839.47081313292801</v>
      </c>
      <c r="F23" s="76">
        <v>672.37594974887497</v>
      </c>
      <c r="G23" s="76">
        <v>51.515648066713503</v>
      </c>
      <c r="H23" s="76">
        <v>1676.2038270615999</v>
      </c>
      <c r="I23" s="94"/>
      <c r="J23" s="94" t="s">
        <v>438</v>
      </c>
      <c r="K23" s="76">
        <v>59.644432119802602</v>
      </c>
      <c r="L23" s="76">
        <v>52.021633375686399</v>
      </c>
      <c r="M23" s="76">
        <v>110.757727556549</v>
      </c>
      <c r="N23" s="76">
        <v>110.757727556549</v>
      </c>
      <c r="O23" s="76">
        <v>212.915318727574</v>
      </c>
      <c r="P23" s="76">
        <v>9.9899647646053399E-2</v>
      </c>
      <c r="Q23" s="76">
        <v>23.0863882090521</v>
      </c>
      <c r="R23" s="76">
        <v>358.46995401282402</v>
      </c>
      <c r="S23" s="76">
        <v>6642.8074588534801</v>
      </c>
      <c r="T23" s="76">
        <v>95.954535868841702</v>
      </c>
      <c r="U23" s="76">
        <v>72.064406350838397</v>
      </c>
      <c r="V23" s="76">
        <v>15.923272157963501</v>
      </c>
      <c r="W23" s="76">
        <v>0.28258122202436697</v>
      </c>
      <c r="X23" s="76">
        <v>45.518101957715302</v>
      </c>
      <c r="Y23" s="76">
        <v>103.895174720706</v>
      </c>
      <c r="Z23" s="76">
        <v>103.895174720706</v>
      </c>
      <c r="AA23" s="76">
        <v>1657178.98359871</v>
      </c>
      <c r="AB23" s="76">
        <v>0</v>
      </c>
      <c r="AC23" s="76">
        <v>30.1768052737721</v>
      </c>
      <c r="AD23" s="76">
        <v>7.0057785582934002</v>
      </c>
      <c r="AE23" s="76">
        <v>11.5812054859353</v>
      </c>
      <c r="AF23" s="76">
        <v>30.275207576816101</v>
      </c>
      <c r="AG23" s="76">
        <v>31.391762885306498</v>
      </c>
      <c r="AH23" s="76">
        <v>0</v>
      </c>
      <c r="AI23" s="76">
        <v>104.50082455067</v>
      </c>
      <c r="AJ23" s="76">
        <v>0</v>
      </c>
      <c r="AK23" s="76">
        <v>1802.1743168152</v>
      </c>
      <c r="AL23" s="76">
        <v>319.90129029249698</v>
      </c>
      <c r="AM23" s="76">
        <v>35.544595833705301</v>
      </c>
      <c r="AN23" s="76">
        <v>355.44588612620299</v>
      </c>
      <c r="AO23" s="76">
        <v>0</v>
      </c>
      <c r="AP23" s="76">
        <v>76.423169006547695</v>
      </c>
      <c r="AQ23" s="76">
        <v>0.14277611644813301</v>
      </c>
      <c r="AR23" s="76">
        <v>461.48812237510498</v>
      </c>
      <c r="AS23" s="76">
        <v>1.5788836558144099</v>
      </c>
      <c r="AT23" s="76">
        <v>25.160074971367401</v>
      </c>
      <c r="AU23" s="76">
        <v>42.330848206264399</v>
      </c>
      <c r="AV23" s="76">
        <v>9.9511012197071105E-2</v>
      </c>
      <c r="AW23" s="76">
        <v>0</v>
      </c>
      <c r="AX23" s="76">
        <v>19.407703458500698</v>
      </c>
      <c r="AY23" s="76">
        <v>839.37812815910695</v>
      </c>
      <c r="AZ23" s="76">
        <v>672.30799238746204</v>
      </c>
      <c r="BA23" s="76">
        <v>167.070135771645</v>
      </c>
      <c r="BB23" s="76">
        <v>0.288867672304987</v>
      </c>
      <c r="BC23" s="76">
        <v>2.0175818824164798E-3</v>
      </c>
      <c r="BD23" s="76">
        <v>70.946169259853207</v>
      </c>
      <c r="BE23" s="76">
        <v>1.80975313987775</v>
      </c>
      <c r="BF23" s="76">
        <v>205.42188175509901</v>
      </c>
      <c r="BG23" s="76">
        <v>5.2839670686794804</v>
      </c>
      <c r="BH23" s="76">
        <v>1.05412570038084</v>
      </c>
      <c r="BI23" s="76">
        <v>293.50978278961799</v>
      </c>
      <c r="BJ23" s="76">
        <v>23.572221815413599</v>
      </c>
      <c r="BK23" s="76">
        <v>0.29049789436553702</v>
      </c>
      <c r="BL23" s="76">
        <v>4.9723915364561702</v>
      </c>
      <c r="BM23" s="76">
        <v>8.7405683515490197E-3</v>
      </c>
      <c r="BN23" s="76">
        <v>51.508799038784801</v>
      </c>
      <c r="BO23" s="76">
        <v>353.41300126353502</v>
      </c>
      <c r="BP23" s="76">
        <v>0</v>
      </c>
      <c r="BQ23" s="76">
        <v>3.46943009629772</v>
      </c>
      <c r="BR23" s="76">
        <v>62.793193157983197</v>
      </c>
      <c r="BS23" s="76">
        <v>0</v>
      </c>
      <c r="BT23" s="76">
        <v>171.10747320198399</v>
      </c>
      <c r="BU23" s="76">
        <v>1676.04934517215</v>
      </c>
      <c r="BV23" s="76">
        <v>40.567205297599102</v>
      </c>
      <c r="BW23" s="76"/>
      <c r="BX23" s="69">
        <f t="shared" si="7"/>
        <v>-1.2698083843144377E-4</v>
      </c>
      <c r="BY23" s="69">
        <f t="shared" si="8"/>
        <v>-6.7138600058873311E-5</v>
      </c>
      <c r="BZ23" s="69">
        <f t="shared" si="9"/>
        <v>-1.6491901154178749E-4</v>
      </c>
      <c r="CA23" s="69">
        <f t="shared" si="10"/>
        <v>-1.104088103732422E-4</v>
      </c>
      <c r="CB23" s="69">
        <f t="shared" si="11"/>
        <v>-1.010704821288121E-4</v>
      </c>
      <c r="CC23" s="69">
        <f t="shared" si="12"/>
        <v>-1.3295043711441447E-4</v>
      </c>
      <c r="CD23" s="69">
        <f t="shared" si="13"/>
        <v>-9.2161756795850963E-5</v>
      </c>
    </row>
    <row r="24" spans="1:82">
      <c r="A24" s="94" t="s">
        <v>390</v>
      </c>
      <c r="B24" s="76">
        <v>36547.025924606503</v>
      </c>
      <c r="C24" s="76">
        <v>685.13046319418504</v>
      </c>
      <c r="D24" s="76">
        <v>1375.19306724276</v>
      </c>
      <c r="E24" s="76">
        <v>4879.4361534889904</v>
      </c>
      <c r="F24" s="76">
        <v>4169.80812713655</v>
      </c>
      <c r="G24" s="76">
        <v>308.83666497861702</v>
      </c>
      <c r="H24" s="76">
        <v>10043.544922770499</v>
      </c>
      <c r="I24" s="94"/>
      <c r="J24" s="94" t="s">
        <v>390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  <c r="AO24" s="76">
        <v>0</v>
      </c>
      <c r="AP24" s="76">
        <v>0</v>
      </c>
      <c r="AQ24" s="76">
        <v>0</v>
      </c>
      <c r="AR24" s="76">
        <v>0</v>
      </c>
      <c r="AS24" s="76">
        <v>0</v>
      </c>
      <c r="AT24" s="76">
        <v>0</v>
      </c>
      <c r="AU24" s="76">
        <v>0</v>
      </c>
      <c r="AV24" s="76">
        <v>0</v>
      </c>
      <c r="AW24" s="76">
        <v>0</v>
      </c>
      <c r="AX24" s="76">
        <v>0</v>
      </c>
      <c r="AY24" s="76">
        <v>0</v>
      </c>
      <c r="AZ24" s="76">
        <v>0</v>
      </c>
      <c r="BA24" s="76">
        <v>0</v>
      </c>
      <c r="BB24" s="76">
        <v>0</v>
      </c>
      <c r="BC24" s="76">
        <v>0</v>
      </c>
      <c r="BD24" s="76">
        <v>0</v>
      </c>
      <c r="BE24" s="76">
        <v>0</v>
      </c>
      <c r="BF24" s="76">
        <v>0</v>
      </c>
      <c r="BG24" s="76">
        <v>0</v>
      </c>
      <c r="BH24" s="76">
        <v>0</v>
      </c>
      <c r="BI24" s="76">
        <v>0</v>
      </c>
      <c r="BJ24" s="76">
        <v>0</v>
      </c>
      <c r="BK24" s="76">
        <v>0</v>
      </c>
      <c r="BL24" s="76">
        <v>0</v>
      </c>
      <c r="BM24" s="76">
        <v>0</v>
      </c>
      <c r="BN24" s="76">
        <v>0</v>
      </c>
      <c r="BO24" s="76">
        <v>0</v>
      </c>
      <c r="BP24" s="76">
        <v>0</v>
      </c>
      <c r="BQ24" s="76">
        <v>0</v>
      </c>
      <c r="BR24" s="76">
        <v>0</v>
      </c>
      <c r="BS24" s="76">
        <v>0</v>
      </c>
      <c r="BT24" s="76">
        <v>0</v>
      </c>
      <c r="BU24" s="76">
        <v>0</v>
      </c>
      <c r="BV24" s="76">
        <v>0</v>
      </c>
      <c r="BW24" s="76"/>
      <c r="BX24" s="69">
        <f t="shared" si="7"/>
        <v>-1</v>
      </c>
      <c r="BY24" s="69">
        <f t="shared" si="8"/>
        <v>-1</v>
      </c>
      <c r="BZ24" s="69">
        <f t="shared" si="9"/>
        <v>-1</v>
      </c>
      <c r="CA24" s="69">
        <f t="shared" si="10"/>
        <v>-1</v>
      </c>
      <c r="CB24" s="69">
        <f t="shared" si="11"/>
        <v>-1</v>
      </c>
      <c r="CC24" s="69">
        <f t="shared" si="12"/>
        <v>-1</v>
      </c>
      <c r="CD24" s="69">
        <f t="shared" si="13"/>
        <v>-1</v>
      </c>
    </row>
    <row r="25" spans="1:82">
      <c r="A25" s="94" t="s">
        <v>391</v>
      </c>
      <c r="B25" s="76">
        <v>870054.59941643605</v>
      </c>
      <c r="C25" s="76">
        <v>12970.4862739453</v>
      </c>
      <c r="D25" s="76">
        <v>49610.646982030201</v>
      </c>
      <c r="E25" s="76">
        <v>162433.35074418801</v>
      </c>
      <c r="F25" s="76">
        <v>86986.575249843299</v>
      </c>
      <c r="G25" s="76">
        <v>4382.0986591677902</v>
      </c>
      <c r="H25" s="76">
        <v>281439.143588053</v>
      </c>
      <c r="I25" s="94"/>
      <c r="J25" s="94" t="s">
        <v>391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  <c r="T25" s="76">
        <v>0</v>
      </c>
      <c r="U25" s="76">
        <v>0</v>
      </c>
      <c r="V25" s="76">
        <v>0</v>
      </c>
      <c r="W25" s="76">
        <v>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0</v>
      </c>
      <c r="AD25" s="76">
        <v>0</v>
      </c>
      <c r="AE25" s="76">
        <v>0</v>
      </c>
      <c r="AF25" s="76">
        <v>0</v>
      </c>
      <c r="AG25" s="76">
        <v>0</v>
      </c>
      <c r="AH25" s="76">
        <v>0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  <c r="AO25" s="76">
        <v>0</v>
      </c>
      <c r="AP25" s="76">
        <v>0</v>
      </c>
      <c r="AQ25" s="76">
        <v>0</v>
      </c>
      <c r="AR25" s="76">
        <v>0</v>
      </c>
      <c r="AS25" s="76">
        <v>0</v>
      </c>
      <c r="AT25" s="76">
        <v>0</v>
      </c>
      <c r="AU25" s="76">
        <v>0</v>
      </c>
      <c r="AV25" s="76">
        <v>0</v>
      </c>
      <c r="AW25" s="76">
        <v>0</v>
      </c>
      <c r="AX25" s="76">
        <v>0</v>
      </c>
      <c r="AY25" s="76">
        <v>0</v>
      </c>
      <c r="AZ25" s="76">
        <v>0</v>
      </c>
      <c r="BA25" s="76">
        <v>0</v>
      </c>
      <c r="BB25" s="76">
        <v>0</v>
      </c>
      <c r="BC25" s="76">
        <v>0</v>
      </c>
      <c r="BD25" s="76">
        <v>0</v>
      </c>
      <c r="BE25" s="76">
        <v>0</v>
      </c>
      <c r="BF25" s="76">
        <v>0</v>
      </c>
      <c r="BG25" s="76">
        <v>0</v>
      </c>
      <c r="BH25" s="76">
        <v>0</v>
      </c>
      <c r="BI25" s="76">
        <v>0</v>
      </c>
      <c r="BJ25" s="76">
        <v>0</v>
      </c>
      <c r="BK25" s="76">
        <v>0</v>
      </c>
      <c r="BL25" s="76">
        <v>0</v>
      </c>
      <c r="BM25" s="76">
        <v>0</v>
      </c>
      <c r="BN25" s="76">
        <v>0</v>
      </c>
      <c r="BO25" s="76">
        <v>0</v>
      </c>
      <c r="BP25" s="76">
        <v>0</v>
      </c>
      <c r="BQ25" s="76">
        <v>0</v>
      </c>
      <c r="BR25" s="76">
        <v>0</v>
      </c>
      <c r="BS25" s="76">
        <v>0</v>
      </c>
      <c r="BT25" s="76">
        <v>0</v>
      </c>
      <c r="BU25" s="76">
        <v>0</v>
      </c>
      <c r="BV25" s="76">
        <v>0</v>
      </c>
      <c r="BW25" s="76"/>
      <c r="BX25" s="69">
        <f t="shared" si="7"/>
        <v>-1</v>
      </c>
      <c r="BY25" s="69">
        <f t="shared" si="8"/>
        <v>-1</v>
      </c>
      <c r="BZ25" s="69">
        <f t="shared" si="9"/>
        <v>-1</v>
      </c>
      <c r="CA25" s="69">
        <f t="shared" si="10"/>
        <v>-1</v>
      </c>
      <c r="CB25" s="69">
        <f t="shared" si="11"/>
        <v>-1</v>
      </c>
      <c r="CC25" s="69">
        <f t="shared" si="12"/>
        <v>-1</v>
      </c>
      <c r="CD25" s="69">
        <f t="shared" si="13"/>
        <v>-1</v>
      </c>
    </row>
    <row r="26" spans="1:82">
      <c r="A26" s="94" t="s">
        <v>439</v>
      </c>
      <c r="B26" s="76">
        <v>111347.394275438</v>
      </c>
      <c r="C26" s="76">
        <v>2108.7339951970398</v>
      </c>
      <c r="D26" s="76">
        <v>4581.9374290157402</v>
      </c>
      <c r="E26" s="76">
        <v>15420.9889138833</v>
      </c>
      <c r="F26" s="76">
        <v>12997.7334214442</v>
      </c>
      <c r="G26" s="76">
        <v>951.53834754307502</v>
      </c>
      <c r="H26" s="76">
        <v>28553.958811322798</v>
      </c>
      <c r="I26" s="94"/>
      <c r="J26" s="94" t="s">
        <v>439</v>
      </c>
      <c r="K26" s="76">
        <v>3331.8627161640402</v>
      </c>
      <c r="L26" s="76">
        <v>826.43526095583695</v>
      </c>
      <c r="M26" s="76">
        <v>1245.8504219275301</v>
      </c>
      <c r="N26" s="76">
        <v>1245.8504219275301</v>
      </c>
      <c r="O26" s="76">
        <v>2208.36369387491</v>
      </c>
      <c r="P26" s="76">
        <v>0.78382547299238803</v>
      </c>
      <c r="Q26" s="76">
        <v>550.41316919994904</v>
      </c>
      <c r="R26" s="76">
        <v>6354.5445568647801</v>
      </c>
      <c r="S26" s="76">
        <v>111347.01097668</v>
      </c>
      <c r="T26" s="76">
        <v>1596.93678809938</v>
      </c>
      <c r="U26" s="76">
        <v>1017.59947906143</v>
      </c>
      <c r="V26" s="76">
        <v>328.409417137432</v>
      </c>
      <c r="W26" s="76">
        <v>15.7855716972905</v>
      </c>
      <c r="X26" s="76">
        <v>2542.73744888697</v>
      </c>
      <c r="Y26" s="76">
        <v>2473.2130232473201</v>
      </c>
      <c r="Z26" s="76">
        <v>2473.2130232473201</v>
      </c>
      <c r="AA26" s="76">
        <v>32038606.148173701</v>
      </c>
      <c r="AB26" s="76">
        <v>0</v>
      </c>
      <c r="AC26" s="76">
        <v>423.98759562834101</v>
      </c>
      <c r="AD26" s="76">
        <v>130.33446906854999</v>
      </c>
      <c r="AE26" s="76">
        <v>109.22697472929801</v>
      </c>
      <c r="AF26" s="76">
        <v>868.37591309001596</v>
      </c>
      <c r="AG26" s="76">
        <v>1753.6110310752599</v>
      </c>
      <c r="AH26" s="76">
        <v>0</v>
      </c>
      <c r="AI26" s="76">
        <v>2108.73052947524</v>
      </c>
      <c r="AJ26" s="76">
        <v>0</v>
      </c>
      <c r="AK26" s="76">
        <v>30511.9858085175</v>
      </c>
      <c r="AL26" s="76">
        <v>4123.72050856638</v>
      </c>
      <c r="AM26" s="76">
        <v>458.19112714584003</v>
      </c>
      <c r="AN26" s="76">
        <v>4581.9116357122202</v>
      </c>
      <c r="AO26" s="76">
        <v>0</v>
      </c>
      <c r="AP26" s="76">
        <v>1743.7159610297599</v>
      </c>
      <c r="AQ26" s="76">
        <v>2.1656869182140301</v>
      </c>
      <c r="AR26" s="76">
        <v>5125.2120246025197</v>
      </c>
      <c r="AS26" s="76">
        <v>44.221914445675303</v>
      </c>
      <c r="AT26" s="76">
        <v>126.26307398557</v>
      </c>
      <c r="AU26" s="76">
        <v>506.00403587912001</v>
      </c>
      <c r="AV26" s="76">
        <v>2.2496992452476601</v>
      </c>
      <c r="AW26" s="76">
        <v>0</v>
      </c>
      <c r="AX26" s="76">
        <v>93.384330158126602</v>
      </c>
      <c r="AY26" s="76">
        <v>15421.5816486445</v>
      </c>
      <c r="AZ26" s="76">
        <v>12998.337571747301</v>
      </c>
      <c r="BA26" s="76">
        <v>2423.2440768972101</v>
      </c>
      <c r="BB26" s="76">
        <v>3.0310688236688201</v>
      </c>
      <c r="BC26" s="76">
        <v>5.9370470421137897E-2</v>
      </c>
      <c r="BD26" s="76">
        <v>1925.52613708339</v>
      </c>
      <c r="BE26" s="76">
        <v>8.8080678664219594</v>
      </c>
      <c r="BF26" s="76">
        <v>4201.1747734475302</v>
      </c>
      <c r="BG26" s="76">
        <v>33.345269243098102</v>
      </c>
      <c r="BH26" s="76">
        <v>7.2691442679277003</v>
      </c>
      <c r="BI26" s="76">
        <v>6002.7598293622495</v>
      </c>
      <c r="BJ26" s="76">
        <v>373.36179801584501</v>
      </c>
      <c r="BK26" s="76">
        <v>7.5304908965646398</v>
      </c>
      <c r="BL26" s="76">
        <v>34.355332079564697</v>
      </c>
      <c r="BM26" s="76">
        <v>0.18934757451897799</v>
      </c>
      <c r="BN26" s="76">
        <v>951.53499054062797</v>
      </c>
      <c r="BO26" s="76">
        <v>2772.9317176804998</v>
      </c>
      <c r="BP26" s="76">
        <v>0</v>
      </c>
      <c r="BQ26" s="76">
        <v>193.010484216506</v>
      </c>
      <c r="BR26" s="76">
        <v>983.74970493746901</v>
      </c>
      <c r="BS26" s="76">
        <v>0</v>
      </c>
      <c r="BT26" s="76">
        <v>1610.9039412448401</v>
      </c>
      <c r="BU26" s="76">
        <v>28553.888923979099</v>
      </c>
      <c r="BV26" s="76">
        <v>431.34051599434002</v>
      </c>
      <c r="BW26" s="76"/>
      <c r="BX26" s="69">
        <f t="shared" si="7"/>
        <v>-3.442368458548777E-6</v>
      </c>
      <c r="BY26" s="69">
        <f t="shared" si="8"/>
        <v>-1.6435082887070466E-6</v>
      </c>
      <c r="BZ26" s="69">
        <f t="shared" si="9"/>
        <v>-5.6293443373242898E-6</v>
      </c>
      <c r="CA26" s="69">
        <f t="shared" si="10"/>
        <v>3.8436883944970452E-5</v>
      </c>
      <c r="CB26" s="69">
        <f t="shared" si="11"/>
        <v>4.6481204338619414E-5</v>
      </c>
      <c r="CC26" s="69">
        <f t="shared" si="12"/>
        <v>-3.5279738916611873E-6</v>
      </c>
      <c r="CD26" s="69">
        <f t="shared" si="13"/>
        <v>-2.4475535655604725E-6</v>
      </c>
    </row>
    <row r="27" spans="1:82">
      <c r="A27" s="94" t="s">
        <v>440</v>
      </c>
      <c r="B27" s="76">
        <v>3852.2392971826398</v>
      </c>
      <c r="C27" s="76">
        <v>74.079581213580497</v>
      </c>
      <c r="D27" s="76">
        <v>155.07393565503</v>
      </c>
      <c r="E27" s="76">
        <v>502.67323955037602</v>
      </c>
      <c r="F27" s="76">
        <v>430.60428817475599</v>
      </c>
      <c r="G27" s="76">
        <v>31.6363891972244</v>
      </c>
      <c r="H27" s="76">
        <v>1126.8994023694399</v>
      </c>
      <c r="I27" s="94"/>
      <c r="J27" s="94" t="s">
        <v>440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76">
        <v>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0</v>
      </c>
      <c r="AD27" s="76">
        <v>0</v>
      </c>
      <c r="AE27" s="76">
        <v>0</v>
      </c>
      <c r="AF27" s="76">
        <v>0</v>
      </c>
      <c r="AG27" s="76">
        <v>0</v>
      </c>
      <c r="AH27" s="76">
        <v>0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0</v>
      </c>
      <c r="AO27" s="76">
        <v>0</v>
      </c>
      <c r="AP27" s="76">
        <v>0</v>
      </c>
      <c r="AQ27" s="76">
        <v>0</v>
      </c>
      <c r="AR27" s="76">
        <v>0</v>
      </c>
      <c r="AS27" s="76">
        <v>0</v>
      </c>
      <c r="AT27" s="76">
        <v>0</v>
      </c>
      <c r="AU27" s="76">
        <v>0</v>
      </c>
      <c r="AV27" s="76">
        <v>0</v>
      </c>
      <c r="AW27" s="76">
        <v>0</v>
      </c>
      <c r="AX27" s="76">
        <v>0</v>
      </c>
      <c r="AY27" s="76">
        <v>0</v>
      </c>
      <c r="AZ27" s="76">
        <v>0</v>
      </c>
      <c r="BA27" s="76">
        <v>0</v>
      </c>
      <c r="BB27" s="76">
        <v>0</v>
      </c>
      <c r="BC27" s="76">
        <v>0</v>
      </c>
      <c r="BD27" s="76">
        <v>0</v>
      </c>
      <c r="BE27" s="76">
        <v>0</v>
      </c>
      <c r="BF27" s="76">
        <v>0</v>
      </c>
      <c r="BG27" s="76">
        <v>0</v>
      </c>
      <c r="BH27" s="76">
        <v>0</v>
      </c>
      <c r="BI27" s="76">
        <v>0</v>
      </c>
      <c r="BJ27" s="76">
        <v>0</v>
      </c>
      <c r="BK27" s="76">
        <v>0</v>
      </c>
      <c r="BL27" s="76">
        <v>0</v>
      </c>
      <c r="BM27" s="76">
        <v>0</v>
      </c>
      <c r="BN27" s="76">
        <v>0</v>
      </c>
      <c r="BO27" s="76">
        <v>0</v>
      </c>
      <c r="BP27" s="76">
        <v>0</v>
      </c>
      <c r="BQ27" s="76">
        <v>0</v>
      </c>
      <c r="BR27" s="76">
        <v>0</v>
      </c>
      <c r="BS27" s="76">
        <v>0</v>
      </c>
      <c r="BT27" s="76">
        <v>0</v>
      </c>
      <c r="BU27" s="76">
        <v>0</v>
      </c>
      <c r="BV27" s="76">
        <v>0</v>
      </c>
      <c r="BW27" s="76"/>
      <c r="BX27" s="69">
        <f t="shared" si="7"/>
        <v>-1</v>
      </c>
      <c r="BY27" s="69">
        <f t="shared" si="8"/>
        <v>-1</v>
      </c>
      <c r="BZ27" s="69">
        <f t="shared" si="9"/>
        <v>-1</v>
      </c>
      <c r="CA27" s="69">
        <f t="shared" si="10"/>
        <v>-1</v>
      </c>
      <c r="CB27" s="69">
        <f t="shared" si="11"/>
        <v>-1</v>
      </c>
      <c r="CC27" s="69">
        <f t="shared" si="12"/>
        <v>-1</v>
      </c>
      <c r="CD27" s="69">
        <f t="shared" si="13"/>
        <v>-1</v>
      </c>
    </row>
    <row r="28" spans="1:82">
      <c r="A28" s="94" t="s">
        <v>441</v>
      </c>
      <c r="B28" s="76">
        <v>160003.96669944399</v>
      </c>
      <c r="C28" s="76">
        <v>3130.50374161526</v>
      </c>
      <c r="D28" s="76">
        <v>5778.8960477896298</v>
      </c>
      <c r="E28" s="76">
        <v>22945.125600260799</v>
      </c>
      <c r="F28" s="76">
        <v>19843.185610598601</v>
      </c>
      <c r="G28" s="76">
        <v>1453.5361667204299</v>
      </c>
      <c r="H28" s="76">
        <v>39737.441266875299</v>
      </c>
      <c r="I28" s="94"/>
      <c r="J28" s="94" t="s">
        <v>441</v>
      </c>
      <c r="K28" s="76">
        <v>4644.4663947886402</v>
      </c>
      <c r="L28" s="76">
        <v>705.06794972357</v>
      </c>
      <c r="M28" s="76">
        <v>674.68039588772001</v>
      </c>
      <c r="N28" s="76">
        <v>674.68039588772001</v>
      </c>
      <c r="O28" s="76">
        <v>996.75904475897403</v>
      </c>
      <c r="P28" s="76">
        <v>6.1704810708289898E-2</v>
      </c>
      <c r="Q28" s="76">
        <v>608.37444533221696</v>
      </c>
      <c r="R28" s="76">
        <v>5919.9362090462901</v>
      </c>
      <c r="S28" s="76">
        <v>102648.261539509</v>
      </c>
      <c r="T28" s="76">
        <v>1417.2576042462999</v>
      </c>
      <c r="U28" s="76">
        <v>771.99773687909806</v>
      </c>
      <c r="V28" s="76">
        <v>337.19738347702901</v>
      </c>
      <c r="W28" s="76">
        <v>22.004371407080999</v>
      </c>
      <c r="X28" s="76">
        <v>3544.46078062278</v>
      </c>
      <c r="Y28" s="76">
        <v>2731.7408737064802</v>
      </c>
      <c r="Z28" s="76">
        <v>2731.7408737064802</v>
      </c>
      <c r="AA28" s="76">
        <v>31505442.266079102</v>
      </c>
      <c r="AB28" s="76">
        <v>0</v>
      </c>
      <c r="AC28" s="76">
        <v>319.845445632517</v>
      </c>
      <c r="AD28" s="76">
        <v>125.581477439672</v>
      </c>
      <c r="AE28" s="76">
        <v>36.690202434183703</v>
      </c>
      <c r="AF28" s="76">
        <v>1033.62800801857</v>
      </c>
      <c r="AG28" s="76">
        <v>2444.4545657761601</v>
      </c>
      <c r="AH28" s="76">
        <v>0</v>
      </c>
      <c r="AI28" s="76">
        <v>2023.1076368337201</v>
      </c>
      <c r="AJ28" s="76">
        <v>0</v>
      </c>
      <c r="AK28" s="76">
        <v>27453.3692036354</v>
      </c>
      <c r="AL28" s="76">
        <v>3266.22801099445</v>
      </c>
      <c r="AM28" s="76">
        <v>362.91425759508701</v>
      </c>
      <c r="AN28" s="76">
        <v>3629.14226858953</v>
      </c>
      <c r="AO28" s="76">
        <v>0</v>
      </c>
      <c r="AP28" s="76">
        <v>1887.8962341745</v>
      </c>
      <c r="AQ28" s="76">
        <v>1.9827401062627801</v>
      </c>
      <c r="AR28" s="76">
        <v>2705.2838981393802</v>
      </c>
      <c r="AS28" s="76">
        <v>46.869926291329698</v>
      </c>
      <c r="AT28" s="76">
        <v>35.181745741827697</v>
      </c>
      <c r="AU28" s="76">
        <v>420.40626995926903</v>
      </c>
      <c r="AV28" s="76">
        <v>2.2927597934269199</v>
      </c>
      <c r="AW28" s="76">
        <v>0</v>
      </c>
      <c r="AX28" s="76">
        <v>22.202796488037102</v>
      </c>
      <c r="AY28" s="76">
        <v>14717.4562268471</v>
      </c>
      <c r="AZ28" s="76">
        <v>12782.141743582901</v>
      </c>
      <c r="BA28" s="76">
        <v>1935.3144832641599</v>
      </c>
      <c r="BB28" s="76">
        <v>2.3497282458373898</v>
      </c>
      <c r="BC28" s="76">
        <v>6.3413845383245904E-2</v>
      </c>
      <c r="BD28" s="76">
        <v>2030.3284892497099</v>
      </c>
      <c r="BE28" s="76">
        <v>2.19349821348457</v>
      </c>
      <c r="BF28" s="76">
        <v>4188.0124305516501</v>
      </c>
      <c r="BG28" s="76">
        <v>15.7902574449533</v>
      </c>
      <c r="BH28" s="76">
        <v>3.90915038696627</v>
      </c>
      <c r="BI28" s="76">
        <v>5983.9679587515202</v>
      </c>
      <c r="BJ28" s="76">
        <v>317.68851552448098</v>
      </c>
      <c r="BK28" s="76">
        <v>7.8780996718420102</v>
      </c>
      <c r="BL28" s="76">
        <v>18.521251236847998</v>
      </c>
      <c r="BM28" s="76">
        <v>0.191227604590022</v>
      </c>
      <c r="BN28" s="76">
        <v>935.96098134426904</v>
      </c>
      <c r="BO28" s="76">
        <v>218.29266808265501</v>
      </c>
      <c r="BP28" s="76">
        <v>0</v>
      </c>
      <c r="BQ28" s="76">
        <v>268.87600686327897</v>
      </c>
      <c r="BR28" s="76">
        <v>828.84625413482695</v>
      </c>
      <c r="BS28" s="76">
        <v>0</v>
      </c>
      <c r="BT28" s="76">
        <v>537.45951483800297</v>
      </c>
      <c r="BU28" s="76">
        <v>25817.271952468302</v>
      </c>
      <c r="BV28" s="76">
        <v>206.93121473936199</v>
      </c>
      <c r="BW28" s="76"/>
      <c r="BX28" s="69">
        <f t="shared" si="7"/>
        <v>-0.35846427024945943</v>
      </c>
      <c r="BY28" s="69">
        <f t="shared" si="8"/>
        <v>-0.35374374100257477</v>
      </c>
      <c r="BZ28" s="69">
        <f t="shared" si="9"/>
        <v>-0.3720007699433111</v>
      </c>
      <c r="CA28" s="69">
        <f t="shared" si="10"/>
        <v>-0.35858027176456952</v>
      </c>
      <c r="CB28" s="69">
        <f t="shared" si="11"/>
        <v>-0.35584225262924868</v>
      </c>
      <c r="CC28" s="69">
        <f t="shared" si="12"/>
        <v>-0.35608001866506717</v>
      </c>
      <c r="CD28" s="69">
        <f t="shared" si="13"/>
        <v>-0.35030361469223986</v>
      </c>
    </row>
    <row r="29" spans="1:82">
      <c r="A29" s="94" t="s">
        <v>442</v>
      </c>
      <c r="B29" s="76">
        <v>55476.425081600501</v>
      </c>
      <c r="C29" s="76">
        <v>1104.26699760259</v>
      </c>
      <c r="D29" s="76">
        <v>2929.7039563316298</v>
      </c>
      <c r="E29" s="76">
        <v>4027.56358919896</v>
      </c>
      <c r="F29" s="76">
        <v>3300.2531727042601</v>
      </c>
      <c r="G29" s="76">
        <v>234.24875452893701</v>
      </c>
      <c r="H29" s="76">
        <v>28869.069455380599</v>
      </c>
      <c r="I29" s="94"/>
      <c r="J29" s="94" t="s">
        <v>442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0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76">
        <v>0</v>
      </c>
      <c r="AH29" s="76">
        <v>0</v>
      </c>
      <c r="AI29" s="76">
        <v>0</v>
      </c>
      <c r="AJ29" s="76">
        <v>0</v>
      </c>
      <c r="AK29" s="76">
        <v>0</v>
      </c>
      <c r="AL29" s="76">
        <v>0</v>
      </c>
      <c r="AM29" s="76">
        <v>0</v>
      </c>
      <c r="AN29" s="76">
        <v>0</v>
      </c>
      <c r="AO29" s="76">
        <v>0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0</v>
      </c>
      <c r="AV29" s="76">
        <v>0</v>
      </c>
      <c r="AW29" s="76">
        <v>0</v>
      </c>
      <c r="AX29" s="76">
        <v>0</v>
      </c>
      <c r="AY29" s="76">
        <v>0</v>
      </c>
      <c r="AZ29" s="76">
        <v>0</v>
      </c>
      <c r="BA29" s="76">
        <v>0</v>
      </c>
      <c r="BB29" s="76">
        <v>0</v>
      </c>
      <c r="BC29" s="76">
        <v>0</v>
      </c>
      <c r="BD29" s="76">
        <v>0</v>
      </c>
      <c r="BE29" s="76">
        <v>0</v>
      </c>
      <c r="BF29" s="76">
        <v>0</v>
      </c>
      <c r="BG29" s="76">
        <v>0</v>
      </c>
      <c r="BH29" s="76">
        <v>0</v>
      </c>
      <c r="BI29" s="76">
        <v>0</v>
      </c>
      <c r="BJ29" s="76">
        <v>0</v>
      </c>
      <c r="BK29" s="76">
        <v>0</v>
      </c>
      <c r="BL29" s="76">
        <v>0</v>
      </c>
      <c r="BM29" s="76">
        <v>0</v>
      </c>
      <c r="BN29" s="76">
        <v>0</v>
      </c>
      <c r="BO29" s="76">
        <v>0</v>
      </c>
      <c r="BP29" s="76">
        <v>0</v>
      </c>
      <c r="BQ29" s="76">
        <v>0</v>
      </c>
      <c r="BR29" s="76">
        <v>0</v>
      </c>
      <c r="BS29" s="76">
        <v>0</v>
      </c>
      <c r="BT29" s="76">
        <v>0</v>
      </c>
      <c r="BU29" s="76">
        <v>0</v>
      </c>
      <c r="BV29" s="76">
        <v>0</v>
      </c>
      <c r="BW29" s="76"/>
      <c r="BX29" s="69">
        <f t="shared" si="7"/>
        <v>-1</v>
      </c>
      <c r="BY29" s="69">
        <f t="shared" si="8"/>
        <v>-1</v>
      </c>
      <c r="BZ29" s="69">
        <f t="shared" si="9"/>
        <v>-1</v>
      </c>
      <c r="CA29" s="69">
        <f t="shared" si="10"/>
        <v>-1</v>
      </c>
      <c r="CB29" s="69">
        <f t="shared" si="11"/>
        <v>-1</v>
      </c>
      <c r="CC29" s="69">
        <f t="shared" si="12"/>
        <v>-1</v>
      </c>
      <c r="CD29" s="69">
        <f t="shared" si="13"/>
        <v>-1</v>
      </c>
    </row>
    <row r="30" spans="1:82">
      <c r="A30" s="94" t="s">
        <v>392</v>
      </c>
      <c r="B30" s="76">
        <v>489603.29750362399</v>
      </c>
      <c r="C30" s="76">
        <v>8768.74794151473</v>
      </c>
      <c r="D30" s="76">
        <v>20034.230595137898</v>
      </c>
      <c r="E30" s="76">
        <v>74865.905418560797</v>
      </c>
      <c r="F30" s="76">
        <v>58715.7779542758</v>
      </c>
      <c r="G30" s="76">
        <v>4144.8319507744</v>
      </c>
      <c r="H30" s="76">
        <v>116624.577222903</v>
      </c>
      <c r="I30" s="94"/>
      <c r="J30" s="94" t="s">
        <v>392</v>
      </c>
      <c r="K30" s="76">
        <v>0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76">
        <v>0</v>
      </c>
      <c r="T30" s="76">
        <v>0</v>
      </c>
      <c r="U30" s="76">
        <v>0</v>
      </c>
      <c r="V30" s="76">
        <v>0</v>
      </c>
      <c r="W30" s="76">
        <v>0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76">
        <v>0</v>
      </c>
      <c r="AE30" s="76">
        <v>0</v>
      </c>
      <c r="AF30" s="76">
        <v>0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0</v>
      </c>
      <c r="AN30" s="76">
        <v>0</v>
      </c>
      <c r="AO30" s="76">
        <v>0</v>
      </c>
      <c r="AP30" s="76">
        <v>0</v>
      </c>
      <c r="AQ30" s="76">
        <v>0</v>
      </c>
      <c r="AR30" s="76">
        <v>0</v>
      </c>
      <c r="AS30" s="76">
        <v>0</v>
      </c>
      <c r="AT30" s="76">
        <v>0</v>
      </c>
      <c r="AU30" s="76">
        <v>0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76">
        <v>0</v>
      </c>
      <c r="BF30" s="76">
        <v>0</v>
      </c>
      <c r="BG30" s="76">
        <v>0</v>
      </c>
      <c r="BH30" s="76">
        <v>0</v>
      </c>
      <c r="BI30" s="76">
        <v>0</v>
      </c>
      <c r="BJ30" s="76">
        <v>0</v>
      </c>
      <c r="BK30" s="76">
        <v>0</v>
      </c>
      <c r="BL30" s="76">
        <v>0</v>
      </c>
      <c r="BM30" s="76">
        <v>0</v>
      </c>
      <c r="BN30" s="76">
        <v>0</v>
      </c>
      <c r="BO30" s="76">
        <v>0</v>
      </c>
      <c r="BP30" s="76">
        <v>0</v>
      </c>
      <c r="BQ30" s="76">
        <v>0</v>
      </c>
      <c r="BR30" s="76">
        <v>0</v>
      </c>
      <c r="BS30" s="76">
        <v>0</v>
      </c>
      <c r="BT30" s="76">
        <v>0</v>
      </c>
      <c r="BU30" s="76">
        <v>0</v>
      </c>
      <c r="BV30" s="76">
        <v>0</v>
      </c>
      <c r="BW30" s="76"/>
      <c r="BX30" s="69">
        <f t="shared" si="7"/>
        <v>-1</v>
      </c>
      <c r="BY30" s="69">
        <f t="shared" si="8"/>
        <v>-1</v>
      </c>
      <c r="BZ30" s="69">
        <f t="shared" si="9"/>
        <v>-1</v>
      </c>
      <c r="CA30" s="69">
        <f t="shared" si="10"/>
        <v>-1</v>
      </c>
      <c r="CB30" s="69">
        <f t="shared" si="11"/>
        <v>-1</v>
      </c>
      <c r="CC30" s="69">
        <f t="shared" si="12"/>
        <v>-1</v>
      </c>
      <c r="CD30" s="69">
        <f t="shared" si="13"/>
        <v>-1</v>
      </c>
    </row>
    <row r="31" spans="1:82">
      <c r="A31" s="94" t="s">
        <v>443</v>
      </c>
      <c r="B31" s="76">
        <v>22950.7928381036</v>
      </c>
      <c r="C31" s="76">
        <v>382.17671722897802</v>
      </c>
      <c r="D31" s="76">
        <v>1126.7316870176701</v>
      </c>
      <c r="E31" s="76">
        <v>3726.2845151215502</v>
      </c>
      <c r="F31" s="76">
        <v>2446.3154392491201</v>
      </c>
      <c r="G31" s="76">
        <v>151.85066560850299</v>
      </c>
      <c r="H31" s="76">
        <v>6960.3945855111797</v>
      </c>
      <c r="I31" s="94"/>
      <c r="J31" s="94" t="s">
        <v>443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V31" s="76">
        <v>0</v>
      </c>
      <c r="W31" s="76">
        <v>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0</v>
      </c>
      <c r="AN31" s="76">
        <v>0</v>
      </c>
      <c r="AO31" s="76">
        <v>0</v>
      </c>
      <c r="AP31" s="76">
        <v>0</v>
      </c>
      <c r="AQ31" s="76">
        <v>0</v>
      </c>
      <c r="AR31" s="76">
        <v>0</v>
      </c>
      <c r="AS31" s="76">
        <v>0</v>
      </c>
      <c r="AT31" s="76">
        <v>0</v>
      </c>
      <c r="AU31" s="76">
        <v>0</v>
      </c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  <c r="BF31" s="76">
        <v>0</v>
      </c>
      <c r="BG31" s="76">
        <v>0</v>
      </c>
      <c r="BH31" s="76">
        <v>0</v>
      </c>
      <c r="BI31" s="76">
        <v>0</v>
      </c>
      <c r="BJ31" s="76">
        <v>0</v>
      </c>
      <c r="BK31" s="76">
        <v>0</v>
      </c>
      <c r="BL31" s="76">
        <v>0</v>
      </c>
      <c r="BM31" s="76">
        <v>0</v>
      </c>
      <c r="BN31" s="76">
        <v>0</v>
      </c>
      <c r="BO31" s="76">
        <v>0</v>
      </c>
      <c r="BP31" s="76">
        <v>0</v>
      </c>
      <c r="BQ31" s="76">
        <v>0</v>
      </c>
      <c r="BR31" s="76">
        <v>0</v>
      </c>
      <c r="BS31" s="76">
        <v>0</v>
      </c>
      <c r="BT31" s="76">
        <v>0</v>
      </c>
      <c r="BU31" s="76">
        <v>0</v>
      </c>
      <c r="BV31" s="76">
        <v>0</v>
      </c>
      <c r="BW31" s="76"/>
      <c r="BX31" s="69">
        <f t="shared" si="7"/>
        <v>-1</v>
      </c>
      <c r="BY31" s="69">
        <f t="shared" si="8"/>
        <v>-1</v>
      </c>
      <c r="BZ31" s="69">
        <f t="shared" si="9"/>
        <v>-1</v>
      </c>
      <c r="CA31" s="69">
        <f t="shared" si="10"/>
        <v>-1</v>
      </c>
      <c r="CB31" s="69">
        <f t="shared" si="11"/>
        <v>-1</v>
      </c>
      <c r="CC31" s="69">
        <f t="shared" si="12"/>
        <v>-1</v>
      </c>
      <c r="CD31" s="69">
        <f t="shared" si="13"/>
        <v>-1</v>
      </c>
    </row>
    <row r="32" spans="1:82">
      <c r="A32" s="94" t="s">
        <v>444</v>
      </c>
      <c r="B32" s="76">
        <v>393160.08010577899</v>
      </c>
      <c r="C32" s="76">
        <v>7577.6187460050196</v>
      </c>
      <c r="D32" s="76">
        <v>14271.5607167534</v>
      </c>
      <c r="E32" s="76">
        <v>53829.706273128497</v>
      </c>
      <c r="F32" s="76">
        <v>45636.189166647797</v>
      </c>
      <c r="G32" s="76">
        <v>3320.6605850392002</v>
      </c>
      <c r="H32" s="76">
        <v>109609.53762770099</v>
      </c>
      <c r="I32" s="94"/>
      <c r="J32" s="94" t="s">
        <v>444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76">
        <v>0</v>
      </c>
      <c r="S32" s="76">
        <v>0</v>
      </c>
      <c r="T32" s="76">
        <v>0</v>
      </c>
      <c r="U32" s="76">
        <v>0</v>
      </c>
      <c r="V32" s="76">
        <v>0</v>
      </c>
      <c r="W32" s="76">
        <v>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76">
        <v>0</v>
      </c>
      <c r="AH32" s="76">
        <v>0</v>
      </c>
      <c r="AI32" s="76">
        <v>0</v>
      </c>
      <c r="AJ32" s="76">
        <v>0</v>
      </c>
      <c r="AK32" s="76">
        <v>0</v>
      </c>
      <c r="AL32" s="76">
        <v>0</v>
      </c>
      <c r="AM32" s="76">
        <v>0</v>
      </c>
      <c r="AN32" s="76">
        <v>0</v>
      </c>
      <c r="AO32" s="76">
        <v>0</v>
      </c>
      <c r="AP32" s="76">
        <v>0</v>
      </c>
      <c r="AQ32" s="76">
        <v>0</v>
      </c>
      <c r="AR32" s="76">
        <v>0</v>
      </c>
      <c r="AS32" s="76">
        <v>0</v>
      </c>
      <c r="AT32" s="76"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  <c r="BC32" s="76">
        <v>0</v>
      </c>
      <c r="BD32" s="76">
        <v>0</v>
      </c>
      <c r="BE32" s="76">
        <v>0</v>
      </c>
      <c r="BF32" s="76">
        <v>0</v>
      </c>
      <c r="BG32" s="76">
        <v>0</v>
      </c>
      <c r="BH32" s="76">
        <v>0</v>
      </c>
      <c r="BI32" s="76">
        <v>0</v>
      </c>
      <c r="BJ32" s="76">
        <v>0</v>
      </c>
      <c r="BK32" s="76">
        <v>0</v>
      </c>
      <c r="BL32" s="76">
        <v>0</v>
      </c>
      <c r="BM32" s="76">
        <v>0</v>
      </c>
      <c r="BN32" s="76">
        <v>0</v>
      </c>
      <c r="BO32" s="76">
        <v>0</v>
      </c>
      <c r="BP32" s="76">
        <v>0</v>
      </c>
      <c r="BQ32" s="76">
        <v>0</v>
      </c>
      <c r="BR32" s="76">
        <v>0</v>
      </c>
      <c r="BS32" s="76">
        <v>0</v>
      </c>
      <c r="BT32" s="76">
        <v>0</v>
      </c>
      <c r="BU32" s="76">
        <v>0</v>
      </c>
      <c r="BV32" s="76">
        <v>0</v>
      </c>
      <c r="BW32" s="76"/>
      <c r="BX32" s="69">
        <f t="shared" si="7"/>
        <v>-1</v>
      </c>
      <c r="BY32" s="69">
        <f t="shared" si="8"/>
        <v>-1</v>
      </c>
      <c r="BZ32" s="69">
        <f t="shared" si="9"/>
        <v>-1</v>
      </c>
      <c r="CA32" s="69">
        <f t="shared" si="10"/>
        <v>-1</v>
      </c>
      <c r="CB32" s="69">
        <f t="shared" si="11"/>
        <v>-1</v>
      </c>
      <c r="CC32" s="69">
        <f t="shared" si="12"/>
        <v>-1</v>
      </c>
      <c r="CD32" s="69">
        <f t="shared" si="13"/>
        <v>-1</v>
      </c>
    </row>
    <row r="33" spans="1:82">
      <c r="A33" s="94" t="s">
        <v>445</v>
      </c>
      <c r="B33" s="76">
        <v>28482.9657994341</v>
      </c>
      <c r="C33" s="76">
        <v>530.73629230026597</v>
      </c>
      <c r="D33" s="76">
        <v>1310.1831599296199</v>
      </c>
      <c r="E33" s="76">
        <v>3378.6768696385102</v>
      </c>
      <c r="F33" s="76">
        <v>2821.5371164753601</v>
      </c>
      <c r="G33" s="76">
        <v>207.68882160801999</v>
      </c>
      <c r="H33" s="76">
        <v>9280.50880037754</v>
      </c>
      <c r="I33" s="94"/>
      <c r="J33" s="94" t="s">
        <v>445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6">
        <v>0</v>
      </c>
      <c r="AR33" s="76">
        <v>0</v>
      </c>
      <c r="AS33" s="76">
        <v>0</v>
      </c>
      <c r="AT33" s="76">
        <v>0</v>
      </c>
      <c r="AU33" s="76">
        <v>0</v>
      </c>
      <c r="AV33" s="76">
        <v>0</v>
      </c>
      <c r="AW33" s="76">
        <v>0</v>
      </c>
      <c r="AX33" s="76">
        <v>0</v>
      </c>
      <c r="AY33" s="76">
        <v>0</v>
      </c>
      <c r="AZ33" s="76">
        <v>0</v>
      </c>
      <c r="BA33" s="76">
        <v>0</v>
      </c>
      <c r="BB33" s="76">
        <v>0</v>
      </c>
      <c r="BC33" s="76">
        <v>0</v>
      </c>
      <c r="BD33" s="76">
        <v>0</v>
      </c>
      <c r="BE33" s="76">
        <v>0</v>
      </c>
      <c r="BF33" s="76">
        <v>0</v>
      </c>
      <c r="BG33" s="76">
        <v>0</v>
      </c>
      <c r="BH33" s="76">
        <v>0</v>
      </c>
      <c r="BI33" s="76">
        <v>0</v>
      </c>
      <c r="BJ33" s="76">
        <v>0</v>
      </c>
      <c r="BK33" s="76">
        <v>0</v>
      </c>
      <c r="BL33" s="76">
        <v>0</v>
      </c>
      <c r="BM33" s="76">
        <v>0</v>
      </c>
      <c r="BN33" s="76">
        <v>0</v>
      </c>
      <c r="BO33" s="76">
        <v>0</v>
      </c>
      <c r="BP33" s="76">
        <v>0</v>
      </c>
      <c r="BQ33" s="76">
        <v>0</v>
      </c>
      <c r="BR33" s="76">
        <v>0</v>
      </c>
      <c r="BS33" s="76">
        <v>0</v>
      </c>
      <c r="BT33" s="76">
        <v>0</v>
      </c>
      <c r="BU33" s="76">
        <v>0</v>
      </c>
      <c r="BV33" s="76">
        <v>0</v>
      </c>
      <c r="BW33" s="76"/>
      <c r="BX33" s="69">
        <f t="shared" si="7"/>
        <v>-1</v>
      </c>
      <c r="BY33" s="69">
        <f t="shared" si="8"/>
        <v>-1</v>
      </c>
      <c r="BZ33" s="69">
        <f t="shared" si="9"/>
        <v>-1</v>
      </c>
      <c r="CA33" s="69">
        <f t="shared" si="10"/>
        <v>-1</v>
      </c>
      <c r="CB33" s="69">
        <f t="shared" si="11"/>
        <v>-1</v>
      </c>
      <c r="CC33" s="69">
        <f t="shared" si="12"/>
        <v>-1</v>
      </c>
      <c r="CD33" s="69">
        <f t="shared" si="13"/>
        <v>-1</v>
      </c>
    </row>
    <row r="34" spans="1:82">
      <c r="A34" s="94" t="s">
        <v>393</v>
      </c>
      <c r="B34" s="76">
        <v>302063.399058212</v>
      </c>
      <c r="C34" s="76">
        <v>5612.6109504702099</v>
      </c>
      <c r="D34" s="76">
        <v>12113.3772202445</v>
      </c>
      <c r="E34" s="76">
        <v>44039.188423432097</v>
      </c>
      <c r="F34" s="76">
        <v>36430.305107951397</v>
      </c>
      <c r="G34" s="76">
        <v>2644.7321843792001</v>
      </c>
      <c r="H34" s="76">
        <v>69666.583368854001</v>
      </c>
      <c r="I34" s="94"/>
      <c r="J34" s="94" t="s">
        <v>393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76">
        <v>0</v>
      </c>
      <c r="AE34" s="76">
        <v>0</v>
      </c>
      <c r="AF34" s="76">
        <v>0</v>
      </c>
      <c r="AG34" s="76">
        <v>0</v>
      </c>
      <c r="AH34" s="76">
        <v>0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76">
        <v>0</v>
      </c>
      <c r="AO34" s="76">
        <v>0</v>
      </c>
      <c r="AP34" s="76">
        <v>0</v>
      </c>
      <c r="AQ34" s="76">
        <v>0</v>
      </c>
      <c r="AR34" s="76">
        <v>0</v>
      </c>
      <c r="AS34" s="76">
        <v>0</v>
      </c>
      <c r="AT34" s="76">
        <v>0</v>
      </c>
      <c r="AU34" s="76">
        <v>0</v>
      </c>
      <c r="AV34" s="76">
        <v>0</v>
      </c>
      <c r="AW34" s="76">
        <v>0</v>
      </c>
      <c r="AX34" s="76">
        <v>0</v>
      </c>
      <c r="AY34" s="76">
        <v>0</v>
      </c>
      <c r="AZ34" s="76">
        <v>0</v>
      </c>
      <c r="BA34" s="76">
        <v>0</v>
      </c>
      <c r="BB34" s="76">
        <v>0</v>
      </c>
      <c r="BC34" s="76">
        <v>0</v>
      </c>
      <c r="BD34" s="76">
        <v>0</v>
      </c>
      <c r="BE34" s="76">
        <v>0</v>
      </c>
      <c r="BF34" s="76">
        <v>0</v>
      </c>
      <c r="BG34" s="76">
        <v>0</v>
      </c>
      <c r="BH34" s="76">
        <v>0</v>
      </c>
      <c r="BI34" s="76">
        <v>0</v>
      </c>
      <c r="BJ34" s="76">
        <v>0</v>
      </c>
      <c r="BK34" s="76">
        <v>0</v>
      </c>
      <c r="BL34" s="76">
        <v>0</v>
      </c>
      <c r="BM34" s="76">
        <v>0</v>
      </c>
      <c r="BN34" s="76">
        <v>0</v>
      </c>
      <c r="BO34" s="76">
        <v>0</v>
      </c>
      <c r="BP34" s="76">
        <v>0</v>
      </c>
      <c r="BQ34" s="76">
        <v>0</v>
      </c>
      <c r="BR34" s="76">
        <v>0</v>
      </c>
      <c r="BS34" s="76">
        <v>0</v>
      </c>
      <c r="BT34" s="76">
        <v>0</v>
      </c>
      <c r="BU34" s="76">
        <v>0</v>
      </c>
      <c r="BV34" s="76">
        <v>0</v>
      </c>
      <c r="BW34" s="76"/>
      <c r="BX34" s="69">
        <f t="shared" si="7"/>
        <v>-1</v>
      </c>
      <c r="BY34" s="69">
        <f t="shared" si="8"/>
        <v>-1</v>
      </c>
      <c r="BZ34" s="69">
        <f t="shared" si="9"/>
        <v>-1</v>
      </c>
      <c r="CA34" s="69">
        <f t="shared" si="10"/>
        <v>-1</v>
      </c>
      <c r="CB34" s="69">
        <f t="shared" si="11"/>
        <v>-1</v>
      </c>
      <c r="CC34" s="69">
        <f t="shared" si="12"/>
        <v>-1</v>
      </c>
      <c r="CD34" s="69">
        <f t="shared" si="13"/>
        <v>-1</v>
      </c>
    </row>
    <row r="35" spans="1:82">
      <c r="A35" s="94" t="s">
        <v>446</v>
      </c>
      <c r="B35" s="76">
        <v>14090.237076808</v>
      </c>
      <c r="C35" s="76">
        <v>251.66119984035799</v>
      </c>
      <c r="D35" s="76">
        <v>710.57588942708799</v>
      </c>
      <c r="E35" s="76">
        <v>1583.81200911003</v>
      </c>
      <c r="F35" s="76">
        <v>1267.6247795444399</v>
      </c>
      <c r="G35" s="76">
        <v>92.825778836472196</v>
      </c>
      <c r="H35" s="76">
        <v>4957.1126923674501</v>
      </c>
      <c r="I35" s="94"/>
      <c r="J35" s="94" t="s">
        <v>446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v>0</v>
      </c>
      <c r="AI35" s="76">
        <v>0</v>
      </c>
      <c r="AJ35" s="76">
        <v>0</v>
      </c>
      <c r="AK35" s="76">
        <v>0</v>
      </c>
      <c r="AL35" s="76">
        <v>0</v>
      </c>
      <c r="AM35" s="76">
        <v>0</v>
      </c>
      <c r="AN35" s="76">
        <v>0</v>
      </c>
      <c r="AO35" s="76">
        <v>0</v>
      </c>
      <c r="AP35" s="76">
        <v>0</v>
      </c>
      <c r="AQ35" s="76">
        <v>0</v>
      </c>
      <c r="AR35" s="76">
        <v>0</v>
      </c>
      <c r="AS35" s="76">
        <v>0</v>
      </c>
      <c r="AT35" s="76">
        <v>0</v>
      </c>
      <c r="AU35" s="76">
        <v>0</v>
      </c>
      <c r="AV35" s="76">
        <v>0</v>
      </c>
      <c r="AW35" s="76">
        <v>0</v>
      </c>
      <c r="AX35" s="76">
        <v>0</v>
      </c>
      <c r="AY35" s="76">
        <v>0</v>
      </c>
      <c r="AZ35" s="76">
        <v>0</v>
      </c>
      <c r="BA35" s="76">
        <v>0</v>
      </c>
      <c r="BB35" s="76">
        <v>0</v>
      </c>
      <c r="BC35" s="76">
        <v>0</v>
      </c>
      <c r="BD35" s="76">
        <v>0</v>
      </c>
      <c r="BE35" s="76">
        <v>0</v>
      </c>
      <c r="BF35" s="76">
        <v>0</v>
      </c>
      <c r="BG35" s="76">
        <v>0</v>
      </c>
      <c r="BH35" s="76">
        <v>0</v>
      </c>
      <c r="BI35" s="76">
        <v>0</v>
      </c>
      <c r="BJ35" s="76">
        <v>0</v>
      </c>
      <c r="BK35" s="76">
        <v>0</v>
      </c>
      <c r="BL35" s="76">
        <v>0</v>
      </c>
      <c r="BM35" s="76">
        <v>0</v>
      </c>
      <c r="BN35" s="76">
        <v>0</v>
      </c>
      <c r="BO35" s="76">
        <v>0</v>
      </c>
      <c r="BP35" s="76">
        <v>0</v>
      </c>
      <c r="BQ35" s="76">
        <v>0</v>
      </c>
      <c r="BR35" s="76">
        <v>0</v>
      </c>
      <c r="BS35" s="76">
        <v>0</v>
      </c>
      <c r="BT35" s="76">
        <v>0</v>
      </c>
      <c r="BU35" s="76">
        <v>0</v>
      </c>
      <c r="BV35" s="76">
        <v>0</v>
      </c>
      <c r="BW35" s="76"/>
      <c r="BX35" s="69">
        <f t="shared" si="7"/>
        <v>-1</v>
      </c>
      <c r="BY35" s="69">
        <f t="shared" si="8"/>
        <v>-1</v>
      </c>
      <c r="BZ35" s="69">
        <f t="shared" si="9"/>
        <v>-1</v>
      </c>
      <c r="CA35" s="69">
        <f t="shared" si="10"/>
        <v>-1</v>
      </c>
      <c r="CB35" s="69">
        <f t="shared" si="11"/>
        <v>-1</v>
      </c>
      <c r="CC35" s="69">
        <f t="shared" si="12"/>
        <v>-1</v>
      </c>
      <c r="CD35" s="69">
        <f t="shared" si="13"/>
        <v>-1</v>
      </c>
    </row>
    <row r="36" spans="1:82">
      <c r="A36" s="94" t="s">
        <v>447</v>
      </c>
      <c r="B36" s="76">
        <v>131042.20842651901</v>
      </c>
      <c r="C36" s="76">
        <v>2469.8785686473002</v>
      </c>
      <c r="D36" s="76">
        <v>4950.9412222995097</v>
      </c>
      <c r="E36" s="76">
        <v>18930.151851831401</v>
      </c>
      <c r="F36" s="76">
        <v>15673.648502988301</v>
      </c>
      <c r="G36" s="76">
        <v>1130.71574000393</v>
      </c>
      <c r="H36" s="76">
        <v>33271.918170933903</v>
      </c>
      <c r="I36" s="94"/>
      <c r="J36" s="94" t="s">
        <v>447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0</v>
      </c>
      <c r="AV36" s="76">
        <v>0</v>
      </c>
      <c r="AW36" s="76">
        <v>0</v>
      </c>
      <c r="AX36" s="76">
        <v>0</v>
      </c>
      <c r="AY36" s="76">
        <v>0</v>
      </c>
      <c r="AZ36" s="76">
        <v>0</v>
      </c>
      <c r="BA36" s="76">
        <v>0</v>
      </c>
      <c r="BB36" s="76">
        <v>0</v>
      </c>
      <c r="BC36" s="76">
        <v>0</v>
      </c>
      <c r="BD36" s="76">
        <v>0</v>
      </c>
      <c r="BE36" s="76">
        <v>0</v>
      </c>
      <c r="BF36" s="76">
        <v>0</v>
      </c>
      <c r="BG36" s="76">
        <v>0</v>
      </c>
      <c r="BH36" s="76">
        <v>0</v>
      </c>
      <c r="BI36" s="76">
        <v>0</v>
      </c>
      <c r="BJ36" s="76">
        <v>0</v>
      </c>
      <c r="BK36" s="76">
        <v>0</v>
      </c>
      <c r="BL36" s="76">
        <v>0</v>
      </c>
      <c r="BM36" s="76">
        <v>0</v>
      </c>
      <c r="BN36" s="76">
        <v>0</v>
      </c>
      <c r="BO36" s="76">
        <v>0</v>
      </c>
      <c r="BP36" s="76">
        <v>0</v>
      </c>
      <c r="BQ36" s="76">
        <v>0</v>
      </c>
      <c r="BR36" s="76">
        <v>0</v>
      </c>
      <c r="BS36" s="76">
        <v>0</v>
      </c>
      <c r="BT36" s="76">
        <v>0</v>
      </c>
      <c r="BU36" s="76">
        <v>0</v>
      </c>
      <c r="BV36" s="76">
        <v>0</v>
      </c>
      <c r="BW36" s="76"/>
      <c r="BX36" s="69">
        <f t="shared" si="7"/>
        <v>-1</v>
      </c>
      <c r="BY36" s="69">
        <f t="shared" si="8"/>
        <v>-1</v>
      </c>
      <c r="BZ36" s="69">
        <f t="shared" si="9"/>
        <v>-1</v>
      </c>
      <c r="CA36" s="69">
        <f t="shared" si="10"/>
        <v>-1</v>
      </c>
      <c r="CB36" s="69">
        <f t="shared" si="11"/>
        <v>-1</v>
      </c>
      <c r="CC36" s="69">
        <f t="shared" si="12"/>
        <v>-1</v>
      </c>
      <c r="CD36" s="69">
        <f t="shared" si="13"/>
        <v>-1</v>
      </c>
    </row>
    <row r="37" spans="1:82">
      <c r="A37" s="94" t="s">
        <v>448</v>
      </c>
      <c r="B37" s="76">
        <v>17755.0291437796</v>
      </c>
      <c r="C37" s="76">
        <v>303.84413828053999</v>
      </c>
      <c r="D37" s="76">
        <v>858.31320556868604</v>
      </c>
      <c r="E37" s="76">
        <v>2161.1617042940802</v>
      </c>
      <c r="F37" s="76">
        <v>1791.79132535591</v>
      </c>
      <c r="G37" s="76">
        <v>135.88176191705901</v>
      </c>
      <c r="H37" s="76">
        <v>5248.9383198470696</v>
      </c>
      <c r="I37" s="94"/>
      <c r="J37" s="94" t="s">
        <v>448</v>
      </c>
      <c r="K37" s="76">
        <v>361.905374106674</v>
      </c>
      <c r="L37" s="76">
        <v>156.00997190088501</v>
      </c>
      <c r="M37" s="76">
        <v>292.722498134121</v>
      </c>
      <c r="N37" s="76">
        <v>292.722498134121</v>
      </c>
      <c r="O37" s="76">
        <v>548.39131372790496</v>
      </c>
      <c r="P37" s="76">
        <v>0.23793387419350101</v>
      </c>
      <c r="Q37" s="76">
        <v>83.333140802603097</v>
      </c>
      <c r="R37" s="76">
        <v>1125.67798522205</v>
      </c>
      <c r="S37" s="76">
        <v>17356.481275153299</v>
      </c>
      <c r="T37" s="76">
        <v>293.33291978688101</v>
      </c>
      <c r="U37" s="76">
        <v>206.34926465174701</v>
      </c>
      <c r="V37" s="76">
        <v>53.544700773737603</v>
      </c>
      <c r="W37" s="76">
        <v>1.7146162190408301</v>
      </c>
      <c r="X37" s="76">
        <v>276.19087221514798</v>
      </c>
      <c r="Y37" s="76">
        <v>374.73069891372</v>
      </c>
      <c r="Z37" s="76">
        <v>374.73069891372</v>
      </c>
      <c r="AA37" s="76">
        <v>4295650.4697090397</v>
      </c>
      <c r="AB37" s="76">
        <v>0</v>
      </c>
      <c r="AC37" s="76">
        <v>86.244803819797497</v>
      </c>
      <c r="AD37" s="76">
        <v>22.4714294394451</v>
      </c>
      <c r="AE37" s="76">
        <v>28.9927972976561</v>
      </c>
      <c r="AF37" s="76">
        <v>120.53369070569001</v>
      </c>
      <c r="AG37" s="76">
        <v>190.47636600122499</v>
      </c>
      <c r="AH37" s="76">
        <v>0</v>
      </c>
      <c r="AI37" s="76">
        <v>296.594256842871</v>
      </c>
      <c r="AJ37" s="76">
        <v>0</v>
      </c>
      <c r="AK37" s="76">
        <v>5549.0905550687003</v>
      </c>
      <c r="AL37" s="76">
        <v>756.52620652016901</v>
      </c>
      <c r="AM37" s="76">
        <v>84.058491394368204</v>
      </c>
      <c r="AN37" s="76">
        <v>840.58469791453695</v>
      </c>
      <c r="AO37" s="76">
        <v>0</v>
      </c>
      <c r="AP37" s="76">
        <v>269.84620578479502</v>
      </c>
      <c r="AQ37" s="76">
        <v>0.35565068833809999</v>
      </c>
      <c r="AR37" s="76">
        <v>1214.6192341344899</v>
      </c>
      <c r="AS37" s="76">
        <v>4.4254721358928899</v>
      </c>
      <c r="AT37" s="76">
        <v>56.4683510750287</v>
      </c>
      <c r="AU37" s="76">
        <v>102.138204357435</v>
      </c>
      <c r="AV37" s="76">
        <v>0.26586388663833699</v>
      </c>
      <c r="AW37" s="76">
        <v>0</v>
      </c>
      <c r="AX37" s="76">
        <v>43.460486259142201</v>
      </c>
      <c r="AY37" s="76">
        <v>2101.29362924007</v>
      </c>
      <c r="AZ37" s="76">
        <v>1742.73195372736</v>
      </c>
      <c r="BA37" s="76">
        <v>358.56167551271199</v>
      </c>
      <c r="BB37" s="76">
        <v>0.68674606050584996</v>
      </c>
      <c r="BC37" s="76">
        <v>5.7246248890799496E-3</v>
      </c>
      <c r="BD37" s="76">
        <v>197.360223156247</v>
      </c>
      <c r="BE37" s="76">
        <v>4.0550864189773801</v>
      </c>
      <c r="BF37" s="76">
        <v>538.06445172704605</v>
      </c>
      <c r="BG37" s="76">
        <v>12.0250362043023</v>
      </c>
      <c r="BH37" s="76">
        <v>2.41392561274712</v>
      </c>
      <c r="BI37" s="76">
        <v>768.79578432182996</v>
      </c>
      <c r="BJ37" s="76">
        <v>70.606190929608402</v>
      </c>
      <c r="BK37" s="76">
        <v>0.79951952534488502</v>
      </c>
      <c r="BL37" s="76">
        <v>11.3882761928382</v>
      </c>
      <c r="BM37" s="76">
        <v>2.3151480161157801E-2</v>
      </c>
      <c r="BN37" s="76">
        <v>132.306068644433</v>
      </c>
      <c r="BO37" s="76">
        <v>841.73419626503096</v>
      </c>
      <c r="BP37" s="76">
        <v>0</v>
      </c>
      <c r="BQ37" s="76">
        <v>20.990174222342201</v>
      </c>
      <c r="BR37" s="76">
        <v>187.25338812141101</v>
      </c>
      <c r="BS37" s="76">
        <v>0</v>
      </c>
      <c r="BT37" s="76">
        <v>428.13329647388298</v>
      </c>
      <c r="BU37" s="76">
        <v>5174.3471851937502</v>
      </c>
      <c r="BV37" s="76">
        <v>105.29794940287501</v>
      </c>
      <c r="BW37" s="76"/>
      <c r="BX37" s="69">
        <f t="shared" si="7"/>
        <v>-2.2447041083338965E-2</v>
      </c>
      <c r="BY37" s="69">
        <f t="shared" si="8"/>
        <v>-2.3860527567509487E-2</v>
      </c>
      <c r="BZ37" s="69">
        <f t="shared" si="9"/>
        <v>-2.0655056381665312E-2</v>
      </c>
      <c r="CA37" s="69">
        <f t="shared" si="10"/>
        <v>-2.770180266245531E-2</v>
      </c>
      <c r="CB37" s="69">
        <f t="shared" si="11"/>
        <v>-2.7380069840892429E-2</v>
      </c>
      <c r="CC37" s="69">
        <f t="shared" si="12"/>
        <v>-2.6314740272565661E-2</v>
      </c>
      <c r="CD37" s="69">
        <f t="shared" si="13"/>
        <v>-1.4210708929704595E-2</v>
      </c>
    </row>
    <row r="38" spans="1:82">
      <c r="A38" s="94" t="s">
        <v>394</v>
      </c>
      <c r="B38" s="76">
        <v>493507.16977410403</v>
      </c>
      <c r="C38" s="76">
        <v>7970.1380942189398</v>
      </c>
      <c r="D38" s="76">
        <v>24765.165259359801</v>
      </c>
      <c r="E38" s="76">
        <v>85584.093223369506</v>
      </c>
      <c r="F38" s="76">
        <v>52438.628302509103</v>
      </c>
      <c r="G38" s="76">
        <v>3046.8259556960302</v>
      </c>
      <c r="H38" s="76">
        <v>150702.93945957001</v>
      </c>
      <c r="I38" s="94"/>
      <c r="J38" s="94" t="s">
        <v>394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0</v>
      </c>
      <c r="AN38" s="76">
        <v>0</v>
      </c>
      <c r="AO38" s="76">
        <v>0</v>
      </c>
      <c r="AP38" s="76">
        <v>0</v>
      </c>
      <c r="AQ38" s="76">
        <v>0</v>
      </c>
      <c r="AR38" s="76">
        <v>0</v>
      </c>
      <c r="AS38" s="76">
        <v>0</v>
      </c>
      <c r="AT38" s="76">
        <v>0</v>
      </c>
      <c r="AU38" s="76">
        <v>0</v>
      </c>
      <c r="AV38" s="76">
        <v>0</v>
      </c>
      <c r="AW38" s="76">
        <v>0</v>
      </c>
      <c r="AX38" s="76">
        <v>0</v>
      </c>
      <c r="AY38" s="76">
        <v>0</v>
      </c>
      <c r="AZ38" s="76">
        <v>0</v>
      </c>
      <c r="BA38" s="76">
        <v>0</v>
      </c>
      <c r="BB38" s="76">
        <v>0</v>
      </c>
      <c r="BC38" s="76">
        <v>0</v>
      </c>
      <c r="BD38" s="76">
        <v>0</v>
      </c>
      <c r="BE38" s="76">
        <v>0</v>
      </c>
      <c r="BF38" s="76">
        <v>0</v>
      </c>
      <c r="BG38" s="76">
        <v>0</v>
      </c>
      <c r="BH38" s="76">
        <v>0</v>
      </c>
      <c r="BI38" s="76">
        <v>0</v>
      </c>
      <c r="BJ38" s="76">
        <v>0</v>
      </c>
      <c r="BK38" s="76">
        <v>0</v>
      </c>
      <c r="BL38" s="76">
        <v>0</v>
      </c>
      <c r="BM38" s="76">
        <v>0</v>
      </c>
      <c r="BN38" s="76">
        <v>0</v>
      </c>
      <c r="BO38" s="76">
        <v>0</v>
      </c>
      <c r="BP38" s="76">
        <v>0</v>
      </c>
      <c r="BQ38" s="76">
        <v>0</v>
      </c>
      <c r="BR38" s="76">
        <v>0</v>
      </c>
      <c r="BS38" s="76">
        <v>0</v>
      </c>
      <c r="BT38" s="76">
        <v>0</v>
      </c>
      <c r="BU38" s="76">
        <v>0</v>
      </c>
      <c r="BV38" s="76">
        <v>0</v>
      </c>
      <c r="BW38" s="76"/>
      <c r="BX38" s="69">
        <f t="shared" si="7"/>
        <v>-1</v>
      </c>
      <c r="BY38" s="69">
        <f t="shared" si="8"/>
        <v>-1</v>
      </c>
      <c r="BZ38" s="69">
        <f t="shared" si="9"/>
        <v>-1</v>
      </c>
      <c r="CA38" s="69">
        <f t="shared" si="10"/>
        <v>-1</v>
      </c>
      <c r="CB38" s="69">
        <f t="shared" si="11"/>
        <v>-1</v>
      </c>
      <c r="CC38" s="69">
        <f t="shared" si="12"/>
        <v>-1</v>
      </c>
      <c r="CD38" s="69">
        <f t="shared" si="13"/>
        <v>-1</v>
      </c>
    </row>
    <row r="39" spans="1:82">
      <c r="A39" s="94" t="s">
        <v>449</v>
      </c>
      <c r="B39" s="76">
        <v>27129.984388900499</v>
      </c>
      <c r="C39" s="76">
        <v>470.56500678536599</v>
      </c>
      <c r="D39" s="76">
        <v>1403.68329321287</v>
      </c>
      <c r="E39" s="76">
        <v>3605.0247618773701</v>
      </c>
      <c r="F39" s="76">
        <v>2462.25999731202</v>
      </c>
      <c r="G39" s="76">
        <v>158.915516803619</v>
      </c>
      <c r="H39" s="76">
        <v>9892.9538780911607</v>
      </c>
      <c r="I39" s="94"/>
      <c r="J39" s="94" t="s">
        <v>449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6">
        <v>0</v>
      </c>
      <c r="AR39" s="76">
        <v>0</v>
      </c>
      <c r="AS39" s="76">
        <v>0</v>
      </c>
      <c r="AT39" s="76">
        <v>0</v>
      </c>
      <c r="AU39" s="76">
        <v>0</v>
      </c>
      <c r="AV39" s="76">
        <v>0</v>
      </c>
      <c r="AW39" s="76">
        <v>0</v>
      </c>
      <c r="AX39" s="76">
        <v>0</v>
      </c>
      <c r="AY39" s="76">
        <v>0</v>
      </c>
      <c r="AZ39" s="76">
        <v>0</v>
      </c>
      <c r="BA39" s="76">
        <v>0</v>
      </c>
      <c r="BB39" s="76">
        <v>0</v>
      </c>
      <c r="BC39" s="76">
        <v>0</v>
      </c>
      <c r="BD39" s="76">
        <v>0</v>
      </c>
      <c r="BE39" s="76">
        <v>0</v>
      </c>
      <c r="BF39" s="76">
        <v>0</v>
      </c>
      <c r="BG39" s="76">
        <v>0</v>
      </c>
      <c r="BH39" s="76">
        <v>0</v>
      </c>
      <c r="BI39" s="76">
        <v>0</v>
      </c>
      <c r="BJ39" s="76">
        <v>0</v>
      </c>
      <c r="BK39" s="76">
        <v>0</v>
      </c>
      <c r="BL39" s="76">
        <v>0</v>
      </c>
      <c r="BM39" s="76">
        <v>0</v>
      </c>
      <c r="BN39" s="76">
        <v>0</v>
      </c>
      <c r="BO39" s="76">
        <v>0</v>
      </c>
      <c r="BP39" s="76">
        <v>0</v>
      </c>
      <c r="BQ39" s="76">
        <v>0</v>
      </c>
      <c r="BR39" s="76">
        <v>0</v>
      </c>
      <c r="BS39" s="76">
        <v>0</v>
      </c>
      <c r="BT39" s="76">
        <v>0</v>
      </c>
      <c r="BU39" s="76">
        <v>0</v>
      </c>
      <c r="BV39" s="76">
        <v>0</v>
      </c>
      <c r="BW39" s="76"/>
      <c r="BX39" s="69">
        <f t="shared" si="7"/>
        <v>-1</v>
      </c>
      <c r="BY39" s="69">
        <f t="shared" si="8"/>
        <v>-1</v>
      </c>
      <c r="BZ39" s="69">
        <f t="shared" si="9"/>
        <v>-1</v>
      </c>
      <c r="CA39" s="69">
        <f t="shared" si="10"/>
        <v>-1</v>
      </c>
      <c r="CB39" s="69">
        <f t="shared" si="11"/>
        <v>-1</v>
      </c>
      <c r="CC39" s="69">
        <f t="shared" si="12"/>
        <v>-1</v>
      </c>
      <c r="CD39" s="69">
        <f t="shared" si="13"/>
        <v>-1</v>
      </c>
    </row>
    <row r="40" spans="1:82">
      <c r="A40" s="94" t="s">
        <v>450</v>
      </c>
      <c r="B40" s="76">
        <v>12851.614945302499</v>
      </c>
      <c r="C40" s="76">
        <v>239.12246865017499</v>
      </c>
      <c r="D40" s="76">
        <v>596.03628667648195</v>
      </c>
      <c r="E40" s="76">
        <v>1564.9479529827699</v>
      </c>
      <c r="F40" s="76">
        <v>1217.1044989757099</v>
      </c>
      <c r="G40" s="76">
        <v>84.875567539209499</v>
      </c>
      <c r="H40" s="76">
        <v>4686.9424129035397</v>
      </c>
      <c r="I40" s="94"/>
      <c r="J40" s="94" t="s">
        <v>450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6">
        <v>0</v>
      </c>
      <c r="AR40" s="76">
        <v>0</v>
      </c>
      <c r="AS40" s="76">
        <v>0</v>
      </c>
      <c r="AT40" s="76">
        <v>0</v>
      </c>
      <c r="AU40" s="76">
        <v>0</v>
      </c>
      <c r="AV40" s="76">
        <v>0</v>
      </c>
      <c r="AW40" s="76">
        <v>0</v>
      </c>
      <c r="AX40" s="76">
        <v>0</v>
      </c>
      <c r="AY40" s="76">
        <v>0</v>
      </c>
      <c r="AZ40" s="76">
        <v>0</v>
      </c>
      <c r="BA40" s="76">
        <v>0</v>
      </c>
      <c r="BB40" s="76">
        <v>0</v>
      </c>
      <c r="BC40" s="76">
        <v>0</v>
      </c>
      <c r="BD40" s="76">
        <v>0</v>
      </c>
      <c r="BE40" s="76">
        <v>0</v>
      </c>
      <c r="BF40" s="76">
        <v>0</v>
      </c>
      <c r="BG40" s="76">
        <v>0</v>
      </c>
      <c r="BH40" s="76">
        <v>0</v>
      </c>
      <c r="BI40" s="76">
        <v>0</v>
      </c>
      <c r="BJ40" s="76">
        <v>0</v>
      </c>
      <c r="BK40" s="76">
        <v>0</v>
      </c>
      <c r="BL40" s="76">
        <v>0</v>
      </c>
      <c r="BM40" s="76">
        <v>0</v>
      </c>
      <c r="BN40" s="76">
        <v>0</v>
      </c>
      <c r="BO40" s="76">
        <v>0</v>
      </c>
      <c r="BP40" s="76">
        <v>0</v>
      </c>
      <c r="BQ40" s="76">
        <v>0</v>
      </c>
      <c r="BR40" s="76">
        <v>0</v>
      </c>
      <c r="BS40" s="76">
        <v>0</v>
      </c>
      <c r="BT40" s="76">
        <v>0</v>
      </c>
      <c r="BU40" s="76">
        <v>0</v>
      </c>
      <c r="BV40" s="76">
        <v>0</v>
      </c>
      <c r="BW40" s="76"/>
      <c r="BX40" s="69">
        <f t="shared" si="7"/>
        <v>-1</v>
      </c>
      <c r="BY40" s="69">
        <f t="shared" si="8"/>
        <v>-1</v>
      </c>
      <c r="BZ40" s="69">
        <f t="shared" si="9"/>
        <v>-1</v>
      </c>
      <c r="CA40" s="69">
        <f t="shared" si="10"/>
        <v>-1</v>
      </c>
      <c r="CB40" s="69">
        <f t="shared" si="11"/>
        <v>-1</v>
      </c>
      <c r="CC40" s="69">
        <f t="shared" si="12"/>
        <v>-1</v>
      </c>
      <c r="CD40" s="69">
        <f t="shared" si="13"/>
        <v>-1</v>
      </c>
    </row>
    <row r="41" spans="1:82">
      <c r="A41" s="94" t="s">
        <v>395</v>
      </c>
      <c r="B41" s="76">
        <v>334801.48489814397</v>
      </c>
      <c r="C41" s="76">
        <v>4863.6680381013803</v>
      </c>
      <c r="D41" s="76">
        <v>19579.209587631001</v>
      </c>
      <c r="E41" s="76">
        <v>66351.517715813505</v>
      </c>
      <c r="F41" s="76">
        <v>33130.737190052299</v>
      </c>
      <c r="G41" s="76">
        <v>1494.0279769738499</v>
      </c>
      <c r="H41" s="76">
        <v>112839.05889863901</v>
      </c>
      <c r="I41" s="94"/>
      <c r="J41" s="94" t="s">
        <v>395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6">
        <v>0</v>
      </c>
      <c r="AR41" s="76">
        <v>0</v>
      </c>
      <c r="AS41" s="76">
        <v>0</v>
      </c>
      <c r="AT41" s="76">
        <v>0</v>
      </c>
      <c r="AU41" s="76">
        <v>0</v>
      </c>
      <c r="AV41" s="76">
        <v>0</v>
      </c>
      <c r="AW41" s="76">
        <v>0</v>
      </c>
      <c r="AX41" s="76">
        <v>0</v>
      </c>
      <c r="AY41" s="76">
        <v>0</v>
      </c>
      <c r="AZ41" s="76">
        <v>0</v>
      </c>
      <c r="BA41" s="76">
        <v>0</v>
      </c>
      <c r="BB41" s="76">
        <v>0</v>
      </c>
      <c r="BC41" s="76">
        <v>0</v>
      </c>
      <c r="BD41" s="76">
        <v>0</v>
      </c>
      <c r="BE41" s="76">
        <v>0</v>
      </c>
      <c r="BF41" s="76">
        <v>0</v>
      </c>
      <c r="BG41" s="76">
        <v>0</v>
      </c>
      <c r="BH41" s="76">
        <v>0</v>
      </c>
      <c r="BI41" s="76">
        <v>0</v>
      </c>
      <c r="BJ41" s="76">
        <v>0</v>
      </c>
      <c r="BK41" s="76">
        <v>0</v>
      </c>
      <c r="BL41" s="76">
        <v>0</v>
      </c>
      <c r="BM41" s="76">
        <v>0</v>
      </c>
      <c r="BN41" s="76">
        <v>0</v>
      </c>
      <c r="BO41" s="76">
        <v>0</v>
      </c>
      <c r="BP41" s="76">
        <v>0</v>
      </c>
      <c r="BQ41" s="76">
        <v>0</v>
      </c>
      <c r="BR41" s="76">
        <v>0</v>
      </c>
      <c r="BS41" s="76">
        <v>0</v>
      </c>
      <c r="BT41" s="76">
        <v>0</v>
      </c>
      <c r="BU41" s="76">
        <v>0</v>
      </c>
      <c r="BV41" s="76">
        <v>0</v>
      </c>
      <c r="BW41" s="76"/>
      <c r="BX41" s="69">
        <f t="shared" si="7"/>
        <v>-1</v>
      </c>
      <c r="BY41" s="69">
        <f t="shared" si="8"/>
        <v>-1</v>
      </c>
      <c r="BZ41" s="69">
        <f t="shared" si="9"/>
        <v>-1</v>
      </c>
      <c r="CA41" s="69">
        <f t="shared" si="10"/>
        <v>-1</v>
      </c>
      <c r="CB41" s="69">
        <f t="shared" si="11"/>
        <v>-1</v>
      </c>
      <c r="CC41" s="69">
        <f t="shared" si="12"/>
        <v>-1</v>
      </c>
      <c r="CD41" s="69">
        <f t="shared" si="13"/>
        <v>-1</v>
      </c>
    </row>
    <row r="42" spans="1:82">
      <c r="A42" s="94" t="s">
        <v>451</v>
      </c>
      <c r="B42" s="76">
        <v>47148.850004045198</v>
      </c>
      <c r="C42" s="76">
        <v>827.58604580892597</v>
      </c>
      <c r="D42" s="76">
        <v>2315.5548751280598</v>
      </c>
      <c r="E42" s="76">
        <v>6091.0200537733299</v>
      </c>
      <c r="F42" s="76">
        <v>4602.1779963448798</v>
      </c>
      <c r="G42" s="76">
        <v>322.26584673896298</v>
      </c>
      <c r="H42" s="76">
        <v>15344.749890397299</v>
      </c>
      <c r="I42" s="94"/>
      <c r="J42" s="94" t="s">
        <v>451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76">
        <v>0</v>
      </c>
      <c r="AO42" s="76">
        <v>0</v>
      </c>
      <c r="AP42" s="76">
        <v>0</v>
      </c>
      <c r="AQ42" s="76">
        <v>0</v>
      </c>
      <c r="AR42" s="76">
        <v>0</v>
      </c>
      <c r="AS42" s="76">
        <v>0</v>
      </c>
      <c r="AT42" s="76">
        <v>0</v>
      </c>
      <c r="AU42" s="76">
        <v>0</v>
      </c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  <c r="BF42" s="76">
        <v>0</v>
      </c>
      <c r="BG42" s="76">
        <v>0</v>
      </c>
      <c r="BH42" s="76">
        <v>0</v>
      </c>
      <c r="BI42" s="76">
        <v>0</v>
      </c>
      <c r="BJ42" s="76">
        <v>0</v>
      </c>
      <c r="BK42" s="76">
        <v>0</v>
      </c>
      <c r="BL42" s="76">
        <v>0</v>
      </c>
      <c r="BM42" s="76">
        <v>0</v>
      </c>
      <c r="BN42" s="76">
        <v>0</v>
      </c>
      <c r="BO42" s="76">
        <v>0</v>
      </c>
      <c r="BP42" s="76">
        <v>0</v>
      </c>
      <c r="BQ42" s="76">
        <v>0</v>
      </c>
      <c r="BR42" s="76">
        <v>0</v>
      </c>
      <c r="BS42" s="76">
        <v>0</v>
      </c>
      <c r="BT42" s="76">
        <v>0</v>
      </c>
      <c r="BU42" s="76">
        <v>0</v>
      </c>
      <c r="BV42" s="76">
        <v>0</v>
      </c>
      <c r="BW42" s="76"/>
      <c r="BX42" s="69">
        <f t="shared" si="7"/>
        <v>-1</v>
      </c>
      <c r="BY42" s="69">
        <f t="shared" si="8"/>
        <v>-1</v>
      </c>
      <c r="BZ42" s="69">
        <f t="shared" si="9"/>
        <v>-1</v>
      </c>
      <c r="CA42" s="69">
        <f t="shared" si="10"/>
        <v>-1</v>
      </c>
      <c r="CB42" s="69">
        <f t="shared" si="11"/>
        <v>-1</v>
      </c>
      <c r="CC42" s="69">
        <f t="shared" si="12"/>
        <v>-1</v>
      </c>
      <c r="CD42" s="69">
        <f t="shared" si="13"/>
        <v>-1</v>
      </c>
    </row>
    <row r="43" spans="1:82">
      <c r="A43" s="94" t="s">
        <v>452</v>
      </c>
      <c r="B43" s="76">
        <v>247372.027339469</v>
      </c>
      <c r="C43" s="76">
        <v>4907.5016930236598</v>
      </c>
      <c r="D43" s="76">
        <v>8805.7117396813592</v>
      </c>
      <c r="E43" s="76">
        <v>33128.172240722597</v>
      </c>
      <c r="F43" s="76">
        <v>28805.365322225</v>
      </c>
      <c r="G43" s="76">
        <v>2106.84453464948</v>
      </c>
      <c r="H43" s="76">
        <v>71804.983003386296</v>
      </c>
      <c r="I43" s="94"/>
      <c r="J43" s="94" t="s">
        <v>452</v>
      </c>
      <c r="K43" s="76">
        <v>5769.31800293781</v>
      </c>
      <c r="L43" s="76">
        <v>1297.17082718599</v>
      </c>
      <c r="M43" s="76">
        <v>1839.22357070473</v>
      </c>
      <c r="N43" s="76">
        <v>1839.22357070473</v>
      </c>
      <c r="O43" s="76">
        <v>3200.5177554197198</v>
      </c>
      <c r="P43" s="76">
        <v>1.0485055648561601</v>
      </c>
      <c r="Q43" s="76">
        <v>905.49261819327603</v>
      </c>
      <c r="R43" s="76">
        <v>10123.3963405495</v>
      </c>
      <c r="S43" s="76">
        <v>148928.97840374301</v>
      </c>
      <c r="T43" s="76">
        <v>2522.97173783873</v>
      </c>
      <c r="U43" s="76">
        <v>1568.4236898614199</v>
      </c>
      <c r="V43" s="76">
        <v>532.54605054515798</v>
      </c>
      <c r="W43" s="76">
        <v>27.3336475149063</v>
      </c>
      <c r="X43" s="76">
        <v>4402.9004422443004</v>
      </c>
      <c r="Y43" s="76">
        <v>4068.1458662775899</v>
      </c>
      <c r="Z43" s="76">
        <v>4068.1458662775899</v>
      </c>
      <c r="AA43" s="76">
        <v>41422222.301135898</v>
      </c>
      <c r="AB43" s="76">
        <v>0</v>
      </c>
      <c r="AC43" s="76">
        <v>652.94864112256005</v>
      </c>
      <c r="AD43" s="76">
        <v>208.88149751235801</v>
      </c>
      <c r="AE43" s="76">
        <v>154.523006201881</v>
      </c>
      <c r="AF43" s="76">
        <v>1450.68137695358</v>
      </c>
      <c r="AG43" s="76">
        <v>3036.4812955531902</v>
      </c>
      <c r="AH43" s="76">
        <v>0</v>
      </c>
      <c r="AI43" s="76">
        <v>2955.83448294449</v>
      </c>
      <c r="AJ43" s="76">
        <v>0</v>
      </c>
      <c r="AK43" s="76">
        <v>48317.476346610601</v>
      </c>
      <c r="AL43" s="76">
        <v>5025.4200990316103</v>
      </c>
      <c r="AM43" s="76">
        <v>558.38000069886402</v>
      </c>
      <c r="AN43" s="76">
        <v>5583.8000997304798</v>
      </c>
      <c r="AO43" s="76">
        <v>0</v>
      </c>
      <c r="AP43" s="76">
        <v>2856.80037470245</v>
      </c>
      <c r="AQ43" s="76">
        <v>2.79371844133225</v>
      </c>
      <c r="AR43" s="76">
        <v>7545.2122406008702</v>
      </c>
      <c r="AS43" s="76">
        <v>57.318168892232499</v>
      </c>
      <c r="AT43" s="76">
        <v>159.448284580322</v>
      </c>
      <c r="AU43" s="76">
        <v>650.91292492710897</v>
      </c>
      <c r="AV43" s="76">
        <v>2.9120349319047398</v>
      </c>
      <c r="AW43" s="76">
        <v>0</v>
      </c>
      <c r="AX43" s="76">
        <v>117.76531359094299</v>
      </c>
      <c r="AY43" s="76">
        <v>19390.5245582223</v>
      </c>
      <c r="AZ43" s="76">
        <v>16805.358107388201</v>
      </c>
      <c r="BA43" s="76">
        <v>2585.1664508341701</v>
      </c>
      <c r="BB43" s="76">
        <v>3.8919136554286</v>
      </c>
      <c r="BC43" s="76">
        <v>7.6974027656982899E-2</v>
      </c>
      <c r="BD43" s="76">
        <v>2495.3197649652502</v>
      </c>
      <c r="BE43" s="76">
        <v>11.1119326932213</v>
      </c>
      <c r="BF43" s="76">
        <v>5434.0556656029303</v>
      </c>
      <c r="BG43" s="76">
        <v>42.386482072565101</v>
      </c>
      <c r="BH43" s="76">
        <v>9.2600102371622004</v>
      </c>
      <c r="BI43" s="76">
        <v>7764.3371722415995</v>
      </c>
      <c r="BJ43" s="76">
        <v>585.775498841434</v>
      </c>
      <c r="BK43" s="76">
        <v>9.7562303845411904</v>
      </c>
      <c r="BL43" s="76">
        <v>43.766496506225302</v>
      </c>
      <c r="BM43" s="76">
        <v>0.24501963778060601</v>
      </c>
      <c r="BN43" s="76">
        <v>1226.8868727062199</v>
      </c>
      <c r="BO43" s="76">
        <v>3709.2824366302202</v>
      </c>
      <c r="BP43" s="76">
        <v>0</v>
      </c>
      <c r="BQ43" s="76">
        <v>334.15756367775901</v>
      </c>
      <c r="BR43" s="76">
        <v>1540.9667762264</v>
      </c>
      <c r="BS43" s="76">
        <v>0</v>
      </c>
      <c r="BT43" s="76">
        <v>2277.84583185674</v>
      </c>
      <c r="BU43" s="76">
        <v>45254.366864531403</v>
      </c>
      <c r="BV43" s="76">
        <v>628.79565667803001</v>
      </c>
      <c r="BW43" s="76"/>
      <c r="BX43" s="69">
        <f t="shared" si="7"/>
        <v>-0.39795546001906051</v>
      </c>
      <c r="BY43" s="69">
        <f t="shared" si="8"/>
        <v>-0.39769058314408623</v>
      </c>
      <c r="BZ43" s="69">
        <f t="shared" si="9"/>
        <v>-0.36588883842653092</v>
      </c>
      <c r="CA43" s="69">
        <f t="shared" si="10"/>
        <v>-0.41468172716191631</v>
      </c>
      <c r="CB43" s="69">
        <f t="shared" si="11"/>
        <v>-0.41658930829730184</v>
      </c>
      <c r="CC43" s="69">
        <f t="shared" si="12"/>
        <v>-0.41766615783525785</v>
      </c>
      <c r="CD43" s="69">
        <f t="shared" si="13"/>
        <v>-0.36976007831660895</v>
      </c>
    </row>
    <row r="44" spans="1:82">
      <c r="A44" s="94" t="s">
        <v>453</v>
      </c>
      <c r="B44" s="76">
        <v>28269.3974126254</v>
      </c>
      <c r="C44" s="76">
        <v>540.18122514906599</v>
      </c>
      <c r="D44" s="76">
        <v>1362.94822456528</v>
      </c>
      <c r="E44" s="76">
        <v>3142.4583257630402</v>
      </c>
      <c r="F44" s="76">
        <v>2584.10120303856</v>
      </c>
      <c r="G44" s="76">
        <v>186.74195552826001</v>
      </c>
      <c r="H44" s="76">
        <v>10077.6516163907</v>
      </c>
      <c r="I44" s="94"/>
      <c r="J44" s="94" t="s">
        <v>453</v>
      </c>
      <c r="K44" s="76">
        <v>317.63362869170197</v>
      </c>
      <c r="L44" s="76">
        <v>313.85166754156597</v>
      </c>
      <c r="M44" s="76">
        <v>677.30544520250805</v>
      </c>
      <c r="N44" s="76">
        <v>677.30544520250805</v>
      </c>
      <c r="O44" s="76">
        <v>1305.32274072932</v>
      </c>
      <c r="P44" s="76">
        <v>0.61692149310132605</v>
      </c>
      <c r="Q44" s="76">
        <v>136.03142279115599</v>
      </c>
      <c r="R44" s="76">
        <v>2151.0055533663999</v>
      </c>
      <c r="S44" s="76">
        <v>28269.388861588301</v>
      </c>
      <c r="T44" s="76">
        <v>577.61850774110303</v>
      </c>
      <c r="U44" s="76">
        <v>437.02415729789101</v>
      </c>
      <c r="V44" s="76">
        <v>94.731183568250401</v>
      </c>
      <c r="W44" s="76">
        <v>1.5048686193009</v>
      </c>
      <c r="X44" s="76">
        <v>242.40457780895201</v>
      </c>
      <c r="Y44" s="76">
        <v>612.24664015226404</v>
      </c>
      <c r="Z44" s="76">
        <v>612.24664015226404</v>
      </c>
      <c r="AA44" s="76">
        <v>6369664.1140561104</v>
      </c>
      <c r="AB44" s="76">
        <v>0</v>
      </c>
      <c r="AC44" s="76">
        <v>183.04056293400399</v>
      </c>
      <c r="AD44" s="76">
        <v>41.929623520417898</v>
      </c>
      <c r="AE44" s="76">
        <v>71.194180404396107</v>
      </c>
      <c r="AF44" s="76">
        <v>175.795424950745</v>
      </c>
      <c r="AG44" s="76">
        <v>167.17543200143999</v>
      </c>
      <c r="AH44" s="76">
        <v>0</v>
      </c>
      <c r="AI44" s="76">
        <v>540.18107136030596</v>
      </c>
      <c r="AJ44" s="76">
        <v>0</v>
      </c>
      <c r="AK44" s="76">
        <v>10839.3800311954</v>
      </c>
      <c r="AL44" s="76">
        <v>1226.65296252693</v>
      </c>
      <c r="AM44" s="76">
        <v>136.294779667873</v>
      </c>
      <c r="AN44" s="76">
        <v>1362.94774219481</v>
      </c>
      <c r="AO44" s="76">
        <v>0</v>
      </c>
      <c r="AP44" s="76">
        <v>451.69302838138202</v>
      </c>
      <c r="AQ44" s="76">
        <v>0.51859294884725804</v>
      </c>
      <c r="AR44" s="76">
        <v>2823.2560661615098</v>
      </c>
      <c r="AS44" s="76">
        <v>6.7642123278052404</v>
      </c>
      <c r="AT44" s="76">
        <v>78.419421778909395</v>
      </c>
      <c r="AU44" s="76">
        <v>146.84418758026101</v>
      </c>
      <c r="AV44" s="76">
        <v>0.39903382771981399</v>
      </c>
      <c r="AW44" s="76">
        <v>0</v>
      </c>
      <c r="AX44" s="76">
        <v>60.286637456968499</v>
      </c>
      <c r="AY44" s="76">
        <v>3142.5165052861898</v>
      </c>
      <c r="AZ44" s="76">
        <v>2584.1595163148199</v>
      </c>
      <c r="BA44" s="76">
        <v>558.35698897137797</v>
      </c>
      <c r="BB44" s="76">
        <v>0.98064850256562797</v>
      </c>
      <c r="BC44" s="76">
        <v>8.7889862929832405E-3</v>
      </c>
      <c r="BD44" s="76">
        <v>300.81990709943398</v>
      </c>
      <c r="BE44" s="76">
        <v>5.6267616910552896</v>
      </c>
      <c r="BF44" s="76">
        <v>801.23960233028504</v>
      </c>
      <c r="BG44" s="76">
        <v>16.815889469843501</v>
      </c>
      <c r="BH44" s="76">
        <v>3.3860151684606699</v>
      </c>
      <c r="BI44" s="76">
        <v>1144.82596228994</v>
      </c>
      <c r="BJ44" s="76">
        <v>142.23333872945</v>
      </c>
      <c r="BK44" s="76">
        <v>1.2137777186571601</v>
      </c>
      <c r="BL44" s="76">
        <v>15.975447162816801</v>
      </c>
      <c r="BM44" s="76">
        <v>3.4629974955494101E-2</v>
      </c>
      <c r="BN44" s="76">
        <v>186.74191993915201</v>
      </c>
      <c r="BO44" s="76">
        <v>2182.47505402651</v>
      </c>
      <c r="BP44" s="76">
        <v>0</v>
      </c>
      <c r="BQ44" s="76">
        <v>18.490437969416401</v>
      </c>
      <c r="BR44" s="76">
        <v>379.08175642855201</v>
      </c>
      <c r="BS44" s="76">
        <v>0</v>
      </c>
      <c r="BT44" s="76">
        <v>1051.9105467581801</v>
      </c>
      <c r="BU44" s="76">
        <v>10077.6486562277</v>
      </c>
      <c r="BV44" s="76">
        <v>248.51830272585499</v>
      </c>
      <c r="BW44" s="76"/>
      <c r="BX44" s="69">
        <f t="shared" si="7"/>
        <v>-3.0248388298779277E-7</v>
      </c>
      <c r="BY44" s="69">
        <f t="shared" si="8"/>
        <v>-2.8469845464964876E-7</v>
      </c>
      <c r="BZ44" s="69">
        <f t="shared" si="9"/>
        <v>-3.5391694371589585E-7</v>
      </c>
      <c r="CA44" s="69">
        <f t="shared" si="10"/>
        <v>1.8514015817702277E-5</v>
      </c>
      <c r="CB44" s="69">
        <f t="shared" si="11"/>
        <v>2.256617356601776E-5</v>
      </c>
      <c r="CC44" s="69">
        <f t="shared" si="12"/>
        <v>-1.9057906882340677E-7</v>
      </c>
      <c r="CD44" s="69">
        <f t="shared" si="13"/>
        <v>-2.9373539710666311E-7</v>
      </c>
    </row>
    <row r="45" spans="1:82">
      <c r="A45" s="94" t="s">
        <v>396</v>
      </c>
      <c r="B45" s="76">
        <v>163037.188090938</v>
      </c>
      <c r="C45" s="76">
        <v>2782.5666689193199</v>
      </c>
      <c r="D45" s="76">
        <v>8777.2585920570109</v>
      </c>
      <c r="E45" s="76">
        <v>21784.330031679801</v>
      </c>
      <c r="F45" s="76">
        <v>13605.4407685143</v>
      </c>
      <c r="G45" s="76">
        <v>809.98682056617304</v>
      </c>
      <c r="H45" s="76">
        <v>65957.862638137507</v>
      </c>
      <c r="I45" s="94"/>
      <c r="J45" s="94" t="s">
        <v>396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v>0</v>
      </c>
      <c r="U45" s="76">
        <v>0</v>
      </c>
      <c r="V45" s="76">
        <v>0</v>
      </c>
      <c r="W45" s="76">
        <v>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76">
        <v>0</v>
      </c>
      <c r="AE45" s="76">
        <v>0</v>
      </c>
      <c r="AF45" s="76">
        <v>0</v>
      </c>
      <c r="AG45" s="76">
        <v>0</v>
      </c>
      <c r="AH45" s="76">
        <v>0</v>
      </c>
      <c r="AI45" s="76">
        <v>0</v>
      </c>
      <c r="AJ45" s="76">
        <v>0</v>
      </c>
      <c r="AK45" s="76">
        <v>0</v>
      </c>
      <c r="AL45" s="76">
        <v>0</v>
      </c>
      <c r="AM45" s="76">
        <v>0</v>
      </c>
      <c r="AN45" s="76">
        <v>0</v>
      </c>
      <c r="AO45" s="76">
        <v>0</v>
      </c>
      <c r="AP45" s="76">
        <v>0</v>
      </c>
      <c r="AQ45" s="76">
        <v>0</v>
      </c>
      <c r="AR45" s="76">
        <v>0</v>
      </c>
      <c r="AS45" s="76">
        <v>0</v>
      </c>
      <c r="AT45" s="76">
        <v>0</v>
      </c>
      <c r="AU45" s="76">
        <v>0</v>
      </c>
      <c r="AV45" s="76">
        <v>0</v>
      </c>
      <c r="AW45" s="76">
        <v>0</v>
      </c>
      <c r="AX45" s="76">
        <v>0</v>
      </c>
      <c r="AY45" s="76">
        <v>0</v>
      </c>
      <c r="AZ45" s="76">
        <v>0</v>
      </c>
      <c r="BA45" s="76">
        <v>0</v>
      </c>
      <c r="BB45" s="76">
        <v>0</v>
      </c>
      <c r="BC45" s="76">
        <v>0</v>
      </c>
      <c r="BD45" s="76">
        <v>0</v>
      </c>
      <c r="BE45" s="76">
        <v>0</v>
      </c>
      <c r="BF45" s="76">
        <v>0</v>
      </c>
      <c r="BG45" s="76">
        <v>0</v>
      </c>
      <c r="BH45" s="76">
        <v>0</v>
      </c>
      <c r="BI45" s="76">
        <v>0</v>
      </c>
      <c r="BJ45" s="76">
        <v>0</v>
      </c>
      <c r="BK45" s="76">
        <v>0</v>
      </c>
      <c r="BL45" s="76">
        <v>0</v>
      </c>
      <c r="BM45" s="76">
        <v>0</v>
      </c>
      <c r="BN45" s="76">
        <v>0</v>
      </c>
      <c r="BO45" s="76">
        <v>0</v>
      </c>
      <c r="BP45" s="76">
        <v>0</v>
      </c>
      <c r="BQ45" s="76">
        <v>0</v>
      </c>
      <c r="BR45" s="76">
        <v>0</v>
      </c>
      <c r="BS45" s="76">
        <v>0</v>
      </c>
      <c r="BT45" s="76">
        <v>0</v>
      </c>
      <c r="BU45" s="76">
        <v>0</v>
      </c>
      <c r="BV45" s="76">
        <v>0</v>
      </c>
      <c r="BW45" s="76"/>
      <c r="BX45" s="69">
        <f t="shared" si="7"/>
        <v>-1</v>
      </c>
      <c r="BY45" s="69">
        <f t="shared" si="8"/>
        <v>-1</v>
      </c>
      <c r="BZ45" s="69">
        <f t="shared" si="9"/>
        <v>-1</v>
      </c>
      <c r="CA45" s="69">
        <f t="shared" si="10"/>
        <v>-1</v>
      </c>
      <c r="CB45" s="69">
        <f t="shared" si="11"/>
        <v>-1</v>
      </c>
      <c r="CC45" s="69">
        <f t="shared" si="12"/>
        <v>-1</v>
      </c>
      <c r="CD45" s="69">
        <f t="shared" si="13"/>
        <v>-1</v>
      </c>
    </row>
    <row r="46" spans="1:82">
      <c r="A46" s="94" t="s">
        <v>454</v>
      </c>
      <c r="B46" s="76">
        <v>74478.877678444696</v>
      </c>
      <c r="C46" s="76">
        <v>1314.0229619178799</v>
      </c>
      <c r="D46" s="76">
        <v>3861.35147113829</v>
      </c>
      <c r="E46" s="76">
        <v>8407.6511395722191</v>
      </c>
      <c r="F46" s="76">
        <v>6351.0975029951396</v>
      </c>
      <c r="G46" s="76">
        <v>448.54238074907499</v>
      </c>
      <c r="H46" s="76">
        <v>28092.422482315102</v>
      </c>
      <c r="I46" s="94"/>
      <c r="J46" s="94" t="s">
        <v>454</v>
      </c>
      <c r="K46" s="76">
        <v>58.504186937990802</v>
      </c>
      <c r="L46" s="76">
        <v>184.737548011081</v>
      </c>
      <c r="M46" s="76">
        <v>426.34734937797799</v>
      </c>
      <c r="N46" s="76">
        <v>426.34734937797799</v>
      </c>
      <c r="O46" s="76">
        <v>831.58741729924395</v>
      </c>
      <c r="P46" s="76">
        <v>0.40640327909657298</v>
      </c>
      <c r="Q46" s="76">
        <v>70.175348382751196</v>
      </c>
      <c r="R46" s="76">
        <v>1230.5670949988901</v>
      </c>
      <c r="S46" s="76">
        <v>12657.3349797274</v>
      </c>
      <c r="T46" s="76">
        <v>336.08484078851899</v>
      </c>
      <c r="U46" s="76">
        <v>264.09406505811597</v>
      </c>
      <c r="V46" s="76">
        <v>51.6953378624439</v>
      </c>
      <c r="W46" s="76">
        <v>0.27717652619852301</v>
      </c>
      <c r="X46" s="76">
        <v>44.647924491388103</v>
      </c>
      <c r="Y46" s="76">
        <v>316.05314733573601</v>
      </c>
      <c r="Z46" s="76">
        <v>316.05314733573601</v>
      </c>
      <c r="AA46" s="76">
        <v>2149467.5014558202</v>
      </c>
      <c r="AB46" s="76">
        <v>0</v>
      </c>
      <c r="AC46" s="76">
        <v>110.725707425495</v>
      </c>
      <c r="AD46" s="76">
        <v>23.654689656402098</v>
      </c>
      <c r="AE46" s="76">
        <v>45.9335372004657</v>
      </c>
      <c r="AF46" s="76">
        <v>82.603246622072902</v>
      </c>
      <c r="AG46" s="76">
        <v>30.791656898339099</v>
      </c>
      <c r="AH46" s="76">
        <v>0</v>
      </c>
      <c r="AI46" s="76">
        <v>237.805298301118</v>
      </c>
      <c r="AJ46" s="76">
        <v>0</v>
      </c>
      <c r="AK46" s="76">
        <v>6278.8192595887203</v>
      </c>
      <c r="AL46" s="76">
        <v>602.60598826259195</v>
      </c>
      <c r="AM46" s="76">
        <v>66.956255203359802</v>
      </c>
      <c r="AN46" s="76">
        <v>669.56224346595195</v>
      </c>
      <c r="AO46" s="76">
        <v>0</v>
      </c>
      <c r="AP46" s="76">
        <v>237.33838513463601</v>
      </c>
      <c r="AQ46" s="76">
        <v>0.22616549597932001</v>
      </c>
      <c r="AR46" s="76">
        <v>1780.66901478362</v>
      </c>
      <c r="AS46" s="76">
        <v>1.10407355414827</v>
      </c>
      <c r="AT46" s="76">
        <v>57.452503235062302</v>
      </c>
      <c r="AU46" s="76">
        <v>76.432021678268399</v>
      </c>
      <c r="AV46" s="76">
        <v>0.106620148441607</v>
      </c>
      <c r="AW46" s="76">
        <v>0</v>
      </c>
      <c r="AX46" s="76">
        <v>44.593477526524303</v>
      </c>
      <c r="AY46" s="76">
        <v>1067.7897139903</v>
      </c>
      <c r="AZ46" s="76">
        <v>871.99494908568499</v>
      </c>
      <c r="BA46" s="76">
        <v>195.79476490462201</v>
      </c>
      <c r="BB46" s="76">
        <v>0.55065107582246098</v>
      </c>
      <c r="BC46" s="76">
        <v>1.2136592634357901E-3</v>
      </c>
      <c r="BD46" s="76">
        <v>53.852745371671602</v>
      </c>
      <c r="BE46" s="76">
        <v>4.1514128713547898</v>
      </c>
      <c r="BF46" s="76">
        <v>250.61647344367401</v>
      </c>
      <c r="BG46" s="76">
        <v>11.5952997230994</v>
      </c>
      <c r="BH46" s="76">
        <v>2.2706965203348801</v>
      </c>
      <c r="BI46" s="76">
        <v>358.08029745200798</v>
      </c>
      <c r="BJ46" s="76">
        <v>83.780639820631194</v>
      </c>
      <c r="BK46" s="76">
        <v>0.24488594840743599</v>
      </c>
      <c r="BL46" s="76">
        <v>10.7064775587118</v>
      </c>
      <c r="BM46" s="76">
        <v>9.9338229119749506E-3</v>
      </c>
      <c r="BN46" s="76">
        <v>64.073584260762701</v>
      </c>
      <c r="BO46" s="76">
        <v>1437.7271194678599</v>
      </c>
      <c r="BP46" s="76">
        <v>0</v>
      </c>
      <c r="BQ46" s="76">
        <v>3.4545093077150502</v>
      </c>
      <c r="BR46" s="76">
        <v>223.87686541514</v>
      </c>
      <c r="BS46" s="76">
        <v>0</v>
      </c>
      <c r="BT46" s="76">
        <v>678.83097315530995</v>
      </c>
      <c r="BU46" s="76">
        <v>5827.9983508876303</v>
      </c>
      <c r="BV46" s="76">
        <v>157.76380514394199</v>
      </c>
      <c r="BW46" s="76"/>
      <c r="BX46" s="69">
        <f t="shared" si="7"/>
        <v>-0.83005470310153961</v>
      </c>
      <c r="BY46" s="69">
        <f t="shared" si="8"/>
        <v>-0.8190250055036864</v>
      </c>
      <c r="BZ46" s="69">
        <f t="shared" si="9"/>
        <v>-0.82659899041291585</v>
      </c>
      <c r="CA46" s="69">
        <f t="shared" si="10"/>
        <v>-0.87299785680158126</v>
      </c>
      <c r="CB46" s="69">
        <f t="shared" si="11"/>
        <v>-0.8627016907432995</v>
      </c>
      <c r="CC46" s="69">
        <f t="shared" si="12"/>
        <v>-0.85715154908270097</v>
      </c>
      <c r="CD46" s="69">
        <f t="shared" si="13"/>
        <v>-0.79254197979698948</v>
      </c>
    </row>
    <row r="47" spans="1:82">
      <c r="A47" s="94" t="s">
        <v>455</v>
      </c>
      <c r="B47" s="76">
        <v>5748.5349008474795</v>
      </c>
      <c r="C47" s="76">
        <v>112.476477300577</v>
      </c>
      <c r="D47" s="76">
        <v>263.46198290001098</v>
      </c>
      <c r="E47" s="76">
        <v>575.50494946914705</v>
      </c>
      <c r="F47" s="76">
        <v>489.98946547047501</v>
      </c>
      <c r="G47" s="76">
        <v>35.783509344627802</v>
      </c>
      <c r="H47" s="76">
        <v>2382.9482720948399</v>
      </c>
      <c r="I47" s="94"/>
      <c r="J47" s="94" t="s">
        <v>455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v>0</v>
      </c>
      <c r="U47" s="76">
        <v>0</v>
      </c>
      <c r="V47" s="76">
        <v>0</v>
      </c>
      <c r="W47" s="76">
        <v>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76">
        <v>0</v>
      </c>
      <c r="AE47" s="76">
        <v>0</v>
      </c>
      <c r="AF47" s="76">
        <v>0</v>
      </c>
      <c r="AG47" s="76">
        <v>0</v>
      </c>
      <c r="AH47" s="76">
        <v>0</v>
      </c>
      <c r="AI47" s="76">
        <v>0</v>
      </c>
      <c r="AJ47" s="76">
        <v>0</v>
      </c>
      <c r="AK47" s="76">
        <v>0</v>
      </c>
      <c r="AL47" s="76">
        <v>0</v>
      </c>
      <c r="AM47" s="76">
        <v>0</v>
      </c>
      <c r="AN47" s="76">
        <v>0</v>
      </c>
      <c r="AO47" s="76">
        <v>0</v>
      </c>
      <c r="AP47" s="76">
        <v>0</v>
      </c>
      <c r="AQ47" s="76">
        <v>0</v>
      </c>
      <c r="AR47" s="76">
        <v>0</v>
      </c>
      <c r="AS47" s="76">
        <v>0</v>
      </c>
      <c r="AT47" s="76">
        <v>0</v>
      </c>
      <c r="AU47" s="76">
        <v>0</v>
      </c>
      <c r="AV47" s="76">
        <v>0</v>
      </c>
      <c r="AW47" s="76">
        <v>0</v>
      </c>
      <c r="AX47" s="76">
        <v>0</v>
      </c>
      <c r="AY47" s="76">
        <v>0</v>
      </c>
      <c r="AZ47" s="76">
        <v>0</v>
      </c>
      <c r="BA47" s="76">
        <v>0</v>
      </c>
      <c r="BB47" s="76">
        <v>0</v>
      </c>
      <c r="BC47" s="76">
        <v>0</v>
      </c>
      <c r="BD47" s="76">
        <v>0</v>
      </c>
      <c r="BE47" s="76">
        <v>0</v>
      </c>
      <c r="BF47" s="76">
        <v>0</v>
      </c>
      <c r="BG47" s="76">
        <v>0</v>
      </c>
      <c r="BH47" s="76">
        <v>0</v>
      </c>
      <c r="BI47" s="76">
        <v>0</v>
      </c>
      <c r="BJ47" s="76">
        <v>0</v>
      </c>
      <c r="BK47" s="76">
        <v>0</v>
      </c>
      <c r="BL47" s="76">
        <v>0</v>
      </c>
      <c r="BM47" s="76">
        <v>0</v>
      </c>
      <c r="BN47" s="76">
        <v>0</v>
      </c>
      <c r="BO47" s="76">
        <v>0</v>
      </c>
      <c r="BP47" s="76">
        <v>0</v>
      </c>
      <c r="BQ47" s="76">
        <v>0</v>
      </c>
      <c r="BR47" s="76">
        <v>0</v>
      </c>
      <c r="BS47" s="76">
        <v>0</v>
      </c>
      <c r="BT47" s="76">
        <v>0</v>
      </c>
      <c r="BU47" s="76">
        <v>0</v>
      </c>
      <c r="BV47" s="76">
        <v>0</v>
      </c>
      <c r="BW47" s="76"/>
      <c r="BX47" s="69">
        <f t="shared" si="7"/>
        <v>-1</v>
      </c>
      <c r="BY47" s="69">
        <f t="shared" si="8"/>
        <v>-1</v>
      </c>
      <c r="BZ47" s="69">
        <f t="shared" si="9"/>
        <v>-1</v>
      </c>
      <c r="CA47" s="69">
        <f t="shared" si="10"/>
        <v>-1</v>
      </c>
      <c r="CB47" s="69">
        <f t="shared" si="11"/>
        <v>-1</v>
      </c>
      <c r="CC47" s="69">
        <f t="shared" si="12"/>
        <v>-1</v>
      </c>
      <c r="CD47" s="69">
        <f t="shared" si="13"/>
        <v>-1</v>
      </c>
    </row>
    <row r="48" spans="1:82">
      <c r="A48" s="94" t="s">
        <v>397</v>
      </c>
      <c r="B48" s="76">
        <v>192886.92485637899</v>
      </c>
      <c r="C48" s="76">
        <v>3471.1102652097402</v>
      </c>
      <c r="D48" s="76">
        <v>9785.3708287650097</v>
      </c>
      <c r="E48" s="76">
        <v>21629.498016931499</v>
      </c>
      <c r="F48" s="76">
        <v>15905.9344460176</v>
      </c>
      <c r="G48" s="76">
        <v>1087.13814676123</v>
      </c>
      <c r="H48" s="76">
        <v>78351.324993211805</v>
      </c>
      <c r="I48" s="94"/>
      <c r="J48" s="94" t="s">
        <v>397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  <c r="S48" s="76">
        <v>0</v>
      </c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76">
        <v>0</v>
      </c>
      <c r="AE48" s="76">
        <v>0</v>
      </c>
      <c r="AF48" s="76">
        <v>0</v>
      </c>
      <c r="AG48" s="76">
        <v>0</v>
      </c>
      <c r="AH48" s="76">
        <v>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76">
        <v>0</v>
      </c>
      <c r="AO48" s="76">
        <v>0</v>
      </c>
      <c r="AP48" s="76">
        <v>0</v>
      </c>
      <c r="AQ48" s="76">
        <v>0</v>
      </c>
      <c r="AR48" s="76">
        <v>0</v>
      </c>
      <c r="AS48" s="76">
        <v>0</v>
      </c>
      <c r="AT48" s="76">
        <v>0</v>
      </c>
      <c r="AU48" s="76">
        <v>0</v>
      </c>
      <c r="AV48" s="76">
        <v>0</v>
      </c>
      <c r="AW48" s="76">
        <v>0</v>
      </c>
      <c r="AX48" s="76">
        <v>0</v>
      </c>
      <c r="AY48" s="76">
        <v>0</v>
      </c>
      <c r="AZ48" s="76">
        <v>0</v>
      </c>
      <c r="BA48" s="76">
        <v>0</v>
      </c>
      <c r="BB48" s="76">
        <v>0</v>
      </c>
      <c r="BC48" s="76">
        <v>0</v>
      </c>
      <c r="BD48" s="76">
        <v>0</v>
      </c>
      <c r="BE48" s="76">
        <v>0</v>
      </c>
      <c r="BF48" s="76">
        <v>0</v>
      </c>
      <c r="BG48" s="76">
        <v>0</v>
      </c>
      <c r="BH48" s="76">
        <v>0</v>
      </c>
      <c r="BI48" s="76">
        <v>0</v>
      </c>
      <c r="BJ48" s="76">
        <v>0</v>
      </c>
      <c r="BK48" s="76">
        <v>0</v>
      </c>
      <c r="BL48" s="76">
        <v>0</v>
      </c>
      <c r="BM48" s="76">
        <v>0</v>
      </c>
      <c r="BN48" s="76">
        <v>0</v>
      </c>
      <c r="BO48" s="76">
        <v>0</v>
      </c>
      <c r="BP48" s="76">
        <v>0</v>
      </c>
      <c r="BQ48" s="76">
        <v>0</v>
      </c>
      <c r="BR48" s="76">
        <v>0</v>
      </c>
      <c r="BS48" s="76">
        <v>0</v>
      </c>
      <c r="BT48" s="76">
        <v>0</v>
      </c>
      <c r="BU48" s="76">
        <v>0</v>
      </c>
      <c r="BV48" s="76">
        <v>0</v>
      </c>
      <c r="BW48" s="76"/>
      <c r="BX48" s="69">
        <f t="shared" si="7"/>
        <v>-1</v>
      </c>
      <c r="BY48" s="69">
        <f t="shared" si="8"/>
        <v>-1</v>
      </c>
      <c r="BZ48" s="69">
        <f t="shared" si="9"/>
        <v>-1</v>
      </c>
      <c r="CA48" s="69">
        <f t="shared" si="10"/>
        <v>-1</v>
      </c>
      <c r="CB48" s="69">
        <f t="shared" si="11"/>
        <v>-1</v>
      </c>
      <c r="CC48" s="69">
        <f t="shared" si="12"/>
        <v>-1</v>
      </c>
      <c r="CD48" s="69">
        <f t="shared" si="13"/>
        <v>-1</v>
      </c>
    </row>
    <row r="49" spans="1:82">
      <c r="A49" s="94" t="s">
        <v>456</v>
      </c>
      <c r="B49" s="76">
        <v>672517.408167772</v>
      </c>
      <c r="C49" s="76">
        <v>11300.545942180799</v>
      </c>
      <c r="D49" s="76">
        <v>32952.119463441799</v>
      </c>
      <c r="E49" s="76">
        <v>113321.019535951</v>
      </c>
      <c r="F49" s="76">
        <v>69843.9605777041</v>
      </c>
      <c r="G49" s="76">
        <v>4016.4159375617501</v>
      </c>
      <c r="H49" s="76">
        <v>222701.87280109001</v>
      </c>
      <c r="I49" s="94"/>
      <c r="J49" s="94" t="s">
        <v>456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v>0</v>
      </c>
      <c r="U49" s="76">
        <v>0</v>
      </c>
      <c r="V49" s="76">
        <v>0</v>
      </c>
      <c r="W49" s="76">
        <v>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76">
        <v>0</v>
      </c>
      <c r="AE49" s="76">
        <v>0</v>
      </c>
      <c r="AF49" s="76">
        <v>0</v>
      </c>
      <c r="AG49" s="76">
        <v>0</v>
      </c>
      <c r="AH49" s="76">
        <v>0</v>
      </c>
      <c r="AI49" s="76">
        <v>0</v>
      </c>
      <c r="AJ49" s="76">
        <v>0</v>
      </c>
      <c r="AK49" s="76">
        <v>0</v>
      </c>
      <c r="AL49" s="76">
        <v>0</v>
      </c>
      <c r="AM49" s="76">
        <v>0</v>
      </c>
      <c r="AN49" s="76">
        <v>0</v>
      </c>
      <c r="AO49" s="76">
        <v>0</v>
      </c>
      <c r="AP49" s="76">
        <v>0</v>
      </c>
      <c r="AQ49" s="76">
        <v>0</v>
      </c>
      <c r="AR49" s="76">
        <v>0</v>
      </c>
      <c r="AS49" s="76">
        <v>0</v>
      </c>
      <c r="AT49" s="76">
        <v>0</v>
      </c>
      <c r="AU49" s="76">
        <v>0</v>
      </c>
      <c r="AV49" s="76">
        <v>0</v>
      </c>
      <c r="AW49" s="76">
        <v>0</v>
      </c>
      <c r="AX49" s="76">
        <v>0</v>
      </c>
      <c r="AY49" s="76">
        <v>0</v>
      </c>
      <c r="AZ49" s="76">
        <v>0</v>
      </c>
      <c r="BA49" s="76">
        <v>0</v>
      </c>
      <c r="BB49" s="76">
        <v>0</v>
      </c>
      <c r="BC49" s="76">
        <v>0</v>
      </c>
      <c r="BD49" s="76">
        <v>0</v>
      </c>
      <c r="BE49" s="76">
        <v>0</v>
      </c>
      <c r="BF49" s="76">
        <v>0</v>
      </c>
      <c r="BG49" s="76">
        <v>0</v>
      </c>
      <c r="BH49" s="76">
        <v>0</v>
      </c>
      <c r="BI49" s="76">
        <v>0</v>
      </c>
      <c r="BJ49" s="76">
        <v>0</v>
      </c>
      <c r="BK49" s="76">
        <v>0</v>
      </c>
      <c r="BL49" s="76">
        <v>0</v>
      </c>
      <c r="BM49" s="76">
        <v>0</v>
      </c>
      <c r="BN49" s="76">
        <v>0</v>
      </c>
      <c r="BO49" s="76">
        <v>0</v>
      </c>
      <c r="BP49" s="76">
        <v>0</v>
      </c>
      <c r="BQ49" s="76">
        <v>0</v>
      </c>
      <c r="BR49" s="76">
        <v>0</v>
      </c>
      <c r="BS49" s="76">
        <v>0</v>
      </c>
      <c r="BT49" s="76">
        <v>0</v>
      </c>
      <c r="BU49" s="76">
        <v>0</v>
      </c>
      <c r="BV49" s="76">
        <v>0</v>
      </c>
      <c r="BW49" s="76"/>
      <c r="BX49" s="69">
        <f t="shared" si="7"/>
        <v>-1</v>
      </c>
      <c r="BY49" s="69">
        <f t="shared" si="8"/>
        <v>-1</v>
      </c>
      <c r="BZ49" s="69">
        <f t="shared" si="9"/>
        <v>-1</v>
      </c>
      <c r="CA49" s="69">
        <f t="shared" si="10"/>
        <v>-1</v>
      </c>
      <c r="CB49" s="69">
        <f t="shared" si="11"/>
        <v>-1</v>
      </c>
      <c r="CC49" s="69">
        <f t="shared" si="12"/>
        <v>-1</v>
      </c>
      <c r="CD49" s="69">
        <f t="shared" si="13"/>
        <v>-1</v>
      </c>
    </row>
    <row r="50" spans="1:82" s="93" customFormat="1">
      <c r="A50" s="95" t="s">
        <v>457</v>
      </c>
      <c r="B50" s="70">
        <v>9055.8655288337395</v>
      </c>
      <c r="C50" s="70">
        <v>161.57774409613501</v>
      </c>
      <c r="D50" s="70">
        <v>427.62812500038001</v>
      </c>
      <c r="E50" s="70">
        <v>1262.34410385663</v>
      </c>
      <c r="F50" s="70">
        <v>1028.0490428115299</v>
      </c>
      <c r="G50" s="70">
        <v>75.381667160785597</v>
      </c>
      <c r="H50" s="70">
        <v>2044.67691901892</v>
      </c>
      <c r="I50" s="95"/>
      <c r="J50" s="95" t="s">
        <v>457</v>
      </c>
      <c r="K50" s="70">
        <v>0</v>
      </c>
      <c r="L50" s="70">
        <v>1.5006083239140799</v>
      </c>
      <c r="M50" s="70">
        <v>3.5655662669686898</v>
      </c>
      <c r="N50" s="70">
        <v>3.5655662669686898</v>
      </c>
      <c r="O50" s="70">
        <v>6.9889174424180203</v>
      </c>
      <c r="P50" s="70">
        <v>3.46130485248323E-3</v>
      </c>
      <c r="Q50" s="70">
        <v>0.53341976794148904</v>
      </c>
      <c r="R50" s="70">
        <v>9.8642884606778107</v>
      </c>
      <c r="S50" s="70">
        <v>82.722321466955407</v>
      </c>
      <c r="T50" s="70">
        <v>2.7155239679888798</v>
      </c>
      <c r="U50" s="70">
        <v>2.17057553696324</v>
      </c>
      <c r="V50" s="70">
        <v>0.40487831336496899</v>
      </c>
      <c r="W50" s="70">
        <v>0</v>
      </c>
      <c r="X50" s="70">
        <v>0</v>
      </c>
      <c r="Y50" s="70">
        <v>2.4032980060296398</v>
      </c>
      <c r="Z50" s="70">
        <v>2.4032980060296398</v>
      </c>
      <c r="AA50" s="70">
        <v>10658.3494215623</v>
      </c>
      <c r="AB50" s="70">
        <v>0</v>
      </c>
      <c r="AC50" s="70">
        <v>0.91045732402982804</v>
      </c>
      <c r="AD50" s="70">
        <v>0.188350748933238</v>
      </c>
      <c r="AE50" s="70">
        <v>0.38801813775348998</v>
      </c>
      <c r="AF50" s="70">
        <v>0.59376471833198297</v>
      </c>
      <c r="AG50" s="70">
        <v>0</v>
      </c>
      <c r="AH50" s="70">
        <v>0</v>
      </c>
      <c r="AI50" s="70">
        <v>1.7116558364611401</v>
      </c>
      <c r="AJ50" s="70">
        <v>0</v>
      </c>
      <c r="AK50" s="70">
        <v>50.627183870985498</v>
      </c>
      <c r="AL50" s="70">
        <v>3.9147651250847399</v>
      </c>
      <c r="AM50" s="70">
        <v>0.43497491691330797</v>
      </c>
      <c r="AN50" s="70">
        <v>4.3497400419980403</v>
      </c>
      <c r="AO50" s="70">
        <v>0</v>
      </c>
      <c r="AP50" s="70">
        <v>1.82231813246471</v>
      </c>
      <c r="AQ50" s="70">
        <v>1.29719186274023E-3</v>
      </c>
      <c r="AR50" s="70">
        <v>14.9039248565617</v>
      </c>
      <c r="AS50" s="70">
        <v>1.4269173321869201E-3</v>
      </c>
      <c r="AT50" s="70">
        <v>0.39131941114546598</v>
      </c>
      <c r="AU50" s="70">
        <v>0.47131290751059501</v>
      </c>
      <c r="AV50" s="70">
        <v>4.3239692014307999E-4</v>
      </c>
      <c r="AW50" s="70">
        <v>0</v>
      </c>
      <c r="AX50" s="70">
        <v>0.30440759051351102</v>
      </c>
      <c r="AY50" s="70">
        <v>5.23326262493317</v>
      </c>
      <c r="AZ50" s="70">
        <v>4.3237376658564601</v>
      </c>
      <c r="BA50" s="70">
        <v>0.90952495907670405</v>
      </c>
      <c r="BB50" s="70">
        <v>3.4850962041920799E-3</v>
      </c>
      <c r="BC50" s="70">
        <v>0</v>
      </c>
      <c r="BD50" s="70">
        <v>0.10334286832344</v>
      </c>
      <c r="BE50" s="70">
        <v>2.83220291340795E-2</v>
      </c>
      <c r="BF50" s="70">
        <v>1.1748228861808701</v>
      </c>
      <c r="BG50" s="70">
        <v>7.7831533810633902E-2</v>
      </c>
      <c r="BH50" s="70">
        <v>1.5133903228117701E-2</v>
      </c>
      <c r="BI50" s="70">
        <v>1.6785655627022</v>
      </c>
      <c r="BJ50" s="70">
        <v>0.68076804550339798</v>
      </c>
      <c r="BK50" s="70">
        <v>6.4859538021461995E-4</v>
      </c>
      <c r="BL50" s="70">
        <v>7.1345535916048003E-2</v>
      </c>
      <c r="BM50" s="70">
        <v>4.3239692014307901E-5</v>
      </c>
      <c r="BN50" s="70">
        <v>0.29792944107320901</v>
      </c>
      <c r="BO50" s="70">
        <v>12.2448716488037</v>
      </c>
      <c r="BP50" s="70">
        <v>0</v>
      </c>
      <c r="BQ50" s="70">
        <v>5.7688664495114E-4</v>
      </c>
      <c r="BR50" s="70">
        <v>1.82128616903939</v>
      </c>
      <c r="BS50" s="70">
        <v>0</v>
      </c>
      <c r="BT50" s="70">
        <v>5.7347950528282503</v>
      </c>
      <c r="BU50" s="70">
        <v>46.956118542524401</v>
      </c>
      <c r="BV50" s="70">
        <v>1.3239855716309199</v>
      </c>
      <c r="BW50" s="70"/>
      <c r="BX50" s="63">
        <f t="shared" si="7"/>
        <v>-0.99086533239660313</v>
      </c>
      <c r="BY50" s="63">
        <f t="shared" si="8"/>
        <v>-0.98940661137438113</v>
      </c>
      <c r="BZ50" s="63">
        <f t="shared" si="9"/>
        <v>-0.9898282180527902</v>
      </c>
      <c r="CA50" s="63">
        <f t="shared" si="10"/>
        <v>-0.99585432956913666</v>
      </c>
      <c r="CB50" s="63">
        <f t="shared" si="11"/>
        <v>-0.99579423015264734</v>
      </c>
      <c r="CC50" s="63">
        <f t="shared" si="12"/>
        <v>-0.99604772019120058</v>
      </c>
      <c r="CD50" s="63">
        <f t="shared" si="13"/>
        <v>-0.97703494468698027</v>
      </c>
    </row>
    <row r="51" spans="1:82">
      <c r="A51" s="90" t="s">
        <v>515</v>
      </c>
      <c r="B51" s="76">
        <v>9970.4130835302603</v>
      </c>
      <c r="C51" s="76">
        <v>178.84019797119399</v>
      </c>
      <c r="D51" s="76">
        <v>438.26596517731002</v>
      </c>
      <c r="E51" s="76">
        <v>1568.27652403046</v>
      </c>
      <c r="F51" s="76">
        <v>1124.2928983315301</v>
      </c>
      <c r="G51" s="76">
        <v>73.470292151092195</v>
      </c>
      <c r="H51" s="76">
        <v>2914.82907955674</v>
      </c>
      <c r="I51" s="94"/>
      <c r="J51" s="90" t="s">
        <v>515</v>
      </c>
      <c r="K51" s="76">
        <v>481.287445582499</v>
      </c>
      <c r="L51" s="76">
        <v>80.716845274995705</v>
      </c>
      <c r="M51" s="76">
        <v>88.099693382510296</v>
      </c>
      <c r="N51" s="76">
        <v>88.099693382510296</v>
      </c>
      <c r="O51" s="76">
        <v>138.93539360356399</v>
      </c>
      <c r="P51" s="76">
        <v>2.40475817408356E-2</v>
      </c>
      <c r="Q51" s="76">
        <v>65.763972406471595</v>
      </c>
      <c r="R51" s="76">
        <v>663.76955416220505</v>
      </c>
      <c r="S51" s="76">
        <v>9970.4101015779506</v>
      </c>
      <c r="T51" s="76">
        <v>160.714552927819</v>
      </c>
      <c r="U51" s="76">
        <v>91.069511773349404</v>
      </c>
      <c r="V51" s="76">
        <v>37.007388339717899</v>
      </c>
      <c r="W51" s="76">
        <v>2.2802298341529799</v>
      </c>
      <c r="X51" s="76">
        <v>367.29822992774302</v>
      </c>
      <c r="Y51" s="76">
        <v>295.33680367495901</v>
      </c>
      <c r="Z51" s="76">
        <v>295.33680367495901</v>
      </c>
      <c r="AA51" s="76">
        <v>2771318.9000920402</v>
      </c>
      <c r="AB51" s="76">
        <v>0</v>
      </c>
      <c r="AC51" s="76">
        <v>37.787855938966104</v>
      </c>
      <c r="AD51" s="76">
        <v>13.974140675284399</v>
      </c>
      <c r="AE51" s="76">
        <v>5.7810412732548597</v>
      </c>
      <c r="AF51" s="76">
        <v>110.13907681399</v>
      </c>
      <c r="AG51" s="76">
        <v>253.308986854235</v>
      </c>
      <c r="AH51" s="76">
        <v>0</v>
      </c>
      <c r="AI51" s="76">
        <v>178.84015347475901</v>
      </c>
      <c r="AJ51" s="76">
        <v>0</v>
      </c>
      <c r="AK51" s="76">
        <v>3103.0941870731899</v>
      </c>
      <c r="AL51" s="76">
        <v>394.43923936132097</v>
      </c>
      <c r="AM51" s="76">
        <v>43.826607611457398</v>
      </c>
      <c r="AN51" s="76">
        <v>438.26584697277798</v>
      </c>
      <c r="AO51" s="76">
        <v>0</v>
      </c>
      <c r="AP51" s="76">
        <v>204.92937533777501</v>
      </c>
      <c r="AQ51" s="76">
        <v>0.17956567480723301</v>
      </c>
      <c r="AR51" s="76">
        <v>356.35155224987102</v>
      </c>
      <c r="AS51" s="76">
        <v>4.00402847048837</v>
      </c>
      <c r="AT51" s="76">
        <v>6.2185126440582703</v>
      </c>
      <c r="AU51" s="76">
        <v>39.689713641649703</v>
      </c>
      <c r="AV51" s="76">
        <v>0.19885180321544099</v>
      </c>
      <c r="AW51" s="76">
        <v>0</v>
      </c>
      <c r="AX51" s="76">
        <v>4.3974317432497196</v>
      </c>
      <c r="AY51" s="76">
        <v>1568.33746042196</v>
      </c>
      <c r="AZ51" s="76">
        <v>1124.3539586003899</v>
      </c>
      <c r="BA51" s="76">
        <v>443.98350182156901</v>
      </c>
      <c r="BB51" s="76">
        <v>0.228838290756571</v>
      </c>
      <c r="BC51" s="76">
        <v>5.4014431455546496E-3</v>
      </c>
      <c r="BD51" s="76">
        <v>173.78991878172499</v>
      </c>
      <c r="BE51" s="76">
        <v>0.420017886208435</v>
      </c>
      <c r="BF51" s="76">
        <v>366.39859951388001</v>
      </c>
      <c r="BG51" s="76">
        <v>1.98578200918225</v>
      </c>
      <c r="BH51" s="76">
        <v>0.45757333972673703</v>
      </c>
      <c r="BI51" s="76">
        <v>523.52169689754498</v>
      </c>
      <c r="BJ51" s="76">
        <v>36.392865888412103</v>
      </c>
      <c r="BK51" s="76">
        <v>0.67637916224364303</v>
      </c>
      <c r="BL51" s="76">
        <v>2.16500296080733</v>
      </c>
      <c r="BM51" s="76">
        <v>1.6644337703996401E-2</v>
      </c>
      <c r="BN51" s="76">
        <v>73.470285968132202</v>
      </c>
      <c r="BO51" s="76">
        <v>85.072769444812195</v>
      </c>
      <c r="BP51" s="76">
        <v>0</v>
      </c>
      <c r="BQ51" s="76">
        <v>27.8655122390652</v>
      </c>
      <c r="BR51" s="76">
        <v>95.179020700092906</v>
      </c>
      <c r="BS51" s="76">
        <v>0</v>
      </c>
      <c r="BT51" s="76">
        <v>84.943677050083494</v>
      </c>
      <c r="BU51" s="76">
        <v>2914.8284649768202</v>
      </c>
      <c r="BV51" s="76">
        <v>28.196046231230099</v>
      </c>
      <c r="BW51" s="76"/>
      <c r="BX51" s="64">
        <f t="shared" ref="BX51:BX58" si="14">IF(B51&lt;&gt;0,(S51-B51)/B51,"")</f>
        <v>-2.9908011681442715E-7</v>
      </c>
      <c r="BY51" s="64">
        <f t="shared" ref="BY51:BY58" si="15">IF(C51&lt;&gt;0,(AI51-C51)/C51,"")</f>
        <v>-2.4880555650147092E-7</v>
      </c>
      <c r="BZ51" s="64">
        <f t="shared" ref="BZ51:BZ58" si="16">IF(D51&lt;&gt;0,(AN51-D51)/D51,"")</f>
        <v>-2.6970958603993409E-7</v>
      </c>
      <c r="CA51" s="64">
        <f t="shared" ref="CA51:CA58" si="17">IF(E51&lt;&gt;0,(AY51-E51)/E51,"")</f>
        <v>3.8855642207427624E-5</v>
      </c>
      <c r="CB51" s="64">
        <f t="shared" ref="CB51:CB58" si="18">IF(F51&lt;&gt;0,(AZ51-F51)/F51,"")</f>
        <v>5.4309930224084554E-5</v>
      </c>
      <c r="CC51" s="64">
        <f t="shared" ref="CC51:CC58" si="19">IF(G51&lt;&gt;0,(BN51-G51)/G51,"")</f>
        <v>-8.4155919513276264E-8</v>
      </c>
      <c r="CD51" s="64">
        <f t="shared" ref="CD51:CD58" si="20">IF(H51&lt;&gt;0,(BU51-H51)/H51,"")</f>
        <v>-2.1084595460304786E-7</v>
      </c>
    </row>
    <row r="52" spans="1:82">
      <c r="A52" s="90" t="s">
        <v>516</v>
      </c>
      <c r="B52" s="76">
        <v>155058.28289974199</v>
      </c>
      <c r="C52" s="76">
        <v>2240.2942766641399</v>
      </c>
      <c r="D52" s="76">
        <v>9108.2292821949195</v>
      </c>
      <c r="E52" s="76">
        <v>30544.4492440543</v>
      </c>
      <c r="F52" s="76">
        <v>15329.435687699701</v>
      </c>
      <c r="G52" s="76">
        <v>700.79135119978002</v>
      </c>
      <c r="H52" s="76">
        <v>51770.672975900197</v>
      </c>
      <c r="I52" s="94"/>
      <c r="J52" s="90" t="s">
        <v>516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6">
        <v>0</v>
      </c>
      <c r="S52" s="76">
        <v>0</v>
      </c>
      <c r="T52" s="76">
        <v>0</v>
      </c>
      <c r="U52" s="76">
        <v>0</v>
      </c>
      <c r="V52" s="76">
        <v>0</v>
      </c>
      <c r="W52" s="76">
        <v>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76">
        <v>0</v>
      </c>
      <c r="AE52" s="76">
        <v>0</v>
      </c>
      <c r="AF52" s="76">
        <v>0</v>
      </c>
      <c r="AG52" s="76">
        <v>0</v>
      </c>
      <c r="AH52" s="76">
        <v>0</v>
      </c>
      <c r="AI52" s="76">
        <v>0</v>
      </c>
      <c r="AJ52" s="76">
        <v>0</v>
      </c>
      <c r="AK52" s="76">
        <v>0</v>
      </c>
      <c r="AL52" s="76">
        <v>0</v>
      </c>
      <c r="AM52" s="76">
        <v>0</v>
      </c>
      <c r="AN52" s="76">
        <v>0</v>
      </c>
      <c r="AO52" s="76">
        <v>0</v>
      </c>
      <c r="AP52" s="76">
        <v>0</v>
      </c>
      <c r="AQ52" s="76">
        <v>0</v>
      </c>
      <c r="AR52" s="76">
        <v>0</v>
      </c>
      <c r="AS52" s="76">
        <v>0</v>
      </c>
      <c r="AT52" s="76">
        <v>0</v>
      </c>
      <c r="AU52" s="76">
        <v>0</v>
      </c>
      <c r="AV52" s="76">
        <v>0</v>
      </c>
      <c r="AW52" s="76">
        <v>0</v>
      </c>
      <c r="AX52" s="76">
        <v>0</v>
      </c>
      <c r="AY52" s="76">
        <v>0</v>
      </c>
      <c r="AZ52" s="76">
        <v>0</v>
      </c>
      <c r="BA52" s="76">
        <v>0</v>
      </c>
      <c r="BB52" s="76">
        <v>0</v>
      </c>
      <c r="BC52" s="76">
        <v>0</v>
      </c>
      <c r="BD52" s="76">
        <v>0</v>
      </c>
      <c r="BE52" s="76">
        <v>0</v>
      </c>
      <c r="BF52" s="76">
        <v>0</v>
      </c>
      <c r="BG52" s="76">
        <v>0</v>
      </c>
      <c r="BH52" s="76">
        <v>0</v>
      </c>
      <c r="BI52" s="76">
        <v>0</v>
      </c>
      <c r="BJ52" s="76">
        <v>0</v>
      </c>
      <c r="BK52" s="76">
        <v>0</v>
      </c>
      <c r="BL52" s="76">
        <v>0</v>
      </c>
      <c r="BM52" s="76">
        <v>0</v>
      </c>
      <c r="BN52" s="76">
        <v>0</v>
      </c>
      <c r="BO52" s="76">
        <v>0</v>
      </c>
      <c r="BP52" s="76">
        <v>0</v>
      </c>
      <c r="BQ52" s="76">
        <v>0</v>
      </c>
      <c r="BR52" s="76">
        <v>0</v>
      </c>
      <c r="BS52" s="76">
        <v>0</v>
      </c>
      <c r="BT52" s="76">
        <v>0</v>
      </c>
      <c r="BU52" s="76">
        <v>0</v>
      </c>
      <c r="BV52" s="76">
        <v>0</v>
      </c>
      <c r="BW52" s="76"/>
      <c r="BX52" s="64">
        <f t="shared" si="14"/>
        <v>-1</v>
      </c>
      <c r="BY52" s="64">
        <f t="shared" si="15"/>
        <v>-1</v>
      </c>
      <c r="BZ52" s="64">
        <f t="shared" si="16"/>
        <v>-1</v>
      </c>
      <c r="CA52" s="64">
        <f t="shared" si="17"/>
        <v>-1</v>
      </c>
      <c r="CB52" s="64">
        <f t="shared" si="18"/>
        <v>-1</v>
      </c>
      <c r="CC52" s="64">
        <f t="shared" si="19"/>
        <v>-1</v>
      </c>
      <c r="CD52" s="64">
        <f t="shared" si="20"/>
        <v>-1</v>
      </c>
    </row>
    <row r="53" spans="1:82">
      <c r="A53" s="90" t="s">
        <v>517</v>
      </c>
      <c r="B53" s="76">
        <v>165431.68202851099</v>
      </c>
      <c r="C53" s="76">
        <v>2366.5478875967001</v>
      </c>
      <c r="D53" s="76">
        <v>9384.1956839891609</v>
      </c>
      <c r="E53" s="76">
        <v>29857.528001013201</v>
      </c>
      <c r="F53" s="76">
        <v>16857.670249687901</v>
      </c>
      <c r="G53" s="76">
        <v>936.09182296940105</v>
      </c>
      <c r="H53" s="76">
        <v>49281.563680026797</v>
      </c>
      <c r="I53" s="94"/>
      <c r="J53" s="90" t="s">
        <v>517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6">
        <v>0</v>
      </c>
      <c r="S53" s="76">
        <v>0</v>
      </c>
      <c r="T53" s="76">
        <v>0</v>
      </c>
      <c r="U53" s="76">
        <v>0</v>
      </c>
      <c r="V53" s="76">
        <v>0</v>
      </c>
      <c r="W53" s="76">
        <v>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76">
        <v>0</v>
      </c>
      <c r="AE53" s="76">
        <v>0</v>
      </c>
      <c r="AF53" s="76">
        <v>0</v>
      </c>
      <c r="AG53" s="76">
        <v>0</v>
      </c>
      <c r="AH53" s="76">
        <v>0</v>
      </c>
      <c r="AI53" s="76">
        <v>0</v>
      </c>
      <c r="AJ53" s="76">
        <v>0</v>
      </c>
      <c r="AK53" s="76">
        <v>0</v>
      </c>
      <c r="AL53" s="76">
        <v>0</v>
      </c>
      <c r="AM53" s="76">
        <v>0</v>
      </c>
      <c r="AN53" s="76">
        <v>0</v>
      </c>
      <c r="AO53" s="76">
        <v>0</v>
      </c>
      <c r="AP53" s="76">
        <v>0</v>
      </c>
      <c r="AQ53" s="76">
        <v>0</v>
      </c>
      <c r="AR53" s="76">
        <v>0</v>
      </c>
      <c r="AS53" s="76">
        <v>0</v>
      </c>
      <c r="AT53" s="76">
        <v>0</v>
      </c>
      <c r="AU53" s="76">
        <v>0</v>
      </c>
      <c r="AV53" s="76">
        <v>0</v>
      </c>
      <c r="AW53" s="76">
        <v>0</v>
      </c>
      <c r="AX53" s="76">
        <v>0</v>
      </c>
      <c r="AY53" s="76">
        <v>0</v>
      </c>
      <c r="AZ53" s="76">
        <v>0</v>
      </c>
      <c r="BA53" s="76">
        <v>0</v>
      </c>
      <c r="BB53" s="76">
        <v>0</v>
      </c>
      <c r="BC53" s="76">
        <v>0</v>
      </c>
      <c r="BD53" s="76">
        <v>0</v>
      </c>
      <c r="BE53" s="76">
        <v>0</v>
      </c>
      <c r="BF53" s="76">
        <v>0</v>
      </c>
      <c r="BG53" s="76">
        <v>0</v>
      </c>
      <c r="BH53" s="76">
        <v>0</v>
      </c>
      <c r="BI53" s="76">
        <v>0</v>
      </c>
      <c r="BJ53" s="76">
        <v>0</v>
      </c>
      <c r="BK53" s="76">
        <v>0</v>
      </c>
      <c r="BL53" s="76">
        <v>0</v>
      </c>
      <c r="BM53" s="76">
        <v>0</v>
      </c>
      <c r="BN53" s="76">
        <v>0</v>
      </c>
      <c r="BO53" s="76">
        <v>0</v>
      </c>
      <c r="BP53" s="76">
        <v>0</v>
      </c>
      <c r="BQ53" s="76">
        <v>0</v>
      </c>
      <c r="BR53" s="76">
        <v>0</v>
      </c>
      <c r="BS53" s="76">
        <v>0</v>
      </c>
      <c r="BT53" s="76">
        <v>0</v>
      </c>
      <c r="BU53" s="76">
        <v>0</v>
      </c>
      <c r="BV53" s="76">
        <v>0</v>
      </c>
      <c r="BW53" s="76"/>
      <c r="BX53" s="64">
        <f t="shared" si="14"/>
        <v>-1</v>
      </c>
      <c r="BY53" s="64">
        <f t="shared" si="15"/>
        <v>-1</v>
      </c>
      <c r="BZ53" s="64">
        <f t="shared" si="16"/>
        <v>-1</v>
      </c>
      <c r="CA53" s="64">
        <f t="shared" si="17"/>
        <v>-1</v>
      </c>
      <c r="CB53" s="64">
        <f t="shared" si="18"/>
        <v>-1</v>
      </c>
      <c r="CC53" s="64">
        <f t="shared" si="19"/>
        <v>-1</v>
      </c>
      <c r="CD53" s="64">
        <f t="shared" si="20"/>
        <v>-1</v>
      </c>
    </row>
    <row r="54" spans="1:82">
      <c r="A54" s="90" t="s">
        <v>518</v>
      </c>
      <c r="B54" s="76">
        <v>225348.81285540399</v>
      </c>
      <c r="C54" s="76">
        <v>4076.0405160948499</v>
      </c>
      <c r="D54" s="76">
        <v>11775.719561210301</v>
      </c>
      <c r="E54" s="76">
        <v>23292.197377750599</v>
      </c>
      <c r="F54" s="76">
        <v>17551.390962572899</v>
      </c>
      <c r="G54" s="76">
        <v>1228.3521580563099</v>
      </c>
      <c r="H54" s="76">
        <v>94389.684504324599</v>
      </c>
      <c r="I54" s="94"/>
      <c r="J54" s="90" t="s">
        <v>518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v>0</v>
      </c>
      <c r="AT54" s="76">
        <v>0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  <c r="BC54" s="76">
        <v>0</v>
      </c>
      <c r="BD54" s="76">
        <v>0</v>
      </c>
      <c r="BE54" s="76">
        <v>0</v>
      </c>
      <c r="BF54" s="76">
        <v>0</v>
      </c>
      <c r="BG54" s="76">
        <v>0</v>
      </c>
      <c r="BH54" s="76">
        <v>0</v>
      </c>
      <c r="BI54" s="76">
        <v>0</v>
      </c>
      <c r="BJ54" s="76">
        <v>0</v>
      </c>
      <c r="BK54" s="76">
        <v>0</v>
      </c>
      <c r="BL54" s="76">
        <v>0</v>
      </c>
      <c r="BM54" s="76">
        <v>0</v>
      </c>
      <c r="BN54" s="76">
        <v>0</v>
      </c>
      <c r="BO54" s="76">
        <v>0</v>
      </c>
      <c r="BP54" s="76">
        <v>0</v>
      </c>
      <c r="BQ54" s="76">
        <v>0</v>
      </c>
      <c r="BR54" s="76">
        <v>0</v>
      </c>
      <c r="BS54" s="76">
        <v>0</v>
      </c>
      <c r="BT54" s="76">
        <v>0</v>
      </c>
      <c r="BU54" s="76">
        <v>0</v>
      </c>
      <c r="BV54" s="76">
        <v>0</v>
      </c>
      <c r="BW54" s="76"/>
      <c r="BX54" s="64">
        <f t="shared" si="14"/>
        <v>-1</v>
      </c>
      <c r="BY54" s="64">
        <f t="shared" si="15"/>
        <v>-1</v>
      </c>
      <c r="BZ54" s="64">
        <f t="shared" si="16"/>
        <v>-1</v>
      </c>
      <c r="CA54" s="64">
        <f t="shared" si="17"/>
        <v>-1</v>
      </c>
      <c r="CB54" s="64">
        <f t="shared" si="18"/>
        <v>-1</v>
      </c>
      <c r="CC54" s="64">
        <f t="shared" si="19"/>
        <v>-1</v>
      </c>
      <c r="CD54" s="64">
        <f t="shared" si="20"/>
        <v>-1</v>
      </c>
    </row>
    <row r="55" spans="1:82">
      <c r="A55" s="90" t="s">
        <v>519</v>
      </c>
      <c r="B55" s="76">
        <v>72539.788593184101</v>
      </c>
      <c r="C55" s="76">
        <v>1108.16673261546</v>
      </c>
      <c r="D55" s="76">
        <v>4101.8081421440802</v>
      </c>
      <c r="E55" s="76">
        <v>11342.073482392099</v>
      </c>
      <c r="F55" s="76">
        <v>6891.4071775042703</v>
      </c>
      <c r="G55" s="76">
        <v>414.481773692052</v>
      </c>
      <c r="H55" s="76">
        <v>23406.591357529102</v>
      </c>
      <c r="I55" s="94"/>
      <c r="J55" s="90" t="s">
        <v>519</v>
      </c>
      <c r="K55" s="76">
        <v>0</v>
      </c>
      <c r="L55" s="76">
        <v>0</v>
      </c>
      <c r="M55" s="76">
        <v>0</v>
      </c>
      <c r="N55" s="76">
        <v>0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v>0</v>
      </c>
      <c r="BJ55" s="76">
        <v>0</v>
      </c>
      <c r="BK55" s="76">
        <v>0</v>
      </c>
      <c r="BL55" s="76">
        <v>0</v>
      </c>
      <c r="BM55" s="76">
        <v>0</v>
      </c>
      <c r="BN55" s="76">
        <v>0</v>
      </c>
      <c r="BO55" s="76">
        <v>0</v>
      </c>
      <c r="BP55" s="76">
        <v>0</v>
      </c>
      <c r="BQ55" s="76">
        <v>0</v>
      </c>
      <c r="BR55" s="76">
        <v>0</v>
      </c>
      <c r="BS55" s="76">
        <v>0</v>
      </c>
      <c r="BT55" s="76">
        <v>0</v>
      </c>
      <c r="BU55" s="76">
        <v>0</v>
      </c>
      <c r="BV55" s="76">
        <v>0</v>
      </c>
      <c r="BW55" s="76"/>
      <c r="BX55" s="64">
        <f t="shared" si="14"/>
        <v>-1</v>
      </c>
      <c r="BY55" s="64">
        <f t="shared" si="15"/>
        <v>-1</v>
      </c>
      <c r="BZ55" s="64">
        <f t="shared" si="16"/>
        <v>-1</v>
      </c>
      <c r="CA55" s="64">
        <f t="shared" si="17"/>
        <v>-1</v>
      </c>
      <c r="CB55" s="64">
        <f t="shared" si="18"/>
        <v>-1</v>
      </c>
      <c r="CC55" s="64">
        <f t="shared" si="19"/>
        <v>-1</v>
      </c>
      <c r="CD55" s="64">
        <f t="shared" si="20"/>
        <v>-1</v>
      </c>
    </row>
    <row r="56" spans="1:82">
      <c r="A56" s="90" t="s">
        <v>520</v>
      </c>
      <c r="B56" s="76">
        <v>944377.83542083204</v>
      </c>
      <c r="C56" s="76">
        <v>13872.2984631987</v>
      </c>
      <c r="D56" s="76">
        <v>54115.385705120898</v>
      </c>
      <c r="E56" s="76">
        <v>177215.946632929</v>
      </c>
      <c r="F56" s="76">
        <v>94448.010427095403</v>
      </c>
      <c r="G56" s="76">
        <v>4755.4865886803</v>
      </c>
      <c r="H56" s="76">
        <v>303937.388381203</v>
      </c>
      <c r="I56" s="94"/>
      <c r="J56" s="90" t="s">
        <v>520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>
        <v>0</v>
      </c>
      <c r="BV56" s="76">
        <v>0</v>
      </c>
      <c r="BW56" s="76"/>
      <c r="BX56" s="64">
        <f t="shared" si="14"/>
        <v>-1</v>
      </c>
      <c r="BY56" s="64">
        <f t="shared" si="15"/>
        <v>-1</v>
      </c>
      <c r="BZ56" s="64">
        <f t="shared" si="16"/>
        <v>-1</v>
      </c>
      <c r="CA56" s="64">
        <f t="shared" si="17"/>
        <v>-1</v>
      </c>
      <c r="CB56" s="64">
        <f t="shared" si="18"/>
        <v>-1</v>
      </c>
      <c r="CC56" s="64">
        <f t="shared" si="19"/>
        <v>-1</v>
      </c>
      <c r="CD56" s="64">
        <f t="shared" si="20"/>
        <v>-1</v>
      </c>
    </row>
    <row r="57" spans="1:82">
      <c r="A57" s="90" t="s">
        <v>521</v>
      </c>
      <c r="B57" s="76">
        <v>17495.108503995201</v>
      </c>
      <c r="C57" s="76">
        <v>316.13262142547597</v>
      </c>
      <c r="D57" s="76">
        <v>966.13679158069795</v>
      </c>
      <c r="E57" s="76">
        <v>1725.7430615503599</v>
      </c>
      <c r="F57" s="76">
        <v>1195.5388549813599</v>
      </c>
      <c r="G57" s="76">
        <v>78.448483097486502</v>
      </c>
      <c r="H57" s="76">
        <v>8152.4070092052198</v>
      </c>
      <c r="I57" s="94"/>
      <c r="J57" s="90" t="s">
        <v>521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76">
        <v>0</v>
      </c>
      <c r="AO57" s="76">
        <v>0</v>
      </c>
      <c r="AP57" s="76">
        <v>0</v>
      </c>
      <c r="AQ57" s="76">
        <v>0</v>
      </c>
      <c r="AR57" s="76">
        <v>0</v>
      </c>
      <c r="AS57" s="76">
        <v>0</v>
      </c>
      <c r="AT57" s="76">
        <v>0</v>
      </c>
      <c r="AU57" s="76">
        <v>0</v>
      </c>
      <c r="AV57" s="76">
        <v>0</v>
      </c>
      <c r="AW57" s="76">
        <v>0</v>
      </c>
      <c r="AX57" s="76">
        <v>0</v>
      </c>
      <c r="AY57" s="76">
        <v>0</v>
      </c>
      <c r="AZ57" s="76">
        <v>0</v>
      </c>
      <c r="BA57" s="76">
        <v>0</v>
      </c>
      <c r="BB57" s="76">
        <v>0</v>
      </c>
      <c r="BC57" s="76">
        <v>0</v>
      </c>
      <c r="BD57" s="76">
        <v>0</v>
      </c>
      <c r="BE57" s="76">
        <v>0</v>
      </c>
      <c r="BF57" s="76">
        <v>0</v>
      </c>
      <c r="BG57" s="76">
        <v>0</v>
      </c>
      <c r="BH57" s="76">
        <v>0</v>
      </c>
      <c r="BI57" s="76">
        <v>0</v>
      </c>
      <c r="BJ57" s="76">
        <v>0</v>
      </c>
      <c r="BK57" s="76">
        <v>0</v>
      </c>
      <c r="BL57" s="76">
        <v>0</v>
      </c>
      <c r="BM57" s="76">
        <v>0</v>
      </c>
      <c r="BN57" s="76">
        <v>0</v>
      </c>
      <c r="BO57" s="76">
        <v>0</v>
      </c>
      <c r="BP57" s="76">
        <v>0</v>
      </c>
      <c r="BQ57" s="76">
        <v>0</v>
      </c>
      <c r="BR57" s="76">
        <v>0</v>
      </c>
      <c r="BS57" s="76">
        <v>0</v>
      </c>
      <c r="BT57" s="76">
        <v>0</v>
      </c>
      <c r="BU57" s="76">
        <v>0</v>
      </c>
      <c r="BV57" s="76">
        <v>0</v>
      </c>
      <c r="BW57" s="76"/>
      <c r="BX57" s="64">
        <f t="shared" si="14"/>
        <v>-1</v>
      </c>
      <c r="BY57" s="64">
        <f t="shared" si="15"/>
        <v>-1</v>
      </c>
      <c r="BZ57" s="64">
        <f t="shared" si="16"/>
        <v>-1</v>
      </c>
      <c r="CA57" s="64">
        <f t="shared" si="17"/>
        <v>-1</v>
      </c>
      <c r="CB57" s="64">
        <f t="shared" si="18"/>
        <v>-1</v>
      </c>
      <c r="CC57" s="64">
        <f t="shared" si="19"/>
        <v>-1</v>
      </c>
      <c r="CD57" s="64">
        <f t="shared" si="20"/>
        <v>-1</v>
      </c>
    </row>
    <row r="58" spans="1:82">
      <c r="A58" s="90" t="s">
        <v>522</v>
      </c>
      <c r="B58" s="76">
        <v>1133444.7445320601</v>
      </c>
      <c r="C58" s="76">
        <v>16790.481064523501</v>
      </c>
      <c r="D58" s="76">
        <v>64403.513191481397</v>
      </c>
      <c r="E58" s="76">
        <v>217750.455797092</v>
      </c>
      <c r="F58" s="76">
        <v>116187.662539628</v>
      </c>
      <c r="G58" s="76">
        <v>5808.6185905962002</v>
      </c>
      <c r="H58" s="76">
        <v>354761.762728756</v>
      </c>
      <c r="I58" s="94"/>
      <c r="J58" s="90" t="s">
        <v>522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v>0</v>
      </c>
      <c r="BJ58" s="76">
        <v>0</v>
      </c>
      <c r="BK58" s="76">
        <v>0</v>
      </c>
      <c r="BL58" s="76">
        <v>0</v>
      </c>
      <c r="BM58" s="76">
        <v>0</v>
      </c>
      <c r="BN58" s="76">
        <v>0</v>
      </c>
      <c r="BO58" s="76">
        <v>0</v>
      </c>
      <c r="BP58" s="76">
        <v>0</v>
      </c>
      <c r="BQ58" s="76">
        <v>0</v>
      </c>
      <c r="BR58" s="76">
        <v>0</v>
      </c>
      <c r="BS58" s="76">
        <v>0</v>
      </c>
      <c r="BT58" s="76">
        <v>0</v>
      </c>
      <c r="BU58" s="76">
        <v>0</v>
      </c>
      <c r="BV58" s="76">
        <v>0</v>
      </c>
      <c r="BW58" s="76"/>
      <c r="BX58" s="64">
        <f t="shared" si="14"/>
        <v>-1</v>
      </c>
      <c r="BY58" s="64">
        <f t="shared" si="15"/>
        <v>-1</v>
      </c>
      <c r="BZ58" s="64">
        <f t="shared" si="16"/>
        <v>-1</v>
      </c>
      <c r="CA58" s="64">
        <f t="shared" si="17"/>
        <v>-1</v>
      </c>
      <c r="CB58" s="64">
        <f t="shared" si="18"/>
        <v>-1</v>
      </c>
      <c r="CC58" s="64">
        <f t="shared" si="19"/>
        <v>-1</v>
      </c>
      <c r="CD58" s="64">
        <f t="shared" si="20"/>
        <v>-1</v>
      </c>
    </row>
    <row r="59" spans="1:82">
      <c r="A59" s="90" t="s">
        <v>523</v>
      </c>
      <c r="B59" s="76">
        <v>12715.7672072531</v>
      </c>
      <c r="C59" s="76">
        <v>200.77824983195799</v>
      </c>
      <c r="D59" s="76">
        <v>734.12364901223202</v>
      </c>
      <c r="E59" s="76">
        <v>1851.72861071598</v>
      </c>
      <c r="F59" s="76">
        <v>1062.84090380611</v>
      </c>
      <c r="G59" s="76">
        <v>59.5359656744399</v>
      </c>
      <c r="H59" s="76">
        <v>4957.1872031726398</v>
      </c>
      <c r="I59" s="94"/>
      <c r="J59" s="90" t="s">
        <v>523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v>0</v>
      </c>
      <c r="AI59" s="76">
        <v>0</v>
      </c>
      <c r="AJ59" s="76">
        <v>0</v>
      </c>
      <c r="AK59" s="76">
        <v>0</v>
      </c>
      <c r="AL59" s="76">
        <v>0</v>
      </c>
      <c r="AM59" s="76">
        <v>0</v>
      </c>
      <c r="AN59" s="76">
        <v>0</v>
      </c>
      <c r="AO59" s="76">
        <v>0</v>
      </c>
      <c r="AP59" s="76">
        <v>0</v>
      </c>
      <c r="AQ59" s="76">
        <v>0</v>
      </c>
      <c r="AR59" s="76">
        <v>0</v>
      </c>
      <c r="AS59" s="76">
        <v>0</v>
      </c>
      <c r="AT59" s="76">
        <v>0</v>
      </c>
      <c r="AU59" s="76">
        <v>0</v>
      </c>
      <c r="AV59" s="76">
        <v>0</v>
      </c>
      <c r="AW59" s="76">
        <v>0</v>
      </c>
      <c r="AX59" s="76">
        <v>0</v>
      </c>
      <c r="AY59" s="76">
        <v>0</v>
      </c>
      <c r="AZ59" s="76">
        <v>0</v>
      </c>
      <c r="BA59" s="76">
        <v>0</v>
      </c>
      <c r="BB59" s="76">
        <v>0</v>
      </c>
      <c r="BC59" s="76">
        <v>0</v>
      </c>
      <c r="BD59" s="76">
        <v>0</v>
      </c>
      <c r="BE59" s="76">
        <v>0</v>
      </c>
      <c r="BF59" s="76">
        <v>0</v>
      </c>
      <c r="BG59" s="76">
        <v>0</v>
      </c>
      <c r="BH59" s="76">
        <v>0</v>
      </c>
      <c r="BI59" s="76">
        <v>0</v>
      </c>
      <c r="BJ59" s="76">
        <v>0</v>
      </c>
      <c r="BK59" s="76">
        <v>0</v>
      </c>
      <c r="BL59" s="76">
        <v>0</v>
      </c>
      <c r="BM59" s="76">
        <v>0</v>
      </c>
      <c r="BN59" s="76">
        <v>0</v>
      </c>
      <c r="BO59" s="76">
        <v>0</v>
      </c>
      <c r="BP59" s="76">
        <v>0</v>
      </c>
      <c r="BQ59" s="76">
        <v>0</v>
      </c>
      <c r="BR59" s="76">
        <v>0</v>
      </c>
      <c r="BS59" s="76">
        <v>0</v>
      </c>
      <c r="BT59" s="76">
        <v>0</v>
      </c>
      <c r="BU59" s="76">
        <v>0</v>
      </c>
      <c r="BV59" s="76">
        <v>0</v>
      </c>
      <c r="BW59" s="76"/>
      <c r="BX59" s="69"/>
      <c r="BY59" s="69"/>
      <c r="BZ59" s="69"/>
      <c r="CA59" s="69"/>
      <c r="CB59" s="69"/>
      <c r="CC59" s="69"/>
      <c r="CD59" s="69"/>
    </row>
    <row r="60" spans="1:82">
      <c r="A60" s="90" t="s">
        <v>524</v>
      </c>
      <c r="B60" s="76">
        <v>34.848997652892599</v>
      </c>
      <c r="C60" s="76">
        <v>0.61411815755823895</v>
      </c>
      <c r="D60" s="76">
        <v>1.51884186481294</v>
      </c>
      <c r="E60" s="76">
        <v>5.8444183740192699</v>
      </c>
      <c r="F60" s="76">
        <v>4.7678147874923402</v>
      </c>
      <c r="G60" s="76">
        <v>0.34828790943121701</v>
      </c>
      <c r="H60" s="76">
        <v>3.7904211856699601</v>
      </c>
      <c r="I60" s="94"/>
      <c r="J60" s="90" t="s">
        <v>524</v>
      </c>
      <c r="K60" s="76">
        <v>0.70473921549408303</v>
      </c>
      <c r="L60" s="76">
        <v>0.102922939413239</v>
      </c>
      <c r="M60" s="76">
        <v>9.2729051333520704E-2</v>
      </c>
      <c r="N60" s="76">
        <v>9.2729051333520704E-2</v>
      </c>
      <c r="O60" s="76">
        <v>0.132339923279154</v>
      </c>
      <c r="P60" s="76">
        <v>0</v>
      </c>
      <c r="Q60" s="76">
        <v>9.0869841102751897E-2</v>
      </c>
      <c r="R60" s="76">
        <v>0.87159013466933399</v>
      </c>
      <c r="S60" s="76">
        <v>34.848995960030202</v>
      </c>
      <c r="T60" s="76">
        <v>0.207704698348186</v>
      </c>
      <c r="U60" s="76">
        <v>0.1112689393277</v>
      </c>
      <c r="V60" s="76">
        <v>5.0069247004414702E-2</v>
      </c>
      <c r="W60" s="76">
        <v>3.33887163676648E-3</v>
      </c>
      <c r="X60" s="76">
        <v>0.53783034697994303</v>
      </c>
      <c r="Y60" s="76">
        <v>0.40800603800768298</v>
      </c>
      <c r="Z60" s="76">
        <v>0.40800603800768298</v>
      </c>
      <c r="AA60" s="76">
        <v>11752.393842490699</v>
      </c>
      <c r="AB60" s="76">
        <v>0</v>
      </c>
      <c r="AC60" s="76">
        <v>4.6069514792462303E-2</v>
      </c>
      <c r="AD60" s="76">
        <v>1.8545873201055999E-2</v>
      </c>
      <c r="AE60" s="76">
        <v>4.5176792830018096E-3</v>
      </c>
      <c r="AF60" s="76">
        <v>0.155232480894194</v>
      </c>
      <c r="AG60" s="76">
        <v>0.37091495807801</v>
      </c>
      <c r="AH60" s="76">
        <v>0</v>
      </c>
      <c r="AI60" s="76">
        <v>0.61411828899287302</v>
      </c>
      <c r="AJ60" s="76">
        <v>0</v>
      </c>
      <c r="AK60" s="76">
        <v>4.0287468377453299</v>
      </c>
      <c r="AL60" s="76">
        <v>1.3669563099037101</v>
      </c>
      <c r="AM60" s="76">
        <v>0.15188404570181299</v>
      </c>
      <c r="AN60" s="76">
        <v>1.5188403556055201</v>
      </c>
      <c r="AO60" s="76">
        <v>0</v>
      </c>
      <c r="AP60" s="76">
        <v>0.28153487028555302</v>
      </c>
      <c r="AQ60" s="76">
        <v>7.3423932274012404E-4</v>
      </c>
      <c r="AR60" s="76">
        <v>0.37017665834421798</v>
      </c>
      <c r="AS60" s="76">
        <v>1.7607601536621501E-2</v>
      </c>
      <c r="AT60" s="76">
        <v>9.8693541008724704E-3</v>
      </c>
      <c r="AU60" s="76">
        <v>0.154000308647078</v>
      </c>
      <c r="AV60" s="76">
        <v>8.5820466608244105E-4</v>
      </c>
      <c r="AW60" s="76">
        <v>0</v>
      </c>
      <c r="AX60" s="76">
        <v>5.7356966881066101E-3</v>
      </c>
      <c r="AY60" s="76">
        <v>5.8446985169507801</v>
      </c>
      <c r="AZ60" s="76">
        <v>4.7680952882818799</v>
      </c>
      <c r="BA60" s="76">
        <v>1.0766032286689</v>
      </c>
      <c r="BB60" s="76">
        <v>8.5343926541995197E-4</v>
      </c>
      <c r="BC60" s="76">
        <v>2.3839018502290002E-5</v>
      </c>
      <c r="BD60" s="76">
        <v>0.76237338580333602</v>
      </c>
      <c r="BE60" s="76">
        <v>5.8167077277512303E-4</v>
      </c>
      <c r="BF60" s="76">
        <v>1.5643196260961101</v>
      </c>
      <c r="BG60" s="76">
        <v>5.2683620209769697E-3</v>
      </c>
      <c r="BH60" s="76">
        <v>1.3397479014754399E-3</v>
      </c>
      <c r="BI60" s="76">
        <v>2.23515159531958</v>
      </c>
      <c r="BJ60" s="76">
        <v>4.6363530416397902E-2</v>
      </c>
      <c r="BK60" s="76">
        <v>2.9560519629402999E-3</v>
      </c>
      <c r="BL60" s="76">
        <v>6.3506484344427998E-3</v>
      </c>
      <c r="BM60" s="76">
        <v>7.15167248135716E-5</v>
      </c>
      <c r="BN60" s="76">
        <v>0.34828921554038</v>
      </c>
      <c r="BO60" s="76">
        <v>0</v>
      </c>
      <c r="BP60" s="76">
        <v>0</v>
      </c>
      <c r="BQ60" s="76">
        <v>4.0797621758296203E-2</v>
      </c>
      <c r="BR60" s="76">
        <v>0.12083994907190899</v>
      </c>
      <c r="BS60" s="76">
        <v>0</v>
      </c>
      <c r="BT60" s="76">
        <v>6.6039846955141396E-2</v>
      </c>
      <c r="BU60" s="76">
        <v>3.79042091745344</v>
      </c>
      <c r="BV60" s="76">
        <v>2.7817187859146698E-2</v>
      </c>
      <c r="BW60" s="76"/>
      <c r="BX60" s="69"/>
      <c r="BY60" s="69">
        <f>IF(AI60&lt;&gt;0,(AI60-C60)/C60,"")</f>
        <v>2.1402173579735216E-7</v>
      </c>
      <c r="BZ60" s="69">
        <f>IF(AN60&lt;&gt;0,(AN60-D60)/D60,"")</f>
        <v>-9.9365671627117783E-7</v>
      </c>
      <c r="CA60" s="69">
        <f t="shared" ref="CA60:CB65" si="21">IF(AY60&lt;&gt;0,(AY60-E60)/E60,"")</f>
        <v>4.7933415026478282E-5</v>
      </c>
      <c r="CB60" s="69">
        <f t="shared" si="21"/>
        <v>5.8832148907194384E-5</v>
      </c>
      <c r="CC60" s="69">
        <f>IF(BN60&lt;&gt;0,(BN60-G60)/G60,"")</f>
        <v>3.750084707573285E-6</v>
      </c>
      <c r="CD60" s="69">
        <f>IF(BU60&lt;&gt;0,(BU60-H60)/H60,"")</f>
        <v>-7.076166657128525E-8</v>
      </c>
    </row>
    <row r="61" spans="1:82" s="89" customFormat="1">
      <c r="A61" s="3"/>
      <c r="B61" s="94"/>
      <c r="C61" s="94"/>
      <c r="D61" s="94"/>
      <c r="E61" s="94"/>
      <c r="F61" s="94"/>
      <c r="G61" s="94"/>
      <c r="H61" s="94"/>
      <c r="I61" s="94"/>
      <c r="J61" s="94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69"/>
      <c r="BY61" s="69"/>
      <c r="BZ61" s="69"/>
      <c r="CA61" s="69"/>
      <c r="CB61" s="69"/>
      <c r="CC61" s="69"/>
      <c r="CD61" s="69"/>
    </row>
    <row r="62" spans="1:82" s="89" customFormat="1">
      <c r="A62" s="3"/>
      <c r="B62" s="94"/>
      <c r="C62" s="94"/>
      <c r="D62" s="94"/>
      <c r="E62" s="94"/>
      <c r="F62" s="94"/>
      <c r="G62" s="94"/>
      <c r="H62" s="94"/>
      <c r="I62" s="94"/>
      <c r="J62" s="94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69"/>
      <c r="BY62" s="69"/>
      <c r="BZ62" s="69"/>
      <c r="CA62" s="69"/>
      <c r="CB62" s="69"/>
      <c r="CC62" s="69"/>
      <c r="CD62" s="69"/>
    </row>
    <row r="63" spans="1:82">
      <c r="A63" s="4" t="s">
        <v>339</v>
      </c>
      <c r="B63" s="1">
        <f>SUM(B3:B60)</f>
        <v>16522427.238296717</v>
      </c>
      <c r="C63" s="1">
        <f t="shared" ref="C63:G63" si="22">SUM(C3:C60)</f>
        <v>302112.07378657581</v>
      </c>
      <c r="D63" s="1">
        <f t="shared" si="22"/>
        <v>767683.5517354653</v>
      </c>
      <c r="E63" s="1">
        <f t="shared" si="22"/>
        <v>2567222.9133911184</v>
      </c>
      <c r="F63" s="1">
        <f t="shared" si="22"/>
        <v>1845477.5672537496</v>
      </c>
      <c r="G63" s="1">
        <f t="shared" si="22"/>
        <v>116956.52698963528</v>
      </c>
      <c r="H63" s="1">
        <f>SUM(H3:H60)</f>
        <v>4961262.7138417391</v>
      </c>
      <c r="I63" s="94"/>
      <c r="J63" s="94"/>
      <c r="K63" s="1">
        <f t="shared" ref="K63:BT63" si="23">SUM(K3:K60)</f>
        <v>248879.63922336927</v>
      </c>
      <c r="L63" s="1">
        <f t="shared" si="23"/>
        <v>40639.836029223785</v>
      </c>
      <c r="M63" s="1">
        <f t="shared" si="23"/>
        <v>42944.174774664789</v>
      </c>
      <c r="N63" s="1">
        <f t="shared" si="23"/>
        <v>42944.174774664789</v>
      </c>
      <c r="O63" s="1">
        <f t="shared" si="23"/>
        <v>66722.895628275248</v>
      </c>
      <c r="P63" s="1">
        <f t="shared" si="23"/>
        <v>9.8984670031204285</v>
      </c>
      <c r="Q63" s="1">
        <f t="shared" si="23"/>
        <v>33616.415528738318</v>
      </c>
      <c r="R63" s="1">
        <f t="shared" si="23"/>
        <v>336013.83045102691</v>
      </c>
      <c r="S63" s="1">
        <f t="shared" si="23"/>
        <v>5128053.2752708439</v>
      </c>
      <c r="T63" s="1">
        <f t="shared" si="23"/>
        <v>81117.215793732612</v>
      </c>
      <c r="U63" s="1">
        <f t="shared" si="23"/>
        <v>45502.299269298157</v>
      </c>
      <c r="V63" s="1">
        <f t="shared" si="23"/>
        <v>18840.234774269971</v>
      </c>
      <c r="W63" s="1">
        <f t="shared" si="23"/>
        <v>1179.1313370513403</v>
      </c>
      <c r="X63" s="1">
        <f t="shared" si="23"/>
        <v>189934.41587434118</v>
      </c>
      <c r="Y63" s="1">
        <f t="shared" si="23"/>
        <v>150960.88052514425</v>
      </c>
      <c r="Z63" s="1">
        <f t="shared" si="23"/>
        <v>150960.88052514425</v>
      </c>
      <c r="AA63" s="1">
        <f t="shared" si="23"/>
        <v>1466644715.7210042</v>
      </c>
      <c r="AB63" s="1">
        <f t="shared" si="23"/>
        <v>0</v>
      </c>
      <c r="AC63" s="1">
        <f t="shared" si="23"/>
        <v>18873.282249177581</v>
      </c>
      <c r="AD63" s="1">
        <f t="shared" si="23"/>
        <v>7088.1531899354804</v>
      </c>
      <c r="AE63" s="1">
        <f t="shared" si="23"/>
        <v>2705.0597844974359</v>
      </c>
      <c r="AF63" s="1">
        <f t="shared" si="23"/>
        <v>56519.081754953149</v>
      </c>
      <c r="AG63" s="1">
        <f t="shared" si="23"/>
        <v>130989.1892317373</v>
      </c>
      <c r="AH63" s="1">
        <f t="shared" si="23"/>
        <v>0</v>
      </c>
      <c r="AI63" s="1">
        <f t="shared" si="23"/>
        <v>102050.07788669268</v>
      </c>
      <c r="AJ63" s="1">
        <f t="shared" si="23"/>
        <v>0</v>
      </c>
      <c r="AK63" s="1">
        <f t="shared" si="23"/>
        <v>1567543.1010862263</v>
      </c>
      <c r="AL63" s="1">
        <f t="shared" si="23"/>
        <v>191855.76628161161</v>
      </c>
      <c r="AM63" s="1">
        <f t="shared" si="23"/>
        <v>21317.315219146298</v>
      </c>
      <c r="AN63" s="1">
        <f t="shared" si="23"/>
        <v>213173.08150075751</v>
      </c>
      <c r="AO63" s="1">
        <f t="shared" si="23"/>
        <v>0</v>
      </c>
      <c r="AP63" s="1">
        <f t="shared" si="23"/>
        <v>104635.91510903562</v>
      </c>
      <c r="AQ63" s="1">
        <f t="shared" si="23"/>
        <v>97.267414105469086</v>
      </c>
      <c r="AR63" s="1">
        <f t="shared" si="23"/>
        <v>173350.33984211722</v>
      </c>
      <c r="AS63" s="1">
        <f t="shared" si="23"/>
        <v>2220.2875716748067</v>
      </c>
      <c r="AT63" s="1">
        <f t="shared" si="23"/>
        <v>2721.2635708357125</v>
      </c>
      <c r="AU63" s="1">
        <f t="shared" si="23"/>
        <v>21154.317415130467</v>
      </c>
      <c r="AV63" s="1">
        <f t="shared" si="23"/>
        <v>109.59084336475355</v>
      </c>
      <c r="AW63" s="1">
        <f t="shared" si="23"/>
        <v>0</v>
      </c>
      <c r="AX63" s="1">
        <f t="shared" si="23"/>
        <v>1872.6201374915784</v>
      </c>
      <c r="AY63" s="1">
        <f t="shared" si="23"/>
        <v>731193.4760738808</v>
      </c>
      <c r="AZ63" s="1">
        <f t="shared" si="23"/>
        <v>616139.53287035483</v>
      </c>
      <c r="BA63" s="1">
        <f t="shared" si="23"/>
        <v>115053.94320352509</v>
      </c>
      <c r="BB63" s="1">
        <f t="shared" si="23"/>
        <v>120.53492232865386</v>
      </c>
      <c r="BC63" s="1">
        <f t="shared" si="23"/>
        <v>2.9987696262725869</v>
      </c>
      <c r="BD63" s="1">
        <f t="shared" si="23"/>
        <v>96291.440995530007</v>
      </c>
      <c r="BE63" s="1">
        <f t="shared" si="23"/>
        <v>180.2696123833615</v>
      </c>
      <c r="BF63" s="1">
        <f t="shared" si="23"/>
        <v>201221.90250640234</v>
      </c>
      <c r="BG63" s="1">
        <f t="shared" si="23"/>
        <v>957.04762727150364</v>
      </c>
      <c r="BH63" s="1">
        <f t="shared" si="23"/>
        <v>225.75967832448657</v>
      </c>
      <c r="BI63" s="1">
        <f t="shared" si="23"/>
        <v>287512.1067310893</v>
      </c>
      <c r="BJ63" s="1">
        <f t="shared" si="23"/>
        <v>18320.249383366066</v>
      </c>
      <c r="BK63" s="1">
        <f t="shared" si="23"/>
        <v>374.30020081725888</v>
      </c>
      <c r="BL63" s="1">
        <f t="shared" si="23"/>
        <v>1068.6650511676207</v>
      </c>
      <c r="BM63" s="1">
        <f t="shared" si="23"/>
        <v>9.1598228107578858</v>
      </c>
      <c r="BN63" s="1">
        <f t="shared" si="23"/>
        <v>42445.289376631132</v>
      </c>
      <c r="BO63" s="1">
        <f t="shared" si="23"/>
        <v>35017.683801782587</v>
      </c>
      <c r="BP63" s="1">
        <f t="shared" si="23"/>
        <v>0</v>
      </c>
      <c r="BQ63" s="1">
        <f t="shared" si="23"/>
        <v>14409.152986144361</v>
      </c>
      <c r="BR63" s="1">
        <f t="shared" si="23"/>
        <v>47883.386053563816</v>
      </c>
      <c r="BS63" s="1">
        <f t="shared" si="23"/>
        <v>0</v>
      </c>
      <c r="BT63" s="1">
        <f t="shared" si="23"/>
        <v>39722.283267011364</v>
      </c>
      <c r="BU63" s="1">
        <f>SUM(BU3:BU60)</f>
        <v>1472878.9815737125</v>
      </c>
      <c r="BV63" s="1">
        <f>SUM(BV3:BV60)</f>
        <v>13610.165548306688</v>
      </c>
      <c r="BW63" s="1"/>
      <c r="BX63" s="64">
        <f>IF(B63&lt;&gt;0,(S63-B63)/B63,"")</f>
        <v>-0.68963075453074352</v>
      </c>
      <c r="BY63" s="69">
        <f>IF(AI63&lt;&gt;0,(AI63-C63)/C63,"")</f>
        <v>-0.6622111900142561</v>
      </c>
      <c r="BZ63" s="69">
        <f>IF(AN63&lt;&gt;0,(AN63-D63)/D63,"")</f>
        <v>-0.72231646618082757</v>
      </c>
      <c r="CA63" s="69">
        <f t="shared" si="21"/>
        <v>-0.71518115070575372</v>
      </c>
      <c r="CB63" s="69">
        <f t="shared" si="21"/>
        <v>-0.66613545252287709</v>
      </c>
      <c r="CC63" s="69">
        <f>IF(BN63&lt;&gt;0,(BN63-G63)/G63,"")</f>
        <v>-0.63708490266308404</v>
      </c>
      <c r="CD63" s="69">
        <f>IF(BU63&lt;&gt;0,(BU63-H63)/H63,"")</f>
        <v>-0.70312417089616419</v>
      </c>
    </row>
    <row r="64" spans="1:82">
      <c r="A64" s="4" t="s">
        <v>458</v>
      </c>
      <c r="B64" s="1">
        <f t="shared" ref="B64:H64" si="24">SUM(B7:B18)</f>
        <v>7801413.6921757879</v>
      </c>
      <c r="C64" s="1">
        <f t="shared" si="24"/>
        <v>158985.41344788062</v>
      </c>
      <c r="D64" s="1">
        <f t="shared" si="24"/>
        <v>325435.33644706896</v>
      </c>
      <c r="E64" s="1">
        <f t="shared" si="24"/>
        <v>1114077.1828746975</v>
      </c>
      <c r="F64" s="1">
        <f t="shared" si="24"/>
        <v>942905.25949514506</v>
      </c>
      <c r="G64" s="1">
        <f t="shared" si="24"/>
        <v>63838.662621406198</v>
      </c>
      <c r="H64" s="1">
        <f t="shared" si="24"/>
        <v>2203926.4251597696</v>
      </c>
      <c r="I64" s="94"/>
      <c r="J64" s="94"/>
      <c r="K64" s="1">
        <f t="shared" ref="K64:BT64" si="25">SUM(K7:K18)</f>
        <v>233770.56080264095</v>
      </c>
      <c r="L64" s="1">
        <f t="shared" si="25"/>
        <v>36901.790982569946</v>
      </c>
      <c r="M64" s="1">
        <f t="shared" si="25"/>
        <v>37317.421949806303</v>
      </c>
      <c r="N64" s="1">
        <f t="shared" si="25"/>
        <v>37317.421949806303</v>
      </c>
      <c r="O64" s="1">
        <f t="shared" si="25"/>
        <v>56753.333263825043</v>
      </c>
      <c r="P64" s="1">
        <f t="shared" si="25"/>
        <v>6.3661971732605247</v>
      </c>
      <c r="Q64" s="1">
        <f t="shared" si="25"/>
        <v>31123.860352749478</v>
      </c>
      <c r="R64" s="1">
        <f t="shared" si="25"/>
        <v>307260.9035276433</v>
      </c>
      <c r="S64" s="1">
        <f t="shared" si="25"/>
        <v>4679983.0069183223</v>
      </c>
      <c r="T64" s="1">
        <f t="shared" si="25"/>
        <v>73892.940280813811</v>
      </c>
      <c r="U64" s="1">
        <f t="shared" si="25"/>
        <v>40901.667288822675</v>
      </c>
      <c r="V64" s="1">
        <f t="shared" si="25"/>
        <v>17353.581763579226</v>
      </c>
      <c r="W64" s="1">
        <f t="shared" si="25"/>
        <v>1107.548140874917</v>
      </c>
      <c r="X64" s="1">
        <f t="shared" si="25"/>
        <v>178403.80405121532</v>
      </c>
      <c r="Y64" s="1">
        <f t="shared" si="25"/>
        <v>139760.93467783029</v>
      </c>
      <c r="Z64" s="1">
        <f t="shared" si="25"/>
        <v>139760.93467783029</v>
      </c>
      <c r="AA64" s="1">
        <f t="shared" si="25"/>
        <v>1342240519.9163299</v>
      </c>
      <c r="AB64" s="1">
        <f t="shared" si="25"/>
        <v>0</v>
      </c>
      <c r="AC64" s="1">
        <f t="shared" si="25"/>
        <v>16956.446672391226</v>
      </c>
      <c r="AD64" s="1">
        <f t="shared" si="25"/>
        <v>6498.3285659906214</v>
      </c>
      <c r="AE64" s="1">
        <f t="shared" si="25"/>
        <v>2212.2304907267362</v>
      </c>
      <c r="AF64" s="1">
        <f t="shared" si="25"/>
        <v>52585.040744365571</v>
      </c>
      <c r="AG64" s="1">
        <f t="shared" si="25"/>
        <v>123037.04753416765</v>
      </c>
      <c r="AH64" s="1">
        <f t="shared" si="25"/>
        <v>0</v>
      </c>
      <c r="AI64" s="1">
        <f t="shared" si="25"/>
        <v>93405.698027293125</v>
      </c>
      <c r="AJ64" s="1">
        <f t="shared" si="25"/>
        <v>0</v>
      </c>
      <c r="AK64" s="1">
        <f t="shared" si="25"/>
        <v>1429503.9119103584</v>
      </c>
      <c r="AL64" s="1">
        <f t="shared" si="25"/>
        <v>175688.45583637254</v>
      </c>
      <c r="AM64" s="1">
        <f t="shared" si="25"/>
        <v>19520.947330663512</v>
      </c>
      <c r="AN64" s="1">
        <f t="shared" si="25"/>
        <v>195209.40316703569</v>
      </c>
      <c r="AO64" s="1">
        <f t="shared" si="25"/>
        <v>0</v>
      </c>
      <c r="AP64" s="1">
        <f t="shared" si="25"/>
        <v>96740.316509682249</v>
      </c>
      <c r="AQ64" s="1">
        <f t="shared" si="25"/>
        <v>88.718836206837608</v>
      </c>
      <c r="AR64" s="1">
        <f t="shared" si="25"/>
        <v>150204.36588425754</v>
      </c>
      <c r="AS64" s="1">
        <f t="shared" si="25"/>
        <v>2051.785536302948</v>
      </c>
      <c r="AT64" s="1">
        <f t="shared" si="25"/>
        <v>2146.6025097725351</v>
      </c>
      <c r="AU64" s="1">
        <f t="shared" si="25"/>
        <v>19116.336519232504</v>
      </c>
      <c r="AV64" s="1">
        <f t="shared" si="25"/>
        <v>100.93172409938428</v>
      </c>
      <c r="AW64" s="1">
        <f t="shared" si="25"/>
        <v>0</v>
      </c>
      <c r="AX64" s="1">
        <f t="shared" si="25"/>
        <v>1443.9794520015189</v>
      </c>
      <c r="AY64" s="1">
        <f t="shared" si="25"/>
        <v>671857.73865632678</v>
      </c>
      <c r="AZ64" s="1">
        <f t="shared" si="25"/>
        <v>565667.78797537333</v>
      </c>
      <c r="BA64" s="1">
        <f t="shared" si="25"/>
        <v>106189.95068095253</v>
      </c>
      <c r="BB64" s="1">
        <f t="shared" si="25"/>
        <v>108.16709785942214</v>
      </c>
      <c r="BC64" s="1">
        <f t="shared" si="25"/>
        <v>2.7730080909627004</v>
      </c>
      <c r="BD64" s="1">
        <f t="shared" si="25"/>
        <v>88944.511112397042</v>
      </c>
      <c r="BE64" s="1">
        <f t="shared" si="25"/>
        <v>139.93415182250575</v>
      </c>
      <c r="BF64" s="1">
        <f t="shared" si="25"/>
        <v>184962.78685240564</v>
      </c>
      <c r="BG64" s="1">
        <f t="shared" si="25"/>
        <v>811.44689997629973</v>
      </c>
      <c r="BH64" s="1">
        <f t="shared" si="25"/>
        <v>194.46210157134371</v>
      </c>
      <c r="BI64" s="1">
        <f t="shared" si="25"/>
        <v>264280.6242093941</v>
      </c>
      <c r="BJ64" s="1">
        <f t="shared" si="25"/>
        <v>16631.516193458407</v>
      </c>
      <c r="BK64" s="1">
        <f t="shared" si="25"/>
        <v>345.50822042582166</v>
      </c>
      <c r="BL64" s="1">
        <f t="shared" si="25"/>
        <v>920.79037633338089</v>
      </c>
      <c r="BM64" s="1">
        <f t="shared" si="25"/>
        <v>8.4293674805028704</v>
      </c>
      <c r="BN64" s="1">
        <f t="shared" si="25"/>
        <v>38759.01980403989</v>
      </c>
      <c r="BO64" s="1">
        <f t="shared" si="25"/>
        <v>22521.619496342089</v>
      </c>
      <c r="BP64" s="1">
        <f t="shared" si="25"/>
        <v>0</v>
      </c>
      <c r="BQ64" s="1">
        <f t="shared" si="25"/>
        <v>13533.907563092811</v>
      </c>
      <c r="BR64" s="1">
        <f t="shared" si="25"/>
        <v>43434.016544727725</v>
      </c>
      <c r="BS64" s="1">
        <f t="shared" si="25"/>
        <v>0</v>
      </c>
      <c r="BT64" s="1">
        <f t="shared" si="25"/>
        <v>32454.003883430807</v>
      </c>
      <c r="BU64" s="1">
        <f>SUM(BU7:BU18)</f>
        <v>1343695.708698445</v>
      </c>
      <c r="BV64" s="1">
        <f>SUM(BV7:BV18)</f>
        <v>11662.634445381998</v>
      </c>
      <c r="BW64" s="1"/>
      <c r="BX64" s="64">
        <f>IF(B64&lt;&gt;0,(S64-B64)/B64,"")</f>
        <v>-0.40011090405166155</v>
      </c>
      <c r="BY64" s="69">
        <f>IF(AI64&lt;&gt;0,(AI64-C64)/C64,"")</f>
        <v>-0.41248888183120119</v>
      </c>
      <c r="BZ64" s="69">
        <f>IF(AN64&lt;&gt;0,(AN64-D64)/D64,"")</f>
        <v>-0.40015916741485785</v>
      </c>
      <c r="CA64" s="69">
        <f t="shared" si="21"/>
        <v>-0.39693788816075953</v>
      </c>
      <c r="CB64" s="69">
        <f t="shared" si="21"/>
        <v>-0.4000799313833015</v>
      </c>
      <c r="CC64" s="69">
        <f>IF(BN64&lt;&gt;0,(BN64-G64)/G64,"")</f>
        <v>-0.3928597778763096</v>
      </c>
      <c r="CD64" s="69">
        <f>IF(BU64&lt;&gt;0,(BU64-H64)/H64,"")</f>
        <v>-0.39031734754891545</v>
      </c>
    </row>
    <row r="65" spans="1:82">
      <c r="A65" s="4" t="s">
        <v>459</v>
      </c>
      <c r="B65" s="1">
        <f>SUM(B19:B50)</f>
        <v>5978923.151896717</v>
      </c>
      <c r="C65" s="1">
        <f t="shared" ref="C65:H65" si="26">SUM(C19:C50)</f>
        <v>101921.07800968279</v>
      </c>
      <c r="D65" s="1">
        <f t="shared" si="26"/>
        <v>286837.06588973664</v>
      </c>
      <c r="E65" s="1">
        <f t="shared" si="26"/>
        <v>957322.18355482072</v>
      </c>
      <c r="F65" s="1">
        <f t="shared" si="26"/>
        <v>631418.89032486931</v>
      </c>
      <c r="G65" s="1">
        <f t="shared" si="26"/>
        <v>39019.234181844979</v>
      </c>
      <c r="H65" s="1">
        <f t="shared" si="26"/>
        <v>1862482.7269917754</v>
      </c>
      <c r="I65" s="94"/>
      <c r="J65" s="94"/>
      <c r="K65" s="1">
        <f t="shared" ref="K65:BT65" si="27">SUM(K19:K50)</f>
        <v>14627.086235930361</v>
      </c>
      <c r="L65" s="1">
        <f t="shared" si="27"/>
        <v>3657.2252784394382</v>
      </c>
      <c r="M65" s="1">
        <f t="shared" si="27"/>
        <v>5538.5604024246486</v>
      </c>
      <c r="N65" s="1">
        <f t="shared" si="27"/>
        <v>5538.5604024246486</v>
      </c>
      <c r="O65" s="1">
        <f t="shared" si="27"/>
        <v>9830.4946309233674</v>
      </c>
      <c r="P65" s="1">
        <f t="shared" si="27"/>
        <v>3.5082222481190701</v>
      </c>
      <c r="Q65" s="1">
        <f t="shared" si="27"/>
        <v>2426.7003337412693</v>
      </c>
      <c r="R65" s="1">
        <f t="shared" si="27"/>
        <v>28088.285779086626</v>
      </c>
      <c r="S65" s="1">
        <f t="shared" si="27"/>
        <v>438065.00925498374</v>
      </c>
      <c r="T65" s="1">
        <f t="shared" si="27"/>
        <v>7063.3532552926163</v>
      </c>
      <c r="U65" s="1">
        <f t="shared" si="27"/>
        <v>4509.4511997628051</v>
      </c>
      <c r="V65" s="1">
        <f t="shared" si="27"/>
        <v>1449.5955531040195</v>
      </c>
      <c r="W65" s="1">
        <f t="shared" si="27"/>
        <v>69.29962747063351</v>
      </c>
      <c r="X65" s="1">
        <f t="shared" si="27"/>
        <v>11162.775762851124</v>
      </c>
      <c r="Y65" s="1">
        <f t="shared" si="27"/>
        <v>10904.201037600966</v>
      </c>
      <c r="Z65" s="1">
        <f t="shared" si="27"/>
        <v>10904.201037600966</v>
      </c>
      <c r="AA65" s="1">
        <f t="shared" si="27"/>
        <v>121621124.51073934</v>
      </c>
      <c r="AB65" s="1">
        <f t="shared" si="27"/>
        <v>0</v>
      </c>
      <c r="AC65" s="1">
        <f t="shared" si="27"/>
        <v>1879.0016513325984</v>
      </c>
      <c r="AD65" s="1">
        <f t="shared" si="27"/>
        <v>575.83193739637318</v>
      </c>
      <c r="AE65" s="1">
        <f t="shared" si="27"/>
        <v>487.04373481816202</v>
      </c>
      <c r="AF65" s="1">
        <f t="shared" si="27"/>
        <v>3823.7467012927</v>
      </c>
      <c r="AG65" s="1">
        <f t="shared" si="27"/>
        <v>7698.4617957573282</v>
      </c>
      <c r="AH65" s="1">
        <f t="shared" si="27"/>
        <v>0</v>
      </c>
      <c r="AI65" s="1">
        <f t="shared" si="27"/>
        <v>8464.9255876358075</v>
      </c>
      <c r="AJ65" s="1">
        <f t="shared" si="27"/>
        <v>0</v>
      </c>
      <c r="AK65" s="1">
        <f t="shared" si="27"/>
        <v>134932.0662419571</v>
      </c>
      <c r="AL65" s="1">
        <f t="shared" si="27"/>
        <v>15771.50424956781</v>
      </c>
      <c r="AM65" s="1">
        <f t="shared" si="27"/>
        <v>1752.3893968256264</v>
      </c>
      <c r="AN65" s="1">
        <f t="shared" si="27"/>
        <v>17523.893646393444</v>
      </c>
      <c r="AO65" s="1">
        <f t="shared" si="27"/>
        <v>0</v>
      </c>
      <c r="AP65" s="1">
        <f t="shared" si="27"/>
        <v>7690.3876891453247</v>
      </c>
      <c r="AQ65" s="1">
        <f t="shared" si="27"/>
        <v>8.3682779845014963</v>
      </c>
      <c r="AR65" s="1">
        <f t="shared" si="27"/>
        <v>22789.252228951464</v>
      </c>
      <c r="AS65" s="1">
        <f t="shared" si="27"/>
        <v>164.48039929983389</v>
      </c>
      <c r="AT65" s="1">
        <f t="shared" si="27"/>
        <v>568.43267906501796</v>
      </c>
      <c r="AU65" s="1">
        <f t="shared" si="27"/>
        <v>1998.1371819476697</v>
      </c>
      <c r="AV65" s="1">
        <f t="shared" si="27"/>
        <v>8.4594092574877209</v>
      </c>
      <c r="AW65" s="1">
        <f t="shared" si="27"/>
        <v>0</v>
      </c>
      <c r="AX65" s="1">
        <f t="shared" si="27"/>
        <v>424.23751805012137</v>
      </c>
      <c r="AY65" s="1">
        <f t="shared" si="27"/>
        <v>57761.555258615059</v>
      </c>
      <c r="AZ65" s="1">
        <f t="shared" si="27"/>
        <v>49342.622841092802</v>
      </c>
      <c r="BA65" s="1">
        <f t="shared" si="27"/>
        <v>8418.9324175223228</v>
      </c>
      <c r="BB65" s="1">
        <f t="shared" si="27"/>
        <v>12.138132739209736</v>
      </c>
      <c r="BC65" s="1">
        <f t="shared" si="27"/>
        <v>0.22033625314583014</v>
      </c>
      <c r="BD65" s="1">
        <f t="shared" si="27"/>
        <v>7172.3775909654523</v>
      </c>
      <c r="BE65" s="1">
        <f t="shared" si="27"/>
        <v>39.914861003874556</v>
      </c>
      <c r="BF65" s="1">
        <f t="shared" si="27"/>
        <v>15891.152734856716</v>
      </c>
      <c r="BG65" s="1">
        <f t="shared" si="27"/>
        <v>143.60967692400092</v>
      </c>
      <c r="BH65" s="1">
        <f t="shared" si="27"/>
        <v>30.838663665514698</v>
      </c>
      <c r="BI65" s="1">
        <f t="shared" si="27"/>
        <v>22705.725673202251</v>
      </c>
      <c r="BJ65" s="1">
        <f t="shared" si="27"/>
        <v>1652.293960488835</v>
      </c>
      <c r="BK65" s="1">
        <f t="shared" si="27"/>
        <v>28.112645177230643</v>
      </c>
      <c r="BL65" s="1">
        <f t="shared" si="27"/>
        <v>145.70332122499786</v>
      </c>
      <c r="BM65" s="1">
        <f t="shared" si="27"/>
        <v>0.71373947582620656</v>
      </c>
      <c r="BN65" s="1">
        <f t="shared" si="27"/>
        <v>3612.4509974075763</v>
      </c>
      <c r="BO65" s="1">
        <f t="shared" si="27"/>
        <v>12410.991535995674</v>
      </c>
      <c r="BP65" s="1">
        <f t="shared" si="27"/>
        <v>0</v>
      </c>
      <c r="BQ65" s="1">
        <f t="shared" si="27"/>
        <v>847.33911319072706</v>
      </c>
      <c r="BR65" s="1">
        <f t="shared" si="27"/>
        <v>4354.0696481869172</v>
      </c>
      <c r="BS65" s="1">
        <f t="shared" si="27"/>
        <v>0</v>
      </c>
      <c r="BT65" s="1">
        <f t="shared" si="27"/>
        <v>7183.2696666835154</v>
      </c>
      <c r="BU65" s="1">
        <f>SUM(BU19:BU50)</f>
        <v>126264.65398937346</v>
      </c>
      <c r="BV65" s="1">
        <f t="shared" ref="BV65" si="28">SUM(BV19:BV50)</f>
        <v>1919.3072395055983</v>
      </c>
      <c r="BW65" s="1"/>
      <c r="BX65" s="64">
        <f>IF(B65&lt;&gt;0,(S65-B65)/B65,"")</f>
        <v>-0.92673178796151368</v>
      </c>
      <c r="BY65" s="69">
        <f>IF(AI65&lt;&gt;0,(AI65-C65)/C65,"")</f>
        <v>-0.91694627104678372</v>
      </c>
      <c r="BZ65" s="69">
        <f>IF(AN65&lt;&gt;0,(AN65-D65)/D65,"")</f>
        <v>-0.93890645341794909</v>
      </c>
      <c r="CA65" s="69">
        <f t="shared" si="21"/>
        <v>-0.93966341086536898</v>
      </c>
      <c r="CB65" s="69">
        <f t="shared" si="21"/>
        <v>-0.92185437655229852</v>
      </c>
      <c r="CC65" s="69">
        <f>IF(BN65&lt;&gt;0,(BN65-G65)/G65,"")</f>
        <v>-0.90741871097284654</v>
      </c>
      <c r="CD65" s="69">
        <f>IF(BU65&lt;&gt;0,(BU65-H65)/H65,"")</f>
        <v>-0.93220626846117804</v>
      </c>
    </row>
    <row r="66" spans="1:82">
      <c r="A66" s="4" t="s">
        <v>525</v>
      </c>
      <c r="B66" s="1">
        <f>SUM(B51:B60)</f>
        <v>2736417.2841221648</v>
      </c>
      <c r="C66" s="1">
        <f t="shared" ref="C66:H66" si="29">SUM(C51:C60)</f>
        <v>41150.194128079536</v>
      </c>
      <c r="D66" s="1">
        <f t="shared" si="29"/>
        <v>155028.89681377579</v>
      </c>
      <c r="E66" s="1">
        <f t="shared" si="29"/>
        <v>495154.24314990203</v>
      </c>
      <c r="F66" s="1">
        <f t="shared" si="29"/>
        <v>270653.01751609467</v>
      </c>
      <c r="G66" s="1">
        <f t="shared" si="29"/>
        <v>14055.625314026494</v>
      </c>
      <c r="H66" s="1">
        <f t="shared" si="29"/>
        <v>893575.87734085985</v>
      </c>
      <c r="I66" s="94"/>
      <c r="J66" s="94"/>
      <c r="K66" s="1">
        <f t="shared" ref="K66:BT66" si="30">SUM(K51:K60)</f>
        <v>481.9921847979931</v>
      </c>
      <c r="L66" s="1">
        <f t="shared" si="30"/>
        <v>80.819768214408938</v>
      </c>
      <c r="M66" s="1">
        <f t="shared" si="30"/>
        <v>88.192422433843817</v>
      </c>
      <c r="N66" s="1">
        <f t="shared" si="30"/>
        <v>88.192422433843817</v>
      </c>
      <c r="O66" s="1">
        <f t="shared" si="30"/>
        <v>139.06773352684314</v>
      </c>
      <c r="P66" s="1">
        <f t="shared" si="30"/>
        <v>2.40475817408356E-2</v>
      </c>
      <c r="Q66" s="1">
        <f t="shared" si="30"/>
        <v>65.854842247574354</v>
      </c>
      <c r="R66" s="1">
        <f t="shared" si="30"/>
        <v>664.64114429687436</v>
      </c>
      <c r="S66" s="1">
        <f t="shared" si="30"/>
        <v>10005.259097537981</v>
      </c>
      <c r="T66" s="1">
        <f t="shared" si="30"/>
        <v>160.92225762616718</v>
      </c>
      <c r="U66" s="1">
        <f t="shared" si="30"/>
        <v>91.180780712677105</v>
      </c>
      <c r="V66" s="1">
        <f t="shared" si="30"/>
        <v>37.057457586722315</v>
      </c>
      <c r="W66" s="1">
        <f t="shared" si="30"/>
        <v>2.2835687057897465</v>
      </c>
      <c r="X66" s="1">
        <f t="shared" si="30"/>
        <v>367.83606027472297</v>
      </c>
      <c r="Y66" s="1">
        <f t="shared" si="30"/>
        <v>295.74480971296668</v>
      </c>
      <c r="Z66" s="1">
        <f t="shared" si="30"/>
        <v>295.74480971296668</v>
      </c>
      <c r="AA66" s="1">
        <f t="shared" si="30"/>
        <v>2783071.293934531</v>
      </c>
      <c r="AB66" s="1">
        <f t="shared" si="30"/>
        <v>0</v>
      </c>
      <c r="AC66" s="1">
        <f t="shared" si="30"/>
        <v>37.833925453758567</v>
      </c>
      <c r="AD66" s="1">
        <f t="shared" si="30"/>
        <v>13.992686548485455</v>
      </c>
      <c r="AE66" s="1">
        <f t="shared" si="30"/>
        <v>5.7855589525378619</v>
      </c>
      <c r="AF66" s="1">
        <f t="shared" si="30"/>
        <v>110.2943092948842</v>
      </c>
      <c r="AG66" s="1">
        <f t="shared" si="30"/>
        <v>253.67990181231301</v>
      </c>
      <c r="AH66" s="1">
        <f t="shared" si="30"/>
        <v>0</v>
      </c>
      <c r="AI66" s="1">
        <f t="shared" si="30"/>
        <v>179.45427176375188</v>
      </c>
      <c r="AJ66" s="1">
        <f t="shared" si="30"/>
        <v>0</v>
      </c>
      <c r="AK66" s="1">
        <f t="shared" si="30"/>
        <v>3107.1229339109354</v>
      </c>
      <c r="AL66" s="1">
        <f t="shared" si="30"/>
        <v>395.80619567122466</v>
      </c>
      <c r="AM66" s="1">
        <f t="shared" si="30"/>
        <v>43.978491657159211</v>
      </c>
      <c r="AN66" s="1">
        <f t="shared" si="30"/>
        <v>439.78468732838348</v>
      </c>
      <c r="AO66" s="1">
        <f t="shared" si="30"/>
        <v>0</v>
      </c>
      <c r="AP66" s="1">
        <f t="shared" si="30"/>
        <v>205.21091020806057</v>
      </c>
      <c r="AQ66" s="1">
        <f t="shared" si="30"/>
        <v>0.18029991412997315</v>
      </c>
      <c r="AR66" s="1">
        <f t="shared" si="30"/>
        <v>356.72172890821525</v>
      </c>
      <c r="AS66" s="1">
        <f t="shared" si="30"/>
        <v>4.0216360720249913</v>
      </c>
      <c r="AT66" s="1">
        <f t="shared" si="30"/>
        <v>6.2283819981591426</v>
      </c>
      <c r="AU66" s="1">
        <f t="shared" si="30"/>
        <v>39.843713950296781</v>
      </c>
      <c r="AV66" s="1">
        <f t="shared" si="30"/>
        <v>0.19971000788152343</v>
      </c>
      <c r="AW66" s="1">
        <f t="shared" si="30"/>
        <v>0</v>
      </c>
      <c r="AX66" s="1">
        <f t="shared" si="30"/>
        <v>4.4031674399378264</v>
      </c>
      <c r="AY66" s="1">
        <f t="shared" si="30"/>
        <v>1574.1821589389108</v>
      </c>
      <c r="AZ66" s="1">
        <f t="shared" si="30"/>
        <v>1129.1220538886719</v>
      </c>
      <c r="BA66" s="1">
        <f t="shared" si="30"/>
        <v>445.06010505023789</v>
      </c>
      <c r="BB66" s="1">
        <f t="shared" si="30"/>
        <v>0.22969173002199095</v>
      </c>
      <c r="BC66" s="1">
        <f t="shared" si="30"/>
        <v>5.4252821640569399E-3</v>
      </c>
      <c r="BD66" s="1">
        <f t="shared" si="30"/>
        <v>174.55229216752832</v>
      </c>
      <c r="BE66" s="1">
        <f t="shared" si="30"/>
        <v>0.4205995569812101</v>
      </c>
      <c r="BF66" s="1">
        <f t="shared" si="30"/>
        <v>367.96291913997612</v>
      </c>
      <c r="BG66" s="1">
        <f t="shared" si="30"/>
        <v>1.991050371203227</v>
      </c>
      <c r="BH66" s="1">
        <f t="shared" si="30"/>
        <v>0.45891308762821248</v>
      </c>
      <c r="BI66" s="1">
        <f t="shared" si="30"/>
        <v>525.75684849286461</v>
      </c>
      <c r="BJ66" s="1">
        <f t="shared" si="30"/>
        <v>36.439229418828504</v>
      </c>
      <c r="BK66" s="1">
        <f t="shared" si="30"/>
        <v>0.67933521420658338</v>
      </c>
      <c r="BL66" s="1">
        <f t="shared" si="30"/>
        <v>2.1713536092417729</v>
      </c>
      <c r="BM66" s="1">
        <f t="shared" si="30"/>
        <v>1.6715854428809972E-2</v>
      </c>
      <c r="BN66" s="1">
        <f t="shared" si="30"/>
        <v>73.818575183672579</v>
      </c>
      <c r="BO66" s="1">
        <f t="shared" si="30"/>
        <v>85.072769444812195</v>
      </c>
      <c r="BP66" s="1">
        <f t="shared" si="30"/>
        <v>0</v>
      </c>
      <c r="BQ66" s="1">
        <f t="shared" si="30"/>
        <v>27.906309860823498</v>
      </c>
      <c r="BR66" s="1">
        <f t="shared" si="30"/>
        <v>95.299860649164813</v>
      </c>
      <c r="BS66" s="1">
        <f t="shared" si="30"/>
        <v>0</v>
      </c>
      <c r="BT66" s="1">
        <f t="shared" si="30"/>
        <v>85.009716897038629</v>
      </c>
      <c r="BU66" s="1">
        <f>SUM(BU51:BU60)</f>
        <v>2918.6188858942737</v>
      </c>
      <c r="BV66" s="1">
        <f t="shared" ref="BV66" si="31">SUM(BV51:BV60)</f>
        <v>28.223863419089245</v>
      </c>
      <c r="BW66" s="76"/>
      <c r="BX66" s="94"/>
      <c r="BY66" s="94"/>
      <c r="BZ66" s="94"/>
      <c r="CA66" s="94"/>
      <c r="CB66" s="94"/>
      <c r="CC66" s="94"/>
      <c r="CD66" s="94"/>
    </row>
    <row r="67" spans="1:82">
      <c r="A67" s="68"/>
      <c r="I67" s="94"/>
      <c r="J67" s="94"/>
      <c r="L67" s="76"/>
      <c r="M67" s="76"/>
      <c r="N67" s="76"/>
      <c r="O67" s="76"/>
      <c r="Q67" s="76"/>
      <c r="R67" s="76"/>
      <c r="S67" s="76"/>
      <c r="T67" s="76"/>
      <c r="U67" s="76"/>
      <c r="V67" s="76"/>
      <c r="W67" s="76"/>
      <c r="Y67" s="76"/>
      <c r="Z67" s="76"/>
      <c r="AA67" s="76"/>
      <c r="AB67" s="76"/>
      <c r="AC67" s="76"/>
      <c r="AD67" s="76"/>
      <c r="AF67" s="76"/>
      <c r="AG67" s="76"/>
      <c r="AH67" s="76"/>
      <c r="AI67" s="76"/>
      <c r="AJ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T67" s="76"/>
      <c r="BU67" s="76"/>
      <c r="BV67" s="76"/>
      <c r="BW67" s="76"/>
      <c r="BX67" s="94"/>
      <c r="BY67" s="94"/>
      <c r="BZ67" s="94"/>
      <c r="CA67" s="94"/>
      <c r="CB67" s="94"/>
      <c r="CC67" s="94"/>
      <c r="CD67" s="94"/>
    </row>
    <row r="68" spans="1:82">
      <c r="A68" s="68"/>
      <c r="I68" s="94"/>
      <c r="J68" s="94"/>
      <c r="L68" s="76"/>
      <c r="M68" s="76"/>
      <c r="N68" s="76"/>
      <c r="O68" s="76"/>
      <c r="Q68" s="76"/>
      <c r="R68" s="76"/>
      <c r="S68" s="76"/>
      <c r="T68" s="76"/>
      <c r="U68" s="76"/>
      <c r="V68" s="76"/>
      <c r="W68" s="76"/>
      <c r="Y68" s="76"/>
      <c r="Z68" s="76"/>
      <c r="AA68" s="76"/>
      <c r="AB68" s="76"/>
      <c r="AC68" s="76"/>
      <c r="AD68" s="76"/>
      <c r="AF68" s="76"/>
      <c r="AG68" s="76"/>
      <c r="AH68" s="76"/>
      <c r="AI68" s="76"/>
      <c r="AJ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T68" s="76"/>
      <c r="BU68" s="76"/>
      <c r="BV68" s="76"/>
      <c r="BW68" s="76"/>
      <c r="BX68" s="94"/>
      <c r="BY68" s="94"/>
      <c r="BZ68" s="94"/>
      <c r="CA68" s="94"/>
      <c r="CB68" s="94"/>
      <c r="CC68" s="94"/>
      <c r="CD68" s="94"/>
    </row>
    <row r="69" spans="1:82">
      <c r="A69" s="10"/>
      <c r="I69" s="94"/>
      <c r="J69" s="94"/>
      <c r="L69" s="76"/>
      <c r="M69" s="76"/>
      <c r="N69" s="76"/>
      <c r="O69" s="76"/>
      <c r="Q69" s="76"/>
      <c r="R69" s="76"/>
      <c r="S69" s="76"/>
      <c r="T69" s="76"/>
      <c r="U69" s="76"/>
      <c r="V69" s="76"/>
      <c r="W69" s="76"/>
      <c r="Y69" s="76"/>
      <c r="Z69" s="76"/>
      <c r="AA69" s="76"/>
      <c r="AB69" s="76"/>
      <c r="AC69" s="76"/>
      <c r="AD69" s="76"/>
      <c r="AF69" s="76"/>
      <c r="AG69" s="76"/>
      <c r="AH69" s="76"/>
      <c r="AI69" s="76"/>
      <c r="AJ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T69" s="76"/>
      <c r="BU69" s="76"/>
      <c r="BV69" s="76"/>
      <c r="BW69" s="76"/>
      <c r="BX69" s="94"/>
      <c r="BY69" s="94"/>
      <c r="BZ69" s="94"/>
      <c r="CA69" s="94"/>
      <c r="CB69" s="94"/>
      <c r="CC69" s="94"/>
      <c r="CD69" s="94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T114"/>
  <sheetViews>
    <sheetView zoomScale="85" zoomScaleNormal="85" workbookViewId="0">
      <pane xSplit="1" ySplit="2" topLeftCell="M3" activePane="bottomRight" state="frozen"/>
      <selection pane="bottomRight" activeCell="O19" sqref="O19"/>
      <selection pane="bottomLeft" activeCell="J2" sqref="J2"/>
      <selection pane="topRight" activeCell="J2" sqref="J2"/>
    </sheetView>
  </sheetViews>
  <sheetFormatPr defaultColWidth="9.140625" defaultRowHeight="15"/>
  <cols>
    <col min="1" max="1" width="21.5703125" style="22" customWidth="1"/>
    <col min="2" max="2" width="11.7109375" style="22" customWidth="1"/>
    <col min="3" max="3" width="10.140625" style="22" customWidth="1"/>
    <col min="4" max="4" width="9.7109375" style="22" customWidth="1"/>
    <col min="5" max="5" width="10.42578125" style="22" customWidth="1"/>
    <col min="6" max="6" width="10.5703125" style="22" customWidth="1"/>
    <col min="7" max="8" width="9.85546875" style="22" customWidth="1"/>
    <col min="9" max="12" width="9.85546875" style="56" customWidth="1"/>
    <col min="13" max="14" width="9.85546875" style="22" customWidth="1"/>
    <col min="15" max="15" width="9.85546875" style="56" customWidth="1"/>
    <col min="16" max="16" width="9.140625" style="22"/>
    <col min="17" max="17" width="17.42578125" style="22" customWidth="1"/>
    <col min="18" max="18" width="7.7109375" style="76" bestFit="1" customWidth="1"/>
    <col min="19" max="19" width="6.7109375" style="22" bestFit="1" customWidth="1"/>
    <col min="20" max="20" width="9.7109375" style="75" bestFit="1" customWidth="1"/>
    <col min="21" max="21" width="7.7109375" style="22" bestFit="1" customWidth="1"/>
    <col min="22" max="22" width="14.5703125" style="22" bestFit="1" customWidth="1"/>
    <col min="23" max="23" width="7.7109375" style="22" bestFit="1" customWidth="1"/>
    <col min="24" max="24" width="7.7109375" style="75" customWidth="1"/>
    <col min="25" max="25" width="6.7109375" style="22" bestFit="1" customWidth="1"/>
    <col min="26" max="26" width="12.85546875" style="75" bestFit="1" customWidth="1"/>
    <col min="27" max="27" width="9.28515625" style="22" bestFit="1" customWidth="1"/>
    <col min="28" max="28" width="10.28515625" style="22" bestFit="1" customWidth="1"/>
    <col min="29" max="29" width="7.7109375" style="22" bestFit="1" customWidth="1"/>
    <col min="30" max="32" width="6.7109375" style="22" bestFit="1" customWidth="1"/>
    <col min="33" max="33" width="6.7109375" style="75" customWidth="1"/>
    <col min="34" max="34" width="7.7109375" style="22" bestFit="1" customWidth="1"/>
    <col min="35" max="35" width="15.42578125" style="22" bestFit="1" customWidth="1"/>
    <col min="36" max="36" width="12.7109375" style="22" bestFit="1" customWidth="1"/>
    <col min="37" max="37" width="6.5703125" style="22" bestFit="1" customWidth="1"/>
    <col min="38" max="39" width="6.7109375" style="22" bestFit="1" customWidth="1"/>
    <col min="40" max="40" width="6.7109375" style="75" customWidth="1"/>
    <col min="41" max="41" width="6.7109375" style="22" bestFit="1" customWidth="1"/>
    <col min="42" max="42" width="7.7109375" style="22" bestFit="1" customWidth="1"/>
    <col min="43" max="43" width="6.7109375" style="22" bestFit="1" customWidth="1"/>
    <col min="44" max="44" width="7.7109375" style="22" bestFit="1" customWidth="1"/>
    <col min="45" max="45" width="10" style="22" bestFit="1" customWidth="1"/>
    <col min="46" max="46" width="9.28515625" style="75" bestFit="1" customWidth="1"/>
    <col min="47" max="47" width="7.7109375" style="22" bestFit="1" customWidth="1"/>
    <col min="48" max="48" width="6.7109375" style="22" bestFit="1" customWidth="1"/>
    <col min="49" max="49" width="7.7109375" style="22" bestFit="1" customWidth="1"/>
    <col min="50" max="50" width="6.7109375" style="22" bestFit="1" customWidth="1"/>
    <col min="51" max="51" width="7.7109375" style="22" bestFit="1" customWidth="1"/>
    <col min="52" max="52" width="4.28515625" style="22" bestFit="1" customWidth="1"/>
    <col min="53" max="53" width="9.28515625" style="22" bestFit="1" customWidth="1"/>
    <col min="54" max="54" width="5.7109375" style="22" bestFit="1" customWidth="1"/>
    <col min="55" max="55" width="6.7109375" style="22" bestFit="1" customWidth="1"/>
    <col min="56" max="56" width="7.7109375" style="22" bestFit="1" customWidth="1"/>
    <col min="57" max="57" width="4.140625" style="22" bestFit="1" customWidth="1"/>
    <col min="58" max="58" width="5.85546875" style="22" bestFit="1" customWidth="1"/>
    <col min="59" max="59" width="6.7109375" style="22" bestFit="1" customWidth="1"/>
    <col min="60" max="61" width="9.28515625" style="22" bestFit="1" customWidth="1"/>
    <col min="62" max="62" width="7.7109375" style="22" bestFit="1" customWidth="1"/>
    <col min="63" max="63" width="5.140625" style="22" bestFit="1" customWidth="1"/>
    <col min="64" max="64" width="5.28515625" style="22" bestFit="1" customWidth="1"/>
    <col min="65" max="65" width="8.7109375" style="22" bestFit="1" customWidth="1"/>
    <col min="66" max="66" width="5.7109375" style="22" bestFit="1" customWidth="1"/>
    <col min="67" max="67" width="7.85546875" style="22" bestFit="1" customWidth="1"/>
    <col min="68" max="68" width="5.85546875" style="22" bestFit="1" customWidth="1"/>
    <col min="69" max="69" width="6" style="22" bestFit="1" customWidth="1"/>
    <col min="70" max="70" width="7.7109375" style="22" bestFit="1" customWidth="1"/>
    <col min="71" max="71" width="6.7109375" style="22" bestFit="1" customWidth="1"/>
    <col min="72" max="72" width="5.7109375" style="22" bestFit="1" customWidth="1"/>
    <col min="73" max="73" width="6.7109375" style="22" bestFit="1" customWidth="1"/>
    <col min="74" max="74" width="4.140625" style="22" bestFit="1" customWidth="1"/>
    <col min="75" max="75" width="7.7109375" style="22" bestFit="1" customWidth="1"/>
    <col min="76" max="76" width="8" style="22" bestFit="1" customWidth="1"/>
    <col min="77" max="77" width="5.28515625" style="22" bestFit="1" customWidth="1"/>
    <col min="78" max="78" width="6.7109375" style="22" bestFit="1" customWidth="1"/>
    <col min="79" max="79" width="7.7109375" style="22" bestFit="1" customWidth="1"/>
    <col min="80" max="80" width="7.7109375" style="75" customWidth="1"/>
    <col min="81" max="82" width="9.28515625" style="22" bestFit="1" customWidth="1"/>
    <col min="83" max="83" width="7.7109375" style="22" bestFit="1" customWidth="1"/>
    <col min="84" max="84" width="6.7109375" style="22" customWidth="1"/>
    <col min="85" max="91" width="9.140625" style="22"/>
    <col min="92" max="95" width="9.140625" style="56"/>
    <col min="96" max="97" width="9.140625" style="22"/>
    <col min="98" max="98" width="9.140625" style="56"/>
    <col min="99" max="16384" width="9.140625" style="22"/>
  </cols>
  <sheetData>
    <row r="1" spans="1:98">
      <c r="A1" s="94"/>
      <c r="B1" s="94" t="s">
        <v>313</v>
      </c>
      <c r="C1" s="94"/>
      <c r="D1" s="94"/>
      <c r="E1" s="94"/>
      <c r="F1" s="94"/>
      <c r="G1" s="94"/>
      <c r="H1" s="94"/>
      <c r="M1" s="94"/>
      <c r="N1" s="94"/>
      <c r="P1" s="94"/>
      <c r="Q1" s="94" t="s">
        <v>362</v>
      </c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 t="s">
        <v>401</v>
      </c>
      <c r="CH1" s="94"/>
      <c r="CI1" s="94"/>
      <c r="CJ1" s="94"/>
      <c r="CK1" s="94"/>
      <c r="CL1" s="94"/>
      <c r="CM1" s="94"/>
      <c r="CR1" s="94"/>
      <c r="CS1" s="94"/>
    </row>
    <row r="2" spans="1:98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73" t="s">
        <v>317</v>
      </c>
      <c r="J2" s="73" t="s">
        <v>318</v>
      </c>
      <c r="K2" s="73" t="s">
        <v>319</v>
      </c>
      <c r="L2" s="73" t="s">
        <v>320</v>
      </c>
      <c r="M2" s="73" t="s">
        <v>321</v>
      </c>
      <c r="N2" s="73" t="s">
        <v>322</v>
      </c>
      <c r="O2" s="73" t="s">
        <v>323</v>
      </c>
      <c r="P2" s="94"/>
      <c r="Q2" s="94" t="s">
        <v>324</v>
      </c>
      <c r="R2" s="74" t="s">
        <v>325</v>
      </c>
      <c r="S2" s="94" t="s">
        <v>35</v>
      </c>
      <c r="T2" s="94" t="s">
        <v>37</v>
      </c>
      <c r="U2" s="94" t="s">
        <v>39</v>
      </c>
      <c r="V2" s="94" t="s">
        <v>41</v>
      </c>
      <c r="W2" s="94" t="s">
        <v>43</v>
      </c>
      <c r="X2" s="94" t="s">
        <v>326</v>
      </c>
      <c r="Y2" s="94" t="s">
        <v>45</v>
      </c>
      <c r="Z2" s="94" t="s">
        <v>47</v>
      </c>
      <c r="AA2" s="94" t="s">
        <v>49</v>
      </c>
      <c r="AB2" s="94" t="s">
        <v>53</v>
      </c>
      <c r="AC2" s="94" t="s">
        <v>55</v>
      </c>
      <c r="AD2" s="94" t="s">
        <v>57</v>
      </c>
      <c r="AE2" s="94" t="s">
        <v>59</v>
      </c>
      <c r="AF2" s="94" t="s">
        <v>61</v>
      </c>
      <c r="AG2" s="94" t="s">
        <v>327</v>
      </c>
      <c r="AH2" s="94" t="s">
        <v>63</v>
      </c>
      <c r="AI2" s="94" t="s">
        <v>65</v>
      </c>
      <c r="AJ2" s="94" t="s">
        <v>434</v>
      </c>
      <c r="AK2" s="94" t="s">
        <v>69</v>
      </c>
      <c r="AL2" s="94" t="s">
        <v>71</v>
      </c>
      <c r="AM2" s="94" t="s">
        <v>73</v>
      </c>
      <c r="AN2" s="94" t="s">
        <v>328</v>
      </c>
      <c r="AO2" s="94" t="s">
        <v>75</v>
      </c>
      <c r="AP2" s="94" t="s">
        <v>77</v>
      </c>
      <c r="AQ2" s="94" t="s">
        <v>79</v>
      </c>
      <c r="AR2" s="94" t="s">
        <v>81</v>
      </c>
      <c r="AS2" s="94" t="s">
        <v>83</v>
      </c>
      <c r="AT2" s="94" t="s">
        <v>329</v>
      </c>
      <c r="AU2" s="94" t="s">
        <v>85</v>
      </c>
      <c r="AV2" s="94" t="s">
        <v>87</v>
      </c>
      <c r="AW2" s="94" t="s">
        <v>161</v>
      </c>
      <c r="AX2" s="94" t="s">
        <v>91</v>
      </c>
      <c r="AY2" s="94" t="s">
        <v>93</v>
      </c>
      <c r="AZ2" s="94" t="s">
        <v>95</v>
      </c>
      <c r="BA2" s="94" t="s">
        <v>97</v>
      </c>
      <c r="BB2" s="94" t="s">
        <v>99</v>
      </c>
      <c r="BC2" s="94" t="s">
        <v>101</v>
      </c>
      <c r="BD2" s="94" t="s">
        <v>103</v>
      </c>
      <c r="BE2" s="94" t="s">
        <v>105</v>
      </c>
      <c r="BF2" s="94" t="s">
        <v>107</v>
      </c>
      <c r="BG2" s="94" t="s">
        <v>109</v>
      </c>
      <c r="BH2" s="94" t="s">
        <v>162</v>
      </c>
      <c r="BI2" s="94" t="s">
        <v>163</v>
      </c>
      <c r="BJ2" s="94" t="s">
        <v>111</v>
      </c>
      <c r="BK2" s="94" t="s">
        <v>113</v>
      </c>
      <c r="BL2" s="94" t="s">
        <v>115</v>
      </c>
      <c r="BM2" s="94" t="s">
        <v>117</v>
      </c>
      <c r="BN2" s="94" t="s">
        <v>119</v>
      </c>
      <c r="BO2" s="94" t="s">
        <v>121</v>
      </c>
      <c r="BP2" s="94" t="s">
        <v>123</v>
      </c>
      <c r="BQ2" s="94" t="s">
        <v>125</v>
      </c>
      <c r="BR2" s="94" t="s">
        <v>127</v>
      </c>
      <c r="BS2" s="94" t="s">
        <v>129</v>
      </c>
      <c r="BT2" s="94" t="s">
        <v>131</v>
      </c>
      <c r="BU2" s="94" t="s">
        <v>133</v>
      </c>
      <c r="BV2" s="94" t="s">
        <v>135</v>
      </c>
      <c r="BW2" s="94" t="s">
        <v>139</v>
      </c>
      <c r="BX2" s="94" t="s">
        <v>141</v>
      </c>
      <c r="BY2" s="94" t="s">
        <v>143</v>
      </c>
      <c r="BZ2" s="94" t="s">
        <v>145</v>
      </c>
      <c r="CA2" s="94" t="s">
        <v>147</v>
      </c>
      <c r="CB2" s="94" t="s">
        <v>149</v>
      </c>
      <c r="CC2" s="94" t="s">
        <v>151</v>
      </c>
      <c r="CD2" s="94" t="s">
        <v>153</v>
      </c>
      <c r="CE2" s="94" t="s">
        <v>155</v>
      </c>
      <c r="CF2" s="94"/>
      <c r="CG2" s="94" t="s">
        <v>53</v>
      </c>
      <c r="CH2" s="94" t="s">
        <v>81</v>
      </c>
      <c r="CI2" s="94" t="s">
        <v>161</v>
      </c>
      <c r="CJ2" s="94" t="s">
        <v>162</v>
      </c>
      <c r="CK2" s="94" t="s">
        <v>163</v>
      </c>
      <c r="CL2" s="94" t="s">
        <v>139</v>
      </c>
      <c r="CM2" s="94" t="s">
        <v>164</v>
      </c>
      <c r="CN2" s="56" t="s">
        <v>317</v>
      </c>
      <c r="CO2" s="56" t="s">
        <v>318</v>
      </c>
      <c r="CP2" s="56" t="s">
        <v>319</v>
      </c>
      <c r="CQ2" s="56" t="s">
        <v>320</v>
      </c>
      <c r="CR2" s="94" t="s">
        <v>321</v>
      </c>
      <c r="CS2" s="94" t="s">
        <v>322</v>
      </c>
      <c r="CT2" s="56" t="s">
        <v>323</v>
      </c>
    </row>
    <row r="3" spans="1:98">
      <c r="A3" s="94" t="s">
        <v>166</v>
      </c>
      <c r="B3" s="76">
        <v>23527.953937000009</v>
      </c>
      <c r="C3" s="76">
        <v>388.86098899999996</v>
      </c>
      <c r="D3" s="76">
        <v>460.36859799999979</v>
      </c>
      <c r="E3" s="76">
        <v>2517.9062650000005</v>
      </c>
      <c r="F3" s="76">
        <v>2133.8188480000008</v>
      </c>
      <c r="G3" s="76">
        <v>219.41863600000036</v>
      </c>
      <c r="H3" s="76">
        <v>5589.8764750000028</v>
      </c>
      <c r="I3" s="76">
        <v>213.62977499999946</v>
      </c>
      <c r="J3" s="76">
        <v>123.29102800000005</v>
      </c>
      <c r="K3" s="76">
        <v>442.72696900000034</v>
      </c>
      <c r="L3" s="76">
        <v>292.53606299999961</v>
      </c>
      <c r="M3" s="76">
        <v>65.232167999999916</v>
      </c>
      <c r="N3" s="76">
        <v>15.691590000000046</v>
      </c>
      <c r="O3" s="76">
        <v>62.093878999999902</v>
      </c>
      <c r="P3" s="94"/>
      <c r="Q3" s="94" t="s">
        <v>166</v>
      </c>
      <c r="R3" s="76">
        <v>335.72283527974747</v>
      </c>
      <c r="S3" s="76">
        <v>51.326199493747154</v>
      </c>
      <c r="T3" s="76">
        <v>65.228738228215093</v>
      </c>
      <c r="U3" s="76">
        <v>213.61852068064491</v>
      </c>
      <c r="V3" s="76">
        <v>213.61852068064491</v>
      </c>
      <c r="W3" s="76">
        <v>109.64316891254816</v>
      </c>
      <c r="X3" s="76">
        <v>112.3651794731329</v>
      </c>
      <c r="Y3" s="76">
        <v>123.28461254624098</v>
      </c>
      <c r="Z3" s="76">
        <v>15.690777355125222</v>
      </c>
      <c r="AA3" s="76">
        <v>468.86845137394909</v>
      </c>
      <c r="AB3" s="76">
        <v>23526.775833731823</v>
      </c>
      <c r="AC3" s="76">
        <v>181.72498181044418</v>
      </c>
      <c r="AD3" s="76">
        <v>84.620504495548218</v>
      </c>
      <c r="AE3" s="76">
        <v>32.877333842622569</v>
      </c>
      <c r="AF3" s="76">
        <v>3.744600180876966</v>
      </c>
      <c r="AG3" s="76">
        <v>65.199664489340336</v>
      </c>
      <c r="AH3" s="76">
        <v>442.70379564855119</v>
      </c>
      <c r="AI3" s="76">
        <v>442.70379564855119</v>
      </c>
      <c r="AJ3" s="76">
        <v>3948652.719939373</v>
      </c>
      <c r="AK3" s="76">
        <v>0</v>
      </c>
      <c r="AL3" s="76">
        <v>47.393740275439747</v>
      </c>
      <c r="AM3" s="76">
        <v>10.266775615774172</v>
      </c>
      <c r="AN3" s="76">
        <v>508.72246298238065</v>
      </c>
      <c r="AO3" s="76">
        <v>66.846607449464003</v>
      </c>
      <c r="AP3" s="76">
        <v>292.52161124016772</v>
      </c>
      <c r="AQ3" s="76">
        <v>62.090652812320755</v>
      </c>
      <c r="AR3" s="76">
        <v>388.84146059855493</v>
      </c>
      <c r="AS3" s="76">
        <v>0</v>
      </c>
      <c r="AT3" s="76">
        <v>5748.7299552792438</v>
      </c>
      <c r="AU3" s="76">
        <v>414.30936261446124</v>
      </c>
      <c r="AV3" s="76">
        <v>46.03439475906238</v>
      </c>
      <c r="AW3" s="76">
        <v>460.34375737352377</v>
      </c>
      <c r="AX3" s="76">
        <v>0</v>
      </c>
      <c r="AY3" s="76">
        <v>230.51191418921172</v>
      </c>
      <c r="AZ3" s="76">
        <v>5.9842389401279783E-2</v>
      </c>
      <c r="BA3" s="76">
        <v>1413.150782254045</v>
      </c>
      <c r="BB3" s="76">
        <v>2.4888254401252228E-2</v>
      </c>
      <c r="BC3" s="76">
        <v>7.2142235553938834</v>
      </c>
      <c r="BD3" s="76">
        <v>77.220356303179628</v>
      </c>
      <c r="BE3" s="76">
        <v>2.3123465129493981E-2</v>
      </c>
      <c r="BF3" s="76">
        <v>0</v>
      </c>
      <c r="BG3" s="76">
        <v>1.7476920611562139</v>
      </c>
      <c r="BH3" s="76">
        <v>2517.8942006672637</v>
      </c>
      <c r="BI3" s="76">
        <v>2133.8262376376724</v>
      </c>
      <c r="BJ3" s="76">
        <v>384.06796302959128</v>
      </c>
      <c r="BK3" s="76">
        <v>2.2916526080126981E-2</v>
      </c>
      <c r="BL3" s="76">
        <v>4.0927857433709774E-3</v>
      </c>
      <c r="BM3" s="76">
        <v>10.739684567646067</v>
      </c>
      <c r="BN3" s="76">
        <v>1.0720481736470511</v>
      </c>
      <c r="BO3" s="76">
        <v>831.65729338448045</v>
      </c>
      <c r="BP3" s="76">
        <v>5.5190796267574962</v>
      </c>
      <c r="BQ3" s="76">
        <v>2.4789983438879619</v>
      </c>
      <c r="BR3" s="76">
        <v>1188.0648154047965</v>
      </c>
      <c r="BS3" s="76">
        <v>31.906609654479542</v>
      </c>
      <c r="BT3" s="76">
        <v>4.3464114220362997E-2</v>
      </c>
      <c r="BU3" s="76">
        <v>7.9299782776390737</v>
      </c>
      <c r="BV3" s="76">
        <v>3.740404112612089E-3</v>
      </c>
      <c r="BW3" s="76">
        <v>219.40707531098948</v>
      </c>
      <c r="BX3" s="76">
        <v>1366.8099176015355</v>
      </c>
      <c r="BY3" s="76">
        <v>0</v>
      </c>
      <c r="BZ3" s="76">
        <v>167.16256453541303</v>
      </c>
      <c r="CA3" s="76">
        <v>225.90326360996133</v>
      </c>
      <c r="CB3" s="76">
        <v>0</v>
      </c>
      <c r="CC3" s="76">
        <v>872.97726497061149</v>
      </c>
      <c r="CD3" s="76">
        <v>5589.5960803364269</v>
      </c>
      <c r="CE3" s="76">
        <v>153.93818089890067</v>
      </c>
      <c r="CF3" s="76"/>
      <c r="CG3" s="41">
        <f t="shared" ref="CG3:CG34" si="0">(AB3-B3)/(B3+1E-50)</f>
        <v>-5.0072491273193544E-5</v>
      </c>
      <c r="CH3" s="41">
        <f t="shared" ref="CH3:CH34" si="1">(AR3-C3)/(C3+1E-50)</f>
        <v>-5.0219492305589525E-5</v>
      </c>
      <c r="CI3" s="41">
        <f t="shared" ref="CI3:CI34" si="2">(AW3-D3)/(D3+1E-50)</f>
        <v>-5.3958125258622872E-5</v>
      </c>
      <c r="CJ3" s="41">
        <f t="shared" ref="CJ3:CJ34" si="3">(BH3-E3)/(E3+1E-50)</f>
        <v>-4.7914145592020491E-6</v>
      </c>
      <c r="CK3" s="41">
        <f t="shared" ref="CK3:CK34" si="4">(BI3-F3)/(F3+1E-50)</f>
        <v>3.4631045079333921E-6</v>
      </c>
      <c r="CL3" s="41">
        <f t="shared" ref="CL3:CL34" si="5">(BW3-G3)/(G3+1E-50)</f>
        <v>-5.2687817323219086E-5</v>
      </c>
      <c r="CM3" s="41">
        <f t="shared" ref="CM3:CM34" si="6">(CD3-H3)/(H3+1E-50)</f>
        <v>-5.0161155587228237E-5</v>
      </c>
      <c r="CN3" s="81">
        <f t="shared" ref="CN3:CN34" si="7">(V3-I3)/(I3+1E-50)</f>
        <v>-5.2681417440753066E-5</v>
      </c>
      <c r="CO3" s="81">
        <f t="shared" ref="CO3:CO34" si="8">(Y3-J3)/(J3+1E-50)</f>
        <v>-5.2035041504198176E-5</v>
      </c>
      <c r="CP3" s="81">
        <f t="shared" ref="CP3:CP34" si="9">(AI3-K3)/(K3+1E-50)</f>
        <v>-5.234230817582114E-5</v>
      </c>
      <c r="CQ3" s="81">
        <f t="shared" ref="CQ3:CQ34" si="10">(AP3-L3)/(L3+1E-50)</f>
        <v>-4.9401635079432426E-5</v>
      </c>
      <c r="CR3" s="80">
        <f>(T3-M3)/(M3+1E-50)</f>
        <v>-5.2577921138897182E-5</v>
      </c>
      <c r="CS3" s="80">
        <f>(Z3-N3)/(N3+1E-50)</f>
        <v>-5.178856156855829E-5</v>
      </c>
      <c r="CT3" s="81">
        <f t="shared" ref="CT3:CT34" si="11">(AQ3-O3)/(O3+1E-50)</f>
        <v>-5.1956613616402097E-5</v>
      </c>
    </row>
    <row r="4" spans="1:98">
      <c r="A4" s="94" t="s">
        <v>168</v>
      </c>
      <c r="B4" s="76">
        <v>171316.16403399938</v>
      </c>
      <c r="C4" s="76">
        <v>2816.6197149998325</v>
      </c>
      <c r="D4" s="76">
        <v>2588.7724790000143</v>
      </c>
      <c r="E4" s="76">
        <v>17652.143421999885</v>
      </c>
      <c r="F4" s="76">
        <v>14959.443331000291</v>
      </c>
      <c r="G4" s="76">
        <v>1364.2501209999655</v>
      </c>
      <c r="H4" s="76">
        <v>40488.917524997814</v>
      </c>
      <c r="I4" s="76">
        <v>1167.9744770000239</v>
      </c>
      <c r="J4" s="76">
        <v>313.59753999999356</v>
      </c>
      <c r="K4" s="76">
        <v>1750.5692299999005</v>
      </c>
      <c r="L4" s="76">
        <v>1605.6171849999951</v>
      </c>
      <c r="M4" s="76">
        <v>356.80360700001148</v>
      </c>
      <c r="N4" s="76">
        <v>189.55192000000125</v>
      </c>
      <c r="O4" s="76">
        <v>338.68494200002192</v>
      </c>
      <c r="P4" s="94"/>
      <c r="Q4" s="94" t="s">
        <v>168</v>
      </c>
      <c r="R4" s="76">
        <v>3271.0510318962424</v>
      </c>
      <c r="S4" s="76">
        <v>565.49327838296949</v>
      </c>
      <c r="T4" s="76">
        <v>356.80354307101396</v>
      </c>
      <c r="U4" s="76">
        <v>1167.9740148239164</v>
      </c>
      <c r="V4" s="76">
        <v>1167.9740148239164</v>
      </c>
      <c r="W4" s="76">
        <v>918.00650769319611</v>
      </c>
      <c r="X4" s="76">
        <v>51.186536771857476</v>
      </c>
      <c r="Y4" s="76">
        <v>313.59742515004177</v>
      </c>
      <c r="Z4" s="76">
        <v>189.55184638049175</v>
      </c>
      <c r="AA4" s="76">
        <v>4132.8417762319259</v>
      </c>
      <c r="AB4" s="76">
        <v>171316.11299390439</v>
      </c>
      <c r="AC4" s="76">
        <v>1359.2862097486907</v>
      </c>
      <c r="AD4" s="76">
        <v>545.80225284796393</v>
      </c>
      <c r="AE4" s="76">
        <v>388.36060265374334</v>
      </c>
      <c r="AF4" s="76">
        <v>234.85506868792712</v>
      </c>
      <c r="AG4" s="76">
        <v>370.01233317681476</v>
      </c>
      <c r="AH4" s="76">
        <v>1750.5688728429923</v>
      </c>
      <c r="AI4" s="76">
        <v>1750.5688728429923</v>
      </c>
      <c r="AJ4" s="76">
        <v>24552301.028562751</v>
      </c>
      <c r="AK4" s="76">
        <v>0</v>
      </c>
      <c r="AL4" s="76">
        <v>537.57909796188835</v>
      </c>
      <c r="AM4" s="76">
        <v>94.462005662096018</v>
      </c>
      <c r="AN4" s="76">
        <v>4114.5454506024626</v>
      </c>
      <c r="AO4" s="76">
        <v>653.24842980246171</v>
      </c>
      <c r="AP4" s="76">
        <v>1605.6217484189074</v>
      </c>
      <c r="AQ4" s="76">
        <v>338.684957546573</v>
      </c>
      <c r="AR4" s="76">
        <v>2816.6190334685862</v>
      </c>
      <c r="AS4" s="76">
        <v>0</v>
      </c>
      <c r="AT4" s="76">
        <v>41794.356438287679</v>
      </c>
      <c r="AU4" s="76">
        <v>2329.894323883399</v>
      </c>
      <c r="AV4" s="76">
        <v>258.87715287725433</v>
      </c>
      <c r="AW4" s="76">
        <v>2588.7714767606526</v>
      </c>
      <c r="AX4" s="76">
        <v>0</v>
      </c>
      <c r="AY4" s="76">
        <v>2154.4974771390321</v>
      </c>
      <c r="AZ4" s="76">
        <v>5.9099223549518499E-2</v>
      </c>
      <c r="BA4" s="76">
        <v>11768.122356580563</v>
      </c>
      <c r="BB4" s="76">
        <v>0</v>
      </c>
      <c r="BC4" s="76">
        <v>109.88635962863147</v>
      </c>
      <c r="BD4" s="76">
        <v>1318.5260551065119</v>
      </c>
      <c r="BE4" s="76">
        <v>0.17419321548261923</v>
      </c>
      <c r="BF4" s="76">
        <v>0</v>
      </c>
      <c r="BG4" s="76">
        <v>133.02366415560218</v>
      </c>
      <c r="BH4" s="76">
        <v>17651.59746297801</v>
      </c>
      <c r="BI4" s="76">
        <v>14958.897992104818</v>
      </c>
      <c r="BJ4" s="76">
        <v>2692.6994708731941</v>
      </c>
      <c r="BK4" s="76">
        <v>5.1466964771760972</v>
      </c>
      <c r="BL4" s="76">
        <v>5.8171192692207233E-2</v>
      </c>
      <c r="BM4" s="76">
        <v>77.821615437446638</v>
      </c>
      <c r="BN4" s="76">
        <v>59.85768466320544</v>
      </c>
      <c r="BO4" s="76">
        <v>5396.4318853106079</v>
      </c>
      <c r="BP4" s="76">
        <v>24.490265869034435</v>
      </c>
      <c r="BQ4" s="76">
        <v>30.733425558193737</v>
      </c>
      <c r="BR4" s="76">
        <v>7709.1490222424281</v>
      </c>
      <c r="BS4" s="76">
        <v>200.73851410454262</v>
      </c>
      <c r="BT4" s="76">
        <v>1.0258134347211427</v>
      </c>
      <c r="BU4" s="76">
        <v>92.433984196619235</v>
      </c>
      <c r="BV4" s="76">
        <v>8.0056392913749691E-2</v>
      </c>
      <c r="BW4" s="76">
        <v>1364.2497277707196</v>
      </c>
      <c r="BX4" s="76">
        <v>11034.827540257962</v>
      </c>
      <c r="BY4" s="76">
        <v>0</v>
      </c>
      <c r="BZ4" s="76">
        <v>583.94637111411816</v>
      </c>
      <c r="CA4" s="76">
        <v>1817.7245727993895</v>
      </c>
      <c r="CB4" s="76">
        <v>0</v>
      </c>
      <c r="CC4" s="76">
        <v>6239.6333855743178</v>
      </c>
      <c r="CD4" s="76">
        <v>40488.906861044867</v>
      </c>
      <c r="CE4" s="76">
        <v>1371.4813402130462</v>
      </c>
      <c r="CF4" s="76"/>
      <c r="CG4" s="41">
        <f t="shared" si="0"/>
        <v>-2.9792924254341168E-7</v>
      </c>
      <c r="CH4" s="41">
        <f t="shared" si="1"/>
        <v>-2.4196778949993183E-7</v>
      </c>
      <c r="CI4" s="41">
        <f t="shared" si="2"/>
        <v>-3.8714849212378598E-7</v>
      </c>
      <c r="CJ4" s="41">
        <f t="shared" si="3"/>
        <v>-3.092876648587994E-5</v>
      </c>
      <c r="CK4" s="41">
        <f t="shared" si="4"/>
        <v>-3.6454491213836351E-5</v>
      </c>
      <c r="CL4" s="41">
        <f t="shared" si="5"/>
        <v>-2.8823838081319747E-7</v>
      </c>
      <c r="CM4" s="41">
        <f t="shared" si="6"/>
        <v>-2.6337955172717374E-7</v>
      </c>
      <c r="CN4" s="81">
        <f t="shared" si="7"/>
        <v>-3.9570736910536822E-7</v>
      </c>
      <c r="CO4" s="81">
        <f t="shared" si="8"/>
        <v>-3.662335864794971E-7</v>
      </c>
      <c r="CP4" s="81">
        <f t="shared" si="9"/>
        <v>-2.0402329829262248E-7</v>
      </c>
      <c r="CQ4" s="81">
        <f t="shared" si="10"/>
        <v>2.8421587380506637E-6</v>
      </c>
      <c r="CR4" s="80">
        <f t="shared" ref="CR4:CR51" si="12">(T4-M4)/(M4+1E-50)</f>
        <v>-1.7917138802837917E-7</v>
      </c>
      <c r="CS4" s="80">
        <f t="shared" ref="CS4:CS51" si="13">(Z4-N4)/(N4+1E-50)</f>
        <v>-3.8838704188819405E-7</v>
      </c>
      <c r="CT4" s="81">
        <f t="shared" si="11"/>
        <v>4.5902693491857251E-8</v>
      </c>
    </row>
    <row r="5" spans="1:98">
      <c r="A5" s="94" t="s">
        <v>169</v>
      </c>
      <c r="B5" s="76">
        <v>65680.611767000009</v>
      </c>
      <c r="C5" s="76">
        <v>1082.5140840000001</v>
      </c>
      <c r="D5" s="76">
        <v>1129.1807069999988</v>
      </c>
      <c r="E5" s="76">
        <v>6889.6832910000112</v>
      </c>
      <c r="F5" s="76">
        <v>5838.7146909999919</v>
      </c>
      <c r="G5" s="76">
        <v>564.83119199999953</v>
      </c>
      <c r="H5" s="76">
        <v>15561.139689000005</v>
      </c>
      <c r="I5" s="76">
        <v>549.9294349999991</v>
      </c>
      <c r="J5" s="76">
        <v>317.37797899999941</v>
      </c>
      <c r="K5" s="76">
        <v>1139.6753820000004</v>
      </c>
      <c r="L5" s="76">
        <v>753.05132699999808</v>
      </c>
      <c r="M5" s="76">
        <v>167.92177400000011</v>
      </c>
      <c r="N5" s="76">
        <v>40.393556000000032</v>
      </c>
      <c r="O5" s="76">
        <v>159.84312500000013</v>
      </c>
      <c r="P5" s="94"/>
      <c r="Q5" s="94" t="s">
        <v>169</v>
      </c>
      <c r="R5" s="76">
        <v>952.54489837780307</v>
      </c>
      <c r="S5" s="76">
        <v>145.62756106880582</v>
      </c>
      <c r="T5" s="76">
        <v>167.92120763756009</v>
      </c>
      <c r="U5" s="76">
        <v>549.92753930092272</v>
      </c>
      <c r="V5" s="76">
        <v>549.92753930092272</v>
      </c>
      <c r="W5" s="76">
        <v>311.09025488053709</v>
      </c>
      <c r="X5" s="76">
        <v>318.81328055451303</v>
      </c>
      <c r="Y5" s="76">
        <v>317.37689449377211</v>
      </c>
      <c r="Z5" s="76">
        <v>40.393416094476862</v>
      </c>
      <c r="AA5" s="76">
        <v>1330.3182950420126</v>
      </c>
      <c r="AB5" s="76">
        <v>65680.408677568514</v>
      </c>
      <c r="AC5" s="76">
        <v>515.60749899491213</v>
      </c>
      <c r="AD5" s="76">
        <v>240.0933554947807</v>
      </c>
      <c r="AE5" s="76">
        <v>93.28270001850197</v>
      </c>
      <c r="AF5" s="76">
        <v>10.624535346872053</v>
      </c>
      <c r="AG5" s="76">
        <v>184.99065542933909</v>
      </c>
      <c r="AH5" s="76">
        <v>1139.6715556497868</v>
      </c>
      <c r="AI5" s="76">
        <v>1139.6715556497868</v>
      </c>
      <c r="AJ5" s="76">
        <v>10165187.612747015</v>
      </c>
      <c r="AK5" s="76">
        <v>0</v>
      </c>
      <c r="AL5" s="76">
        <v>134.46995622103867</v>
      </c>
      <c r="AM5" s="76">
        <v>29.129894453361665</v>
      </c>
      <c r="AN5" s="76">
        <v>1443.3960386328047</v>
      </c>
      <c r="AO5" s="76">
        <v>189.66358513700069</v>
      </c>
      <c r="AP5" s="76">
        <v>753.05105818089817</v>
      </c>
      <c r="AQ5" s="76">
        <v>159.84267965377438</v>
      </c>
      <c r="AR5" s="76">
        <v>1082.5106310375506</v>
      </c>
      <c r="AS5" s="76">
        <v>0</v>
      </c>
      <c r="AT5" s="76">
        <v>16012.601643876391</v>
      </c>
      <c r="AU5" s="76">
        <v>1016.2588226926149</v>
      </c>
      <c r="AV5" s="76">
        <v>112.91766172588829</v>
      </c>
      <c r="AW5" s="76">
        <v>1129.1764844185029</v>
      </c>
      <c r="AX5" s="76">
        <v>0</v>
      </c>
      <c r="AY5" s="76">
        <v>654.03029602358401</v>
      </c>
      <c r="AZ5" s="76">
        <v>0.16268471248973476</v>
      </c>
      <c r="BA5" s="76">
        <v>4009.5263121382623</v>
      </c>
      <c r="BB5" s="76">
        <v>6.8375378164321488E-2</v>
      </c>
      <c r="BC5" s="76">
        <v>19.552817892160917</v>
      </c>
      <c r="BD5" s="76">
        <v>209.49397612725082</v>
      </c>
      <c r="BE5" s="76">
        <v>6.6185122174639135E-2</v>
      </c>
      <c r="BF5" s="76">
        <v>0</v>
      </c>
      <c r="BG5" s="76">
        <v>4.7356632164332524</v>
      </c>
      <c r="BH5" s="76">
        <v>6889.9741235923138</v>
      </c>
      <c r="BI5" s="76">
        <v>5839.0089442738727</v>
      </c>
      <c r="BJ5" s="76">
        <v>1050.9651793184412</v>
      </c>
      <c r="BK5" s="76">
        <v>6.2680955649619424E-2</v>
      </c>
      <c r="BL5" s="76">
        <v>1.1379459367163258E-2</v>
      </c>
      <c r="BM5" s="76">
        <v>31.093626123668276</v>
      </c>
      <c r="BN5" s="76">
        <v>2.8959180484686144</v>
      </c>
      <c r="BO5" s="76">
        <v>2276.0153023253251</v>
      </c>
      <c r="BP5" s="76">
        <v>15.005281286396931</v>
      </c>
      <c r="BQ5" s="76">
        <v>6.7467941861913525</v>
      </c>
      <c r="BR5" s="76">
        <v>3251.4002394991103</v>
      </c>
      <c r="BS5" s="76">
        <v>90.528397598432932</v>
      </c>
      <c r="BT5" s="76">
        <v>0.11824059426688052</v>
      </c>
      <c r="BU5" s="76">
        <v>21.569250636309018</v>
      </c>
      <c r="BV5" s="76">
        <v>1.0528710447152454E-2</v>
      </c>
      <c r="BW5" s="76">
        <v>564.82915948037044</v>
      </c>
      <c r="BX5" s="76">
        <v>3878.0435846838136</v>
      </c>
      <c r="BY5" s="76">
        <v>0</v>
      </c>
      <c r="BZ5" s="76">
        <v>474.28980432059558</v>
      </c>
      <c r="CA5" s="76">
        <v>640.95426961501801</v>
      </c>
      <c r="CB5" s="76">
        <v>0</v>
      </c>
      <c r="CC5" s="76">
        <v>2476.8941966301686</v>
      </c>
      <c r="CD5" s="76">
        <v>15561.090382777495</v>
      </c>
      <c r="CE5" s="76">
        <v>436.76795716839666</v>
      </c>
      <c r="CF5" s="76"/>
      <c r="CG5" s="41">
        <f t="shared" si="0"/>
        <v>-3.0920758201249496E-6</v>
      </c>
      <c r="CH5" s="41">
        <f t="shared" si="1"/>
        <v>-3.189762147705021E-6</v>
      </c>
      <c r="CI5" s="41">
        <f t="shared" si="2"/>
        <v>-3.7395090703792988E-6</v>
      </c>
      <c r="CJ5" s="41">
        <f t="shared" si="3"/>
        <v>4.2212766540744191E-5</v>
      </c>
      <c r="CK5" s="41">
        <f t="shared" si="4"/>
        <v>5.0396926284869828E-5</v>
      </c>
      <c r="CL5" s="41">
        <f t="shared" si="5"/>
        <v>-3.5984550036976319E-6</v>
      </c>
      <c r="CM5" s="41">
        <f t="shared" si="6"/>
        <v>-3.1685482873307157E-6</v>
      </c>
      <c r="CN5" s="81">
        <f t="shared" si="7"/>
        <v>-3.4471678650651415E-6</v>
      </c>
      <c r="CO5" s="81">
        <f t="shared" si="8"/>
        <v>-3.4170808911118872E-6</v>
      </c>
      <c r="CP5" s="81">
        <f t="shared" si="9"/>
        <v>-3.3574035852586445E-6</v>
      </c>
      <c r="CQ5" s="81">
        <f t="shared" si="10"/>
        <v>-3.5697314416280637E-7</v>
      </c>
      <c r="CR5" s="80">
        <f t="shared" si="12"/>
        <v>-3.3727754688061692E-6</v>
      </c>
      <c r="CS5" s="80">
        <f t="shared" si="13"/>
        <v>-3.4635604542990459E-6</v>
      </c>
      <c r="CT5" s="81">
        <f t="shared" si="11"/>
        <v>-2.786145639644365E-6</v>
      </c>
    </row>
    <row r="6" spans="1:98">
      <c r="A6" s="94" t="s">
        <v>170</v>
      </c>
      <c r="B6" s="76">
        <v>3466444.1062879502</v>
      </c>
      <c r="C6" s="76">
        <v>56887.466608999726</v>
      </c>
      <c r="D6" s="76">
        <v>46998.133542001269</v>
      </c>
      <c r="E6" s="76">
        <v>352369.04719299846</v>
      </c>
      <c r="F6" s="76">
        <v>298617.83668799605</v>
      </c>
      <c r="G6" s="76">
        <v>25958.286344999913</v>
      </c>
      <c r="H6" s="76">
        <v>817757.33024297678</v>
      </c>
      <c r="I6" s="76">
        <v>22223.65199300052</v>
      </c>
      <c r="J6" s="76">
        <v>5966.970513000032</v>
      </c>
      <c r="K6" s="76">
        <v>33308.957577000117</v>
      </c>
      <c r="L6" s="76">
        <v>30550.89100600038</v>
      </c>
      <c r="M6" s="76">
        <v>6789.0867730000455</v>
      </c>
      <c r="N6" s="76">
        <v>3606.7022500001244</v>
      </c>
      <c r="O6" s="76">
        <v>6444.3283870000168</v>
      </c>
      <c r="P6" s="94"/>
      <c r="Q6" s="94" t="s">
        <v>170</v>
      </c>
      <c r="R6" s="76">
        <v>66629.200417349071</v>
      </c>
      <c r="S6" s="76">
        <v>11518.736524205491</v>
      </c>
      <c r="T6" s="76">
        <v>6789.3603352443761</v>
      </c>
      <c r="U6" s="76">
        <v>22224.54684028064</v>
      </c>
      <c r="V6" s="76">
        <v>22224.54684028064</v>
      </c>
      <c r="W6" s="76">
        <v>18699.203426641674</v>
      </c>
      <c r="X6" s="76">
        <v>1042.6366703602048</v>
      </c>
      <c r="Y6" s="76">
        <v>5967.2104339191328</v>
      </c>
      <c r="Z6" s="76">
        <v>3606.8474532732457</v>
      </c>
      <c r="AA6" s="76">
        <v>84183.334845138364</v>
      </c>
      <c r="AB6" s="76">
        <v>3466586.8984655803</v>
      </c>
      <c r="AC6" s="76">
        <v>27687.785303766621</v>
      </c>
      <c r="AD6" s="76">
        <v>11117.639843836776</v>
      </c>
      <c r="AE6" s="76">
        <v>7910.656880682981</v>
      </c>
      <c r="AF6" s="76">
        <v>4783.8460296849853</v>
      </c>
      <c r="AG6" s="76">
        <v>7536.9145895836</v>
      </c>
      <c r="AH6" s="76">
        <v>33310.300549867323</v>
      </c>
      <c r="AI6" s="76">
        <v>33310.300549867323</v>
      </c>
      <c r="AJ6" s="76">
        <v>467188005.54550982</v>
      </c>
      <c r="AK6" s="76">
        <v>0</v>
      </c>
      <c r="AL6" s="76">
        <v>10950.138581596337</v>
      </c>
      <c r="AM6" s="76">
        <v>1924.1297255691013</v>
      </c>
      <c r="AN6" s="76">
        <v>83810.658397966632</v>
      </c>
      <c r="AO6" s="76">
        <v>13306.252325642447</v>
      </c>
      <c r="AP6" s="76">
        <v>30552.215618108814</v>
      </c>
      <c r="AQ6" s="76">
        <v>6444.5873105990886</v>
      </c>
      <c r="AR6" s="76">
        <v>56889.807183263045</v>
      </c>
      <c r="AS6" s="76">
        <v>0</v>
      </c>
      <c r="AT6" s="76">
        <v>844382.59520268801</v>
      </c>
      <c r="AU6" s="76">
        <v>42299.991119090708</v>
      </c>
      <c r="AV6" s="76">
        <v>4699.998953769802</v>
      </c>
      <c r="AW6" s="76">
        <v>46999.990072860506</v>
      </c>
      <c r="AX6" s="76">
        <v>0</v>
      </c>
      <c r="AY6" s="76">
        <v>43885.732004510945</v>
      </c>
      <c r="AZ6" s="76">
        <v>1.2577058658010916</v>
      </c>
      <c r="BA6" s="76">
        <v>239709.10305475269</v>
      </c>
      <c r="BB6" s="76">
        <v>0</v>
      </c>
      <c r="BC6" s="76">
        <v>2146.1751259202588</v>
      </c>
      <c r="BD6" s="76">
        <v>25828.92793893825</v>
      </c>
      <c r="BE6" s="76">
        <v>3.4374072581456598</v>
      </c>
      <c r="BF6" s="76">
        <v>0</v>
      </c>
      <c r="BG6" s="76">
        <v>2596.175740339324</v>
      </c>
      <c r="BH6" s="76">
        <v>352372.60586388921</v>
      </c>
      <c r="BI6" s="76">
        <v>298619.19188608491</v>
      </c>
      <c r="BJ6" s="76">
        <v>53753.413977804412</v>
      </c>
      <c r="BK6" s="76">
        <v>101.12094009923443</v>
      </c>
      <c r="BL6" s="76">
        <v>1.1351852838867154</v>
      </c>
      <c r="BM6" s="76">
        <v>1522.7709746190576</v>
      </c>
      <c r="BN6" s="76">
        <v>1186.3953047869284</v>
      </c>
      <c r="BO6" s="76">
        <v>108011.89365101866</v>
      </c>
      <c r="BP6" s="76">
        <v>482.44061824462614</v>
      </c>
      <c r="BQ6" s="76">
        <v>608.39498954928729</v>
      </c>
      <c r="BR6" s="76">
        <v>154302.14870876216</v>
      </c>
      <c r="BS6" s="76">
        <v>4088.9143359728541</v>
      </c>
      <c r="BT6" s="76">
        <v>20.03714558568705</v>
      </c>
      <c r="BU6" s="76">
        <v>1805.3217290450466</v>
      </c>
      <c r="BV6" s="76">
        <v>1.5587207684251725</v>
      </c>
      <c r="BW6" s="76">
        <v>25959.330099976803</v>
      </c>
      <c r="BX6" s="76">
        <v>224772.35522974841</v>
      </c>
      <c r="BY6" s="76">
        <v>0</v>
      </c>
      <c r="BZ6" s="76">
        <v>11894.609185567473</v>
      </c>
      <c r="CA6" s="76">
        <v>37025.88129989335</v>
      </c>
      <c r="CB6" s="76">
        <v>0</v>
      </c>
      <c r="CC6" s="76">
        <v>127097.32287297456</v>
      </c>
      <c r="CD6" s="76">
        <v>817791.00494631985</v>
      </c>
      <c r="CE6" s="76">
        <v>27936.196525948322</v>
      </c>
      <c r="CF6" s="76"/>
      <c r="CG6" s="41">
        <f t="shared" si="0"/>
        <v>4.1192695815029911E-5</v>
      </c>
      <c r="CH6" s="41">
        <f t="shared" si="1"/>
        <v>4.1143935612493495E-5</v>
      </c>
      <c r="CI6" s="41">
        <f t="shared" si="2"/>
        <v>3.9502225286836362E-5</v>
      </c>
      <c r="CJ6" s="41">
        <f t="shared" si="3"/>
        <v>1.0099272110019412E-5</v>
      </c>
      <c r="CK6" s="41">
        <f t="shared" si="4"/>
        <v>4.5382355718914729E-6</v>
      </c>
      <c r="CL6" s="41">
        <f t="shared" si="5"/>
        <v>4.0208932246846449E-5</v>
      </c>
      <c r="CM6" s="41">
        <f t="shared" si="6"/>
        <v>4.1179335357430892E-5</v>
      </c>
      <c r="CN6" s="81">
        <f t="shared" si="7"/>
        <v>4.0265536933450014E-5</v>
      </c>
      <c r="CO6" s="81">
        <f t="shared" si="8"/>
        <v>4.0208162346044965E-5</v>
      </c>
      <c r="CP6" s="81">
        <f t="shared" si="9"/>
        <v>4.0318669958399253E-5</v>
      </c>
      <c r="CQ6" s="81">
        <f t="shared" si="10"/>
        <v>4.3357560608421452E-5</v>
      </c>
      <c r="CR6" s="80">
        <f t="shared" si="12"/>
        <v>4.0294409760463344E-5</v>
      </c>
      <c r="CS6" s="80">
        <f t="shared" si="13"/>
        <v>4.0259290359023028E-5</v>
      </c>
      <c r="CT6" s="81">
        <f t="shared" si="11"/>
        <v>4.017852342752581E-5</v>
      </c>
    </row>
    <row r="7" spans="1:98">
      <c r="A7" s="94" t="s">
        <v>171</v>
      </c>
      <c r="B7" s="76">
        <v>840454.81474001589</v>
      </c>
      <c r="C7" s="76">
        <v>13784.255041999771</v>
      </c>
      <c r="D7" s="76">
        <v>10964.274644999947</v>
      </c>
      <c r="E7" s="76">
        <v>85048.8692770013</v>
      </c>
      <c r="F7" s="76">
        <v>72075.313086999551</v>
      </c>
      <c r="G7" s="76">
        <v>6162.0209590000768</v>
      </c>
      <c r="H7" s="76">
        <v>198148.66660900175</v>
      </c>
      <c r="I7" s="76">
        <v>7044.4753550000705</v>
      </c>
      <c r="J7" s="76">
        <v>1888.5993680000199</v>
      </c>
      <c r="K7" s="76">
        <v>14070.064508999965</v>
      </c>
      <c r="L7" s="76">
        <v>15832.757268000174</v>
      </c>
      <c r="M7" s="76">
        <v>2153.0032020000108</v>
      </c>
      <c r="N7" s="76">
        <v>1139.4548719999871</v>
      </c>
      <c r="O7" s="76">
        <v>2045.9825389999992</v>
      </c>
      <c r="P7" s="94"/>
      <c r="Q7" s="94" t="s">
        <v>171</v>
      </c>
      <c r="R7" s="76">
        <v>13809.636687567572</v>
      </c>
      <c r="S7" s="76">
        <v>2383.7276426160061</v>
      </c>
      <c r="T7" s="76">
        <v>2152.7731877551441</v>
      </c>
      <c r="U7" s="76">
        <v>7043.7237488384581</v>
      </c>
      <c r="V7" s="76">
        <v>7043.7237488384581</v>
      </c>
      <c r="W7" s="76">
        <v>3880.590192636304</v>
      </c>
      <c r="X7" s="76">
        <v>216.66956142261392</v>
      </c>
      <c r="Y7" s="76">
        <v>1888.3978812924565</v>
      </c>
      <c r="Z7" s="76">
        <v>1139.3332399135527</v>
      </c>
      <c r="AA7" s="76">
        <v>22658.654283384654</v>
      </c>
      <c r="AB7" s="76">
        <v>840388.87127726257</v>
      </c>
      <c r="AC7" s="76">
        <v>5649.4327617592226</v>
      </c>
      <c r="AD7" s="76">
        <v>3333.8091373525144</v>
      </c>
      <c r="AE7" s="76">
        <v>1163.892679045088</v>
      </c>
      <c r="AF7" s="76">
        <v>990.62388215248279</v>
      </c>
      <c r="AG7" s="76">
        <v>1563.2702014055369</v>
      </c>
      <c r="AH7" s="76">
        <v>14068.563440527263</v>
      </c>
      <c r="AI7" s="76">
        <v>14068.563440527263</v>
      </c>
      <c r="AJ7" s="76">
        <v>110885571.6398323</v>
      </c>
      <c r="AK7" s="76">
        <v>0</v>
      </c>
      <c r="AL7" s="76">
        <v>2272.0864945437415</v>
      </c>
      <c r="AM7" s="76">
        <v>399.30182831285299</v>
      </c>
      <c r="AN7" s="76">
        <v>19136.771179338484</v>
      </c>
      <c r="AO7" s="76">
        <v>2754.725541675045</v>
      </c>
      <c r="AP7" s="76">
        <v>15831.116757153157</v>
      </c>
      <c r="AQ7" s="76">
        <v>2045.7644880717676</v>
      </c>
      <c r="AR7" s="76">
        <v>13783.161939769983</v>
      </c>
      <c r="AS7" s="76">
        <v>0</v>
      </c>
      <c r="AT7" s="76">
        <v>204667.12509175178</v>
      </c>
      <c r="AU7" s="76">
        <v>9866.5604216530046</v>
      </c>
      <c r="AV7" s="76">
        <v>1096.2845080172733</v>
      </c>
      <c r="AW7" s="76">
        <v>10962.844929670284</v>
      </c>
      <c r="AX7" s="76">
        <v>0</v>
      </c>
      <c r="AY7" s="76">
        <v>8755.9578962626019</v>
      </c>
      <c r="AZ7" s="76">
        <v>0.31306002476627137</v>
      </c>
      <c r="BA7" s="76">
        <v>53576.337604207656</v>
      </c>
      <c r="BB7" s="76">
        <v>0</v>
      </c>
      <c r="BC7" s="76">
        <v>512.13723306436498</v>
      </c>
      <c r="BD7" s="76">
        <v>6173.1275916785544</v>
      </c>
      <c r="BE7" s="76">
        <v>0.82467055170941084</v>
      </c>
      <c r="BF7" s="76">
        <v>0</v>
      </c>
      <c r="BG7" s="76">
        <v>619.28347762613566</v>
      </c>
      <c r="BH7" s="76">
        <v>85039.047933446782</v>
      </c>
      <c r="BI7" s="76">
        <v>72066.587638739424</v>
      </c>
      <c r="BJ7" s="76">
        <v>12972.460294707365</v>
      </c>
      <c r="BK7" s="76">
        <v>24.205494951186694</v>
      </c>
      <c r="BL7" s="76">
        <v>0.27076795907658968</v>
      </c>
      <c r="BM7" s="76">
        <v>363.73174927811215</v>
      </c>
      <c r="BN7" s="76">
        <v>285.2733396536164</v>
      </c>
      <c r="BO7" s="76">
        <v>26101.656929170538</v>
      </c>
      <c r="BP7" s="76">
        <v>115.63958429118166</v>
      </c>
      <c r="BQ7" s="76">
        <v>146.19855217699867</v>
      </c>
      <c r="BR7" s="76">
        <v>37287.971236227117</v>
      </c>
      <c r="BS7" s="76">
        <v>1575.610134860626</v>
      </c>
      <c r="BT7" s="76">
        <v>4.7816882087716195</v>
      </c>
      <c r="BU7" s="76">
        <v>430.80091605748669</v>
      </c>
      <c r="BV7" s="76">
        <v>0.37134781978552117</v>
      </c>
      <c r="BW7" s="76">
        <v>6161.3635495867302</v>
      </c>
      <c r="BX7" s="76">
        <v>51614.759040730423</v>
      </c>
      <c r="BY7" s="76">
        <v>0</v>
      </c>
      <c r="BZ7" s="76">
        <v>2475.9885108890985</v>
      </c>
      <c r="CA7" s="76">
        <v>8159.3626539698344</v>
      </c>
      <c r="CB7" s="76">
        <v>0</v>
      </c>
      <c r="CC7" s="76">
        <v>28737.644883015615</v>
      </c>
      <c r="CD7" s="76">
        <v>198132.9603391687</v>
      </c>
      <c r="CE7" s="76">
        <v>6211.7389552839459</v>
      </c>
      <c r="CF7" s="76"/>
      <c r="CG7" s="41">
        <f t="shared" si="0"/>
        <v>-7.8461639575136429E-5</v>
      </c>
      <c r="CH7" s="41">
        <f t="shared" si="1"/>
        <v>-7.9300783862282446E-5</v>
      </c>
      <c r="CI7" s="41">
        <f t="shared" si="2"/>
        <v>-1.3039762099674649E-4</v>
      </c>
      <c r="CJ7" s="41">
        <f t="shared" si="3"/>
        <v>-1.154788257387732E-4</v>
      </c>
      <c r="CK7" s="41">
        <f t="shared" si="4"/>
        <v>-1.2106015064541269E-4</v>
      </c>
      <c r="CL7" s="41">
        <f t="shared" si="5"/>
        <v>-1.066873056292383E-4</v>
      </c>
      <c r="CM7" s="41">
        <f t="shared" si="6"/>
        <v>-7.9265079608373368E-5</v>
      </c>
      <c r="CN7" s="81">
        <f t="shared" si="7"/>
        <v>-1.0669441281798113E-4</v>
      </c>
      <c r="CO7" s="81">
        <f t="shared" si="8"/>
        <v>-1.0668578576130712E-4</v>
      </c>
      <c r="CP7" s="81">
        <f t="shared" si="9"/>
        <v>-1.0668525874504762E-4</v>
      </c>
      <c r="CQ7" s="81">
        <f t="shared" si="10"/>
        <v>-1.0361498122205165E-4</v>
      </c>
      <c r="CR7" s="80">
        <f t="shared" si="12"/>
        <v>-1.0683413970447539E-4</v>
      </c>
      <c r="CS7" s="80">
        <f t="shared" si="13"/>
        <v>-1.067458566576524E-4</v>
      </c>
      <c r="CT7" s="81">
        <f t="shared" si="11"/>
        <v>-1.0657516575785659E-4</v>
      </c>
    </row>
    <row r="8" spans="1:98">
      <c r="A8" s="94" t="s">
        <v>172</v>
      </c>
      <c r="B8" s="76">
        <v>175.67723500000002</v>
      </c>
      <c r="C8" s="76">
        <v>2.896193000000002</v>
      </c>
      <c r="D8" s="76">
        <v>3.0597070000000004</v>
      </c>
      <c r="E8" s="76">
        <v>18.463228999999995</v>
      </c>
      <c r="F8" s="76">
        <v>15.646810999999989</v>
      </c>
      <c r="G8" s="76">
        <v>1.522827000000001</v>
      </c>
      <c r="H8" s="76">
        <v>41.632721000000011</v>
      </c>
      <c r="I8" s="76">
        <v>1.482664</v>
      </c>
      <c r="J8" s="76">
        <v>0.85567199999999977</v>
      </c>
      <c r="K8" s="76">
        <v>3.0726670000000031</v>
      </c>
      <c r="L8" s="76">
        <v>2.0302950000000002</v>
      </c>
      <c r="M8" s="76">
        <v>0.45273900000000006</v>
      </c>
      <c r="N8" s="76">
        <v>0.10890099999999983</v>
      </c>
      <c r="O8" s="76">
        <v>0.43095400000000011</v>
      </c>
      <c r="P8" s="94"/>
      <c r="Q8" s="94" t="s">
        <v>172</v>
      </c>
      <c r="R8" s="76">
        <v>2.5439364094009496</v>
      </c>
      <c r="S8" s="76">
        <v>0.38892216286639436</v>
      </c>
      <c r="T8" s="76">
        <v>0.45273907671783914</v>
      </c>
      <c r="U8" s="76">
        <v>1.4826621905022237</v>
      </c>
      <c r="V8" s="76">
        <v>1.4826621905022237</v>
      </c>
      <c r="W8" s="76">
        <v>0.83081552775343515</v>
      </c>
      <c r="X8" s="76">
        <v>0.8514394876065412</v>
      </c>
      <c r="Y8" s="76">
        <v>0.85567577487925828</v>
      </c>
      <c r="Z8" s="76">
        <v>0.10890113541271512</v>
      </c>
      <c r="AA8" s="76">
        <v>3.5528301139139198</v>
      </c>
      <c r="AB8" s="76">
        <v>175.67717823376702</v>
      </c>
      <c r="AC8" s="76">
        <v>1.3770190789226009</v>
      </c>
      <c r="AD8" s="76">
        <v>0.64121218986590389</v>
      </c>
      <c r="AE8" s="76">
        <v>0.24912621665953466</v>
      </c>
      <c r="AF8" s="76">
        <v>2.8374613704472623E-2</v>
      </c>
      <c r="AG8" s="76">
        <v>0.49404751536649077</v>
      </c>
      <c r="AH8" s="76">
        <v>3.0726655188319913</v>
      </c>
      <c r="AI8" s="76">
        <v>3.0726655188319913</v>
      </c>
      <c r="AJ8" s="76">
        <v>27406.515897970097</v>
      </c>
      <c r="AK8" s="76">
        <v>0</v>
      </c>
      <c r="AL8" s="76">
        <v>0.35912531992592461</v>
      </c>
      <c r="AM8" s="76">
        <v>7.7796355682194937E-2</v>
      </c>
      <c r="AN8" s="76">
        <v>3.8548295632862986</v>
      </c>
      <c r="AO8" s="76">
        <v>0.50652689585916877</v>
      </c>
      <c r="AP8" s="76">
        <v>2.0303065492679</v>
      </c>
      <c r="AQ8" s="76">
        <v>0.43095351769457174</v>
      </c>
      <c r="AR8" s="76">
        <v>2.8961967954717061</v>
      </c>
      <c r="AS8" s="76">
        <v>0</v>
      </c>
      <c r="AT8" s="76">
        <v>42.838541113444329</v>
      </c>
      <c r="AU8" s="76">
        <v>2.7537429483512184</v>
      </c>
      <c r="AV8" s="76">
        <v>0.30597022620523923</v>
      </c>
      <c r="AW8" s="76">
        <v>3.0597131745564576</v>
      </c>
      <c r="AX8" s="76">
        <v>0</v>
      </c>
      <c r="AY8" s="76">
        <v>1.7466954731394366</v>
      </c>
      <c r="AZ8" s="76">
        <v>4.3338594002325883E-4</v>
      </c>
      <c r="BA8" s="76">
        <v>10.708092108817942</v>
      </c>
      <c r="BB8" s="76">
        <v>1.8389004447824862E-4</v>
      </c>
      <c r="BC8" s="76">
        <v>5.1943104879379622E-2</v>
      </c>
      <c r="BD8" s="76">
        <v>0.55702546294306021</v>
      </c>
      <c r="BE8" s="76">
        <v>1.8440891979034046E-4</v>
      </c>
      <c r="BF8" s="76">
        <v>0</v>
      </c>
      <c r="BG8" s="76">
        <v>1.2577724609644118E-2</v>
      </c>
      <c r="BH8" s="76">
        <v>18.464055305779635</v>
      </c>
      <c r="BI8" s="76">
        <v>15.64763815051362</v>
      </c>
      <c r="BJ8" s="76">
        <v>2.8164171552660147</v>
      </c>
      <c r="BK8" s="76">
        <v>1.6790812678781062E-4</v>
      </c>
      <c r="BL8" s="76">
        <v>3.0930545809289174E-5</v>
      </c>
      <c r="BM8" s="76">
        <v>8.7454355947243434E-2</v>
      </c>
      <c r="BN8" s="76">
        <v>7.6694825972651636E-3</v>
      </c>
      <c r="BO8" s="76">
        <v>6.1000109635851567</v>
      </c>
      <c r="BP8" s="76">
        <v>3.9976734624139504E-2</v>
      </c>
      <c r="BQ8" s="76">
        <v>1.7991463483192513E-2</v>
      </c>
      <c r="BR8" s="76">
        <v>8.7141576040168172</v>
      </c>
      <c r="BS8" s="76">
        <v>0.24177093955795129</v>
      </c>
      <c r="BT8" s="76">
        <v>3.1518344218654413E-4</v>
      </c>
      <c r="BU8" s="76">
        <v>5.7486621582146971E-2</v>
      </c>
      <c r="BV8" s="76">
        <v>2.8925226497351709E-5</v>
      </c>
      <c r="BW8" s="76">
        <v>1.5228267733703709</v>
      </c>
      <c r="BX8" s="76">
        <v>10.356969979291783</v>
      </c>
      <c r="BY8" s="76">
        <v>0</v>
      </c>
      <c r="BZ8" s="76">
        <v>1.2666690737496324</v>
      </c>
      <c r="CA8" s="76">
        <v>1.7117704538146026</v>
      </c>
      <c r="CB8" s="76">
        <v>0</v>
      </c>
      <c r="CC8" s="76">
        <v>6.6149469844739484</v>
      </c>
      <c r="CD8" s="76">
        <v>41.632709733957242</v>
      </c>
      <c r="CE8" s="76">
        <v>1.1664596875117534</v>
      </c>
      <c r="CF8" s="76"/>
      <c r="CG8" s="41">
        <f t="shared" si="0"/>
        <v>-3.2312799664297037E-7</v>
      </c>
      <c r="CH8" s="41">
        <f t="shared" si="1"/>
        <v>1.3105037212774908E-6</v>
      </c>
      <c r="CI8" s="41">
        <f t="shared" si="2"/>
        <v>2.0180221365114625E-6</v>
      </c>
      <c r="CJ8" s="41">
        <f t="shared" si="3"/>
        <v>4.4754131557368676E-5</v>
      </c>
      <c r="CK8" s="41">
        <f t="shared" si="4"/>
        <v>5.2863840026637116E-5</v>
      </c>
      <c r="CL8" s="41">
        <f t="shared" si="5"/>
        <v>-1.4882165221222865E-7</v>
      </c>
      <c r="CM8" s="41">
        <f t="shared" si="6"/>
        <v>-2.7060548766219961E-7</v>
      </c>
      <c r="CN8" s="81">
        <f t="shared" si="7"/>
        <v>-1.2204368463009282E-6</v>
      </c>
      <c r="CO8" s="81">
        <f t="shared" si="8"/>
        <v>4.4115961005049571E-6</v>
      </c>
      <c r="CP8" s="81">
        <f t="shared" si="9"/>
        <v>-4.8204638244122752E-7</v>
      </c>
      <c r="CQ8" s="81">
        <f t="shared" si="10"/>
        <v>5.6884678826540136E-6</v>
      </c>
      <c r="CR8" s="80">
        <f t="shared" si="12"/>
        <v>1.6945268483933323E-7</v>
      </c>
      <c r="CS8" s="80">
        <f t="shared" si="13"/>
        <v>1.2434478589804336E-6</v>
      </c>
      <c r="CT8" s="81">
        <f t="shared" si="11"/>
        <v>-1.119157562925813E-6</v>
      </c>
    </row>
    <row r="9" spans="1:98">
      <c r="A9" s="94" t="s">
        <v>173</v>
      </c>
      <c r="B9" s="76">
        <v>7.1911519999999998</v>
      </c>
      <c r="C9" s="76">
        <v>0.117608</v>
      </c>
      <c r="D9" s="76">
        <v>7.6649999999999996E-2</v>
      </c>
      <c r="E9" s="76">
        <v>0.71237399999999995</v>
      </c>
      <c r="F9" s="76">
        <v>0.60370599999999996</v>
      </c>
      <c r="G9" s="76">
        <v>4.7476999999999998E-2</v>
      </c>
      <c r="H9" s="76">
        <v>1.69062</v>
      </c>
      <c r="I9" s="76">
        <v>4.6223999999999994E-2</v>
      </c>
      <c r="J9" s="76">
        <v>2.6677000000000003E-2</v>
      </c>
      <c r="K9" s="76">
        <v>9.5794000000000004E-2</v>
      </c>
      <c r="L9" s="76">
        <v>6.3295999999999991E-2</v>
      </c>
      <c r="M9" s="76">
        <v>1.4113999999999998E-2</v>
      </c>
      <c r="N9" s="76">
        <v>3.3950000000000004E-3</v>
      </c>
      <c r="O9" s="76">
        <v>1.3435000000000001E-2</v>
      </c>
      <c r="P9" s="94"/>
      <c r="Q9" s="94" t="s">
        <v>173</v>
      </c>
      <c r="R9" s="76">
        <v>0.1088985497348391</v>
      </c>
      <c r="S9" s="76">
        <v>1.6648775555922989E-2</v>
      </c>
      <c r="T9" s="76">
        <v>1.41140455458148E-2</v>
      </c>
      <c r="U9" s="76">
        <v>4.6223969715438407E-2</v>
      </c>
      <c r="V9" s="76">
        <v>4.6223969715438407E-2</v>
      </c>
      <c r="W9" s="76">
        <v>3.5564993303460704E-2</v>
      </c>
      <c r="X9" s="76">
        <v>3.6448423559913366E-2</v>
      </c>
      <c r="Y9" s="76">
        <v>2.6676507631166746E-2</v>
      </c>
      <c r="Z9" s="76">
        <v>3.3949799894839533E-3</v>
      </c>
      <c r="AA9" s="76">
        <v>0.15208741188842406</v>
      </c>
      <c r="AB9" s="76">
        <v>7.1911497654833374</v>
      </c>
      <c r="AC9" s="76">
        <v>5.8946846138329005E-2</v>
      </c>
      <c r="AD9" s="76">
        <v>2.7448419456009523E-2</v>
      </c>
      <c r="AE9" s="76">
        <v>1.0664333986011673E-2</v>
      </c>
      <c r="AF9" s="76">
        <v>1.2146272615177721E-3</v>
      </c>
      <c r="AG9" s="76">
        <v>2.1148994458131471E-2</v>
      </c>
      <c r="AH9" s="76">
        <v>9.579405595991998E-2</v>
      </c>
      <c r="AI9" s="76">
        <v>9.579405595991998E-2</v>
      </c>
      <c r="AJ9" s="76">
        <v>854.42537409679392</v>
      </c>
      <c r="AK9" s="76">
        <v>0</v>
      </c>
      <c r="AL9" s="76">
        <v>1.5373188118189787E-2</v>
      </c>
      <c r="AM9" s="76">
        <v>3.3302345248212885E-3</v>
      </c>
      <c r="AN9" s="76">
        <v>0.16501459588054254</v>
      </c>
      <c r="AO9" s="76">
        <v>2.1683097588694702E-2</v>
      </c>
      <c r="AP9" s="76">
        <v>6.3295828645755822E-2</v>
      </c>
      <c r="AQ9" s="76">
        <v>1.3435011000181881E-2</v>
      </c>
      <c r="AR9" s="76">
        <v>0.11760686519287687</v>
      </c>
      <c r="AS9" s="76">
        <v>0</v>
      </c>
      <c r="AT9" s="76">
        <v>1.7422379117820512</v>
      </c>
      <c r="AU9" s="76">
        <v>6.8984864167727658E-2</v>
      </c>
      <c r="AV9" s="76">
        <v>7.6650034998374085E-3</v>
      </c>
      <c r="AW9" s="76">
        <v>7.6649867667565055E-2</v>
      </c>
      <c r="AX9" s="76">
        <v>0</v>
      </c>
      <c r="AY9" s="76">
        <v>7.4772237085048807E-2</v>
      </c>
      <c r="AZ9" s="76">
        <v>1.4776864696836922E-5</v>
      </c>
      <c r="BA9" s="76">
        <v>0.45838308239223535</v>
      </c>
      <c r="BB9" s="76">
        <v>7.5884521900163688E-6</v>
      </c>
      <c r="BC9" s="76">
        <v>1.6614284848184217E-3</v>
      </c>
      <c r="BD9" s="76">
        <v>1.8192397361067477E-2</v>
      </c>
      <c r="BE9" s="76">
        <v>1.2413278438245782E-5</v>
      </c>
      <c r="BF9" s="76">
        <v>0</v>
      </c>
      <c r="BG9" s="76">
        <v>4.0020425822737371E-4</v>
      </c>
      <c r="BH9" s="76">
        <v>0.71239997212806638</v>
      </c>
      <c r="BI9" s="76">
        <v>0.60373197166509585</v>
      </c>
      <c r="BJ9" s="76">
        <v>0.10866800046297061</v>
      </c>
      <c r="BK9" s="76">
        <v>6.4279281513693454E-6</v>
      </c>
      <c r="BL9" s="76">
        <v>1.5210172125861869E-6</v>
      </c>
      <c r="BM9" s="76">
        <v>6.4796000815710133E-3</v>
      </c>
      <c r="BN9" s="76">
        <v>2.2738294835121831E-4</v>
      </c>
      <c r="BO9" s="76">
        <v>0.23583998853596566</v>
      </c>
      <c r="BP9" s="76">
        <v>1.3655334909638056E-3</v>
      </c>
      <c r="BQ9" s="76">
        <v>6.2726213506616611E-4</v>
      </c>
      <c r="BR9" s="76">
        <v>0.33690228564184815</v>
      </c>
      <c r="BS9" s="76">
        <v>1.0349689947695343E-2</v>
      </c>
      <c r="BT9" s="76">
        <v>1.0895010389281129E-5</v>
      </c>
      <c r="BU9" s="76">
        <v>1.980615861152907E-3</v>
      </c>
      <c r="BV9" s="76">
        <v>1.6503149853668215E-6</v>
      </c>
      <c r="BW9" s="76">
        <v>4.7477229451545158E-2</v>
      </c>
      <c r="BX9" s="76">
        <v>0.4433531420823757</v>
      </c>
      <c r="BY9" s="76">
        <v>0</v>
      </c>
      <c r="BZ9" s="76">
        <v>5.4222133648814751E-2</v>
      </c>
      <c r="CA9" s="76">
        <v>7.3277246737545265E-2</v>
      </c>
      <c r="CB9" s="76">
        <v>0</v>
      </c>
      <c r="CC9" s="76">
        <v>0.28316686883050313</v>
      </c>
      <c r="CD9" s="76">
        <v>1.6906195538947406</v>
      </c>
      <c r="CE9" s="76">
        <v>4.9933096904710726E-2</v>
      </c>
      <c r="CF9" s="76"/>
      <c r="CG9" s="41">
        <f t="shared" si="0"/>
        <v>-3.1073139079377008E-7</v>
      </c>
      <c r="CH9" s="41">
        <f t="shared" si="1"/>
        <v>-9.6490640358825556E-6</v>
      </c>
      <c r="CI9" s="41">
        <f t="shared" si="2"/>
        <v>-1.7264505536933638E-6</v>
      </c>
      <c r="CJ9" s="41">
        <f t="shared" si="3"/>
        <v>3.6458556974891795E-5</v>
      </c>
      <c r="CK9" s="41">
        <f t="shared" si="4"/>
        <v>4.302038590950029E-5</v>
      </c>
      <c r="CL9" s="41">
        <f t="shared" si="5"/>
        <v>4.8328989860310855E-6</v>
      </c>
      <c r="CM9" s="41">
        <f t="shared" si="6"/>
        <v>-2.6387080443836422E-7</v>
      </c>
      <c r="CN9" s="81">
        <f t="shared" si="7"/>
        <v>-6.5516964320822091E-7</v>
      </c>
      <c r="CO9" s="81">
        <f t="shared" si="8"/>
        <v>-1.8456679283909186E-5</v>
      </c>
      <c r="CP9" s="81">
        <f t="shared" si="9"/>
        <v>5.8416936317144634E-7</v>
      </c>
      <c r="CQ9" s="81">
        <f t="shared" si="10"/>
        <v>-2.7071891457425396E-6</v>
      </c>
      <c r="CR9" s="80">
        <f t="shared" si="12"/>
        <v>3.2269955223141707E-6</v>
      </c>
      <c r="CS9" s="80">
        <f t="shared" si="13"/>
        <v>-5.89411371049061E-6</v>
      </c>
      <c r="CT9" s="81">
        <f t="shared" si="11"/>
        <v>8.1877051581440575E-7</v>
      </c>
    </row>
    <row r="10" spans="1:98">
      <c r="A10" s="94" t="s">
        <v>174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94"/>
      <c r="Q10" s="94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41">
        <f t="shared" si="0"/>
        <v>0</v>
      </c>
      <c r="CH10" s="41">
        <f t="shared" si="1"/>
        <v>0</v>
      </c>
      <c r="CI10" s="41">
        <f t="shared" si="2"/>
        <v>0</v>
      </c>
      <c r="CJ10" s="41">
        <f t="shared" si="3"/>
        <v>0</v>
      </c>
      <c r="CK10" s="41">
        <f t="shared" si="4"/>
        <v>0</v>
      </c>
      <c r="CL10" s="41">
        <f t="shared" si="5"/>
        <v>0</v>
      </c>
      <c r="CM10" s="41">
        <f t="shared" si="6"/>
        <v>0</v>
      </c>
      <c r="CN10" s="81">
        <f t="shared" si="7"/>
        <v>0</v>
      </c>
      <c r="CO10" s="81">
        <f t="shared" si="8"/>
        <v>0</v>
      </c>
      <c r="CP10" s="81">
        <f t="shared" si="9"/>
        <v>0</v>
      </c>
      <c r="CQ10" s="81">
        <f t="shared" si="10"/>
        <v>0</v>
      </c>
      <c r="CR10" s="80">
        <f t="shared" si="12"/>
        <v>0</v>
      </c>
      <c r="CS10" s="80">
        <f t="shared" si="13"/>
        <v>0</v>
      </c>
      <c r="CT10" s="81">
        <f t="shared" si="11"/>
        <v>0</v>
      </c>
    </row>
    <row r="11" spans="1:98">
      <c r="A11" s="94" t="s">
        <v>175</v>
      </c>
      <c r="B11" s="76">
        <v>147869.52477299981</v>
      </c>
      <c r="C11" s="76">
        <v>2445.4897799999881</v>
      </c>
      <c r="D11" s="76">
        <v>2973.6163870000069</v>
      </c>
      <c r="E11" s="76">
        <v>15896.33503199995</v>
      </c>
      <c r="F11" s="76">
        <v>13471.470336999992</v>
      </c>
      <c r="G11" s="76">
        <v>1403.5578160000007</v>
      </c>
      <c r="H11" s="76">
        <v>35153.916145000163</v>
      </c>
      <c r="I11" s="76">
        <v>1366.5281650000059</v>
      </c>
      <c r="J11" s="76">
        <v>788.65737600000045</v>
      </c>
      <c r="K11" s="76">
        <v>2831.9970199999898</v>
      </c>
      <c r="L11" s="76">
        <v>1871.2689180000045</v>
      </c>
      <c r="M11" s="76">
        <v>417.27145500000074</v>
      </c>
      <c r="N11" s="76">
        <v>100.37457100000033</v>
      </c>
      <c r="O11" s="76">
        <v>397.19656299999889</v>
      </c>
      <c r="P11" s="94"/>
      <c r="Q11" s="94" t="s">
        <v>175</v>
      </c>
      <c r="R11" s="76">
        <v>2102.1257654044643</v>
      </c>
      <c r="S11" s="76">
        <v>321.37845675472084</v>
      </c>
      <c r="T11" s="76">
        <v>417.25773887397594</v>
      </c>
      <c r="U11" s="76">
        <v>1366.4833176751604</v>
      </c>
      <c r="V11" s="76">
        <v>1366.4833176751604</v>
      </c>
      <c r="W11" s="76">
        <v>686.53020572605203</v>
      </c>
      <c r="X11" s="76">
        <v>703.57373011979291</v>
      </c>
      <c r="Y11" s="76">
        <v>788.63148305988</v>
      </c>
      <c r="Z11" s="76">
        <v>100.37129755889073</v>
      </c>
      <c r="AA11" s="76">
        <v>2935.8160978004025</v>
      </c>
      <c r="AB11" s="76">
        <v>147864.49940755815</v>
      </c>
      <c r="AC11" s="76">
        <v>1137.8695649695508</v>
      </c>
      <c r="AD11" s="76">
        <v>529.85056466215315</v>
      </c>
      <c r="AE11" s="76">
        <v>205.86114690514719</v>
      </c>
      <c r="AF11" s="76">
        <v>23.446802318847691</v>
      </c>
      <c r="AG11" s="76">
        <v>408.24713727981219</v>
      </c>
      <c r="AH11" s="76">
        <v>2831.9039237190477</v>
      </c>
      <c r="AI11" s="76">
        <v>2831.9039237190477</v>
      </c>
      <c r="AJ11" s="76">
        <v>25258888.324724175</v>
      </c>
      <c r="AK11" s="76">
        <v>0</v>
      </c>
      <c r="AL11" s="76">
        <v>296.75549376326177</v>
      </c>
      <c r="AM11" s="76">
        <v>64.285327205980991</v>
      </c>
      <c r="AN11" s="76">
        <v>3185.3617023997199</v>
      </c>
      <c r="AO11" s="76">
        <v>418.55958786481193</v>
      </c>
      <c r="AP11" s="76">
        <v>1871.213275490039</v>
      </c>
      <c r="AQ11" s="76">
        <v>397.18354953906999</v>
      </c>
      <c r="AR11" s="76">
        <v>2445.4069161887596</v>
      </c>
      <c r="AS11" s="76">
        <v>0</v>
      </c>
      <c r="AT11" s="76">
        <v>36149.127980094447</v>
      </c>
      <c r="AU11" s="76">
        <v>2676.168418619136</v>
      </c>
      <c r="AV11" s="76">
        <v>297.35205460540016</v>
      </c>
      <c r="AW11" s="76">
        <v>2973.5204732245365</v>
      </c>
      <c r="AX11" s="76">
        <v>0</v>
      </c>
      <c r="AY11" s="76">
        <v>1443.3483816959827</v>
      </c>
      <c r="AZ11" s="76">
        <v>0.38454025256546343</v>
      </c>
      <c r="BA11" s="76">
        <v>8848.4323819999736</v>
      </c>
      <c r="BB11" s="76">
        <v>0.1554228419230918</v>
      </c>
      <c r="BC11" s="76">
        <v>46.732629971395042</v>
      </c>
      <c r="BD11" s="76">
        <v>498.94563658713503</v>
      </c>
      <c r="BE11" s="76">
        <v>0.12765016279744484</v>
      </c>
      <c r="BF11" s="76">
        <v>0</v>
      </c>
      <c r="BG11" s="76">
        <v>11.328408920418658</v>
      </c>
      <c r="BH11" s="76">
        <v>15896.550176399262</v>
      </c>
      <c r="BI11" s="76">
        <v>13471.767196916127</v>
      </c>
      <c r="BJ11" s="76">
        <v>2424.7829794831264</v>
      </c>
      <c r="BK11" s="76">
        <v>0.14485617053456562</v>
      </c>
      <c r="BL11" s="76">
        <v>2.4705497038861973E-2</v>
      </c>
      <c r="BM11" s="76">
        <v>57.055519352579672</v>
      </c>
      <c r="BN11" s="76">
        <v>7.0054996576001596</v>
      </c>
      <c r="BO11" s="76">
        <v>5248.9375590899299</v>
      </c>
      <c r="BP11" s="76">
        <v>35.4565808114993</v>
      </c>
      <c r="BQ11" s="76">
        <v>15.882559890000383</v>
      </c>
      <c r="BR11" s="76">
        <v>7498.398021137913</v>
      </c>
      <c r="BS11" s="76">
        <v>199.78277233491144</v>
      </c>
      <c r="BT11" s="76">
        <v>0.27878954965966163</v>
      </c>
      <c r="BU11" s="76">
        <v>50.88705147538812</v>
      </c>
      <c r="BV11" s="76">
        <v>2.1765547748529786E-2</v>
      </c>
      <c r="BW11" s="76">
        <v>1403.5117598115492</v>
      </c>
      <c r="BX11" s="76">
        <v>8558.269756547812</v>
      </c>
      <c r="BY11" s="76">
        <v>0</v>
      </c>
      <c r="BZ11" s="76">
        <v>1046.6874933343931</v>
      </c>
      <c r="CA11" s="76">
        <v>1414.4912614655855</v>
      </c>
      <c r="CB11" s="76">
        <v>0</v>
      </c>
      <c r="CC11" s="76">
        <v>5466.1397222136338</v>
      </c>
      <c r="CD11" s="76">
        <v>35152.722961625244</v>
      </c>
      <c r="CE11" s="76">
        <v>963.8823640668511</v>
      </c>
      <c r="CF11" s="76"/>
      <c r="CG11" s="41">
        <f t="shared" si="0"/>
        <v>-3.3985132835003455E-5</v>
      </c>
      <c r="CH11" s="41">
        <f t="shared" si="1"/>
        <v>-3.3884341658723119E-5</v>
      </c>
      <c r="CI11" s="41">
        <f t="shared" si="2"/>
        <v>-3.2254925648655185E-5</v>
      </c>
      <c r="CJ11" s="41">
        <f t="shared" si="3"/>
        <v>1.3534213947964586E-5</v>
      </c>
      <c r="CK11" s="41">
        <f t="shared" si="4"/>
        <v>2.2036192687930546E-5</v>
      </c>
      <c r="CL11" s="41">
        <f t="shared" si="5"/>
        <v>-3.2813887626507302E-5</v>
      </c>
      <c r="CM11" s="41">
        <f t="shared" si="6"/>
        <v>-3.3941691446183098E-5</v>
      </c>
      <c r="CN11" s="81">
        <f t="shared" si="7"/>
        <v>-3.2818441649519382E-5</v>
      </c>
      <c r="CO11" s="81">
        <f t="shared" si="8"/>
        <v>-3.2831671786021347E-5</v>
      </c>
      <c r="CP11" s="81">
        <f t="shared" si="9"/>
        <v>-3.287301514959355E-5</v>
      </c>
      <c r="CQ11" s="81">
        <f t="shared" si="10"/>
        <v>-2.973517565022526E-5</v>
      </c>
      <c r="CR11" s="80">
        <f t="shared" si="12"/>
        <v>-3.2870990479814915E-5</v>
      </c>
      <c r="CS11" s="80">
        <f t="shared" si="13"/>
        <v>-3.2612255046138091E-5</v>
      </c>
      <c r="CT11" s="81">
        <f t="shared" si="11"/>
        <v>-3.27632767781604E-5</v>
      </c>
    </row>
    <row r="12" spans="1:98">
      <c r="A12" s="94" t="s">
        <v>176</v>
      </c>
      <c r="B12" s="76">
        <v>51549.502332999975</v>
      </c>
      <c r="C12" s="76">
        <v>851.38770500000055</v>
      </c>
      <c r="D12" s="76">
        <v>977.63824299999999</v>
      </c>
      <c r="E12" s="76">
        <v>5488.9999659999794</v>
      </c>
      <c r="F12" s="76">
        <v>4651.6948419999917</v>
      </c>
      <c r="G12" s="76">
        <v>471.25705300000072</v>
      </c>
      <c r="H12" s="76">
        <v>12238.698493999982</v>
      </c>
      <c r="I12" s="76">
        <v>458.82402799999926</v>
      </c>
      <c r="J12" s="76">
        <v>264.79876500000091</v>
      </c>
      <c r="K12" s="76">
        <v>950.86828499999888</v>
      </c>
      <c r="L12" s="76">
        <v>628.29521899999907</v>
      </c>
      <c r="M12" s="76">
        <v>140.10263199999972</v>
      </c>
      <c r="N12" s="76">
        <v>33.701676000000027</v>
      </c>
      <c r="O12" s="76">
        <v>133.36228499999987</v>
      </c>
      <c r="P12" s="94"/>
      <c r="Q12" s="94" t="s">
        <v>176</v>
      </c>
      <c r="R12" s="76">
        <v>738.57715700253107</v>
      </c>
      <c r="S12" s="76">
        <v>112.91564485478976</v>
      </c>
      <c r="T12" s="76">
        <v>140.08886445814676</v>
      </c>
      <c r="U12" s="76">
        <v>458.77888242615853</v>
      </c>
      <c r="V12" s="76">
        <v>458.77888242615853</v>
      </c>
      <c r="W12" s="76">
        <v>241.21086686709526</v>
      </c>
      <c r="X12" s="76">
        <v>247.19909555919449</v>
      </c>
      <c r="Y12" s="76">
        <v>264.77267916265095</v>
      </c>
      <c r="Z12" s="76">
        <v>33.698335734334961</v>
      </c>
      <c r="AA12" s="76">
        <v>1031.4923340919743</v>
      </c>
      <c r="AB12" s="76">
        <v>51544.745185199048</v>
      </c>
      <c r="AC12" s="76">
        <v>399.78791254250905</v>
      </c>
      <c r="AD12" s="76">
        <v>186.16178104323922</v>
      </c>
      <c r="AE12" s="76">
        <v>72.32885782589446</v>
      </c>
      <c r="AF12" s="76">
        <v>8.2379558068860828</v>
      </c>
      <c r="AG12" s="76">
        <v>143.43668011678503</v>
      </c>
      <c r="AH12" s="76">
        <v>950.77478497265724</v>
      </c>
      <c r="AI12" s="76">
        <v>950.77478497265724</v>
      </c>
      <c r="AJ12" s="76">
        <v>8480343.5864486303</v>
      </c>
      <c r="AK12" s="76">
        <v>0</v>
      </c>
      <c r="AL12" s="76">
        <v>104.26435399089773</v>
      </c>
      <c r="AM12" s="76">
        <v>22.586531675965254</v>
      </c>
      <c r="AN12" s="76">
        <v>1119.1696366680007</v>
      </c>
      <c r="AO12" s="76">
        <v>147.05996139545246</v>
      </c>
      <c r="AP12" s="76">
        <v>628.23529074451176</v>
      </c>
      <c r="AQ12" s="76">
        <v>133.34912026189218</v>
      </c>
      <c r="AR12" s="76">
        <v>851.30895891130274</v>
      </c>
      <c r="AS12" s="76">
        <v>0</v>
      </c>
      <c r="AT12" s="76">
        <v>12587.655989444271</v>
      </c>
      <c r="AU12" s="76">
        <v>879.78464777642932</v>
      </c>
      <c r="AV12" s="76">
        <v>97.753877011390188</v>
      </c>
      <c r="AW12" s="76">
        <v>977.53852478781982</v>
      </c>
      <c r="AX12" s="76">
        <v>0</v>
      </c>
      <c r="AY12" s="76">
        <v>507.11724200381792</v>
      </c>
      <c r="AZ12" s="76">
        <v>0.13045145384337267</v>
      </c>
      <c r="BA12" s="76">
        <v>3108.8766412083714</v>
      </c>
      <c r="BB12" s="76">
        <v>5.4253276140037582E-2</v>
      </c>
      <c r="BC12" s="76">
        <v>15.726546756328645</v>
      </c>
      <c r="BD12" s="76">
        <v>168.33512045922291</v>
      </c>
      <c r="BE12" s="76">
        <v>5.0401886998263846E-2</v>
      </c>
      <c r="BF12" s="76">
        <v>0</v>
      </c>
      <c r="BG12" s="76">
        <v>3.8098584813869265</v>
      </c>
      <c r="BH12" s="76">
        <v>5488.7371299109373</v>
      </c>
      <c r="BI12" s="76">
        <v>4651.5105590299154</v>
      </c>
      <c r="BJ12" s="76">
        <v>837.22657088102233</v>
      </c>
      <c r="BK12" s="76">
        <v>4.9955322302187549E-2</v>
      </c>
      <c r="BL12" s="76">
        <v>8.9215649395426502E-3</v>
      </c>
      <c r="BM12" s="76">
        <v>23.40843781293783</v>
      </c>
      <c r="BN12" s="76">
        <v>2.3370126561197551</v>
      </c>
      <c r="BO12" s="76">
        <v>1812.9224894776689</v>
      </c>
      <c r="BP12" s="76">
        <v>12.031164196222381</v>
      </c>
      <c r="BQ12" s="76">
        <v>5.4040108183325337</v>
      </c>
      <c r="BR12" s="76">
        <v>2589.8523104729456</v>
      </c>
      <c r="BS12" s="76">
        <v>70.193216546989518</v>
      </c>
      <c r="BT12" s="76">
        <v>9.4748554770416216E-2</v>
      </c>
      <c r="BU12" s="76">
        <v>17.286722610713358</v>
      </c>
      <c r="BV12" s="76">
        <v>8.1532290414479923E-3</v>
      </c>
      <c r="BW12" s="76">
        <v>471.21068484262844</v>
      </c>
      <c r="BX12" s="76">
        <v>3006.9285978121975</v>
      </c>
      <c r="BY12" s="76">
        <v>0</v>
      </c>
      <c r="BZ12" s="76">
        <v>367.75141153937119</v>
      </c>
      <c r="CA12" s="76">
        <v>496.97834797380824</v>
      </c>
      <c r="CB12" s="76">
        <v>0</v>
      </c>
      <c r="CC12" s="76">
        <v>1920.5158937871768</v>
      </c>
      <c r="CD12" s="76">
        <v>12237.566798422591</v>
      </c>
      <c r="CE12" s="76">
        <v>338.65789549422448</v>
      </c>
      <c r="CF12" s="76"/>
      <c r="CG12" s="41">
        <f t="shared" si="0"/>
        <v>-9.2283098490388707E-5</v>
      </c>
      <c r="CH12" s="41">
        <f t="shared" si="1"/>
        <v>-9.2491456284081948E-5</v>
      </c>
      <c r="CI12" s="41">
        <f t="shared" si="2"/>
        <v>-1.0199909106886718E-4</v>
      </c>
      <c r="CJ12" s="41">
        <f t="shared" si="3"/>
        <v>-4.7884148418692129E-5</v>
      </c>
      <c r="CK12" s="41">
        <f t="shared" si="4"/>
        <v>-3.9616306816265307E-5</v>
      </c>
      <c r="CL12" s="41">
        <f t="shared" si="5"/>
        <v>-9.8392495299768162E-5</v>
      </c>
      <c r="CM12" s="41">
        <f t="shared" si="6"/>
        <v>-9.246862139350372E-5</v>
      </c>
      <c r="CN12" s="81">
        <f t="shared" si="7"/>
        <v>-9.839409247487725E-5</v>
      </c>
      <c r="CO12" s="81">
        <f t="shared" si="8"/>
        <v>-9.8511929804382542E-5</v>
      </c>
      <c r="CP12" s="81">
        <f t="shared" si="9"/>
        <v>-9.8331208240512146E-5</v>
      </c>
      <c r="CQ12" s="81">
        <f t="shared" si="10"/>
        <v>-9.5382319767910179E-5</v>
      </c>
      <c r="CR12" s="80">
        <f t="shared" si="12"/>
        <v>-9.8267546129731796E-5</v>
      </c>
      <c r="CS12" s="80">
        <f t="shared" si="13"/>
        <v>-9.9112746353223144E-5</v>
      </c>
      <c r="CT12" s="81">
        <f t="shared" si="11"/>
        <v>-9.8714101274511513E-5</v>
      </c>
    </row>
    <row r="13" spans="1:98">
      <c r="A13" s="94" t="s">
        <v>177</v>
      </c>
      <c r="B13" s="76">
        <v>441246.68409599992</v>
      </c>
      <c r="C13" s="76">
        <v>7241.1744109999736</v>
      </c>
      <c r="D13" s="76">
        <v>5978.2842770000325</v>
      </c>
      <c r="E13" s="76">
        <v>44849.657083999919</v>
      </c>
      <c r="F13" s="76">
        <v>38008.183987999953</v>
      </c>
      <c r="G13" s="76">
        <v>3302.9841480000032</v>
      </c>
      <c r="H13" s="76">
        <v>104091.88308599978</v>
      </c>
      <c r="I13" s="76">
        <v>3776.265360000019</v>
      </c>
      <c r="J13" s="76">
        <v>1012.4035590000032</v>
      </c>
      <c r="K13" s="76">
        <v>7542.4065650000057</v>
      </c>
      <c r="L13" s="76">
        <v>8487.3165870000121</v>
      </c>
      <c r="M13" s="76">
        <v>1154.1401029999961</v>
      </c>
      <c r="N13" s="76">
        <v>610.81682400000045</v>
      </c>
      <c r="O13" s="76">
        <v>1096.770540999999</v>
      </c>
      <c r="P13" s="94"/>
      <c r="Q13" s="94" t="s">
        <v>177</v>
      </c>
      <c r="R13" s="76">
        <v>7216.4778293663212</v>
      </c>
      <c r="S13" s="76">
        <v>1245.6602451059655</v>
      </c>
      <c r="T13" s="76">
        <v>1154.1397683062494</v>
      </c>
      <c r="U13" s="76">
        <v>3776.2643033152726</v>
      </c>
      <c r="V13" s="76">
        <v>3776.2643033152726</v>
      </c>
      <c r="W13" s="76">
        <v>2027.8732496665521</v>
      </c>
      <c r="X13" s="76">
        <v>113.22474330769526</v>
      </c>
      <c r="Y13" s="76">
        <v>1012.4032472907545</v>
      </c>
      <c r="Z13" s="76">
        <v>610.81669085315616</v>
      </c>
      <c r="AA13" s="76">
        <v>11840.692219190316</v>
      </c>
      <c r="AB13" s="76">
        <v>441246.57087801042</v>
      </c>
      <c r="AC13" s="76">
        <v>2952.2141825697627</v>
      </c>
      <c r="AD13" s="76">
        <v>1742.142849671606</v>
      </c>
      <c r="AE13" s="76">
        <v>608.21326663155742</v>
      </c>
      <c r="AF13" s="76">
        <v>517.66858822262702</v>
      </c>
      <c r="AG13" s="76">
        <v>816.9152796301554</v>
      </c>
      <c r="AH13" s="76">
        <v>7542.405064963712</v>
      </c>
      <c r="AI13" s="76">
        <v>7542.405064963712</v>
      </c>
      <c r="AJ13" s="76">
        <v>59447701.767129958</v>
      </c>
      <c r="AK13" s="76">
        <v>0</v>
      </c>
      <c r="AL13" s="76">
        <v>1187.320215052652</v>
      </c>
      <c r="AM13" s="76">
        <v>208.66239508187863</v>
      </c>
      <c r="AN13" s="76">
        <v>10000.268109173607</v>
      </c>
      <c r="AO13" s="76">
        <v>1439.5319595719793</v>
      </c>
      <c r="AP13" s="76">
        <v>8487.3410985828596</v>
      </c>
      <c r="AQ13" s="76">
        <v>1096.7702137545584</v>
      </c>
      <c r="AR13" s="76">
        <v>7241.1724786591485</v>
      </c>
      <c r="AS13" s="76">
        <v>0</v>
      </c>
      <c r="AT13" s="76">
        <v>107506.42816092308</v>
      </c>
      <c r="AU13" s="76">
        <v>5380.4542717525965</v>
      </c>
      <c r="AV13" s="76">
        <v>597.82827618768818</v>
      </c>
      <c r="AW13" s="76">
        <v>5978.2825479402873</v>
      </c>
      <c r="AX13" s="76">
        <v>0</v>
      </c>
      <c r="AY13" s="76">
        <v>4575.5850921213296</v>
      </c>
      <c r="AZ13" s="76">
        <v>0.15912023659454577</v>
      </c>
      <c r="BA13" s="76">
        <v>27997.293871269289</v>
      </c>
      <c r="BB13" s="76">
        <v>0</v>
      </c>
      <c r="BC13" s="76">
        <v>273.73578671450713</v>
      </c>
      <c r="BD13" s="76">
        <v>3293.4094069869989</v>
      </c>
      <c r="BE13" s="76">
        <v>0.43798570270099257</v>
      </c>
      <c r="BF13" s="76">
        <v>0</v>
      </c>
      <c r="BG13" s="76">
        <v>331.155167186737</v>
      </c>
      <c r="BH13" s="76">
        <v>44848.261139324335</v>
      </c>
      <c r="BI13" s="76">
        <v>38006.789420323475</v>
      </c>
      <c r="BJ13" s="76">
        <v>6841.4717190008669</v>
      </c>
      <c r="BK13" s="76">
        <v>12.890028819597985</v>
      </c>
      <c r="BL13" s="76">
        <v>0.1448002944829114</v>
      </c>
      <c r="BM13" s="76">
        <v>194.18750776136068</v>
      </c>
      <c r="BN13" s="76">
        <v>151.10297023479222</v>
      </c>
      <c r="BO13" s="76">
        <v>13743.737398904193</v>
      </c>
      <c r="BP13" s="76">
        <v>61.481677756014513</v>
      </c>
      <c r="BQ13" s="76">
        <v>77.496317038244712</v>
      </c>
      <c r="BR13" s="76">
        <v>19633.835499276225</v>
      </c>
      <c r="BS13" s="76">
        <v>823.36372519400766</v>
      </c>
      <c r="BT13" s="76">
        <v>2.5556288879181208</v>
      </c>
      <c r="BU13" s="76">
        <v>230.26125572204131</v>
      </c>
      <c r="BV13" s="76">
        <v>0.19886880107404781</v>
      </c>
      <c r="BW13" s="76">
        <v>3302.9833026110432</v>
      </c>
      <c r="BX13" s="76">
        <v>26972.232512628627</v>
      </c>
      <c r="BY13" s="76">
        <v>0</v>
      </c>
      <c r="BZ13" s="76">
        <v>1293.8729491865342</v>
      </c>
      <c r="CA13" s="76">
        <v>4263.8234991855552</v>
      </c>
      <c r="CB13" s="76">
        <v>0</v>
      </c>
      <c r="CC13" s="76">
        <v>15017.379774739296</v>
      </c>
      <c r="CD13" s="76">
        <v>104091.85597581971</v>
      </c>
      <c r="CE13" s="76">
        <v>3246.0577970323152</v>
      </c>
      <c r="CF13" s="76"/>
      <c r="CG13" s="41">
        <f t="shared" si="0"/>
        <v>-2.5658660696480909E-7</v>
      </c>
      <c r="CH13" s="41">
        <f t="shared" si="1"/>
        <v>-2.6685461713821355E-7</v>
      </c>
      <c r="CI13" s="41">
        <f t="shared" si="2"/>
        <v>-2.8922340676945009E-7</v>
      </c>
      <c r="CJ13" s="41">
        <f t="shared" si="3"/>
        <v>-3.1124979907180893E-5</v>
      </c>
      <c r="CK13" s="41">
        <f t="shared" si="4"/>
        <v>-3.6691247256595777E-5</v>
      </c>
      <c r="CL13" s="41">
        <f t="shared" si="5"/>
        <v>-2.5594702308809192E-7</v>
      </c>
      <c r="CM13" s="41">
        <f t="shared" si="6"/>
        <v>-2.6044470780683827E-7</v>
      </c>
      <c r="CN13" s="81">
        <f t="shared" si="7"/>
        <v>-2.7982269401351643E-7</v>
      </c>
      <c r="CO13" s="81">
        <f t="shared" si="8"/>
        <v>-3.0789031298643795E-7</v>
      </c>
      <c r="CP13" s="81">
        <f t="shared" si="9"/>
        <v>-1.9888032828308073E-7</v>
      </c>
      <c r="CQ13" s="81">
        <f t="shared" si="10"/>
        <v>2.888025042570603E-6</v>
      </c>
      <c r="CR13" s="80">
        <f t="shared" si="12"/>
        <v>-2.8999403611277338E-7</v>
      </c>
      <c r="CS13" s="80">
        <f t="shared" si="13"/>
        <v>-2.1798162568510366E-7</v>
      </c>
      <c r="CT13" s="81">
        <f t="shared" si="11"/>
        <v>-2.9837183649385857E-7</v>
      </c>
    </row>
    <row r="14" spans="1:98">
      <c r="A14" s="94" t="s">
        <v>178</v>
      </c>
      <c r="B14" s="76">
        <v>1024.9883289999996</v>
      </c>
      <c r="C14" s="76">
        <v>16.903423000000007</v>
      </c>
      <c r="D14" s="76">
        <v>18.141453000000006</v>
      </c>
      <c r="E14" s="76">
        <v>107.98221500000001</v>
      </c>
      <c r="F14" s="76">
        <v>91.510344000000018</v>
      </c>
      <c r="G14" s="76">
        <v>8.9735190000000031</v>
      </c>
      <c r="H14" s="76">
        <v>242.98678600000008</v>
      </c>
      <c r="I14" s="76">
        <v>7.682489999999996</v>
      </c>
      <c r="J14" s="76">
        <v>2.0627199999999992</v>
      </c>
      <c r="K14" s="76">
        <v>11.514569999999997</v>
      </c>
      <c r="L14" s="76">
        <v>10.561144000000002</v>
      </c>
      <c r="M14" s="76">
        <v>2.3469169999999999</v>
      </c>
      <c r="N14" s="76">
        <v>1.2468010000000005</v>
      </c>
      <c r="O14" s="76">
        <v>2.227741999999997</v>
      </c>
      <c r="P14" s="94"/>
      <c r="Q14" s="94" t="s">
        <v>178</v>
      </c>
      <c r="R14" s="76">
        <v>19.354265374194682</v>
      </c>
      <c r="S14" s="76">
        <v>3.3459431728330822</v>
      </c>
      <c r="T14" s="76">
        <v>2.3469274877084803</v>
      </c>
      <c r="U14" s="76">
        <v>7.6825011756683805</v>
      </c>
      <c r="V14" s="76">
        <v>7.6825011756683805</v>
      </c>
      <c r="W14" s="76">
        <v>5.4316843139899786</v>
      </c>
      <c r="X14" s="76">
        <v>0.30286288476294693</v>
      </c>
      <c r="Y14" s="76">
        <v>2.0627204195744944</v>
      </c>
      <c r="Z14" s="76">
        <v>1.2468022757227952</v>
      </c>
      <c r="AA14" s="76">
        <v>24.453342691561488</v>
      </c>
      <c r="AB14" s="76">
        <v>1024.9878319945767</v>
      </c>
      <c r="AC14" s="76">
        <v>8.0426653805605248</v>
      </c>
      <c r="AD14" s="76">
        <v>3.2294180683191178</v>
      </c>
      <c r="AE14" s="76">
        <v>2.297864505362456</v>
      </c>
      <c r="AF14" s="76">
        <v>1.3896010516855193</v>
      </c>
      <c r="AG14" s="76">
        <v>2.1892998003141586</v>
      </c>
      <c r="AH14" s="76">
        <v>11.514569236739364</v>
      </c>
      <c r="AI14" s="76">
        <v>11.514569236739364</v>
      </c>
      <c r="AJ14" s="76">
        <v>161495.76159184732</v>
      </c>
      <c r="AK14" s="76">
        <v>0</v>
      </c>
      <c r="AL14" s="76">
        <v>3.180760759411366</v>
      </c>
      <c r="AM14" s="76">
        <v>0.55891309345940243</v>
      </c>
      <c r="AN14" s="76">
        <v>24.345080084075516</v>
      </c>
      <c r="AO14" s="76">
        <v>3.865165562916054</v>
      </c>
      <c r="AP14" s="76">
        <v>10.561169681811316</v>
      </c>
      <c r="AQ14" s="76">
        <v>2.2277487882456883</v>
      </c>
      <c r="AR14" s="76">
        <v>16.903421894100983</v>
      </c>
      <c r="AS14" s="76">
        <v>0</v>
      </c>
      <c r="AT14" s="76">
        <v>250.71109074775259</v>
      </c>
      <c r="AU14" s="76">
        <v>16.327304980130847</v>
      </c>
      <c r="AV14" s="76">
        <v>1.814140668375249</v>
      </c>
      <c r="AW14" s="76">
        <v>18.141445648506096</v>
      </c>
      <c r="AX14" s="76">
        <v>0</v>
      </c>
      <c r="AY14" s="76">
        <v>12.747804257240801</v>
      </c>
      <c r="AZ14" s="76">
        <v>2.587980665465148E-3</v>
      </c>
      <c r="BA14" s="76">
        <v>69.630034658139181</v>
      </c>
      <c r="BB14" s="76">
        <v>1.0619568063845854E-3</v>
      </c>
      <c r="BC14" s="76">
        <v>0.31318641886715487</v>
      </c>
      <c r="BD14" s="76">
        <v>3.3482474825972655</v>
      </c>
      <c r="BE14" s="76">
        <v>9.3322437672580557E-4</v>
      </c>
      <c r="BF14" s="76">
        <v>0</v>
      </c>
      <c r="BG14" s="76">
        <v>7.5894379757160887E-2</v>
      </c>
      <c r="BH14" s="76">
        <v>107.98718521096902</v>
      </c>
      <c r="BI14" s="76">
        <v>91.51532131661456</v>
      </c>
      <c r="BJ14" s="76">
        <v>16.471863894354513</v>
      </c>
      <c r="BK14" s="76">
        <v>9.8339668226436706E-4</v>
      </c>
      <c r="BL14" s="76">
        <v>1.7191320899265306E-4</v>
      </c>
      <c r="BM14" s="76">
        <v>0.42631495692719779</v>
      </c>
      <c r="BN14" s="76">
        <v>4.6734647243946936E-2</v>
      </c>
      <c r="BO14" s="76">
        <v>35.662690453435623</v>
      </c>
      <c r="BP14" s="76">
        <v>0.23865490081956817</v>
      </c>
      <c r="BQ14" s="76">
        <v>0.10705767299944334</v>
      </c>
      <c r="BR14" s="76">
        <v>50.94604849506991</v>
      </c>
      <c r="BS14" s="76">
        <v>1.1877329745690235</v>
      </c>
      <c r="BT14" s="76">
        <v>1.8780574226866628E-3</v>
      </c>
      <c r="BU14" s="76">
        <v>0.34272086046396266</v>
      </c>
      <c r="BV14" s="76">
        <v>1.5451927077718433E-4</v>
      </c>
      <c r="BW14" s="76">
        <v>8.973506918214035</v>
      </c>
      <c r="BX14" s="76">
        <v>65.291225397993045</v>
      </c>
      <c r="BY14" s="76">
        <v>0</v>
      </c>
      <c r="BZ14" s="76">
        <v>3.4551160534030436</v>
      </c>
      <c r="CA14" s="76">
        <v>10.755193146386771</v>
      </c>
      <c r="CB14" s="76">
        <v>0</v>
      </c>
      <c r="CC14" s="76">
        <v>36.918883833357029</v>
      </c>
      <c r="CD14" s="76">
        <v>242.9866587300275</v>
      </c>
      <c r="CE14" s="76">
        <v>8.1148374449204965</v>
      </c>
      <c r="CF14" s="76"/>
      <c r="CG14" s="41">
        <f t="shared" si="0"/>
        <v>-4.8488886048370837E-7</v>
      </c>
      <c r="CH14" s="41">
        <f t="shared" si="1"/>
        <v>-6.5424560688809321E-8</v>
      </c>
      <c r="CI14" s="41">
        <f t="shared" si="2"/>
        <v>-4.0523181410133981E-7</v>
      </c>
      <c r="CJ14" s="41">
        <f t="shared" si="3"/>
        <v>4.602805164726396E-5</v>
      </c>
      <c r="CK14" s="41">
        <f t="shared" si="4"/>
        <v>5.4390754061014286E-5</v>
      </c>
      <c r="CL14" s="41">
        <f t="shared" si="5"/>
        <v>-1.3463821682576296E-6</v>
      </c>
      <c r="CM14" s="41">
        <f t="shared" si="6"/>
        <v>-5.2377322518385616E-7</v>
      </c>
      <c r="CN14" s="81">
        <f t="shared" si="7"/>
        <v>1.4546935153171443E-6</v>
      </c>
      <c r="CO14" s="81">
        <f t="shared" si="8"/>
        <v>2.0340836136140697E-7</v>
      </c>
      <c r="CP14" s="81">
        <f t="shared" si="9"/>
        <v>-6.6286507734371426E-8</v>
      </c>
      <c r="CQ14" s="81">
        <f t="shared" si="10"/>
        <v>2.4317262707539624E-6</v>
      </c>
      <c r="CR14" s="80">
        <f t="shared" si="12"/>
        <v>4.4687172491968931E-6</v>
      </c>
      <c r="CS14" s="80">
        <f t="shared" si="13"/>
        <v>1.0231968010418309E-6</v>
      </c>
      <c r="CT14" s="81">
        <f t="shared" si="11"/>
        <v>3.0471417656694392E-6</v>
      </c>
    </row>
    <row r="15" spans="1:98">
      <c r="A15" s="94" t="s">
        <v>179</v>
      </c>
      <c r="B15" s="76">
        <v>1442.6573409999994</v>
      </c>
      <c r="C15" s="76">
        <v>23.836666000000061</v>
      </c>
      <c r="D15" s="76">
        <v>27.867226000000006</v>
      </c>
      <c r="E15" s="76">
        <v>154.06733400000024</v>
      </c>
      <c r="F15" s="76">
        <v>130.56553699999986</v>
      </c>
      <c r="G15" s="76">
        <v>13.343636999999994</v>
      </c>
      <c r="H15" s="76">
        <v>342.65217399999983</v>
      </c>
      <c r="I15" s="76">
        <v>11.423850000000021</v>
      </c>
      <c r="J15" s="76">
        <v>3.0672970000000044</v>
      </c>
      <c r="K15" s="76">
        <v>17.122168999999978</v>
      </c>
      <c r="L15" s="76">
        <v>15.704401999999998</v>
      </c>
      <c r="M15" s="76">
        <v>3.4898580000000026</v>
      </c>
      <c r="N15" s="76">
        <v>1.8540110000000025</v>
      </c>
      <c r="O15" s="76">
        <v>3.3126280000000037</v>
      </c>
      <c r="P15" s="94"/>
      <c r="Q15" s="94" t="s">
        <v>179</v>
      </c>
      <c r="R15" s="76">
        <v>27.048508910982246</v>
      </c>
      <c r="S15" s="76">
        <v>4.676107223150491</v>
      </c>
      <c r="T15" s="76">
        <v>3.4895898523975646</v>
      </c>
      <c r="U15" s="76">
        <v>11.422986703777701</v>
      </c>
      <c r="V15" s="76">
        <v>11.422986703777701</v>
      </c>
      <c r="W15" s="76">
        <v>7.5910599967525911</v>
      </c>
      <c r="X15" s="76">
        <v>0.4232655863519863</v>
      </c>
      <c r="Y15" s="76">
        <v>3.0670678608866924</v>
      </c>
      <c r="Z15" s="76">
        <v>1.8538670340587766</v>
      </c>
      <c r="AA15" s="76">
        <v>34.174782880903464</v>
      </c>
      <c r="AB15" s="76">
        <v>1442.5553489663084</v>
      </c>
      <c r="AC15" s="76">
        <v>11.240029207244364</v>
      </c>
      <c r="AD15" s="76">
        <v>4.5132755595573695</v>
      </c>
      <c r="AE15" s="76">
        <v>3.2113941230628797</v>
      </c>
      <c r="AF15" s="76">
        <v>1.942037640462716</v>
      </c>
      <c r="AG15" s="76">
        <v>3.0596553125693764</v>
      </c>
      <c r="AH15" s="76">
        <v>17.120872811458529</v>
      </c>
      <c r="AI15" s="76">
        <v>17.120872811458529</v>
      </c>
      <c r="AJ15" s="76">
        <v>240126.09984744017</v>
      </c>
      <c r="AK15" s="76">
        <v>0</v>
      </c>
      <c r="AL15" s="76">
        <v>4.4452785206608345</v>
      </c>
      <c r="AM15" s="76">
        <v>0.78111020796564445</v>
      </c>
      <c r="AN15" s="76">
        <v>34.023528330900646</v>
      </c>
      <c r="AO15" s="76">
        <v>5.4017584170728137</v>
      </c>
      <c r="AP15" s="76">
        <v>15.703256716806827</v>
      </c>
      <c r="AQ15" s="76">
        <v>3.312372116043647</v>
      </c>
      <c r="AR15" s="76">
        <v>23.834986619708218</v>
      </c>
      <c r="AS15" s="76">
        <v>0</v>
      </c>
      <c r="AT15" s="76">
        <v>353.42309563209267</v>
      </c>
      <c r="AU15" s="76">
        <v>25.078532086399132</v>
      </c>
      <c r="AV15" s="76">
        <v>2.7865131235194585</v>
      </c>
      <c r="AW15" s="76">
        <v>27.865045209918581</v>
      </c>
      <c r="AX15" s="76">
        <v>0</v>
      </c>
      <c r="AY15" s="76">
        <v>17.815695445989519</v>
      </c>
      <c r="AZ15" s="76">
        <v>3.6457765546167534E-3</v>
      </c>
      <c r="BA15" s="76">
        <v>97.311467409269298</v>
      </c>
      <c r="BB15" s="76">
        <v>1.5268615755331051E-3</v>
      </c>
      <c r="BC15" s="76">
        <v>0.43863257802983957</v>
      </c>
      <c r="BD15" s="76">
        <v>4.69807790560911</v>
      </c>
      <c r="BE15" s="76">
        <v>1.4579553846238642E-3</v>
      </c>
      <c r="BF15" s="76">
        <v>0</v>
      </c>
      <c r="BG15" s="76">
        <v>0.10624489191289536</v>
      </c>
      <c r="BH15" s="76">
        <v>154.06324532635745</v>
      </c>
      <c r="BI15" s="76">
        <v>130.56314436690599</v>
      </c>
      <c r="BJ15" s="76">
        <v>23.50010095945149</v>
      </c>
      <c r="BK15" s="76">
        <v>1.4017813648814739E-3</v>
      </c>
      <c r="BL15" s="76">
        <v>2.5309136075883084E-4</v>
      </c>
      <c r="BM15" s="76">
        <v>0.68238534877671053</v>
      </c>
      <c r="BN15" s="76">
        <v>6.5038379338282687E-2</v>
      </c>
      <c r="BO15" s="76">
        <v>50.890826458770803</v>
      </c>
      <c r="BP15" s="76">
        <v>0.3362592807641222</v>
      </c>
      <c r="BQ15" s="76">
        <v>0.15113924135650389</v>
      </c>
      <c r="BR15" s="76">
        <v>72.700088193698093</v>
      </c>
      <c r="BS15" s="76">
        <v>1.6599231976347404</v>
      </c>
      <c r="BT15" s="76">
        <v>2.6491732912250526E-3</v>
      </c>
      <c r="BU15" s="76">
        <v>0.48328423926762443</v>
      </c>
      <c r="BV15" s="76">
        <v>2.3320985032821323E-4</v>
      </c>
      <c r="BW15" s="76">
        <v>13.34261464940448</v>
      </c>
      <c r="BX15" s="76">
        <v>91.24781303325328</v>
      </c>
      <c r="BY15" s="76">
        <v>0</v>
      </c>
      <c r="BZ15" s="76">
        <v>4.8286874915553701</v>
      </c>
      <c r="CA15" s="76">
        <v>15.030904094881157</v>
      </c>
      <c r="CB15" s="76">
        <v>0</v>
      </c>
      <c r="CC15" s="76">
        <v>51.595970791898004</v>
      </c>
      <c r="CD15" s="76">
        <v>342.62788223460501</v>
      </c>
      <c r="CE15" s="76">
        <v>11.340861883366458</v>
      </c>
      <c r="CF15" s="76"/>
      <c r="CG15" s="41">
        <f t="shared" si="0"/>
        <v>-7.0697338025035809E-5</v>
      </c>
      <c r="CH15" s="41">
        <f t="shared" si="1"/>
        <v>-7.0453657061082001E-5</v>
      </c>
      <c r="CI15" s="41">
        <f t="shared" si="2"/>
        <v>-7.8256446530603472E-5</v>
      </c>
      <c r="CJ15" s="41">
        <f t="shared" si="3"/>
        <v>-2.6538225441077931E-5</v>
      </c>
      <c r="CK15" s="41">
        <f t="shared" si="4"/>
        <v>-1.8325150333325603E-5</v>
      </c>
      <c r="CL15" s="41">
        <f t="shared" si="5"/>
        <v>-7.6617086894244406E-5</v>
      </c>
      <c r="CM15" s="41">
        <f t="shared" si="6"/>
        <v>-7.0893364286143867E-5</v>
      </c>
      <c r="CN15" s="81">
        <f t="shared" si="7"/>
        <v>-7.5569639160203003E-5</v>
      </c>
      <c r="CO15" s="81">
        <f t="shared" si="8"/>
        <v>-7.4703921176206745E-5</v>
      </c>
      <c r="CP15" s="81">
        <f t="shared" si="9"/>
        <v>-7.5702356485856745E-5</v>
      </c>
      <c r="CQ15" s="81">
        <f t="shared" si="10"/>
        <v>-7.292752650952958E-5</v>
      </c>
      <c r="CR15" s="80">
        <f t="shared" si="12"/>
        <v>-7.6836250196421897E-5</v>
      </c>
      <c r="CS15" s="80">
        <f t="shared" si="13"/>
        <v>-7.7651071771364072E-5</v>
      </c>
      <c r="CT15" s="81">
        <f t="shared" si="11"/>
        <v>-7.7245001961183857E-5</v>
      </c>
    </row>
    <row r="16" spans="1:98">
      <c r="A16" s="94" t="s">
        <v>180</v>
      </c>
      <c r="B16" s="76">
        <v>20083.762318999958</v>
      </c>
      <c r="C16" s="76">
        <v>328.08561299999963</v>
      </c>
      <c r="D16" s="76">
        <v>194.71148000000008</v>
      </c>
      <c r="E16" s="76">
        <v>1972.2564930000019</v>
      </c>
      <c r="F16" s="76">
        <v>1671.4038040000014</v>
      </c>
      <c r="G16" s="76">
        <v>126.67190900000004</v>
      </c>
      <c r="H16" s="76">
        <v>4716.2305939999987</v>
      </c>
      <c r="I16" s="76">
        <v>108.44754800000015</v>
      </c>
      <c r="J16" s="76">
        <v>29.117776000000021</v>
      </c>
      <c r="K16" s="76">
        <v>162.5419270000007</v>
      </c>
      <c r="L16" s="76">
        <v>149.08303600000016</v>
      </c>
      <c r="M16" s="76">
        <v>33.129574000000076</v>
      </c>
      <c r="N16" s="76">
        <v>17.600091999999975</v>
      </c>
      <c r="O16" s="76">
        <v>31.447210000000005</v>
      </c>
      <c r="P16" s="94"/>
      <c r="Q16" s="94" t="s">
        <v>180</v>
      </c>
      <c r="R16" s="76">
        <v>392.34433065406466</v>
      </c>
      <c r="S16" s="76">
        <v>67.82778200104363</v>
      </c>
      <c r="T16" s="76">
        <v>33.128864732737043</v>
      </c>
      <c r="U16" s="76">
        <v>108.4452727880457</v>
      </c>
      <c r="V16" s="76">
        <v>108.4452727880457</v>
      </c>
      <c r="W16" s="76">
        <v>110.10978858416972</v>
      </c>
      <c r="X16" s="76">
        <v>6.1395165351999816</v>
      </c>
      <c r="Y16" s="76">
        <v>29.117146016970715</v>
      </c>
      <c r="Z16" s="76">
        <v>17.599733101559124</v>
      </c>
      <c r="AA16" s="76">
        <v>495.711423651502</v>
      </c>
      <c r="AB16" s="76">
        <v>20083.469890121192</v>
      </c>
      <c r="AC16" s="76">
        <v>163.0388236119926</v>
      </c>
      <c r="AD16" s="76">
        <v>65.465939643925338</v>
      </c>
      <c r="AE16" s="76">
        <v>46.581692113098043</v>
      </c>
      <c r="AF16" s="76">
        <v>28.16956712650175</v>
      </c>
      <c r="AG16" s="76">
        <v>44.380928935955644</v>
      </c>
      <c r="AH16" s="76">
        <v>162.53848013253386</v>
      </c>
      <c r="AI16" s="76">
        <v>162.53848013253386</v>
      </c>
      <c r="AJ16" s="76">
        <v>2279656.0567248133</v>
      </c>
      <c r="AK16" s="76">
        <v>0</v>
      </c>
      <c r="AL16" s="76">
        <v>64.479598971851971</v>
      </c>
      <c r="AM16" s="76">
        <v>11.330164361252558</v>
      </c>
      <c r="AN16" s="76">
        <v>493.51696709984975</v>
      </c>
      <c r="AO16" s="76">
        <v>78.353532481402823</v>
      </c>
      <c r="AP16" s="76">
        <v>149.08031122345653</v>
      </c>
      <c r="AQ16" s="76">
        <v>31.44656803613282</v>
      </c>
      <c r="AR16" s="76">
        <v>328.0807856890271</v>
      </c>
      <c r="AS16" s="76">
        <v>0</v>
      </c>
      <c r="AT16" s="76">
        <v>4872.747504326021</v>
      </c>
      <c r="AU16" s="76">
        <v>175.2352464243346</v>
      </c>
      <c r="AV16" s="76">
        <v>19.470582031746556</v>
      </c>
      <c r="AW16" s="76">
        <v>194.70582845608124</v>
      </c>
      <c r="AX16" s="76">
        <v>0</v>
      </c>
      <c r="AY16" s="76">
        <v>258.41998368371043</v>
      </c>
      <c r="AZ16" s="76">
        <v>0.65892354433108991</v>
      </c>
      <c r="BA16" s="76">
        <v>1411.520886898563</v>
      </c>
      <c r="BB16" s="76">
        <v>13.213239764215672</v>
      </c>
      <c r="BC16" s="76">
        <v>24.067835524507128</v>
      </c>
      <c r="BD16" s="76">
        <v>57.829664189222676</v>
      </c>
      <c r="BE16" s="76">
        <v>0.53504157288866117</v>
      </c>
      <c r="BF16" s="76">
        <v>0</v>
      </c>
      <c r="BG16" s="76">
        <v>21.895046133037905</v>
      </c>
      <c r="BH16" s="76">
        <v>1972.1206564942097</v>
      </c>
      <c r="BI16" s="76">
        <v>1671.272750898549</v>
      </c>
      <c r="BJ16" s="76">
        <v>300.84790559566136</v>
      </c>
      <c r="BK16" s="76">
        <v>1.6115588765025877</v>
      </c>
      <c r="BL16" s="76">
        <v>0.11231662555046656</v>
      </c>
      <c r="BM16" s="76">
        <v>432.38537834091181</v>
      </c>
      <c r="BN16" s="76">
        <v>0.52016605653642878</v>
      </c>
      <c r="BO16" s="76">
        <v>445.75635196360184</v>
      </c>
      <c r="BP16" s="76">
        <v>2.6618357449031893</v>
      </c>
      <c r="BQ16" s="76">
        <v>4.450209766607693</v>
      </c>
      <c r="BR16" s="76">
        <v>636.96188705313716</v>
      </c>
      <c r="BS16" s="76">
        <v>24.077460098796742</v>
      </c>
      <c r="BT16" s="76">
        <v>14.725168873162589</v>
      </c>
      <c r="BU16" s="76">
        <v>13.840175026262559</v>
      </c>
      <c r="BV16" s="76">
        <v>4.7951843169805497E-2</v>
      </c>
      <c r="BW16" s="76">
        <v>126.66918322820591</v>
      </c>
      <c r="BX16" s="76">
        <v>1323.5661885553172</v>
      </c>
      <c r="BY16" s="76">
        <v>0</v>
      </c>
      <c r="BZ16" s="76">
        <v>70.041055364450372</v>
      </c>
      <c r="CA16" s="76">
        <v>218.02592071075915</v>
      </c>
      <c r="CB16" s="76">
        <v>0</v>
      </c>
      <c r="CC16" s="76">
        <v>748.40935815926855</v>
      </c>
      <c r="CD16" s="76">
        <v>4716.1611022591869</v>
      </c>
      <c r="CE16" s="76">
        <v>164.50158157863197</v>
      </c>
      <c r="CF16" s="76"/>
      <c r="CG16" s="41">
        <f t="shared" si="0"/>
        <v>-1.456046303080879E-5</v>
      </c>
      <c r="CH16" s="41">
        <f t="shared" si="1"/>
        <v>-1.4713571035283681E-5</v>
      </c>
      <c r="CI16" s="41">
        <f t="shared" si="2"/>
        <v>-2.9025221927564207E-5</v>
      </c>
      <c r="CJ16" s="41">
        <f t="shared" si="3"/>
        <v>-6.8873651208313052E-5</v>
      </c>
      <c r="CK16" s="41">
        <f t="shared" si="4"/>
        <v>-7.8409000349732505E-5</v>
      </c>
      <c r="CL16" s="41">
        <f t="shared" si="5"/>
        <v>-2.1518360429323512E-5</v>
      </c>
      <c r="CM16" s="41">
        <f t="shared" si="6"/>
        <v>-1.4734593533283712E-5</v>
      </c>
      <c r="CN16" s="81">
        <f t="shared" si="7"/>
        <v>-2.097983768572527E-5</v>
      </c>
      <c r="CO16" s="81">
        <f t="shared" si="8"/>
        <v>-2.1635684995514313E-5</v>
      </c>
      <c r="CP16" s="81">
        <f t="shared" si="9"/>
        <v>-2.1206020689262728E-5</v>
      </c>
      <c r="CQ16" s="81">
        <f t="shared" si="10"/>
        <v>-1.8276905386002545E-5</v>
      </c>
      <c r="CR16" s="80">
        <f t="shared" si="12"/>
        <v>-2.1408885699331696E-5</v>
      </c>
      <c r="CS16" s="80">
        <f t="shared" si="13"/>
        <v>-2.0391850272766087E-5</v>
      </c>
      <c r="CT16" s="81">
        <f t="shared" si="11"/>
        <v>-2.0414016607039831E-5</v>
      </c>
    </row>
    <row r="17" spans="1:98">
      <c r="A17" s="94" t="s">
        <v>181</v>
      </c>
      <c r="B17" s="76">
        <v>104468.90768199987</v>
      </c>
      <c r="C17" s="76">
        <v>1729.4416800000033</v>
      </c>
      <c r="D17" s="76">
        <v>2189.2910079999911</v>
      </c>
      <c r="E17" s="76">
        <v>11309.652680000023</v>
      </c>
      <c r="F17" s="76">
        <v>9584.4514379998909</v>
      </c>
      <c r="G17" s="76">
        <v>1018.6516239999728</v>
      </c>
      <c r="H17" s="76">
        <v>24860.721648999453</v>
      </c>
      <c r="I17" s="76">
        <v>877.71564299998533</v>
      </c>
      <c r="J17" s="76">
        <v>235.66341799999469</v>
      </c>
      <c r="K17" s="76">
        <v>1315.5261659999812</v>
      </c>
      <c r="L17" s="76">
        <v>1206.5972259999908</v>
      </c>
      <c r="M17" s="76">
        <v>268.13276899999272</v>
      </c>
      <c r="N17" s="76">
        <v>142.44567000000143</v>
      </c>
      <c r="O17" s="76">
        <v>254.51678199999299</v>
      </c>
      <c r="P17" s="94"/>
      <c r="Q17" s="94" t="s">
        <v>181</v>
      </c>
      <c r="R17" s="76">
        <v>1944.1921912342755</v>
      </c>
      <c r="S17" s="76">
        <v>336.10840789740115</v>
      </c>
      <c r="T17" s="76">
        <v>268.02124032564086</v>
      </c>
      <c r="U17" s="76">
        <v>871.53592211871398</v>
      </c>
      <c r="V17" s="76">
        <v>871.53592211871398</v>
      </c>
      <c r="W17" s="76">
        <v>545.62918146584423</v>
      </c>
      <c r="X17" s="76">
        <v>30.423380355421575</v>
      </c>
      <c r="Y17" s="76">
        <v>234.00422137828704</v>
      </c>
      <c r="Z17" s="76">
        <v>142.38640091734746</v>
      </c>
      <c r="AA17" s="76">
        <v>2456.4088925693636</v>
      </c>
      <c r="AB17" s="76">
        <v>104428.41910637193</v>
      </c>
      <c r="AC17" s="76">
        <v>807.90957663428344</v>
      </c>
      <c r="AD17" s="76">
        <v>324.40472969890959</v>
      </c>
      <c r="AE17" s="76">
        <v>230.82720524771847</v>
      </c>
      <c r="AF17" s="76">
        <v>139.5891531998077</v>
      </c>
      <c r="AG17" s="76">
        <v>219.92173420182513</v>
      </c>
      <c r="AH17" s="76">
        <v>1306.2640056348703</v>
      </c>
      <c r="AI17" s="76">
        <v>1306.2640056348703</v>
      </c>
      <c r="AJ17" s="76">
        <v>18443022.459285591</v>
      </c>
      <c r="AK17" s="76">
        <v>0</v>
      </c>
      <c r="AL17" s="76">
        <v>319.51716721484502</v>
      </c>
      <c r="AM17" s="76">
        <v>56.144755854065856</v>
      </c>
      <c r="AN17" s="76">
        <v>2445.5346495927893</v>
      </c>
      <c r="AO17" s="76">
        <v>388.26682391826023</v>
      </c>
      <c r="AP17" s="76">
        <v>1198.1056742498342</v>
      </c>
      <c r="AQ17" s="76">
        <v>252.72477625544659</v>
      </c>
      <c r="AR17" s="76">
        <v>1728.7695042551406</v>
      </c>
      <c r="AS17" s="76">
        <v>0</v>
      </c>
      <c r="AT17" s="76">
        <v>25626.994600146609</v>
      </c>
      <c r="AU17" s="76">
        <v>1969.5054862645668</v>
      </c>
      <c r="AV17" s="76">
        <v>218.83395815702866</v>
      </c>
      <c r="AW17" s="76">
        <v>2188.3394444215942</v>
      </c>
      <c r="AX17" s="76">
        <v>0</v>
      </c>
      <c r="AY17" s="76">
        <v>1280.5538701069434</v>
      </c>
      <c r="AZ17" s="76">
        <v>0.27428864013800941</v>
      </c>
      <c r="BA17" s="76">
        <v>6994.5381855359701</v>
      </c>
      <c r="BB17" s="76">
        <v>0.11033451322266129</v>
      </c>
      <c r="BC17" s="76">
        <v>33.37774793918549</v>
      </c>
      <c r="BD17" s="76">
        <v>356.21281609208694</v>
      </c>
      <c r="BE17" s="76">
        <v>8.8601692793487535E-2</v>
      </c>
      <c r="BF17" s="76">
        <v>0</v>
      </c>
      <c r="BG17" s="76">
        <v>8.0918913046291525</v>
      </c>
      <c r="BH17" s="76">
        <v>11305.713343479018</v>
      </c>
      <c r="BI17" s="76">
        <v>9581.1947324709017</v>
      </c>
      <c r="BJ17" s="76">
        <v>1724.5186110081177</v>
      </c>
      <c r="BK17" s="76">
        <v>0.10304318058576804</v>
      </c>
      <c r="BL17" s="76">
        <v>1.7435613261594925E-2</v>
      </c>
      <c r="BM17" s="76">
        <v>39.298242892893924</v>
      </c>
      <c r="BN17" s="76">
        <v>5.0105968876050637</v>
      </c>
      <c r="BO17" s="76">
        <v>3732.8737936883877</v>
      </c>
      <c r="BP17" s="76">
        <v>25.289822949332279</v>
      </c>
      <c r="BQ17" s="76">
        <v>11.323339856964122</v>
      </c>
      <c r="BR17" s="76">
        <v>5332.6197258695847</v>
      </c>
      <c r="BS17" s="76">
        <v>119.31152661479607</v>
      </c>
      <c r="BT17" s="76">
        <v>0.19879833296659447</v>
      </c>
      <c r="BU17" s="76">
        <v>36.288993467142859</v>
      </c>
      <c r="BV17" s="76">
        <v>1.525955012331553E-2</v>
      </c>
      <c r="BW17" s="76">
        <v>1018.2255052693334</v>
      </c>
      <c r="BX17" s="76">
        <v>6558.6948764314038</v>
      </c>
      <c r="BY17" s="76">
        <v>0</v>
      </c>
      <c r="BZ17" s="76">
        <v>347.07604428867313</v>
      </c>
      <c r="CA17" s="76">
        <v>1080.3884596508722</v>
      </c>
      <c r="CB17" s="76">
        <v>0</v>
      </c>
      <c r="CC17" s="76">
        <v>3708.6081479008767</v>
      </c>
      <c r="CD17" s="76">
        <v>24851.057751230455</v>
      </c>
      <c r="CE17" s="76">
        <v>815.15809630423826</v>
      </c>
      <c r="CF17" s="76"/>
      <c r="CG17" s="41">
        <f t="shared" si="0"/>
        <v>-3.8756579853582832E-4</v>
      </c>
      <c r="CH17" s="41">
        <f t="shared" si="1"/>
        <v>-3.886663266162691E-4</v>
      </c>
      <c r="CI17" s="41">
        <f t="shared" si="2"/>
        <v>-4.3464462920631323E-4</v>
      </c>
      <c r="CJ17" s="41">
        <f t="shared" si="3"/>
        <v>-3.4831631284059099E-4</v>
      </c>
      <c r="CK17" s="41">
        <f t="shared" si="4"/>
        <v>-3.3979049818930532E-4</v>
      </c>
      <c r="CL17" s="41">
        <f t="shared" si="5"/>
        <v>-4.183164495100936E-4</v>
      </c>
      <c r="CM17" s="41">
        <f t="shared" si="6"/>
        <v>-3.8872153051064287E-4</v>
      </c>
      <c r="CN17" s="81">
        <f t="shared" si="7"/>
        <v>-7.0406867310116444E-3</v>
      </c>
      <c r="CO17" s="81">
        <f t="shared" si="8"/>
        <v>-7.0405353354744595E-3</v>
      </c>
      <c r="CP17" s="81">
        <f t="shared" si="9"/>
        <v>-7.0406508091539477E-3</v>
      </c>
      <c r="CQ17" s="81">
        <f t="shared" si="10"/>
        <v>-7.037602579534355E-3</v>
      </c>
      <c r="CR17" s="80">
        <f t="shared" si="12"/>
        <v>-4.1594570767239034E-4</v>
      </c>
      <c r="CS17" s="80">
        <f t="shared" si="13"/>
        <v>-4.1608202379172962E-4</v>
      </c>
      <c r="CT17" s="81">
        <f t="shared" si="11"/>
        <v>-7.0408156604245074E-3</v>
      </c>
    </row>
    <row r="18" spans="1:98">
      <c r="A18" s="94" t="s">
        <v>182</v>
      </c>
      <c r="B18" s="76">
        <v>21973.502084999971</v>
      </c>
      <c r="C18" s="76">
        <v>363.14487100000025</v>
      </c>
      <c r="D18" s="76">
        <v>428.67926900000003</v>
      </c>
      <c r="E18" s="76">
        <v>2350.4151589999983</v>
      </c>
      <c r="F18" s="76">
        <v>1991.877254</v>
      </c>
      <c r="G18" s="76">
        <v>204.53257100000002</v>
      </c>
      <c r="H18" s="76">
        <v>5220.2072599999919</v>
      </c>
      <c r="I18" s="76">
        <v>199.13647799999995</v>
      </c>
      <c r="J18" s="76">
        <v>114.92661400000006</v>
      </c>
      <c r="K18" s="76">
        <v>412.69102100000049</v>
      </c>
      <c r="L18" s="76">
        <v>272.68948999999986</v>
      </c>
      <c r="M18" s="76">
        <v>60.806620999999957</v>
      </c>
      <c r="N18" s="76">
        <v>14.627024999999984</v>
      </c>
      <c r="O18" s="76">
        <v>57.881219000000051</v>
      </c>
      <c r="P18" s="94"/>
      <c r="Q18" s="94" t="s">
        <v>182</v>
      </c>
      <c r="R18" s="76">
        <v>313.6825094497845</v>
      </c>
      <c r="S18" s="76">
        <v>47.956626972418647</v>
      </c>
      <c r="T18" s="76">
        <v>60.806615537268527</v>
      </c>
      <c r="U18" s="76">
        <v>199.13642595922352</v>
      </c>
      <c r="V18" s="76">
        <v>199.13642595922352</v>
      </c>
      <c r="W18" s="76">
        <v>102.44513886724319</v>
      </c>
      <c r="X18" s="76">
        <v>104.9883828369219</v>
      </c>
      <c r="Y18" s="76">
        <v>114.92660941732535</v>
      </c>
      <c r="Z18" s="76">
        <v>14.627009527425962</v>
      </c>
      <c r="AA18" s="76">
        <v>438.0871215610951</v>
      </c>
      <c r="AB18" s="76">
        <v>21973.495722085354</v>
      </c>
      <c r="AC18" s="76">
        <v>169.79468778213098</v>
      </c>
      <c r="AD18" s="76">
        <v>79.065142306119796</v>
      </c>
      <c r="AE18" s="76">
        <v>30.718921253658632</v>
      </c>
      <c r="AF18" s="76">
        <v>3.4987693582523032</v>
      </c>
      <c r="AG18" s="76">
        <v>60.919294088113219</v>
      </c>
      <c r="AH18" s="76">
        <v>412.69092929834545</v>
      </c>
      <c r="AI18" s="76">
        <v>412.69092929834545</v>
      </c>
      <c r="AJ18" s="76">
        <v>3680955.6629454852</v>
      </c>
      <c r="AK18" s="76">
        <v>0</v>
      </c>
      <c r="AL18" s="76">
        <v>44.282326516841657</v>
      </c>
      <c r="AM18" s="76">
        <v>9.5927549299919086</v>
      </c>
      <c r="AN18" s="76">
        <v>475.32478075384341</v>
      </c>
      <c r="AO18" s="76">
        <v>62.458125141110123</v>
      </c>
      <c r="AP18" s="76">
        <v>272.69025622613691</v>
      </c>
      <c r="AQ18" s="76">
        <v>57.881188414923535</v>
      </c>
      <c r="AR18" s="76">
        <v>363.14476548554046</v>
      </c>
      <c r="AS18" s="76">
        <v>0</v>
      </c>
      <c r="AT18" s="76">
        <v>5368.892503182924</v>
      </c>
      <c r="AU18" s="76">
        <v>385.81124995078181</v>
      </c>
      <c r="AV18" s="76">
        <v>42.867908604529397</v>
      </c>
      <c r="AW18" s="76">
        <v>428.67915855531123</v>
      </c>
      <c r="AX18" s="76">
        <v>0</v>
      </c>
      <c r="AY18" s="76">
        <v>215.37877346159823</v>
      </c>
      <c r="AZ18" s="76">
        <v>5.5341101429146208E-2</v>
      </c>
      <c r="BA18" s="76">
        <v>1320.3771157112387</v>
      </c>
      <c r="BB18" s="76">
        <v>2.3366653571212051E-2</v>
      </c>
      <c r="BC18" s="76">
        <v>6.6424488815401483</v>
      </c>
      <c r="BD18" s="76">
        <v>71.199338651983894</v>
      </c>
      <c r="BE18" s="76">
        <v>2.3012311514189504E-2</v>
      </c>
      <c r="BF18" s="76">
        <v>0</v>
      </c>
      <c r="BG18" s="76">
        <v>1.6086214801832044</v>
      </c>
      <c r="BH18" s="76">
        <v>2350.5208588569435</v>
      </c>
      <c r="BI18" s="76">
        <v>1991.9830302552807</v>
      </c>
      <c r="BJ18" s="76">
        <v>358.53782860166331</v>
      </c>
      <c r="BK18" s="76">
        <v>2.1379566494154994E-2</v>
      </c>
      <c r="BL18" s="76">
        <v>3.9088856462573783E-3</v>
      </c>
      <c r="BM18" s="76">
        <v>10.861473739314475</v>
      </c>
      <c r="BN18" s="76">
        <v>0.98234309176187873</v>
      </c>
      <c r="BO18" s="76">
        <v>776.50413384260082</v>
      </c>
      <c r="BP18" s="76">
        <v>5.1046051277302871</v>
      </c>
      <c r="BQ18" s="76">
        <v>2.2962054594156642</v>
      </c>
      <c r="BR18" s="76">
        <v>1109.2740191361193</v>
      </c>
      <c r="BS18" s="76">
        <v>29.811903997714239</v>
      </c>
      <c r="BT18" s="76">
        <v>4.0234389821260264E-2</v>
      </c>
      <c r="BU18" s="76">
        <v>7.3389623728346471</v>
      </c>
      <c r="BV18" s="76">
        <v>3.6355633206016417E-3</v>
      </c>
      <c r="BW18" s="76">
        <v>204.53255101351979</v>
      </c>
      <c r="BX18" s="76">
        <v>1277.0786176762078</v>
      </c>
      <c r="BY18" s="76">
        <v>0</v>
      </c>
      <c r="BZ18" s="76">
        <v>156.18834692291387</v>
      </c>
      <c r="CA18" s="76">
        <v>211.07266033934428</v>
      </c>
      <c r="CB18" s="76">
        <v>0</v>
      </c>
      <c r="CC18" s="76">
        <v>815.66606897263523</v>
      </c>
      <c r="CD18" s="76">
        <v>5220.2055838665774</v>
      </c>
      <c r="CE18" s="76">
        <v>143.83207231163161</v>
      </c>
      <c r="CF18" s="76"/>
      <c r="CG18" s="41">
        <f t="shared" si="0"/>
        <v>-2.8957216707848082E-7</v>
      </c>
      <c r="CH18" s="41">
        <f t="shared" si="1"/>
        <v>-2.905574832968012E-7</v>
      </c>
      <c r="CI18" s="41">
        <f t="shared" si="2"/>
        <v>-2.5763944465606055E-7</v>
      </c>
      <c r="CJ18" s="41">
        <f t="shared" si="3"/>
        <v>4.4970717849762446E-5</v>
      </c>
      <c r="CK18" s="41">
        <f t="shared" si="4"/>
        <v>5.3103801987949313E-5</v>
      </c>
      <c r="CL18" s="41">
        <f t="shared" si="5"/>
        <v>-9.7717835979766119E-8</v>
      </c>
      <c r="CM18" s="41">
        <f t="shared" si="6"/>
        <v>-3.2108560657963864E-7</v>
      </c>
      <c r="CN18" s="81">
        <f t="shared" si="7"/>
        <v>-2.6133221276711047E-7</v>
      </c>
      <c r="CO18" s="81">
        <f t="shared" si="8"/>
        <v>-3.9874790929530877E-8</v>
      </c>
      <c r="CP18" s="81">
        <f t="shared" si="9"/>
        <v>-2.2220414395075532E-7</v>
      </c>
      <c r="CQ18" s="81">
        <f t="shared" si="10"/>
        <v>2.8098851079503594E-6</v>
      </c>
      <c r="CR18" s="80">
        <f t="shared" si="12"/>
        <v>-8.983777325618457E-8</v>
      </c>
      <c r="CS18" s="80">
        <f t="shared" si="13"/>
        <v>-1.0578073136548943E-6</v>
      </c>
      <c r="CT18" s="81">
        <f t="shared" si="11"/>
        <v>-5.2841106397355902E-7</v>
      </c>
    </row>
    <row r="19" spans="1:98">
      <c r="A19" s="94" t="s">
        <v>183</v>
      </c>
      <c r="B19" s="76">
        <v>29837.51615499999</v>
      </c>
      <c r="C19" s="76">
        <v>493.48050399999534</v>
      </c>
      <c r="D19" s="76">
        <v>601.19777299999782</v>
      </c>
      <c r="E19" s="76">
        <v>3208.6536719999954</v>
      </c>
      <c r="F19" s="76">
        <v>2719.1980829999793</v>
      </c>
      <c r="G19" s="76">
        <v>283.57254699999811</v>
      </c>
      <c r="H19" s="76">
        <v>7093.7807300000604</v>
      </c>
      <c r="I19" s="76">
        <v>275.08956800000226</v>
      </c>
      <c r="J19" s="76">
        <v>158.76101499999965</v>
      </c>
      <c r="K19" s="76">
        <v>570.09658199999569</v>
      </c>
      <c r="L19" s="76">
        <v>376.69671199999868</v>
      </c>
      <c r="M19" s="76">
        <v>83.999075000001227</v>
      </c>
      <c r="N19" s="76">
        <v>20.206223000000215</v>
      </c>
      <c r="O19" s="76">
        <v>79.957965999999871</v>
      </c>
      <c r="P19" s="94"/>
      <c r="Q19" s="94" t="s">
        <v>183</v>
      </c>
      <c r="R19" s="76">
        <v>424.43355007100706</v>
      </c>
      <c r="S19" s="76">
        <v>64.888502519511135</v>
      </c>
      <c r="T19" s="76">
        <v>83.99126837700608</v>
      </c>
      <c r="U19" s="76">
        <v>275.06408324757854</v>
      </c>
      <c r="V19" s="76">
        <v>275.06408324757854</v>
      </c>
      <c r="W19" s="76">
        <v>138.61517100142854</v>
      </c>
      <c r="X19" s="76">
        <v>142.05642030920103</v>
      </c>
      <c r="Y19" s="76">
        <v>158.74631749608142</v>
      </c>
      <c r="Z19" s="76">
        <v>20.204357245103072</v>
      </c>
      <c r="AA19" s="76">
        <v>592.76145961450891</v>
      </c>
      <c r="AB19" s="76">
        <v>29834.759638239178</v>
      </c>
      <c r="AC19" s="76">
        <v>229.7436691408617</v>
      </c>
      <c r="AD19" s="76">
        <v>106.98048479833011</v>
      </c>
      <c r="AE19" s="76">
        <v>41.564777387561982</v>
      </c>
      <c r="AF19" s="76">
        <v>4.7340621183663352</v>
      </c>
      <c r="AG19" s="76">
        <v>82.427914758203386</v>
      </c>
      <c r="AH19" s="76">
        <v>570.04395261384286</v>
      </c>
      <c r="AI19" s="76">
        <v>570.04395261384286</v>
      </c>
      <c r="AJ19" s="76">
        <v>5084451.9360778667</v>
      </c>
      <c r="AK19" s="76">
        <v>0</v>
      </c>
      <c r="AL19" s="76">
        <v>59.916978966215375</v>
      </c>
      <c r="AM19" s="76">
        <v>12.979653189517078</v>
      </c>
      <c r="AN19" s="76">
        <v>643.14634567509597</v>
      </c>
      <c r="AO19" s="76">
        <v>84.510047393089394</v>
      </c>
      <c r="AP19" s="76">
        <v>376.66301625688516</v>
      </c>
      <c r="AQ19" s="76">
        <v>79.950579173583606</v>
      </c>
      <c r="AR19" s="76">
        <v>493.43494597210048</v>
      </c>
      <c r="AS19" s="76">
        <v>0</v>
      </c>
      <c r="AT19" s="76">
        <v>7294.3080790676704</v>
      </c>
      <c r="AU19" s="76">
        <v>541.02821939163471</v>
      </c>
      <c r="AV19" s="76">
        <v>60.114225119485027</v>
      </c>
      <c r="AW19" s="76">
        <v>601.14244451111949</v>
      </c>
      <c r="AX19" s="76">
        <v>0</v>
      </c>
      <c r="AY19" s="76">
        <v>291.4219335607786</v>
      </c>
      <c r="AZ19" s="76">
        <v>7.7069179080341901E-2</v>
      </c>
      <c r="BA19" s="76">
        <v>1786.5592056114779</v>
      </c>
      <c r="BB19" s="76">
        <v>3.1508397708956817E-2</v>
      </c>
      <c r="BC19" s="76">
        <v>9.3362863732314771</v>
      </c>
      <c r="BD19" s="76">
        <v>99.780527585994008</v>
      </c>
      <c r="BE19" s="76">
        <v>2.7249968666148573E-2</v>
      </c>
      <c r="BF19" s="76">
        <v>0</v>
      </c>
      <c r="BG19" s="76">
        <v>2.2626358141724126</v>
      </c>
      <c r="BH19" s="76">
        <v>3208.5072854913019</v>
      </c>
      <c r="BI19" s="76">
        <v>2719.0968713430289</v>
      </c>
      <c r="BJ19" s="76">
        <v>489.41041414827174</v>
      </c>
      <c r="BK19" s="76">
        <v>2.9223060617735084E-2</v>
      </c>
      <c r="BL19" s="76">
        <v>5.0783302200212753E-3</v>
      </c>
      <c r="BM19" s="76">
        <v>12.386522700992623</v>
      </c>
      <c r="BN19" s="76">
        <v>1.3947541054911619</v>
      </c>
      <c r="BO19" s="76">
        <v>1059.5637730661329</v>
      </c>
      <c r="BP19" s="76">
        <v>7.1068492509466079</v>
      </c>
      <c r="BQ19" s="76">
        <v>3.1869257025303552</v>
      </c>
      <c r="BR19" s="76">
        <v>1513.6436877219094</v>
      </c>
      <c r="BS19" s="76">
        <v>40.337527118572027</v>
      </c>
      <c r="BT19" s="76">
        <v>5.5914982481963436E-2</v>
      </c>
      <c r="BU19" s="76">
        <v>10.204322211456322</v>
      </c>
      <c r="BV19" s="76">
        <v>4.5428913972673703E-3</v>
      </c>
      <c r="BW19" s="76">
        <v>283.54650720230154</v>
      </c>
      <c r="BX19" s="76">
        <v>1727.9735394995164</v>
      </c>
      <c r="BY19" s="76">
        <v>0</v>
      </c>
      <c r="BZ19" s="76">
        <v>211.33347722444194</v>
      </c>
      <c r="CA19" s="76">
        <v>285.59552431713303</v>
      </c>
      <c r="CB19" s="76">
        <v>0</v>
      </c>
      <c r="CC19" s="76">
        <v>1103.6511569788188</v>
      </c>
      <c r="CD19" s="76">
        <v>7093.1257869618639</v>
      </c>
      <c r="CE19" s="76">
        <v>194.61455185262147</v>
      </c>
      <c r="CF19" s="76"/>
      <c r="CG19" s="41">
        <f t="shared" si="0"/>
        <v>-9.2384257003573386E-5</v>
      </c>
      <c r="CH19" s="41">
        <f t="shared" si="1"/>
        <v>-9.2319813094088107E-5</v>
      </c>
      <c r="CI19" s="41">
        <f t="shared" si="2"/>
        <v>-9.2030428859108854E-5</v>
      </c>
      <c r="CJ19" s="41">
        <f t="shared" si="3"/>
        <v>-4.5622408541905016E-5</v>
      </c>
      <c r="CK19" s="41">
        <f t="shared" si="4"/>
        <v>-3.7221141623780325E-5</v>
      </c>
      <c r="CL19" s="41">
        <f t="shared" si="5"/>
        <v>-9.1827639777024463E-5</v>
      </c>
      <c r="CM19" s="41">
        <f t="shared" si="6"/>
        <v>-9.2326371948136201E-5</v>
      </c>
      <c r="CN19" s="81">
        <f t="shared" si="7"/>
        <v>-9.2641653440387272E-5</v>
      </c>
      <c r="CO19" s="81">
        <f t="shared" si="8"/>
        <v>-9.2576278365491847E-5</v>
      </c>
      <c r="CP19" s="81">
        <f t="shared" si="9"/>
        <v>-9.2316614087033043E-5</v>
      </c>
      <c r="CQ19" s="81">
        <f t="shared" si="10"/>
        <v>-8.945058993115447E-5</v>
      </c>
      <c r="CR19" s="80">
        <f t="shared" si="12"/>
        <v>-9.2937011450987234E-5</v>
      </c>
      <c r="CS19" s="80">
        <f t="shared" si="13"/>
        <v>-9.2335658036762236E-5</v>
      </c>
      <c r="CT19" s="81">
        <f t="shared" si="11"/>
        <v>-9.2383870998738845E-5</v>
      </c>
    </row>
    <row r="20" spans="1:98">
      <c r="A20" s="94" t="s">
        <v>184</v>
      </c>
      <c r="B20" s="76">
        <v>2372.2638730000049</v>
      </c>
      <c r="C20" s="76">
        <v>38.771199999999986</v>
      </c>
      <c r="D20" s="76">
        <v>23.936941000000004</v>
      </c>
      <c r="E20" s="76">
        <v>233.79760199999987</v>
      </c>
      <c r="F20" s="76">
        <v>198.13357799999989</v>
      </c>
      <c r="G20" s="76">
        <v>15.249111000000013</v>
      </c>
      <c r="H20" s="76">
        <v>557.33595699999967</v>
      </c>
      <c r="I20" s="76">
        <v>14.846786000000003</v>
      </c>
      <c r="J20" s="76">
        <v>8.5684470000000008</v>
      </c>
      <c r="K20" s="76">
        <v>30.768524999999993</v>
      </c>
      <c r="L20" s="76">
        <v>20.330615999999981</v>
      </c>
      <c r="M20" s="76">
        <v>4.5335320000000037</v>
      </c>
      <c r="N20" s="76">
        <v>1.0905050000000001</v>
      </c>
      <c r="O20" s="76">
        <v>4.3153619999999968</v>
      </c>
      <c r="P20" s="94"/>
      <c r="Q20" s="94" t="s">
        <v>184</v>
      </c>
      <c r="R20" s="76">
        <v>36.056502036429606</v>
      </c>
      <c r="S20" s="76">
        <v>5.5123983655843496</v>
      </c>
      <c r="T20" s="76">
        <v>4.5335290794549863</v>
      </c>
      <c r="U20" s="76">
        <v>14.846784140292929</v>
      </c>
      <c r="V20" s="76">
        <v>14.846784140292929</v>
      </c>
      <c r="W20" s="76">
        <v>11.775652353390432</v>
      </c>
      <c r="X20" s="76">
        <v>12.067995087781281</v>
      </c>
      <c r="Y20" s="76">
        <v>8.5684514396115201</v>
      </c>
      <c r="Z20" s="76">
        <v>1.0905042225746502</v>
      </c>
      <c r="AA20" s="76">
        <v>50.356319149479553</v>
      </c>
      <c r="AB20" s="76">
        <v>2372.2632619234219</v>
      </c>
      <c r="AC20" s="76">
        <v>19.517206787192244</v>
      </c>
      <c r="AD20" s="76">
        <v>9.0882086694875905</v>
      </c>
      <c r="AE20" s="76">
        <v>3.5310175725635666</v>
      </c>
      <c r="AF20" s="76">
        <v>0.40216832497988436</v>
      </c>
      <c r="AG20" s="76">
        <v>7.0024190909164048</v>
      </c>
      <c r="AH20" s="76">
        <v>30.768526141397622</v>
      </c>
      <c r="AI20" s="76">
        <v>30.768526141397622</v>
      </c>
      <c r="AJ20" s="76">
        <v>274437.38685802789</v>
      </c>
      <c r="AK20" s="76">
        <v>0</v>
      </c>
      <c r="AL20" s="76">
        <v>5.0900715270654837</v>
      </c>
      <c r="AM20" s="76">
        <v>1.1026497757835658</v>
      </c>
      <c r="AN20" s="76">
        <v>54.636643517213543</v>
      </c>
      <c r="AO20" s="76">
        <v>7.1793030347437412</v>
      </c>
      <c r="AP20" s="76">
        <v>20.330677538761112</v>
      </c>
      <c r="AQ20" s="76">
        <v>4.3153732278272123</v>
      </c>
      <c r="AR20" s="76">
        <v>38.771181078501073</v>
      </c>
      <c r="AS20" s="76">
        <v>0</v>
      </c>
      <c r="AT20" s="76">
        <v>574.4266717813897</v>
      </c>
      <c r="AU20" s="76">
        <v>21.543236682043908</v>
      </c>
      <c r="AV20" s="76">
        <v>2.3936892420399372</v>
      </c>
      <c r="AW20" s="76">
        <v>23.936925924083845</v>
      </c>
      <c r="AX20" s="76">
        <v>0</v>
      </c>
      <c r="AY20" s="76">
        <v>24.756907949552733</v>
      </c>
      <c r="AZ20" s="76">
        <v>4.9394357876287641E-3</v>
      </c>
      <c r="BA20" s="76">
        <v>151.77190516435786</v>
      </c>
      <c r="BB20" s="76">
        <v>2.4676944096297892E-3</v>
      </c>
      <c r="BC20" s="76">
        <v>0.56108213914471694</v>
      </c>
      <c r="BD20" s="76">
        <v>6.1228242918478593</v>
      </c>
      <c r="BE20" s="76">
        <v>3.829542402486813E-3</v>
      </c>
      <c r="BF20" s="76">
        <v>0</v>
      </c>
      <c r="BG20" s="76">
        <v>0.13527151833418763</v>
      </c>
      <c r="BH20" s="76">
        <v>233.80640735295162</v>
      </c>
      <c r="BI20" s="76">
        <v>198.14239218956158</v>
      </c>
      <c r="BJ20" s="76">
        <v>35.664015163390047</v>
      </c>
      <c r="BK20" s="76">
        <v>2.1119599308851004E-3</v>
      </c>
      <c r="BL20" s="76">
        <v>4.8407603112926253E-4</v>
      </c>
      <c r="BM20" s="76">
        <v>1.9833515633525689</v>
      </c>
      <c r="BN20" s="76">
        <v>7.7787287080364004E-2</v>
      </c>
      <c r="BO20" s="76">
        <v>77.379461603752247</v>
      </c>
      <c r="BP20" s="76">
        <v>0.45632230305836186</v>
      </c>
      <c r="BQ20" s="76">
        <v>0.20894991220092926</v>
      </c>
      <c r="BR20" s="76">
        <v>110.53837674454495</v>
      </c>
      <c r="BS20" s="76">
        <v>3.4267635330076218</v>
      </c>
      <c r="BT20" s="76">
        <v>3.6340728285851284E-3</v>
      </c>
      <c r="BU20" s="76">
        <v>0.66098105546277763</v>
      </c>
      <c r="BV20" s="76">
        <v>5.1698939224083295E-4</v>
      </c>
      <c r="BW20" s="76">
        <v>15.249105891301115</v>
      </c>
      <c r="BX20" s="76">
        <v>146.79495334821735</v>
      </c>
      <c r="BY20" s="76">
        <v>0</v>
      </c>
      <c r="BZ20" s="76">
        <v>17.953203348970938</v>
      </c>
      <c r="CA20" s="76">
        <v>24.261961217223238</v>
      </c>
      <c r="CB20" s="76">
        <v>0</v>
      </c>
      <c r="CC20" s="76">
        <v>93.757442800396845</v>
      </c>
      <c r="CD20" s="76">
        <v>557.33582576872413</v>
      </c>
      <c r="CE20" s="76">
        <v>16.532897766968262</v>
      </c>
      <c r="CF20" s="76"/>
      <c r="CG20" s="41">
        <f t="shared" si="0"/>
        <v>-2.5759216332641466E-7</v>
      </c>
      <c r="CH20" s="41">
        <f t="shared" si="1"/>
        <v>-4.8802974665398994E-7</v>
      </c>
      <c r="CI20" s="41">
        <f t="shared" si="2"/>
        <v>-6.2981799386568327E-7</v>
      </c>
      <c r="CJ20" s="41">
        <f t="shared" si="3"/>
        <v>3.7662289417980344E-5</v>
      </c>
      <c r="CK20" s="41">
        <f t="shared" si="4"/>
        <v>4.4486096958739649E-5</v>
      </c>
      <c r="CL20" s="41">
        <f t="shared" si="5"/>
        <v>-3.350161788829238E-7</v>
      </c>
      <c r="CM20" s="41">
        <f t="shared" si="6"/>
        <v>-2.3546170650482194E-7</v>
      </c>
      <c r="CN20" s="81">
        <f t="shared" si="7"/>
        <v>-1.2525990975814657E-7</v>
      </c>
      <c r="CO20" s="81">
        <f t="shared" si="8"/>
        <v>5.1813491048055596E-7</v>
      </c>
      <c r="CP20" s="81">
        <f t="shared" si="9"/>
        <v>3.7096273833619474E-8</v>
      </c>
      <c r="CQ20" s="81">
        <f t="shared" si="10"/>
        <v>3.0269009620989416E-6</v>
      </c>
      <c r="CR20" s="80">
        <f t="shared" si="12"/>
        <v>-6.4420963994120335E-7</v>
      </c>
      <c r="CS20" s="80">
        <f t="shared" si="13"/>
        <v>-7.1290397556526088E-7</v>
      </c>
      <c r="CT20" s="81">
        <f t="shared" si="11"/>
        <v>2.6018274285032996E-6</v>
      </c>
    </row>
    <row r="21" spans="1:98">
      <c r="A21" s="94" t="s">
        <v>185</v>
      </c>
      <c r="B21" s="76">
        <v>353.98296099999999</v>
      </c>
      <c r="C21" s="76">
        <v>5.8391749999999973</v>
      </c>
      <c r="D21" s="76">
        <v>6.3437060000000045</v>
      </c>
      <c r="E21" s="76">
        <v>37.362097000000027</v>
      </c>
      <c r="F21" s="76">
        <v>31.662798000000009</v>
      </c>
      <c r="G21" s="76">
        <v>3.1230360000000004</v>
      </c>
      <c r="H21" s="76">
        <v>83.938177000000039</v>
      </c>
      <c r="I21" s="76">
        <v>3.0406430000000007</v>
      </c>
      <c r="J21" s="76">
        <v>1.754832999999999</v>
      </c>
      <c r="K21" s="76">
        <v>6.3014340000000013</v>
      </c>
      <c r="L21" s="76">
        <v>4.1637360000000001</v>
      </c>
      <c r="M21" s="76">
        <v>0.92846599999999957</v>
      </c>
      <c r="N21" s="76">
        <v>0.22334299999999999</v>
      </c>
      <c r="O21" s="76">
        <v>0.88379600000000014</v>
      </c>
      <c r="P21" s="94"/>
      <c r="Q21" s="94" t="s">
        <v>185</v>
      </c>
      <c r="R21" s="76">
        <v>5.1084109887244598</v>
      </c>
      <c r="S21" s="76">
        <v>0.78098941896485274</v>
      </c>
      <c r="T21" s="76">
        <v>0.92846883592784279</v>
      </c>
      <c r="U21" s="76">
        <v>3.0406433063883997</v>
      </c>
      <c r="V21" s="76">
        <v>3.0406433063883997</v>
      </c>
      <c r="W21" s="76">
        <v>1.6683465256204639</v>
      </c>
      <c r="X21" s="76">
        <v>1.709767534865237</v>
      </c>
      <c r="Y21" s="76">
        <v>1.7548292259117375</v>
      </c>
      <c r="Z21" s="76">
        <v>0.22334381720554028</v>
      </c>
      <c r="AA21" s="76">
        <v>7.1343736085548146</v>
      </c>
      <c r="AB21" s="76">
        <v>353.98285069969188</v>
      </c>
      <c r="AC21" s="76">
        <v>2.7651558210201892</v>
      </c>
      <c r="AD21" s="76">
        <v>1.2875996842457709</v>
      </c>
      <c r="AE21" s="76">
        <v>0.50026456875279035</v>
      </c>
      <c r="AF21" s="76">
        <v>5.6978725163118894E-2</v>
      </c>
      <c r="AG21" s="76">
        <v>0.99209201091012322</v>
      </c>
      <c r="AH21" s="76">
        <v>6.3014366116531884</v>
      </c>
      <c r="AI21" s="76">
        <v>6.3014366116531884</v>
      </c>
      <c r="AJ21" s="76">
        <v>56205.112086068439</v>
      </c>
      <c r="AK21" s="76">
        <v>0</v>
      </c>
      <c r="AL21" s="76">
        <v>0.72114946323517248</v>
      </c>
      <c r="AM21" s="76">
        <v>0.15622135772378296</v>
      </c>
      <c r="AN21" s="76">
        <v>7.7407983709840984</v>
      </c>
      <c r="AO21" s="76">
        <v>1.0171483262223253</v>
      </c>
      <c r="AP21" s="76">
        <v>4.1637440610717773</v>
      </c>
      <c r="AQ21" s="76">
        <v>0.88379499813401352</v>
      </c>
      <c r="AR21" s="76">
        <v>5.8391662270650428</v>
      </c>
      <c r="AS21" s="76">
        <v>0</v>
      </c>
      <c r="AT21" s="76">
        <v>86.359564432833452</v>
      </c>
      <c r="AU21" s="76">
        <v>5.7093383700127314</v>
      </c>
      <c r="AV21" s="76">
        <v>0.63436929049752799</v>
      </c>
      <c r="AW21" s="76">
        <v>6.3437076605102591</v>
      </c>
      <c r="AX21" s="76">
        <v>0</v>
      </c>
      <c r="AY21" s="76">
        <v>3.5075023260139888</v>
      </c>
      <c r="AZ21" s="76">
        <v>8.6059377414750022E-4</v>
      </c>
      <c r="BA21" s="76">
        <v>21.502715461499022</v>
      </c>
      <c r="BB21" s="76">
        <v>3.762749218737084E-4</v>
      </c>
      <c r="BC21" s="76">
        <v>0.10222113604171143</v>
      </c>
      <c r="BD21" s="76">
        <v>1.0993651118570082</v>
      </c>
      <c r="BE21" s="76">
        <v>4.1785700160386244E-4</v>
      </c>
      <c r="BF21" s="76">
        <v>0</v>
      </c>
      <c r="BG21" s="76">
        <v>2.4734725221426716E-2</v>
      </c>
      <c r="BH21" s="76">
        <v>37.363720944567646</v>
      </c>
      <c r="BI21" s="76">
        <v>31.664423819945867</v>
      </c>
      <c r="BJ21" s="76">
        <v>5.6992971246217685</v>
      </c>
      <c r="BK21" s="76">
        <v>3.3934958470433255E-4</v>
      </c>
      <c r="BL21" s="76">
        <v>6.5354419660818911E-5</v>
      </c>
      <c r="BM21" s="76">
        <v>0.2031621844496988</v>
      </c>
      <c r="BN21" s="76">
        <v>1.4942047763135414E-2</v>
      </c>
      <c r="BO21" s="76">
        <v>12.348008334573432</v>
      </c>
      <c r="BP21" s="76">
        <v>7.9404563457288191E-2</v>
      </c>
      <c r="BQ21" s="76">
        <v>3.5842951988844622E-2</v>
      </c>
      <c r="BR21" s="76">
        <v>17.639665393497467</v>
      </c>
      <c r="BS21" s="76">
        <v>0.48549603305486744</v>
      </c>
      <c r="BT21" s="76">
        <v>6.2713167545759693E-4</v>
      </c>
      <c r="BU21" s="76">
        <v>0.11432777074135925</v>
      </c>
      <c r="BV21" s="76">
        <v>6.3038977055396647E-5</v>
      </c>
      <c r="BW21" s="76">
        <v>3.1230373941368086</v>
      </c>
      <c r="BX21" s="76">
        <v>20.797590777648175</v>
      </c>
      <c r="BY21" s="76">
        <v>0</v>
      </c>
      <c r="BZ21" s="76">
        <v>2.5435801673142744</v>
      </c>
      <c r="CA21" s="76">
        <v>3.4373759739603282</v>
      </c>
      <c r="CB21" s="76">
        <v>0</v>
      </c>
      <c r="CC21" s="76">
        <v>13.283348589566629</v>
      </c>
      <c r="CD21" s="76">
        <v>83.93815461014016</v>
      </c>
      <c r="CE21" s="76">
        <v>2.3423483123282458</v>
      </c>
      <c r="CF21" s="76"/>
      <c r="CG21" s="41">
        <f t="shared" si="0"/>
        <v>-3.1159778933098218E-7</v>
      </c>
      <c r="CH21" s="41">
        <f t="shared" si="1"/>
        <v>-1.5024271330270018E-6</v>
      </c>
      <c r="CI21" s="41">
        <f t="shared" si="2"/>
        <v>2.617571266119148E-7</v>
      </c>
      <c r="CJ21" s="41">
        <f t="shared" si="3"/>
        <v>4.3465027340921497E-5</v>
      </c>
      <c r="CK21" s="41">
        <f t="shared" si="4"/>
        <v>5.1347955599427511E-5</v>
      </c>
      <c r="CL21" s="41">
        <f t="shared" si="5"/>
        <v>4.4640433482653255E-7</v>
      </c>
      <c r="CM21" s="41">
        <f t="shared" si="6"/>
        <v>-2.6674227007590198E-7</v>
      </c>
      <c r="CN21" s="81">
        <f t="shared" si="7"/>
        <v>1.0076434461268085E-7</v>
      </c>
      <c r="CO21" s="81">
        <f t="shared" si="8"/>
        <v>-2.1506822936801611E-6</v>
      </c>
      <c r="CP21" s="81">
        <f t="shared" si="9"/>
        <v>4.1445378735153035E-7</v>
      </c>
      <c r="CQ21" s="81">
        <f t="shared" si="10"/>
        <v>1.9360189448127708E-6</v>
      </c>
      <c r="CR21" s="80">
        <f t="shared" si="12"/>
        <v>3.0544229333389771E-6</v>
      </c>
      <c r="CS21" s="80">
        <f t="shared" si="13"/>
        <v>3.6589709115275504E-6</v>
      </c>
      <c r="CT21" s="81">
        <f t="shared" si="11"/>
        <v>-1.1335941626984323E-6</v>
      </c>
    </row>
    <row r="22" spans="1:98">
      <c r="A22" s="94" t="s">
        <v>330</v>
      </c>
      <c r="B22" s="76">
        <v>717.34590999999932</v>
      </c>
      <c r="C22" s="76">
        <v>11.793174999999982</v>
      </c>
      <c r="D22" s="76">
        <v>10.80063200000003</v>
      </c>
      <c r="E22" s="76">
        <v>73.879106999999877</v>
      </c>
      <c r="F22" s="76">
        <v>62.609420999999919</v>
      </c>
      <c r="G22" s="76">
        <v>5.700524999999999</v>
      </c>
      <c r="H22" s="76">
        <v>169.52685699999992</v>
      </c>
      <c r="I22" s="76">
        <v>5.5501120000000004</v>
      </c>
      <c r="J22" s="76">
        <v>3.2030809999999921</v>
      </c>
      <c r="K22" s="76">
        <v>11.502015999999971</v>
      </c>
      <c r="L22" s="76">
        <v>7.6001120000000117</v>
      </c>
      <c r="M22" s="76">
        <v>1.6947520000000034</v>
      </c>
      <c r="N22" s="76">
        <v>0.40760599999999941</v>
      </c>
      <c r="O22" s="76">
        <v>1.6132029999999908</v>
      </c>
      <c r="P22" s="94"/>
      <c r="Q22" s="94" t="s">
        <v>330</v>
      </c>
      <c r="R22" s="76">
        <v>10.553694950085461</v>
      </c>
      <c r="S22" s="76">
        <v>1.6134759404474293</v>
      </c>
      <c r="T22" s="76">
        <v>1.6947503304651916</v>
      </c>
      <c r="U22" s="76">
        <v>5.5501008917627477</v>
      </c>
      <c r="V22" s="76">
        <v>5.5501008917627477</v>
      </c>
      <c r="W22" s="76">
        <v>3.4467275610856656</v>
      </c>
      <c r="X22" s="76">
        <v>3.5322842210515106</v>
      </c>
      <c r="Y22" s="76">
        <v>3.2030785911565398</v>
      </c>
      <c r="Z22" s="76">
        <v>0.4076054149033303</v>
      </c>
      <c r="AA22" s="76">
        <v>14.739257263689984</v>
      </c>
      <c r="AB22" s="76">
        <v>717.34577672161674</v>
      </c>
      <c r="AC22" s="76">
        <v>5.7126726191211494</v>
      </c>
      <c r="AD22" s="76">
        <v>2.6601112520130288</v>
      </c>
      <c r="AE22" s="76">
        <v>1.0335254246309957</v>
      </c>
      <c r="AF22" s="76">
        <v>0.11771397200340461</v>
      </c>
      <c r="AG22" s="76">
        <v>2.0496036250715126</v>
      </c>
      <c r="AH22" s="76">
        <v>11.502006004323265</v>
      </c>
      <c r="AI22" s="76">
        <v>11.502006004323265</v>
      </c>
      <c r="AJ22" s="76">
        <v>102592.11764436139</v>
      </c>
      <c r="AK22" s="76">
        <v>0</v>
      </c>
      <c r="AL22" s="76">
        <v>1.489860978272227</v>
      </c>
      <c r="AM22" s="76">
        <v>0.32274459203872963</v>
      </c>
      <c r="AN22" s="76">
        <v>15.99207880919105</v>
      </c>
      <c r="AO22" s="76">
        <v>2.1013795208302604</v>
      </c>
      <c r="AP22" s="76">
        <v>7.6001278276309687</v>
      </c>
      <c r="AQ22" s="76">
        <v>1.6132031979999817</v>
      </c>
      <c r="AR22" s="76">
        <v>11.793176415725567</v>
      </c>
      <c r="AS22" s="76">
        <v>0</v>
      </c>
      <c r="AT22" s="76">
        <v>174.52930779388987</v>
      </c>
      <c r="AU22" s="76">
        <v>9.7205698231342019</v>
      </c>
      <c r="AV22" s="76">
        <v>1.0800621062517568</v>
      </c>
      <c r="AW22" s="76">
        <v>10.800631929385958</v>
      </c>
      <c r="AX22" s="76">
        <v>0</v>
      </c>
      <c r="AY22" s="76">
        <v>7.2463314228861808</v>
      </c>
      <c r="AZ22" s="76">
        <v>1.694233597777741E-3</v>
      </c>
      <c r="BA22" s="76">
        <v>44.423507783809256</v>
      </c>
      <c r="BB22" s="76">
        <v>7.4594774737236631E-4</v>
      </c>
      <c r="BC22" s="76">
        <v>0.20081029436112807</v>
      </c>
      <c r="BD22" s="76">
        <v>2.1611524954667458</v>
      </c>
      <c r="BE22" s="76">
        <v>8.4666428038382478E-4</v>
      </c>
      <c r="BF22" s="76">
        <v>0</v>
      </c>
      <c r="BG22" s="76">
        <v>4.8582164067968496E-2</v>
      </c>
      <c r="BH22" s="76">
        <v>73.882292785146888</v>
      </c>
      <c r="BI22" s="76">
        <v>62.61261008944534</v>
      </c>
      <c r="BJ22" s="76">
        <v>11.26968269570154</v>
      </c>
      <c r="BK22" s="76">
        <v>6.7083321670883015E-4</v>
      </c>
      <c r="BL22" s="76">
        <v>1.3049196280802701E-4</v>
      </c>
      <c r="BM22" s="76">
        <v>0.41369163441855833</v>
      </c>
      <c r="BN22" s="76">
        <v>2.9281983024410679E-2</v>
      </c>
      <c r="BO22" s="76">
        <v>24.418573551260216</v>
      </c>
      <c r="BP22" s="76">
        <v>0.15633177068624368</v>
      </c>
      <c r="BQ22" s="76">
        <v>7.0617457089788727E-2</v>
      </c>
      <c r="BR22" s="76">
        <v>34.882964031592238</v>
      </c>
      <c r="BS22" s="76">
        <v>1.0030067074771118</v>
      </c>
      <c r="BT22" s="76">
        <v>1.2351936155249484E-3</v>
      </c>
      <c r="BU22" s="76">
        <v>0.22515463156908461</v>
      </c>
      <c r="BV22" s="76">
        <v>1.2671148839542095E-4</v>
      </c>
      <c r="BW22" s="76">
        <v>5.7005295239229028</v>
      </c>
      <c r="BX22" s="76">
        <v>42.966794846159551</v>
      </c>
      <c r="BY22" s="76">
        <v>0</v>
      </c>
      <c r="BZ22" s="76">
        <v>5.2548875204089356</v>
      </c>
      <c r="CA22" s="76">
        <v>7.1014402824605805</v>
      </c>
      <c r="CB22" s="76">
        <v>0</v>
      </c>
      <c r="CC22" s="76">
        <v>27.442701320663371</v>
      </c>
      <c r="CD22" s="76">
        <v>169.52681246052347</v>
      </c>
      <c r="CE22" s="76">
        <v>4.8391657827511469</v>
      </c>
      <c r="CF22" s="76"/>
      <c r="CG22" s="41">
        <f t="shared" si="0"/>
        <v>-1.8579374430025431E-7</v>
      </c>
      <c r="CH22" s="41">
        <f t="shared" si="1"/>
        <v>1.2004617796001094E-7</v>
      </c>
      <c r="CI22" s="41">
        <f t="shared" si="2"/>
        <v>-6.5379574835325563E-9</v>
      </c>
      <c r="CJ22" s="41">
        <f t="shared" si="3"/>
        <v>4.3121597923628648E-5</v>
      </c>
      <c r="CK22" s="41">
        <f t="shared" si="4"/>
        <v>5.0936255191063629E-5</v>
      </c>
      <c r="CL22" s="41">
        <f t="shared" si="5"/>
        <v>7.9359759036982724E-7</v>
      </c>
      <c r="CM22" s="41">
        <f t="shared" si="6"/>
        <v>-2.6272814370843529E-7</v>
      </c>
      <c r="CN22" s="81">
        <f t="shared" si="7"/>
        <v>-2.0014438001790561E-6</v>
      </c>
      <c r="CO22" s="81">
        <f t="shared" si="8"/>
        <v>-7.5203950579513398E-7</v>
      </c>
      <c r="CP22" s="81">
        <f t="shared" si="9"/>
        <v>-8.6903693282103146E-7</v>
      </c>
      <c r="CQ22" s="81">
        <f t="shared" si="10"/>
        <v>2.082552330410015E-6</v>
      </c>
      <c r="CR22" s="80">
        <f t="shared" si="12"/>
        <v>-9.8512042572150539E-7</v>
      </c>
      <c r="CS22" s="80">
        <f t="shared" si="13"/>
        <v>-1.4354466546482376E-6</v>
      </c>
      <c r="CT22" s="81">
        <f t="shared" si="11"/>
        <v>1.2273718239270879E-7</v>
      </c>
    </row>
    <row r="23" spans="1:98">
      <c r="A23" s="94" t="s">
        <v>187</v>
      </c>
      <c r="B23" s="76">
        <v>16112.828005999883</v>
      </c>
      <c r="C23" s="76">
        <v>264.45463399999829</v>
      </c>
      <c r="D23" s="76">
        <v>219.92991300000023</v>
      </c>
      <c r="E23" s="76">
        <v>1639.206751999993</v>
      </c>
      <c r="F23" s="76">
        <v>1389.1582300000016</v>
      </c>
      <c r="G23" s="76">
        <v>121.11017300000043</v>
      </c>
      <c r="H23" s="76">
        <v>3801.534714000004</v>
      </c>
      <c r="I23" s="76">
        <v>117.91496400000081</v>
      </c>
      <c r="J23" s="76">
        <v>68.051631999999771</v>
      </c>
      <c r="K23" s="76">
        <v>244.36734999999967</v>
      </c>
      <c r="L23" s="76">
        <v>161.46789700000019</v>
      </c>
      <c r="M23" s="76">
        <v>36.005572000000235</v>
      </c>
      <c r="N23" s="76">
        <v>8.6611560000000356</v>
      </c>
      <c r="O23" s="76">
        <v>34.273326999999931</v>
      </c>
      <c r="P23" s="94"/>
      <c r="Q23" s="94" t="s">
        <v>187</v>
      </c>
      <c r="R23" s="76">
        <v>239.27788302733495</v>
      </c>
      <c r="S23" s="76">
        <v>36.581426962229486</v>
      </c>
      <c r="T23" s="76">
        <v>36.005534534032016</v>
      </c>
      <c r="U23" s="76">
        <v>117.91483393679309</v>
      </c>
      <c r="V23" s="76">
        <v>117.91483393679309</v>
      </c>
      <c r="W23" s="76">
        <v>78.145429874569672</v>
      </c>
      <c r="X23" s="76">
        <v>80.085470010613975</v>
      </c>
      <c r="Y23" s="76">
        <v>68.051562116188578</v>
      </c>
      <c r="Z23" s="76">
        <v>8.6611571419282534</v>
      </c>
      <c r="AA23" s="76">
        <v>334.17406012645506</v>
      </c>
      <c r="AB23" s="76">
        <v>16112.81444576795</v>
      </c>
      <c r="AC23" s="76">
        <v>129.51985660372591</v>
      </c>
      <c r="AD23" s="76">
        <v>60.31109647980707</v>
      </c>
      <c r="AE23" s="76">
        <v>23.432469007311525</v>
      </c>
      <c r="AF23" s="76">
        <v>2.6688759371073907</v>
      </c>
      <c r="AG23" s="76">
        <v>46.469407091386259</v>
      </c>
      <c r="AH23" s="76">
        <v>244.36707384450381</v>
      </c>
      <c r="AI23" s="76">
        <v>244.36707384450381</v>
      </c>
      <c r="AJ23" s="76">
        <v>2179609.2355331052</v>
      </c>
      <c r="AK23" s="76">
        <v>0</v>
      </c>
      <c r="AL23" s="76">
        <v>33.778688547276033</v>
      </c>
      <c r="AM23" s="76">
        <v>7.3173804079570921</v>
      </c>
      <c r="AN23" s="76">
        <v>362.57891762738774</v>
      </c>
      <c r="AO23" s="76">
        <v>47.643222017938356</v>
      </c>
      <c r="AP23" s="76">
        <v>161.46817390106452</v>
      </c>
      <c r="AQ23" s="76">
        <v>34.273314424449048</v>
      </c>
      <c r="AR23" s="76">
        <v>264.4543559368816</v>
      </c>
      <c r="AS23" s="76">
        <v>0</v>
      </c>
      <c r="AT23" s="76">
        <v>3914.9497102906234</v>
      </c>
      <c r="AU23" s="76">
        <v>197.93663749621084</v>
      </c>
      <c r="AV23" s="76">
        <v>21.992937222793586</v>
      </c>
      <c r="AW23" s="76">
        <v>219.92957471900428</v>
      </c>
      <c r="AX23" s="76">
        <v>0</v>
      </c>
      <c r="AY23" s="76">
        <v>164.29148039303453</v>
      </c>
      <c r="AZ23" s="76">
        <v>0</v>
      </c>
      <c r="BA23" s="76">
        <v>1007.1871749229151</v>
      </c>
      <c r="BB23" s="76">
        <v>0.11150424827240309</v>
      </c>
      <c r="BC23" s="76">
        <v>6.961154977760879</v>
      </c>
      <c r="BD23" s="76">
        <v>64.797636751269025</v>
      </c>
      <c r="BE23" s="76">
        <v>5.3574735270093765E-2</v>
      </c>
      <c r="BF23" s="76">
        <v>0</v>
      </c>
      <c r="BG23" s="76">
        <v>7.1328578224948576</v>
      </c>
      <c r="BH23" s="76">
        <v>1639.2227773902928</v>
      </c>
      <c r="BI23" s="76">
        <v>1389.1744770115383</v>
      </c>
      <c r="BJ23" s="76">
        <v>250.04830037875391</v>
      </c>
      <c r="BK23" s="76">
        <v>1.5102121094374357E-2</v>
      </c>
      <c r="BL23" s="76">
        <v>1.9446446751434383E-2</v>
      </c>
      <c r="BM23" s="76">
        <v>3.4390468202185893</v>
      </c>
      <c r="BN23" s="76">
        <v>0.24518714549953977</v>
      </c>
      <c r="BO23" s="76">
        <v>533.1808010119214</v>
      </c>
      <c r="BP23" s="76">
        <v>0.8188237403837143</v>
      </c>
      <c r="BQ23" s="76">
        <v>5.5963921227753985</v>
      </c>
      <c r="BR23" s="76">
        <v>761.62242442610921</v>
      </c>
      <c r="BS23" s="76">
        <v>22.740582170229001</v>
      </c>
      <c r="BT23" s="76">
        <v>8.298724821949216E-2</v>
      </c>
      <c r="BU23" s="76">
        <v>5.0921748326967462</v>
      </c>
      <c r="BV23" s="76">
        <v>5.3625608012698627E-3</v>
      </c>
      <c r="BW23" s="76">
        <v>121.11008841389571</v>
      </c>
      <c r="BX23" s="76">
        <v>974.15897585495884</v>
      </c>
      <c r="BY23" s="76">
        <v>0</v>
      </c>
      <c r="BZ23" s="76">
        <v>119.14088293735375</v>
      </c>
      <c r="CA23" s="76">
        <v>161.00681168891364</v>
      </c>
      <c r="CB23" s="76">
        <v>0</v>
      </c>
      <c r="CC23" s="76">
        <v>622.19231338857469</v>
      </c>
      <c r="CD23" s="76">
        <v>3801.5315790935679</v>
      </c>
      <c r="CE23" s="76">
        <v>109.71547024424281</v>
      </c>
      <c r="CF23" s="76"/>
      <c r="CG23" s="41">
        <f t="shared" si="0"/>
        <v>-8.4157988456452787E-7</v>
      </c>
      <c r="CH23" s="41">
        <f t="shared" si="1"/>
        <v>-1.0514586660472358E-6</v>
      </c>
      <c r="CI23" s="41">
        <f t="shared" si="2"/>
        <v>-1.5381309042193384E-6</v>
      </c>
      <c r="CJ23" s="41">
        <f t="shared" si="3"/>
        <v>9.7763081321018491E-6</v>
      </c>
      <c r="CK23" s="41">
        <f t="shared" si="4"/>
        <v>1.169558023403433E-5</v>
      </c>
      <c r="CL23" s="41">
        <f t="shared" si="5"/>
        <v>-6.9842278831208646E-7</v>
      </c>
      <c r="CM23" s="41">
        <f t="shared" si="6"/>
        <v>-8.2464232789235993E-7</v>
      </c>
      <c r="CN23" s="81">
        <f t="shared" si="7"/>
        <v>-1.1030254626575948E-6</v>
      </c>
      <c r="CO23" s="81">
        <f t="shared" si="8"/>
        <v>-1.0269233689060493E-6</v>
      </c>
      <c r="CP23" s="81">
        <f t="shared" si="9"/>
        <v>-1.1300834414586272E-6</v>
      </c>
      <c r="CQ23" s="81">
        <f t="shared" si="10"/>
        <v>1.7148985616928825E-6</v>
      </c>
      <c r="CR23" s="80">
        <f t="shared" si="12"/>
        <v>-1.0405602838196154E-6</v>
      </c>
      <c r="CS23" s="80">
        <f t="shared" si="13"/>
        <v>1.3184478120042017E-7</v>
      </c>
      <c r="CT23" s="81">
        <f t="shared" si="11"/>
        <v>-3.6691946723754359E-7</v>
      </c>
    </row>
    <row r="24" spans="1:98">
      <c r="A24" s="94" t="s">
        <v>188</v>
      </c>
      <c r="B24" s="76">
        <v>108663.44569199991</v>
      </c>
      <c r="C24" s="76">
        <v>1769.5200419999994</v>
      </c>
      <c r="D24" s="76">
        <v>765.63771400000019</v>
      </c>
      <c r="E24" s="76">
        <v>10413.852907999981</v>
      </c>
      <c r="F24" s="76">
        <v>8825.299091000008</v>
      </c>
      <c r="G24" s="76">
        <v>597.33923699999968</v>
      </c>
      <c r="H24" s="76">
        <v>25436.850748999961</v>
      </c>
      <c r="I24" s="76">
        <v>579.50107800000001</v>
      </c>
      <c r="J24" s="76">
        <v>334.44448999999935</v>
      </c>
      <c r="K24" s="76">
        <v>1200.959733999998</v>
      </c>
      <c r="L24" s="76">
        <v>793.54556000000071</v>
      </c>
      <c r="M24" s="76">
        <v>176.95153800000017</v>
      </c>
      <c r="N24" s="76">
        <v>42.565619999999917</v>
      </c>
      <c r="O24" s="76">
        <v>168.43838800000012</v>
      </c>
      <c r="P24" s="94"/>
      <c r="Q24" s="94" t="s">
        <v>188</v>
      </c>
      <c r="R24" s="76">
        <v>1684.8737383748296</v>
      </c>
      <c r="S24" s="76">
        <v>257.5879845106341</v>
      </c>
      <c r="T24" s="76">
        <v>176.95154720782907</v>
      </c>
      <c r="U24" s="76">
        <v>579.50110466684555</v>
      </c>
      <c r="V24" s="76">
        <v>579.50110466684555</v>
      </c>
      <c r="W24" s="76">
        <v>550.26049213170666</v>
      </c>
      <c r="X24" s="76">
        <v>563.92105910521752</v>
      </c>
      <c r="Y24" s="76">
        <v>334.44450129966543</v>
      </c>
      <c r="Z24" s="76">
        <v>42.565633215588527</v>
      </c>
      <c r="AA24" s="76">
        <v>2353.0846836657824</v>
      </c>
      <c r="AB24" s="76">
        <v>108663.45273199887</v>
      </c>
      <c r="AC24" s="76">
        <v>912.01339986024618</v>
      </c>
      <c r="AD24" s="76">
        <v>424.68028729435605</v>
      </c>
      <c r="AE24" s="76">
        <v>164.99970192392666</v>
      </c>
      <c r="AF24" s="76">
        <v>18.792835891295493</v>
      </c>
      <c r="AG24" s="76">
        <v>327.21393645531703</v>
      </c>
      <c r="AH24" s="76">
        <v>1200.9597801711</v>
      </c>
      <c r="AI24" s="76">
        <v>1200.9597801711</v>
      </c>
      <c r="AJ24" s="76">
        <v>10711841.66133181</v>
      </c>
      <c r="AK24" s="76">
        <v>0</v>
      </c>
      <c r="AL24" s="76">
        <v>237.85233036639153</v>
      </c>
      <c r="AM24" s="76">
        <v>51.525316228011476</v>
      </c>
      <c r="AN24" s="76">
        <v>2553.0976436720807</v>
      </c>
      <c r="AO24" s="76">
        <v>335.47947384212267</v>
      </c>
      <c r="AP24" s="76">
        <v>793.54801911648121</v>
      </c>
      <c r="AQ24" s="76">
        <v>168.4383264236327</v>
      </c>
      <c r="AR24" s="76">
        <v>1769.5200877915979</v>
      </c>
      <c r="AS24" s="76">
        <v>0</v>
      </c>
      <c r="AT24" s="76">
        <v>26235.479940596466</v>
      </c>
      <c r="AU24" s="76">
        <v>689.0738395499485</v>
      </c>
      <c r="AV24" s="76">
        <v>76.56376104922812</v>
      </c>
      <c r="AW24" s="76">
        <v>765.63760059917661</v>
      </c>
      <c r="AX24" s="76">
        <v>0</v>
      </c>
      <c r="AY24" s="76">
        <v>1156.8575150930171</v>
      </c>
      <c r="AZ24" s="76">
        <v>0</v>
      </c>
      <c r="BA24" s="76">
        <v>7092.1024844446574</v>
      </c>
      <c r="BB24" s="76">
        <v>1.3625898971973753</v>
      </c>
      <c r="BC24" s="76">
        <v>49.465324284252944</v>
      </c>
      <c r="BD24" s="76">
        <v>377.79649966247251</v>
      </c>
      <c r="BE24" s="76">
        <v>0.30944056345243803</v>
      </c>
      <c r="BF24" s="76">
        <v>0</v>
      </c>
      <c r="BG24" s="76">
        <v>61.824808654475113</v>
      </c>
      <c r="BH24" s="76">
        <v>10413.79882126721</v>
      </c>
      <c r="BI24" s="76">
        <v>8825.2447724061749</v>
      </c>
      <c r="BJ24" s="76">
        <v>1588.5540488610368</v>
      </c>
      <c r="BK24" s="76">
        <v>0.18455001427944692</v>
      </c>
      <c r="BL24" s="76">
        <v>9.4598712215149081E-2</v>
      </c>
      <c r="BM24" s="76">
        <v>15.835205667498911</v>
      </c>
      <c r="BN24" s="76">
        <v>2.996210998447947</v>
      </c>
      <c r="BO24" s="76">
        <v>3393.9432660382404</v>
      </c>
      <c r="BP24" s="76">
        <v>5.1630193079151434</v>
      </c>
      <c r="BQ24" s="76">
        <v>31.442185082480428</v>
      </c>
      <c r="BR24" s="76">
        <v>4848.0527441309086</v>
      </c>
      <c r="BS24" s="76">
        <v>160.12779859826918</v>
      </c>
      <c r="BT24" s="76">
        <v>0.48474823604722306</v>
      </c>
      <c r="BU24" s="76">
        <v>36.250131305852712</v>
      </c>
      <c r="BV24" s="76">
        <v>3.9449850438587494E-2</v>
      </c>
      <c r="BW24" s="76">
        <v>597.33930429625707</v>
      </c>
      <c r="BX24" s="76">
        <v>6859.5346094185788</v>
      </c>
      <c r="BY24" s="76">
        <v>0</v>
      </c>
      <c r="BZ24" s="76">
        <v>838.92995730256666</v>
      </c>
      <c r="CA24" s="76">
        <v>1133.7282920489606</v>
      </c>
      <c r="CB24" s="76">
        <v>0</v>
      </c>
      <c r="CC24" s="76">
        <v>4381.1632991690631</v>
      </c>
      <c r="CD24" s="76">
        <v>25436.851402543038</v>
      </c>
      <c r="CE24" s="76">
        <v>772.56087546956815</v>
      </c>
      <c r="CF24" s="76"/>
      <c r="CG24" s="41">
        <f t="shared" si="0"/>
        <v>6.4787186884779101E-8</v>
      </c>
      <c r="CH24" s="41">
        <f t="shared" si="1"/>
        <v>2.587797674419932E-8</v>
      </c>
      <c r="CI24" s="41">
        <f t="shared" si="2"/>
        <v>-1.481129018410241E-7</v>
      </c>
      <c r="CJ24" s="41">
        <f t="shared" si="3"/>
        <v>-5.1937292804792828E-6</v>
      </c>
      <c r="CK24" s="41">
        <f t="shared" si="4"/>
        <v>-6.1548728573463037E-6</v>
      </c>
      <c r="CL24" s="41">
        <f t="shared" si="5"/>
        <v>1.1266003171400843E-7</v>
      </c>
      <c r="CM24" s="41">
        <f t="shared" si="6"/>
        <v>2.5692766886606739E-8</v>
      </c>
      <c r="CN24" s="81">
        <f t="shared" si="7"/>
        <v>4.6016904117687211E-8</v>
      </c>
      <c r="CO24" s="81">
        <f t="shared" si="8"/>
        <v>3.378637239500211E-8</v>
      </c>
      <c r="CP24" s="81">
        <f t="shared" si="9"/>
        <v>3.8445170706478827E-8</v>
      </c>
      <c r="CQ24" s="81">
        <f t="shared" si="10"/>
        <v>3.0988976619172071E-6</v>
      </c>
      <c r="CR24" s="80">
        <f t="shared" si="12"/>
        <v>5.2035879427034997E-8</v>
      </c>
      <c r="CS24" s="80">
        <f t="shared" si="13"/>
        <v>3.1047565169326339E-7</v>
      </c>
      <c r="CT24" s="81">
        <f t="shared" si="11"/>
        <v>-3.6557205365069669E-7</v>
      </c>
    </row>
    <row r="25" spans="1:98">
      <c r="A25" s="94" t="s">
        <v>189</v>
      </c>
      <c r="B25" s="76">
        <v>24242.261233000005</v>
      </c>
      <c r="C25" s="76">
        <v>400.9197089999995</v>
      </c>
      <c r="D25" s="76">
        <v>487.36766399999971</v>
      </c>
      <c r="E25" s="76">
        <v>2605.9793299999942</v>
      </c>
      <c r="F25" s="76">
        <v>2208.4570449999969</v>
      </c>
      <c r="G25" s="76">
        <v>230.0622079999998</v>
      </c>
      <c r="H25" s="76">
        <v>5763.2208790000013</v>
      </c>
      <c r="I25" s="76">
        <v>223.99255599999989</v>
      </c>
      <c r="J25" s="76">
        <v>129.27165699999989</v>
      </c>
      <c r="K25" s="76">
        <v>464.20280600000001</v>
      </c>
      <c r="L25" s="76">
        <v>306.72641400000003</v>
      </c>
      <c r="M25" s="76">
        <v>68.396447000000151</v>
      </c>
      <c r="N25" s="76">
        <v>16.452767000000026</v>
      </c>
      <c r="O25" s="76">
        <v>65.105913000000058</v>
      </c>
      <c r="P25" s="94"/>
      <c r="Q25" s="94" t="s">
        <v>189</v>
      </c>
      <c r="R25" s="76">
        <v>344.63571851248895</v>
      </c>
      <c r="S25" s="76">
        <v>52.688834006963745</v>
      </c>
      <c r="T25" s="76">
        <v>68.392330224749841</v>
      </c>
      <c r="U25" s="76">
        <v>223.97906543133226</v>
      </c>
      <c r="V25" s="76">
        <v>223.97906543133226</v>
      </c>
      <c r="W25" s="76">
        <v>112.55412127487229</v>
      </c>
      <c r="X25" s="76">
        <v>115.34840802508836</v>
      </c>
      <c r="Y25" s="76">
        <v>129.26382138149768</v>
      </c>
      <c r="Z25" s="76">
        <v>16.451770542316826</v>
      </c>
      <c r="AA25" s="76">
        <v>481.31624845777873</v>
      </c>
      <c r="AB25" s="76">
        <v>24240.868966351958</v>
      </c>
      <c r="AC25" s="76">
        <v>186.54953955517226</v>
      </c>
      <c r="AD25" s="76">
        <v>86.867051386111839</v>
      </c>
      <c r="AE25" s="76">
        <v>33.750184112950933</v>
      </c>
      <c r="AF25" s="76">
        <v>3.8440211757618346</v>
      </c>
      <c r="AG25" s="76">
        <v>66.930585115585572</v>
      </c>
      <c r="AH25" s="76">
        <v>464.17494115759325</v>
      </c>
      <c r="AI25" s="76">
        <v>464.17494115759325</v>
      </c>
      <c r="AJ25" s="76">
        <v>4140162.5470730886</v>
      </c>
      <c r="AK25" s="76">
        <v>0</v>
      </c>
      <c r="AL25" s="76">
        <v>48.651997351685715</v>
      </c>
      <c r="AM25" s="76">
        <v>10.539336706041604</v>
      </c>
      <c r="AN25" s="76">
        <v>522.22828883039006</v>
      </c>
      <c r="AO25" s="76">
        <v>68.621284789023179</v>
      </c>
      <c r="AP25" s="76">
        <v>306.70892950018708</v>
      </c>
      <c r="AQ25" s="76">
        <v>65.101985518735447</v>
      </c>
      <c r="AR25" s="76">
        <v>400.89667038211616</v>
      </c>
      <c r="AS25" s="76">
        <v>0</v>
      </c>
      <c r="AT25" s="76">
        <v>5926.2475058560267</v>
      </c>
      <c r="AU25" s="76">
        <v>438.60390593362979</v>
      </c>
      <c r="AV25" s="76">
        <v>48.733787938072169</v>
      </c>
      <c r="AW25" s="76">
        <v>487.33769387170213</v>
      </c>
      <c r="AX25" s="76">
        <v>0</v>
      </c>
      <c r="AY25" s="76">
        <v>236.6316705405512</v>
      </c>
      <c r="AZ25" s="76">
        <v>6.2507292514757173E-2</v>
      </c>
      <c r="BA25" s="76">
        <v>1450.6678198213917</v>
      </c>
      <c r="BB25" s="76">
        <v>2.561346696649526E-2</v>
      </c>
      <c r="BC25" s="76">
        <v>7.5673627724223813</v>
      </c>
      <c r="BD25" s="76">
        <v>80.891851731454963</v>
      </c>
      <c r="BE25" s="76">
        <v>2.2372987324525861E-2</v>
      </c>
      <c r="BF25" s="76">
        <v>0</v>
      </c>
      <c r="BG25" s="76">
        <v>1.833847831809388</v>
      </c>
      <c r="BH25" s="76">
        <v>2605.9492800545722</v>
      </c>
      <c r="BI25" s="76">
        <v>2208.4501039989709</v>
      </c>
      <c r="BJ25" s="76">
        <v>397.49917605560069</v>
      </c>
      <c r="BK25" s="76">
        <v>2.3732737269685902E-2</v>
      </c>
      <c r="BL25" s="76">
        <v>4.139496479769837E-3</v>
      </c>
      <c r="BM25" s="76">
        <v>10.201400863440201</v>
      </c>
      <c r="BN25" s="76">
        <v>1.129706614747819</v>
      </c>
      <c r="BO25" s="76">
        <v>860.59954344483174</v>
      </c>
      <c r="BP25" s="76">
        <v>5.7641467145069658</v>
      </c>
      <c r="BQ25" s="76">
        <v>2.5853823671026315</v>
      </c>
      <c r="BR25" s="76">
        <v>1229.4122609500816</v>
      </c>
      <c r="BS25" s="76">
        <v>32.753639600584229</v>
      </c>
      <c r="BT25" s="76">
        <v>4.535667301597799E-2</v>
      </c>
      <c r="BU25" s="76">
        <v>8.2771640582681574</v>
      </c>
      <c r="BV25" s="76">
        <v>3.7139967338525211E-3</v>
      </c>
      <c r="BW25" s="76">
        <v>230.04835924403517</v>
      </c>
      <c r="BX25" s="76">
        <v>1403.0968283013763</v>
      </c>
      <c r="BY25" s="76">
        <v>0</v>
      </c>
      <c r="BZ25" s="76">
        <v>171.60053771942881</v>
      </c>
      <c r="CA25" s="76">
        <v>231.90061040486114</v>
      </c>
      <c r="CB25" s="76">
        <v>0</v>
      </c>
      <c r="CC25" s="76">
        <v>896.15345095818395</v>
      </c>
      <c r="CD25" s="76">
        <v>5762.8893276454073</v>
      </c>
      <c r="CE25" s="76">
        <v>158.02499984073864</v>
      </c>
      <c r="CF25" s="76"/>
      <c r="CG25" s="41">
        <f t="shared" si="0"/>
        <v>-5.7431385408528117E-5</v>
      </c>
      <c r="CH25" s="41">
        <f t="shared" si="1"/>
        <v>-5.7464418351516329E-5</v>
      </c>
      <c r="CI25" s="41">
        <f t="shared" si="2"/>
        <v>-6.1493879285305891E-5</v>
      </c>
      <c r="CJ25" s="41">
        <f t="shared" si="3"/>
        <v>-1.1531152636570984E-5</v>
      </c>
      <c r="CK25" s="41">
        <f t="shared" si="4"/>
        <v>-3.1429187367360151E-6</v>
      </c>
      <c r="CL25" s="41">
        <f t="shared" si="5"/>
        <v>-6.0195701349744356E-5</v>
      </c>
      <c r="CM25" s="41">
        <f t="shared" si="6"/>
        <v>-5.7528830068290011E-5</v>
      </c>
      <c r="CN25" s="81">
        <f t="shared" si="7"/>
        <v>-6.0227754477853129E-5</v>
      </c>
      <c r="CO25" s="81">
        <f t="shared" si="8"/>
        <v>-6.0613584478251439E-5</v>
      </c>
      <c r="CP25" s="81">
        <f t="shared" si="9"/>
        <v>-6.0027302822372226E-5</v>
      </c>
      <c r="CQ25" s="81">
        <f t="shared" si="10"/>
        <v>-5.7003567397203436E-5</v>
      </c>
      <c r="CR25" s="80">
        <f t="shared" si="12"/>
        <v>-6.0189899196225023E-5</v>
      </c>
      <c r="CS25" s="80">
        <f t="shared" si="13"/>
        <v>-6.0564747753398878E-5</v>
      </c>
      <c r="CT25" s="81">
        <f t="shared" si="11"/>
        <v>-6.0324494099503439E-5</v>
      </c>
    </row>
    <row r="26" spans="1:98">
      <c r="A26" s="94" t="s">
        <v>190</v>
      </c>
      <c r="B26" s="76">
        <v>74298.268103999901</v>
      </c>
      <c r="C26" s="76">
        <v>1222.7703249999988</v>
      </c>
      <c r="D26" s="76">
        <v>1185.9248540000006</v>
      </c>
      <c r="E26" s="76">
        <v>7712.0133949999863</v>
      </c>
      <c r="F26" s="76">
        <v>6535.6045359999998</v>
      </c>
      <c r="G26" s="76">
        <v>610.98807799999872</v>
      </c>
      <c r="H26" s="76">
        <v>17577.32293599995</v>
      </c>
      <c r="I26" s="76">
        <v>523.08487699999989</v>
      </c>
      <c r="J26" s="76">
        <v>140.44641200000032</v>
      </c>
      <c r="K26" s="76">
        <v>784.00313300000312</v>
      </c>
      <c r="L26" s="76">
        <v>719.08564399999955</v>
      </c>
      <c r="M26" s="76">
        <v>159.79682700000006</v>
      </c>
      <c r="N26" s="76">
        <v>84.892062999999965</v>
      </c>
      <c r="O26" s="76">
        <v>151.68215299999972</v>
      </c>
      <c r="P26" s="94"/>
      <c r="Q26" s="94" t="s">
        <v>190</v>
      </c>
      <c r="R26" s="76">
        <v>1413.3699229474639</v>
      </c>
      <c r="S26" s="76">
        <v>244.34084693198486</v>
      </c>
      <c r="T26" s="76">
        <v>159.78433865564179</v>
      </c>
      <c r="U26" s="76">
        <v>523.0439275435383</v>
      </c>
      <c r="V26" s="76">
        <v>523.0439275435383</v>
      </c>
      <c r="W26" s="76">
        <v>396.65627127736178</v>
      </c>
      <c r="X26" s="76">
        <v>22.116891110195436</v>
      </c>
      <c r="Y26" s="76">
        <v>140.43544225978846</v>
      </c>
      <c r="Z26" s="76">
        <v>84.885446041489971</v>
      </c>
      <c r="AA26" s="76">
        <v>1785.7365375218478</v>
      </c>
      <c r="AB26" s="76">
        <v>74293.051352927097</v>
      </c>
      <c r="AC26" s="76">
        <v>587.32631228991761</v>
      </c>
      <c r="AD26" s="76">
        <v>235.83264487876301</v>
      </c>
      <c r="AE26" s="76">
        <v>167.8045676808072</v>
      </c>
      <c r="AF26" s="76">
        <v>101.47720332208822</v>
      </c>
      <c r="AG26" s="76">
        <v>159.87655288716763</v>
      </c>
      <c r="AH26" s="76">
        <v>783.94181015441711</v>
      </c>
      <c r="AI26" s="76">
        <v>783.94181015441711</v>
      </c>
      <c r="AJ26" s="76">
        <v>10995044.316448906</v>
      </c>
      <c r="AK26" s="76">
        <v>0</v>
      </c>
      <c r="AL26" s="76">
        <v>232.27949094522336</v>
      </c>
      <c r="AM26" s="76">
        <v>40.815545091681663</v>
      </c>
      <c r="AN26" s="76">
        <v>1777.8309983983156</v>
      </c>
      <c r="AO26" s="76">
        <v>282.25845426195662</v>
      </c>
      <c r="AP26" s="76">
        <v>719.03160996469296</v>
      </c>
      <c r="AQ26" s="76">
        <v>151.67025760976475</v>
      </c>
      <c r="AR26" s="76">
        <v>1222.6842280306005</v>
      </c>
      <c r="AS26" s="76">
        <v>0</v>
      </c>
      <c r="AT26" s="76">
        <v>18140.168000811856</v>
      </c>
      <c r="AU26" s="76">
        <v>1067.242840043365</v>
      </c>
      <c r="AV26" s="76">
        <v>118.58250063969753</v>
      </c>
      <c r="AW26" s="76">
        <v>1185.8253406830622</v>
      </c>
      <c r="AX26" s="76">
        <v>0</v>
      </c>
      <c r="AY26" s="76">
        <v>930.92469919814937</v>
      </c>
      <c r="AZ26" s="76">
        <v>0.1814548062779697</v>
      </c>
      <c r="BA26" s="76">
        <v>5084.8218396281327</v>
      </c>
      <c r="BB26" s="76">
        <v>7.6692078829158336E-2</v>
      </c>
      <c r="BC26" s="76">
        <v>21.773248826931667</v>
      </c>
      <c r="BD26" s="76">
        <v>233.40566286678015</v>
      </c>
      <c r="BE26" s="76">
        <v>7.5808457845731564E-2</v>
      </c>
      <c r="BF26" s="76">
        <v>0</v>
      </c>
      <c r="BG26" s="76">
        <v>5.2727693541251233</v>
      </c>
      <c r="BH26" s="76">
        <v>7711.8062173256685</v>
      </c>
      <c r="BI26" s="76">
        <v>6535.4821945627245</v>
      </c>
      <c r="BJ26" s="76">
        <v>1176.3240227629424</v>
      </c>
      <c r="BK26" s="76">
        <v>7.0140890434354619E-2</v>
      </c>
      <c r="BL26" s="76">
        <v>1.2843687158493584E-2</v>
      </c>
      <c r="BM26" s="76">
        <v>35.815752957720854</v>
      </c>
      <c r="BN26" s="76">
        <v>3.2189793438383574</v>
      </c>
      <c r="BO26" s="76">
        <v>2547.654764509773</v>
      </c>
      <c r="BP26" s="76">
        <v>16.737384582223022</v>
      </c>
      <c r="BQ26" s="76">
        <v>7.5297174314875139</v>
      </c>
      <c r="BR26" s="76">
        <v>3639.4485314942381</v>
      </c>
      <c r="BS26" s="76">
        <v>86.73596664309018</v>
      </c>
      <c r="BT26" s="76">
        <v>0.13193109818344659</v>
      </c>
      <c r="BU26" s="76">
        <v>24.064553269752032</v>
      </c>
      <c r="BV26" s="76">
        <v>1.1958907124962387E-2</v>
      </c>
      <c r="BW26" s="76">
        <v>610.94015785929423</v>
      </c>
      <c r="BX26" s="76">
        <v>4767.976425152604</v>
      </c>
      <c r="BY26" s="76">
        <v>0</v>
      </c>
      <c r="BZ26" s="76">
        <v>252.31405478670132</v>
      </c>
      <c r="CA26" s="76">
        <v>785.41038991944583</v>
      </c>
      <c r="CB26" s="76">
        <v>0</v>
      </c>
      <c r="CC26" s="76">
        <v>2696.0481100152238</v>
      </c>
      <c r="CD26" s="76">
        <v>17576.085226923609</v>
      </c>
      <c r="CE26" s="76">
        <v>592.59569921866171</v>
      </c>
      <c r="CF26" s="76"/>
      <c r="CG26" s="41">
        <f t="shared" si="0"/>
        <v>-7.0213629549223841E-5</v>
      </c>
      <c r="CH26" s="41">
        <f t="shared" si="1"/>
        <v>-7.0411399130364692E-5</v>
      </c>
      <c r="CI26" s="41">
        <f t="shared" si="2"/>
        <v>-8.3911992064826003E-5</v>
      </c>
      <c r="CJ26" s="41">
        <f t="shared" si="3"/>
        <v>-2.6864278328680343E-5</v>
      </c>
      <c r="CK26" s="41">
        <f t="shared" si="4"/>
        <v>-1.8719222774479289E-5</v>
      </c>
      <c r="CL26" s="41">
        <f t="shared" si="5"/>
        <v>-7.8430565881665589E-5</v>
      </c>
      <c r="CM26" s="41">
        <f t="shared" si="6"/>
        <v>-7.0415107058499323E-5</v>
      </c>
      <c r="CN26" s="81">
        <f t="shared" si="7"/>
        <v>-7.8284535191388776E-5</v>
      </c>
      <c r="CO26" s="81">
        <f t="shared" si="8"/>
        <v>-7.8106233229102888E-5</v>
      </c>
      <c r="CP26" s="81">
        <f t="shared" si="9"/>
        <v>-7.8217602717162962E-5</v>
      </c>
      <c r="CQ26" s="81">
        <f t="shared" si="10"/>
        <v>-7.5142697893417867E-5</v>
      </c>
      <c r="CR26" s="80">
        <f t="shared" si="12"/>
        <v>-7.8151391318143082E-5</v>
      </c>
      <c r="CS26" s="80">
        <f t="shared" si="13"/>
        <v>-7.794554963276393E-5</v>
      </c>
      <c r="CT26" s="81">
        <f t="shared" si="11"/>
        <v>-7.8423136800865386E-5</v>
      </c>
    </row>
    <row r="27" spans="1:98">
      <c r="A27" s="94" t="s">
        <v>191</v>
      </c>
      <c r="B27" s="76">
        <v>290891.35379400116</v>
      </c>
      <c r="C27" s="76">
        <v>4760.8306370000191</v>
      </c>
      <c r="D27" s="76">
        <v>3276.7887669999973</v>
      </c>
      <c r="E27" s="76">
        <v>28973.751860999906</v>
      </c>
      <c r="F27" s="76">
        <v>24554.027035000043</v>
      </c>
      <c r="G27" s="76">
        <v>1974.3279130000062</v>
      </c>
      <c r="H27" s="76">
        <v>68436.940595999942</v>
      </c>
      <c r="I27" s="76">
        <v>2257.0686640000008</v>
      </c>
      <c r="J27" s="76">
        <v>605.11220899999523</v>
      </c>
      <c r="K27" s="76">
        <v>4508.0861659999928</v>
      </c>
      <c r="L27" s="76">
        <v>5072.8576520000079</v>
      </c>
      <c r="M27" s="76">
        <v>689.82803799999658</v>
      </c>
      <c r="N27" s="76">
        <v>365.08442799999796</v>
      </c>
      <c r="O27" s="76">
        <v>655.5381979999961</v>
      </c>
      <c r="P27" s="94"/>
      <c r="Q27" s="94" t="s">
        <v>191</v>
      </c>
      <c r="R27" s="76">
        <v>4859.6177973570557</v>
      </c>
      <c r="S27" s="76">
        <v>838.83478482024293</v>
      </c>
      <c r="T27" s="76">
        <v>689.82788657102094</v>
      </c>
      <c r="U27" s="76">
        <v>2257.0679768009581</v>
      </c>
      <c r="V27" s="76">
        <v>2257.0679768009581</v>
      </c>
      <c r="W27" s="76">
        <v>1365.5814309852944</v>
      </c>
      <c r="X27" s="76">
        <v>76.246167861760782</v>
      </c>
      <c r="Y27" s="76">
        <v>605.11212060862852</v>
      </c>
      <c r="Z27" s="76">
        <v>365.08436249851167</v>
      </c>
      <c r="AA27" s="76">
        <v>7973.5908828275897</v>
      </c>
      <c r="AB27" s="76">
        <v>290891.25218435132</v>
      </c>
      <c r="AC27" s="76">
        <v>1988.0382059670367</v>
      </c>
      <c r="AD27" s="76">
        <v>1173.1690517080851</v>
      </c>
      <c r="AE27" s="76">
        <v>409.57431465129571</v>
      </c>
      <c r="AF27" s="76">
        <v>348.60095866226891</v>
      </c>
      <c r="AG27" s="76">
        <v>550.11550365433777</v>
      </c>
      <c r="AH27" s="76">
        <v>4508.0849676759744</v>
      </c>
      <c r="AI27" s="76">
        <v>4508.0849676759744</v>
      </c>
      <c r="AJ27" s="76">
        <v>35531810.704200581</v>
      </c>
      <c r="AK27" s="76">
        <v>0</v>
      </c>
      <c r="AL27" s="76">
        <v>799.54818223549387</v>
      </c>
      <c r="AM27" s="76">
        <v>140.51449405173051</v>
      </c>
      <c r="AN27" s="76">
        <v>6734.2381328377242</v>
      </c>
      <c r="AO27" s="76">
        <v>969.38907665440604</v>
      </c>
      <c r="AP27" s="76">
        <v>5072.8717190664447</v>
      </c>
      <c r="AQ27" s="76">
        <v>655.53807004861631</v>
      </c>
      <c r="AR27" s="76">
        <v>4760.8293158565675</v>
      </c>
      <c r="AS27" s="76">
        <v>0</v>
      </c>
      <c r="AT27" s="76">
        <v>70736.305447811654</v>
      </c>
      <c r="AU27" s="76">
        <v>2949.1087377718754</v>
      </c>
      <c r="AV27" s="76">
        <v>327.67879044412763</v>
      </c>
      <c r="AW27" s="76">
        <v>3276.7875282160048</v>
      </c>
      <c r="AX27" s="76">
        <v>0</v>
      </c>
      <c r="AY27" s="76">
        <v>3081.2253260224779</v>
      </c>
      <c r="AZ27" s="76">
        <v>0.28793334681551169</v>
      </c>
      <c r="BA27" s="76">
        <v>18853.53906800559</v>
      </c>
      <c r="BB27" s="76">
        <v>1.157252987788929</v>
      </c>
      <c r="BC27" s="76">
        <v>179.98107579149786</v>
      </c>
      <c r="BD27" s="76">
        <v>2920.2251146985463</v>
      </c>
      <c r="BE27" s="76">
        <v>0.60395524711916537</v>
      </c>
      <c r="BF27" s="76">
        <v>0</v>
      </c>
      <c r="BG27" s="76">
        <v>280.4360736687446</v>
      </c>
      <c r="BH27" s="76">
        <v>28998.161844461792</v>
      </c>
      <c r="BI27" s="76">
        <v>24578.438126892735</v>
      </c>
      <c r="BJ27" s="76">
        <v>4419.7237175690725</v>
      </c>
      <c r="BK27" s="76">
        <v>0.52599481803166925</v>
      </c>
      <c r="BL27" s="76">
        <v>7.933808906669533E-2</v>
      </c>
      <c r="BM27" s="76">
        <v>3.4903988284920948</v>
      </c>
      <c r="BN27" s="76">
        <v>43.979379216466342</v>
      </c>
      <c r="BO27" s="76">
        <v>8543.3026566480912</v>
      </c>
      <c r="BP27" s="76">
        <v>55.37703195437534</v>
      </c>
      <c r="BQ27" s="76">
        <v>73.788221860634806</v>
      </c>
      <c r="BR27" s="76">
        <v>12203.903214233815</v>
      </c>
      <c r="BS27" s="76">
        <v>554.45789636649317</v>
      </c>
      <c r="BT27" s="76">
        <v>1.6386256792593572</v>
      </c>
      <c r="BU27" s="76">
        <v>269.61980782851344</v>
      </c>
      <c r="BV27" s="76">
        <v>4.2051995479320085E-2</v>
      </c>
      <c r="BW27" s="76">
        <v>1974.3274434004609</v>
      </c>
      <c r="BX27" s="76">
        <v>18163.25664390911</v>
      </c>
      <c r="BY27" s="76">
        <v>0</v>
      </c>
      <c r="BZ27" s="76">
        <v>871.3017070494318</v>
      </c>
      <c r="CA27" s="76">
        <v>2871.2833856637458</v>
      </c>
      <c r="CB27" s="76">
        <v>0</v>
      </c>
      <c r="CC27" s="76">
        <v>10112.79007268965</v>
      </c>
      <c r="CD27" s="76">
        <v>68436.920861291816</v>
      </c>
      <c r="CE27" s="76">
        <v>2185.9138122855666</v>
      </c>
      <c r="CF27" s="76"/>
      <c r="CG27" s="41">
        <f t="shared" si="0"/>
        <v>-3.4930446886747529E-7</v>
      </c>
      <c r="CH27" s="41">
        <f t="shared" si="1"/>
        <v>-2.77502720079467E-7</v>
      </c>
      <c r="CI27" s="41">
        <f t="shared" si="2"/>
        <v>-3.7804816865956677E-7</v>
      </c>
      <c r="CJ27" s="41">
        <f t="shared" si="3"/>
        <v>8.4248610877155604E-4</v>
      </c>
      <c r="CK27" s="41">
        <f t="shared" si="4"/>
        <v>9.9417874949377311E-4</v>
      </c>
      <c r="CL27" s="41">
        <f t="shared" si="5"/>
        <v>-2.3785286235798369E-7</v>
      </c>
      <c r="CM27" s="41">
        <f t="shared" si="6"/>
        <v>-2.8836338905231289E-7</v>
      </c>
      <c r="CN27" s="81">
        <f t="shared" si="7"/>
        <v>-3.0446527995344294E-7</v>
      </c>
      <c r="CO27" s="81">
        <f t="shared" si="8"/>
        <v>-1.4607434026616825E-7</v>
      </c>
      <c r="CP27" s="81">
        <f t="shared" si="9"/>
        <v>-2.6581657364280366E-7</v>
      </c>
      <c r="CQ27" s="81">
        <f t="shared" si="10"/>
        <v>2.7730063411677163E-6</v>
      </c>
      <c r="CR27" s="80">
        <f t="shared" si="12"/>
        <v>-2.1951699162663822E-7</v>
      </c>
      <c r="CS27" s="80">
        <f t="shared" si="13"/>
        <v>-1.7941462649848208E-7</v>
      </c>
      <c r="CT27" s="81">
        <f t="shared" si="11"/>
        <v>-1.9518523891627993E-7</v>
      </c>
    </row>
    <row r="28" spans="1:98">
      <c r="A28" s="94" t="s">
        <v>192</v>
      </c>
      <c r="B28" s="76">
        <v>10966.724642000012</v>
      </c>
      <c r="C28" s="76">
        <v>180.93738399999975</v>
      </c>
      <c r="D28" s="76">
        <v>198.29424800000004</v>
      </c>
      <c r="E28" s="76">
        <v>1159.0850270000001</v>
      </c>
      <c r="F28" s="76">
        <v>982.27544300000136</v>
      </c>
      <c r="G28" s="76">
        <v>97.292899999999946</v>
      </c>
      <c r="H28" s="76">
        <v>2600.9748579999991</v>
      </c>
      <c r="I28" s="76">
        <v>111.22607500000026</v>
      </c>
      <c r="J28" s="76">
        <v>29.81931100000002</v>
      </c>
      <c r="K28" s="76">
        <v>222.15396599999997</v>
      </c>
      <c r="L28" s="76">
        <v>249.98532499999962</v>
      </c>
      <c r="M28" s="76">
        <v>33.994016999999999</v>
      </c>
      <c r="N28" s="76">
        <v>17.991011999999991</v>
      </c>
      <c r="O28" s="76">
        <v>32.304265000000051</v>
      </c>
      <c r="P28" s="94"/>
      <c r="Q28" s="94" t="s">
        <v>192</v>
      </c>
      <c r="R28" s="76">
        <v>171.68655205318211</v>
      </c>
      <c r="S28" s="76">
        <v>29.635382976800944</v>
      </c>
      <c r="T28" s="76">
        <v>33.983854682304901</v>
      </c>
      <c r="U28" s="76">
        <v>111.19283846198582</v>
      </c>
      <c r="V28" s="76">
        <v>111.19283846198582</v>
      </c>
      <c r="W28" s="76">
        <v>48.24494081599348</v>
      </c>
      <c r="X28" s="76">
        <v>2.6937202723528766</v>
      </c>
      <c r="Y28" s="76">
        <v>29.810411523925517</v>
      </c>
      <c r="Z28" s="76">
        <v>17.985649431958802</v>
      </c>
      <c r="AA28" s="76">
        <v>281.7008322031113</v>
      </c>
      <c r="AB28" s="76">
        <v>10964.131541632629</v>
      </c>
      <c r="AC28" s="76">
        <v>70.235888442599148</v>
      </c>
      <c r="AD28" s="76">
        <v>41.447162750222738</v>
      </c>
      <c r="AE28" s="76">
        <v>14.469947068526137</v>
      </c>
      <c r="AF28" s="76">
        <v>12.315794545006701</v>
      </c>
      <c r="AG28" s="76">
        <v>19.435154400711273</v>
      </c>
      <c r="AH28" s="76">
        <v>222.08757266785526</v>
      </c>
      <c r="AI28" s="76">
        <v>222.08757266785526</v>
      </c>
      <c r="AJ28" s="76">
        <v>1750449.0836393898</v>
      </c>
      <c r="AK28" s="76">
        <v>0</v>
      </c>
      <c r="AL28" s="76">
        <v>28.247424200119177</v>
      </c>
      <c r="AM28" s="76">
        <v>4.9642712393832609</v>
      </c>
      <c r="AN28" s="76">
        <v>237.91563258217002</v>
      </c>
      <c r="AO28" s="76">
        <v>34.247764918218067</v>
      </c>
      <c r="AP28" s="76">
        <v>249.91133408374293</v>
      </c>
      <c r="AQ28" s="76">
        <v>32.294601244633959</v>
      </c>
      <c r="AR28" s="76">
        <v>180.89420006850867</v>
      </c>
      <c r="AS28" s="76">
        <v>0</v>
      </c>
      <c r="AT28" s="76">
        <v>2681.590103630791</v>
      </c>
      <c r="AU28" s="76">
        <v>178.40469569058129</v>
      </c>
      <c r="AV28" s="76">
        <v>19.822739498794618</v>
      </c>
      <c r="AW28" s="76">
        <v>198.22743518937585</v>
      </c>
      <c r="AX28" s="76">
        <v>0</v>
      </c>
      <c r="AY28" s="76">
        <v>108.85731231250183</v>
      </c>
      <c r="AZ28" s="76">
        <v>1.4121819821116972E-2</v>
      </c>
      <c r="BA28" s="76">
        <v>666.08106720543663</v>
      </c>
      <c r="BB28" s="76">
        <v>5.1917493306106247E-2</v>
      </c>
      <c r="BC28" s="76">
        <v>8.2221163777950466</v>
      </c>
      <c r="BD28" s="76">
        <v>130.20653823905818</v>
      </c>
      <c r="BE28" s="76">
        <v>2.6023587460837657E-2</v>
      </c>
      <c r="BF28" s="76">
        <v>0</v>
      </c>
      <c r="BG28" s="76">
        <v>12.732981660135481</v>
      </c>
      <c r="BH28" s="76">
        <v>1159.2341195666197</v>
      </c>
      <c r="BI28" s="76">
        <v>982.46906603024092</v>
      </c>
      <c r="BJ28" s="76">
        <v>176.76505353637901</v>
      </c>
      <c r="BK28" s="76">
        <v>2.2591798040884715E-2</v>
      </c>
      <c r="BL28" s="76">
        <v>2.9486296837546925E-3</v>
      </c>
      <c r="BM28" s="76">
        <v>0.17856508607241089</v>
      </c>
      <c r="BN28" s="76">
        <v>2.2499378303686681</v>
      </c>
      <c r="BO28" s="76">
        <v>334.13071470824576</v>
      </c>
      <c r="BP28" s="76">
        <v>2.3409409034596038</v>
      </c>
      <c r="BQ28" s="76">
        <v>3.2208557548680821</v>
      </c>
      <c r="BR28" s="76">
        <v>477.26830619157056</v>
      </c>
      <c r="BS28" s="76">
        <v>19.588577987181012</v>
      </c>
      <c r="BT28" s="76">
        <v>7.7358164271014176E-2</v>
      </c>
      <c r="BU28" s="76">
        <v>11.721975082932367</v>
      </c>
      <c r="BV28" s="76">
        <v>1.172703150378369E-3</v>
      </c>
      <c r="BW28" s="76">
        <v>97.263790938412754</v>
      </c>
      <c r="BX28" s="76">
        <v>641.69387676149006</v>
      </c>
      <c r="BY28" s="76">
        <v>0</v>
      </c>
      <c r="BZ28" s="76">
        <v>30.782430913702548</v>
      </c>
      <c r="CA28" s="76">
        <v>101.44021650069426</v>
      </c>
      <c r="CB28" s="76">
        <v>0</v>
      </c>
      <c r="CC28" s="76">
        <v>357.27711188329306</v>
      </c>
      <c r="CD28" s="76">
        <v>2600.3542593372904</v>
      </c>
      <c r="CE28" s="76">
        <v>77.226661228895352</v>
      </c>
      <c r="CF28" s="76"/>
      <c r="CG28" s="41">
        <f t="shared" si="0"/>
        <v>-2.3645167103514072E-4</v>
      </c>
      <c r="CH28" s="41">
        <f t="shared" si="1"/>
        <v>-2.3866782273742872E-4</v>
      </c>
      <c r="CI28" s="41">
        <f t="shared" si="2"/>
        <v>-3.3693771401874044E-4</v>
      </c>
      <c r="CJ28" s="41">
        <f t="shared" si="3"/>
        <v>1.2862953376726604E-4</v>
      </c>
      <c r="CK28" s="41">
        <f t="shared" si="4"/>
        <v>1.9711683888605979E-4</v>
      </c>
      <c r="CL28" s="41">
        <f t="shared" si="5"/>
        <v>-2.991899880381025E-4</v>
      </c>
      <c r="CM28" s="41">
        <f t="shared" si="6"/>
        <v>-2.3860233050693497E-4</v>
      </c>
      <c r="CN28" s="81">
        <f t="shared" si="7"/>
        <v>-2.9881966089740557E-4</v>
      </c>
      <c r="CO28" s="81">
        <f t="shared" si="8"/>
        <v>-2.9844673723359346E-4</v>
      </c>
      <c r="CP28" s="81">
        <f t="shared" si="9"/>
        <v>-2.988617909468842E-4</v>
      </c>
      <c r="CQ28" s="81">
        <f t="shared" si="10"/>
        <v>-2.959810391137576E-4</v>
      </c>
      <c r="CR28" s="80">
        <f t="shared" si="12"/>
        <v>-2.9894430231937612E-4</v>
      </c>
      <c r="CS28" s="80">
        <f t="shared" si="13"/>
        <v>-2.9806928266120145E-4</v>
      </c>
      <c r="CT28" s="81">
        <f t="shared" si="11"/>
        <v>-2.9914797213591434E-4</v>
      </c>
    </row>
    <row r="29" spans="1:98">
      <c r="A29" s="94" t="s">
        <v>193</v>
      </c>
      <c r="B29" s="76">
        <v>457172.38559699961</v>
      </c>
      <c r="C29" s="76">
        <v>7539.9359089999552</v>
      </c>
      <c r="D29" s="76">
        <v>8119.9922949999718</v>
      </c>
      <c r="E29" s="76">
        <v>48188.350661000215</v>
      </c>
      <c r="F29" s="76">
        <v>40837.585411999782</v>
      </c>
      <c r="G29" s="76">
        <v>4011.1210259999775</v>
      </c>
      <c r="H29" s="76">
        <v>108386.57940700001</v>
      </c>
      <c r="I29" s="76">
        <v>3434.0386679999842</v>
      </c>
      <c r="J29" s="76">
        <v>922.02712899999244</v>
      </c>
      <c r="K29" s="76">
        <v>5146.9601880000273</v>
      </c>
      <c r="L29" s="76">
        <v>4720.7786509999942</v>
      </c>
      <c r="M29" s="76">
        <v>1049.0619880000002</v>
      </c>
      <c r="N29" s="76">
        <v>557.31414400000165</v>
      </c>
      <c r="O29" s="76">
        <v>995.78926300000148</v>
      </c>
      <c r="P29" s="94"/>
      <c r="Q29" s="94" t="s">
        <v>193</v>
      </c>
      <c r="R29" s="76">
        <v>8630.2079171991791</v>
      </c>
      <c r="S29" s="76">
        <v>1491.9743739905061</v>
      </c>
      <c r="T29" s="76">
        <v>1049.0618574558275</v>
      </c>
      <c r="U29" s="76">
        <v>3434.0381066925061</v>
      </c>
      <c r="V29" s="76">
        <v>3434.0381066925061</v>
      </c>
      <c r="W29" s="76">
        <v>2422.0315750082123</v>
      </c>
      <c r="X29" s="76">
        <v>135.04846555525216</v>
      </c>
      <c r="Y29" s="76">
        <v>922.02668736225769</v>
      </c>
      <c r="Z29" s="76">
        <v>557.31391747455166</v>
      </c>
      <c r="AA29" s="76">
        <v>10903.916591833542</v>
      </c>
      <c r="AB29" s="76">
        <v>457172.24737620202</v>
      </c>
      <c r="AC29" s="76">
        <v>3586.2855242317064</v>
      </c>
      <c r="AD29" s="76">
        <v>1440.0212143069452</v>
      </c>
      <c r="AE29" s="76">
        <v>1024.6345121932823</v>
      </c>
      <c r="AF29" s="76">
        <v>619.63213238840819</v>
      </c>
      <c r="AG29" s="76">
        <v>976.22524891907858</v>
      </c>
      <c r="AH29" s="76">
        <v>5146.9584440814388</v>
      </c>
      <c r="AI29" s="76">
        <v>5146.9584440814388</v>
      </c>
      <c r="AJ29" s="76">
        <v>72187823.926690593</v>
      </c>
      <c r="AK29" s="76">
        <v>0</v>
      </c>
      <c r="AL29" s="76">
        <v>1418.3267821243844</v>
      </c>
      <c r="AM29" s="76">
        <v>249.22461322681002</v>
      </c>
      <c r="AN29" s="76">
        <v>10855.650504864812</v>
      </c>
      <c r="AO29" s="76">
        <v>1723.5037441982515</v>
      </c>
      <c r="AP29" s="76">
        <v>4720.7922492024572</v>
      </c>
      <c r="AQ29" s="76">
        <v>995.7894493092108</v>
      </c>
      <c r="AR29" s="76">
        <v>7539.9329006096668</v>
      </c>
      <c r="AS29" s="76">
        <v>0</v>
      </c>
      <c r="AT29" s="76">
        <v>111830.73174333795</v>
      </c>
      <c r="AU29" s="76">
        <v>7307.9902461365873</v>
      </c>
      <c r="AV29" s="76">
        <v>811.99909950537995</v>
      </c>
      <c r="AW29" s="76">
        <v>8119.9893456419704</v>
      </c>
      <c r="AX29" s="76">
        <v>0</v>
      </c>
      <c r="AY29" s="76">
        <v>5684.3376319341223</v>
      </c>
      <c r="AZ29" s="76">
        <v>0.1096735800933437</v>
      </c>
      <c r="BA29" s="76">
        <v>31048.525075177931</v>
      </c>
      <c r="BB29" s="76">
        <v>0</v>
      </c>
      <c r="BC29" s="76">
        <v>331.43145443983326</v>
      </c>
      <c r="BD29" s="76">
        <v>3925.81531501061</v>
      </c>
      <c r="BE29" s="76">
        <v>0.50201664923868905</v>
      </c>
      <c r="BF29" s="76">
        <v>0</v>
      </c>
      <c r="BG29" s="76">
        <v>402.46996029659874</v>
      </c>
      <c r="BH29" s="76">
        <v>48186.929564015503</v>
      </c>
      <c r="BI29" s="76">
        <v>40836.165385769396</v>
      </c>
      <c r="BJ29" s="76">
        <v>7350.7641782461133</v>
      </c>
      <c r="BK29" s="76">
        <v>15.124353857715903</v>
      </c>
      <c r="BL29" s="76">
        <v>0.17607990584107983</v>
      </c>
      <c r="BM29" s="76">
        <v>232.83222588383842</v>
      </c>
      <c r="BN29" s="76">
        <v>169.05461230352128</v>
      </c>
      <c r="BO29" s="76">
        <v>14542.853277174772</v>
      </c>
      <c r="BP29" s="76">
        <v>71.131546304513435</v>
      </c>
      <c r="BQ29" s="76">
        <v>87.29670511291522</v>
      </c>
      <c r="BR29" s="76">
        <v>20775.242367873256</v>
      </c>
      <c r="BS29" s="76">
        <v>529.62037328743111</v>
      </c>
      <c r="BT29" s="76">
        <v>3.0925769503028597</v>
      </c>
      <c r="BU29" s="76">
        <v>278.78854280884275</v>
      </c>
      <c r="BV29" s="76">
        <v>0.24467761750250491</v>
      </c>
      <c r="BW29" s="76">
        <v>4011.1191393818899</v>
      </c>
      <c r="BX29" s="76">
        <v>29113.834456119595</v>
      </c>
      <c r="BY29" s="76">
        <v>0</v>
      </c>
      <c r="BZ29" s="76">
        <v>1540.6591604846944</v>
      </c>
      <c r="CA29" s="76">
        <v>4795.8109516713421</v>
      </c>
      <c r="CB29" s="76">
        <v>0</v>
      </c>
      <c r="CC29" s="76">
        <v>16462.389080475426</v>
      </c>
      <c r="CD29" s="76">
        <v>108386.58807979408</v>
      </c>
      <c r="CE29" s="76">
        <v>3618.4598449445671</v>
      </c>
      <c r="CF29" s="76"/>
      <c r="CG29" s="41">
        <f t="shared" si="0"/>
        <v>-3.0233846561714464E-7</v>
      </c>
      <c r="CH29" s="41">
        <f t="shared" si="1"/>
        <v>-3.989941459347746E-7</v>
      </c>
      <c r="CI29" s="41">
        <f t="shared" si="2"/>
        <v>-3.6322177340043236E-7</v>
      </c>
      <c r="CJ29" s="41">
        <f t="shared" si="3"/>
        <v>-2.9490467410039178E-5</v>
      </c>
      <c r="CK29" s="41">
        <f t="shared" si="4"/>
        <v>-3.4772531628876343E-5</v>
      </c>
      <c r="CL29" s="41">
        <f t="shared" si="5"/>
        <v>-4.7034683705160023E-7</v>
      </c>
      <c r="CM29" s="41">
        <f t="shared" si="6"/>
        <v>8.0017231954874838E-8</v>
      </c>
      <c r="CN29" s="81">
        <f t="shared" si="7"/>
        <v>-1.6345403544680339E-7</v>
      </c>
      <c r="CO29" s="81">
        <f t="shared" si="8"/>
        <v>-4.7898561860263812E-7</v>
      </c>
      <c r="CP29" s="81">
        <f t="shared" si="9"/>
        <v>-3.388249616950501E-7</v>
      </c>
      <c r="CQ29" s="81">
        <f t="shared" si="10"/>
        <v>2.8804999065549498E-6</v>
      </c>
      <c r="CR29" s="80">
        <f t="shared" si="12"/>
        <v>-1.2443895034587076E-7</v>
      </c>
      <c r="CS29" s="80">
        <f t="shared" si="13"/>
        <v>-4.064591800291933E-7</v>
      </c>
      <c r="CT29" s="81">
        <f t="shared" si="11"/>
        <v>1.8709702568035217E-7</v>
      </c>
    </row>
    <row r="30" spans="1:98">
      <c r="A30" s="94" t="s">
        <v>194</v>
      </c>
      <c r="B30" s="76">
        <v>125.56604900000011</v>
      </c>
      <c r="C30" s="76">
        <v>2.0688439999999995</v>
      </c>
      <c r="D30" s="76">
        <v>2.1243240000000001</v>
      </c>
      <c r="E30" s="76">
        <v>13.140742999999997</v>
      </c>
      <c r="F30" s="76">
        <v>11.136222000000002</v>
      </c>
      <c r="G30" s="76">
        <v>1.0692969999999999</v>
      </c>
      <c r="H30" s="76">
        <v>29.739676999999997</v>
      </c>
      <c r="I30" s="76">
        <v>1.0410879999999996</v>
      </c>
      <c r="J30" s="76">
        <v>0.60084299999999935</v>
      </c>
      <c r="K30" s="76">
        <v>2.1575640000000011</v>
      </c>
      <c r="L30" s="76">
        <v>1.4256359999999997</v>
      </c>
      <c r="M30" s="76">
        <v>0.31790700000000027</v>
      </c>
      <c r="N30" s="76">
        <v>7.6474000000000042E-2</v>
      </c>
      <c r="O30" s="76">
        <v>0.3026060000000001</v>
      </c>
      <c r="P30" s="94"/>
      <c r="Q30" s="94" t="s">
        <v>194</v>
      </c>
      <c r="R30" s="76">
        <v>1.8244226218969672</v>
      </c>
      <c r="S30" s="76">
        <v>0.2789229801684287</v>
      </c>
      <c r="T30" s="76">
        <v>0.31790602830005471</v>
      </c>
      <c r="U30" s="76">
        <v>1.0410866714264586</v>
      </c>
      <c r="V30" s="76">
        <v>1.0410866714264586</v>
      </c>
      <c r="W30" s="76">
        <v>0.59583889211627195</v>
      </c>
      <c r="X30" s="76">
        <v>0.61062802744156042</v>
      </c>
      <c r="Y30" s="76">
        <v>0.60084252108966629</v>
      </c>
      <c r="Z30" s="76">
        <v>7.6473811078613521E-2</v>
      </c>
      <c r="AA30" s="76">
        <v>2.5479809012283052</v>
      </c>
      <c r="AB30" s="76">
        <v>125.56600366672731</v>
      </c>
      <c r="AC30" s="76">
        <v>0.98755181987202156</v>
      </c>
      <c r="AD30" s="76">
        <v>0.45985492180426257</v>
      </c>
      <c r="AE30" s="76">
        <v>0.17866679360011248</v>
      </c>
      <c r="AF30" s="76">
        <v>2.0349281403783084E-2</v>
      </c>
      <c r="AG30" s="76">
        <v>0.35431549456916178</v>
      </c>
      <c r="AH30" s="76">
        <v>2.1575631679683855</v>
      </c>
      <c r="AI30" s="76">
        <v>2.1575631679683855</v>
      </c>
      <c r="AJ30" s="76">
        <v>19244.320506070981</v>
      </c>
      <c r="AK30" s="76">
        <v>0</v>
      </c>
      <c r="AL30" s="76">
        <v>0.25755227785716256</v>
      </c>
      <c r="AM30" s="76">
        <v>5.5792801765263765E-2</v>
      </c>
      <c r="AN30" s="76">
        <v>2.7645592599765143</v>
      </c>
      <c r="AO30" s="76">
        <v>0.36326659276906037</v>
      </c>
      <c r="AP30" s="76">
        <v>1.425640364611606</v>
      </c>
      <c r="AQ30" s="76">
        <v>0.30260665996933811</v>
      </c>
      <c r="AR30" s="76">
        <v>2.0688430400634927</v>
      </c>
      <c r="AS30" s="76">
        <v>0</v>
      </c>
      <c r="AT30" s="76">
        <v>30.604449396760312</v>
      </c>
      <c r="AU30" s="76">
        <v>1.9118881880763019</v>
      </c>
      <c r="AV30" s="76">
        <v>0.21243243431714587</v>
      </c>
      <c r="AW30" s="76">
        <v>2.1243206223934479</v>
      </c>
      <c r="AX30" s="76">
        <v>0</v>
      </c>
      <c r="AY30" s="76">
        <v>1.2526785573163137</v>
      </c>
      <c r="AZ30" s="76">
        <v>3.0853100139442333E-4</v>
      </c>
      <c r="BA30" s="76">
        <v>7.6795103967955827</v>
      </c>
      <c r="BB30" s="76">
        <v>1.3086010086145605E-4</v>
      </c>
      <c r="BC30" s="76">
        <v>3.6983033063818289E-2</v>
      </c>
      <c r="BD30" s="76">
        <v>0.39658377166730052</v>
      </c>
      <c r="BE30" s="76">
        <v>1.3103131711833857E-4</v>
      </c>
      <c r="BF30" s="76">
        <v>0</v>
      </c>
      <c r="BG30" s="76">
        <v>8.9554000892871893E-3</v>
      </c>
      <c r="BH30" s="76">
        <v>13.141330638744734</v>
      </c>
      <c r="BI30" s="76">
        <v>11.136810932841307</v>
      </c>
      <c r="BJ30" s="76">
        <v>2.0045197059034265</v>
      </c>
      <c r="BK30" s="76">
        <v>1.1950593241731294E-4</v>
      </c>
      <c r="BL30" s="76">
        <v>2.2000584290966013E-5</v>
      </c>
      <c r="BM30" s="76">
        <v>6.2116034921212308E-2</v>
      </c>
      <c r="BN30" s="76">
        <v>5.4613796237812581E-3</v>
      </c>
      <c r="BO30" s="76">
        <v>4.3415090547132049</v>
      </c>
      <c r="BP30" s="76">
        <v>2.8459632963507998E-2</v>
      </c>
      <c r="BQ30" s="76">
        <v>1.2807605747449527E-2</v>
      </c>
      <c r="BR30" s="76">
        <v>6.202053664247094</v>
      </c>
      <c r="BS30" s="76">
        <v>0.17339081182613908</v>
      </c>
      <c r="BT30" s="76">
        <v>2.2437543687340515E-4</v>
      </c>
      <c r="BU30" s="76">
        <v>4.0924486306541677E-2</v>
      </c>
      <c r="BV30" s="76">
        <v>2.0565125150878817E-5</v>
      </c>
      <c r="BW30" s="76">
        <v>1.0692959461190386</v>
      </c>
      <c r="BX30" s="76">
        <v>7.4276732006179991</v>
      </c>
      <c r="BY30" s="76">
        <v>0</v>
      </c>
      <c r="BZ30" s="76">
        <v>0.90841544713345357</v>
      </c>
      <c r="CA30" s="76">
        <v>1.2276239807976768</v>
      </c>
      <c r="CB30" s="76">
        <v>0</v>
      </c>
      <c r="CC30" s="76">
        <v>4.7440365480513895</v>
      </c>
      <c r="CD30" s="76">
        <v>29.739668250687568</v>
      </c>
      <c r="CE30" s="76">
        <v>0.83654935499993943</v>
      </c>
      <c r="CF30" s="76"/>
      <c r="CG30" s="41">
        <f t="shared" si="0"/>
        <v>-3.6103129114402082E-7</v>
      </c>
      <c r="CH30" s="41">
        <f t="shared" si="1"/>
        <v>-4.6399656365008609E-7</v>
      </c>
      <c r="CI30" s="41">
        <f t="shared" si="2"/>
        <v>-1.5899677037137302E-6</v>
      </c>
      <c r="CJ30" s="41">
        <f t="shared" si="3"/>
        <v>4.4718837035055913E-5</v>
      </c>
      <c r="CK30" s="41">
        <f t="shared" si="4"/>
        <v>5.2884437945393245E-5</v>
      </c>
      <c r="CL30" s="41">
        <f t="shared" si="5"/>
        <v>-9.8558301518477266E-7</v>
      </c>
      <c r="CM30" s="41">
        <f t="shared" si="6"/>
        <v>-2.9419661916084509E-7</v>
      </c>
      <c r="CN30" s="81">
        <f t="shared" si="7"/>
        <v>-1.2761395203475695E-6</v>
      </c>
      <c r="CO30" s="81">
        <f t="shared" si="8"/>
        <v>-7.9706401348960872E-7</v>
      </c>
      <c r="CP30" s="81">
        <f t="shared" si="9"/>
        <v>-3.8563473232088981E-7</v>
      </c>
      <c r="CQ30" s="81">
        <f t="shared" si="10"/>
        <v>3.0615189335535833E-6</v>
      </c>
      <c r="CR30" s="80">
        <f t="shared" si="12"/>
        <v>-3.0565541040688986E-6</v>
      </c>
      <c r="CS30" s="80">
        <f t="shared" si="13"/>
        <v>-2.4704002212624396E-6</v>
      </c>
      <c r="CT30" s="81">
        <f t="shared" si="11"/>
        <v>2.1809525852518163E-6</v>
      </c>
    </row>
    <row r="31" spans="1:98">
      <c r="A31" s="94" t="s">
        <v>195</v>
      </c>
      <c r="B31" s="76">
        <v>2486.8693260000032</v>
      </c>
      <c r="C31" s="76">
        <v>40.78572200000005</v>
      </c>
      <c r="D31" s="76">
        <v>32.375725999999922</v>
      </c>
      <c r="E31" s="76">
        <v>251.59598300000007</v>
      </c>
      <c r="F31" s="76">
        <v>213.21695899999952</v>
      </c>
      <c r="G31" s="76">
        <v>18.212672000000016</v>
      </c>
      <c r="H31" s="76">
        <v>586.29456000000175</v>
      </c>
      <c r="I31" s="76">
        <v>17.732141000000013</v>
      </c>
      <c r="J31" s="76">
        <v>10.233652999999961</v>
      </c>
      <c r="K31" s="76">
        <v>36.74815300000003</v>
      </c>
      <c r="L31" s="76">
        <v>24.281679999999938</v>
      </c>
      <c r="M31" s="76">
        <v>5.4145570000000003</v>
      </c>
      <c r="N31" s="76">
        <v>1.3024580000000012</v>
      </c>
      <c r="O31" s="76">
        <v>5.1540399999999948</v>
      </c>
      <c r="P31" s="94"/>
      <c r="Q31" s="94" t="s">
        <v>195</v>
      </c>
      <c r="R31" s="76">
        <v>37.083829506773142</v>
      </c>
      <c r="S31" s="76">
        <v>5.6694845876201017</v>
      </c>
      <c r="T31" s="76">
        <v>5.4144805018175779</v>
      </c>
      <c r="U31" s="76">
        <v>17.731906586501957</v>
      </c>
      <c r="V31" s="76">
        <v>17.731906586501957</v>
      </c>
      <c r="W31" s="76">
        <v>12.111164345921722</v>
      </c>
      <c r="X31" s="76">
        <v>12.411831468366653</v>
      </c>
      <c r="Y31" s="76">
        <v>10.233516570682085</v>
      </c>
      <c r="Z31" s="76">
        <v>1.3024403999096401</v>
      </c>
      <c r="AA31" s="76">
        <v>51.791101592497476</v>
      </c>
      <c r="AB31" s="76">
        <v>2486.8431958464921</v>
      </c>
      <c r="AC31" s="76">
        <v>20.073296462975257</v>
      </c>
      <c r="AD31" s="76">
        <v>9.3471618587110878</v>
      </c>
      <c r="AE31" s="76">
        <v>3.6316221383006346</v>
      </c>
      <c r="AF31" s="76">
        <v>0.41362893399064249</v>
      </c>
      <c r="AG31" s="76">
        <v>7.2019442919040779</v>
      </c>
      <c r="AH31" s="76">
        <v>36.747641023075111</v>
      </c>
      <c r="AI31" s="76">
        <v>36.747641023075111</v>
      </c>
      <c r="AJ31" s="76">
        <v>327767.38946333987</v>
      </c>
      <c r="AK31" s="76">
        <v>0</v>
      </c>
      <c r="AL31" s="76">
        <v>5.2351013294786624</v>
      </c>
      <c r="AM31" s="76">
        <v>1.134066882056564</v>
      </c>
      <c r="AN31" s="76">
        <v>56.193373436489026</v>
      </c>
      <c r="AO31" s="76">
        <v>7.3838638881253509</v>
      </c>
      <c r="AP31" s="76">
        <v>24.281410547383828</v>
      </c>
      <c r="AQ31" s="76">
        <v>5.1539724581092452</v>
      </c>
      <c r="AR31" s="76">
        <v>40.785283502042041</v>
      </c>
      <c r="AS31" s="76">
        <v>0</v>
      </c>
      <c r="AT31" s="76">
        <v>603.86605156610858</v>
      </c>
      <c r="AU31" s="76">
        <v>29.137664513853288</v>
      </c>
      <c r="AV31" s="76">
        <v>3.2375181260713091</v>
      </c>
      <c r="AW31" s="76">
        <v>32.375182639924596</v>
      </c>
      <c r="AX31" s="76">
        <v>0</v>
      </c>
      <c r="AY31" s="76">
        <v>25.462290935779368</v>
      </c>
      <c r="AZ31" s="76">
        <v>5.7334173437611951E-3</v>
      </c>
      <c r="BA31" s="76">
        <v>156.0962949671721</v>
      </c>
      <c r="BB31" s="76">
        <v>2.5495398328896539E-3</v>
      </c>
      <c r="BC31" s="76">
        <v>0.67747033284280478</v>
      </c>
      <c r="BD31" s="76">
        <v>7.2982874476540056</v>
      </c>
      <c r="BE31" s="76">
        <v>2.9819681934776261E-3</v>
      </c>
      <c r="BF31" s="76">
        <v>0</v>
      </c>
      <c r="BG31" s="76">
        <v>0.16386045279628741</v>
      </c>
      <c r="BH31" s="76">
        <v>251.60396053999207</v>
      </c>
      <c r="BI31" s="76">
        <v>213.22536685843869</v>
      </c>
      <c r="BJ31" s="76">
        <v>38.378593681553369</v>
      </c>
      <c r="BK31" s="76">
        <v>2.2835717106213177E-3</v>
      </c>
      <c r="BL31" s="76">
        <v>4.5049064232763998E-4</v>
      </c>
      <c r="BM31" s="76">
        <v>1.4666540253972451</v>
      </c>
      <c r="BN31" s="76">
        <v>9.8442704035009376E-2</v>
      </c>
      <c r="BO31" s="76">
        <v>83.165722907675899</v>
      </c>
      <c r="BP31" s="76">
        <v>0.52908889333487641</v>
      </c>
      <c r="BQ31" s="76">
        <v>0.2392397453110445</v>
      </c>
      <c r="BR31" s="76">
        <v>118.80564189443173</v>
      </c>
      <c r="BS31" s="76">
        <v>3.5243978214426379</v>
      </c>
      <c r="BT31" s="76">
        <v>4.1828021484041277E-3</v>
      </c>
      <c r="BU31" s="76">
        <v>0.7623351996560791</v>
      </c>
      <c r="BV31" s="76">
        <v>4.4146543215551411E-4</v>
      </c>
      <c r="BW31" s="76">
        <v>18.212420912603275</v>
      </c>
      <c r="BX31" s="76">
        <v>150.97750890052717</v>
      </c>
      <c r="BY31" s="76">
        <v>0</v>
      </c>
      <c r="BZ31" s="76">
        <v>18.464734725917882</v>
      </c>
      <c r="CA31" s="76">
        <v>24.953222045385765</v>
      </c>
      <c r="CB31" s="76">
        <v>0</v>
      </c>
      <c r="CC31" s="76">
        <v>96.428869189516973</v>
      </c>
      <c r="CD31" s="76">
        <v>586.28834986248671</v>
      </c>
      <c r="CE31" s="76">
        <v>17.003976174348388</v>
      </c>
      <c r="CF31" s="76"/>
      <c r="CG31" s="41">
        <f t="shared" si="0"/>
        <v>-1.0507248305283904E-5</v>
      </c>
      <c r="CH31" s="41">
        <f t="shared" si="1"/>
        <v>-1.0751261385248958E-5</v>
      </c>
      <c r="CI31" s="41">
        <f t="shared" si="2"/>
        <v>-1.6782946437290883E-5</v>
      </c>
      <c r="CJ31" s="41">
        <f t="shared" si="3"/>
        <v>3.170773991251731E-5</v>
      </c>
      <c r="CK31" s="41">
        <f t="shared" si="4"/>
        <v>3.9433347509521918E-5</v>
      </c>
      <c r="CL31" s="41">
        <f t="shared" si="5"/>
        <v>-1.3786411831331305E-5</v>
      </c>
      <c r="CM31" s="41">
        <f t="shared" si="6"/>
        <v>-1.0592180004263551E-5</v>
      </c>
      <c r="CN31" s="81">
        <f t="shared" si="7"/>
        <v>-1.3219695131912445E-5</v>
      </c>
      <c r="CO31" s="81">
        <f t="shared" si="8"/>
        <v>-1.3331438722489314E-5</v>
      </c>
      <c r="CP31" s="81">
        <f t="shared" si="9"/>
        <v>-1.3932045099494128E-5</v>
      </c>
      <c r="CQ31" s="81">
        <f t="shared" si="10"/>
        <v>-1.1096951121558898E-5</v>
      </c>
      <c r="CR31" s="80">
        <f t="shared" si="12"/>
        <v>-1.4128243995287319E-5</v>
      </c>
      <c r="CS31" s="80">
        <f t="shared" si="13"/>
        <v>-1.3512981118096682E-5</v>
      </c>
      <c r="CT31" s="81">
        <f t="shared" si="11"/>
        <v>-1.3104650089957601E-5</v>
      </c>
    </row>
    <row r="32" spans="1:98">
      <c r="A32" s="94" t="s">
        <v>196</v>
      </c>
      <c r="B32" s="76">
        <v>282779.20225299936</v>
      </c>
      <c r="C32" s="76">
        <v>4646.4531920000045</v>
      </c>
      <c r="D32" s="76">
        <v>4132.1217630000119</v>
      </c>
      <c r="E32" s="76">
        <v>29011.216547000058</v>
      </c>
      <c r="F32" s="76">
        <v>24585.776760000117</v>
      </c>
      <c r="G32" s="76">
        <v>2208.7608690000075</v>
      </c>
      <c r="H32" s="76">
        <v>66792.765225000054</v>
      </c>
      <c r="I32" s="76">
        <v>1890.9852089999983</v>
      </c>
      <c r="J32" s="76">
        <v>507.72279300000059</v>
      </c>
      <c r="K32" s="76">
        <v>2834.2212670000099</v>
      </c>
      <c r="L32" s="76">
        <v>2599.5405149999888</v>
      </c>
      <c r="M32" s="76">
        <v>577.67561400000011</v>
      </c>
      <c r="N32" s="76">
        <v>306.89013899999827</v>
      </c>
      <c r="O32" s="76">
        <v>548.34053700000084</v>
      </c>
      <c r="P32" s="94"/>
      <c r="Q32" s="94" t="s">
        <v>196</v>
      </c>
      <c r="R32" s="76">
        <v>5404.3909444176061</v>
      </c>
      <c r="S32" s="76">
        <v>934.30129806029765</v>
      </c>
      <c r="T32" s="76">
        <v>576.87882389211427</v>
      </c>
      <c r="U32" s="76">
        <v>1888.3772424179022</v>
      </c>
      <c r="V32" s="76">
        <v>1888.3772424179022</v>
      </c>
      <c r="W32" s="76">
        <v>1516.7193221530649</v>
      </c>
      <c r="X32" s="76">
        <v>84.569776087611615</v>
      </c>
      <c r="Y32" s="76">
        <v>507.02255243530527</v>
      </c>
      <c r="Z32" s="76">
        <v>306.46684248979921</v>
      </c>
      <c r="AA32" s="76">
        <v>6828.2321363372594</v>
      </c>
      <c r="AB32" s="76">
        <v>282439.09949343972</v>
      </c>
      <c r="AC32" s="76">
        <v>2245.7962150816547</v>
      </c>
      <c r="AD32" s="76">
        <v>901.76783049853861</v>
      </c>
      <c r="AE32" s="76">
        <v>641.64478620478212</v>
      </c>
      <c r="AF32" s="76">
        <v>388.02456449292089</v>
      </c>
      <c r="AG32" s="76">
        <v>611.33003251262767</v>
      </c>
      <c r="AH32" s="76">
        <v>2830.3125217230086</v>
      </c>
      <c r="AI32" s="76">
        <v>2830.3125217230086</v>
      </c>
      <c r="AJ32" s="76">
        <v>39696073.652165651</v>
      </c>
      <c r="AK32" s="76">
        <v>0</v>
      </c>
      <c r="AL32" s="76">
        <v>888.18154801035803</v>
      </c>
      <c r="AM32" s="76">
        <v>156.06892424439147</v>
      </c>
      <c r="AN32" s="76">
        <v>6798.0026180913192</v>
      </c>
      <c r="AO32" s="76">
        <v>1079.2892410596555</v>
      </c>
      <c r="AP32" s="76">
        <v>2595.9632481396393</v>
      </c>
      <c r="AQ32" s="76">
        <v>547.58433939405484</v>
      </c>
      <c r="AR32" s="76">
        <v>4640.8401294390878</v>
      </c>
      <c r="AS32" s="76">
        <v>0</v>
      </c>
      <c r="AT32" s="76">
        <v>68868.982516273973</v>
      </c>
      <c r="AU32" s="76">
        <v>3713.2893297834503</v>
      </c>
      <c r="AV32" s="76">
        <v>412.58768478614621</v>
      </c>
      <c r="AW32" s="76">
        <v>4125.8770145695971</v>
      </c>
      <c r="AX32" s="76">
        <v>0</v>
      </c>
      <c r="AY32" s="76">
        <v>3559.6350815641626</v>
      </c>
      <c r="AZ32" s="76">
        <v>9.9762966411602885E-2</v>
      </c>
      <c r="BA32" s="76">
        <v>19443.14868158002</v>
      </c>
      <c r="BB32" s="76">
        <v>0</v>
      </c>
      <c r="BC32" s="76">
        <v>178.69629170125168</v>
      </c>
      <c r="BD32" s="76">
        <v>2146.8972042774071</v>
      </c>
      <c r="BE32" s="76">
        <v>0.28451841021335234</v>
      </c>
      <c r="BF32" s="76">
        <v>0</v>
      </c>
      <c r="BG32" s="76">
        <v>216.2551628480409</v>
      </c>
      <c r="BH32" s="76">
        <v>28974.29643160617</v>
      </c>
      <c r="BI32" s="76">
        <v>24554.35236818207</v>
      </c>
      <c r="BJ32" s="76">
        <v>4419.9440634241073</v>
      </c>
      <c r="BK32" s="76">
        <v>8.390777875416811</v>
      </c>
      <c r="BL32" s="76">
        <v>9.4563665955345419E-2</v>
      </c>
      <c r="BM32" s="76">
        <v>126.65354927407309</v>
      </c>
      <c r="BN32" s="76">
        <v>97.95241877731668</v>
      </c>
      <c r="BO32" s="76">
        <v>8868.0664629155035</v>
      </c>
      <c r="BP32" s="76">
        <v>39.971666783665952</v>
      </c>
      <c r="BQ32" s="76">
        <v>50.266345112198749</v>
      </c>
      <c r="BR32" s="76">
        <v>12668.60975542805</v>
      </c>
      <c r="BS32" s="76">
        <v>331.65778973772154</v>
      </c>
      <c r="BT32" s="76">
        <v>1.6682434030754463</v>
      </c>
      <c r="BU32" s="76">
        <v>150.31562864542516</v>
      </c>
      <c r="BV32" s="76">
        <v>0.13001609806566464</v>
      </c>
      <c r="BW32" s="76">
        <v>2205.7144993852407</v>
      </c>
      <c r="BX32" s="76">
        <v>18231.60903075599</v>
      </c>
      <c r="BY32" s="76">
        <v>0</v>
      </c>
      <c r="BZ32" s="76">
        <v>964.78884955175249</v>
      </c>
      <c r="CA32" s="76">
        <v>3003.2224610414137</v>
      </c>
      <c r="CB32" s="76">
        <v>0</v>
      </c>
      <c r="CC32" s="76">
        <v>10309.047911265765</v>
      </c>
      <c r="CD32" s="76">
        <v>66712.077558970894</v>
      </c>
      <c r="CE32" s="76">
        <v>2265.9452297949056</v>
      </c>
      <c r="CF32" s="76"/>
      <c r="CG32" s="41">
        <f t="shared" si="0"/>
        <v>-1.2027148985849132E-3</v>
      </c>
      <c r="CH32" s="41">
        <f t="shared" si="1"/>
        <v>-1.2080316596282316E-3</v>
      </c>
      <c r="CI32" s="41">
        <f t="shared" si="2"/>
        <v>-1.5112692192015601E-3</v>
      </c>
      <c r="CJ32" s="41">
        <f t="shared" si="3"/>
        <v>-1.272615208468608E-3</v>
      </c>
      <c r="CK32" s="41">
        <f t="shared" si="4"/>
        <v>-1.2781533048479184E-3</v>
      </c>
      <c r="CL32" s="41">
        <f t="shared" si="5"/>
        <v>-1.3792211087775784E-3</v>
      </c>
      <c r="CM32" s="41">
        <f t="shared" si="6"/>
        <v>-1.208030027763534E-3</v>
      </c>
      <c r="CN32" s="81">
        <f t="shared" si="7"/>
        <v>-1.3791575786440743E-3</v>
      </c>
      <c r="CO32" s="81">
        <f t="shared" si="8"/>
        <v>-1.3791789030344356E-3</v>
      </c>
      <c r="CP32" s="81">
        <f t="shared" si="9"/>
        <v>-1.3791249548905917E-3</v>
      </c>
      <c r="CQ32" s="81">
        <f t="shared" si="10"/>
        <v>-1.376115063299753E-3</v>
      </c>
      <c r="CR32" s="80">
        <f t="shared" si="12"/>
        <v>-1.3793036932416541E-3</v>
      </c>
      <c r="CS32" s="80">
        <f t="shared" si="13"/>
        <v>-1.3793095847861967E-3</v>
      </c>
      <c r="CT32" s="81">
        <f t="shared" si="11"/>
        <v>-1.3790656625227733E-3</v>
      </c>
    </row>
    <row r="33" spans="1:98">
      <c r="A33" s="94" t="s">
        <v>197</v>
      </c>
      <c r="B33" s="76">
        <v>3019.9444699999963</v>
      </c>
      <c r="C33" s="76">
        <v>49.733684999999809</v>
      </c>
      <c r="D33" s="76">
        <v>49.884835000000059</v>
      </c>
      <c r="E33" s="76">
        <v>314.96584700000005</v>
      </c>
      <c r="F33" s="76">
        <v>266.92019599999946</v>
      </c>
      <c r="G33" s="76">
        <v>25.348486999999849</v>
      </c>
      <c r="H33" s="76">
        <v>714.92148299999974</v>
      </c>
      <c r="I33" s="76">
        <v>24.679751000000088</v>
      </c>
      <c r="J33" s="76">
        <v>14.243233000000021</v>
      </c>
      <c r="K33" s="76">
        <v>51.146410000000451</v>
      </c>
      <c r="L33" s="76">
        <v>33.795519999999982</v>
      </c>
      <c r="M33" s="76">
        <v>7.5359900000000035</v>
      </c>
      <c r="N33" s="76">
        <v>1.8128089999999661</v>
      </c>
      <c r="O33" s="76">
        <v>7.1733810000000204</v>
      </c>
      <c r="P33" s="94"/>
      <c r="Q33" s="94" t="s">
        <v>197</v>
      </c>
      <c r="R33" s="76">
        <v>43.998154622128467</v>
      </c>
      <c r="S33" s="76">
        <v>6.7265506297690569</v>
      </c>
      <c r="T33" s="76">
        <v>7.5362646461388438</v>
      </c>
      <c r="U33" s="76">
        <v>24.680659069764719</v>
      </c>
      <c r="V33" s="76">
        <v>24.680659069764719</v>
      </c>
      <c r="W33" s="76">
        <v>14.369286141820796</v>
      </c>
      <c r="X33" s="76">
        <v>14.726023767904508</v>
      </c>
      <c r="Y33" s="76">
        <v>14.243749877098502</v>
      </c>
      <c r="Z33" s="76">
        <v>1.8128759698592314</v>
      </c>
      <c r="AA33" s="76">
        <v>61.447543544215449</v>
      </c>
      <c r="AB33" s="76">
        <v>3020.033003037749</v>
      </c>
      <c r="AC33" s="76">
        <v>23.815985406689407</v>
      </c>
      <c r="AD33" s="76">
        <v>11.089930413604591</v>
      </c>
      <c r="AE33" s="76">
        <v>4.3087382559527425</v>
      </c>
      <c r="AF33" s="76">
        <v>0.49075016694044366</v>
      </c>
      <c r="AG33" s="76">
        <v>8.5447320413907288</v>
      </c>
      <c r="AH33" s="76">
        <v>51.148265627912551</v>
      </c>
      <c r="AI33" s="76">
        <v>51.148265627912551</v>
      </c>
      <c r="AJ33" s="76">
        <v>456214.1674739992</v>
      </c>
      <c r="AK33" s="76">
        <v>0</v>
      </c>
      <c r="AL33" s="76">
        <v>6.211194133298898</v>
      </c>
      <c r="AM33" s="76">
        <v>1.3455150765069088</v>
      </c>
      <c r="AN33" s="76">
        <v>66.670628890775433</v>
      </c>
      <c r="AO33" s="76">
        <v>8.7605976945970205</v>
      </c>
      <c r="AP33" s="76">
        <v>33.796863776296462</v>
      </c>
      <c r="AQ33" s="76">
        <v>7.1736420747779981</v>
      </c>
      <c r="AR33" s="76">
        <v>49.735140433803458</v>
      </c>
      <c r="AS33" s="76">
        <v>0</v>
      </c>
      <c r="AT33" s="76">
        <v>735.79776256000719</v>
      </c>
      <c r="AU33" s="76">
        <v>44.898217993198728</v>
      </c>
      <c r="AV33" s="76">
        <v>4.9886959126153974</v>
      </c>
      <c r="AW33" s="76">
        <v>49.88691390581414</v>
      </c>
      <c r="AX33" s="76">
        <v>0</v>
      </c>
      <c r="AY33" s="76">
        <v>30.209735988356844</v>
      </c>
      <c r="AZ33" s="76">
        <v>7.3227279563705307E-3</v>
      </c>
      <c r="BA33" s="76">
        <v>185.20045967991865</v>
      </c>
      <c r="BB33" s="76">
        <v>3.1550202686993272E-3</v>
      </c>
      <c r="BC33" s="76">
        <v>0.87368077834179347</v>
      </c>
      <c r="BD33" s="76">
        <v>9.3828024342333727</v>
      </c>
      <c r="BE33" s="76">
        <v>3.3383610223273095E-3</v>
      </c>
      <c r="BF33" s="76">
        <v>0</v>
      </c>
      <c r="BG33" s="76">
        <v>0.21148153838632694</v>
      </c>
      <c r="BH33" s="76">
        <v>314.98958466404844</v>
      </c>
      <c r="BI33" s="76">
        <v>266.94244477405908</v>
      </c>
      <c r="BJ33" s="76">
        <v>48.04713988998936</v>
      </c>
      <c r="BK33" s="76">
        <v>2.8626177566428023E-3</v>
      </c>
      <c r="BL33" s="76">
        <v>5.3956507864437811E-4</v>
      </c>
      <c r="BM33" s="76">
        <v>1.6047161476876266</v>
      </c>
      <c r="BN33" s="76">
        <v>0.12834991387754424</v>
      </c>
      <c r="BO33" s="76">
        <v>104.08130820130403</v>
      </c>
      <c r="BP33" s="76">
        <v>0.67556235994863245</v>
      </c>
      <c r="BQ33" s="76">
        <v>0.3044965473855939</v>
      </c>
      <c r="BR33" s="76">
        <v>148.68490597816321</v>
      </c>
      <c r="BS33" s="76">
        <v>4.1815161607808262</v>
      </c>
      <c r="BT33" s="76">
        <v>5.3309895131643525E-3</v>
      </c>
      <c r="BU33" s="76">
        <v>0.97207872992829525</v>
      </c>
      <c r="BV33" s="76">
        <v>5.1286320677149653E-4</v>
      </c>
      <c r="BW33" s="76">
        <v>25.349407480591069</v>
      </c>
      <c r="BX33" s="76">
        <v>179.12730038407341</v>
      </c>
      <c r="BY33" s="76">
        <v>0</v>
      </c>
      <c r="BZ33" s="76">
        <v>21.907494777730175</v>
      </c>
      <c r="CA33" s="76">
        <v>29.605734215454898</v>
      </c>
      <c r="CB33" s="76">
        <v>0</v>
      </c>
      <c r="CC33" s="76">
        <v>114.40803211293971</v>
      </c>
      <c r="CD33" s="76">
        <v>714.94258829455941</v>
      </c>
      <c r="CE33" s="76">
        <v>20.174381124529347</v>
      </c>
      <c r="CF33" s="76"/>
      <c r="CG33" s="41">
        <f t="shared" si="0"/>
        <v>2.9316114462451722E-5</v>
      </c>
      <c r="CH33" s="41">
        <f t="shared" si="1"/>
        <v>2.9264547834108657E-5</v>
      </c>
      <c r="CI33" s="41">
        <f t="shared" si="2"/>
        <v>4.1674104245922707E-5</v>
      </c>
      <c r="CJ33" s="41">
        <f t="shared" si="3"/>
        <v>7.5365834976968353E-5</v>
      </c>
      <c r="CK33" s="41">
        <f t="shared" si="4"/>
        <v>8.3353655485924274E-5</v>
      </c>
      <c r="CL33" s="41">
        <f t="shared" si="5"/>
        <v>3.6313038771074597E-5</v>
      </c>
      <c r="CM33" s="41">
        <f t="shared" si="6"/>
        <v>2.9521136322706938E-5</v>
      </c>
      <c r="CN33" s="81">
        <f t="shared" si="7"/>
        <v>3.6794121813887936E-5</v>
      </c>
      <c r="CO33" s="81">
        <f t="shared" si="8"/>
        <v>3.6289310052026098E-5</v>
      </c>
      <c r="CP33" s="81">
        <f t="shared" si="9"/>
        <v>3.6280706937202758E-5</v>
      </c>
      <c r="CQ33" s="81">
        <f t="shared" si="10"/>
        <v>3.9761965387124097E-5</v>
      </c>
      <c r="CR33" s="80">
        <f t="shared" si="12"/>
        <v>3.6444599692982276E-5</v>
      </c>
      <c r="CS33" s="80">
        <f t="shared" si="13"/>
        <v>3.6942589795860235E-5</v>
      </c>
      <c r="CT33" s="81">
        <f t="shared" si="11"/>
        <v>3.6394940959870084E-5</v>
      </c>
    </row>
    <row r="34" spans="1:98">
      <c r="A34" s="94" t="s">
        <v>198</v>
      </c>
      <c r="B34" s="76">
        <v>17601.415684000051</v>
      </c>
      <c r="C34" s="76">
        <v>290.87581800000061</v>
      </c>
      <c r="D34" s="76">
        <v>342.67330100000038</v>
      </c>
      <c r="E34" s="76">
        <v>1882.1158380000027</v>
      </c>
      <c r="F34" s="76">
        <v>1595.0134139999982</v>
      </c>
      <c r="G34" s="76">
        <v>163.61905399999978</v>
      </c>
      <c r="H34" s="76">
        <v>4181.339559999984</v>
      </c>
      <c r="I34" s="76">
        <v>159.30235500000035</v>
      </c>
      <c r="J34" s="76">
        <v>91.937368000000191</v>
      </c>
      <c r="K34" s="76">
        <v>330.13866800000011</v>
      </c>
      <c r="L34" s="76">
        <v>218.14230599999885</v>
      </c>
      <c r="M34" s="76">
        <v>48.643221999999795</v>
      </c>
      <c r="N34" s="76">
        <v>11.701096999999953</v>
      </c>
      <c r="O34" s="76">
        <v>46.30297700000002</v>
      </c>
      <c r="P34" s="94"/>
      <c r="Q34" s="94" t="s">
        <v>198</v>
      </c>
      <c r="R34" s="76">
        <v>251.31834254553681</v>
      </c>
      <c r="S34" s="76">
        <v>38.422208799613735</v>
      </c>
      <c r="T34" s="76">
        <v>48.63903083828523</v>
      </c>
      <c r="U34" s="76">
        <v>159.28875060993786</v>
      </c>
      <c r="V34" s="76">
        <v>159.28875060993786</v>
      </c>
      <c r="W34" s="76">
        <v>82.077708870895862</v>
      </c>
      <c r="X34" s="76">
        <v>84.115387137526923</v>
      </c>
      <c r="Y34" s="76">
        <v>91.929522962557442</v>
      </c>
      <c r="Z34" s="76">
        <v>11.700088568047921</v>
      </c>
      <c r="AA34" s="76">
        <v>350.98973858763623</v>
      </c>
      <c r="AB34" s="76">
        <v>17599.978123812009</v>
      </c>
      <c r="AC34" s="76">
        <v>136.03730845428237</v>
      </c>
      <c r="AD34" s="76">
        <v>63.345973760896676</v>
      </c>
      <c r="AE34" s="76">
        <v>24.611615814120579</v>
      </c>
      <c r="AF34" s="76">
        <v>2.803163947616897</v>
      </c>
      <c r="AG34" s="76">
        <v>48.807729103330161</v>
      </c>
      <c r="AH34" s="76">
        <v>330.11046012138257</v>
      </c>
      <c r="AI34" s="76">
        <v>330.11046012138257</v>
      </c>
      <c r="AJ34" s="76">
        <v>2944389.9655240108</v>
      </c>
      <c r="AK34" s="76">
        <v>0</v>
      </c>
      <c r="AL34" s="76">
        <v>35.478426657344301</v>
      </c>
      <c r="AM34" s="76">
        <v>7.6856120924590963</v>
      </c>
      <c r="AN34" s="76">
        <v>380.82408487792355</v>
      </c>
      <c r="AO34" s="76">
        <v>50.040624683856471</v>
      </c>
      <c r="AP34" s="76">
        <v>218.12430989601276</v>
      </c>
      <c r="AQ34" s="76">
        <v>46.299068871367858</v>
      </c>
      <c r="AR34" s="76">
        <v>290.85202168366976</v>
      </c>
      <c r="AS34" s="76">
        <v>0</v>
      </c>
      <c r="AT34" s="76">
        <v>4300.1227015133627</v>
      </c>
      <c r="AU34" s="76">
        <v>308.37887863522877</v>
      </c>
      <c r="AV34" s="76">
        <v>34.264314524585409</v>
      </c>
      <c r="AW34" s="76">
        <v>342.64319315981419</v>
      </c>
      <c r="AX34" s="76">
        <v>0</v>
      </c>
      <c r="AY34" s="76">
        <v>172.55868002867794</v>
      </c>
      <c r="AZ34" s="76">
        <v>4.5134347050314993E-2</v>
      </c>
      <c r="BA34" s="76">
        <v>1057.8689848411682</v>
      </c>
      <c r="BB34" s="76">
        <v>1.8500634297172015E-2</v>
      </c>
      <c r="BC34" s="76">
        <v>5.463644055884961</v>
      </c>
      <c r="BD34" s="76">
        <v>58.405684915866111</v>
      </c>
      <c r="BE34" s="76">
        <v>1.6182731488659976E-2</v>
      </c>
      <c r="BF34" s="76">
        <v>0</v>
      </c>
      <c r="BG34" s="76">
        <v>1.3240311109927969</v>
      </c>
      <c r="BH34" s="76">
        <v>1882.047990669779</v>
      </c>
      <c r="BI34" s="76">
        <v>1594.9692757436053</v>
      </c>
      <c r="BJ34" s="76">
        <v>287.07871492617278</v>
      </c>
      <c r="BK34" s="76">
        <v>1.7139898915458255E-2</v>
      </c>
      <c r="BL34" s="76">
        <v>2.9911265854065034E-3</v>
      </c>
      <c r="BM34" s="76">
        <v>7.382054852509687</v>
      </c>
      <c r="BN34" s="76">
        <v>0.81556742011276617</v>
      </c>
      <c r="BO34" s="76">
        <v>621.53758226987873</v>
      </c>
      <c r="BP34" s="76">
        <v>4.1621112754157084</v>
      </c>
      <c r="BQ34" s="76">
        <v>1.8668817474407096</v>
      </c>
      <c r="BR34" s="76">
        <v>887.89957226276897</v>
      </c>
      <c r="BS34" s="76">
        <v>23.884913644045849</v>
      </c>
      <c r="BT34" s="76">
        <v>3.2751262736972042E-2</v>
      </c>
      <c r="BU34" s="76">
        <v>5.9767610515826428</v>
      </c>
      <c r="BV34" s="76">
        <v>2.684780078491157E-3</v>
      </c>
      <c r="BW34" s="76">
        <v>163.60501398046924</v>
      </c>
      <c r="BX34" s="76">
        <v>1023.1787845981361</v>
      </c>
      <c r="BY34" s="76">
        <v>0</v>
      </c>
      <c r="BZ34" s="76">
        <v>125.13601584527329</v>
      </c>
      <c r="CA34" s="76">
        <v>169.108639526611</v>
      </c>
      <c r="CB34" s="76">
        <v>0</v>
      </c>
      <c r="CC34" s="76">
        <v>653.50103999745795</v>
      </c>
      <c r="CD34" s="76">
        <v>4180.9976722126139</v>
      </c>
      <c r="CE34" s="76">
        <v>115.2363792824255</v>
      </c>
      <c r="CF34" s="76"/>
      <c r="CG34" s="41">
        <f t="shared" si="0"/>
        <v>-8.1672986642133255E-5</v>
      </c>
      <c r="CH34" s="41">
        <f t="shared" si="1"/>
        <v>-8.180919436501577E-5</v>
      </c>
      <c r="CI34" s="41">
        <f t="shared" si="2"/>
        <v>-8.7861645766764963E-5</v>
      </c>
      <c r="CJ34" s="41">
        <f t="shared" si="3"/>
        <v>-3.6048434880491763E-5</v>
      </c>
      <c r="CK34" s="41">
        <f t="shared" si="4"/>
        <v>-2.7672655292727404E-5</v>
      </c>
      <c r="CL34" s="41">
        <f t="shared" si="5"/>
        <v>-8.5809196345435222E-5</v>
      </c>
      <c r="CM34" s="41">
        <f t="shared" si="6"/>
        <v>-8.1765133509049601E-5</v>
      </c>
      <c r="CN34" s="81">
        <f t="shared" si="7"/>
        <v>-8.5399805059270333E-5</v>
      </c>
      <c r="CO34" s="81">
        <f t="shared" si="8"/>
        <v>-8.5330237458494434E-5</v>
      </c>
      <c r="CP34" s="81">
        <f t="shared" si="9"/>
        <v>-8.5442516589835348E-5</v>
      </c>
      <c r="CQ34" s="81">
        <f t="shared" si="10"/>
        <v>-8.2497083285132432E-5</v>
      </c>
      <c r="CR34" s="80">
        <f t="shared" si="12"/>
        <v>-8.6161268564113864E-5</v>
      </c>
      <c r="CS34" s="80">
        <f t="shared" si="13"/>
        <v>-8.6182684583509112E-5</v>
      </c>
      <c r="CT34" s="81">
        <f t="shared" si="11"/>
        <v>-8.4403398774161585E-5</v>
      </c>
    </row>
    <row r="35" spans="1:98">
      <c r="A35" s="94" t="s">
        <v>199</v>
      </c>
      <c r="B35" s="76">
        <v>10690.324275999994</v>
      </c>
      <c r="C35" s="76">
        <v>176.01447000000019</v>
      </c>
      <c r="D35" s="76">
        <v>174.62587000000019</v>
      </c>
      <c r="E35" s="76">
        <v>1113.198138</v>
      </c>
      <c r="F35" s="76">
        <v>943.3882570000012</v>
      </c>
      <c r="G35" s="76">
        <v>89.131551999999985</v>
      </c>
      <c r="H35" s="76">
        <v>2530.2078760000031</v>
      </c>
      <c r="I35" s="76">
        <v>101.89592900000007</v>
      </c>
      <c r="J35" s="76">
        <v>27.31793900000002</v>
      </c>
      <c r="K35" s="76">
        <v>203.51871899999978</v>
      </c>
      <c r="L35" s="76">
        <v>229.01547500000027</v>
      </c>
      <c r="M35" s="76">
        <v>31.142472000000026</v>
      </c>
      <c r="N35" s="76">
        <v>16.481835000000004</v>
      </c>
      <c r="O35" s="76">
        <v>29.594432000000005</v>
      </c>
      <c r="P35" s="94"/>
      <c r="Q35" s="94" t="s">
        <v>199</v>
      </c>
      <c r="R35" s="76">
        <v>170.26451106126981</v>
      </c>
      <c r="S35" s="76">
        <v>29.389901018370658</v>
      </c>
      <c r="T35" s="76">
        <v>31.14246700150699</v>
      </c>
      <c r="U35" s="76">
        <v>101.89589986818555</v>
      </c>
      <c r="V35" s="76">
        <v>101.89589986818555</v>
      </c>
      <c r="W35" s="76">
        <v>47.845348659035373</v>
      </c>
      <c r="X35" s="76">
        <v>2.6714093292084615</v>
      </c>
      <c r="Y35" s="76">
        <v>27.317911066886595</v>
      </c>
      <c r="Z35" s="76">
        <v>16.481830104370111</v>
      </c>
      <c r="AA35" s="76">
        <v>279.36755107150856</v>
      </c>
      <c r="AB35" s="76">
        <v>10690.321994910852</v>
      </c>
      <c r="AC35" s="76">
        <v>69.654120171363161</v>
      </c>
      <c r="AD35" s="76">
        <v>41.103859327889438</v>
      </c>
      <c r="AE35" s="76">
        <v>14.350086631752387</v>
      </c>
      <c r="AF35" s="76">
        <v>12.213787432779323</v>
      </c>
      <c r="AG35" s="76">
        <v>19.27418228600547</v>
      </c>
      <c r="AH35" s="76">
        <v>203.51870904981811</v>
      </c>
      <c r="AI35" s="76">
        <v>203.51870904981811</v>
      </c>
      <c r="AJ35" s="76">
        <v>1604093.1571870127</v>
      </c>
      <c r="AK35" s="76">
        <v>0</v>
      </c>
      <c r="AL35" s="76">
        <v>28.013461418502395</v>
      </c>
      <c r="AM35" s="76">
        <v>4.9231396672418599</v>
      </c>
      <c r="AN35" s="76">
        <v>235.94484490565753</v>
      </c>
      <c r="AO35" s="76">
        <v>33.964101984181852</v>
      </c>
      <c r="AP35" s="76">
        <v>229.01613443654762</v>
      </c>
      <c r="AQ35" s="76">
        <v>29.594455436279574</v>
      </c>
      <c r="AR35" s="76">
        <v>176.01442992935293</v>
      </c>
      <c r="AS35" s="76">
        <v>0</v>
      </c>
      <c r="AT35" s="76">
        <v>2610.7704148529801</v>
      </c>
      <c r="AU35" s="76">
        <v>157.1632286107905</v>
      </c>
      <c r="AV35" s="76">
        <v>17.462579449999719</v>
      </c>
      <c r="AW35" s="76">
        <v>174.62580806079023</v>
      </c>
      <c r="AX35" s="76">
        <v>0</v>
      </c>
      <c r="AY35" s="76">
        <v>107.95568070322149</v>
      </c>
      <c r="AZ35" s="76">
        <v>1.339978069952656E-2</v>
      </c>
      <c r="BA35" s="76">
        <v>660.56406192359327</v>
      </c>
      <c r="BB35" s="76">
        <v>4.9514924025639749E-2</v>
      </c>
      <c r="BC35" s="76">
        <v>7.8332411775988344</v>
      </c>
      <c r="BD35" s="76">
        <v>124.22701862045784</v>
      </c>
      <c r="BE35" s="76">
        <v>2.4880331303537871E-2</v>
      </c>
      <c r="BF35" s="76">
        <v>0</v>
      </c>
      <c r="BG35" s="76">
        <v>12.135131427636038</v>
      </c>
      <c r="BH35" s="76">
        <v>1113.6557352087661</v>
      </c>
      <c r="BI35" s="76">
        <v>943.84588952613228</v>
      </c>
      <c r="BJ35" s="76">
        <v>169.80984568263364</v>
      </c>
      <c r="BK35" s="76">
        <v>2.1603602109944501E-2</v>
      </c>
      <c r="BL35" s="76">
        <v>2.8469352796948806E-3</v>
      </c>
      <c r="BM35" s="76">
        <v>0.16905138617812243</v>
      </c>
      <c r="BN35" s="76">
        <v>2.1300651353472557</v>
      </c>
      <c r="BO35" s="76">
        <v>321.46592487871828</v>
      </c>
      <c r="BP35" s="76">
        <v>2.2407773217513518</v>
      </c>
      <c r="BQ35" s="76">
        <v>3.0769063168813422</v>
      </c>
      <c r="BR35" s="76">
        <v>459.17998003174642</v>
      </c>
      <c r="BS35" s="76">
        <v>19.426322450232966</v>
      </c>
      <c r="BT35" s="76">
        <v>7.3559623049322884E-2</v>
      </c>
      <c r="BU35" s="76">
        <v>11.200828972557968</v>
      </c>
      <c r="BV35" s="76">
        <v>1.1590607911693867E-3</v>
      </c>
      <c r="BW35" s="76">
        <v>89.131542551625088</v>
      </c>
      <c r="BX35" s="76">
        <v>636.37885170568859</v>
      </c>
      <c r="BY35" s="76">
        <v>0</v>
      </c>
      <c r="BZ35" s="76">
        <v>30.527433763904281</v>
      </c>
      <c r="CA35" s="76">
        <v>100.60002806834711</v>
      </c>
      <c r="CB35" s="76">
        <v>0</v>
      </c>
      <c r="CC35" s="76">
        <v>354.31785459853114</v>
      </c>
      <c r="CD35" s="76">
        <v>2530.2072810032137</v>
      </c>
      <c r="CE35" s="76">
        <v>76.586990141729018</v>
      </c>
      <c r="CF35" s="76"/>
      <c r="CG35" s="41">
        <f t="shared" ref="CG35:CG51" si="14">(AB35-B35)/(B35+1E-50)</f>
        <v>-2.1337885394780363E-7</v>
      </c>
      <c r="CH35" s="41">
        <f t="shared" ref="CH35:CH51" si="15">(AR35-C35)/(C35+1E-50)</f>
        <v>-2.2765541525632388E-7</v>
      </c>
      <c r="CI35" s="41">
        <f t="shared" ref="CI35:CI51" si="16">(AW35-D35)/(D35+1E-50)</f>
        <v>-3.5469664349596613E-7</v>
      </c>
      <c r="CJ35" s="41">
        <f t="shared" ref="CJ35:CJ51" si="17">(BH35-E35)/(E35+1E-50)</f>
        <v>4.1106537385007189E-4</v>
      </c>
      <c r="CK35" s="41">
        <f t="shared" ref="CK35:CK51" si="18">(BI35-F35)/(F35+1E-50)</f>
        <v>4.8509457557417734E-4</v>
      </c>
      <c r="CL35" s="41">
        <f t="shared" ref="CL35:CL51" si="19">(BW35-G35)/(G35+1E-50)</f>
        <v>-1.0600482864577809E-7</v>
      </c>
      <c r="CM35" s="41">
        <f t="shared" ref="CM35:CM51" si="20">(CD35-H35)/(H35+1E-50)</f>
        <v>-2.351572750615374E-7</v>
      </c>
      <c r="CN35" s="81">
        <f t="shared" ref="CN35:CN51" si="21">(V35-I35)/(I35+1E-50)</f>
        <v>-2.8589772722393476E-7</v>
      </c>
      <c r="CO35" s="81">
        <f t="shared" ref="CO35:CO51" si="22">(Y35-J35)/(J35+1E-50)</f>
        <v>-1.0225190643357019E-6</v>
      </c>
      <c r="CP35" s="81">
        <f t="shared" ref="CP35:CP51" si="23">(AI35-K35)/(K35+1E-50)</f>
        <v>-4.889074436193941E-8</v>
      </c>
      <c r="CQ35" s="81">
        <f t="shared" ref="CQ35:CQ51" si="24">(AP35-L35)/(L35+1E-50)</f>
        <v>2.8794409956435804E-6</v>
      </c>
      <c r="CR35" s="80">
        <f t="shared" si="12"/>
        <v>-1.605040549243421E-7</v>
      </c>
      <c r="CS35" s="80">
        <f t="shared" si="13"/>
        <v>-2.9703184703567855E-7</v>
      </c>
      <c r="CT35" s="81">
        <f t="shared" ref="CT35:CT51" si="25">(AQ35-O35)/(O35+1E-50)</f>
        <v>7.9191516733507422E-7</v>
      </c>
    </row>
    <row r="36" spans="1:98">
      <c r="A36" s="94" t="s">
        <v>200</v>
      </c>
      <c r="B36" s="76">
        <v>5933.127131999996</v>
      </c>
      <c r="C36" s="76">
        <v>97.420183999999779</v>
      </c>
      <c r="D36" s="76">
        <v>83.130522000000084</v>
      </c>
      <c r="E36" s="76">
        <v>605.51240400000074</v>
      </c>
      <c r="F36" s="76">
        <v>513.1461000000005</v>
      </c>
      <c r="G36" s="76">
        <v>45.25217700000001</v>
      </c>
      <c r="H36" s="76">
        <v>1400.415170000002</v>
      </c>
      <c r="I36" s="76">
        <v>38.741709999999983</v>
      </c>
      <c r="J36" s="76">
        <v>10.401999999999994</v>
      </c>
      <c r="K36" s="76">
        <v>58.066356000000013</v>
      </c>
      <c r="L36" s="76">
        <v>53.25829400000007</v>
      </c>
      <c r="M36" s="76">
        <v>11.835184999999989</v>
      </c>
      <c r="N36" s="76">
        <v>6.2874450000000044</v>
      </c>
      <c r="O36" s="76">
        <v>11.234174000000012</v>
      </c>
      <c r="P36" s="94"/>
      <c r="Q36" s="94" t="s">
        <v>200</v>
      </c>
      <c r="R36" s="76">
        <v>113.8077661706082</v>
      </c>
      <c r="S36" s="76">
        <v>19.674869363317836</v>
      </c>
      <c r="T36" s="76">
        <v>11.833827559914482</v>
      </c>
      <c r="U36" s="76">
        <v>38.737254946250474</v>
      </c>
      <c r="V36" s="76">
        <v>38.737254946250474</v>
      </c>
      <c r="W36" s="76">
        <v>31.939670330514726</v>
      </c>
      <c r="X36" s="76">
        <v>1.7809145077829118</v>
      </c>
      <c r="Y36" s="76">
        <v>10.40079618503704</v>
      </c>
      <c r="Z36" s="76">
        <v>6.2867184205915523</v>
      </c>
      <c r="AA36" s="76">
        <v>143.79160732591566</v>
      </c>
      <c r="AB36" s="76">
        <v>5932.5981984538976</v>
      </c>
      <c r="AC36" s="76">
        <v>47.292859389891738</v>
      </c>
      <c r="AD36" s="76">
        <v>18.989784976243026</v>
      </c>
      <c r="AE36" s="76">
        <v>13.51200521763756</v>
      </c>
      <c r="AF36" s="76">
        <v>8.17116901145185</v>
      </c>
      <c r="AG36" s="76">
        <v>12.873641798537481</v>
      </c>
      <c r="AH36" s="76">
        <v>58.059702202581981</v>
      </c>
      <c r="AI36" s="76">
        <v>58.059702202581981</v>
      </c>
      <c r="AJ36" s="76">
        <v>814306.70391408599</v>
      </c>
      <c r="AK36" s="76">
        <v>0</v>
      </c>
      <c r="AL36" s="76">
        <v>18.703675858137558</v>
      </c>
      <c r="AM36" s="76">
        <v>3.2865604619295548</v>
      </c>
      <c r="AN36" s="76">
        <v>143.15499471244749</v>
      </c>
      <c r="AO36" s="76">
        <v>22.728112479737433</v>
      </c>
      <c r="AP36" s="76">
        <v>53.252342311764281</v>
      </c>
      <c r="AQ36" s="76">
        <v>11.232869740701069</v>
      </c>
      <c r="AR36" s="76">
        <v>97.41143550808269</v>
      </c>
      <c r="AS36" s="76">
        <v>0</v>
      </c>
      <c r="AT36" s="76">
        <v>1445.7104551629491</v>
      </c>
      <c r="AU36" s="76">
        <v>74.807353204737723</v>
      </c>
      <c r="AV36" s="76">
        <v>8.3119259943804185</v>
      </c>
      <c r="AW36" s="76">
        <v>83.119279199118139</v>
      </c>
      <c r="AX36" s="76">
        <v>0</v>
      </c>
      <c r="AY36" s="76">
        <v>74.960196462213872</v>
      </c>
      <c r="AZ36" s="76">
        <v>1.2676155632533609E-2</v>
      </c>
      <c r="BA36" s="76">
        <v>409.44152539508576</v>
      </c>
      <c r="BB36" s="76">
        <v>6.419651865165318E-3</v>
      </c>
      <c r="BC36" s="76">
        <v>1.4327043381008284</v>
      </c>
      <c r="BD36" s="76">
        <v>15.660511423138614</v>
      </c>
      <c r="BE36" s="76">
        <v>1.0231174197346739E-2</v>
      </c>
      <c r="BF36" s="76">
        <v>0</v>
      </c>
      <c r="BG36" s="76">
        <v>0.3452656694830713</v>
      </c>
      <c r="BH36" s="76">
        <v>605.47763274231374</v>
      </c>
      <c r="BI36" s="76">
        <v>513.12009373461399</v>
      </c>
      <c r="BJ36" s="76">
        <v>92.357539007699643</v>
      </c>
      <c r="BK36" s="76">
        <v>5.4662037315431813E-3</v>
      </c>
      <c r="BL36" s="76">
        <v>1.2730113896283562E-3</v>
      </c>
      <c r="BM36" s="76">
        <v>5.3201801369180473</v>
      </c>
      <c r="BN36" s="76">
        <v>0.19738200868400599</v>
      </c>
      <c r="BO36" s="76">
        <v>200.41461402503344</v>
      </c>
      <c r="BP36" s="76">
        <v>1.1712354068464537</v>
      </c>
      <c r="BQ36" s="76">
        <v>0.53714349344400558</v>
      </c>
      <c r="BR36" s="76">
        <v>286.29663639092354</v>
      </c>
      <c r="BS36" s="76">
        <v>6.9841690840508681</v>
      </c>
      <c r="BT36" s="76">
        <v>9.3359821424516525E-3</v>
      </c>
      <c r="BU36" s="76">
        <v>1.6976481976774307</v>
      </c>
      <c r="BV36" s="76">
        <v>1.370465405887443E-3</v>
      </c>
      <c r="BW36" s="76">
        <v>45.246971986529765</v>
      </c>
      <c r="BX36" s="76">
        <v>383.92840969623785</v>
      </c>
      <c r="BY36" s="76">
        <v>0</v>
      </c>
      <c r="BZ36" s="76">
        <v>20.316929442489847</v>
      </c>
      <c r="CA36" s="76">
        <v>63.243037348861513</v>
      </c>
      <c r="CB36" s="76">
        <v>0</v>
      </c>
      <c r="CC36" s="76">
        <v>217.09199552519064</v>
      </c>
      <c r="CD36" s="76">
        <v>1400.2892017901529</v>
      </c>
      <c r="CE36" s="76">
        <v>47.717155608341734</v>
      </c>
      <c r="CF36" s="76"/>
      <c r="CG36" s="41">
        <f t="shared" si="14"/>
        <v>-8.9149201480217868E-5</v>
      </c>
      <c r="CH36" s="41">
        <f t="shared" si="15"/>
        <v>-8.9801636148511692E-5</v>
      </c>
      <c r="CI36" s="41">
        <f t="shared" si="16"/>
        <v>-1.352427557467394E-4</v>
      </c>
      <c r="CJ36" s="41">
        <f t="shared" si="17"/>
        <v>-5.7424517577674639E-5</v>
      </c>
      <c r="CK36" s="41">
        <f t="shared" si="18"/>
        <v>-5.0680040999070983E-5</v>
      </c>
      <c r="CL36" s="41">
        <f t="shared" si="19"/>
        <v>-1.150223882100852E-4</v>
      </c>
      <c r="CM36" s="41">
        <f t="shared" si="20"/>
        <v>-8.9950617893644891E-5</v>
      </c>
      <c r="CN36" s="81">
        <f t="shared" si="21"/>
        <v>-1.1499373025893363E-4</v>
      </c>
      <c r="CO36" s="81">
        <f t="shared" si="22"/>
        <v>-1.157291831334645E-4</v>
      </c>
      <c r="CP36" s="81">
        <f t="shared" si="23"/>
        <v>-1.1458954679422399E-4</v>
      </c>
      <c r="CQ36" s="81">
        <f t="shared" si="24"/>
        <v>-1.1175138722599195E-4</v>
      </c>
      <c r="CR36" s="80">
        <f t="shared" si="12"/>
        <v>-1.146952992713095E-4</v>
      </c>
      <c r="CS36" s="80">
        <f t="shared" si="13"/>
        <v>-1.1556036012277005E-4</v>
      </c>
      <c r="CT36" s="81">
        <f t="shared" si="25"/>
        <v>-1.1609748068193624E-4</v>
      </c>
    </row>
    <row r="37" spans="1:98">
      <c r="A37" s="94" t="s">
        <v>201</v>
      </c>
      <c r="B37" s="76">
        <v>499387.2425339995</v>
      </c>
      <c r="C37" s="76">
        <v>8239.3466559999579</v>
      </c>
      <c r="D37" s="76">
        <v>9033.5142979999764</v>
      </c>
      <c r="E37" s="76">
        <v>52784.235351999741</v>
      </c>
      <c r="F37" s="76">
        <v>44732.402812000008</v>
      </c>
      <c r="G37" s="76">
        <v>4431.5704039999882</v>
      </c>
      <c r="H37" s="76">
        <v>118440.60804299981</v>
      </c>
      <c r="I37" s="76">
        <v>3789.4152559999948</v>
      </c>
      <c r="J37" s="76">
        <v>1017.4444129999972</v>
      </c>
      <c r="K37" s="76">
        <v>5679.6008739999697</v>
      </c>
      <c r="L37" s="76">
        <v>5209.3154409999961</v>
      </c>
      <c r="M37" s="76">
        <v>1157.6256309999987</v>
      </c>
      <c r="N37" s="76">
        <v>614.98860899999795</v>
      </c>
      <c r="O37" s="76">
        <v>1098.8399830000053</v>
      </c>
      <c r="P37" s="94"/>
      <c r="Q37" s="94" t="s">
        <v>201</v>
      </c>
      <c r="R37" s="76">
        <v>9415.3879500267085</v>
      </c>
      <c r="S37" s="76">
        <v>1627.7161075166823</v>
      </c>
      <c r="T37" s="76">
        <v>1157.5954929794786</v>
      </c>
      <c r="U37" s="76">
        <v>3789.3164284426139</v>
      </c>
      <c r="V37" s="76">
        <v>3789.3164284426139</v>
      </c>
      <c r="W37" s="76">
        <v>2642.389445962237</v>
      </c>
      <c r="X37" s="76">
        <v>147.33530489030196</v>
      </c>
      <c r="Y37" s="76">
        <v>1017.4178506485725</v>
      </c>
      <c r="Z37" s="76">
        <v>614.97272704130057</v>
      </c>
      <c r="AA37" s="76">
        <v>11895.971288117387</v>
      </c>
      <c r="AB37" s="76">
        <v>499374.48849032097</v>
      </c>
      <c r="AC37" s="76">
        <v>3912.567657245419</v>
      </c>
      <c r="AD37" s="76">
        <v>1571.0370481536936</v>
      </c>
      <c r="AE37" s="76">
        <v>1117.8568840256369</v>
      </c>
      <c r="AF37" s="76">
        <v>676.00661376962557</v>
      </c>
      <c r="AG37" s="76">
        <v>1065.0431396232805</v>
      </c>
      <c r="AH37" s="76">
        <v>5679.4547546515096</v>
      </c>
      <c r="AI37" s="76">
        <v>5679.4547546515096</v>
      </c>
      <c r="AJ37" s="76">
        <v>79656212.07863456</v>
      </c>
      <c r="AK37" s="76">
        <v>0</v>
      </c>
      <c r="AL37" s="76">
        <v>1547.3673918844763</v>
      </c>
      <c r="AM37" s="76">
        <v>271.89931553267053</v>
      </c>
      <c r="AN37" s="76">
        <v>11843.310904022926</v>
      </c>
      <c r="AO37" s="76">
        <v>1880.3099289092729</v>
      </c>
      <c r="AP37" s="76">
        <v>5209.1965832092255</v>
      </c>
      <c r="AQ37" s="76">
        <v>1098.8115035333051</v>
      </c>
      <c r="AR37" s="76">
        <v>8239.1356074770902</v>
      </c>
      <c r="AS37" s="76">
        <v>0</v>
      </c>
      <c r="AT37" s="76">
        <v>122195.16846355599</v>
      </c>
      <c r="AU37" s="76">
        <v>8129.95044823228</v>
      </c>
      <c r="AV37" s="76">
        <v>903.32764991103261</v>
      </c>
      <c r="AW37" s="76">
        <v>9033.2780981433116</v>
      </c>
      <c r="AX37" s="76">
        <v>0</v>
      </c>
      <c r="AY37" s="76">
        <v>6201.5048809583768</v>
      </c>
      <c r="AZ37" s="76">
        <v>1.2309645834512253</v>
      </c>
      <c r="BA37" s="76">
        <v>33873.359850317873</v>
      </c>
      <c r="BB37" s="76">
        <v>0.5277384395857514</v>
      </c>
      <c r="BC37" s="76">
        <v>147.08498382964885</v>
      </c>
      <c r="BD37" s="76">
        <v>1578.8521019729164</v>
      </c>
      <c r="BE37" s="76">
        <v>0.54899216526066885</v>
      </c>
      <c r="BF37" s="76">
        <v>0</v>
      </c>
      <c r="BG37" s="76">
        <v>35.607293389143322</v>
      </c>
      <c r="BH37" s="76">
        <v>52785.216091813403</v>
      </c>
      <c r="BI37" s="76">
        <v>44733.591796042856</v>
      </c>
      <c r="BJ37" s="76">
        <v>8051.6242957705408</v>
      </c>
      <c r="BK37" s="76">
        <v>0.47980948806902673</v>
      </c>
      <c r="BL37" s="76">
        <v>8.9773012229247565E-2</v>
      </c>
      <c r="BM37" s="76">
        <v>262.79341201934562</v>
      </c>
      <c r="BN37" s="76">
        <v>21.64367856504462</v>
      </c>
      <c r="BO37" s="76">
        <v>17440.749317140384</v>
      </c>
      <c r="BP37" s="76">
        <v>113.55785276715334</v>
      </c>
      <c r="BQ37" s="76">
        <v>51.158734593605502</v>
      </c>
      <c r="BR37" s="76">
        <v>24914.919811116812</v>
      </c>
      <c r="BS37" s="76">
        <v>577.80560041415902</v>
      </c>
      <c r="BT37" s="76">
        <v>0.89584216034237774</v>
      </c>
      <c r="BU37" s="76">
        <v>163.36659952832113</v>
      </c>
      <c r="BV37" s="76">
        <v>8.4891271567772819E-2</v>
      </c>
      <c r="BW37" s="76">
        <v>4431.4554744540974</v>
      </c>
      <c r="BX37" s="76">
        <v>31762.643052839492</v>
      </c>
      <c r="BY37" s="76">
        <v>0</v>
      </c>
      <c r="BZ37" s="76">
        <v>1680.8306649580975</v>
      </c>
      <c r="CA37" s="76">
        <v>5232.1362710001113</v>
      </c>
      <c r="CB37" s="76">
        <v>0</v>
      </c>
      <c r="CC37" s="76">
        <v>17960.162078738216</v>
      </c>
      <c r="CD37" s="76">
        <v>118437.5654093575</v>
      </c>
      <c r="CE37" s="76">
        <v>3947.6713818033077</v>
      </c>
      <c r="CF37" s="76"/>
      <c r="CG37" s="41">
        <f t="shared" si="14"/>
        <v>-2.5539386256251671E-5</v>
      </c>
      <c r="CH37" s="41">
        <f t="shared" si="15"/>
        <v>-2.5614715787449755E-5</v>
      </c>
      <c r="CI37" s="41">
        <f t="shared" si="16"/>
        <v>-2.6147061804852633E-5</v>
      </c>
      <c r="CJ37" s="41">
        <f t="shared" si="17"/>
        <v>1.8580165216405456E-5</v>
      </c>
      <c r="CK37" s="41">
        <f t="shared" si="18"/>
        <v>2.6579927929324221E-5</v>
      </c>
      <c r="CL37" s="41">
        <f t="shared" si="19"/>
        <v>-2.5934270566277973E-5</v>
      </c>
      <c r="CM37" s="41">
        <f t="shared" si="20"/>
        <v>-2.5689108597001885E-5</v>
      </c>
      <c r="CN37" s="81">
        <f t="shared" si="21"/>
        <v>-2.6079896423180676E-5</v>
      </c>
      <c r="CO37" s="81">
        <f t="shared" si="22"/>
        <v>-2.6106931332348614E-5</v>
      </c>
      <c r="CP37" s="81">
        <f t="shared" si="23"/>
        <v>-2.5727045210001425E-5</v>
      </c>
      <c r="CQ37" s="81">
        <f t="shared" si="24"/>
        <v>-2.2816393462198525E-5</v>
      </c>
      <c r="CR37" s="80">
        <f t="shared" si="12"/>
        <v>-2.6034341079735942E-5</v>
      </c>
      <c r="CS37" s="80">
        <f t="shared" si="13"/>
        <v>-2.5824801410879128E-5</v>
      </c>
      <c r="CT37" s="81">
        <f t="shared" si="25"/>
        <v>-2.5917756125387274E-5</v>
      </c>
    </row>
    <row r="38" spans="1:98">
      <c r="A38" s="94" t="s">
        <v>202</v>
      </c>
      <c r="B38" s="76">
        <v>1300532.8253800026</v>
      </c>
      <c r="C38" s="76">
        <v>21362.932298999858</v>
      </c>
      <c r="D38" s="76">
        <v>18663.270901999909</v>
      </c>
      <c r="E38" s="76">
        <v>133121.42933399961</v>
      </c>
      <c r="F38" s="76">
        <v>112814.77040799934</v>
      </c>
      <c r="G38" s="76">
        <v>10054.119890999953</v>
      </c>
      <c r="H38" s="76">
        <v>307092.15228300111</v>
      </c>
      <c r="I38" s="76">
        <v>11493.955885999925</v>
      </c>
      <c r="J38" s="76">
        <v>3081.4894800000093</v>
      </c>
      <c r="K38" s="76">
        <v>22957.097016999916</v>
      </c>
      <c r="L38" s="76">
        <v>25833.154010000031</v>
      </c>
      <c r="M38" s="76">
        <v>3512.8981020000092</v>
      </c>
      <c r="N38" s="76">
        <v>1859.1654219999991</v>
      </c>
      <c r="O38" s="76">
        <v>3338.280116999988</v>
      </c>
      <c r="P38" s="94"/>
      <c r="Q38" s="94" t="s">
        <v>202</v>
      </c>
      <c r="R38" s="76">
        <v>21110.108619896157</v>
      </c>
      <c r="S38" s="76">
        <v>3643.8861387007992</v>
      </c>
      <c r="T38" s="76">
        <v>3512.9035220298583</v>
      </c>
      <c r="U38" s="76">
        <v>11493.97248565966</v>
      </c>
      <c r="V38" s="76">
        <v>11493.97248565966</v>
      </c>
      <c r="W38" s="76">
        <v>5932.0666474189729</v>
      </c>
      <c r="X38" s="76">
        <v>331.21191081024136</v>
      </c>
      <c r="Y38" s="76">
        <v>3081.4940401568701</v>
      </c>
      <c r="Z38" s="76">
        <v>1859.168596078913</v>
      </c>
      <c r="AA38" s="76">
        <v>34637.164687651471</v>
      </c>
      <c r="AB38" s="76">
        <v>1300534.8794275303</v>
      </c>
      <c r="AC38" s="76">
        <v>8636.0081271278577</v>
      </c>
      <c r="AD38" s="76">
        <v>5096.2286498849826</v>
      </c>
      <c r="AE38" s="76">
        <v>1779.1850039939304</v>
      </c>
      <c r="AF38" s="76">
        <v>1514.3178230969359</v>
      </c>
      <c r="AG38" s="76">
        <v>2389.6932318911486</v>
      </c>
      <c r="AH38" s="76">
        <v>22957.130949807033</v>
      </c>
      <c r="AI38" s="76">
        <v>22957.130949807033</v>
      </c>
      <c r="AJ38" s="76">
        <v>180943476.18422082</v>
      </c>
      <c r="AK38" s="76">
        <v>0</v>
      </c>
      <c r="AL38" s="76">
        <v>3473.2258447293602</v>
      </c>
      <c r="AM38" s="76">
        <v>610.39300079718782</v>
      </c>
      <c r="AN38" s="76">
        <v>29253.432978574067</v>
      </c>
      <c r="AO38" s="76">
        <v>4211.0123501926018</v>
      </c>
      <c r="AP38" s="76">
        <v>25833.273800330673</v>
      </c>
      <c r="AQ38" s="76">
        <v>3338.2853546307419</v>
      </c>
      <c r="AR38" s="76">
        <v>21362.968445060498</v>
      </c>
      <c r="AS38" s="76">
        <v>0</v>
      </c>
      <c r="AT38" s="76">
        <v>317081.1933152554</v>
      </c>
      <c r="AU38" s="76">
        <v>16796.966282562873</v>
      </c>
      <c r="AV38" s="76">
        <v>1866.3296271223182</v>
      </c>
      <c r="AW38" s="76">
        <v>18663.295909685185</v>
      </c>
      <c r="AX38" s="76">
        <v>0</v>
      </c>
      <c r="AY38" s="76">
        <v>13384.798851576697</v>
      </c>
      <c r="AZ38" s="76">
        <v>0.41688044925942336</v>
      </c>
      <c r="BA38" s="76">
        <v>81899.503029146741</v>
      </c>
      <c r="BB38" s="76">
        <v>0</v>
      </c>
      <c r="BC38" s="76">
        <v>846.23666015410322</v>
      </c>
      <c r="BD38" s="76">
        <v>10125.535952400338</v>
      </c>
      <c r="BE38" s="76">
        <v>1.3284319444577459</v>
      </c>
      <c r="BF38" s="76">
        <v>0</v>
      </c>
      <c r="BG38" s="76">
        <v>1025.1164262941959</v>
      </c>
      <c r="BH38" s="76">
        <v>133117.62231077254</v>
      </c>
      <c r="BI38" s="76">
        <v>112810.93122699547</v>
      </c>
      <c r="BJ38" s="76">
        <v>20306.691083777077</v>
      </c>
      <c r="BK38" s="76">
        <v>39.412430919845455</v>
      </c>
      <c r="BL38" s="76">
        <v>0.44832765512073069</v>
      </c>
      <c r="BM38" s="76">
        <v>598.25286669532682</v>
      </c>
      <c r="BN38" s="76">
        <v>454.56094904380035</v>
      </c>
      <c r="BO38" s="76">
        <v>40591.316556597601</v>
      </c>
      <c r="BP38" s="76">
        <v>187.07516092494919</v>
      </c>
      <c r="BQ38" s="76">
        <v>233.66765036227443</v>
      </c>
      <c r="BR38" s="76">
        <v>57987.212243894021</v>
      </c>
      <c r="BS38" s="76">
        <v>2408.5568626349263</v>
      </c>
      <c r="BT38" s="76">
        <v>7.899021461211329</v>
      </c>
      <c r="BU38" s="76">
        <v>711.83335771512986</v>
      </c>
      <c r="BV38" s="76">
        <v>0.6183104838202792</v>
      </c>
      <c r="BW38" s="76">
        <v>10054.135261280559</v>
      </c>
      <c r="BX38" s="76">
        <v>78900.926255829749</v>
      </c>
      <c r="BY38" s="76">
        <v>0</v>
      </c>
      <c r="BZ38" s="76">
        <v>3784.9211512200104</v>
      </c>
      <c r="CA38" s="76">
        <v>12472.813266894407</v>
      </c>
      <c r="CB38" s="76">
        <v>0</v>
      </c>
      <c r="CC38" s="76">
        <v>43929.810767518327</v>
      </c>
      <c r="CD38" s="76">
        <v>307092.66559419531</v>
      </c>
      <c r="CE38" s="76">
        <v>9495.5783256045397</v>
      </c>
      <c r="CF38" s="76"/>
      <c r="CG38" s="41">
        <f t="shared" si="14"/>
        <v>1.5793892223541857E-6</v>
      </c>
      <c r="CH38" s="41">
        <f t="shared" si="15"/>
        <v>1.6919990258881128E-6</v>
      </c>
      <c r="CI38" s="41">
        <f t="shared" si="16"/>
        <v>1.3399411821569367E-6</v>
      </c>
      <c r="CJ38" s="41">
        <f t="shared" si="17"/>
        <v>-2.8598124630389386E-5</v>
      </c>
      <c r="CK38" s="41">
        <f t="shared" si="18"/>
        <v>-3.4030836476369715E-5</v>
      </c>
      <c r="CL38" s="41">
        <f t="shared" si="19"/>
        <v>1.5287544580928546E-6</v>
      </c>
      <c r="CM38" s="41">
        <f t="shared" si="20"/>
        <v>1.671521692696002E-6</v>
      </c>
      <c r="CN38" s="81">
        <f t="shared" si="21"/>
        <v>1.4442077122846366E-6</v>
      </c>
      <c r="CO38" s="81">
        <f t="shared" si="22"/>
        <v>1.479854755454735E-6</v>
      </c>
      <c r="CP38" s="81">
        <f t="shared" si="23"/>
        <v>1.4780966030535498E-6</v>
      </c>
      <c r="CQ38" s="81">
        <f t="shared" si="24"/>
        <v>4.6370772456053715E-6</v>
      </c>
      <c r="CR38" s="80">
        <f t="shared" si="12"/>
        <v>1.5428941266567904E-6</v>
      </c>
      <c r="CS38" s="80">
        <f t="shared" si="13"/>
        <v>1.7072600836290271E-6</v>
      </c>
      <c r="CT38" s="81">
        <f t="shared" si="25"/>
        <v>1.5689608332474355E-6</v>
      </c>
    </row>
    <row r="39" spans="1:98">
      <c r="A39" s="94" t="s">
        <v>331</v>
      </c>
      <c r="B39" s="76">
        <v>3528.2960580000031</v>
      </c>
      <c r="C39" s="76">
        <v>58.211805000000055</v>
      </c>
      <c r="D39" s="76">
        <v>63.759796999999971</v>
      </c>
      <c r="E39" s="76">
        <v>372.87647899999973</v>
      </c>
      <c r="F39" s="76">
        <v>315.99699000000044</v>
      </c>
      <c r="G39" s="76">
        <v>31.290509000000029</v>
      </c>
      <c r="H39" s="76">
        <v>836.79465500000106</v>
      </c>
      <c r="I39" s="76">
        <v>30.464990000000054</v>
      </c>
      <c r="J39" s="76">
        <v>17.582086999999952</v>
      </c>
      <c r="K39" s="76">
        <v>63.135749000000203</v>
      </c>
      <c r="L39" s="76">
        <v>41.717543999999968</v>
      </c>
      <c r="M39" s="76">
        <v>9.302524</v>
      </c>
      <c r="N39" s="76">
        <v>2.2377140000000009</v>
      </c>
      <c r="O39" s="76">
        <v>8.8549779999999991</v>
      </c>
      <c r="P39" s="94"/>
      <c r="Q39" s="94" t="s">
        <v>331</v>
      </c>
      <c r="R39" s="76">
        <v>50.865595168410458</v>
      </c>
      <c r="S39" s="76">
        <v>7.7764565041149663</v>
      </c>
      <c r="T39" s="76">
        <v>9.3024793615778503</v>
      </c>
      <c r="U39" s="76">
        <v>30.464886246788211</v>
      </c>
      <c r="V39" s="76">
        <v>30.464886246788211</v>
      </c>
      <c r="W39" s="76">
        <v>16.612126019431535</v>
      </c>
      <c r="X39" s="76">
        <v>17.024540982516356</v>
      </c>
      <c r="Y39" s="76">
        <v>17.582013708293687</v>
      </c>
      <c r="Z39" s="76">
        <v>2.237702426214855</v>
      </c>
      <c r="AA39" s="76">
        <v>71.038546961611374</v>
      </c>
      <c r="AB39" s="76">
        <v>3528.2844513421169</v>
      </c>
      <c r="AC39" s="76">
        <v>27.533265082304442</v>
      </c>
      <c r="AD39" s="76">
        <v>12.820899072218257</v>
      </c>
      <c r="AE39" s="76">
        <v>4.9812585808506427</v>
      </c>
      <c r="AF39" s="76">
        <v>0.56734562076902872</v>
      </c>
      <c r="AG39" s="76">
        <v>9.8784417531826456</v>
      </c>
      <c r="AH39" s="76">
        <v>63.135546724638751</v>
      </c>
      <c r="AI39" s="76">
        <v>63.135546724638751</v>
      </c>
      <c r="AJ39" s="76">
        <v>563131.52415857837</v>
      </c>
      <c r="AK39" s="76">
        <v>0</v>
      </c>
      <c r="AL39" s="76">
        <v>7.1806645732103922</v>
      </c>
      <c r="AM39" s="76">
        <v>1.5555314916456622</v>
      </c>
      <c r="AN39" s="76">
        <v>77.076840028542591</v>
      </c>
      <c r="AO39" s="76">
        <v>10.127976372481244</v>
      </c>
      <c r="AP39" s="76">
        <v>41.717543099448079</v>
      </c>
      <c r="AQ39" s="76">
        <v>8.8549391535166304</v>
      </c>
      <c r="AR39" s="76">
        <v>58.211612868929713</v>
      </c>
      <c r="AS39" s="76">
        <v>0</v>
      </c>
      <c r="AT39" s="76">
        <v>860.90235202301585</v>
      </c>
      <c r="AU39" s="76">
        <v>57.383622350237268</v>
      </c>
      <c r="AV39" s="76">
        <v>6.3759633218362266</v>
      </c>
      <c r="AW39" s="76">
        <v>63.759585672073541</v>
      </c>
      <c r="AX39" s="76">
        <v>0</v>
      </c>
      <c r="AY39" s="76">
        <v>34.925002606815596</v>
      </c>
      <c r="AZ39" s="76">
        <v>8.7975969991787809E-3</v>
      </c>
      <c r="BA39" s="76">
        <v>214.10737619675254</v>
      </c>
      <c r="BB39" s="76">
        <v>3.7023567711106328E-3</v>
      </c>
      <c r="BC39" s="76">
        <v>1.0569655201089081</v>
      </c>
      <c r="BD39" s="76">
        <v>11.325961919233674</v>
      </c>
      <c r="BE39" s="76">
        <v>3.6013619509802273E-3</v>
      </c>
      <c r="BF39" s="76">
        <v>0</v>
      </c>
      <c r="BG39" s="76">
        <v>0.25598746619487761</v>
      </c>
      <c r="BH39" s="76">
        <v>372.89217848803378</v>
      </c>
      <c r="BI39" s="76">
        <v>316.01288527992301</v>
      </c>
      <c r="BJ39" s="76">
        <v>56.879293208110809</v>
      </c>
      <c r="BK39" s="76">
        <v>3.3922164042615348E-3</v>
      </c>
      <c r="BL39" s="76">
        <v>6.1706133433643627E-4</v>
      </c>
      <c r="BM39" s="76">
        <v>1.6941649731421924</v>
      </c>
      <c r="BN39" s="76">
        <v>0.15647951242580069</v>
      </c>
      <c r="BO39" s="76">
        <v>123.18194649261176</v>
      </c>
      <c r="BP39" s="76">
        <v>0.81145425037891983</v>
      </c>
      <c r="BQ39" s="76">
        <v>0.36489841910966342</v>
      </c>
      <c r="BR39" s="76">
        <v>175.97146828155221</v>
      </c>
      <c r="BS39" s="76">
        <v>4.8341941727871065</v>
      </c>
      <c r="BT39" s="76">
        <v>6.3946871837607553E-3</v>
      </c>
      <c r="BU39" s="76">
        <v>1.1664813850758116</v>
      </c>
      <c r="BV39" s="76">
        <v>5.7177944535017624E-4</v>
      </c>
      <c r="BW39" s="76">
        <v>31.2904374537057</v>
      </c>
      <c r="BX39" s="76">
        <v>207.08623169632017</v>
      </c>
      <c r="BY39" s="76">
        <v>0</v>
      </c>
      <c r="BZ39" s="76">
        <v>25.32695686645701</v>
      </c>
      <c r="CA39" s="76">
        <v>34.22677422674073</v>
      </c>
      <c r="CB39" s="76">
        <v>0</v>
      </c>
      <c r="CC39" s="76">
        <v>132.26532001398169</v>
      </c>
      <c r="CD39" s="76">
        <v>836.79192184504836</v>
      </c>
      <c r="CE39" s="76">
        <v>23.323308733420699</v>
      </c>
      <c r="CF39" s="76"/>
      <c r="CG39" s="41">
        <f t="shared" si="14"/>
        <v>-3.2895929636879185E-6</v>
      </c>
      <c r="CH39" s="41">
        <f t="shared" si="15"/>
        <v>-3.3005516723339392E-6</v>
      </c>
      <c r="CI39" s="41">
        <f t="shared" si="16"/>
        <v>-3.3144385078469686E-6</v>
      </c>
      <c r="CJ39" s="41">
        <f t="shared" si="17"/>
        <v>4.2103723131447165E-5</v>
      </c>
      <c r="CK39" s="41">
        <f t="shared" si="18"/>
        <v>5.030199788477233E-5</v>
      </c>
      <c r="CL39" s="41">
        <f t="shared" si="19"/>
        <v>-2.2865174334185157E-6</v>
      </c>
      <c r="CM39" s="41">
        <f t="shared" si="20"/>
        <v>-3.2662194199763812E-6</v>
      </c>
      <c r="CN39" s="81">
        <f t="shared" si="21"/>
        <v>-3.4056538945988994E-6</v>
      </c>
      <c r="CO39" s="81">
        <f t="shared" si="22"/>
        <v>-4.1685441702632332E-6</v>
      </c>
      <c r="CP39" s="81">
        <f t="shared" si="23"/>
        <v>-3.2038166119255736E-6</v>
      </c>
      <c r="CQ39" s="81">
        <f t="shared" si="24"/>
        <v>-2.1586886540117348E-8</v>
      </c>
      <c r="CR39" s="80">
        <f t="shared" si="12"/>
        <v>-4.798528028494776E-6</v>
      </c>
      <c r="CS39" s="80">
        <f t="shared" si="13"/>
        <v>-5.1721467291281125E-6</v>
      </c>
      <c r="CT39" s="81">
        <f t="shared" si="25"/>
        <v>-4.3869655428523051E-6</v>
      </c>
    </row>
    <row r="40" spans="1:98">
      <c r="A40" s="94" t="s">
        <v>204</v>
      </c>
      <c r="B40" s="76">
        <v>27.547681000000001</v>
      </c>
      <c r="C40" s="76">
        <v>0.45419700000000007</v>
      </c>
      <c r="D40" s="76">
        <v>0.48269800000000002</v>
      </c>
      <c r="E40" s="76">
        <v>2.8977939999999998</v>
      </c>
      <c r="F40" s="76">
        <v>2.4557630000000001</v>
      </c>
      <c r="G40" s="76">
        <v>0.23968599999999993</v>
      </c>
      <c r="H40" s="76">
        <v>6.5291750000000013</v>
      </c>
      <c r="I40" s="76">
        <v>0.23336700000000005</v>
      </c>
      <c r="J40" s="76">
        <v>0.13467999999999997</v>
      </c>
      <c r="K40" s="76">
        <v>0.48362000000000005</v>
      </c>
      <c r="L40" s="76">
        <v>0.31955499999999998</v>
      </c>
      <c r="M40" s="76">
        <v>7.1261000000000047E-2</v>
      </c>
      <c r="N40" s="76">
        <v>1.7141E-2</v>
      </c>
      <c r="O40" s="76">
        <v>6.782500000000001E-2</v>
      </c>
      <c r="P40" s="94"/>
      <c r="Q40" s="94" t="s">
        <v>204</v>
      </c>
      <c r="R40" s="76">
        <v>0.39862424727040235</v>
      </c>
      <c r="S40" s="76">
        <v>6.0942818360753312E-2</v>
      </c>
      <c r="T40" s="76">
        <v>7.1260821339903108E-2</v>
      </c>
      <c r="U40" s="76">
        <v>0.23336652462163726</v>
      </c>
      <c r="V40" s="76">
        <v>0.23336652462163726</v>
      </c>
      <c r="W40" s="76">
        <v>0.13018630483308255</v>
      </c>
      <c r="X40" s="76">
        <v>0.13341754974652359</v>
      </c>
      <c r="Y40" s="76">
        <v>0.13468045364387637</v>
      </c>
      <c r="Z40" s="76">
        <v>1.7141007682181693E-2</v>
      </c>
      <c r="AA40" s="76">
        <v>0.55671394226535942</v>
      </c>
      <c r="AB40" s="76">
        <v>27.547675545781736</v>
      </c>
      <c r="AC40" s="76">
        <v>0.21577217197704987</v>
      </c>
      <c r="AD40" s="76">
        <v>0.10047508032308734</v>
      </c>
      <c r="AE40" s="76">
        <v>3.9037097001273176E-2</v>
      </c>
      <c r="AF40" s="76">
        <v>4.4462027440533083E-3</v>
      </c>
      <c r="AG40" s="76">
        <v>7.7415015465423231E-2</v>
      </c>
      <c r="AH40" s="76">
        <v>0.48361806503634874</v>
      </c>
      <c r="AI40" s="76">
        <v>0.48361806503634874</v>
      </c>
      <c r="AJ40" s="76">
        <v>4313.6382299090046</v>
      </c>
      <c r="AK40" s="76">
        <v>0</v>
      </c>
      <c r="AL40" s="76">
        <v>5.6273075476336136E-2</v>
      </c>
      <c r="AM40" s="76">
        <v>1.2190351402635627E-2</v>
      </c>
      <c r="AN40" s="76">
        <v>0.60403577300380851</v>
      </c>
      <c r="AO40" s="76">
        <v>7.9370763200449751E-2</v>
      </c>
      <c r="AP40" s="76">
        <v>0.31955625744120547</v>
      </c>
      <c r="AQ40" s="76">
        <v>6.7824804845152853E-2</v>
      </c>
      <c r="AR40" s="76">
        <v>0.4541944035670783</v>
      </c>
      <c r="AS40" s="76">
        <v>0</v>
      </c>
      <c r="AT40" s="76">
        <v>6.7181212211401213</v>
      </c>
      <c r="AU40" s="76">
        <v>0.4344274814949543</v>
      </c>
      <c r="AV40" s="76">
        <v>4.8269781577076336E-2</v>
      </c>
      <c r="AW40" s="76">
        <v>0.48269726307203054</v>
      </c>
      <c r="AX40" s="76">
        <v>0</v>
      </c>
      <c r="AY40" s="76">
        <v>0.27370008337329205</v>
      </c>
      <c r="AZ40" s="76">
        <v>6.8321400816812451E-5</v>
      </c>
      <c r="BA40" s="76">
        <v>1.6779187807338083</v>
      </c>
      <c r="BB40" s="76">
        <v>2.8785396583938228E-5</v>
      </c>
      <c r="BC40" s="76">
        <v>8.2056209042257085E-3</v>
      </c>
      <c r="BD40" s="76">
        <v>8.793681112452259E-2</v>
      </c>
      <c r="BE40" s="76">
        <v>2.8120658961512813E-5</v>
      </c>
      <c r="BF40" s="76">
        <v>0</v>
      </c>
      <c r="BG40" s="76">
        <v>1.987285063134862E-3</v>
      </c>
      <c r="BH40" s="76">
        <v>2.8979241630979353</v>
      </c>
      <c r="BI40" s="76">
        <v>2.4558934968060542</v>
      </c>
      <c r="BJ40" s="76">
        <v>0.44203066629188087</v>
      </c>
      <c r="BK40" s="76">
        <v>2.6361172197512082E-5</v>
      </c>
      <c r="BL40" s="76">
        <v>4.8035097582080828E-6</v>
      </c>
      <c r="BM40" s="76">
        <v>1.3243989153259811E-2</v>
      </c>
      <c r="BN40" s="76">
        <v>1.2143599155629776E-3</v>
      </c>
      <c r="BO40" s="76">
        <v>0.95732084414975993</v>
      </c>
      <c r="BP40" s="76">
        <v>6.3017931292955682E-3</v>
      </c>
      <c r="BQ40" s="76">
        <v>2.8341400045194753E-3</v>
      </c>
      <c r="BR40" s="76">
        <v>1.3675788290150304</v>
      </c>
      <c r="BS40" s="76">
        <v>3.7884553791343541E-2</v>
      </c>
      <c r="BT40" s="76">
        <v>4.9664732110870446E-5</v>
      </c>
      <c r="BU40" s="76">
        <v>9.0593106147037264E-3</v>
      </c>
      <c r="BV40" s="76">
        <v>4.4568616103661333E-6</v>
      </c>
      <c r="BW40" s="76">
        <v>0.23968603008206707</v>
      </c>
      <c r="BX40" s="76">
        <v>1.6228921968842076</v>
      </c>
      <c r="BY40" s="76">
        <v>0</v>
      </c>
      <c r="BZ40" s="76">
        <v>0.19848199870346178</v>
      </c>
      <c r="CA40" s="76">
        <v>0.26822745615326526</v>
      </c>
      <c r="CB40" s="76">
        <v>0</v>
      </c>
      <c r="CC40" s="76">
        <v>1.0365341547313942</v>
      </c>
      <c r="CD40" s="76">
        <v>6.5291731014071006</v>
      </c>
      <c r="CE40" s="76">
        <v>0.18277986689098696</v>
      </c>
      <c r="CF40" s="76"/>
      <c r="CG40" s="41">
        <f t="shared" si="14"/>
        <v>-1.9799192043021395E-7</v>
      </c>
      <c r="CH40" s="41">
        <f t="shared" si="15"/>
        <v>-5.7165347234247685E-6</v>
      </c>
      <c r="CI40" s="41">
        <f t="shared" si="16"/>
        <v>-1.5266853591276877E-6</v>
      </c>
      <c r="CJ40" s="41">
        <f t="shared" si="17"/>
        <v>4.4917995528862658E-5</v>
      </c>
      <c r="CK40" s="41">
        <f t="shared" si="18"/>
        <v>5.3139006514080061E-5</v>
      </c>
      <c r="CL40" s="41">
        <f t="shared" si="19"/>
        <v>1.255061503084606E-7</v>
      </c>
      <c r="CM40" s="41">
        <f t="shared" si="20"/>
        <v>-2.9078603356062277E-7</v>
      </c>
      <c r="CN40" s="81">
        <f t="shared" si="21"/>
        <v>-2.0370419244594478E-6</v>
      </c>
      <c r="CO40" s="81">
        <f t="shared" si="22"/>
        <v>3.3683091506385908E-6</v>
      </c>
      <c r="CP40" s="81">
        <f t="shared" si="23"/>
        <v>-4.001000064733947E-6</v>
      </c>
      <c r="CQ40" s="81">
        <f t="shared" si="24"/>
        <v>3.9349758429482092E-6</v>
      </c>
      <c r="CR40" s="80">
        <f t="shared" si="12"/>
        <v>-2.5071230678617811E-6</v>
      </c>
      <c r="CS40" s="80">
        <f t="shared" si="13"/>
        <v>4.4817581779733117E-7</v>
      </c>
      <c r="CT40" s="81">
        <f t="shared" si="25"/>
        <v>-2.8773291140047907E-6</v>
      </c>
    </row>
    <row r="41" spans="1:98">
      <c r="A41" s="94" t="s">
        <v>205</v>
      </c>
      <c r="B41" s="76">
        <v>31876.233843000016</v>
      </c>
      <c r="C41" s="76">
        <v>525.89845800000046</v>
      </c>
      <c r="D41" s="76">
        <v>575.34126000000083</v>
      </c>
      <c r="E41" s="76">
        <v>3368.1163840000117</v>
      </c>
      <c r="F41" s="76">
        <v>2854.3359590000009</v>
      </c>
      <c r="G41" s="76">
        <v>282.48059199999892</v>
      </c>
      <c r="H41" s="76">
        <v>7559.7902999999742</v>
      </c>
      <c r="I41" s="76">
        <v>275.59289300000023</v>
      </c>
      <c r="J41" s="76">
        <v>159.05152299999958</v>
      </c>
      <c r="K41" s="76">
        <v>571.139464000001</v>
      </c>
      <c r="L41" s="76">
        <v>377.38580399999989</v>
      </c>
      <c r="M41" s="76">
        <v>84.152670000000001</v>
      </c>
      <c r="N41" s="76">
        <v>20.242922000000039</v>
      </c>
      <c r="O41" s="76">
        <v>80.104078000000214</v>
      </c>
      <c r="P41" s="94"/>
      <c r="Q41" s="94" t="s">
        <v>205</v>
      </c>
      <c r="R41" s="76">
        <v>459.26650382732458</v>
      </c>
      <c r="S41" s="76">
        <v>70.213827034980525</v>
      </c>
      <c r="T41" s="76">
        <v>84.128525284101713</v>
      </c>
      <c r="U41" s="76">
        <v>275.4905260710417</v>
      </c>
      <c r="V41" s="76">
        <v>275.4905260710417</v>
      </c>
      <c r="W41" s="76">
        <v>149.99115777722184</v>
      </c>
      <c r="X41" s="76">
        <v>153.71484377779541</v>
      </c>
      <c r="Y41" s="76">
        <v>158.99245417235755</v>
      </c>
      <c r="Z41" s="76">
        <v>20.237116193014852</v>
      </c>
      <c r="AA41" s="76">
        <v>641.40881062527149</v>
      </c>
      <c r="AB41" s="76">
        <v>31867.246262171877</v>
      </c>
      <c r="AC41" s="76">
        <v>248.59858704809048</v>
      </c>
      <c r="AD41" s="76">
        <v>115.76025588885011</v>
      </c>
      <c r="AE41" s="76">
        <v>44.975972932092027</v>
      </c>
      <c r="AF41" s="76">
        <v>5.1225892815210425</v>
      </c>
      <c r="AG41" s="76">
        <v>89.192673632984466</v>
      </c>
      <c r="AH41" s="76">
        <v>570.92749231108871</v>
      </c>
      <c r="AI41" s="76">
        <v>570.92749231108871</v>
      </c>
      <c r="AJ41" s="76">
        <v>5092764.1323560234</v>
      </c>
      <c r="AK41" s="76">
        <v>0</v>
      </c>
      <c r="AL41" s="76">
        <v>64.834313416138102</v>
      </c>
      <c r="AM41" s="76">
        <v>14.044896550848286</v>
      </c>
      <c r="AN41" s="76">
        <v>695.92887391842055</v>
      </c>
      <c r="AO41" s="76">
        <v>91.445692516243355</v>
      </c>
      <c r="AP41" s="76">
        <v>377.24687134435254</v>
      </c>
      <c r="AQ41" s="76">
        <v>80.074365016705784</v>
      </c>
      <c r="AR41" s="76">
        <v>525.75005265761661</v>
      </c>
      <c r="AS41" s="76">
        <v>0</v>
      </c>
      <c r="AT41" s="76">
        <v>7775.3510611573165</v>
      </c>
      <c r="AU41" s="76">
        <v>517.65687821116956</v>
      </c>
      <c r="AV41" s="76">
        <v>57.517425470438774</v>
      </c>
      <c r="AW41" s="76">
        <v>575.17430368160854</v>
      </c>
      <c r="AX41" s="76">
        <v>0</v>
      </c>
      <c r="AY41" s="76">
        <v>315.33868400065126</v>
      </c>
      <c r="AZ41" s="76">
        <v>7.9178584119225959E-2</v>
      </c>
      <c r="BA41" s="76">
        <v>1933.1805622000268</v>
      </c>
      <c r="BB41" s="76">
        <v>3.3500378955560337E-2</v>
      </c>
      <c r="BC41" s="76">
        <v>9.4978422095603445</v>
      </c>
      <c r="BD41" s="76">
        <v>101.8254944220859</v>
      </c>
      <c r="BE41" s="76">
        <v>3.3245377006674487E-2</v>
      </c>
      <c r="BF41" s="76">
        <v>0</v>
      </c>
      <c r="BG41" s="76">
        <v>2.3000098930317416</v>
      </c>
      <c r="BH41" s="76">
        <v>3367.314390010722</v>
      </c>
      <c r="BI41" s="76">
        <v>2853.6794620113619</v>
      </c>
      <c r="BJ41" s="76">
        <v>513.63492799936103</v>
      </c>
      <c r="BK41" s="76">
        <v>3.0625221220478744E-2</v>
      </c>
      <c r="BL41" s="76">
        <v>5.6170194698765968E-3</v>
      </c>
      <c r="BM41" s="76">
        <v>15.723168665211608</v>
      </c>
      <c r="BN41" s="76">
        <v>1.4036850220627541</v>
      </c>
      <c r="BO41" s="76">
        <v>1112.4314731129812</v>
      </c>
      <c r="BP41" s="76">
        <v>7.3034699818339144</v>
      </c>
      <c r="BQ41" s="76">
        <v>3.2859866763339354</v>
      </c>
      <c r="BR41" s="76">
        <v>1589.1621649024187</v>
      </c>
      <c r="BS41" s="76">
        <v>43.647985832390731</v>
      </c>
      <c r="BT41" s="76">
        <v>5.7572567704382245E-2</v>
      </c>
      <c r="BU41" s="76">
        <v>10.501191645364507</v>
      </c>
      <c r="BV41" s="76">
        <v>5.2363320008708266E-3</v>
      </c>
      <c r="BW41" s="76">
        <v>282.39947444563137</v>
      </c>
      <c r="BX41" s="76">
        <v>1869.7866980074684</v>
      </c>
      <c r="BY41" s="76">
        <v>0</v>
      </c>
      <c r="BZ41" s="76">
        <v>228.67733950521537</v>
      </c>
      <c r="CA41" s="76">
        <v>309.03415707476995</v>
      </c>
      <c r="CB41" s="76">
        <v>0</v>
      </c>
      <c r="CC41" s="76">
        <v>1194.2268456575803</v>
      </c>
      <c r="CD41" s="76">
        <v>7557.6572340834546</v>
      </c>
      <c r="CE41" s="76">
        <v>210.58632972879806</v>
      </c>
      <c r="CF41" s="76"/>
      <c r="CG41" s="41">
        <f t="shared" si="14"/>
        <v>-2.8195240605919742E-4</v>
      </c>
      <c r="CH41" s="41">
        <f t="shared" si="15"/>
        <v>-2.8219391049032709E-4</v>
      </c>
      <c r="CI41" s="41">
        <f t="shared" si="16"/>
        <v>-2.9018659011574176E-4</v>
      </c>
      <c r="CJ41" s="41">
        <f t="shared" si="17"/>
        <v>-2.381135025795207E-4</v>
      </c>
      <c r="CK41" s="41">
        <f t="shared" si="18"/>
        <v>-2.2999990122711113E-4</v>
      </c>
      <c r="CL41" s="41">
        <f t="shared" si="19"/>
        <v>-2.8716151362197673E-4</v>
      </c>
      <c r="CM41" s="41">
        <f t="shared" si="20"/>
        <v>-2.8215940282359868E-4</v>
      </c>
      <c r="CN41" s="81">
        <f t="shared" si="21"/>
        <v>-3.7144255733231592E-4</v>
      </c>
      <c r="CO41" s="81">
        <f t="shared" si="22"/>
        <v>-3.7138171661532931E-4</v>
      </c>
      <c r="CP41" s="81">
        <f t="shared" si="23"/>
        <v>-3.7113822852956487E-4</v>
      </c>
      <c r="CQ41" s="81">
        <f t="shared" si="24"/>
        <v>-3.6814489091739145E-4</v>
      </c>
      <c r="CR41" s="80">
        <f t="shared" si="12"/>
        <v>-2.8691562487901962E-4</v>
      </c>
      <c r="CS41" s="80">
        <f t="shared" si="13"/>
        <v>-2.868067656036378E-4</v>
      </c>
      <c r="CT41" s="81">
        <f t="shared" si="25"/>
        <v>-3.7092972088675246E-4</v>
      </c>
    </row>
    <row r="42" spans="1:98">
      <c r="A42" s="94" t="s">
        <v>206</v>
      </c>
      <c r="B42" s="76">
        <v>3202.889620000004</v>
      </c>
      <c r="C42" s="76">
        <v>52.686349999999976</v>
      </c>
      <c r="D42" s="76">
        <v>49.811307000000035</v>
      </c>
      <c r="E42" s="76">
        <v>331.28181400000062</v>
      </c>
      <c r="F42" s="76">
        <v>280.74728199999981</v>
      </c>
      <c r="G42" s="76">
        <v>25.937587999999963</v>
      </c>
      <c r="H42" s="76">
        <v>757.36628700000153</v>
      </c>
      <c r="I42" s="76">
        <v>29.652052000000008</v>
      </c>
      <c r="J42" s="76">
        <v>7.9496310000000197</v>
      </c>
      <c r="K42" s="76">
        <v>59.224601999999997</v>
      </c>
      <c r="L42" s="76">
        <v>66.644256000000283</v>
      </c>
      <c r="M42" s="76">
        <v>9.0625660000000021</v>
      </c>
      <c r="N42" s="76">
        <v>4.7962660000000072</v>
      </c>
      <c r="O42" s="76">
        <v>8.6120720000000031</v>
      </c>
      <c r="P42" s="94"/>
      <c r="Q42" s="94" t="s">
        <v>206</v>
      </c>
      <c r="R42" s="76">
        <v>51.397668989985</v>
      </c>
      <c r="S42" s="76">
        <v>8.8719035782331712</v>
      </c>
      <c r="T42" s="76">
        <v>9.0625765094389319</v>
      </c>
      <c r="U42" s="76">
        <v>29.652110315573999</v>
      </c>
      <c r="V42" s="76">
        <v>29.652110315573999</v>
      </c>
      <c r="W42" s="76">
        <v>14.443037026502759</v>
      </c>
      <c r="X42" s="76">
        <v>0.80641380696741338</v>
      </c>
      <c r="Y42" s="76">
        <v>7.9496434424258124</v>
      </c>
      <c r="Z42" s="76">
        <v>4.7962712471185629</v>
      </c>
      <c r="AA42" s="76">
        <v>84.332551262065465</v>
      </c>
      <c r="AB42" s="76">
        <v>3202.8929310215681</v>
      </c>
      <c r="AC42" s="76">
        <v>21.026455810564137</v>
      </c>
      <c r="AD42" s="76">
        <v>12.408007713049674</v>
      </c>
      <c r="AE42" s="76">
        <v>4.3318558089703645</v>
      </c>
      <c r="AF42" s="76">
        <v>3.6869676514789234</v>
      </c>
      <c r="AG42" s="76">
        <v>5.8182909057255134</v>
      </c>
      <c r="AH42" s="76">
        <v>59.224705400085206</v>
      </c>
      <c r="AI42" s="76">
        <v>59.224705400085206</v>
      </c>
      <c r="AJ42" s="76">
        <v>466797.18361723347</v>
      </c>
      <c r="AK42" s="76">
        <v>0</v>
      </c>
      <c r="AL42" s="76">
        <v>8.4564073177650751</v>
      </c>
      <c r="AM42" s="76">
        <v>1.4861499325879399</v>
      </c>
      <c r="AN42" s="76">
        <v>71.224607855440539</v>
      </c>
      <c r="AO42" s="76">
        <v>10.252730439032698</v>
      </c>
      <c r="AP42" s="76">
        <v>66.644555472634096</v>
      </c>
      <c r="AQ42" s="76">
        <v>8.6120811282311518</v>
      </c>
      <c r="AR42" s="76">
        <v>52.686406216758435</v>
      </c>
      <c r="AS42" s="76">
        <v>0</v>
      </c>
      <c r="AT42" s="76">
        <v>781.686578237405</v>
      </c>
      <c r="AU42" s="76">
        <v>44.83024885391626</v>
      </c>
      <c r="AV42" s="76">
        <v>4.981145176231971</v>
      </c>
      <c r="AW42" s="76">
        <v>49.811394030148193</v>
      </c>
      <c r="AX42" s="76">
        <v>0</v>
      </c>
      <c r="AY42" s="76">
        <v>32.588526414152014</v>
      </c>
      <c r="AZ42" s="76">
        <v>3.9102117200019854E-3</v>
      </c>
      <c r="BA42" s="76">
        <v>199.40414041790703</v>
      </c>
      <c r="BB42" s="76">
        <v>1.4567810500834999E-2</v>
      </c>
      <c r="BC42" s="76">
        <v>2.3006847464078435</v>
      </c>
      <c r="BD42" s="76">
        <v>36.570434181341177</v>
      </c>
      <c r="BE42" s="76">
        <v>7.3486470587145938E-3</v>
      </c>
      <c r="BF42" s="76">
        <v>0</v>
      </c>
      <c r="BG42" s="76">
        <v>3.5662381775823002</v>
      </c>
      <c r="BH42" s="76">
        <v>331.43436807844364</v>
      </c>
      <c r="BI42" s="76">
        <v>280.89977752579989</v>
      </c>
      <c r="BJ42" s="76">
        <v>50.534590552643628</v>
      </c>
      <c r="BK42" s="76">
        <v>6.3828500678913347E-3</v>
      </c>
      <c r="BL42" s="76">
        <v>8.5391032217684362E-4</v>
      </c>
      <c r="BM42" s="76">
        <v>4.9150005063024631E-2</v>
      </c>
      <c r="BN42" s="76">
        <v>0.61929485077354685</v>
      </c>
      <c r="BO42" s="76">
        <v>95.891354699868259</v>
      </c>
      <c r="BP42" s="76">
        <v>0.66309213418872626</v>
      </c>
      <c r="BQ42" s="76">
        <v>0.90765052075376029</v>
      </c>
      <c r="BR42" s="76">
        <v>136.97151933100747</v>
      </c>
      <c r="BS42" s="76">
        <v>5.8642201368323486</v>
      </c>
      <c r="BT42" s="76">
        <v>2.1539367250891495E-2</v>
      </c>
      <c r="BU42" s="76">
        <v>3.3053960105932081</v>
      </c>
      <c r="BV42" s="76">
        <v>3.6007130011739605E-4</v>
      </c>
      <c r="BW42" s="76">
        <v>25.937632192913242</v>
      </c>
      <c r="BX42" s="76">
        <v>192.10339782089744</v>
      </c>
      <c r="BY42" s="76">
        <v>0</v>
      </c>
      <c r="BZ42" s="76">
        <v>9.2152687319291964</v>
      </c>
      <c r="CA42" s="76">
        <v>30.368042071978838</v>
      </c>
      <c r="CB42" s="76">
        <v>0</v>
      </c>
      <c r="CC42" s="76">
        <v>106.95775243721953</v>
      </c>
      <c r="CD42" s="76">
        <v>757.36711457938554</v>
      </c>
      <c r="CE42" s="76">
        <v>23.11928929231253</v>
      </c>
      <c r="CF42" s="76"/>
      <c r="CG42" s="41">
        <f t="shared" si="14"/>
        <v>1.0337607463534889E-6</v>
      </c>
      <c r="CH42" s="41">
        <f t="shared" si="15"/>
        <v>1.0670080288161101E-6</v>
      </c>
      <c r="CI42" s="41">
        <f t="shared" si="16"/>
        <v>1.7471966386740735E-6</v>
      </c>
      <c r="CJ42" s="41">
        <f t="shared" si="17"/>
        <v>4.6049638705195398E-4</v>
      </c>
      <c r="CK42" s="41">
        <f t="shared" si="18"/>
        <v>5.4317721159657538E-4</v>
      </c>
      <c r="CL42" s="41">
        <f t="shared" si="19"/>
        <v>1.7038173819038997E-6</v>
      </c>
      <c r="CM42" s="41">
        <f t="shared" si="20"/>
        <v>1.0927069216225321E-6</v>
      </c>
      <c r="CN42" s="81">
        <f t="shared" si="21"/>
        <v>1.9666623406384269E-6</v>
      </c>
      <c r="CO42" s="81">
        <f t="shared" si="22"/>
        <v>1.5651576523226399E-6</v>
      </c>
      <c r="CP42" s="81">
        <f t="shared" si="23"/>
        <v>1.745897510779468E-6</v>
      </c>
      <c r="CQ42" s="81">
        <f t="shared" si="24"/>
        <v>4.4936000757968344E-6</v>
      </c>
      <c r="CR42" s="80">
        <f t="shared" si="12"/>
        <v>1.1596537812550323E-6</v>
      </c>
      <c r="CS42" s="80">
        <f t="shared" si="13"/>
        <v>1.094000740503402E-6</v>
      </c>
      <c r="CT42" s="81">
        <f t="shared" si="25"/>
        <v>1.0599343745310274E-6</v>
      </c>
    </row>
    <row r="43" spans="1:98">
      <c r="A43" s="94" t="s">
        <v>207</v>
      </c>
      <c r="B43" s="76">
        <v>9677.4049809999869</v>
      </c>
      <c r="C43" s="76">
        <v>159.87251100000012</v>
      </c>
      <c r="D43" s="76">
        <v>185.65448100000032</v>
      </c>
      <c r="E43" s="76">
        <v>1032.346949</v>
      </c>
      <c r="F43" s="76">
        <v>874.87029299999949</v>
      </c>
      <c r="G43" s="76">
        <v>89.118155999999999</v>
      </c>
      <c r="H43" s="76">
        <v>2298.1674459999999</v>
      </c>
      <c r="I43" s="76">
        <v>86.766986999999958</v>
      </c>
      <c r="J43" s="76">
        <v>50.07537500000003</v>
      </c>
      <c r="K43" s="76">
        <v>179.81616900000003</v>
      </c>
      <c r="L43" s="76">
        <v>118.81522899999997</v>
      </c>
      <c r="M43" s="76">
        <v>26.494437999999963</v>
      </c>
      <c r="N43" s="76">
        <v>6.3732179999999952</v>
      </c>
      <c r="O43" s="76">
        <v>25.219778999999988</v>
      </c>
      <c r="P43" s="94"/>
      <c r="Q43" s="94" t="s">
        <v>207</v>
      </c>
      <c r="R43" s="76">
        <v>138.45578875510157</v>
      </c>
      <c r="S43" s="76">
        <v>21.167507436378141</v>
      </c>
      <c r="T43" s="76">
        <v>26.49402400706159</v>
      </c>
      <c r="U43" s="76">
        <v>86.765625375268414</v>
      </c>
      <c r="V43" s="76">
        <v>86.765625375268414</v>
      </c>
      <c r="W43" s="76">
        <v>45.218068120008589</v>
      </c>
      <c r="X43" s="76">
        <v>46.34066373437259</v>
      </c>
      <c r="Y43" s="76">
        <v>50.074592519096171</v>
      </c>
      <c r="Z43" s="76">
        <v>6.3731130407239007</v>
      </c>
      <c r="AA43" s="76">
        <v>193.3665661288158</v>
      </c>
      <c r="AB43" s="76">
        <v>9677.2630700022601</v>
      </c>
      <c r="AC43" s="76">
        <v>74.945416685925693</v>
      </c>
      <c r="AD43" s="76">
        <v>34.898433526672399</v>
      </c>
      <c r="AE43" s="76">
        <v>13.558981877156036</v>
      </c>
      <c r="AF43" s="76">
        <v>1.5443146325431885</v>
      </c>
      <c r="AG43" s="76">
        <v>26.889065914077619</v>
      </c>
      <c r="AH43" s="76">
        <v>179.81335706735524</v>
      </c>
      <c r="AI43" s="76">
        <v>179.81335706735524</v>
      </c>
      <c r="AJ43" s="76">
        <v>1603827.5703069386</v>
      </c>
      <c r="AK43" s="76">
        <v>0</v>
      </c>
      <c r="AL43" s="76">
        <v>19.545678868856957</v>
      </c>
      <c r="AM43" s="76">
        <v>4.2341329468216742</v>
      </c>
      <c r="AN43" s="76">
        <v>209.80279083994557</v>
      </c>
      <c r="AO43" s="76">
        <v>27.568286450346942</v>
      </c>
      <c r="AP43" s="76">
        <v>118.81372248143873</v>
      </c>
      <c r="AQ43" s="76">
        <v>25.219369422966285</v>
      </c>
      <c r="AR43" s="76">
        <v>159.87016946223758</v>
      </c>
      <c r="AS43" s="76">
        <v>0</v>
      </c>
      <c r="AT43" s="76">
        <v>2363.7623465224851</v>
      </c>
      <c r="AU43" s="76">
        <v>167.08630018728269</v>
      </c>
      <c r="AV43" s="76">
        <v>18.565149155023509</v>
      </c>
      <c r="AW43" s="76">
        <v>185.65144934230614</v>
      </c>
      <c r="AX43" s="76">
        <v>0</v>
      </c>
      <c r="AY43" s="76">
        <v>95.065680032650491</v>
      </c>
      <c r="AZ43" s="76">
        <v>2.4427584395685549E-2</v>
      </c>
      <c r="BA43" s="76">
        <v>582.7991260120375</v>
      </c>
      <c r="BB43" s="76">
        <v>1.0232179212619255E-2</v>
      </c>
      <c r="BC43" s="76">
        <v>2.9387876503689978</v>
      </c>
      <c r="BD43" s="76">
        <v>31.477111157040731</v>
      </c>
      <c r="BE43" s="76">
        <v>9.77729823134201E-3</v>
      </c>
      <c r="BF43" s="76">
        <v>0</v>
      </c>
      <c r="BG43" s="76">
        <v>0.71182478733665111</v>
      </c>
      <c r="BH43" s="76">
        <v>1032.378597051036</v>
      </c>
      <c r="BI43" s="76">
        <v>874.90430489122321</v>
      </c>
      <c r="BJ43" s="76">
        <v>157.47429215981305</v>
      </c>
      <c r="BK43" s="76">
        <v>9.393297528067595E-3</v>
      </c>
      <c r="BL43" s="76">
        <v>1.6964259411255699E-3</v>
      </c>
      <c r="BM43" s="76">
        <v>4.57712124109195</v>
      </c>
      <c r="BN43" s="76">
        <v>0.43572469474252762</v>
      </c>
      <c r="BO43" s="76">
        <v>341.02039252192202</v>
      </c>
      <c r="BP43" s="76">
        <v>2.2530213625666211</v>
      </c>
      <c r="BQ43" s="76">
        <v>1.0126892880724438</v>
      </c>
      <c r="BR43" s="76">
        <v>487.16464326460419</v>
      </c>
      <c r="BS43" s="76">
        <v>13.158649074298182</v>
      </c>
      <c r="BT43" s="76">
        <v>1.7750298672266407E-2</v>
      </c>
      <c r="BU43" s="76">
        <v>3.2381483352348188</v>
      </c>
      <c r="BV43" s="76">
        <v>1.5635042607626889E-3</v>
      </c>
      <c r="BW43" s="76">
        <v>89.11675482464986</v>
      </c>
      <c r="BX43" s="76">
        <v>563.68765030984923</v>
      </c>
      <c r="BY43" s="76">
        <v>0</v>
      </c>
      <c r="BZ43" s="76">
        <v>68.939753945979717</v>
      </c>
      <c r="CA43" s="76">
        <v>93.165022493446457</v>
      </c>
      <c r="CB43" s="76">
        <v>0</v>
      </c>
      <c r="CC43" s="76">
        <v>360.02553305259687</v>
      </c>
      <c r="CD43" s="76">
        <v>2298.1336620424713</v>
      </c>
      <c r="CE43" s="76">
        <v>63.485823357574247</v>
      </c>
      <c r="CF43" s="76"/>
      <c r="CG43" s="41">
        <f t="shared" si="14"/>
        <v>-1.4664158212403115E-5</v>
      </c>
      <c r="CH43" s="41">
        <f t="shared" si="15"/>
        <v>-1.4646281264279704E-5</v>
      </c>
      <c r="CI43" s="41">
        <f t="shared" si="16"/>
        <v>-1.6329569196770462E-5</v>
      </c>
      <c r="CJ43" s="41">
        <f t="shared" si="17"/>
        <v>3.0656409714417103E-5</v>
      </c>
      <c r="CK43" s="41">
        <f t="shared" si="18"/>
        <v>3.8876495745539141E-5</v>
      </c>
      <c r="CL43" s="41">
        <f t="shared" si="19"/>
        <v>-1.5722669914077702E-5</v>
      </c>
      <c r="CM43" s="41">
        <f t="shared" si="20"/>
        <v>-1.4700389907364704E-5</v>
      </c>
      <c r="CN43" s="81">
        <f t="shared" si="21"/>
        <v>-1.569288941131491E-5</v>
      </c>
      <c r="CO43" s="81">
        <f t="shared" si="22"/>
        <v>-1.5626061789015635E-5</v>
      </c>
      <c r="CP43" s="81">
        <f t="shared" si="23"/>
        <v>-1.5637818670184737E-5</v>
      </c>
      <c r="CQ43" s="81">
        <f t="shared" si="24"/>
        <v>-1.2679507281367462E-5</v>
      </c>
      <c r="CR43" s="80">
        <f t="shared" si="12"/>
        <v>-1.5625654651489428E-5</v>
      </c>
      <c r="CS43" s="80">
        <f t="shared" si="13"/>
        <v>-1.6468803686683988E-5</v>
      </c>
      <c r="CT43" s="81">
        <f t="shared" si="25"/>
        <v>-1.6240310182885108E-5</v>
      </c>
    </row>
    <row r="44" spans="1:98">
      <c r="A44" s="94" t="s">
        <v>208</v>
      </c>
      <c r="B44" s="76">
        <v>218316.60050699947</v>
      </c>
      <c r="C44" s="76">
        <v>3608.9049200000509</v>
      </c>
      <c r="D44" s="76">
        <v>4305.3412709999657</v>
      </c>
      <c r="E44" s="76">
        <v>23393.706092999782</v>
      </c>
      <c r="F44" s="76">
        <v>19825.174641999907</v>
      </c>
      <c r="G44" s="76">
        <v>2046.2565859999879</v>
      </c>
      <c r="H44" s="76">
        <v>51878.006733000249</v>
      </c>
      <c r="I44" s="76">
        <v>1751.8603110000245</v>
      </c>
      <c r="J44" s="76">
        <v>470.36809899999804</v>
      </c>
      <c r="K44" s="76">
        <v>2625.7000070000163</v>
      </c>
      <c r="L44" s="76">
        <v>2408.2853720000066</v>
      </c>
      <c r="M44" s="76">
        <v>535.17445199998929</v>
      </c>
      <c r="N44" s="76">
        <v>284.31157199999365</v>
      </c>
      <c r="O44" s="76">
        <v>507.99759199999323</v>
      </c>
      <c r="P44" s="94"/>
      <c r="Q44" s="94" t="s">
        <v>208</v>
      </c>
      <c r="R44" s="76">
        <v>4086.0295515148096</v>
      </c>
      <c r="S44" s="76">
        <v>706.38559856082259</v>
      </c>
      <c r="T44" s="76">
        <v>535.12819358156685</v>
      </c>
      <c r="U44" s="76">
        <v>1751.7091256854505</v>
      </c>
      <c r="V44" s="76">
        <v>1751.7091256854505</v>
      </c>
      <c r="W44" s="76">
        <v>1146.7269261054314</v>
      </c>
      <c r="X44" s="76">
        <v>63.939587343459628</v>
      </c>
      <c r="Y44" s="76">
        <v>470.32756782976139</v>
      </c>
      <c r="Z44" s="76">
        <v>284.28711566099827</v>
      </c>
      <c r="AA44" s="76">
        <v>5162.5354705331811</v>
      </c>
      <c r="AB44" s="76">
        <v>218300.11165549033</v>
      </c>
      <c r="AC44" s="76">
        <v>1697.9514595077376</v>
      </c>
      <c r="AD44" s="76">
        <v>681.78820345704059</v>
      </c>
      <c r="AE44" s="76">
        <v>485.12030205622011</v>
      </c>
      <c r="AF44" s="76">
        <v>293.36889341630939</v>
      </c>
      <c r="AG44" s="76">
        <v>462.20062775888681</v>
      </c>
      <c r="AH44" s="76">
        <v>2625.4731377190383</v>
      </c>
      <c r="AI44" s="76">
        <v>2625.4731377190383</v>
      </c>
      <c r="AJ44" s="76">
        <v>36823137.597711287</v>
      </c>
      <c r="AK44" s="76">
        <v>0</v>
      </c>
      <c r="AL44" s="76">
        <v>671.51624262424116</v>
      </c>
      <c r="AM44" s="76">
        <v>117.99713537743112</v>
      </c>
      <c r="AN44" s="76">
        <v>5139.6808758311981</v>
      </c>
      <c r="AO44" s="76">
        <v>816.00478257041721</v>
      </c>
      <c r="AP44" s="76">
        <v>2408.0848727000121</v>
      </c>
      <c r="AQ44" s="76">
        <v>507.95374034990584</v>
      </c>
      <c r="AR44" s="76">
        <v>3608.6311684619773</v>
      </c>
      <c r="AS44" s="76">
        <v>0</v>
      </c>
      <c r="AT44" s="76">
        <v>53504.793078227376</v>
      </c>
      <c r="AU44" s="76">
        <v>3874.4487843561574</v>
      </c>
      <c r="AV44" s="76">
        <v>430.49434118340571</v>
      </c>
      <c r="AW44" s="76">
        <v>4304.9431255395657</v>
      </c>
      <c r="AX44" s="76">
        <v>0</v>
      </c>
      <c r="AY44" s="76">
        <v>2691.2888136439974</v>
      </c>
      <c r="AZ44" s="76">
        <v>0.55600665603301458</v>
      </c>
      <c r="BA44" s="76">
        <v>14700.140403025067</v>
      </c>
      <c r="BB44" s="76">
        <v>0.2312210016341541</v>
      </c>
      <c r="BC44" s="76">
        <v>67.030526956160031</v>
      </c>
      <c r="BD44" s="76">
        <v>717.48250179523529</v>
      </c>
      <c r="BE44" s="76">
        <v>0.21474830743207279</v>
      </c>
      <c r="BF44" s="76">
        <v>0</v>
      </c>
      <c r="BG44" s="76">
        <v>16.238607982486499</v>
      </c>
      <c r="BH44" s="76">
        <v>23392.949524627264</v>
      </c>
      <c r="BI44" s="76">
        <v>19824.697504962038</v>
      </c>
      <c r="BJ44" s="76">
        <v>3568.2520196652281</v>
      </c>
      <c r="BK44" s="76">
        <v>0.21290992310182591</v>
      </c>
      <c r="BL44" s="76">
        <v>3.8019517838866389E-2</v>
      </c>
      <c r="BM44" s="76">
        <v>99.729185282676738</v>
      </c>
      <c r="BN44" s="76">
        <v>9.9611519085555873</v>
      </c>
      <c r="BO44" s="76">
        <v>7726.6539099399779</v>
      </c>
      <c r="BP44" s="76">
        <v>51.278844233687742</v>
      </c>
      <c r="BQ44" s="76">
        <v>23.032648617674454</v>
      </c>
      <c r="BR44" s="76">
        <v>11037.919933049832</v>
      </c>
      <c r="BS44" s="76">
        <v>250.75233257219244</v>
      </c>
      <c r="BT44" s="76">
        <v>0.40383236731529953</v>
      </c>
      <c r="BU44" s="76">
        <v>73.678714984309721</v>
      </c>
      <c r="BV44" s="76">
        <v>3.4742438089008301E-2</v>
      </c>
      <c r="BW44" s="76">
        <v>2046.079314016665</v>
      </c>
      <c r="BX44" s="76">
        <v>13784.143556039469</v>
      </c>
      <c r="BY44" s="76">
        <v>0</v>
      </c>
      <c r="BZ44" s="76">
        <v>729.43580418390343</v>
      </c>
      <c r="CA44" s="76">
        <v>2270.6087936959898</v>
      </c>
      <c r="CB44" s="76">
        <v>0</v>
      </c>
      <c r="CC44" s="76">
        <v>7794.2334680772437</v>
      </c>
      <c r="CD44" s="76">
        <v>51874.074286468283</v>
      </c>
      <c r="CE44" s="76">
        <v>1713.1847218729554</v>
      </c>
      <c r="CF44" s="76"/>
      <c r="CG44" s="41">
        <f t="shared" si="14"/>
        <v>-7.5527245618757453E-5</v>
      </c>
      <c r="CH44" s="41">
        <f t="shared" si="15"/>
        <v>-7.5854461157044676E-5</v>
      </c>
      <c r="CI44" s="41">
        <f t="shared" si="16"/>
        <v>-9.247709655023462E-5</v>
      </c>
      <c r="CJ44" s="41">
        <f t="shared" si="17"/>
        <v>-3.234068041682397E-5</v>
      </c>
      <c r="CK44" s="41">
        <f t="shared" si="18"/>
        <v>-2.4067229998497764E-5</v>
      </c>
      <c r="CL44" s="41">
        <f t="shared" si="19"/>
        <v>-8.6632333665194642E-5</v>
      </c>
      <c r="CM44" s="41">
        <f t="shared" si="20"/>
        <v>-7.5801804649223365E-5</v>
      </c>
      <c r="CN44" s="81">
        <f t="shared" si="21"/>
        <v>-8.6299868559508829E-5</v>
      </c>
      <c r="CO44" s="81">
        <f t="shared" si="22"/>
        <v>-8.6169045738468983E-5</v>
      </c>
      <c r="CP44" s="81">
        <f t="shared" si="23"/>
        <v>-8.640335162934945E-5</v>
      </c>
      <c r="CQ44" s="81">
        <f t="shared" si="24"/>
        <v>-8.3253962477080251E-5</v>
      </c>
      <c r="CR44" s="80">
        <f t="shared" si="12"/>
        <v>-8.6436148529826768E-5</v>
      </c>
      <c r="CS44" s="80">
        <f t="shared" si="13"/>
        <v>-8.6019499042335116E-5</v>
      </c>
      <c r="CT44" s="81">
        <f t="shared" si="25"/>
        <v>-8.6322555023825407E-5</v>
      </c>
    </row>
    <row r="45" spans="1:98">
      <c r="A45" s="94" t="s">
        <v>209</v>
      </c>
      <c r="B45" s="76">
        <v>582716.48440300231</v>
      </c>
      <c r="C45" s="76">
        <v>9566.6957160000366</v>
      </c>
      <c r="D45" s="76">
        <v>8095.8091510000195</v>
      </c>
      <c r="E45" s="76">
        <v>59408.40659499992</v>
      </c>
      <c r="F45" s="76">
        <v>50346.107397999942</v>
      </c>
      <c r="G45" s="76">
        <v>4423.3696479999926</v>
      </c>
      <c r="H45" s="76">
        <v>137521.25138999967</v>
      </c>
      <c r="I45" s="76">
        <v>5056.8342030000267</v>
      </c>
      <c r="J45" s="76">
        <v>1355.7197280000055</v>
      </c>
      <c r="K45" s="76">
        <v>10100.111072999971</v>
      </c>
      <c r="L45" s="76">
        <v>11365.449460999973</v>
      </c>
      <c r="M45" s="76">
        <v>1545.5202989999968</v>
      </c>
      <c r="N45" s="76">
        <v>817.95084499999859</v>
      </c>
      <c r="O45" s="76">
        <v>1468.6961960000031</v>
      </c>
      <c r="P45" s="94"/>
      <c r="Q45" s="94" t="s">
        <v>209</v>
      </c>
      <c r="R45" s="76">
        <v>9499.6394188684862</v>
      </c>
      <c r="S45" s="76">
        <v>1639.7641921695983</v>
      </c>
      <c r="T45" s="76">
        <v>1545.5477088459661</v>
      </c>
      <c r="U45" s="76">
        <v>5056.9242672101518</v>
      </c>
      <c r="V45" s="76">
        <v>5056.9242672101518</v>
      </c>
      <c r="W45" s="76">
        <v>2669.4554391241263</v>
      </c>
      <c r="X45" s="76">
        <v>149.04679039503753</v>
      </c>
      <c r="Y45" s="76">
        <v>1355.7435507868533</v>
      </c>
      <c r="Z45" s="76">
        <v>817.96557182332356</v>
      </c>
      <c r="AA45" s="76">
        <v>15586.871240248929</v>
      </c>
      <c r="AB45" s="76">
        <v>582724.79767299211</v>
      </c>
      <c r="AC45" s="76">
        <v>3886.2405805682397</v>
      </c>
      <c r="AD45" s="76">
        <v>2293.3249509229568</v>
      </c>
      <c r="AE45" s="76">
        <v>800.64078129221127</v>
      </c>
      <c r="AF45" s="76">
        <v>681.44945635745853</v>
      </c>
      <c r="AG45" s="76">
        <v>1075.3723056072481</v>
      </c>
      <c r="AH45" s="76">
        <v>10100.289818847217</v>
      </c>
      <c r="AI45" s="76">
        <v>10100.289818847217</v>
      </c>
      <c r="AJ45" s="76">
        <v>79608443.53273347</v>
      </c>
      <c r="AK45" s="76">
        <v>0</v>
      </c>
      <c r="AL45" s="76">
        <v>1562.9665966661125</v>
      </c>
      <c r="AM45" s="76">
        <v>274.67947338425705</v>
      </c>
      <c r="AN45" s="76">
        <v>13164.169715317759</v>
      </c>
      <c r="AO45" s="76">
        <v>1894.9735781042239</v>
      </c>
      <c r="AP45" s="76">
        <v>11365.68668808745</v>
      </c>
      <c r="AQ45" s="76">
        <v>1468.7221370878774</v>
      </c>
      <c r="AR45" s="76">
        <v>9566.833553567476</v>
      </c>
      <c r="AS45" s="76">
        <v>0</v>
      </c>
      <c r="AT45" s="76">
        <v>142018.07949618212</v>
      </c>
      <c r="AU45" s="76">
        <v>7286.3761818055846</v>
      </c>
      <c r="AV45" s="76">
        <v>809.59763175681712</v>
      </c>
      <c r="AW45" s="76">
        <v>8095.9738135624029</v>
      </c>
      <c r="AX45" s="76">
        <v>0</v>
      </c>
      <c r="AY45" s="76">
        <v>6023.2178558173428</v>
      </c>
      <c r="AZ45" s="76">
        <v>0.20645061680311955</v>
      </c>
      <c r="BA45" s="76">
        <v>36855.123955852498</v>
      </c>
      <c r="BB45" s="76">
        <v>0</v>
      </c>
      <c r="BC45" s="76">
        <v>365.23272421527025</v>
      </c>
      <c r="BD45" s="76">
        <v>4389.88372796982</v>
      </c>
      <c r="BE45" s="76">
        <v>0.58238829423542071</v>
      </c>
      <c r="BF45" s="76">
        <v>0</v>
      </c>
      <c r="BG45" s="76">
        <v>441.95177443651522</v>
      </c>
      <c r="BH45" s="76">
        <v>59407.477347183805</v>
      </c>
      <c r="BI45" s="76">
        <v>50345.040972703959</v>
      </c>
      <c r="BJ45" s="76">
        <v>9062.4363744798484</v>
      </c>
      <c r="BK45" s="76">
        <v>17.164505230850377</v>
      </c>
      <c r="BL45" s="76">
        <v>0.19325358080379415</v>
      </c>
      <c r="BM45" s="76">
        <v>258.93402387411601</v>
      </c>
      <c r="BN45" s="76">
        <v>200.62896336701994</v>
      </c>
      <c r="BO45" s="76">
        <v>18189.595716565087</v>
      </c>
      <c r="BP45" s="76">
        <v>81.798623608945249</v>
      </c>
      <c r="BQ45" s="76">
        <v>102.93862598278191</v>
      </c>
      <c r="BR45" s="76">
        <v>25985.028473594695</v>
      </c>
      <c r="BS45" s="76">
        <v>1083.860963811584</v>
      </c>
      <c r="BT45" s="76">
        <v>3.409734233282848</v>
      </c>
      <c r="BU45" s="76">
        <v>307.22637053495151</v>
      </c>
      <c r="BV45" s="76">
        <v>0.26561659877343652</v>
      </c>
      <c r="BW45" s="76">
        <v>4423.4477229705162</v>
      </c>
      <c r="BX45" s="76">
        <v>35505.752635971519</v>
      </c>
      <c r="BY45" s="76">
        <v>0</v>
      </c>
      <c r="BZ45" s="76">
        <v>1703.2309045358993</v>
      </c>
      <c r="CA45" s="76">
        <v>5612.8194376934907</v>
      </c>
      <c r="CB45" s="76">
        <v>0</v>
      </c>
      <c r="CC45" s="76">
        <v>19768.603948705688</v>
      </c>
      <c r="CD45" s="76">
        <v>137523.23134508615</v>
      </c>
      <c r="CE45" s="76">
        <v>4273.0506152225407</v>
      </c>
      <c r="CF45" s="76"/>
      <c r="CG45" s="41">
        <f t="shared" si="14"/>
        <v>1.4266406069350959E-5</v>
      </c>
      <c r="CH45" s="41">
        <f t="shared" si="15"/>
        <v>1.4408064344399463E-5</v>
      </c>
      <c r="CI45" s="41">
        <f t="shared" si="16"/>
        <v>2.0339234696894453E-5</v>
      </c>
      <c r="CJ45" s="41">
        <f t="shared" si="17"/>
        <v>-1.5641688935540372E-5</v>
      </c>
      <c r="CK45" s="41">
        <f t="shared" si="18"/>
        <v>-2.1181881799774918E-5</v>
      </c>
      <c r="CL45" s="41">
        <f t="shared" si="19"/>
        <v>1.765056432914929E-5</v>
      </c>
      <c r="CM45" s="41">
        <f t="shared" si="20"/>
        <v>1.4397448150537486E-5</v>
      </c>
      <c r="CN45" s="81">
        <f t="shared" si="21"/>
        <v>1.7810394114100222E-5</v>
      </c>
      <c r="CO45" s="81">
        <f t="shared" si="22"/>
        <v>1.7572058852461269E-5</v>
      </c>
      <c r="CP45" s="81">
        <f t="shared" si="23"/>
        <v>1.7697414014005181E-5</v>
      </c>
      <c r="CQ45" s="81">
        <f t="shared" si="24"/>
        <v>2.0872653412491434E-5</v>
      </c>
      <c r="CR45" s="80">
        <f t="shared" si="12"/>
        <v>1.7735028124182279E-5</v>
      </c>
      <c r="CS45" s="80">
        <f t="shared" si="13"/>
        <v>1.800453342029784E-5</v>
      </c>
      <c r="CT45" s="81">
        <f t="shared" si="25"/>
        <v>1.7662664303886942E-5</v>
      </c>
    </row>
    <row r="46" spans="1:98">
      <c r="A46" s="94" t="s">
        <v>210</v>
      </c>
      <c r="B46" s="76">
        <v>237.69011900000004</v>
      </c>
      <c r="C46" s="76">
        <v>3.9007030000000009</v>
      </c>
      <c r="D46" s="76">
        <v>3.2223600000000001</v>
      </c>
      <c r="E46" s="76">
        <v>24.161324000000004</v>
      </c>
      <c r="F46" s="76">
        <v>20.475692999999996</v>
      </c>
      <c r="G46" s="76">
        <v>1.7798510000000001</v>
      </c>
      <c r="H46" s="76">
        <v>56.072613999999994</v>
      </c>
      <c r="I46" s="76">
        <v>1.7328979999999998</v>
      </c>
      <c r="J46" s="76">
        <v>1.0000960000000001</v>
      </c>
      <c r="K46" s="76">
        <v>3.5912619999999995</v>
      </c>
      <c r="L46" s="76">
        <v>2.3729620000000002</v>
      </c>
      <c r="M46" s="76">
        <v>0.52914600000000001</v>
      </c>
      <c r="N46" s="76">
        <v>0.12728200000000001</v>
      </c>
      <c r="O46" s="76">
        <v>0.50368100000000005</v>
      </c>
      <c r="P46" s="94"/>
      <c r="Q46" s="94" t="s">
        <v>210</v>
      </c>
      <c r="R46" s="76">
        <v>3.5318920135654803</v>
      </c>
      <c r="S46" s="76">
        <v>0.53996550498332752</v>
      </c>
      <c r="T46" s="76">
        <v>0.52914366666750434</v>
      </c>
      <c r="U46" s="76">
        <v>1.7328912725751415</v>
      </c>
      <c r="V46" s="76">
        <v>1.7328912725751415</v>
      </c>
      <c r="W46" s="76">
        <v>1.1534769234279667</v>
      </c>
      <c r="X46" s="76">
        <v>1.1821095444234639</v>
      </c>
      <c r="Y46" s="76">
        <v>1.0000940000767211</v>
      </c>
      <c r="Z46" s="76">
        <v>0.12728048016294805</v>
      </c>
      <c r="AA46" s="76">
        <v>4.9326171889264048</v>
      </c>
      <c r="AB46" s="76">
        <v>237.69006215931699</v>
      </c>
      <c r="AC46" s="76">
        <v>1.9117958838876303</v>
      </c>
      <c r="AD46" s="76">
        <v>0.89022868040245362</v>
      </c>
      <c r="AE46" s="76">
        <v>0.34587629612592802</v>
      </c>
      <c r="AF46" s="76">
        <v>3.9394039295759957E-2</v>
      </c>
      <c r="AG46" s="76">
        <v>0.68591772568439735</v>
      </c>
      <c r="AH46" s="76">
        <v>3.5912581570180286</v>
      </c>
      <c r="AI46" s="76">
        <v>3.5912581570180286</v>
      </c>
      <c r="AJ46" s="76">
        <v>32031.953674498582</v>
      </c>
      <c r="AK46" s="76">
        <v>0</v>
      </c>
      <c r="AL46" s="76">
        <v>0.49859601381416147</v>
      </c>
      <c r="AM46" s="76">
        <v>0.10800956222408879</v>
      </c>
      <c r="AN46" s="76">
        <v>5.3518950323824575</v>
      </c>
      <c r="AO46" s="76">
        <v>0.70324296452432533</v>
      </c>
      <c r="AP46" s="76">
        <v>2.3729696314229183</v>
      </c>
      <c r="AQ46" s="76">
        <v>0.50368145221466953</v>
      </c>
      <c r="AR46" s="76">
        <v>3.9007048339644057</v>
      </c>
      <c r="AS46" s="76">
        <v>0</v>
      </c>
      <c r="AT46" s="76">
        <v>57.74671252280406</v>
      </c>
      <c r="AU46" s="76">
        <v>2.9001262218841801</v>
      </c>
      <c r="AV46" s="76">
        <v>0.32223797534130305</v>
      </c>
      <c r="AW46" s="76">
        <v>3.2223641972254828</v>
      </c>
      <c r="AX46" s="76">
        <v>0</v>
      </c>
      <c r="AY46" s="76">
        <v>2.4250403385031718</v>
      </c>
      <c r="AZ46" s="76">
        <v>5.6046713625115059E-4</v>
      </c>
      <c r="BA46" s="76">
        <v>14.866707884191205</v>
      </c>
      <c r="BB46" s="76">
        <v>2.4233418211279948E-4</v>
      </c>
      <c r="BC46" s="76">
        <v>6.6797653620816036E-2</v>
      </c>
      <c r="BD46" s="76">
        <v>0.71761190054950197</v>
      </c>
      <c r="BE46" s="76">
        <v>2.5949886186389762E-4</v>
      </c>
      <c r="BF46" s="76">
        <v>0</v>
      </c>
      <c r="BG46" s="76">
        <v>1.6167453716717097E-2</v>
      </c>
      <c r="BH46" s="76">
        <v>24.162386907288919</v>
      </c>
      <c r="BI46" s="76">
        <v>20.47675635122814</v>
      </c>
      <c r="BJ46" s="76">
        <v>3.6856305560607816</v>
      </c>
      <c r="BK46" s="76">
        <v>2.1955100117396117E-4</v>
      </c>
      <c r="BL46" s="76">
        <v>4.1600253641759941E-5</v>
      </c>
      <c r="BM46" s="76">
        <v>0.12509908871950046</v>
      </c>
      <c r="BN46" s="76">
        <v>9.8013534174396632E-3</v>
      </c>
      <c r="BO46" s="76">
        <v>7.9842338993700279</v>
      </c>
      <c r="BP46" s="76">
        <v>5.1707264449919257E-2</v>
      </c>
      <c r="BQ46" s="76">
        <v>2.3314342499049252E-2</v>
      </c>
      <c r="BR46" s="76">
        <v>11.405838555531673</v>
      </c>
      <c r="BS46" s="76">
        <v>0.33566512833258927</v>
      </c>
      <c r="BT46" s="76">
        <v>4.0811375849468409E-4</v>
      </c>
      <c r="BU46" s="76">
        <v>7.4413588738790878E-2</v>
      </c>
      <c r="BV46" s="76">
        <v>3.9685421165473418E-5</v>
      </c>
      <c r="BW46" s="76">
        <v>1.7798575276266693</v>
      </c>
      <c r="BX46" s="76">
        <v>14.379189360169645</v>
      </c>
      <c r="BY46" s="76">
        <v>0</v>
      </c>
      <c r="BZ46" s="76">
        <v>1.7585915953361222</v>
      </c>
      <c r="CA46" s="76">
        <v>2.3765518749174643</v>
      </c>
      <c r="CB46" s="76">
        <v>0</v>
      </c>
      <c r="CC46" s="76">
        <v>9.1839403249260076</v>
      </c>
      <c r="CD46" s="76">
        <v>56.072598025761003</v>
      </c>
      <c r="CE46" s="76">
        <v>1.6194599280328712</v>
      </c>
      <c r="CF46" s="76"/>
      <c r="CG46" s="41">
        <f t="shared" si="14"/>
        <v>-2.3913776173380459E-7</v>
      </c>
      <c r="CH46" s="41">
        <f t="shared" si="15"/>
        <v>4.701625334676578E-7</v>
      </c>
      <c r="CI46" s="41">
        <f t="shared" si="16"/>
        <v>1.3025315243260103E-6</v>
      </c>
      <c r="CJ46" s="41">
        <f t="shared" si="17"/>
        <v>4.3992096166386691E-5</v>
      </c>
      <c r="CK46" s="41">
        <f t="shared" si="18"/>
        <v>5.1932368205741142E-5</v>
      </c>
      <c r="CL46" s="41">
        <f t="shared" si="19"/>
        <v>3.6675129936129093E-6</v>
      </c>
      <c r="CM46" s="41">
        <f t="shared" si="20"/>
        <v>-2.8488486360087247E-7</v>
      </c>
      <c r="CN46" s="81">
        <f t="shared" si="21"/>
        <v>-3.8821816738777233E-6</v>
      </c>
      <c r="CO46" s="81">
        <f t="shared" si="22"/>
        <v>-1.9997313047783142E-6</v>
      </c>
      <c r="CP46" s="81">
        <f t="shared" si="23"/>
        <v>-1.0700923438249925E-6</v>
      </c>
      <c r="CQ46" s="81">
        <f t="shared" si="24"/>
        <v>3.2159903605881017E-6</v>
      </c>
      <c r="CR46" s="80">
        <f t="shared" si="12"/>
        <v>-4.4096194541074543E-6</v>
      </c>
      <c r="CS46" s="80">
        <f t="shared" si="13"/>
        <v>-1.1940706871049354E-5</v>
      </c>
      <c r="CT46" s="81">
        <f t="shared" si="25"/>
        <v>8.9781959114702854E-7</v>
      </c>
    </row>
    <row r="47" spans="1:98">
      <c r="A47" s="94" t="s">
        <v>211</v>
      </c>
      <c r="B47" s="76">
        <v>20431.572730999967</v>
      </c>
      <c r="C47" s="76">
        <v>337.71780799999982</v>
      </c>
      <c r="D47" s="76">
        <v>401.4614710000007</v>
      </c>
      <c r="E47" s="76">
        <v>2188.0385920000012</v>
      </c>
      <c r="F47" s="76">
        <v>1854.2699979999963</v>
      </c>
      <c r="G47" s="76">
        <v>191.05570100000008</v>
      </c>
      <c r="H47" s="76">
        <v>4854.6932980000047</v>
      </c>
      <c r="I47" s="76">
        <v>185.6049780000003</v>
      </c>
      <c r="J47" s="76">
        <v>107.11724400000007</v>
      </c>
      <c r="K47" s="76">
        <v>384.64827799999983</v>
      </c>
      <c r="L47" s="76">
        <v>254.15998999999988</v>
      </c>
      <c r="M47" s="76">
        <v>56.674765999999956</v>
      </c>
      <c r="N47" s="76">
        <v>13.633102000000012</v>
      </c>
      <c r="O47" s="76">
        <v>53.948123000000031</v>
      </c>
      <c r="P47" s="94"/>
      <c r="Q47" s="94" t="s">
        <v>211</v>
      </c>
      <c r="R47" s="76">
        <v>291.55381652906118</v>
      </c>
      <c r="S47" s="76">
        <v>44.573526581651024</v>
      </c>
      <c r="T47" s="76">
        <v>56.674733613306238</v>
      </c>
      <c r="U47" s="76">
        <v>185.60490149555645</v>
      </c>
      <c r="V47" s="76">
        <v>185.60490149555645</v>
      </c>
      <c r="W47" s="76">
        <v>95.218160247456368</v>
      </c>
      <c r="X47" s="76">
        <v>97.582051731979533</v>
      </c>
      <c r="Y47" s="76">
        <v>107.11716508668944</v>
      </c>
      <c r="Z47" s="76">
        <v>13.633101317124574</v>
      </c>
      <c r="AA47" s="76">
        <v>407.18239257853878</v>
      </c>
      <c r="AB47" s="76">
        <v>20431.559365309618</v>
      </c>
      <c r="AC47" s="76">
        <v>157.81658470799675</v>
      </c>
      <c r="AD47" s="76">
        <v>73.487505873745505</v>
      </c>
      <c r="AE47" s="76">
        <v>28.551861691250835</v>
      </c>
      <c r="AF47" s="76">
        <v>3.2519512646355344</v>
      </c>
      <c r="AG47" s="76">
        <v>56.6217489923865</v>
      </c>
      <c r="AH47" s="76">
        <v>384.6480180791815</v>
      </c>
      <c r="AI47" s="76">
        <v>384.6480180791815</v>
      </c>
      <c r="AJ47" s="76">
        <v>3430830.3713136781</v>
      </c>
      <c r="AK47" s="76">
        <v>0</v>
      </c>
      <c r="AL47" s="76">
        <v>41.158446744338775</v>
      </c>
      <c r="AM47" s="76">
        <v>8.91605219788973</v>
      </c>
      <c r="AN47" s="76">
        <v>441.79313988660914</v>
      </c>
      <c r="AO47" s="76">
        <v>58.052038249209893</v>
      </c>
      <c r="AP47" s="76">
        <v>254.16058067717194</v>
      </c>
      <c r="AQ47" s="76">
        <v>53.948031474346195</v>
      </c>
      <c r="AR47" s="76">
        <v>337.71757539650667</v>
      </c>
      <c r="AS47" s="76">
        <v>0</v>
      </c>
      <c r="AT47" s="76">
        <v>4992.8874457403954</v>
      </c>
      <c r="AU47" s="76">
        <v>361.31504708362678</v>
      </c>
      <c r="AV47" s="76">
        <v>40.146133745108209</v>
      </c>
      <c r="AW47" s="76">
        <v>401.46118082873494</v>
      </c>
      <c r="AX47" s="76">
        <v>0</v>
      </c>
      <c r="AY47" s="76">
        <v>200.18490017441533</v>
      </c>
      <c r="AZ47" s="76">
        <v>5.1990190780711765E-2</v>
      </c>
      <c r="BA47" s="76">
        <v>1227.2314264225599</v>
      </c>
      <c r="BB47" s="76">
        <v>2.1632508255989679E-2</v>
      </c>
      <c r="BC47" s="76">
        <v>6.2667655125139863</v>
      </c>
      <c r="BD47" s="76">
        <v>67.081697055947799</v>
      </c>
      <c r="BE47" s="76">
        <v>2.0136002428732837E-2</v>
      </c>
      <c r="BF47" s="76">
        <v>0</v>
      </c>
      <c r="BG47" s="76">
        <v>1.5181479118889758</v>
      </c>
      <c r="BH47" s="76">
        <v>2188.1375255198782</v>
      </c>
      <c r="BI47" s="76">
        <v>1854.3691677356346</v>
      </c>
      <c r="BJ47" s="76">
        <v>333.76835778424459</v>
      </c>
      <c r="BK47" s="76">
        <v>1.9914825274348666E-2</v>
      </c>
      <c r="BL47" s="76">
        <v>3.5593018832873104E-3</v>
      </c>
      <c r="BM47" s="76">
        <v>9.3571348451418395</v>
      </c>
      <c r="BN47" s="76">
        <v>0.93111742847269308</v>
      </c>
      <c r="BO47" s="76">
        <v>722.74279481616225</v>
      </c>
      <c r="BP47" s="76">
        <v>4.7949060317796262</v>
      </c>
      <c r="BQ47" s="76">
        <v>2.1538186731372329</v>
      </c>
      <c r="BR47" s="76">
        <v>1032.4749401795664</v>
      </c>
      <c r="BS47" s="76">
        <v>27.708833375124055</v>
      </c>
      <c r="BT47" s="76">
        <v>3.7762133657633208E-2</v>
      </c>
      <c r="BU47" s="76">
        <v>6.8895956240458132</v>
      </c>
      <c r="BV47" s="76">
        <v>3.2546946964169378E-3</v>
      </c>
      <c r="BW47" s="76">
        <v>191.05554733078694</v>
      </c>
      <c r="BX47" s="76">
        <v>1186.9874118529342</v>
      </c>
      <c r="BY47" s="76">
        <v>0</v>
      </c>
      <c r="BZ47" s="76">
        <v>145.170129258213</v>
      </c>
      <c r="CA47" s="76">
        <v>196.18256075868658</v>
      </c>
      <c r="CB47" s="76">
        <v>0</v>
      </c>
      <c r="CC47" s="76">
        <v>758.12511085050346</v>
      </c>
      <c r="CD47" s="76">
        <v>4854.6897084552784</v>
      </c>
      <c r="CE47" s="76">
        <v>133.685496082171</v>
      </c>
      <c r="CF47" s="76"/>
      <c r="CG47" s="41">
        <f t="shared" si="14"/>
        <v>-6.5416845413666722E-7</v>
      </c>
      <c r="CH47" s="41">
        <f t="shared" si="15"/>
        <v>-6.8875104491288473E-7</v>
      </c>
      <c r="CI47" s="41">
        <f t="shared" si="16"/>
        <v>-7.2278733258655198E-7</v>
      </c>
      <c r="CJ47" s="41">
        <f t="shared" si="17"/>
        <v>4.5215619248518592E-5</v>
      </c>
      <c r="CK47" s="41">
        <f t="shared" si="18"/>
        <v>5.3481820740902878E-5</v>
      </c>
      <c r="CL47" s="41">
        <f t="shared" si="19"/>
        <v>-8.0431629280760175E-7</v>
      </c>
      <c r="CM47" s="41">
        <f t="shared" si="20"/>
        <v>-7.3939680757771313E-7</v>
      </c>
      <c r="CN47" s="81">
        <f t="shared" si="21"/>
        <v>-4.1218961192821127E-7</v>
      </c>
      <c r="CO47" s="81">
        <f t="shared" si="22"/>
        <v>-7.3670034519300753E-7</v>
      </c>
      <c r="CP47" s="81">
        <f t="shared" si="23"/>
        <v>-6.7573633681241369E-7</v>
      </c>
      <c r="CQ47" s="81">
        <f t="shared" si="24"/>
        <v>2.3240368086891873E-6</v>
      </c>
      <c r="CR47" s="80">
        <f t="shared" si="12"/>
        <v>-5.7144821238375021E-7</v>
      </c>
      <c r="CS47" s="80">
        <f t="shared" si="13"/>
        <v>-5.0089512861706864E-8</v>
      </c>
      <c r="CT47" s="81">
        <f t="shared" si="25"/>
        <v>-1.6965493653282352E-6</v>
      </c>
    </row>
    <row r="48" spans="1:98">
      <c r="A48" s="94" t="s">
        <v>212</v>
      </c>
      <c r="B48" s="76">
        <v>582859.26124400285</v>
      </c>
      <c r="C48" s="76">
        <v>9551.7447100000609</v>
      </c>
      <c r="D48" s="76">
        <v>7207.3948640000363</v>
      </c>
      <c r="E48" s="76">
        <v>58627.793315000068</v>
      </c>
      <c r="F48" s="76">
        <v>49684.57057400007</v>
      </c>
      <c r="G48" s="76">
        <v>4152.1824150000048</v>
      </c>
      <c r="H48" s="76">
        <v>137306.33047899982</v>
      </c>
      <c r="I48" s="76">
        <v>4747.7666009999857</v>
      </c>
      <c r="J48" s="76">
        <v>1272.8596130000012</v>
      </c>
      <c r="K48" s="76">
        <v>9482.804371999966</v>
      </c>
      <c r="L48" s="76">
        <v>10670.806781000027</v>
      </c>
      <c r="M48" s="76">
        <v>1451.0600740000023</v>
      </c>
      <c r="N48" s="76">
        <v>767.95866199999477</v>
      </c>
      <c r="O48" s="76">
        <v>1378.9312800000084</v>
      </c>
      <c r="P48" s="94"/>
      <c r="Q48" s="94" t="s">
        <v>212</v>
      </c>
      <c r="R48" s="76">
        <v>9638.7123890246221</v>
      </c>
      <c r="S48" s="76">
        <v>1663.7701161410212</v>
      </c>
      <c r="T48" s="76">
        <v>1451.0594972780621</v>
      </c>
      <c r="U48" s="76">
        <v>4746.6826743691963</v>
      </c>
      <c r="V48" s="76">
        <v>4746.6826743691963</v>
      </c>
      <c r="W48" s="76">
        <v>2708.5355128575175</v>
      </c>
      <c r="X48" s="76">
        <v>151.22893548532983</v>
      </c>
      <c r="Y48" s="76">
        <v>1272.5687706681124</v>
      </c>
      <c r="Z48" s="76">
        <v>767.9584131123919</v>
      </c>
      <c r="AA48" s="76">
        <v>15815.059471227516</v>
      </c>
      <c r="AB48" s="76">
        <v>582859.04905458144</v>
      </c>
      <c r="AC48" s="76">
        <v>3943.1343193032399</v>
      </c>
      <c r="AD48" s="76">
        <v>2326.8987313033867</v>
      </c>
      <c r="AE48" s="76">
        <v>812.36201033740429</v>
      </c>
      <c r="AF48" s="76">
        <v>691.4257254350108</v>
      </c>
      <c r="AG48" s="76">
        <v>1091.1155694123427</v>
      </c>
      <c r="AH48" s="76">
        <v>9480.5803343495718</v>
      </c>
      <c r="AI48" s="76">
        <v>9480.5803343495718</v>
      </c>
      <c r="AJ48" s="76">
        <v>74741517.849475801</v>
      </c>
      <c r="AK48" s="76">
        <v>0</v>
      </c>
      <c r="AL48" s="76">
        <v>1585.8480175984942</v>
      </c>
      <c r="AM48" s="76">
        <v>278.70068434809031</v>
      </c>
      <c r="AN48" s="76">
        <v>13356.89102397802</v>
      </c>
      <c r="AO48" s="76">
        <v>1922.7154816629352</v>
      </c>
      <c r="AP48" s="76">
        <v>10668.300526990437</v>
      </c>
      <c r="AQ48" s="76">
        <v>1378.6162931157526</v>
      </c>
      <c r="AR48" s="76">
        <v>9551.7415881953548</v>
      </c>
      <c r="AS48" s="76">
        <v>0</v>
      </c>
      <c r="AT48" s="76">
        <v>141866.9570439668</v>
      </c>
      <c r="AU48" s="76">
        <v>6486.6520053492941</v>
      </c>
      <c r="AV48" s="76">
        <v>720.73928364227811</v>
      </c>
      <c r="AW48" s="76">
        <v>7207.3912889915709</v>
      </c>
      <c r="AX48" s="76">
        <v>0</v>
      </c>
      <c r="AY48" s="76">
        <v>6111.3956202643494</v>
      </c>
      <c r="AZ48" s="76">
        <v>0.22544792353701956</v>
      </c>
      <c r="BA48" s="76">
        <v>37394.676224454044</v>
      </c>
      <c r="BB48" s="76">
        <v>0</v>
      </c>
      <c r="BC48" s="76">
        <v>347.20797776385183</v>
      </c>
      <c r="BD48" s="76">
        <v>4194.9529384355992</v>
      </c>
      <c r="BE48" s="76">
        <v>0.56359368164486856</v>
      </c>
      <c r="BF48" s="76">
        <v>0</v>
      </c>
      <c r="BG48" s="76">
        <v>419.60729349030225</v>
      </c>
      <c r="BH48" s="76">
        <v>58625.938815876718</v>
      </c>
      <c r="BI48" s="76">
        <v>49682.719056029637</v>
      </c>
      <c r="BJ48" s="76">
        <v>8943.2197598471103</v>
      </c>
      <c r="BK48" s="76">
        <v>16.48711429649962</v>
      </c>
      <c r="BL48" s="76">
        <v>0.18344863242006859</v>
      </c>
      <c r="BM48" s="76">
        <v>246.95869307274705</v>
      </c>
      <c r="BN48" s="76">
        <v>195.61500097184145</v>
      </c>
      <c r="BO48" s="76">
        <v>18029.662422203295</v>
      </c>
      <c r="BP48" s="76">
        <v>78.925398780733815</v>
      </c>
      <c r="BQ48" s="76">
        <v>100.15631335808018</v>
      </c>
      <c r="BR48" s="76">
        <v>25756.614102930496</v>
      </c>
      <c r="BS48" s="76">
        <v>1099.7284653833808</v>
      </c>
      <c r="BT48" s="76">
        <v>3.2420576554947456</v>
      </c>
      <c r="BU48" s="76">
        <v>292.0661142286304</v>
      </c>
      <c r="BV48" s="76">
        <v>0.25113860443735292</v>
      </c>
      <c r="BW48" s="76">
        <v>4152.1808976111379</v>
      </c>
      <c r="BX48" s="76">
        <v>36025.546636555489</v>
      </c>
      <c r="BY48" s="76">
        <v>0</v>
      </c>
      <c r="BZ48" s="76">
        <v>1728.1657062369186</v>
      </c>
      <c r="CA48" s="76">
        <v>5694.9895099025043</v>
      </c>
      <c r="CB48" s="76">
        <v>0</v>
      </c>
      <c r="CC48" s="76">
        <v>20058.011594537475</v>
      </c>
      <c r="CD48" s="76">
        <v>137306.2863009045</v>
      </c>
      <c r="CE48" s="76">
        <v>4335.6071864416708</v>
      </c>
      <c r="CF48" s="76"/>
      <c r="CG48" s="41">
        <f t="shared" si="14"/>
        <v>-3.6404915477206093E-7</v>
      </c>
      <c r="CH48" s="41">
        <f t="shared" si="15"/>
        <v>-3.2683083571414299E-7</v>
      </c>
      <c r="CI48" s="41">
        <f t="shared" si="16"/>
        <v>-4.960195095125491E-7</v>
      </c>
      <c r="CJ48" s="41">
        <f t="shared" si="17"/>
        <v>-3.1631740143898152E-5</v>
      </c>
      <c r="CK48" s="41">
        <f t="shared" si="18"/>
        <v>-3.7265451810154769E-5</v>
      </c>
      <c r="CL48" s="41">
        <f t="shared" si="19"/>
        <v>-3.6544369086609655E-7</v>
      </c>
      <c r="CM48" s="41">
        <f t="shared" si="20"/>
        <v>-3.217484231931841E-7</v>
      </c>
      <c r="CN48" s="81">
        <f t="shared" si="21"/>
        <v>-2.2830242551541877E-4</v>
      </c>
      <c r="CO48" s="81">
        <f t="shared" si="22"/>
        <v>-2.2849521574758698E-4</v>
      </c>
      <c r="CP48" s="81">
        <f t="shared" si="23"/>
        <v>-2.3453374794497702E-4</v>
      </c>
      <c r="CQ48" s="81">
        <f t="shared" si="24"/>
        <v>-2.3487015190380334E-4</v>
      </c>
      <c r="CR48" s="80">
        <f t="shared" si="12"/>
        <v>-3.9744870011906207E-7</v>
      </c>
      <c r="CS48" s="80">
        <f t="shared" si="13"/>
        <v>-3.2408984388696647E-7</v>
      </c>
      <c r="CT48" s="81">
        <f t="shared" si="25"/>
        <v>-2.2842826819901934E-4</v>
      </c>
    </row>
    <row r="49" spans="1:98">
      <c r="A49" s="94" t="s">
        <v>213</v>
      </c>
      <c r="B49" s="76">
        <v>20432.162568000018</v>
      </c>
      <c r="C49" s="76">
        <v>337.98763099999996</v>
      </c>
      <c r="D49" s="76">
        <v>414.86277200000029</v>
      </c>
      <c r="E49" s="76">
        <v>2200.0594639999977</v>
      </c>
      <c r="F49" s="76">
        <v>1864.4571649999996</v>
      </c>
      <c r="G49" s="76">
        <v>195.15563100000008</v>
      </c>
      <c r="H49" s="76">
        <v>4858.5721269999976</v>
      </c>
      <c r="I49" s="76">
        <v>190.00689600000004</v>
      </c>
      <c r="J49" s="76">
        <v>109.65771399999997</v>
      </c>
      <c r="K49" s="76">
        <v>393.77085200000045</v>
      </c>
      <c r="L49" s="76">
        <v>260.18781400000012</v>
      </c>
      <c r="M49" s="76">
        <v>58.018886000000016</v>
      </c>
      <c r="N49" s="76">
        <v>13.956433000000004</v>
      </c>
      <c r="O49" s="76">
        <v>55.227603999999957</v>
      </c>
      <c r="P49" s="94"/>
      <c r="Q49" s="94" t="s">
        <v>213</v>
      </c>
      <c r="R49" s="76">
        <v>290.0851368541019</v>
      </c>
      <c r="S49" s="76">
        <v>44.348995975553365</v>
      </c>
      <c r="T49" s="76">
        <v>58.018874506915715</v>
      </c>
      <c r="U49" s="76">
        <v>190.00680682585858</v>
      </c>
      <c r="V49" s="76">
        <v>190.00680682585858</v>
      </c>
      <c r="W49" s="76">
        <v>94.738477798025741</v>
      </c>
      <c r="X49" s="76">
        <v>97.090383144586156</v>
      </c>
      <c r="Y49" s="76">
        <v>109.65766620397828</v>
      </c>
      <c r="Z49" s="76">
        <v>13.956430850783679</v>
      </c>
      <c r="AA49" s="76">
        <v>405.13111578286254</v>
      </c>
      <c r="AB49" s="76">
        <v>20432.154958003055</v>
      </c>
      <c r="AC49" s="76">
        <v>157.02157190927426</v>
      </c>
      <c r="AD49" s="76">
        <v>73.117331404021471</v>
      </c>
      <c r="AE49" s="76">
        <v>28.408035628193613</v>
      </c>
      <c r="AF49" s="76">
        <v>3.2355657787715053</v>
      </c>
      <c r="AG49" s="76">
        <v>56.336511882817454</v>
      </c>
      <c r="AH49" s="76">
        <v>393.7707513834352</v>
      </c>
      <c r="AI49" s="76">
        <v>393.7707513834352</v>
      </c>
      <c r="AJ49" s="76">
        <v>3512198.8493924616</v>
      </c>
      <c r="AK49" s="76">
        <v>0</v>
      </c>
      <c r="AL49" s="76">
        <v>40.951109738223096</v>
      </c>
      <c r="AM49" s="76">
        <v>8.871125204700073</v>
      </c>
      <c r="AN49" s="76">
        <v>439.56749793753369</v>
      </c>
      <c r="AO49" s="76">
        <v>57.759569841520758</v>
      </c>
      <c r="AP49" s="76">
        <v>260.18854177362499</v>
      </c>
      <c r="AQ49" s="76">
        <v>55.227542644555463</v>
      </c>
      <c r="AR49" s="76">
        <v>337.98750795207155</v>
      </c>
      <c r="AS49" s="76">
        <v>0</v>
      </c>
      <c r="AT49" s="76">
        <v>4996.071632401332</v>
      </c>
      <c r="AU49" s="76">
        <v>373.37629135226001</v>
      </c>
      <c r="AV49" s="76">
        <v>41.486279346528001</v>
      </c>
      <c r="AW49" s="76">
        <v>414.86257069878798</v>
      </c>
      <c r="AX49" s="76">
        <v>0</v>
      </c>
      <c r="AY49" s="76">
        <v>199.17640757077663</v>
      </c>
      <c r="AZ49" s="76">
        <v>5.2374510226690249E-2</v>
      </c>
      <c r="BA49" s="76">
        <v>1221.048937465901</v>
      </c>
      <c r="BB49" s="76">
        <v>2.1726472663238485E-2</v>
      </c>
      <c r="BC49" s="76">
        <v>6.3186001768106834</v>
      </c>
      <c r="BD49" s="76">
        <v>67.617836142903585</v>
      </c>
      <c r="BE49" s="76">
        <v>1.9977607876563205E-2</v>
      </c>
      <c r="BF49" s="76">
        <v>0</v>
      </c>
      <c r="BG49" s="76">
        <v>1.5308103500829489</v>
      </c>
      <c r="BH49" s="76">
        <v>2200.1599647732132</v>
      </c>
      <c r="BI49" s="76">
        <v>1864.5577709715076</v>
      </c>
      <c r="BJ49" s="76">
        <v>335.6021938017052</v>
      </c>
      <c r="BK49" s="76">
        <v>2.002672950434586E-2</v>
      </c>
      <c r="BL49" s="76">
        <v>3.5622091625853599E-3</v>
      </c>
      <c r="BM49" s="76">
        <v>9.2508320739320009</v>
      </c>
      <c r="BN49" s="76">
        <v>0.93971400422185136</v>
      </c>
      <c r="BO49" s="76">
        <v>726.68926419969455</v>
      </c>
      <c r="BP49" s="76">
        <v>4.8302345867711658</v>
      </c>
      <c r="BQ49" s="76">
        <v>2.1690501443035322</v>
      </c>
      <c r="BR49" s="76">
        <v>1038.1129767478519</v>
      </c>
      <c r="BS49" s="76">
        <v>27.569245693920241</v>
      </c>
      <c r="BT49" s="76">
        <v>3.8033832960201047E-2</v>
      </c>
      <c r="BU49" s="76">
        <v>6.9395057527406205</v>
      </c>
      <c r="BV49" s="76">
        <v>3.2454298012753731E-3</v>
      </c>
      <c r="BW49" s="76">
        <v>195.15558902583274</v>
      </c>
      <c r="BX49" s="76">
        <v>1181.007674968313</v>
      </c>
      <c r="BY49" s="76">
        <v>0</v>
      </c>
      <c r="BZ49" s="76">
        <v>144.43875924763239</v>
      </c>
      <c r="CA49" s="76">
        <v>195.19426457774568</v>
      </c>
      <c r="CB49" s="76">
        <v>0</v>
      </c>
      <c r="CC49" s="76">
        <v>754.30588846198532</v>
      </c>
      <c r="CD49" s="76">
        <v>4858.5703656255318</v>
      </c>
      <c r="CE49" s="76">
        <v>133.01194817749868</v>
      </c>
      <c r="CF49" s="76"/>
      <c r="CG49" s="41">
        <f t="shared" si="14"/>
        <v>-3.7245186051790014E-7</v>
      </c>
      <c r="CH49" s="41">
        <f t="shared" si="15"/>
        <v>-3.6406044815225547E-7</v>
      </c>
      <c r="CI49" s="41">
        <f t="shared" si="16"/>
        <v>-4.8522361103618072E-7</v>
      </c>
      <c r="CJ49" s="41">
        <f t="shared" si="17"/>
        <v>4.5680934929298771E-5</v>
      </c>
      <c r="CK49" s="41">
        <f t="shared" si="18"/>
        <v>5.3959926458274406E-5</v>
      </c>
      <c r="CL49" s="41">
        <f t="shared" si="19"/>
        <v>-2.150804828450759E-7</v>
      </c>
      <c r="CM49" s="41">
        <f t="shared" si="20"/>
        <v>-3.625292410496932E-7</v>
      </c>
      <c r="CN49" s="81">
        <f t="shared" si="21"/>
        <v>-4.6932055279093392E-7</v>
      </c>
      <c r="CO49" s="81">
        <f t="shared" si="22"/>
        <v>-4.3586556701159637E-7</v>
      </c>
      <c r="CP49" s="81">
        <f t="shared" si="23"/>
        <v>-2.5552060224204037E-7</v>
      </c>
      <c r="CQ49" s="81">
        <f t="shared" si="24"/>
        <v>2.7971088026200246E-6</v>
      </c>
      <c r="CR49" s="80">
        <f t="shared" si="12"/>
        <v>-1.9809212298820593E-7</v>
      </c>
      <c r="CS49" s="80">
        <f t="shared" si="13"/>
        <v>-1.5399467219949931E-7</v>
      </c>
      <c r="CT49" s="81">
        <f t="shared" si="25"/>
        <v>-1.1109561170520248E-6</v>
      </c>
    </row>
    <row r="50" spans="1:98">
      <c r="A50" s="94" t="s">
        <v>214</v>
      </c>
      <c r="B50" s="76">
        <v>4923.3903279999749</v>
      </c>
      <c r="C50" s="76">
        <v>81.064926999999926</v>
      </c>
      <c r="D50" s="76">
        <v>80.52962700000036</v>
      </c>
      <c r="E50" s="76">
        <v>512.77444800000205</v>
      </c>
      <c r="F50" s="76">
        <v>434.55464000000205</v>
      </c>
      <c r="G50" s="76">
        <v>41.081733999999884</v>
      </c>
      <c r="H50" s="76">
        <v>1165.3078100000027</v>
      </c>
      <c r="I50" s="76">
        <v>39.997895000000078</v>
      </c>
      <c r="J50" s="76">
        <v>23.083826999999989</v>
      </c>
      <c r="K50" s="76">
        <v>82.891818999999799</v>
      </c>
      <c r="L50" s="76">
        <v>54.771521000000064</v>
      </c>
      <c r="M50" s="76">
        <v>12.213427999999908</v>
      </c>
      <c r="N50" s="76">
        <v>2.93780199999998</v>
      </c>
      <c r="O50" s="76">
        <v>11.625782999999929</v>
      </c>
      <c r="P50" s="94"/>
      <c r="Q50" s="94" t="s">
        <v>214</v>
      </c>
      <c r="R50" s="76">
        <v>71.80564563301246</v>
      </c>
      <c r="S50" s="76">
        <v>10.977831216337304</v>
      </c>
      <c r="T50" s="76">
        <v>12.213377077341717</v>
      </c>
      <c r="U50" s="76">
        <v>39.997705643275651</v>
      </c>
      <c r="V50" s="76">
        <v>39.997705643275651</v>
      </c>
      <c r="W50" s="76">
        <v>23.450929673906639</v>
      </c>
      <c r="X50" s="76">
        <v>24.033141405373041</v>
      </c>
      <c r="Y50" s="76">
        <v>23.083719664534701</v>
      </c>
      <c r="Z50" s="76">
        <v>2.9377868581214166</v>
      </c>
      <c r="AA50" s="76">
        <v>100.28340272679574</v>
      </c>
      <c r="AB50" s="76">
        <v>4923.3711227544554</v>
      </c>
      <c r="AC50" s="76">
        <v>38.86804902254368</v>
      </c>
      <c r="AD50" s="76">
        <v>18.098966117656335</v>
      </c>
      <c r="AE50" s="76">
        <v>7.031931113405447</v>
      </c>
      <c r="AF50" s="76">
        <v>0.80090920406265376</v>
      </c>
      <c r="AG50" s="76">
        <v>13.945152745097749</v>
      </c>
      <c r="AH50" s="76">
        <v>82.891401671147548</v>
      </c>
      <c r="AI50" s="76">
        <v>82.891401671147548</v>
      </c>
      <c r="AJ50" s="76">
        <v>739342.66582924116</v>
      </c>
      <c r="AK50" s="76">
        <v>0</v>
      </c>
      <c r="AL50" s="76">
        <v>10.136759612498448</v>
      </c>
      <c r="AM50" s="76">
        <v>2.1958980069380098</v>
      </c>
      <c r="AN50" s="76">
        <v>108.80751619257855</v>
      </c>
      <c r="AO50" s="76">
        <v>14.297405375221594</v>
      </c>
      <c r="AP50" s="76">
        <v>54.771396189693398</v>
      </c>
      <c r="AQ50" s="76">
        <v>11.625719801350035</v>
      </c>
      <c r="AR50" s="76">
        <v>81.064609800977763</v>
      </c>
      <c r="AS50" s="76">
        <v>0</v>
      </c>
      <c r="AT50" s="76">
        <v>1199.3392952925815</v>
      </c>
      <c r="AU50" s="76">
        <v>72.476215251354446</v>
      </c>
      <c r="AV50" s="76">
        <v>8.052924499368924</v>
      </c>
      <c r="AW50" s="76">
        <v>80.529139750723402</v>
      </c>
      <c r="AX50" s="76">
        <v>0</v>
      </c>
      <c r="AY50" s="76">
        <v>49.302775332980595</v>
      </c>
      <c r="AZ50" s="76">
        <v>0</v>
      </c>
      <c r="BA50" s="76">
        <v>302.25014089408569</v>
      </c>
      <c r="BB50" s="76">
        <v>2.6093356051962932E-2</v>
      </c>
      <c r="BC50" s="76">
        <v>2.107174083786659</v>
      </c>
      <c r="BD50" s="76">
        <v>20.724670797687356</v>
      </c>
      <c r="BE50" s="76">
        <v>1.7174389577649544E-2</v>
      </c>
      <c r="BF50" s="76">
        <v>0</v>
      </c>
      <c r="BG50" s="76">
        <v>2.0095287950087357</v>
      </c>
      <c r="BH50" s="76">
        <v>512.78003325216582</v>
      </c>
      <c r="BI50" s="76">
        <v>434.56054538607481</v>
      </c>
      <c r="BJ50" s="76">
        <v>78.219487866091271</v>
      </c>
      <c r="BK50" s="76">
        <v>3.5341094286170951E-3</v>
      </c>
      <c r="BL50" s="76">
        <v>6.4719437195279892E-3</v>
      </c>
      <c r="BM50" s="76">
        <v>1.1565595228095702</v>
      </c>
      <c r="BN50" s="76">
        <v>5.7376942033874022E-2</v>
      </c>
      <c r="BO50" s="76">
        <v>166.69903048771752</v>
      </c>
      <c r="BP50" s="76">
        <v>0.25666590385643495</v>
      </c>
      <c r="BQ50" s="76">
        <v>1.8058766906419312</v>
      </c>
      <c r="BR50" s="76">
        <v>238.12170795482729</v>
      </c>
      <c r="BS50" s="76">
        <v>6.8243042783460508</v>
      </c>
      <c r="BT50" s="76">
        <v>2.653022951658153E-2</v>
      </c>
      <c r="BU50" s="76">
        <v>1.5405449638166411</v>
      </c>
      <c r="BV50" s="76">
        <v>1.6052155942834153E-3</v>
      </c>
      <c r="BW50" s="76">
        <v>41.081526520125429</v>
      </c>
      <c r="BX50" s="76">
        <v>292.33856701144254</v>
      </c>
      <c r="BY50" s="76">
        <v>0</v>
      </c>
      <c r="BZ50" s="76">
        <v>35.753371482229802</v>
      </c>
      <c r="CA50" s="76">
        <v>48.317069838018107</v>
      </c>
      <c r="CB50" s="76">
        <v>0</v>
      </c>
      <c r="CC50" s="76">
        <v>186.71570879396162</v>
      </c>
      <c r="CD50" s="76">
        <v>1165.3031921934337</v>
      </c>
      <c r="CE50" s="76">
        <v>32.924899944144194</v>
      </c>
      <c r="CF50" s="76"/>
      <c r="CG50" s="41">
        <f t="shared" si="14"/>
        <v>-3.9008171686678021E-6</v>
      </c>
      <c r="CH50" s="41">
        <f t="shared" si="15"/>
        <v>-3.9129008549294715E-6</v>
      </c>
      <c r="CI50" s="41">
        <f t="shared" si="16"/>
        <v>-6.0505592178871797E-6</v>
      </c>
      <c r="CJ50" s="41">
        <f t="shared" si="17"/>
        <v>1.0892220128271495E-5</v>
      </c>
      <c r="CK50" s="41">
        <f t="shared" si="18"/>
        <v>1.3589513329680368E-5</v>
      </c>
      <c r="CL50" s="41">
        <f t="shared" si="19"/>
        <v>-5.0504166755586381E-6</v>
      </c>
      <c r="CM50" s="41">
        <f t="shared" si="20"/>
        <v>-3.9627354501797182E-6</v>
      </c>
      <c r="CN50" s="81">
        <f t="shared" si="21"/>
        <v>-4.734167246217803E-6</v>
      </c>
      <c r="CO50" s="81">
        <f t="shared" si="22"/>
        <v>-4.6498124114084699E-6</v>
      </c>
      <c r="CP50" s="81">
        <f t="shared" si="23"/>
        <v>-5.0346205124401547E-6</v>
      </c>
      <c r="CQ50" s="81">
        <f t="shared" si="24"/>
        <v>-2.2787445808886509E-6</v>
      </c>
      <c r="CR50" s="80">
        <f t="shared" si="12"/>
        <v>-4.1693993030875916E-6</v>
      </c>
      <c r="CS50" s="80">
        <f t="shared" si="13"/>
        <v>-5.1541521734414428E-6</v>
      </c>
      <c r="CT50" s="81">
        <f t="shared" si="25"/>
        <v>-5.4360768555367291E-6</v>
      </c>
    </row>
    <row r="51" spans="1:98">
      <c r="A51" s="94" t="s">
        <v>215</v>
      </c>
      <c r="B51" s="76">
        <v>302235.37557299982</v>
      </c>
      <c r="C51" s="76">
        <v>4955.3328880000126</v>
      </c>
      <c r="D51" s="76">
        <v>3859.7842119999932</v>
      </c>
      <c r="E51" s="76">
        <v>30510.178600000017</v>
      </c>
      <c r="F51" s="76">
        <v>25856.083599999969</v>
      </c>
      <c r="G51" s="76">
        <v>2190.5181640000014</v>
      </c>
      <c r="H51" s="76">
        <v>71232.910128999836</v>
      </c>
      <c r="I51" s="76">
        <v>2504.2191649999986</v>
      </c>
      <c r="J51" s="76">
        <v>671.37242600000138</v>
      </c>
      <c r="K51" s="76">
        <v>5001.7246149999946</v>
      </c>
      <c r="L51" s="76">
        <v>5628.3389040000002</v>
      </c>
      <c r="M51" s="76">
        <v>765.36458100000175</v>
      </c>
      <c r="N51" s="76">
        <v>405.06137200000109</v>
      </c>
      <c r="O51" s="76">
        <v>727.3201060000024</v>
      </c>
      <c r="P51" s="94"/>
      <c r="Q51" s="94" t="s">
        <v>215</v>
      </c>
      <c r="R51" s="76">
        <v>4979.1930401256559</v>
      </c>
      <c r="S51" s="76">
        <v>859.47505310117094</v>
      </c>
      <c r="T51" s="76">
        <v>765.36416120809633</v>
      </c>
      <c r="U51" s="76">
        <v>2504.217675982447</v>
      </c>
      <c r="V51" s="76">
        <v>2504.217675982447</v>
      </c>
      <c r="W51" s="76">
        <v>1399.1827771796579</v>
      </c>
      <c r="X51" s="76">
        <v>78.122202615597914</v>
      </c>
      <c r="Y51" s="76">
        <v>671.37211462736423</v>
      </c>
      <c r="Z51" s="76">
        <v>405.06109948210798</v>
      </c>
      <c r="AA51" s="76">
        <v>8169.7871060830785</v>
      </c>
      <c r="AB51" s="76">
        <v>302235.22805992031</v>
      </c>
      <c r="AC51" s="76">
        <v>2036.955517000054</v>
      </c>
      <c r="AD51" s="76">
        <v>1202.0360061310323</v>
      </c>
      <c r="AE51" s="76">
        <v>419.65225148135772</v>
      </c>
      <c r="AF51" s="76">
        <v>357.1785764805694</v>
      </c>
      <c r="AG51" s="76">
        <v>563.65150054646824</v>
      </c>
      <c r="AH51" s="76">
        <v>5001.7217714332692</v>
      </c>
      <c r="AI51" s="76">
        <v>5001.7217714332692</v>
      </c>
      <c r="AJ51" s="76">
        <v>39422554.476988606</v>
      </c>
      <c r="AK51" s="76">
        <v>0</v>
      </c>
      <c r="AL51" s="76">
        <v>819.2219015088092</v>
      </c>
      <c r="AM51" s="76">
        <v>143.97194551415947</v>
      </c>
      <c r="AN51" s="76">
        <v>6899.9398585895415</v>
      </c>
      <c r="AO51" s="76">
        <v>993.24166824907502</v>
      </c>
      <c r="AP51" s="76">
        <v>5628.3522727567533</v>
      </c>
      <c r="AQ51" s="76">
        <v>727.31960669710895</v>
      </c>
      <c r="AR51" s="76">
        <v>4955.3307042947363</v>
      </c>
      <c r="AS51" s="76">
        <v>0</v>
      </c>
      <c r="AT51" s="76">
        <v>73588.845011534242</v>
      </c>
      <c r="AU51" s="76">
        <v>3473.8034580760041</v>
      </c>
      <c r="AV51" s="76">
        <v>385.97817629585376</v>
      </c>
      <c r="AW51" s="76">
        <v>3859.7816343718587</v>
      </c>
      <c r="AX51" s="76">
        <v>0</v>
      </c>
      <c r="AY51" s="76">
        <v>3157.0416794785042</v>
      </c>
      <c r="AZ51" s="76">
        <v>0.31989539529972388</v>
      </c>
      <c r="BA51" s="76">
        <v>19317.445573413755</v>
      </c>
      <c r="BB51" s="76">
        <v>1.2547069520080247</v>
      </c>
      <c r="BC51" s="76">
        <v>196.08375336422009</v>
      </c>
      <c r="BD51" s="76">
        <v>3161.0027845171612</v>
      </c>
      <c r="BE51" s="76">
        <v>0.64795290705395259</v>
      </c>
      <c r="BF51" s="76">
        <v>0</v>
      </c>
      <c r="BG51" s="76">
        <v>305.02510102409104</v>
      </c>
      <c r="BH51" s="76">
        <v>30532.446319652259</v>
      </c>
      <c r="BI51" s="76">
        <v>25878.353103407062</v>
      </c>
      <c r="BJ51" s="76">
        <v>4654.0932162451982</v>
      </c>
      <c r="BK51" s="76">
        <v>0.56384826203547234</v>
      </c>
      <c r="BL51" s="76">
        <v>8.2107225840873668E-2</v>
      </c>
      <c r="BM51" s="76">
        <v>3.9251105024827355</v>
      </c>
      <c r="BN51" s="76">
        <v>49.456804338627734</v>
      </c>
      <c r="BO51" s="76">
        <v>8947.9397448851123</v>
      </c>
      <c r="BP51" s="76">
        <v>59.121719788829168</v>
      </c>
      <c r="BQ51" s="76">
        <v>79.4289034215182</v>
      </c>
      <c r="BR51" s="76">
        <v>12781.728404437137</v>
      </c>
      <c r="BS51" s="76">
        <v>568.10086852768302</v>
      </c>
      <c r="BT51" s="76">
        <v>1.8012485697805849</v>
      </c>
      <c r="BU51" s="76">
        <v>289.92999741587437</v>
      </c>
      <c r="BV51" s="76">
        <v>4.1020399996598282E-2</v>
      </c>
      <c r="BW51" s="76">
        <v>2190.5167455677074</v>
      </c>
      <c r="BX51" s="76">
        <v>18610.182740316639</v>
      </c>
      <c r="BY51" s="76">
        <v>0</v>
      </c>
      <c r="BZ51" s="76">
        <v>892.74060312872552</v>
      </c>
      <c r="CA51" s="76">
        <v>2941.9340110212438</v>
      </c>
      <c r="CB51" s="76">
        <v>0</v>
      </c>
      <c r="CC51" s="76">
        <v>10361.624729344574</v>
      </c>
      <c r="CD51" s="76">
        <v>71232.869779931876</v>
      </c>
      <c r="CE51" s="76">
        <v>2239.7001949263313</v>
      </c>
      <c r="CF51" s="76"/>
      <c r="CG51" s="41">
        <f t="shared" si="14"/>
        <v>-4.8807350640383054E-7</v>
      </c>
      <c r="CH51" s="41">
        <f t="shared" si="15"/>
        <v>-4.4067781634891322E-7</v>
      </c>
      <c r="CI51" s="41">
        <f t="shared" si="16"/>
        <v>-6.67816642836601E-7</v>
      </c>
      <c r="CJ51" s="41">
        <f t="shared" si="17"/>
        <v>7.2984560150171596E-4</v>
      </c>
      <c r="CK51" s="41">
        <f t="shared" si="18"/>
        <v>8.6128679623750232E-4</v>
      </c>
      <c r="CL51" s="41">
        <f t="shared" si="19"/>
        <v>-6.4753276979945406E-7</v>
      </c>
      <c r="CM51" s="41">
        <f t="shared" si="20"/>
        <v>-5.6643857294304566E-7</v>
      </c>
      <c r="CN51" s="81">
        <f t="shared" si="21"/>
        <v>-5.9460352850084166E-7</v>
      </c>
      <c r="CO51" s="81">
        <f t="shared" si="22"/>
        <v>-4.6378526298998846E-7</v>
      </c>
      <c r="CP51" s="81">
        <f t="shared" si="23"/>
        <v>-5.6851725041639985E-7</v>
      </c>
      <c r="CQ51" s="81">
        <f t="shared" si="24"/>
        <v>2.3752579546429549E-6</v>
      </c>
      <c r="CR51" s="80">
        <f t="shared" si="12"/>
        <v>-5.4848619316363027E-7</v>
      </c>
      <c r="CS51" s="80">
        <f t="shared" si="13"/>
        <v>-6.7278173616779613E-7</v>
      </c>
      <c r="CT51" s="81">
        <f t="shared" si="25"/>
        <v>-6.8649675614084813E-7</v>
      </c>
    </row>
    <row r="52" spans="1:98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94"/>
      <c r="Q52" s="94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94"/>
      <c r="CG52" s="94"/>
      <c r="CH52" s="94"/>
      <c r="CI52" s="94"/>
      <c r="CJ52" s="94"/>
      <c r="CK52" s="94"/>
      <c r="CL52" s="94"/>
      <c r="CM52" s="94"/>
      <c r="CR52" s="73"/>
      <c r="CS52" s="73"/>
    </row>
    <row r="53" spans="1:98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94"/>
      <c r="Q53" s="94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94"/>
      <c r="CG53" s="94"/>
      <c r="CH53" s="94"/>
      <c r="CI53" s="94"/>
      <c r="CJ53" s="94"/>
      <c r="CK53" s="94"/>
      <c r="CL53" s="94"/>
      <c r="CM53" s="94"/>
      <c r="CR53" s="73"/>
      <c r="CS53" s="73"/>
    </row>
    <row r="54" spans="1:98">
      <c r="A54" s="94" t="s">
        <v>352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94"/>
      <c r="Q54" s="94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94"/>
      <c r="CG54" s="94"/>
      <c r="CH54" s="94"/>
      <c r="CI54" s="94"/>
      <c r="CJ54" s="94"/>
      <c r="CK54" s="94"/>
      <c r="CL54" s="94"/>
      <c r="CM54" s="94"/>
      <c r="CR54" s="73"/>
      <c r="CS54" s="73"/>
    </row>
    <row r="55" spans="1:98">
      <c r="A55" s="94" t="s">
        <v>334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94"/>
      <c r="Q55" s="76" t="s">
        <v>334</v>
      </c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94"/>
      <c r="CG55" s="41">
        <f>(AB55-B55)/(B55+1E-50)</f>
        <v>0</v>
      </c>
      <c r="CH55" s="41">
        <f>(AR55-C55)/(C55+1E-50)</f>
        <v>0</v>
      </c>
      <c r="CI55" s="41">
        <f>(AW55-D55)/(D55+1E-50)</f>
        <v>0</v>
      </c>
      <c r="CJ55" s="41">
        <f>(BH55-E55)/(E55+1E-50)</f>
        <v>0</v>
      </c>
      <c r="CK55" s="41">
        <f>(BI55-F55)/(F55+1E-50)</f>
        <v>0</v>
      </c>
      <c r="CL55" s="41">
        <f>(BW55-G55)/(G55+1E-50)</f>
        <v>0</v>
      </c>
      <c r="CM55" s="41">
        <f>(CD55-H55)/(H55+1E-50)</f>
        <v>0</v>
      </c>
      <c r="CN55" s="81">
        <f>(V55-I55)/(I55+1E-50)</f>
        <v>0</v>
      </c>
      <c r="CO55" s="81">
        <f>(Y55-J55)/(J55+1E-50)</f>
        <v>0</v>
      </c>
      <c r="CP55" s="81">
        <f>(AI55-K55)/(K55+1E-50)</f>
        <v>0</v>
      </c>
      <c r="CQ55" s="81">
        <f>(AP55-L55)/(L55+1E-50)</f>
        <v>0</v>
      </c>
      <c r="CR55" s="80">
        <f>(T55-M55)/(M55+1E-50)</f>
        <v>0</v>
      </c>
      <c r="CS55" s="80">
        <f>(Z55-N55)/(N55+1E-50)</f>
        <v>0</v>
      </c>
      <c r="CT55" s="81">
        <f>(AQ55-O55)/(O55+1E-50)</f>
        <v>0</v>
      </c>
    </row>
    <row r="56" spans="1:98">
      <c r="A56" s="94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94"/>
      <c r="Q56" s="94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94"/>
      <c r="CG56" s="94"/>
      <c r="CH56" s="94"/>
      <c r="CI56" s="94"/>
      <c r="CJ56" s="94"/>
      <c r="CK56" s="94"/>
      <c r="CL56" s="94"/>
      <c r="CM56" s="94"/>
      <c r="CR56" s="94"/>
      <c r="CS56" s="94"/>
    </row>
    <row r="57" spans="1:98">
      <c r="A57" s="94" t="s">
        <v>336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94"/>
      <c r="Q57" s="94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94"/>
      <c r="CG57" s="94"/>
      <c r="CH57" s="94"/>
      <c r="CI57" s="94"/>
      <c r="CJ57" s="94"/>
      <c r="CK57" s="94"/>
      <c r="CL57" s="94"/>
      <c r="CM57" s="94"/>
      <c r="CR57" s="94"/>
      <c r="CS57" s="94"/>
    </row>
    <row r="58" spans="1:98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94"/>
      <c r="Q58" s="94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94"/>
      <c r="CG58" s="94"/>
      <c r="CH58" s="94"/>
      <c r="CI58" s="94"/>
      <c r="CJ58" s="94"/>
      <c r="CK58" s="94"/>
      <c r="CL58" s="94"/>
      <c r="CM58" s="94"/>
      <c r="CR58" s="94"/>
      <c r="CS58" s="94"/>
    </row>
    <row r="59" spans="1:98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94"/>
      <c r="Q59" s="94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94"/>
      <c r="CG59" s="94"/>
      <c r="CH59" s="94"/>
      <c r="CI59" s="94"/>
      <c r="CJ59" s="94"/>
      <c r="CK59" s="94"/>
      <c r="CL59" s="94"/>
      <c r="CM59" s="94"/>
      <c r="CR59" s="94"/>
      <c r="CS59" s="94"/>
    </row>
    <row r="61" spans="1:98">
      <c r="A61" s="2" t="s">
        <v>339</v>
      </c>
      <c r="B61" s="1">
        <f t="shared" ref="B61:H61" si="26">SUM(B3:B57)</f>
        <v>10275915.85083797</v>
      </c>
      <c r="C61" s="1">
        <f t="shared" si="26"/>
        <v>168797.55057699923</v>
      </c>
      <c r="D61" s="1">
        <f t="shared" si="26"/>
        <v>147585.4869900012</v>
      </c>
      <c r="E61" s="1">
        <f t="shared" si="26"/>
        <v>1051942.171462999</v>
      </c>
      <c r="F61" s="1">
        <f t="shared" si="26"/>
        <v>891476.41650299518</v>
      </c>
      <c r="G61" s="1">
        <f t="shared" si="26"/>
        <v>79477.787251999878</v>
      </c>
      <c r="H61" s="1">
        <f t="shared" si="26"/>
        <v>2426464.7922499771</v>
      </c>
      <c r="I61" s="1">
        <f t="shared" ref="I61:O61" si="27">SUM(I3:I57)</f>
        <v>77971.050037000576</v>
      </c>
      <c r="J61" s="1">
        <f t="shared" si="27"/>
        <v>22470.240283000043</v>
      </c>
      <c r="K61" s="1">
        <f t="shared" si="27"/>
        <v>138250.96866099982</v>
      </c>
      <c r="L61" s="1">
        <f t="shared" si="27"/>
        <v>139562.88485100056</v>
      </c>
      <c r="M61" s="1">
        <f t="shared" si="27"/>
        <v>23823.852329000052</v>
      </c>
      <c r="N61" s="1">
        <f t="shared" si="27"/>
        <v>12187.772640000099</v>
      </c>
      <c r="O61" s="1">
        <f t="shared" si="27"/>
        <v>22630.325409000019</v>
      </c>
      <c r="P61" s="94"/>
      <c r="Q61" s="94"/>
      <c r="R61" s="1">
        <f t="shared" ref="R61:AV61" si="28">SUM(R3:R57)</f>
        <v>181683.55256276397</v>
      </c>
      <c r="S61" s="1">
        <f t="shared" si="28"/>
        <v>31213.616389411476</v>
      </c>
      <c r="T61" s="1">
        <f t="shared" si="28"/>
        <v>23822.845211825814</v>
      </c>
      <c r="U61" s="1">
        <f t="shared" si="28"/>
        <v>77960.83290465684</v>
      </c>
      <c r="V61" s="1">
        <f t="shared" si="28"/>
        <v>77960.83290465684</v>
      </c>
      <c r="W61" s="1">
        <f t="shared" si="28"/>
        <v>51420.171973514683</v>
      </c>
      <c r="X61" s="1">
        <f t="shared" si="28"/>
        <v>5663.3390103157817</v>
      </c>
      <c r="Y61" s="1">
        <f t="shared" si="28"/>
        <v>22467.41681318247</v>
      </c>
      <c r="Z61" s="1">
        <f t="shared" si="28"/>
        <v>12187.259649564559</v>
      </c>
      <c r="AA61" s="1">
        <f t="shared" si="28"/>
        <v>257706.85966982518</v>
      </c>
      <c r="AB61" s="1">
        <f t="shared" si="28"/>
        <v>10275557.853345484</v>
      </c>
      <c r="AC61" s="1">
        <f t="shared" si="28"/>
        <v>76147.330091883414</v>
      </c>
      <c r="AD61" s="1">
        <f t="shared" si="28"/>
        <v>36398.812457466825</v>
      </c>
      <c r="AE61" s="1">
        <f t="shared" si="28"/>
        <v>18923.945182258649</v>
      </c>
      <c r="AF61" s="1">
        <f t="shared" si="28"/>
        <v>12504.446910580467</v>
      </c>
      <c r="AG61" s="1">
        <f t="shared" si="28"/>
        <v>21273.619238903841</v>
      </c>
      <c r="AH61" s="1">
        <f t="shared" si="28"/>
        <v>138234.57159458654</v>
      </c>
      <c r="AI61" s="1">
        <f t="shared" si="28"/>
        <v>138234.57159458654</v>
      </c>
      <c r="AJ61" s="1">
        <f t="shared" si="28"/>
        <v>1430277266.1990218</v>
      </c>
      <c r="AK61" s="1">
        <f t="shared" si="28"/>
        <v>0</v>
      </c>
      <c r="AL61" s="1">
        <f t="shared" si="28"/>
        <v>29667.235724659062</v>
      </c>
      <c r="AM61" s="1">
        <f t="shared" si="28"/>
        <v>5264.3406869058372</v>
      </c>
      <c r="AN61" s="1">
        <f t="shared" si="28"/>
        <v>239951.85147092261</v>
      </c>
      <c r="AO61" s="1">
        <f t="shared" si="28"/>
        <v>36261.786424052902</v>
      </c>
      <c r="AP61" s="1">
        <f t="shared" si="28"/>
        <v>139547.63075938873</v>
      </c>
      <c r="AQ61" s="1">
        <f t="shared" si="28"/>
        <v>22627.362114503794</v>
      </c>
      <c r="AR61" s="1">
        <f t="shared" si="28"/>
        <v>168791.61728205628</v>
      </c>
      <c r="AS61" s="1">
        <f t="shared" si="28"/>
        <v>0</v>
      </c>
      <c r="AT61" s="1">
        <f t="shared" si="28"/>
        <v>2504846.4224159829</v>
      </c>
      <c r="AU61" s="1">
        <f t="shared" si="28"/>
        <v>132819.80708079488</v>
      </c>
      <c r="AV61" s="1">
        <f t="shared" si="28"/>
        <v>14757.756968436302</v>
      </c>
      <c r="AW61" s="1">
        <f t="shared" ref="AW61:CE61" si="29">SUM(AW3:AW57)</f>
        <v>147577.56404923118</v>
      </c>
      <c r="AX61" s="1">
        <f t="shared" si="29"/>
        <v>0</v>
      </c>
      <c r="AY61" s="1">
        <f t="shared" si="29"/>
        <v>118154.13897189863</v>
      </c>
      <c r="AZ61" s="1">
        <f t="shared" si="29"/>
        <v>7.6232846699545149</v>
      </c>
      <c r="BA61" s="1">
        <f t="shared" si="29"/>
        <v>679199.38392431044</v>
      </c>
      <c r="BB61" s="1">
        <f t="shared" si="29"/>
        <v>18.698992671273505</v>
      </c>
      <c r="BC61" s="1">
        <f t="shared" si="29"/>
        <v>6006.1087816662284</v>
      </c>
      <c r="BD61" s="1">
        <f t="shared" si="29"/>
        <v>72771.558787183632</v>
      </c>
      <c r="BE61" s="1">
        <f t="shared" si="29"/>
        <v>11.756316815828574</v>
      </c>
      <c r="BF61" s="1">
        <f t="shared" si="29"/>
        <v>0</v>
      </c>
      <c r="BG61" s="1">
        <f t="shared" si="29"/>
        <v>6993.1259587998265</v>
      </c>
      <c r="BH61" s="1">
        <f t="shared" si="29"/>
        <v>1051931.9325497486</v>
      </c>
      <c r="BI61" s="1">
        <f t="shared" si="29"/>
        <v>891472.14312219666</v>
      </c>
      <c r="BJ61" s="1">
        <f t="shared" si="29"/>
        <v>160459.7894275522</v>
      </c>
      <c r="BK61" s="1">
        <f t="shared" si="29"/>
        <v>244.23530845723914</v>
      </c>
      <c r="BL61" s="1">
        <f t="shared" si="29"/>
        <v>3.3473365330136868</v>
      </c>
      <c r="BM61" s="1">
        <f t="shared" si="29"/>
        <v>4736.5342560868003</v>
      </c>
      <c r="BN61" s="1">
        <f t="shared" si="29"/>
        <v>2964.7119763806108</v>
      </c>
      <c r="BO61" s="1">
        <f t="shared" si="29"/>
        <v>324827.23959879077</v>
      </c>
      <c r="BP61" s="1">
        <f t="shared" si="29"/>
        <v>1592.3759288361027</v>
      </c>
      <c r="BQ61" s="1">
        <f t="shared" si="29"/>
        <v>1785.0568298393721</v>
      </c>
      <c r="BR61" s="1">
        <f t="shared" si="29"/>
        <v>464033.8815775711</v>
      </c>
      <c r="BS61" s="1">
        <f t="shared" si="29"/>
        <v>15217.234577125098</v>
      </c>
      <c r="BT61" s="1">
        <f t="shared" si="29"/>
        <v>69.170975045999214</v>
      </c>
      <c r="BU61" s="1">
        <f t="shared" si="29"/>
        <v>5402.5953223873239</v>
      </c>
      <c r="BV61" s="1">
        <f t="shared" si="29"/>
        <v>4.1218904614819714</v>
      </c>
      <c r="BW61" s="1">
        <f t="shared" si="29"/>
        <v>79474.167561513459</v>
      </c>
      <c r="BX61" s="1">
        <f t="shared" si="29"/>
        <v>645103.81206823338</v>
      </c>
      <c r="BY61" s="1">
        <f t="shared" si="29"/>
        <v>0</v>
      </c>
      <c r="BZ61" s="1">
        <f t="shared" si="29"/>
        <v>35309.885671719865</v>
      </c>
      <c r="CA61" s="1">
        <f t="shared" si="29"/>
        <v>104509.54902065109</v>
      </c>
      <c r="CB61" s="1"/>
      <c r="CC61" s="1">
        <f t="shared" si="29"/>
        <v>365087.58158559207</v>
      </c>
      <c r="CD61" s="1">
        <f t="shared" si="29"/>
        <v>2426379.5639758334</v>
      </c>
      <c r="CE61" s="1">
        <f t="shared" si="29"/>
        <v>78705.943607823603</v>
      </c>
      <c r="CF61" s="1"/>
      <c r="CG61" s="94"/>
      <c r="CH61" s="94"/>
      <c r="CI61" s="94"/>
      <c r="CJ61" s="94"/>
      <c r="CK61" s="94"/>
      <c r="CL61" s="94"/>
      <c r="CM61" s="94"/>
      <c r="CR61" s="94"/>
      <c r="CS61" s="94"/>
    </row>
    <row r="62" spans="1:98">
      <c r="A62" s="94" t="s">
        <v>217</v>
      </c>
      <c r="B62" s="1">
        <f>SUM(B2:B51)</f>
        <v>10275915.85083797</v>
      </c>
      <c r="C62" s="1">
        <f t="shared" ref="C62:H62" si="30">SUM(C2:C51)</f>
        <v>168797.55057699923</v>
      </c>
      <c r="D62" s="1">
        <f t="shared" si="30"/>
        <v>147585.4869900012</v>
      </c>
      <c r="E62" s="1">
        <f t="shared" si="30"/>
        <v>1051942.171462999</v>
      </c>
      <c r="F62" s="1">
        <f t="shared" si="30"/>
        <v>891476.41650299518</v>
      </c>
      <c r="G62" s="1">
        <f t="shared" si="30"/>
        <v>79477.787251999878</v>
      </c>
      <c r="H62" s="1">
        <f t="shared" si="30"/>
        <v>2426464.7922499771</v>
      </c>
      <c r="I62" s="1">
        <f t="shared" ref="I62:O62" si="31">SUM(I2:I51)</f>
        <v>77971.050037000576</v>
      </c>
      <c r="J62" s="1">
        <f t="shared" si="31"/>
        <v>22470.240283000043</v>
      </c>
      <c r="K62" s="1">
        <f t="shared" si="31"/>
        <v>138250.96866099982</v>
      </c>
      <c r="L62" s="1">
        <f t="shared" si="31"/>
        <v>139562.88485100056</v>
      </c>
      <c r="M62" s="1">
        <f t="shared" si="31"/>
        <v>23823.852329000052</v>
      </c>
      <c r="N62" s="1">
        <f t="shared" si="31"/>
        <v>12187.772640000099</v>
      </c>
      <c r="O62" s="1">
        <f t="shared" si="31"/>
        <v>22630.325409000019</v>
      </c>
      <c r="P62" s="94"/>
      <c r="Q62" s="94"/>
      <c r="R62" s="1">
        <f>SUM(R2:R51)</f>
        <v>181683.55256276397</v>
      </c>
      <c r="S62" s="1">
        <f t="shared" ref="S62:CE62" si="32">SUM(S2:S51)</f>
        <v>31213.616389411476</v>
      </c>
      <c r="T62" s="1">
        <f t="shared" ref="T62:AV62" si="33">SUM(T2:T51)</f>
        <v>23822.845211825814</v>
      </c>
      <c r="U62" s="1">
        <f t="shared" si="33"/>
        <v>77960.83290465684</v>
      </c>
      <c r="V62" s="1">
        <f t="shared" si="33"/>
        <v>77960.83290465684</v>
      </c>
      <c r="W62" s="1">
        <f t="shared" si="33"/>
        <v>51420.171973514683</v>
      </c>
      <c r="X62" s="1">
        <f t="shared" si="33"/>
        <v>5663.3390103157817</v>
      </c>
      <c r="Y62" s="1">
        <f t="shared" si="33"/>
        <v>22467.41681318247</v>
      </c>
      <c r="Z62" s="1">
        <f t="shared" si="33"/>
        <v>12187.259649564559</v>
      </c>
      <c r="AA62" s="1">
        <f t="shared" si="33"/>
        <v>257706.85966982518</v>
      </c>
      <c r="AB62" s="1">
        <f t="shared" si="33"/>
        <v>10275557.853345484</v>
      </c>
      <c r="AC62" s="1">
        <f t="shared" si="33"/>
        <v>76147.330091883414</v>
      </c>
      <c r="AD62" s="1">
        <f t="shared" si="33"/>
        <v>36398.812457466825</v>
      </c>
      <c r="AE62" s="1">
        <f t="shared" si="33"/>
        <v>18923.945182258649</v>
      </c>
      <c r="AF62" s="1">
        <f t="shared" si="33"/>
        <v>12504.446910580467</v>
      </c>
      <c r="AG62" s="1">
        <f t="shared" si="33"/>
        <v>21273.619238903841</v>
      </c>
      <c r="AH62" s="1">
        <f t="shared" si="33"/>
        <v>138234.57159458654</v>
      </c>
      <c r="AI62" s="1">
        <f t="shared" si="33"/>
        <v>138234.57159458654</v>
      </c>
      <c r="AJ62" s="1">
        <f t="shared" si="33"/>
        <v>1430277266.1990218</v>
      </c>
      <c r="AK62" s="1">
        <f t="shared" si="33"/>
        <v>0</v>
      </c>
      <c r="AL62" s="1">
        <f t="shared" si="33"/>
        <v>29667.235724659062</v>
      </c>
      <c r="AM62" s="1">
        <f t="shared" si="33"/>
        <v>5264.3406869058372</v>
      </c>
      <c r="AN62" s="1">
        <f t="shared" si="33"/>
        <v>239951.85147092261</v>
      </c>
      <c r="AO62" s="1">
        <f t="shared" si="33"/>
        <v>36261.786424052902</v>
      </c>
      <c r="AP62" s="1">
        <f t="shared" si="33"/>
        <v>139547.63075938873</v>
      </c>
      <c r="AQ62" s="1">
        <f t="shared" si="33"/>
        <v>22627.362114503794</v>
      </c>
      <c r="AR62" s="1">
        <f t="shared" si="33"/>
        <v>168791.61728205628</v>
      </c>
      <c r="AS62" s="1">
        <f t="shared" si="33"/>
        <v>0</v>
      </c>
      <c r="AT62" s="1">
        <f t="shared" si="33"/>
        <v>2504846.4224159829</v>
      </c>
      <c r="AU62" s="1">
        <f t="shared" si="33"/>
        <v>132819.80708079488</v>
      </c>
      <c r="AV62" s="1">
        <f t="shared" si="33"/>
        <v>14757.756968436302</v>
      </c>
      <c r="AW62" s="1">
        <f t="shared" si="32"/>
        <v>147577.56404923118</v>
      </c>
      <c r="AX62" s="1">
        <f t="shared" si="32"/>
        <v>0</v>
      </c>
      <c r="AY62" s="1">
        <f t="shared" si="32"/>
        <v>118154.13897189863</v>
      </c>
      <c r="AZ62" s="1">
        <f t="shared" si="32"/>
        <v>7.6232846699545149</v>
      </c>
      <c r="BA62" s="1">
        <f t="shared" si="32"/>
        <v>679199.38392431044</v>
      </c>
      <c r="BB62" s="1">
        <f t="shared" si="32"/>
        <v>18.698992671273505</v>
      </c>
      <c r="BC62" s="1">
        <f t="shared" si="32"/>
        <v>6006.1087816662284</v>
      </c>
      <c r="BD62" s="1">
        <f t="shared" si="32"/>
        <v>72771.558787183632</v>
      </c>
      <c r="BE62" s="1">
        <f t="shared" si="32"/>
        <v>11.756316815828574</v>
      </c>
      <c r="BF62" s="1">
        <f t="shared" si="32"/>
        <v>0</v>
      </c>
      <c r="BG62" s="1">
        <f t="shared" si="32"/>
        <v>6993.1259587998265</v>
      </c>
      <c r="BH62" s="1">
        <f t="shared" si="32"/>
        <v>1051931.9325497486</v>
      </c>
      <c r="BI62" s="1">
        <f t="shared" si="32"/>
        <v>891472.14312219666</v>
      </c>
      <c r="BJ62" s="1">
        <f t="shared" si="32"/>
        <v>160459.7894275522</v>
      </c>
      <c r="BK62" s="1">
        <f t="shared" si="32"/>
        <v>244.23530845723914</v>
      </c>
      <c r="BL62" s="1">
        <f t="shared" si="32"/>
        <v>3.3473365330136868</v>
      </c>
      <c r="BM62" s="1">
        <f t="shared" si="32"/>
        <v>4736.5342560868003</v>
      </c>
      <c r="BN62" s="1">
        <f t="shared" si="32"/>
        <v>2964.7119763806108</v>
      </c>
      <c r="BO62" s="1">
        <f t="shared" si="32"/>
        <v>324827.23959879077</v>
      </c>
      <c r="BP62" s="1">
        <f t="shared" si="32"/>
        <v>1592.3759288361027</v>
      </c>
      <c r="BQ62" s="1">
        <f t="shared" si="32"/>
        <v>1785.0568298393721</v>
      </c>
      <c r="BR62" s="1">
        <f t="shared" si="32"/>
        <v>464033.8815775711</v>
      </c>
      <c r="BS62" s="1">
        <f t="shared" si="32"/>
        <v>15217.234577125098</v>
      </c>
      <c r="BT62" s="1">
        <f t="shared" si="32"/>
        <v>69.170975045999214</v>
      </c>
      <c r="BU62" s="1">
        <f t="shared" si="32"/>
        <v>5402.5953223873239</v>
      </c>
      <c r="BV62" s="1">
        <f t="shared" si="32"/>
        <v>4.1218904614819714</v>
      </c>
      <c r="BW62" s="1">
        <f t="shared" si="32"/>
        <v>79474.167561513459</v>
      </c>
      <c r="BX62" s="1">
        <f t="shared" si="32"/>
        <v>645103.81206823338</v>
      </c>
      <c r="BY62" s="1">
        <f t="shared" si="32"/>
        <v>0</v>
      </c>
      <c r="BZ62" s="1">
        <f t="shared" si="32"/>
        <v>35309.885671719865</v>
      </c>
      <c r="CA62" s="1">
        <f t="shared" si="32"/>
        <v>104509.54902065109</v>
      </c>
      <c r="CB62" s="1"/>
      <c r="CC62" s="1">
        <f t="shared" si="32"/>
        <v>365087.58158559207</v>
      </c>
      <c r="CD62" s="1">
        <f t="shared" si="32"/>
        <v>2426379.5639758334</v>
      </c>
      <c r="CE62" s="1">
        <f t="shared" si="32"/>
        <v>78705.943607823603</v>
      </c>
      <c r="CF62" s="69"/>
      <c r="CG62" s="94"/>
      <c r="CH62" s="94"/>
      <c r="CI62" s="94"/>
      <c r="CJ62" s="94"/>
      <c r="CK62" s="94"/>
      <c r="CL62" s="94"/>
      <c r="CM62" s="94"/>
      <c r="CR62" s="94"/>
      <c r="CS62" s="94"/>
    </row>
    <row r="63" spans="1:98">
      <c r="A63" s="94" t="s">
        <v>340</v>
      </c>
      <c r="B63" s="76">
        <f>+B3+B5+B8+B9+B11+B12+B14+B15+B16+B17+B18+B19+B20+B21+B22+B23+B24+B25+B26+B28+B30+B31+B33+B34+B35+B36+B37+B39+B40+B41+B42+B43+B44+B46+B47+B49+B50+B10</f>
        <v>1557267.1934359982</v>
      </c>
      <c r="C63" s="76">
        <f t="shared" ref="C63:O63" si="34">+C3+C5+C8+C9+C11+C12+C14+C15+C16+C17+C18+C19+C20+C21+C22+C23+C24+C25+C26+C28+C30+C31+C33+C34+C35+C36+C37+C39+C40+C41+C42+C43+C44+C46+C47+C49+C50+C10</f>
        <v>25684.109448999992</v>
      </c>
      <c r="D63" s="76">
        <f t="shared" si="34"/>
        <v>27700.860092999941</v>
      </c>
      <c r="E63" s="76">
        <f t="shared" si="34"/>
        <v>164181.32757399941</v>
      </c>
      <c r="F63" s="76">
        <f t="shared" si="34"/>
        <v>139136.71822199973</v>
      </c>
      <c r="G63" s="76">
        <f t="shared" si="34"/>
        <v>13675.845752999945</v>
      </c>
      <c r="H63" s="76">
        <f t="shared" si="34"/>
        <v>369209.06527799973</v>
      </c>
      <c r="I63" s="76">
        <f t="shared" si="34"/>
        <v>12373.814456000016</v>
      </c>
      <c r="J63" s="76">
        <f t="shared" si="34"/>
        <v>4872.365924999991</v>
      </c>
      <c r="K63" s="76">
        <f t="shared" si="34"/>
        <v>21547.966081999959</v>
      </c>
      <c r="L63" s="76">
        <f t="shared" si="34"/>
        <v>17195.37683099999</v>
      </c>
      <c r="M63" s="76">
        <f t="shared" si="34"/>
        <v>3779.4099479999832</v>
      </c>
      <c r="N63" s="76">
        <f t="shared" si="34"/>
        <v>1561.8217619999939</v>
      </c>
      <c r="O63" s="76">
        <f t="shared" si="34"/>
        <v>3591.6633029999907</v>
      </c>
      <c r="P63" s="94"/>
      <c r="Q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R63" s="94"/>
      <c r="CS63" s="94"/>
    </row>
    <row r="64" spans="1:98">
      <c r="A64" s="94"/>
      <c r="B64" s="94"/>
      <c r="C64" s="76"/>
      <c r="D64" s="94"/>
      <c r="E64" s="94"/>
      <c r="F64" s="94"/>
      <c r="G64" s="94"/>
      <c r="H64" s="94"/>
      <c r="M64" s="94"/>
      <c r="N64" s="94"/>
      <c r="P64" s="94"/>
      <c r="Q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R64" s="94"/>
      <c r="CS64" s="94"/>
    </row>
    <row r="65" spans="2:20">
      <c r="B65" s="94"/>
      <c r="C65" s="76"/>
      <c r="D65" s="94"/>
      <c r="E65" s="94"/>
      <c r="F65" s="94"/>
      <c r="G65" s="94"/>
      <c r="H65" s="94"/>
      <c r="M65" s="94"/>
      <c r="N65" s="94"/>
      <c r="P65" s="94"/>
      <c r="Q65" s="90"/>
      <c r="S65" s="90"/>
      <c r="T65" s="90"/>
    </row>
    <row r="66" spans="2:20">
      <c r="B66" s="76">
        <f>B62+'ptfire-rx'!B62</f>
        <v>21148985.609829225</v>
      </c>
      <c r="C66" s="76">
        <f>C62+'ptfire-rx'!C62</f>
        <v>346426.34840101446</v>
      </c>
      <c r="D66" s="76">
        <f>D62+'ptfire-rx'!D62</f>
        <v>330058.51404399297</v>
      </c>
      <c r="E66" s="76">
        <f>E62+'ptfire-rx'!E62</f>
        <v>2220742.0752420067</v>
      </c>
      <c r="F66" s="76">
        <f>F62+'ptfire-rx'!F62</f>
        <v>1893388.2944550805</v>
      </c>
      <c r="G66" s="76">
        <f>G62+'ptfire-rx'!G62</f>
        <v>171345.95443400688</v>
      </c>
      <c r="H66" s="76">
        <f>H62+'ptfire-rx'!H62</f>
        <v>5044229.5466998462</v>
      </c>
      <c r="M66" s="94"/>
      <c r="N66" s="94"/>
      <c r="P66" s="94"/>
      <c r="Q66" s="94"/>
      <c r="S66" s="94"/>
      <c r="T66" s="94"/>
    </row>
    <row r="67" spans="2:20">
      <c r="B67" s="94"/>
      <c r="C67" s="76"/>
      <c r="D67" s="94"/>
      <c r="E67" s="94"/>
      <c r="F67" s="94"/>
      <c r="G67" s="94"/>
      <c r="H67" s="94"/>
      <c r="M67" s="94"/>
      <c r="N67" s="94"/>
      <c r="P67" s="94"/>
      <c r="Q67" s="94"/>
      <c r="S67" s="94"/>
      <c r="T67" s="94"/>
    </row>
    <row r="68" spans="2:20">
      <c r="B68" s="94"/>
      <c r="C68" s="76"/>
      <c r="D68" s="94"/>
      <c r="E68" s="94"/>
      <c r="F68" s="94"/>
      <c r="G68" s="94"/>
      <c r="H68" s="94"/>
      <c r="M68" s="94"/>
      <c r="N68" s="94"/>
      <c r="P68" s="94"/>
      <c r="Q68" s="94"/>
      <c r="S68" s="94"/>
      <c r="T68" s="94"/>
    </row>
    <row r="69" spans="2:20">
      <c r="B69" s="94"/>
      <c r="C69" s="76"/>
      <c r="D69" s="94"/>
      <c r="E69" s="94"/>
      <c r="F69" s="94"/>
      <c r="G69" s="94"/>
      <c r="H69" s="94"/>
      <c r="M69" s="94"/>
      <c r="N69" s="94"/>
      <c r="P69" s="94"/>
      <c r="Q69" s="94"/>
      <c r="S69" s="94"/>
      <c r="T69" s="94"/>
    </row>
    <row r="70" spans="2:20">
      <c r="B70" s="94"/>
      <c r="C70" s="76"/>
      <c r="D70" s="94"/>
      <c r="E70" s="94"/>
      <c r="F70" s="94"/>
      <c r="G70" s="94"/>
      <c r="H70" s="94"/>
      <c r="M70" s="94"/>
      <c r="N70" s="94"/>
      <c r="P70" s="94"/>
      <c r="Q70" s="94"/>
      <c r="S70" s="94"/>
      <c r="T70" s="94"/>
    </row>
    <row r="71" spans="2:20">
      <c r="B71" s="94"/>
      <c r="C71" s="76"/>
      <c r="D71" s="94"/>
      <c r="E71" s="94"/>
      <c r="F71" s="94"/>
      <c r="G71" s="94"/>
      <c r="H71" s="94"/>
      <c r="M71" s="94"/>
      <c r="N71" s="94"/>
      <c r="P71" s="94"/>
      <c r="Q71" s="94"/>
      <c r="S71" s="94"/>
      <c r="T71" s="94"/>
    </row>
    <row r="72" spans="2:20">
      <c r="B72" s="94"/>
      <c r="C72" s="76"/>
      <c r="D72" s="94"/>
      <c r="E72" s="94"/>
      <c r="F72" s="94"/>
      <c r="G72" s="94"/>
      <c r="H72" s="94"/>
      <c r="M72" s="94"/>
      <c r="N72" s="94"/>
      <c r="P72" s="94"/>
      <c r="Q72" s="94"/>
      <c r="S72" s="94"/>
      <c r="T72" s="94"/>
    </row>
    <row r="73" spans="2:20">
      <c r="B73" s="94"/>
      <c r="C73" s="76"/>
      <c r="D73" s="94"/>
      <c r="E73" s="94"/>
      <c r="F73" s="94"/>
      <c r="G73" s="94"/>
      <c r="H73" s="94"/>
      <c r="M73" s="94"/>
      <c r="N73" s="94"/>
      <c r="P73" s="94"/>
      <c r="Q73" s="94"/>
      <c r="S73" s="94"/>
      <c r="T73" s="94"/>
    </row>
    <row r="74" spans="2:20">
      <c r="B74" s="94"/>
      <c r="C74" s="76"/>
      <c r="D74" s="94"/>
      <c r="E74" s="94"/>
      <c r="F74" s="94"/>
      <c r="G74" s="94"/>
      <c r="H74" s="94"/>
      <c r="M74" s="94"/>
      <c r="N74" s="94"/>
      <c r="P74" s="94"/>
      <c r="Q74" s="94"/>
      <c r="S74" s="94"/>
      <c r="T74" s="94"/>
    </row>
    <row r="75" spans="2:20">
      <c r="B75" s="94"/>
      <c r="C75" s="76"/>
      <c r="D75" s="94"/>
      <c r="E75" s="94"/>
      <c r="F75" s="94"/>
      <c r="G75" s="94"/>
      <c r="H75" s="94"/>
      <c r="M75" s="94"/>
      <c r="N75" s="94"/>
      <c r="P75" s="94"/>
      <c r="Q75" s="94"/>
      <c r="S75" s="94"/>
      <c r="T75" s="94"/>
    </row>
    <row r="76" spans="2:20">
      <c r="B76" s="94"/>
      <c r="C76" s="76"/>
      <c r="D76" s="94"/>
      <c r="E76" s="94"/>
      <c r="F76" s="94"/>
      <c r="G76" s="94"/>
      <c r="H76" s="94"/>
      <c r="M76" s="94"/>
      <c r="N76" s="94"/>
      <c r="P76" s="94"/>
      <c r="Q76" s="94"/>
      <c r="S76" s="94"/>
      <c r="T76" s="94"/>
    </row>
    <row r="77" spans="2:20">
      <c r="B77" s="94"/>
      <c r="C77" s="76"/>
      <c r="D77" s="94"/>
      <c r="E77" s="94"/>
      <c r="F77" s="94"/>
      <c r="G77" s="94"/>
      <c r="H77" s="94"/>
      <c r="M77" s="94"/>
      <c r="N77" s="94"/>
      <c r="P77" s="94"/>
      <c r="Q77" s="94"/>
      <c r="S77" s="94"/>
      <c r="T77" s="94"/>
    </row>
    <row r="78" spans="2:20">
      <c r="B78" s="94"/>
      <c r="C78" s="76"/>
      <c r="D78" s="94"/>
      <c r="E78" s="94"/>
      <c r="F78" s="94"/>
      <c r="G78" s="94"/>
      <c r="H78" s="94"/>
      <c r="M78" s="94"/>
      <c r="N78" s="94"/>
      <c r="P78" s="94"/>
      <c r="Q78" s="94"/>
      <c r="S78" s="94"/>
      <c r="T78" s="94"/>
    </row>
    <row r="79" spans="2:20">
      <c r="B79" s="94"/>
      <c r="C79" s="76"/>
      <c r="D79" s="94"/>
      <c r="E79" s="94"/>
      <c r="F79" s="94"/>
      <c r="G79" s="94"/>
      <c r="H79" s="94"/>
      <c r="M79" s="94"/>
      <c r="N79" s="94"/>
      <c r="P79" s="94"/>
      <c r="Q79" s="94"/>
      <c r="S79" s="94"/>
      <c r="T79" s="94"/>
    </row>
    <row r="80" spans="2:20">
      <c r="B80" s="94"/>
      <c r="C80" s="76"/>
      <c r="D80" s="94"/>
      <c r="E80" s="94"/>
      <c r="F80" s="94"/>
      <c r="G80" s="94"/>
      <c r="H80" s="94"/>
      <c r="M80" s="94"/>
      <c r="N80" s="94"/>
      <c r="P80" s="94"/>
      <c r="Q80" s="94"/>
      <c r="S80" s="94"/>
      <c r="T80" s="94"/>
    </row>
    <row r="81" spans="3:3">
      <c r="C81" s="76"/>
    </row>
    <row r="82" spans="3:3">
      <c r="C82" s="76"/>
    </row>
    <row r="83" spans="3:3">
      <c r="C83" s="76"/>
    </row>
    <row r="84" spans="3:3">
      <c r="C84" s="76"/>
    </row>
    <row r="85" spans="3:3">
      <c r="C85" s="76"/>
    </row>
    <row r="86" spans="3:3">
      <c r="C86" s="76"/>
    </row>
    <row r="87" spans="3:3">
      <c r="C87" s="76"/>
    </row>
    <row r="88" spans="3:3">
      <c r="C88" s="76"/>
    </row>
    <row r="89" spans="3:3">
      <c r="C89" s="76"/>
    </row>
    <row r="90" spans="3:3">
      <c r="C90" s="76"/>
    </row>
    <row r="91" spans="3:3">
      <c r="C91" s="76"/>
    </row>
    <row r="92" spans="3:3">
      <c r="C92" s="76"/>
    </row>
    <row r="93" spans="3:3">
      <c r="C93" s="76"/>
    </row>
    <row r="94" spans="3:3">
      <c r="C94" s="76"/>
    </row>
    <row r="95" spans="3:3">
      <c r="C95" s="76"/>
    </row>
    <row r="96" spans="3:3">
      <c r="C96" s="76"/>
    </row>
    <row r="97" spans="3:3">
      <c r="C97" s="76"/>
    </row>
    <row r="98" spans="3:3">
      <c r="C98" s="76"/>
    </row>
    <row r="99" spans="3:3">
      <c r="C99" s="76"/>
    </row>
    <row r="100" spans="3:3">
      <c r="C100" s="76"/>
    </row>
    <row r="101" spans="3:3">
      <c r="C101" s="76"/>
    </row>
    <row r="102" spans="3:3">
      <c r="C102" s="76"/>
    </row>
    <row r="103" spans="3:3">
      <c r="C103" s="76"/>
    </row>
    <row r="104" spans="3:3">
      <c r="C104" s="76"/>
    </row>
    <row r="105" spans="3:3">
      <c r="C105" s="76"/>
    </row>
    <row r="106" spans="3:3">
      <c r="C106" s="76"/>
    </row>
    <row r="107" spans="3:3">
      <c r="C107" s="76"/>
    </row>
    <row r="108" spans="3:3">
      <c r="C108" s="76"/>
    </row>
    <row r="109" spans="3:3">
      <c r="C109" s="76"/>
    </row>
    <row r="110" spans="3:3">
      <c r="C110" s="76"/>
    </row>
    <row r="111" spans="3:3">
      <c r="C111" s="76"/>
    </row>
    <row r="112" spans="3:3">
      <c r="C112" s="76"/>
    </row>
    <row r="113" spans="3:3">
      <c r="C113" s="76"/>
    </row>
    <row r="114" spans="3:3">
      <c r="C114" s="76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D69"/>
  <sheetViews>
    <sheetView zoomScale="85" zoomScaleNormal="85" workbookViewId="0">
      <pane xSplit="1" ySplit="2" topLeftCell="B3" activePane="bottomRight" state="frozen"/>
      <selection pane="bottomRight" activeCell="F8" sqref="F8"/>
      <selection pane="bottomLeft" activeCell="A3" sqref="A3"/>
      <selection pane="topRight" activeCell="B1" sqref="B1"/>
    </sheetView>
  </sheetViews>
  <sheetFormatPr defaultColWidth="9.140625" defaultRowHeight="15"/>
  <cols>
    <col min="1" max="1" width="20.7109375" style="22" bestFit="1" customWidth="1"/>
    <col min="2" max="2" width="10.140625" style="20" customWidth="1"/>
    <col min="3" max="7" width="9.140625" style="20"/>
    <col min="8" max="8" width="10.28515625" style="20" bestFit="1" customWidth="1"/>
    <col min="9" max="9" width="9.140625" style="22"/>
    <col min="10" max="10" width="20.7109375" style="22" customWidth="1"/>
    <col min="11" max="11" width="7.7109375" style="76" bestFit="1" customWidth="1"/>
    <col min="12" max="13" width="7.7109375" style="20" bestFit="1" customWidth="1"/>
    <col min="14" max="14" width="14.5703125" style="20" bestFit="1" customWidth="1"/>
    <col min="15" max="15" width="7.7109375" style="20" bestFit="1" customWidth="1"/>
    <col min="16" max="16" width="5.42578125" style="76" bestFit="1" customWidth="1"/>
    <col min="17" max="17" width="7.7109375" style="20" bestFit="1" customWidth="1"/>
    <col min="18" max="18" width="9.28515625" style="20" bestFit="1" customWidth="1"/>
    <col min="19" max="19" width="10.28515625" style="20" bestFit="1" customWidth="1"/>
    <col min="20" max="21" width="7.7109375" style="20" bestFit="1" customWidth="1"/>
    <col min="22" max="22" width="6.7109375" style="20" bestFit="1" customWidth="1"/>
    <col min="23" max="23" width="5.85546875" style="20" bestFit="1" customWidth="1"/>
    <col min="24" max="24" width="7.7109375" style="76" bestFit="1" customWidth="1"/>
    <col min="25" max="25" width="7.7109375" style="20" bestFit="1" customWidth="1"/>
    <col min="26" max="26" width="15.42578125" style="20" bestFit="1" customWidth="1"/>
    <col min="27" max="27" width="12.7109375" style="20" bestFit="1" customWidth="1"/>
    <col min="28" max="28" width="6.5703125" style="20" bestFit="1" customWidth="1"/>
    <col min="29" max="30" width="6.7109375" style="20" bestFit="1" customWidth="1"/>
    <col min="31" max="31" width="5.7109375" style="76" customWidth="1"/>
    <col min="32" max="33" width="7.7109375" style="20" bestFit="1" customWidth="1"/>
    <col min="34" max="34" width="6.140625" style="20" bestFit="1" customWidth="1"/>
    <col min="35" max="35" width="7.7109375" style="20" bestFit="1" customWidth="1"/>
    <col min="36" max="36" width="10" style="20" bestFit="1" customWidth="1"/>
    <col min="37" max="37" width="9.28515625" style="76" bestFit="1" customWidth="1"/>
    <col min="38" max="38" width="7.7109375" style="20" bestFit="1" customWidth="1"/>
    <col min="39" max="39" width="6.7109375" style="20" bestFit="1" customWidth="1"/>
    <col min="40" max="40" width="7.7109375" style="20" bestFit="1" customWidth="1"/>
    <col min="41" max="41" width="6" style="20" bestFit="1" customWidth="1"/>
    <col min="42" max="42" width="7.7109375" style="20" bestFit="1" customWidth="1"/>
    <col min="43" max="43" width="4.28515625" style="20" bestFit="1" customWidth="1"/>
    <col min="44" max="44" width="7.7109375" style="20" bestFit="1" customWidth="1"/>
    <col min="45" max="45" width="5.7109375" style="20" bestFit="1" customWidth="1"/>
    <col min="46" max="47" width="6.7109375" style="20" bestFit="1" customWidth="1"/>
    <col min="48" max="48" width="4.140625" style="20" bestFit="1" customWidth="1"/>
    <col min="49" max="49" width="5.85546875" style="20" bestFit="1" customWidth="1"/>
    <col min="50" max="50" width="5.7109375" style="20" bestFit="1" customWidth="1"/>
    <col min="51" max="52" width="9.28515625" style="20" bestFit="1" customWidth="1"/>
    <col min="53" max="53" width="7.7109375" style="20" bestFit="1" customWidth="1"/>
    <col min="54" max="54" width="5.140625" style="20" bestFit="1" customWidth="1"/>
    <col min="55" max="55" width="5.28515625" style="20" bestFit="1" customWidth="1"/>
    <col min="56" max="56" width="8.7109375" style="20" bestFit="1" customWidth="1"/>
    <col min="57" max="57" width="4.85546875" style="20" bestFit="1" customWidth="1"/>
    <col min="58" max="58" width="7.85546875" style="20" bestFit="1" customWidth="1"/>
    <col min="59" max="59" width="5.85546875" style="20" bestFit="1" customWidth="1"/>
    <col min="60" max="60" width="6" style="20" bestFit="1" customWidth="1"/>
    <col min="61" max="61" width="7.7109375" style="20" bestFit="1" customWidth="1"/>
    <col min="62" max="62" width="6.7109375" style="20" bestFit="1" customWidth="1"/>
    <col min="63" max="63" width="4.140625" style="20" bestFit="1" customWidth="1"/>
    <col min="64" max="64" width="5.7109375" style="20" bestFit="1" customWidth="1"/>
    <col min="65" max="65" width="3.85546875" style="20" bestFit="1" customWidth="1"/>
    <col min="66" max="66" width="7.7109375" style="20" bestFit="1" customWidth="1"/>
    <col min="67" max="67" width="8" style="20" bestFit="1" customWidth="1"/>
    <col min="68" max="68" width="5.28515625" style="20" bestFit="1" customWidth="1"/>
    <col min="69" max="69" width="6.7109375" style="20" bestFit="1" customWidth="1"/>
    <col min="70" max="70" width="7.7109375" style="20" bestFit="1" customWidth="1"/>
    <col min="71" max="71" width="4.85546875" style="76" bestFit="1" customWidth="1"/>
    <col min="72" max="72" width="7.7109375" style="20" bestFit="1" customWidth="1"/>
    <col min="73" max="73" width="9.28515625" style="20" bestFit="1" customWidth="1"/>
    <col min="74" max="74" width="7.140625" style="20" bestFit="1" customWidth="1"/>
    <col min="75" max="75" width="7.7109375" style="20" customWidth="1"/>
    <col min="76" max="76" width="10.28515625" style="22" bestFit="1" customWidth="1"/>
    <col min="77" max="80" width="9.140625" style="22"/>
    <col min="81" max="81" width="8.5703125" style="22" customWidth="1"/>
    <col min="82" max="16384" width="9.140625" style="22"/>
  </cols>
  <sheetData>
    <row r="1" spans="1:82">
      <c r="A1" s="94"/>
      <c r="B1" s="76" t="s">
        <v>313</v>
      </c>
      <c r="C1" s="76"/>
      <c r="D1" s="76"/>
      <c r="E1" s="76"/>
      <c r="F1" s="76"/>
      <c r="G1" s="76"/>
      <c r="H1" s="76"/>
      <c r="I1" s="94"/>
      <c r="J1" s="94" t="s">
        <v>460</v>
      </c>
      <c r="L1" s="76"/>
      <c r="M1" s="76"/>
      <c r="N1" s="76"/>
      <c r="O1" s="76"/>
      <c r="Q1" s="76"/>
      <c r="R1" s="76"/>
      <c r="S1" s="76"/>
      <c r="T1" s="76"/>
      <c r="U1" s="76"/>
      <c r="V1" s="76"/>
      <c r="W1" s="76"/>
      <c r="Y1" s="76"/>
      <c r="Z1" s="76"/>
      <c r="AA1" s="76"/>
      <c r="AB1" s="76"/>
      <c r="AC1" s="76"/>
      <c r="AD1" s="76"/>
      <c r="AF1" s="76"/>
      <c r="AG1" s="76"/>
      <c r="AH1" s="76"/>
      <c r="AI1" s="76"/>
      <c r="AJ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T1" s="76"/>
      <c r="BU1" s="76"/>
      <c r="BV1" s="76"/>
      <c r="BW1" s="76"/>
      <c r="BX1" s="94" t="s">
        <v>315</v>
      </c>
      <c r="BY1" s="94"/>
      <c r="BZ1" s="94"/>
      <c r="CA1" s="94"/>
      <c r="CB1" s="94"/>
      <c r="CC1" s="94"/>
      <c r="CD1" s="94"/>
    </row>
    <row r="2" spans="1:82">
      <c r="A2" s="68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94"/>
      <c r="J2" s="94" t="s">
        <v>324</v>
      </c>
      <c r="K2" s="76" t="s">
        <v>325</v>
      </c>
      <c r="L2" s="76" t="s">
        <v>35</v>
      </c>
      <c r="M2" s="76" t="s">
        <v>39</v>
      </c>
      <c r="N2" s="76" t="s">
        <v>41</v>
      </c>
      <c r="O2" s="76" t="s">
        <v>43</v>
      </c>
      <c r="P2" s="76" t="s">
        <v>326</v>
      </c>
      <c r="Q2" s="76" t="s">
        <v>45</v>
      </c>
      <c r="R2" s="76" t="s">
        <v>49</v>
      </c>
      <c r="S2" s="76" t="s">
        <v>53</v>
      </c>
      <c r="T2" s="76" t="s">
        <v>55</v>
      </c>
      <c r="U2" s="76" t="s">
        <v>57</v>
      </c>
      <c r="V2" s="76" t="s">
        <v>59</v>
      </c>
      <c r="W2" s="76" t="s">
        <v>61</v>
      </c>
      <c r="X2" s="76" t="s">
        <v>327</v>
      </c>
      <c r="Y2" s="76" t="s">
        <v>63</v>
      </c>
      <c r="Z2" s="76" t="s">
        <v>65</v>
      </c>
      <c r="AA2" s="76" t="s">
        <v>434</v>
      </c>
      <c r="AB2" s="76" t="s">
        <v>69</v>
      </c>
      <c r="AC2" s="76" t="s">
        <v>71</v>
      </c>
      <c r="AD2" s="76" t="s">
        <v>73</v>
      </c>
      <c r="AE2" s="76" t="s">
        <v>328</v>
      </c>
      <c r="AF2" s="76" t="s">
        <v>75</v>
      </c>
      <c r="AG2" s="76" t="s">
        <v>77</v>
      </c>
      <c r="AH2" s="76" t="s">
        <v>79</v>
      </c>
      <c r="AI2" s="76" t="s">
        <v>81</v>
      </c>
      <c r="AJ2" s="76" t="s">
        <v>83</v>
      </c>
      <c r="AK2" s="76" t="s">
        <v>329</v>
      </c>
      <c r="AL2" s="76" t="s">
        <v>85</v>
      </c>
      <c r="AM2" s="76" t="s">
        <v>87</v>
      </c>
      <c r="AN2" s="76" t="s">
        <v>161</v>
      </c>
      <c r="AO2" s="76" t="s">
        <v>91</v>
      </c>
      <c r="AP2" s="76" t="s">
        <v>93</v>
      </c>
      <c r="AQ2" s="76" t="s">
        <v>95</v>
      </c>
      <c r="AR2" s="76" t="s">
        <v>97</v>
      </c>
      <c r="AS2" s="76" t="s">
        <v>99</v>
      </c>
      <c r="AT2" s="76" t="s">
        <v>101</v>
      </c>
      <c r="AU2" s="76" t="s">
        <v>103</v>
      </c>
      <c r="AV2" s="76" t="s">
        <v>105</v>
      </c>
      <c r="AW2" s="76" t="s">
        <v>107</v>
      </c>
      <c r="AX2" s="76" t="s">
        <v>109</v>
      </c>
      <c r="AY2" s="76" t="s">
        <v>162</v>
      </c>
      <c r="AZ2" s="76" t="s">
        <v>163</v>
      </c>
      <c r="BA2" s="76" t="s">
        <v>111</v>
      </c>
      <c r="BB2" s="76" t="s">
        <v>113</v>
      </c>
      <c r="BC2" s="76" t="s">
        <v>115</v>
      </c>
      <c r="BD2" s="76" t="s">
        <v>117</v>
      </c>
      <c r="BE2" s="76" t="s">
        <v>119</v>
      </c>
      <c r="BF2" s="76" t="s">
        <v>121</v>
      </c>
      <c r="BG2" s="76" t="s">
        <v>123</v>
      </c>
      <c r="BH2" s="76" t="s">
        <v>125</v>
      </c>
      <c r="BI2" s="76" t="s">
        <v>127</v>
      </c>
      <c r="BJ2" s="76" t="s">
        <v>129</v>
      </c>
      <c r="BK2" s="76" t="s">
        <v>131</v>
      </c>
      <c r="BL2" s="76" t="s">
        <v>133</v>
      </c>
      <c r="BM2" s="76" t="s">
        <v>135</v>
      </c>
      <c r="BN2" s="76" t="s">
        <v>139</v>
      </c>
      <c r="BO2" s="76" t="s">
        <v>141</v>
      </c>
      <c r="BP2" s="76" t="s">
        <v>143</v>
      </c>
      <c r="BQ2" s="76" t="s">
        <v>145</v>
      </c>
      <c r="BR2" s="76" t="s">
        <v>147</v>
      </c>
      <c r="BS2" s="76" t="s">
        <v>149</v>
      </c>
      <c r="BT2" s="76" t="s">
        <v>151</v>
      </c>
      <c r="BU2" s="76" t="s">
        <v>153</v>
      </c>
      <c r="BV2" s="76" t="s">
        <v>155</v>
      </c>
      <c r="BW2" s="76"/>
      <c r="BX2" s="76" t="s">
        <v>53</v>
      </c>
      <c r="BY2" s="76" t="s">
        <v>81</v>
      </c>
      <c r="BZ2" s="76" t="s">
        <v>161</v>
      </c>
      <c r="CA2" s="76" t="s">
        <v>162</v>
      </c>
      <c r="CB2" s="76" t="s">
        <v>163</v>
      </c>
      <c r="CC2" s="76" t="s">
        <v>139</v>
      </c>
      <c r="CD2" s="76" t="s">
        <v>164</v>
      </c>
    </row>
    <row r="3" spans="1:82">
      <c r="A3" s="19" t="s">
        <v>334</v>
      </c>
      <c r="B3" s="76">
        <v>1636.9972513812299</v>
      </c>
      <c r="C3" s="76">
        <v>13.5762980525282</v>
      </c>
      <c r="D3" s="76">
        <v>113.843086154015</v>
      </c>
      <c r="E3" s="76">
        <v>197.89761123314801</v>
      </c>
      <c r="F3" s="76">
        <v>149.88037930634599</v>
      </c>
      <c r="G3" s="76">
        <v>13.310222461551801</v>
      </c>
      <c r="H3" s="76">
        <v>299.65693029344999</v>
      </c>
      <c r="I3" s="94"/>
      <c r="J3" s="94" t="s">
        <v>334</v>
      </c>
      <c r="K3" s="76">
        <v>0</v>
      </c>
      <c r="L3" s="76">
        <v>0.17679176280472</v>
      </c>
      <c r="M3" s="76">
        <v>0.42007509694273998</v>
      </c>
      <c r="N3" s="76">
        <v>0.42007509694273998</v>
      </c>
      <c r="O3" s="76">
        <v>0.823392532945319</v>
      </c>
      <c r="P3" s="76">
        <v>4.0779270711045702E-4</v>
      </c>
      <c r="Q3" s="76">
        <v>6.2844358610426698E-2</v>
      </c>
      <c r="R3" s="76">
        <v>1.1621535420008</v>
      </c>
      <c r="S3" s="76">
        <v>30.2213083329199</v>
      </c>
      <c r="T3" s="76">
        <v>0.31992761421319699</v>
      </c>
      <c r="U3" s="76">
        <v>0.25572330759437101</v>
      </c>
      <c r="V3" s="76">
        <v>4.7699987202169301E-2</v>
      </c>
      <c r="W3" s="76">
        <v>0</v>
      </c>
      <c r="X3" s="76">
        <v>0</v>
      </c>
      <c r="Y3" s="76">
        <v>0.283140064705655</v>
      </c>
      <c r="Z3" s="76">
        <v>0.283140064705655</v>
      </c>
      <c r="AA3" s="76">
        <v>6820.5157360406001</v>
      </c>
      <c r="AB3" s="76">
        <v>0</v>
      </c>
      <c r="AC3" s="76">
        <v>0.107263287311849</v>
      </c>
      <c r="AD3" s="76">
        <v>2.21902755523955E-2</v>
      </c>
      <c r="AE3" s="76">
        <v>4.5714196960267198E-2</v>
      </c>
      <c r="AF3" s="76">
        <v>6.9952239730595098E-2</v>
      </c>
      <c r="AG3" s="76">
        <v>0</v>
      </c>
      <c r="AH3" s="76">
        <v>0</v>
      </c>
      <c r="AI3" s="76">
        <v>0.25063608855966502</v>
      </c>
      <c r="AJ3" s="76">
        <v>0</v>
      </c>
      <c r="AK3" s="76">
        <v>5.9645979596223402</v>
      </c>
      <c r="AL3" s="76">
        <v>1.8915328185540901</v>
      </c>
      <c r="AM3" s="76">
        <v>0.210172566786267</v>
      </c>
      <c r="AN3" s="76">
        <v>2.10170538534036</v>
      </c>
      <c r="AO3" s="76">
        <v>0</v>
      </c>
      <c r="AP3" s="76">
        <v>0.21469641252886601</v>
      </c>
      <c r="AQ3" s="76">
        <v>8.3010631789546695E-4</v>
      </c>
      <c r="AR3" s="76">
        <v>1.7558937647778501</v>
      </c>
      <c r="AS3" s="76">
        <v>9.1311033581904398E-4</v>
      </c>
      <c r="AT3" s="76">
        <v>0.250413972894172</v>
      </c>
      <c r="AU3" s="76">
        <v>0.301603531804428</v>
      </c>
      <c r="AV3" s="76">
        <v>2.7669769672117501E-4</v>
      </c>
      <c r="AW3" s="76">
        <v>0</v>
      </c>
      <c r="AX3" s="76">
        <v>0.194797202334694</v>
      </c>
      <c r="AY3" s="76">
        <v>3.6533232048589799</v>
      </c>
      <c r="AZ3" s="76">
        <v>2.7668562769446101</v>
      </c>
      <c r="BA3" s="76">
        <v>0.88646692791437198</v>
      </c>
      <c r="BB3" s="76">
        <v>2.2302507206358102E-3</v>
      </c>
      <c r="BC3" s="76">
        <v>0</v>
      </c>
      <c r="BD3" s="76">
        <v>6.6131494678593597E-2</v>
      </c>
      <c r="BE3" s="76">
        <v>1.81238666865082E-2</v>
      </c>
      <c r="BF3" s="76">
        <v>0.75179538903310705</v>
      </c>
      <c r="BG3" s="76">
        <v>4.9806048380429499E-2</v>
      </c>
      <c r="BH3" s="76">
        <v>9.6845737087804598E-3</v>
      </c>
      <c r="BI3" s="76">
        <v>1.0741516890160201</v>
      </c>
      <c r="BJ3" s="76">
        <v>8.0201412148569406E-2</v>
      </c>
      <c r="BK3" s="76">
        <v>4.1504654508176301E-4</v>
      </c>
      <c r="BL3" s="76">
        <v>4.5655627022051698E-2</v>
      </c>
      <c r="BM3" s="76">
        <v>2.7669769672117499E-5</v>
      </c>
      <c r="BN3" s="76">
        <v>0.24572610878707199</v>
      </c>
      <c r="BO3" s="76">
        <v>1.4426185351609599</v>
      </c>
      <c r="BP3" s="76">
        <v>0</v>
      </c>
      <c r="BQ3" s="76">
        <v>6.7967954055677703E-5</v>
      </c>
      <c r="BR3" s="76">
        <v>0.214576821684661</v>
      </c>
      <c r="BS3" s="76">
        <v>0</v>
      </c>
      <c r="BT3" s="76">
        <v>0.67563802311546095</v>
      </c>
      <c r="BU3" s="76">
        <v>5.5320951073926397</v>
      </c>
      <c r="BV3" s="76">
        <v>0.155982743541835</v>
      </c>
      <c r="BW3" s="76"/>
      <c r="BX3" s="69">
        <f t="shared" ref="BX3:BX14" si="0">IF(B3&lt;&gt;0,(S3-B3)/B3,"")</f>
        <v>-0.98153857112012832</v>
      </c>
      <c r="BY3" s="69">
        <f t="shared" ref="BY3:BY14" si="1">IF(C3&lt;&gt;0,(AI3-C3)/C3,"")</f>
        <v>-0.98153870167037249</v>
      </c>
      <c r="BZ3" s="69">
        <f t="shared" ref="BZ3:BZ14" si="2">IF(D3&lt;&gt;0,(AN3-D3)/D3,"")</f>
        <v>-0.98153857685747359</v>
      </c>
      <c r="CA3" s="69">
        <f t="shared" ref="CA3:CA14" si="3">IF(E3&lt;&gt;0,(AY3-E3)/E3,"")</f>
        <v>-0.9815393264118033</v>
      </c>
      <c r="CB3" s="69">
        <f t="shared" ref="CB3:CB14" si="4">IF(F3&lt;&gt;0,(AZ3-F3)/F3,"")</f>
        <v>-0.98153956982395041</v>
      </c>
      <c r="CC3" s="69">
        <f t="shared" ref="CC3:CC14" si="5">IF(G3&lt;&gt;0,(BN3-G3)/G3,"")</f>
        <v>-0.98153854231235571</v>
      </c>
      <c r="CD3" s="69">
        <f t="shared" ref="CD3:CD14" si="6">IF(H3&lt;&gt;0,(BU3-H3)/H3,"")</f>
        <v>-0.98153857111872855</v>
      </c>
    </row>
    <row r="4" spans="1:82">
      <c r="A4" s="19" t="s">
        <v>335</v>
      </c>
      <c r="B4" s="76">
        <v>2817.2509313425899</v>
      </c>
      <c r="C4" s="76">
        <v>26.1304113270267</v>
      </c>
      <c r="D4" s="76">
        <v>192.13872587565399</v>
      </c>
      <c r="E4" s="76">
        <v>327.72431004598599</v>
      </c>
      <c r="F4" s="76">
        <v>249.17801843887901</v>
      </c>
      <c r="G4" s="76">
        <v>21.896312393916698</v>
      </c>
      <c r="H4" s="76">
        <v>601.49810533030995</v>
      </c>
      <c r="I4" s="94"/>
      <c r="J4" s="94" t="s">
        <v>335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0</v>
      </c>
      <c r="T4" s="76">
        <v>0</v>
      </c>
      <c r="U4" s="76">
        <v>0</v>
      </c>
      <c r="V4" s="76">
        <v>0</v>
      </c>
      <c r="W4" s="76">
        <v>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0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0</v>
      </c>
      <c r="AM4" s="76">
        <v>0</v>
      </c>
      <c r="AN4" s="76">
        <v>0</v>
      </c>
      <c r="AO4" s="76">
        <v>0</v>
      </c>
      <c r="AP4" s="76">
        <v>0</v>
      </c>
      <c r="AQ4" s="76">
        <v>0</v>
      </c>
      <c r="AR4" s="76">
        <v>0</v>
      </c>
      <c r="AS4" s="76">
        <v>0</v>
      </c>
      <c r="AT4" s="76">
        <v>0</v>
      </c>
      <c r="AU4" s="76">
        <v>0</v>
      </c>
      <c r="AV4" s="76">
        <v>0</v>
      </c>
      <c r="AW4" s="76">
        <v>0</v>
      </c>
      <c r="AX4" s="76">
        <v>0</v>
      </c>
      <c r="AY4" s="76">
        <v>0</v>
      </c>
      <c r="AZ4" s="76">
        <v>0</v>
      </c>
      <c r="BA4" s="76">
        <v>0</v>
      </c>
      <c r="BB4" s="76">
        <v>0</v>
      </c>
      <c r="BC4" s="76">
        <v>0</v>
      </c>
      <c r="BD4" s="76">
        <v>0</v>
      </c>
      <c r="BE4" s="76">
        <v>0</v>
      </c>
      <c r="BF4" s="76">
        <v>0</v>
      </c>
      <c r="BG4" s="76">
        <v>0</v>
      </c>
      <c r="BH4" s="76">
        <v>0</v>
      </c>
      <c r="BI4" s="76">
        <v>0</v>
      </c>
      <c r="BJ4" s="76">
        <v>0</v>
      </c>
      <c r="BK4" s="76">
        <v>0</v>
      </c>
      <c r="BL4" s="76">
        <v>0</v>
      </c>
      <c r="BM4" s="76">
        <v>0</v>
      </c>
      <c r="BN4" s="76">
        <v>0</v>
      </c>
      <c r="BO4" s="76">
        <v>0</v>
      </c>
      <c r="BP4" s="76">
        <v>0</v>
      </c>
      <c r="BQ4" s="76">
        <v>0</v>
      </c>
      <c r="BR4" s="76">
        <v>0</v>
      </c>
      <c r="BS4" s="76">
        <v>0</v>
      </c>
      <c r="BT4" s="76">
        <v>0</v>
      </c>
      <c r="BU4" s="76">
        <v>0</v>
      </c>
      <c r="BV4" s="76">
        <v>0</v>
      </c>
      <c r="BW4" s="76"/>
      <c r="BX4" s="69">
        <f t="shared" si="0"/>
        <v>-1</v>
      </c>
      <c r="BY4" s="69">
        <f t="shared" si="1"/>
        <v>-1</v>
      </c>
      <c r="BZ4" s="69">
        <f t="shared" si="2"/>
        <v>-1</v>
      </c>
      <c r="CA4" s="69">
        <f t="shared" si="3"/>
        <v>-1</v>
      </c>
      <c r="CB4" s="69">
        <f t="shared" si="4"/>
        <v>-1</v>
      </c>
      <c r="CC4" s="69">
        <f t="shared" si="5"/>
        <v>-1</v>
      </c>
      <c r="CD4" s="69">
        <f t="shared" si="6"/>
        <v>-1</v>
      </c>
    </row>
    <row r="5" spans="1:82">
      <c r="A5" s="68" t="s">
        <v>336</v>
      </c>
      <c r="B5" s="76">
        <v>1197.7214508700799</v>
      </c>
      <c r="C5" s="76">
        <v>15.506164863482701</v>
      </c>
      <c r="D5" s="76">
        <v>74.800583280204407</v>
      </c>
      <c r="E5" s="76">
        <v>141.126205932202</v>
      </c>
      <c r="F5" s="76">
        <v>99.405938402934297</v>
      </c>
      <c r="G5" s="76">
        <v>7.62644695161194</v>
      </c>
      <c r="H5" s="76">
        <v>372.65949156924</v>
      </c>
      <c r="I5" s="94"/>
      <c r="J5" s="94" t="s">
        <v>336</v>
      </c>
      <c r="K5" s="76">
        <v>0</v>
      </c>
      <c r="L5" s="76">
        <v>0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0</v>
      </c>
      <c r="T5" s="76">
        <v>0</v>
      </c>
      <c r="U5" s="76">
        <v>0</v>
      </c>
      <c r="V5" s="76">
        <v>0</v>
      </c>
      <c r="W5" s="76">
        <v>0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0</v>
      </c>
      <c r="AD5" s="76">
        <v>0</v>
      </c>
      <c r="AE5" s="76">
        <v>0</v>
      </c>
      <c r="AF5" s="76">
        <v>0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  <c r="AR5" s="76">
        <v>0</v>
      </c>
      <c r="AS5" s="76">
        <v>0</v>
      </c>
      <c r="AT5" s="76">
        <v>0</v>
      </c>
      <c r="AU5" s="76">
        <v>0</v>
      </c>
      <c r="AV5" s="76">
        <v>0</v>
      </c>
      <c r="AW5" s="76">
        <v>0</v>
      </c>
      <c r="AX5" s="76">
        <v>0</v>
      </c>
      <c r="AY5" s="76">
        <v>0</v>
      </c>
      <c r="AZ5" s="76">
        <v>0</v>
      </c>
      <c r="BA5" s="76">
        <v>0</v>
      </c>
      <c r="BB5" s="76">
        <v>0</v>
      </c>
      <c r="BC5" s="76">
        <v>0</v>
      </c>
      <c r="BD5" s="76">
        <v>0</v>
      </c>
      <c r="BE5" s="76">
        <v>0</v>
      </c>
      <c r="BF5" s="76">
        <v>0</v>
      </c>
      <c r="BG5" s="76">
        <v>0</v>
      </c>
      <c r="BH5" s="76">
        <v>0</v>
      </c>
      <c r="BI5" s="76">
        <v>0</v>
      </c>
      <c r="BJ5" s="76">
        <v>0</v>
      </c>
      <c r="BK5" s="76">
        <v>0</v>
      </c>
      <c r="BL5" s="76">
        <v>0</v>
      </c>
      <c r="BM5" s="76">
        <v>0</v>
      </c>
      <c r="BN5" s="76">
        <v>0</v>
      </c>
      <c r="BO5" s="76">
        <v>0</v>
      </c>
      <c r="BP5" s="76">
        <v>0</v>
      </c>
      <c r="BQ5" s="76">
        <v>0</v>
      </c>
      <c r="BR5" s="76">
        <v>0</v>
      </c>
      <c r="BS5" s="76">
        <v>0</v>
      </c>
      <c r="BT5" s="76">
        <v>0</v>
      </c>
      <c r="BU5" s="76">
        <v>0</v>
      </c>
      <c r="BV5" s="76">
        <v>0</v>
      </c>
      <c r="BW5" s="76"/>
      <c r="BX5" s="69">
        <f t="shared" si="0"/>
        <v>-1</v>
      </c>
      <c r="BY5" s="69">
        <f t="shared" si="1"/>
        <v>-1</v>
      </c>
      <c r="BZ5" s="69">
        <f t="shared" si="2"/>
        <v>-1</v>
      </c>
      <c r="CA5" s="69">
        <f t="shared" si="3"/>
        <v>-1</v>
      </c>
      <c r="CB5" s="69">
        <f t="shared" si="4"/>
        <v>-1</v>
      </c>
      <c r="CC5" s="69">
        <f t="shared" si="5"/>
        <v>-1</v>
      </c>
      <c r="CD5" s="69">
        <f t="shared" si="6"/>
        <v>-1</v>
      </c>
    </row>
    <row r="6" spans="1:82" s="95" customFormat="1">
      <c r="A6" s="11" t="s">
        <v>337</v>
      </c>
      <c r="B6" s="70">
        <v>21.140468450781</v>
      </c>
      <c r="C6" s="70">
        <v>0.175326689809362</v>
      </c>
      <c r="D6" s="70">
        <v>1.47018957421049</v>
      </c>
      <c r="E6" s="70">
        <v>2.5556844863909398</v>
      </c>
      <c r="F6" s="70">
        <v>1.93558149211791</v>
      </c>
      <c r="G6" s="70">
        <v>0.171890550512348</v>
      </c>
      <c r="H6" s="70">
        <v>3.8698221404000899</v>
      </c>
      <c r="J6" s="95" t="s">
        <v>337</v>
      </c>
      <c r="K6" s="70">
        <v>0</v>
      </c>
      <c r="L6" s="70">
        <v>0</v>
      </c>
      <c r="M6" s="70">
        <v>0</v>
      </c>
      <c r="N6" s="70">
        <v>0</v>
      </c>
      <c r="O6" s="70">
        <v>0</v>
      </c>
      <c r="P6" s="70">
        <v>0</v>
      </c>
      <c r="Q6" s="70">
        <v>0</v>
      </c>
      <c r="R6" s="70">
        <v>0</v>
      </c>
      <c r="S6" s="70">
        <v>0</v>
      </c>
      <c r="T6" s="70">
        <v>0</v>
      </c>
      <c r="U6" s="70">
        <v>0</v>
      </c>
      <c r="V6" s="70">
        <v>0</v>
      </c>
      <c r="W6" s="70">
        <v>0</v>
      </c>
      <c r="X6" s="70">
        <v>0</v>
      </c>
      <c r="Y6" s="70">
        <v>0</v>
      </c>
      <c r="Z6" s="70">
        <v>0</v>
      </c>
      <c r="AA6" s="70">
        <v>0</v>
      </c>
      <c r="AB6" s="70">
        <v>0</v>
      </c>
      <c r="AC6" s="70">
        <v>0</v>
      </c>
      <c r="AD6" s="70">
        <v>0</v>
      </c>
      <c r="AE6" s="70">
        <v>0</v>
      </c>
      <c r="AF6" s="70">
        <v>0</v>
      </c>
      <c r="AG6" s="70">
        <v>0</v>
      </c>
      <c r="AH6" s="70">
        <v>0</v>
      </c>
      <c r="AI6" s="70">
        <v>0</v>
      </c>
      <c r="AJ6" s="70">
        <v>0</v>
      </c>
      <c r="AK6" s="70">
        <v>0</v>
      </c>
      <c r="AL6" s="70">
        <v>0</v>
      </c>
      <c r="AM6" s="70">
        <v>0</v>
      </c>
      <c r="AN6" s="70">
        <v>0</v>
      </c>
      <c r="AO6" s="70">
        <v>0</v>
      </c>
      <c r="AP6" s="70">
        <v>0</v>
      </c>
      <c r="AQ6" s="70">
        <v>0</v>
      </c>
      <c r="AR6" s="70">
        <v>0</v>
      </c>
      <c r="AS6" s="70">
        <v>0</v>
      </c>
      <c r="AT6" s="70">
        <v>0</v>
      </c>
      <c r="AU6" s="70">
        <v>0</v>
      </c>
      <c r="AV6" s="70">
        <v>0</v>
      </c>
      <c r="AW6" s="70">
        <v>0</v>
      </c>
      <c r="AX6" s="70">
        <v>0</v>
      </c>
      <c r="AY6" s="70">
        <v>0</v>
      </c>
      <c r="AZ6" s="70">
        <v>0</v>
      </c>
      <c r="BA6" s="70">
        <v>0</v>
      </c>
      <c r="BB6" s="70">
        <v>0</v>
      </c>
      <c r="BC6" s="70">
        <v>0</v>
      </c>
      <c r="BD6" s="70">
        <v>0</v>
      </c>
      <c r="BE6" s="70">
        <v>0</v>
      </c>
      <c r="BF6" s="70">
        <v>0</v>
      </c>
      <c r="BG6" s="70">
        <v>0</v>
      </c>
      <c r="BH6" s="70">
        <v>0</v>
      </c>
      <c r="BI6" s="70">
        <v>0</v>
      </c>
      <c r="BJ6" s="70">
        <v>0</v>
      </c>
      <c r="BK6" s="70">
        <v>0</v>
      </c>
      <c r="BL6" s="70">
        <v>0</v>
      </c>
      <c r="BM6" s="70">
        <v>0</v>
      </c>
      <c r="BN6" s="70">
        <v>0</v>
      </c>
      <c r="BO6" s="70">
        <v>0</v>
      </c>
      <c r="BP6" s="70">
        <v>0</v>
      </c>
      <c r="BQ6" s="70">
        <v>0</v>
      </c>
      <c r="BR6" s="70">
        <v>0</v>
      </c>
      <c r="BS6" s="70">
        <v>0</v>
      </c>
      <c r="BT6" s="70">
        <v>0</v>
      </c>
      <c r="BU6" s="70">
        <v>0</v>
      </c>
      <c r="BV6" s="70">
        <v>0</v>
      </c>
      <c r="BW6" s="70"/>
      <c r="BX6" s="63">
        <f t="shared" si="0"/>
        <v>-1</v>
      </c>
      <c r="BY6" s="63">
        <f t="shared" si="1"/>
        <v>-1</v>
      </c>
      <c r="BZ6" s="63">
        <f t="shared" si="2"/>
        <v>-1</v>
      </c>
      <c r="CA6" s="63">
        <f t="shared" si="3"/>
        <v>-1</v>
      </c>
      <c r="CB6" s="63">
        <f t="shared" si="4"/>
        <v>-1</v>
      </c>
      <c r="CC6" s="63">
        <f t="shared" si="5"/>
        <v>-1</v>
      </c>
      <c r="CD6" s="63">
        <f t="shared" si="6"/>
        <v>-1</v>
      </c>
    </row>
    <row r="7" spans="1:82">
      <c r="A7" s="68" t="s">
        <v>372</v>
      </c>
      <c r="B7" s="76">
        <v>1254.4941033730299</v>
      </c>
      <c r="C7" s="76">
        <v>23.725769504304601</v>
      </c>
      <c r="D7" s="76">
        <v>51.355975944134798</v>
      </c>
      <c r="E7" s="76">
        <v>182.542420727147</v>
      </c>
      <c r="F7" s="76">
        <v>153.69989465939301</v>
      </c>
      <c r="G7" s="76">
        <v>10.9394730339048</v>
      </c>
      <c r="H7" s="76">
        <v>311.57210045161497</v>
      </c>
      <c r="I7" s="94"/>
      <c r="J7" s="94" t="s">
        <v>372</v>
      </c>
      <c r="K7" s="76">
        <v>54.6791013518962</v>
      </c>
      <c r="L7" s="76">
        <v>8.5444593545814698</v>
      </c>
      <c r="M7" s="76">
        <v>8.5220886504399793</v>
      </c>
      <c r="N7" s="76">
        <v>8.5220886504399793</v>
      </c>
      <c r="O7" s="76">
        <v>12.869914225764299</v>
      </c>
      <c r="P7" s="76">
        <v>1.2886129406901501E-3</v>
      </c>
      <c r="Q7" s="76">
        <v>7.2490055390587296</v>
      </c>
      <c r="R7" s="76">
        <v>71.297260836764295</v>
      </c>
      <c r="S7" s="76">
        <v>1254.49395525719</v>
      </c>
      <c r="T7" s="76">
        <v>17.126354567304301</v>
      </c>
      <c r="U7" s="76">
        <v>9.4412270887547702</v>
      </c>
      <c r="V7" s="76">
        <v>4.0355649473370896</v>
      </c>
      <c r="W7" s="76">
        <v>0.25905644842130299</v>
      </c>
      <c r="X7" s="76">
        <v>41.728774246157002</v>
      </c>
      <c r="Y7" s="76">
        <v>32.550994350325396</v>
      </c>
      <c r="Z7" s="76">
        <v>32.550994350325396</v>
      </c>
      <c r="AA7" s="76">
        <v>378861.64368237997</v>
      </c>
      <c r="AB7" s="76">
        <v>0</v>
      </c>
      <c r="AC7" s="76">
        <v>3.9134046402111999</v>
      </c>
      <c r="AD7" s="76">
        <v>1.50905097629215</v>
      </c>
      <c r="AE7" s="76">
        <v>0.494967848592481</v>
      </c>
      <c r="AF7" s="76">
        <v>12.265297172241601</v>
      </c>
      <c r="AG7" s="76">
        <v>28.7784545645926</v>
      </c>
      <c r="AH7" s="76">
        <v>0</v>
      </c>
      <c r="AI7" s="76">
        <v>23.725762066171701</v>
      </c>
      <c r="AJ7" s="76">
        <v>0</v>
      </c>
      <c r="AK7" s="76">
        <v>331.43000567690098</v>
      </c>
      <c r="AL7" s="76">
        <v>46.220365041309101</v>
      </c>
      <c r="AM7" s="76">
        <v>5.1356013778887402</v>
      </c>
      <c r="AN7" s="76">
        <v>51.355966419197799</v>
      </c>
      <c r="AO7" s="76">
        <v>0</v>
      </c>
      <c r="AP7" s="76">
        <v>22.5220913512679</v>
      </c>
      <c r="AQ7" s="76">
        <v>2.4946341705385299E-2</v>
      </c>
      <c r="AR7" s="76">
        <v>34.269834732717101</v>
      </c>
      <c r="AS7" s="76">
        <v>0.53820791789987699</v>
      </c>
      <c r="AT7" s="76">
        <v>1.09137512194315</v>
      </c>
      <c r="AU7" s="76">
        <v>5.63515578410136</v>
      </c>
      <c r="AV7" s="76">
        <v>2.6966527224325701E-2</v>
      </c>
      <c r="AW7" s="76">
        <v>0</v>
      </c>
      <c r="AX7" s="76">
        <v>0.789947265441999</v>
      </c>
      <c r="AY7" s="76">
        <v>182.55044778231499</v>
      </c>
      <c r="AZ7" s="76">
        <v>153.707930324465</v>
      </c>
      <c r="BA7" s="76">
        <v>28.842517457850299</v>
      </c>
      <c r="BB7" s="76">
        <v>3.2994600880746398E-2</v>
      </c>
      <c r="BC7" s="76">
        <v>7.24780061398722E-4</v>
      </c>
      <c r="BD7" s="76">
        <v>23.387446000540098</v>
      </c>
      <c r="BE7" s="76">
        <v>7.4956729884202197E-2</v>
      </c>
      <c r="BF7" s="76">
        <v>49.935768228090097</v>
      </c>
      <c r="BG7" s="76">
        <v>0.31756525956668102</v>
      </c>
      <c r="BH7" s="76">
        <v>7.1335945810391405E-2</v>
      </c>
      <c r="BI7" s="76">
        <v>71.349739027871905</v>
      </c>
      <c r="BJ7" s="76">
        <v>3.8507002065510298</v>
      </c>
      <c r="BK7" s="76">
        <v>9.1184360411602897E-2</v>
      </c>
      <c r="BL7" s="76">
        <v>0.33735460793553601</v>
      </c>
      <c r="BM7" s="76">
        <v>2.2618250963144198E-3</v>
      </c>
      <c r="BN7" s="76">
        <v>10.939467649928</v>
      </c>
      <c r="BO7" s="76">
        <v>4.5587099012880499</v>
      </c>
      <c r="BP7" s="76">
        <v>0</v>
      </c>
      <c r="BQ7" s="76">
        <v>3.1655443277351298</v>
      </c>
      <c r="BR7" s="76">
        <v>10.053780642080699</v>
      </c>
      <c r="BS7" s="76">
        <v>0</v>
      </c>
      <c r="BT7" s="76">
        <v>7.2589143082392198</v>
      </c>
      <c r="BU7" s="76">
        <v>311.57201970931999</v>
      </c>
      <c r="BV7" s="76">
        <v>2.6512278482729501</v>
      </c>
      <c r="BW7" s="76"/>
      <c r="BX7" s="69">
        <f t="shared" si="0"/>
        <v>-1.180681834389577E-7</v>
      </c>
      <c r="BY7" s="69">
        <f t="shared" si="1"/>
        <v>-3.1350439021028163E-7</v>
      </c>
      <c r="BZ7" s="69">
        <f t="shared" si="2"/>
        <v>-1.854689123129349E-7</v>
      </c>
      <c r="CA7" s="69">
        <f t="shared" si="3"/>
        <v>4.3973642597762545E-5</v>
      </c>
      <c r="CB7" s="69">
        <f t="shared" si="4"/>
        <v>5.2281526215706524E-5</v>
      </c>
      <c r="CC7" s="69">
        <f t="shared" si="5"/>
        <v>-4.9216052580427449E-7</v>
      </c>
      <c r="CD7" s="69">
        <f t="shared" si="6"/>
        <v>-2.5914481709467693E-7</v>
      </c>
    </row>
    <row r="8" spans="1:82">
      <c r="A8" s="68" t="s">
        <v>373</v>
      </c>
      <c r="B8" s="76">
        <v>435.183820993285</v>
      </c>
      <c r="C8" s="76">
        <v>7.9757202444664799</v>
      </c>
      <c r="D8" s="76">
        <v>17.113379934570801</v>
      </c>
      <c r="E8" s="76">
        <v>53.040082085344402</v>
      </c>
      <c r="F8" s="76">
        <v>45.479662780358801</v>
      </c>
      <c r="G8" s="76">
        <v>3.4162065352863</v>
      </c>
      <c r="H8" s="76">
        <v>138.215939010738</v>
      </c>
      <c r="I8" s="94"/>
      <c r="J8" s="94" t="s">
        <v>373</v>
      </c>
      <c r="K8" s="76">
        <v>14.621904221520399</v>
      </c>
      <c r="L8" s="76">
        <v>4.0392883830089703</v>
      </c>
      <c r="M8" s="76">
        <v>6.4475017957571996</v>
      </c>
      <c r="N8" s="76">
        <v>6.4475017957571996</v>
      </c>
      <c r="O8" s="76">
        <v>11.6124849369202</v>
      </c>
      <c r="P8" s="76">
        <v>4.3912314072653297E-3</v>
      </c>
      <c r="Q8" s="76">
        <v>2.5621197353395302</v>
      </c>
      <c r="R8" s="76">
        <v>30.5983804919614</v>
      </c>
      <c r="S8" s="76">
        <v>435.18368932466899</v>
      </c>
      <c r="T8" s="76">
        <v>7.7545933960548297</v>
      </c>
      <c r="U8" s="76">
        <v>5.0623748580498997</v>
      </c>
      <c r="V8" s="76">
        <v>1.55251537436134</v>
      </c>
      <c r="W8" s="76">
        <v>6.9277263670364894E-2</v>
      </c>
      <c r="X8" s="76">
        <v>11.1588219657511</v>
      </c>
      <c r="Y8" s="76">
        <v>11.514310777845701</v>
      </c>
      <c r="Z8" s="76">
        <v>11.514310777845701</v>
      </c>
      <c r="AA8" s="76">
        <v>112104.804272557</v>
      </c>
      <c r="AB8" s="76">
        <v>0</v>
      </c>
      <c r="AC8" s="76">
        <v>2.1109299653323101</v>
      </c>
      <c r="AD8" s="76">
        <v>0.62374916768795696</v>
      </c>
      <c r="AE8" s="76">
        <v>0.585992349504455</v>
      </c>
      <c r="AF8" s="76">
        <v>3.97408066932323</v>
      </c>
      <c r="AG8" s="76">
        <v>7.69573477184918</v>
      </c>
      <c r="AH8" s="76">
        <v>0</v>
      </c>
      <c r="AI8" s="76">
        <v>7.9757178524777101</v>
      </c>
      <c r="AJ8" s="76">
        <v>0</v>
      </c>
      <c r="AK8" s="76">
        <v>147.818119126749</v>
      </c>
      <c r="AL8" s="76">
        <v>15.4020403776517</v>
      </c>
      <c r="AM8" s="76">
        <v>1.7113428903696599</v>
      </c>
      <c r="AN8" s="76">
        <v>17.113383268021401</v>
      </c>
      <c r="AO8" s="76">
        <v>0</v>
      </c>
      <c r="AP8" s="76">
        <v>8.1532121617971995</v>
      </c>
      <c r="AQ8" s="76">
        <v>8.5926156186444808E-3</v>
      </c>
      <c r="AR8" s="76">
        <v>26.588718302220599</v>
      </c>
      <c r="AS8" s="76">
        <v>0.13136139817126599</v>
      </c>
      <c r="AT8" s="76">
        <v>1.0564054740764</v>
      </c>
      <c r="AU8" s="76">
        <v>2.30361370613491</v>
      </c>
      <c r="AV8" s="76">
        <v>7.3158319416657003E-3</v>
      </c>
      <c r="AW8" s="76">
        <v>0</v>
      </c>
      <c r="AX8" s="76">
        <v>0.80768835463549304</v>
      </c>
      <c r="AY8" s="76">
        <v>53.0415213988326</v>
      </c>
      <c r="AZ8" s="76">
        <v>45.481103182041103</v>
      </c>
      <c r="BA8" s="76">
        <v>7.5604182167914997</v>
      </c>
      <c r="BB8" s="76">
        <v>1.4963597281701E-2</v>
      </c>
      <c r="BC8" s="76">
        <v>1.7298544398331101E-4</v>
      </c>
      <c r="BD8" s="76">
        <v>5.7922934131406398</v>
      </c>
      <c r="BE8" s="76">
        <v>7.5495779802355598E-2</v>
      </c>
      <c r="BF8" s="76">
        <v>14.3081487237994</v>
      </c>
      <c r="BG8" s="76">
        <v>0.234100288254325</v>
      </c>
      <c r="BH8" s="76">
        <v>4.7807723893141897E-2</v>
      </c>
      <c r="BI8" s="76">
        <v>20.4438009887729</v>
      </c>
      <c r="BJ8" s="76">
        <v>1.8256250004133601</v>
      </c>
      <c r="BK8" s="76">
        <v>2.3083020552588498E-2</v>
      </c>
      <c r="BL8" s="76">
        <v>0.225631497434371</v>
      </c>
      <c r="BM8" s="76">
        <v>6.27783087242403E-4</v>
      </c>
      <c r="BN8" s="76">
        <v>3.4161996946598499</v>
      </c>
      <c r="BO8" s="76">
        <v>15.534811863225199</v>
      </c>
      <c r="BP8" s="76">
        <v>0</v>
      </c>
      <c r="BQ8" s="76">
        <v>0.84718429572623</v>
      </c>
      <c r="BR8" s="76">
        <v>4.8178133818570599</v>
      </c>
      <c r="BS8" s="76">
        <v>0</v>
      </c>
      <c r="BT8" s="76">
        <v>8.6458068301393798</v>
      </c>
      <c r="BU8" s="76">
        <v>138.215885293517</v>
      </c>
      <c r="BV8" s="76">
        <v>2.2568714002215602</v>
      </c>
      <c r="BW8" s="76"/>
      <c r="BX8" s="69">
        <f t="shared" si="0"/>
        <v>-3.0255861926607671E-7</v>
      </c>
      <c r="BY8" s="69">
        <f t="shared" si="1"/>
        <v>-2.999088102899287E-7</v>
      </c>
      <c r="BZ8" s="69">
        <f t="shared" si="2"/>
        <v>1.9478622064961563E-7</v>
      </c>
      <c r="CA8" s="69">
        <f t="shared" si="3"/>
        <v>2.7136335986104714E-5</v>
      </c>
      <c r="CB8" s="69">
        <f t="shared" si="4"/>
        <v>3.1671336026797847E-5</v>
      </c>
      <c r="CC8" s="69">
        <f t="shared" si="5"/>
        <v>-2.0024042397671305E-6</v>
      </c>
      <c r="CD8" s="69">
        <f t="shared" si="6"/>
        <v>-3.8864707918345137E-7</v>
      </c>
    </row>
    <row r="9" spans="1:82">
      <c r="A9" s="68" t="s">
        <v>374</v>
      </c>
      <c r="B9" s="76">
        <v>2134.78819705454</v>
      </c>
      <c r="C9" s="76">
        <v>41.240944074885597</v>
      </c>
      <c r="D9" s="76">
        <v>65.899742869702905</v>
      </c>
      <c r="E9" s="76">
        <v>294.11325459077301</v>
      </c>
      <c r="F9" s="76">
        <v>257.50833785132198</v>
      </c>
      <c r="G9" s="76">
        <v>19.095258766560601</v>
      </c>
      <c r="H9" s="76">
        <v>581.29987152186197</v>
      </c>
      <c r="I9" s="94"/>
      <c r="J9" s="94" t="s">
        <v>374</v>
      </c>
      <c r="K9" s="76">
        <v>102.601398985212</v>
      </c>
      <c r="L9" s="76">
        <v>15.926235113091501</v>
      </c>
      <c r="M9" s="76">
        <v>15.7372581041749</v>
      </c>
      <c r="N9" s="76">
        <v>15.7372581041749</v>
      </c>
      <c r="O9" s="76">
        <v>23.6519405248102</v>
      </c>
      <c r="P9" s="76">
        <v>2.1715806372459802E-3</v>
      </c>
      <c r="Q9" s="76">
        <v>13.564267743214399</v>
      </c>
      <c r="R9" s="76">
        <v>133.08196765907701</v>
      </c>
      <c r="S9" s="76">
        <v>2134.7878437143399</v>
      </c>
      <c r="T9" s="76">
        <v>31.9430463046677</v>
      </c>
      <c r="U9" s="76">
        <v>17.561272463169001</v>
      </c>
      <c r="V9" s="76">
        <v>7.5436319874997899</v>
      </c>
      <c r="W9" s="76">
        <v>0.48609714508903901</v>
      </c>
      <c r="X9" s="76">
        <v>78.301041805144393</v>
      </c>
      <c r="Y9" s="76">
        <v>60.908513093360199</v>
      </c>
      <c r="Z9" s="76">
        <v>60.908513093360199</v>
      </c>
      <c r="AA9" s="76">
        <v>634743.52239951002</v>
      </c>
      <c r="AB9" s="76">
        <v>0</v>
      </c>
      <c r="AC9" s="76">
        <v>7.2784000482812203</v>
      </c>
      <c r="AD9" s="76">
        <v>2.8182283678378699</v>
      </c>
      <c r="AE9" s="76">
        <v>0.90115599343766695</v>
      </c>
      <c r="AF9" s="76">
        <v>22.972674131516701</v>
      </c>
      <c r="AG9" s="76">
        <v>54.000687042885403</v>
      </c>
      <c r="AH9" s="76">
        <v>0</v>
      </c>
      <c r="AI9" s="76">
        <v>41.240933547181598</v>
      </c>
      <c r="AJ9" s="76">
        <v>0</v>
      </c>
      <c r="AK9" s="76">
        <v>618.30041634286204</v>
      </c>
      <c r="AL9" s="76">
        <v>59.309741012031701</v>
      </c>
      <c r="AM9" s="76">
        <v>6.5899730264499503</v>
      </c>
      <c r="AN9" s="76">
        <v>65.899714038481605</v>
      </c>
      <c r="AO9" s="76">
        <v>0</v>
      </c>
      <c r="AP9" s="76">
        <v>42.131360042328701</v>
      </c>
      <c r="AQ9" s="76">
        <v>4.1807553034937703E-2</v>
      </c>
      <c r="AR9" s="76">
        <v>63.243900742406403</v>
      </c>
      <c r="AS9" s="76">
        <v>0.90142344725717405</v>
      </c>
      <c r="AT9" s="76">
        <v>1.83607706256166</v>
      </c>
      <c r="AU9" s="76">
        <v>9.4477069175526402</v>
      </c>
      <c r="AV9" s="76">
        <v>4.5172758588380497E-2</v>
      </c>
      <c r="AW9" s="76">
        <v>0</v>
      </c>
      <c r="AX9" s="76">
        <v>1.3294150366242801</v>
      </c>
      <c r="AY9" s="76">
        <v>294.12671061955302</v>
      </c>
      <c r="AZ9" s="76">
        <v>257.521804123084</v>
      </c>
      <c r="BA9" s="76">
        <v>36.604906496469802</v>
      </c>
      <c r="BB9" s="76">
        <v>5.5332907841289199E-2</v>
      </c>
      <c r="BC9" s="76">
        <v>1.21386619046831E-3</v>
      </c>
      <c r="BD9" s="76">
        <v>39.171577021224998</v>
      </c>
      <c r="BE9" s="76">
        <v>0.12613404652854701</v>
      </c>
      <c r="BF9" s="76">
        <v>83.6573878536351</v>
      </c>
      <c r="BG9" s="76">
        <v>0.53349813985019501</v>
      </c>
      <c r="BH9" s="76">
        <v>0.119792478932081</v>
      </c>
      <c r="BI9" s="76">
        <v>119.53224171475399</v>
      </c>
      <c r="BJ9" s="76">
        <v>7.17710090038966</v>
      </c>
      <c r="BK9" s="76">
        <v>0.152729630670701</v>
      </c>
      <c r="BL9" s="76">
        <v>0.56650478127393999</v>
      </c>
      <c r="BM9" s="76">
        <v>3.7889065626085E-3</v>
      </c>
      <c r="BN9" s="76">
        <v>19.095262465759401</v>
      </c>
      <c r="BO9" s="76">
        <v>7.6824155302171002</v>
      </c>
      <c r="BP9" s="76">
        <v>0</v>
      </c>
      <c r="BQ9" s="76">
        <v>5.9399098031832498</v>
      </c>
      <c r="BR9" s="76">
        <v>18.7355269967426</v>
      </c>
      <c r="BS9" s="76">
        <v>0</v>
      </c>
      <c r="BT9" s="76">
        <v>13.2125784143256</v>
      </c>
      <c r="BU9" s="76">
        <v>581.29979871801197</v>
      </c>
      <c r="BV9" s="76">
        <v>4.8805881443531298</v>
      </c>
      <c r="BW9" s="76"/>
      <c r="BX9" s="69">
        <f t="shared" si="0"/>
        <v>-1.6551534270391054E-7</v>
      </c>
      <c r="BY9" s="69">
        <f t="shared" si="1"/>
        <v>-2.5527310868815025E-7</v>
      </c>
      <c r="BZ9" s="69">
        <f t="shared" si="2"/>
        <v>-4.3750127154755301E-7</v>
      </c>
      <c r="CA9" s="69">
        <f t="shared" si="3"/>
        <v>4.5751181118087822E-5</v>
      </c>
      <c r="CB9" s="69">
        <f t="shared" si="4"/>
        <v>5.2294507721098092E-5</v>
      </c>
      <c r="CC9" s="69">
        <f t="shared" si="5"/>
        <v>1.9372341820266793E-7</v>
      </c>
      <c r="CD9" s="69">
        <f t="shared" si="6"/>
        <v>-1.2524318956454129E-7</v>
      </c>
    </row>
    <row r="10" spans="1:82">
      <c r="A10" s="68" t="s">
        <v>375</v>
      </c>
      <c r="B10" s="76">
        <v>5936.8631277902596</v>
      </c>
      <c r="C10" s="76">
        <v>109.085510227385</v>
      </c>
      <c r="D10" s="76">
        <v>201.07234128037601</v>
      </c>
      <c r="E10" s="76">
        <v>812.61874559249395</v>
      </c>
      <c r="F10" s="76">
        <v>701.200819746604</v>
      </c>
      <c r="G10" s="76">
        <v>52.7590541312318</v>
      </c>
      <c r="H10" s="76">
        <v>1644.4947713915501</v>
      </c>
      <c r="I10" s="94"/>
      <c r="J10" s="94" t="s">
        <v>375</v>
      </c>
      <c r="K10" s="76">
        <v>263.636683579644</v>
      </c>
      <c r="L10" s="76">
        <v>45.743030899463697</v>
      </c>
      <c r="M10" s="76">
        <v>51.890482043188499</v>
      </c>
      <c r="N10" s="76">
        <v>51.890482043188499</v>
      </c>
      <c r="O10" s="76">
        <v>83.223791000181805</v>
      </c>
      <c r="P10" s="76">
        <v>1.66981615167799E-2</v>
      </c>
      <c r="Q10" s="76">
        <v>36.567130110815299</v>
      </c>
      <c r="R10" s="76">
        <v>373.64307362753999</v>
      </c>
      <c r="S10" s="76">
        <v>5936.8613568346</v>
      </c>
      <c r="T10" s="76">
        <v>90.801165632798103</v>
      </c>
      <c r="U10" s="76">
        <v>52.096343537591501</v>
      </c>
      <c r="V10" s="76">
        <v>20.684090313232701</v>
      </c>
      <c r="W10" s="76">
        <v>1.2490461863112801</v>
      </c>
      <c r="X10" s="76">
        <v>201.19636329139001</v>
      </c>
      <c r="Y10" s="76">
        <v>164.22570244812201</v>
      </c>
      <c r="Z10" s="76">
        <v>164.22570244812201</v>
      </c>
      <c r="AA10" s="76">
        <v>1728420.9999063001</v>
      </c>
      <c r="AB10" s="76">
        <v>0</v>
      </c>
      <c r="AC10" s="76">
        <v>21.626572454163099</v>
      </c>
      <c r="AD10" s="76">
        <v>7.8465199845400901</v>
      </c>
      <c r="AE10" s="76">
        <v>3.5619142837514999</v>
      </c>
      <c r="AF10" s="76">
        <v>60.936073558315002</v>
      </c>
      <c r="AG10" s="76">
        <v>138.756035781896</v>
      </c>
      <c r="AH10" s="76">
        <v>0</v>
      </c>
      <c r="AI10" s="76">
        <v>109.08549303615</v>
      </c>
      <c r="AJ10" s="76">
        <v>0</v>
      </c>
      <c r="AK10" s="76">
        <v>1751.360593374</v>
      </c>
      <c r="AL10" s="76">
        <v>180.965096777393</v>
      </c>
      <c r="AM10" s="76">
        <v>20.107231673804101</v>
      </c>
      <c r="AN10" s="76">
        <v>201.072328451197</v>
      </c>
      <c r="AO10" s="76">
        <v>0</v>
      </c>
      <c r="AP10" s="76">
        <v>114.11108382523901</v>
      </c>
      <c r="AQ10" s="76">
        <v>0.118869808253002</v>
      </c>
      <c r="AR10" s="76">
        <v>210.38067377767399</v>
      </c>
      <c r="AS10" s="76">
        <v>2.33880638458528</v>
      </c>
      <c r="AT10" s="76">
        <v>8.0443727133936207</v>
      </c>
      <c r="AU10" s="76">
        <v>28.367137904617</v>
      </c>
      <c r="AV10" s="76">
        <v>0.120251701692598</v>
      </c>
      <c r="AW10" s="76">
        <v>0</v>
      </c>
      <c r="AX10" s="76">
        <v>6.0025184609533797</v>
      </c>
      <c r="AY10" s="76">
        <v>812.65143971428097</v>
      </c>
      <c r="AZ10" s="76">
        <v>701.23354799429001</v>
      </c>
      <c r="BA10" s="76">
        <v>111.41789171999</v>
      </c>
      <c r="BB10" s="76">
        <v>0.172260746154312</v>
      </c>
      <c r="BC10" s="76">
        <v>3.1332203464563401E-3</v>
      </c>
      <c r="BD10" s="76">
        <v>101.982506765433</v>
      </c>
      <c r="BE10" s="76">
        <v>0.56478549028037195</v>
      </c>
      <c r="BF10" s="76">
        <v>225.85897055176099</v>
      </c>
      <c r="BG10" s="76">
        <v>2.0344320397713802</v>
      </c>
      <c r="BH10" s="76">
        <v>0.43702963563109998</v>
      </c>
      <c r="BI10" s="76">
        <v>322.71377569073502</v>
      </c>
      <c r="BJ10" s="76">
        <v>20.6284596003681</v>
      </c>
      <c r="BK10" s="76">
        <v>0.39970369880454298</v>
      </c>
      <c r="BL10" s="76">
        <v>2.0648479086404601</v>
      </c>
      <c r="BM10" s="76">
        <v>1.0145273235337799E-2</v>
      </c>
      <c r="BN10" s="76">
        <v>52.759038828904799</v>
      </c>
      <c r="BO10" s="76">
        <v>59.072770623191502</v>
      </c>
      <c r="BP10" s="76">
        <v>0</v>
      </c>
      <c r="BQ10" s="76">
        <v>15.2645774953249</v>
      </c>
      <c r="BR10" s="76">
        <v>53.991684770890103</v>
      </c>
      <c r="BS10" s="76">
        <v>0</v>
      </c>
      <c r="BT10" s="76">
        <v>52.371162929281198</v>
      </c>
      <c r="BU10" s="76">
        <v>1644.4942770217699</v>
      </c>
      <c r="BV10" s="76">
        <v>16.7936222604264</v>
      </c>
      <c r="BW10" s="76"/>
      <c r="BX10" s="69">
        <f t="shared" si="0"/>
        <v>-2.9829821262087631E-7</v>
      </c>
      <c r="BY10" s="69">
        <f t="shared" si="1"/>
        <v>-1.5759412012485818E-7</v>
      </c>
      <c r="BZ10" s="69">
        <f t="shared" si="2"/>
        <v>-6.3803797835439844E-8</v>
      </c>
      <c r="CA10" s="69">
        <f t="shared" si="3"/>
        <v>4.0233039127320781E-5</v>
      </c>
      <c r="CB10" s="69">
        <f t="shared" si="4"/>
        <v>4.6674571341539896E-5</v>
      </c>
      <c r="CC10" s="69">
        <f t="shared" si="5"/>
        <v>-2.9004172368475019E-7</v>
      </c>
      <c r="CD10" s="69">
        <f t="shared" si="6"/>
        <v>-3.0062107146792124E-7</v>
      </c>
    </row>
    <row r="11" spans="1:82">
      <c r="A11" s="68" t="s">
        <v>376</v>
      </c>
      <c r="B11" s="76">
        <v>51038.3777992947</v>
      </c>
      <c r="C11" s="76">
        <v>861.30158587936296</v>
      </c>
      <c r="D11" s="76">
        <v>1973.6544506190601</v>
      </c>
      <c r="E11" s="76">
        <v>7957.53959163117</v>
      </c>
      <c r="F11" s="76">
        <v>6539.6432183987999</v>
      </c>
      <c r="G11" s="76">
        <v>491.169514315931</v>
      </c>
      <c r="H11" s="76">
        <v>13618.1970086904</v>
      </c>
      <c r="I11" s="94"/>
      <c r="J11" s="94" t="s">
        <v>376</v>
      </c>
      <c r="K11" s="76">
        <v>2426.28257813248</v>
      </c>
      <c r="L11" s="76">
        <v>372.521689896373</v>
      </c>
      <c r="M11" s="76">
        <v>362.41578298656299</v>
      </c>
      <c r="N11" s="76">
        <v>362.41578298656299</v>
      </c>
      <c r="O11" s="76">
        <v>540.23429248251398</v>
      </c>
      <c r="P11" s="76">
        <v>4.1904391138301397E-2</v>
      </c>
      <c r="Q11" s="76">
        <v>319.30672662131201</v>
      </c>
      <c r="R11" s="76">
        <v>3120.1480138452898</v>
      </c>
      <c r="S11" s="76">
        <v>51038.3673297067</v>
      </c>
      <c r="T11" s="76">
        <v>747.96549452419094</v>
      </c>
      <c r="U11" s="76">
        <v>409.35759563846602</v>
      </c>
      <c r="V11" s="76">
        <v>177.28396302959001</v>
      </c>
      <c r="W11" s="76">
        <v>11.4951531683116</v>
      </c>
      <c r="X11" s="76">
        <v>1851.6368095749399</v>
      </c>
      <c r="Y11" s="76">
        <v>1433.7829697955101</v>
      </c>
      <c r="Z11" s="76">
        <v>1433.7829697955101</v>
      </c>
      <c r="AA11" s="76">
        <v>16119854.507955899</v>
      </c>
      <c r="AB11" s="76">
        <v>0</v>
      </c>
      <c r="AC11" s="76">
        <v>169.631655890243</v>
      </c>
      <c r="AD11" s="76">
        <v>66.130307327638207</v>
      </c>
      <c r="AE11" s="76">
        <v>20.251070087266701</v>
      </c>
      <c r="AF11" s="76">
        <v>541.62895501202001</v>
      </c>
      <c r="AG11" s="76">
        <v>1276.9899324401999</v>
      </c>
      <c r="AH11" s="76">
        <v>0</v>
      </c>
      <c r="AI11" s="76">
        <v>861.30147111118401</v>
      </c>
      <c r="AJ11" s="76">
        <v>0</v>
      </c>
      <c r="AK11" s="76">
        <v>14483.155658768599</v>
      </c>
      <c r="AL11" s="76">
        <v>1776.2883675104799</v>
      </c>
      <c r="AM11" s="76">
        <v>197.36538758246601</v>
      </c>
      <c r="AN11" s="76">
        <v>1973.65375509295</v>
      </c>
      <c r="AO11" s="76">
        <v>0</v>
      </c>
      <c r="AP11" s="76">
        <v>991.33332266428499</v>
      </c>
      <c r="AQ11" s="76">
        <v>1.03976081648175</v>
      </c>
      <c r="AR11" s="76">
        <v>1454.8839856151701</v>
      </c>
      <c r="AS11" s="76">
        <v>23.398679453474099</v>
      </c>
      <c r="AT11" s="76">
        <v>33.3165165076582</v>
      </c>
      <c r="AU11" s="76">
        <v>228.386202483506</v>
      </c>
      <c r="AV11" s="76">
        <v>1.1592412789012101</v>
      </c>
      <c r="AW11" s="76">
        <v>0</v>
      </c>
      <c r="AX11" s="76">
        <v>23.344738486637201</v>
      </c>
      <c r="AY11" s="76">
        <v>7957.8978505668601</v>
      </c>
      <c r="AZ11" s="76">
        <v>6540.0019223934396</v>
      </c>
      <c r="BA11" s="76">
        <v>1417.8959281734101</v>
      </c>
      <c r="BB11" s="76">
        <v>1.31083930796915</v>
      </c>
      <c r="BC11" s="76">
        <v>3.1579844684380798E-2</v>
      </c>
      <c r="BD11" s="76">
        <v>1015.2691039865</v>
      </c>
      <c r="BE11" s="76">
        <v>2.2356108126787801</v>
      </c>
      <c r="BF11" s="76">
        <v>2133.0407251001702</v>
      </c>
      <c r="BG11" s="76">
        <v>11.005271851937501</v>
      </c>
      <c r="BH11" s="76">
        <v>2.5576456356751902</v>
      </c>
      <c r="BI11" s="76">
        <v>3047.7560923075198</v>
      </c>
      <c r="BJ11" s="76">
        <v>167.86318035713501</v>
      </c>
      <c r="BK11" s="76">
        <v>3.94945221977876</v>
      </c>
      <c r="BL11" s="76">
        <v>12.103486018838399</v>
      </c>
      <c r="BM11" s="76">
        <v>9.6976281023165106E-2</v>
      </c>
      <c r="BN11" s="76">
        <v>491.16942333922998</v>
      </c>
      <c r="BO11" s="76">
        <v>148.24435661793299</v>
      </c>
      <c r="BP11" s="76">
        <v>0</v>
      </c>
      <c r="BQ11" s="76">
        <v>140.463165800383</v>
      </c>
      <c r="BR11" s="76">
        <v>438.07985349107798</v>
      </c>
      <c r="BS11" s="76">
        <v>0</v>
      </c>
      <c r="BT11" s="76">
        <v>296.79131488576201</v>
      </c>
      <c r="BU11" s="76">
        <v>13618.193201166199</v>
      </c>
      <c r="BV11" s="76">
        <v>111.800124367986</v>
      </c>
      <c r="BW11" s="76"/>
      <c r="BX11" s="69">
        <f t="shared" si="0"/>
        <v>-2.0513167642492708E-7</v>
      </c>
      <c r="BY11" s="69">
        <f t="shared" si="1"/>
        <v>-1.332497011821982E-7</v>
      </c>
      <c r="BZ11" s="69">
        <f t="shared" si="2"/>
        <v>-3.5240520948486008E-7</v>
      </c>
      <c r="CA11" s="69">
        <f t="shared" si="3"/>
        <v>4.5021319914882903E-5</v>
      </c>
      <c r="CB11" s="69">
        <f t="shared" si="4"/>
        <v>5.485069791429407E-5</v>
      </c>
      <c r="CC11" s="69">
        <f t="shared" si="5"/>
        <v>-1.8522464926147652E-7</v>
      </c>
      <c r="CD11" s="69">
        <f t="shared" si="6"/>
        <v>-2.7959091783851129E-7</v>
      </c>
    </row>
    <row r="12" spans="1:82">
      <c r="A12" s="68" t="s">
        <v>377</v>
      </c>
      <c r="B12" s="76">
        <v>448360.399199326</v>
      </c>
      <c r="C12" s="76">
        <v>9217.9162288861498</v>
      </c>
      <c r="D12" s="76">
        <v>18061.812758080501</v>
      </c>
      <c r="E12" s="76">
        <v>63610.104068644599</v>
      </c>
      <c r="F12" s="76">
        <v>54264.0172665992</v>
      </c>
      <c r="G12" s="76">
        <v>3685.5811537535301</v>
      </c>
      <c r="H12" s="76">
        <v>124317.888890117</v>
      </c>
      <c r="I12" s="94"/>
      <c r="J12" s="94" t="s">
        <v>377</v>
      </c>
      <c r="K12" s="76">
        <v>22578.238454636499</v>
      </c>
      <c r="L12" s="76">
        <v>3389.5905605173002</v>
      </c>
      <c r="M12" s="76">
        <v>3189.6156486738601</v>
      </c>
      <c r="N12" s="76">
        <v>3189.6156486738601</v>
      </c>
      <c r="O12" s="76">
        <v>4668.7194737358404</v>
      </c>
      <c r="P12" s="76">
        <v>0.21238473407981801</v>
      </c>
      <c r="Q12" s="76">
        <v>2944.0054758582301</v>
      </c>
      <c r="R12" s="76">
        <v>28529.1047981007</v>
      </c>
      <c r="S12" s="76">
        <v>448360.27928415901</v>
      </c>
      <c r="T12" s="76">
        <v>6821.0293312404601</v>
      </c>
      <c r="U12" s="76">
        <v>3698.0054610993402</v>
      </c>
      <c r="V12" s="76">
        <v>1628.9797079596999</v>
      </c>
      <c r="W12" s="76">
        <v>106.970303434402</v>
      </c>
      <c r="X12" s="76">
        <v>17230.7576921523</v>
      </c>
      <c r="Y12" s="76">
        <v>13219.0528921647</v>
      </c>
      <c r="Z12" s="76">
        <v>13219.0528921647</v>
      </c>
      <c r="AA12" s="76">
        <v>133757735.011914</v>
      </c>
      <c r="AB12" s="76">
        <v>0</v>
      </c>
      <c r="AC12" s="76">
        <v>1531.83318374543</v>
      </c>
      <c r="AD12" s="76">
        <v>605.72586951056803</v>
      </c>
      <c r="AE12" s="76">
        <v>168.54480337614001</v>
      </c>
      <c r="AF12" s="76">
        <v>5009.77293757182</v>
      </c>
      <c r="AG12" s="76">
        <v>11883.276279759501</v>
      </c>
      <c r="AH12" s="76">
        <v>0</v>
      </c>
      <c r="AI12" s="76">
        <v>9217.9122831947207</v>
      </c>
      <c r="AJ12" s="76">
        <v>0</v>
      </c>
      <c r="AK12" s="76">
        <v>132178.580644962</v>
      </c>
      <c r="AL12" s="76">
        <v>16255.629824964</v>
      </c>
      <c r="AM12" s="76">
        <v>1806.1805802388701</v>
      </c>
      <c r="AN12" s="76">
        <v>18061.810405202901</v>
      </c>
      <c r="AO12" s="76">
        <v>0</v>
      </c>
      <c r="AP12" s="76">
        <v>9131.5564198371903</v>
      </c>
      <c r="AQ12" s="76">
        <v>8.4484923516151493</v>
      </c>
      <c r="AR12" s="76">
        <v>12774.1299319135</v>
      </c>
      <c r="AS12" s="76">
        <v>198.281626263661</v>
      </c>
      <c r="AT12" s="76">
        <v>167.94976306927401</v>
      </c>
      <c r="AU12" s="76">
        <v>1800.9722247391601</v>
      </c>
      <c r="AV12" s="76">
        <v>9.7172003132767806</v>
      </c>
      <c r="AW12" s="76">
        <v>0</v>
      </c>
      <c r="AX12" s="76">
        <v>108.805143074455</v>
      </c>
      <c r="AY12" s="76">
        <v>63613.222079812302</v>
      </c>
      <c r="AZ12" s="76">
        <v>54267.138930509798</v>
      </c>
      <c r="BA12" s="76">
        <v>9346.0831493025107</v>
      </c>
      <c r="BB12" s="76">
        <v>10.107644131020599</v>
      </c>
      <c r="BC12" s="76">
        <v>0.26817474825972598</v>
      </c>
      <c r="BD12" s="76">
        <v>8591.2699474748806</v>
      </c>
      <c r="BE12" s="76">
        <v>10.6634812877197</v>
      </c>
      <c r="BF12" s="76">
        <v>17768.5459382595</v>
      </c>
      <c r="BG12" s="76">
        <v>70.588819744594502</v>
      </c>
      <c r="BH12" s="76">
        <v>17.272964092219301</v>
      </c>
      <c r="BI12" s="76">
        <v>25388.268181793101</v>
      </c>
      <c r="BJ12" s="76">
        <v>1527.1599752247701</v>
      </c>
      <c r="BK12" s="76">
        <v>33.348047533854697</v>
      </c>
      <c r="BL12" s="76">
        <v>81.820466509036095</v>
      </c>
      <c r="BM12" s="76">
        <v>0.81081512414777601</v>
      </c>
      <c r="BN12" s="76">
        <v>3685.58004711277</v>
      </c>
      <c r="BO12" s="76">
        <v>751.351381059799</v>
      </c>
      <c r="BP12" s="76">
        <v>0</v>
      </c>
      <c r="BQ12" s="76">
        <v>1307.0777830264899</v>
      </c>
      <c r="BR12" s="76">
        <v>3983.2011420621502</v>
      </c>
      <c r="BS12" s="76">
        <v>0</v>
      </c>
      <c r="BT12" s="76">
        <v>2467.65236905954</v>
      </c>
      <c r="BU12" s="76">
        <v>124317.86602457</v>
      </c>
      <c r="BV12" s="76">
        <v>972.45696465652998</v>
      </c>
      <c r="BW12" s="76"/>
      <c r="BX12" s="69">
        <f t="shared" si="0"/>
        <v>-2.6745262784206021E-7</v>
      </c>
      <c r="BY12" s="69">
        <f t="shared" si="1"/>
        <v>-4.2804591962073205E-7</v>
      </c>
      <c r="BZ12" s="69">
        <f t="shared" si="2"/>
        <v>-1.3026807616570373E-7</v>
      </c>
      <c r="CA12" s="69">
        <f t="shared" si="3"/>
        <v>4.901754545688869E-5</v>
      </c>
      <c r="CB12" s="69">
        <f t="shared" si="4"/>
        <v>5.7527327828715434E-5</v>
      </c>
      <c r="CC12" s="69">
        <f t="shared" si="5"/>
        <v>-3.0026221481304517E-7</v>
      </c>
      <c r="CD12" s="69">
        <f t="shared" si="6"/>
        <v>-1.839280509213698E-7</v>
      </c>
    </row>
    <row r="13" spans="1:82">
      <c r="A13" s="68" t="s">
        <v>378</v>
      </c>
      <c r="B13" s="76">
        <v>301168.79001899803</v>
      </c>
      <c r="C13" s="76">
        <v>6069.7919038566697</v>
      </c>
      <c r="D13" s="76">
        <v>13484.077531577601</v>
      </c>
      <c r="E13" s="76">
        <v>38930.990981930299</v>
      </c>
      <c r="F13" s="76">
        <v>32916.867269074603</v>
      </c>
      <c r="G13" s="76">
        <v>2238.91348752459</v>
      </c>
      <c r="H13" s="76">
        <v>93627.489135722295</v>
      </c>
      <c r="I13" s="94"/>
      <c r="J13" s="94" t="s">
        <v>378</v>
      </c>
      <c r="K13" s="76">
        <v>11987.2354767737</v>
      </c>
      <c r="L13" s="76">
        <v>2682.4190619432602</v>
      </c>
      <c r="M13" s="76">
        <v>3791.07943212501</v>
      </c>
      <c r="N13" s="76">
        <v>3791.07943212501</v>
      </c>
      <c r="O13" s="76">
        <v>6590.3500341242298</v>
      </c>
      <c r="P13" s="76">
        <v>2.1490447568111599</v>
      </c>
      <c r="Q13" s="76">
        <v>1876.8483740085201</v>
      </c>
      <c r="R13" s="76">
        <v>20949.902486047198</v>
      </c>
      <c r="S13" s="76">
        <v>301168.70430485503</v>
      </c>
      <c r="T13" s="76">
        <v>5218.9829145232898</v>
      </c>
      <c r="U13" s="76">
        <v>3240.30908839213</v>
      </c>
      <c r="V13" s="76">
        <v>1103.05103550788</v>
      </c>
      <c r="W13" s="76">
        <v>56.792667322563403</v>
      </c>
      <c r="X13" s="76">
        <v>9148.1520894814694</v>
      </c>
      <c r="Y13" s="76">
        <v>8432.1365838222591</v>
      </c>
      <c r="Z13" s="76">
        <v>8432.1365838222591</v>
      </c>
      <c r="AA13" s="76">
        <v>81138224.410447702</v>
      </c>
      <c r="AB13" s="76">
        <v>0</v>
      </c>
      <c r="AC13" s="76">
        <v>1348.9106116335499</v>
      </c>
      <c r="AD13" s="76">
        <v>432.39989232376399</v>
      </c>
      <c r="AE13" s="76">
        <v>317.75539073149002</v>
      </c>
      <c r="AF13" s="76">
        <v>3009.1033488569301</v>
      </c>
      <c r="AG13" s="76">
        <v>6309.0653507082397</v>
      </c>
      <c r="AH13" s="76">
        <v>0</v>
      </c>
      <c r="AI13" s="76">
        <v>6069.7907467495597</v>
      </c>
      <c r="AJ13" s="76">
        <v>0</v>
      </c>
      <c r="AK13" s="76">
        <v>99960.570212470397</v>
      </c>
      <c r="AL13" s="76">
        <v>12135.6648923869</v>
      </c>
      <c r="AM13" s="76">
        <v>1348.4073859907201</v>
      </c>
      <c r="AN13" s="76">
        <v>13484.0722783776</v>
      </c>
      <c r="AO13" s="76">
        <v>0</v>
      </c>
      <c r="AP13" s="76">
        <v>5920.2082472648799</v>
      </c>
      <c r="AQ13" s="76">
        <v>5.6534457800779299</v>
      </c>
      <c r="AR13" s="76">
        <v>15550.1331206666</v>
      </c>
      <c r="AS13" s="76">
        <v>108.104199001306</v>
      </c>
      <c r="AT13" s="76">
        <v>422.00883050315002</v>
      </c>
      <c r="AU13" s="76">
        <v>1370.14527555019</v>
      </c>
      <c r="AV13" s="76">
        <v>5.6048978949166903</v>
      </c>
      <c r="AW13" s="76">
        <v>0</v>
      </c>
      <c r="AX13" s="76">
        <v>316.50502715543098</v>
      </c>
      <c r="AY13" s="76">
        <v>38932.472082115397</v>
      </c>
      <c r="AZ13" s="76">
        <v>32918.349527399398</v>
      </c>
      <c r="BA13" s="76">
        <v>6014.1225547159602</v>
      </c>
      <c r="BB13" s="76">
        <v>8.4011887520185997</v>
      </c>
      <c r="BC13" s="76">
        <v>0.14457601834245401</v>
      </c>
      <c r="BD13" s="76">
        <v>4719.1730761641702</v>
      </c>
      <c r="BE13" s="76">
        <v>29.738825848090499</v>
      </c>
      <c r="BF13" s="76">
        <v>10574.3259109222</v>
      </c>
      <c r="BG13" s="76">
        <v>103.98195348247501</v>
      </c>
      <c r="BH13" s="76">
        <v>22.131131764744701</v>
      </c>
      <c r="BI13" s="76">
        <v>15108.886655533301</v>
      </c>
      <c r="BJ13" s="76">
        <v>1211.2986595012501</v>
      </c>
      <c r="BK13" s="76">
        <v>18.527650865038499</v>
      </c>
      <c r="BL13" s="76">
        <v>104.54313822428701</v>
      </c>
      <c r="BM13" s="76">
        <v>0.47374393965949602</v>
      </c>
      <c r="BN13" s="76">
        <v>2238.9131982561398</v>
      </c>
      <c r="BO13" s="76">
        <v>7602.6613852687897</v>
      </c>
      <c r="BP13" s="76">
        <v>0</v>
      </c>
      <c r="BQ13" s="76">
        <v>694.29290794331098</v>
      </c>
      <c r="BR13" s="76">
        <v>3186.2356666976102</v>
      </c>
      <c r="BS13" s="76">
        <v>0</v>
      </c>
      <c r="BT13" s="76">
        <v>4683.9485392172401</v>
      </c>
      <c r="BU13" s="76">
        <v>93627.479815583298</v>
      </c>
      <c r="BV13" s="76">
        <v>1295.20391321642</v>
      </c>
      <c r="BW13" s="76"/>
      <c r="BX13" s="69">
        <f t="shared" si="0"/>
        <v>-2.8460499840305106E-7</v>
      </c>
      <c r="BY13" s="69">
        <f t="shared" si="1"/>
        <v>-1.9063373642842265E-7</v>
      </c>
      <c r="BZ13" s="69">
        <f t="shared" si="2"/>
        <v>-3.8958541943840169E-7</v>
      </c>
      <c r="CA13" s="69">
        <f t="shared" si="3"/>
        <v>3.8044245670115378E-5</v>
      </c>
      <c r="CB13" s="69">
        <f t="shared" si="4"/>
        <v>4.5030358225726217E-5</v>
      </c>
      <c r="CC13" s="69">
        <f t="shared" si="5"/>
        <v>-1.2920036963113344E-7</v>
      </c>
      <c r="CD13" s="69">
        <f t="shared" si="6"/>
        <v>-9.9544899508855136E-8</v>
      </c>
    </row>
    <row r="14" spans="1:82">
      <c r="A14" s="68" t="s">
        <v>379</v>
      </c>
      <c r="B14" s="76">
        <v>291273.36053955002</v>
      </c>
      <c r="C14" s="76">
        <v>5973.1224656477798</v>
      </c>
      <c r="D14" s="76">
        <v>12649.9225435274</v>
      </c>
      <c r="E14" s="76">
        <v>34810.3485389165</v>
      </c>
      <c r="F14" s="76">
        <v>29726.697973710401</v>
      </c>
      <c r="G14" s="76">
        <v>2046.3649419936901</v>
      </c>
      <c r="H14" s="76">
        <v>102946.87458131999</v>
      </c>
      <c r="I14" s="94"/>
      <c r="J14" s="94" t="s">
        <v>379</v>
      </c>
      <c r="K14" s="76">
        <v>10490.0493728979</v>
      </c>
      <c r="L14" s="76">
        <v>3018.9245593482701</v>
      </c>
      <c r="M14" s="76">
        <v>4913.2011187390899</v>
      </c>
      <c r="N14" s="76">
        <v>4913.2011187390899</v>
      </c>
      <c r="O14" s="76">
        <v>8894.8327877362299</v>
      </c>
      <c r="P14" s="76">
        <v>3.42958512888125</v>
      </c>
      <c r="Q14" s="76">
        <v>1881.1450506507399</v>
      </c>
      <c r="R14" s="76">
        <v>22747.662407326799</v>
      </c>
      <c r="S14" s="76">
        <v>291273.276001697</v>
      </c>
      <c r="T14" s="76">
        <v>5782.36217156365</v>
      </c>
      <c r="U14" s="76">
        <v>3806.9511009129101</v>
      </c>
      <c r="V14" s="76">
        <v>1146.4690634511201</v>
      </c>
      <c r="W14" s="76">
        <v>49.699329758643202</v>
      </c>
      <c r="X14" s="76">
        <v>8005.5637114342599</v>
      </c>
      <c r="Y14" s="76">
        <v>8454.47605425658</v>
      </c>
      <c r="Z14" s="76">
        <v>8454.47605425658</v>
      </c>
      <c r="AA14" s="76">
        <v>73274627.450850695</v>
      </c>
      <c r="AB14" s="76">
        <v>0</v>
      </c>
      <c r="AC14" s="76">
        <v>1587.87253679692</v>
      </c>
      <c r="AD14" s="76">
        <v>462.68241318889602</v>
      </c>
      <c r="AE14" s="76">
        <v>451.70790438203102</v>
      </c>
      <c r="AF14" s="76">
        <v>2898.9850552535599</v>
      </c>
      <c r="AG14" s="76">
        <v>5521.0742311025797</v>
      </c>
      <c r="AH14" s="76">
        <v>0</v>
      </c>
      <c r="AI14" s="76">
        <v>5973.1210087358104</v>
      </c>
      <c r="AJ14" s="76">
        <v>0</v>
      </c>
      <c r="AK14" s="76">
        <v>110131.821854968</v>
      </c>
      <c r="AL14" s="76">
        <v>11384.9258724516</v>
      </c>
      <c r="AM14" s="76">
        <v>1264.9917850714</v>
      </c>
      <c r="AN14" s="76">
        <v>12649.917657522999</v>
      </c>
      <c r="AO14" s="76">
        <v>0</v>
      </c>
      <c r="AP14" s="76">
        <v>5996.2893896955902</v>
      </c>
      <c r="AQ14" s="76">
        <v>5.2674350556942597</v>
      </c>
      <c r="AR14" s="76">
        <v>20277.588384506998</v>
      </c>
      <c r="AS14" s="76">
        <v>93.897941919233602</v>
      </c>
      <c r="AT14" s="76">
        <v>479.169617332737</v>
      </c>
      <c r="AU14" s="76">
        <v>1322.4092643727499</v>
      </c>
      <c r="AV14" s="76">
        <v>4.9729816674658398</v>
      </c>
      <c r="AW14" s="76">
        <v>0</v>
      </c>
      <c r="AX14" s="76">
        <v>362.56340620711302</v>
      </c>
      <c r="AY14" s="76">
        <v>34811.557952860698</v>
      </c>
      <c r="AZ14" s="76">
        <v>29727.909173504799</v>
      </c>
      <c r="BA14" s="76">
        <v>5083.6487793559199</v>
      </c>
      <c r="BB14" s="76">
        <v>8.2822611253492902</v>
      </c>
      <c r="BC14" s="76">
        <v>0.12501962774957601</v>
      </c>
      <c r="BD14" s="76">
        <v>4110.9991497875199</v>
      </c>
      <c r="BE14" s="76">
        <v>33.984688007407499</v>
      </c>
      <c r="BF14" s="76">
        <v>9486.9613028213607</v>
      </c>
      <c r="BG14" s="76">
        <v>112.639318562366</v>
      </c>
      <c r="BH14" s="76">
        <v>23.555831291302201</v>
      </c>
      <c r="BI14" s="76">
        <v>13555.216755457801</v>
      </c>
      <c r="BJ14" s="76">
        <v>1364.65795651792</v>
      </c>
      <c r="BK14" s="76">
        <v>16.210837807062401</v>
      </c>
      <c r="BL14" s="76">
        <v>111.2310760319</v>
      </c>
      <c r="BM14" s="76">
        <v>0.42228643000049598</v>
      </c>
      <c r="BN14" s="76">
        <v>2046.3646495036801</v>
      </c>
      <c r="BO14" s="76">
        <v>12132.791104428799</v>
      </c>
      <c r="BP14" s="76">
        <v>0</v>
      </c>
      <c r="BQ14" s="76">
        <v>607.83509702404103</v>
      </c>
      <c r="BR14" s="76">
        <v>3603.32154500054</v>
      </c>
      <c r="BS14" s="76">
        <v>0</v>
      </c>
      <c r="BT14" s="76">
        <v>6665.3042615869899</v>
      </c>
      <c r="BU14" s="76">
        <v>102946.84342763601</v>
      </c>
      <c r="BV14" s="76">
        <v>1725.9284386813499</v>
      </c>
      <c r="BW14" s="76"/>
      <c r="BX14" s="69">
        <f t="shared" si="0"/>
        <v>-2.9023544365532819E-7</v>
      </c>
      <c r="BY14" s="69">
        <f t="shared" si="1"/>
        <v>-2.4391128388505055E-7</v>
      </c>
      <c r="BZ14" s="69">
        <f t="shared" si="2"/>
        <v>-3.8624777218574588E-7</v>
      </c>
      <c r="CA14" s="69">
        <f t="shared" si="3"/>
        <v>3.4742942686879539E-5</v>
      </c>
      <c r="CB14" s="69">
        <f t="shared" si="4"/>
        <v>4.0744511733819234E-5</v>
      </c>
      <c r="CC14" s="69">
        <f t="shared" si="5"/>
        <v>-1.4293149965324402E-7</v>
      </c>
      <c r="CD14" s="69">
        <f t="shared" si="6"/>
        <v>-3.0261903640993318E-7</v>
      </c>
    </row>
    <row r="15" spans="1:82" s="67" customFormat="1">
      <c r="A15" s="68" t="s">
        <v>380</v>
      </c>
      <c r="B15" s="76">
        <v>526175.80709968205</v>
      </c>
      <c r="C15" s="76">
        <v>10859.143671362301</v>
      </c>
      <c r="D15" s="76">
        <v>20534.811507804599</v>
      </c>
      <c r="E15" s="76">
        <v>72785.976098923304</v>
      </c>
      <c r="F15" s="76">
        <v>62826.235112488001</v>
      </c>
      <c r="G15" s="76">
        <v>4336.3756733491</v>
      </c>
      <c r="H15" s="76">
        <v>150087.47630661799</v>
      </c>
      <c r="I15" s="94"/>
      <c r="J15" s="94" t="s">
        <v>380</v>
      </c>
      <c r="K15" s="76">
        <v>26195.284737079601</v>
      </c>
      <c r="L15" s="76">
        <v>4119.6781327286199</v>
      </c>
      <c r="M15" s="76">
        <v>4145.0954491807597</v>
      </c>
      <c r="N15" s="76">
        <v>4145.0954491807597</v>
      </c>
      <c r="O15" s="76">
        <v>6287.9254161775198</v>
      </c>
      <c r="P15" s="76">
        <v>0.67791002505755704</v>
      </c>
      <c r="Q15" s="76">
        <v>3482.1358645487298</v>
      </c>
      <c r="R15" s="76">
        <v>34329.211644782699</v>
      </c>
      <c r="S15" s="76">
        <v>526175.63542915694</v>
      </c>
      <c r="T15" s="76">
        <v>8252.2928760610994</v>
      </c>
      <c r="U15" s="76">
        <v>4561.0220314690996</v>
      </c>
      <c r="V15" s="76">
        <v>1940.4173025483799</v>
      </c>
      <c r="W15" s="76">
        <v>124.106987615886</v>
      </c>
      <c r="X15" s="76">
        <v>19991.135372335801</v>
      </c>
      <c r="Y15" s="76">
        <v>15636.3611714206</v>
      </c>
      <c r="Z15" s="76">
        <v>15636.3611714206</v>
      </c>
      <c r="AA15" s="76">
        <v>154863138.794067</v>
      </c>
      <c r="AB15" s="76">
        <v>0</v>
      </c>
      <c r="AC15" s="76">
        <v>1890.73620902369</v>
      </c>
      <c r="AD15" s="76">
        <v>726.24419630289105</v>
      </c>
      <c r="AE15" s="76">
        <v>243.91761765346101</v>
      </c>
      <c r="AF15" s="76">
        <v>5886.3623123560201</v>
      </c>
      <c r="AG15" s="76">
        <v>13786.982339907699</v>
      </c>
      <c r="AH15" s="76">
        <v>0</v>
      </c>
      <c r="AI15" s="76">
        <v>10859.140657726901</v>
      </c>
      <c r="AJ15" s="76">
        <v>0</v>
      </c>
      <c r="AK15" s="76">
        <v>159665.08902395799</v>
      </c>
      <c r="AL15" s="76">
        <v>18481.323746754999</v>
      </c>
      <c r="AM15" s="76">
        <v>2053.4806294416198</v>
      </c>
      <c r="AN15" s="76">
        <v>20534.8043761966</v>
      </c>
      <c r="AO15" s="76">
        <v>0</v>
      </c>
      <c r="AP15" s="76">
        <v>10821.6163085362</v>
      </c>
      <c r="AQ15" s="76">
        <v>9.8634779289780994</v>
      </c>
      <c r="AR15" s="76">
        <v>16678.5526022454</v>
      </c>
      <c r="AS15" s="76">
        <v>227.68124989169701</v>
      </c>
      <c r="AT15" s="76">
        <v>244.064293545418</v>
      </c>
      <c r="AU15" s="76">
        <v>2128.1770364368799</v>
      </c>
      <c r="AV15" s="76">
        <v>11.205574793564701</v>
      </c>
      <c r="AW15" s="76">
        <v>0</v>
      </c>
      <c r="AX15" s="76">
        <v>164.79659761790501</v>
      </c>
      <c r="AY15" s="76">
        <v>72789.518009958294</v>
      </c>
      <c r="AZ15" s="76">
        <v>62829.779318180998</v>
      </c>
      <c r="BA15" s="76">
        <v>9959.7386917773092</v>
      </c>
      <c r="BB15" s="76">
        <v>12.0542932709425</v>
      </c>
      <c r="BC15" s="76">
        <v>0.30768423739369499</v>
      </c>
      <c r="BD15" s="76">
        <v>9870.5658469882001</v>
      </c>
      <c r="BE15" s="76">
        <v>15.952508681250199</v>
      </c>
      <c r="BF15" s="76">
        <v>20540.565179428599</v>
      </c>
      <c r="BG15" s="76">
        <v>91.205931348071204</v>
      </c>
      <c r="BH15" s="76">
        <v>21.8044679343243</v>
      </c>
      <c r="BI15" s="76">
        <v>29349.012111090899</v>
      </c>
      <c r="BJ15" s="76">
        <v>1856.6794067772801</v>
      </c>
      <c r="BK15" s="76">
        <v>38.346276989809098</v>
      </c>
      <c r="BL15" s="76">
        <v>103.240841438074</v>
      </c>
      <c r="BM15" s="76">
        <v>0.93594655897088197</v>
      </c>
      <c r="BN15" s="76">
        <v>4336.3745281679003</v>
      </c>
      <c r="BO15" s="76">
        <v>2398.22722555881</v>
      </c>
      <c r="BP15" s="76">
        <v>0</v>
      </c>
      <c r="BQ15" s="76">
        <v>1516.5442358554501</v>
      </c>
      <c r="BR15" s="76">
        <v>4848.3639624875996</v>
      </c>
      <c r="BS15" s="76">
        <v>0</v>
      </c>
      <c r="BT15" s="76">
        <v>3577.9002209024502</v>
      </c>
      <c r="BU15" s="76">
        <v>150087.44442191999</v>
      </c>
      <c r="BV15" s="76">
        <v>1293.2994005237699</v>
      </c>
      <c r="BW15" s="76"/>
      <c r="BX15" s="69">
        <f>IF(B15&lt;&gt;0,(S15-B15)/B15,"")</f>
        <v>-3.262607721328063E-7</v>
      </c>
      <c r="BY15" s="69">
        <f>IF(C15&lt;&gt;0,(AI15-C15)/C15,"")</f>
        <v>-2.7752053854727297E-7</v>
      </c>
      <c r="BZ15" s="69">
        <f>IF(D15&lt;&gt;0,(AN15-D15)/D15,"")</f>
        <v>-3.4729357007324729E-7</v>
      </c>
      <c r="CA15" s="69">
        <f>IF(E15&lt;&gt;0,(AY15-E15)/E15,"")</f>
        <v>4.8661998159872573E-5</v>
      </c>
      <c r="CB15" s="69">
        <f>IF(F15&lt;&gt;0,(AZ15-F15)/F15,"")</f>
        <v>5.6412829555219169E-5</v>
      </c>
      <c r="CC15" s="69">
        <f>IF(G15&lt;&gt;0,(BN15-G15)/G15,"")</f>
        <v>-2.6408717463198298E-7</v>
      </c>
      <c r="CD15" s="69">
        <f>IF(H15&lt;&gt;0,(BU15-H15)/H15,"")</f>
        <v>-2.1244076306793663E-7</v>
      </c>
    </row>
    <row r="16" spans="1:82" s="44" customFormat="1">
      <c r="A16" s="68" t="s">
        <v>381</v>
      </c>
      <c r="B16" s="77">
        <v>5970509.3232989097</v>
      </c>
      <c r="C16" s="77">
        <v>121596.40133655599</v>
      </c>
      <c r="D16" s="77">
        <v>249672.21151332601</v>
      </c>
      <c r="E16" s="77">
        <v>865290.45140743803</v>
      </c>
      <c r="F16" s="77">
        <v>730651.34206419403</v>
      </c>
      <c r="G16" s="77">
        <v>49307.666139849498</v>
      </c>
      <c r="H16" s="77">
        <v>1663926.04974462</v>
      </c>
      <c r="J16" s="44" t="s">
        <v>381</v>
      </c>
      <c r="K16" s="76">
        <v>301377.224828134</v>
      </c>
      <c r="L16" s="76">
        <v>44115.306278857002</v>
      </c>
      <c r="M16" s="76">
        <v>39891.902630444703</v>
      </c>
      <c r="N16" s="76">
        <v>39891.902630444703</v>
      </c>
      <c r="O16" s="76">
        <v>57058.725024762301</v>
      </c>
      <c r="P16" s="76">
        <v>0.229938610035747</v>
      </c>
      <c r="Q16" s="76">
        <v>38895.523410547001</v>
      </c>
      <c r="R16" s="76">
        <v>373386.417068574</v>
      </c>
      <c r="S16" s="76">
        <v>5826944.2149647502</v>
      </c>
      <c r="T16" s="76">
        <v>89004.358200722199</v>
      </c>
      <c r="U16" s="76">
        <v>47727.8527776587</v>
      </c>
      <c r="V16" s="76">
        <v>21439.126531917998</v>
      </c>
      <c r="W16" s="76">
        <v>1427.85382738713</v>
      </c>
      <c r="X16" s="76">
        <v>229998.49407120599</v>
      </c>
      <c r="Y16" s="76">
        <v>174640.91786815799</v>
      </c>
      <c r="Z16" s="76">
        <v>174640.91786815799</v>
      </c>
      <c r="AA16" s="76">
        <v>1640122413.42396</v>
      </c>
      <c r="AB16" s="76">
        <v>0</v>
      </c>
      <c r="AC16" s="76">
        <v>19761.898058191498</v>
      </c>
      <c r="AD16" s="76">
        <v>7943.5533258014802</v>
      </c>
      <c r="AE16" s="76">
        <v>1957.7337990972101</v>
      </c>
      <c r="AF16" s="76">
        <v>66424.210676038507</v>
      </c>
      <c r="AG16" s="76">
        <v>158619.653950134</v>
      </c>
      <c r="AH16" s="76">
        <v>0</v>
      </c>
      <c r="AI16" s="76">
        <v>118552.38869855599</v>
      </c>
      <c r="AJ16" s="76">
        <v>0</v>
      </c>
      <c r="AK16" s="76">
        <v>1726235.1061901301</v>
      </c>
      <c r="AL16" s="76">
        <v>219189.887650038</v>
      </c>
      <c r="AM16" s="76">
        <v>24354.434160529501</v>
      </c>
      <c r="AN16" s="76">
        <v>243544.32181056699</v>
      </c>
      <c r="AO16" s="76">
        <v>0</v>
      </c>
      <c r="AP16" s="76">
        <v>120517.77686480701</v>
      </c>
      <c r="AQ16" s="76">
        <v>110.021793809421</v>
      </c>
      <c r="AR16" s="76">
        <v>159293.82033112901</v>
      </c>
      <c r="AS16" s="76">
        <v>2630.5374907433402</v>
      </c>
      <c r="AT16" s="76">
        <v>1577.61581196779</v>
      </c>
      <c r="AU16" s="76">
        <v>23128.598100828302</v>
      </c>
      <c r="AV16" s="76">
        <v>128.310659873124</v>
      </c>
      <c r="AW16" s="76">
        <v>0</v>
      </c>
      <c r="AX16" s="76">
        <v>937.18137954221095</v>
      </c>
      <c r="AY16" s="76">
        <v>844986.11306012701</v>
      </c>
      <c r="AZ16" s="76">
        <v>713386.14755154797</v>
      </c>
      <c r="BA16" s="76">
        <v>131599.965508578</v>
      </c>
      <c r="BB16" s="76">
        <v>128.40460810859901</v>
      </c>
      <c r="BC16" s="76">
        <v>3.56101061536511</v>
      </c>
      <c r="BD16" s="76">
        <v>113908.44085296799</v>
      </c>
      <c r="BE16" s="76">
        <v>94.369269616450694</v>
      </c>
      <c r="BF16" s="76">
        <v>233983.673091045</v>
      </c>
      <c r="BG16" s="76">
        <v>807.54056547451705</v>
      </c>
      <c r="BH16" s="76">
        <v>204.12595181798599</v>
      </c>
      <c r="BI16" s="76">
        <v>334323.83889757801</v>
      </c>
      <c r="BJ16" s="76">
        <v>19872.388215094699</v>
      </c>
      <c r="BK16" s="76">
        <v>441.73656436669398</v>
      </c>
      <c r="BL16" s="76">
        <v>967.49705118581096</v>
      </c>
      <c r="BM16" s="76">
        <v>10.694452006812201</v>
      </c>
      <c r="BN16" s="76">
        <v>48174.555670651498</v>
      </c>
      <c r="BO16" s="76">
        <v>813.45094297497599</v>
      </c>
      <c r="BP16" s="76">
        <v>0</v>
      </c>
      <c r="BQ16" s="76">
        <v>17446.5979897703</v>
      </c>
      <c r="BR16" s="76">
        <v>51797.588539120901</v>
      </c>
      <c r="BS16" s="76">
        <v>0</v>
      </c>
      <c r="BT16" s="76">
        <v>28622.451975076299</v>
      </c>
      <c r="BU16" s="76">
        <v>1624073.5922622101</v>
      </c>
      <c r="BV16" s="76">
        <v>11984.0387690596</v>
      </c>
      <c r="BW16" s="77"/>
      <c r="BX16" s="64">
        <f t="shared" ref="BX16:BX49" si="7">IF(B16&lt;&gt;0,(S16-B16)/B16,"")</f>
        <v>-2.4045705409741304E-2</v>
      </c>
      <c r="BY16" s="64">
        <f t="shared" ref="BY16:BY49" si="8">IF(C16&lt;&gt;0,(AI16-C16)/C16,"")</f>
        <v>-2.503373952305336E-2</v>
      </c>
      <c r="BZ16" s="64">
        <f t="shared" ref="BZ16:BZ49" si="9">IF(D16&lt;&gt;0,(AN16-D16)/D16,"")</f>
        <v>-2.4543739431858815E-2</v>
      </c>
      <c r="CA16" s="64">
        <f t="shared" ref="CA16:CA49" si="10">IF(E16&lt;&gt;0,(AY16-E16)/E16,"")</f>
        <v>-2.3465344283280832E-2</v>
      </c>
      <c r="CB16" s="64">
        <f t="shared" ref="CB16:CB49" si="11">IF(F16&lt;&gt;0,(AZ16-F16)/F16,"")</f>
        <v>-2.3629867651880899E-2</v>
      </c>
      <c r="CC16" s="64">
        <f t="shared" ref="CC16:CC49" si="12">IF(G16&lt;&gt;0,(BN16-G16)/G16,"")</f>
        <v>-2.2980411727137943E-2</v>
      </c>
      <c r="CD16" s="64">
        <f t="shared" ref="CD16:CD49" si="13">IF(H16&lt;&gt;0,(BU16-H16)/H16,"")</f>
        <v>-2.3950858566416738E-2</v>
      </c>
    </row>
    <row r="17" spans="1:82">
      <c r="A17" s="94" t="s">
        <v>382</v>
      </c>
      <c r="B17" s="76">
        <v>171316.626990716</v>
      </c>
      <c r="C17" s="76">
        <v>3569.3882219646298</v>
      </c>
      <c r="D17" s="76">
        <v>7356.6626563591399</v>
      </c>
      <c r="E17" s="76">
        <v>24745.0506540399</v>
      </c>
      <c r="F17" s="76">
        <v>20931.411082625898</v>
      </c>
      <c r="G17" s="76">
        <v>1386.7008382506999</v>
      </c>
      <c r="H17" s="76">
        <v>44583.691566062502</v>
      </c>
      <c r="I17" s="94"/>
      <c r="J17" s="94" t="s">
        <v>382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v>0</v>
      </c>
      <c r="U17" s="76">
        <v>0</v>
      </c>
      <c r="V17" s="76">
        <v>0</v>
      </c>
      <c r="W17" s="76">
        <v>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0</v>
      </c>
      <c r="AV17" s="76">
        <v>0</v>
      </c>
      <c r="AW17" s="76">
        <v>0</v>
      </c>
      <c r="AX17" s="76">
        <v>0</v>
      </c>
      <c r="AY17" s="76">
        <v>0</v>
      </c>
      <c r="AZ17" s="76">
        <v>0</v>
      </c>
      <c r="BA17" s="76">
        <v>0</v>
      </c>
      <c r="BB17" s="76">
        <v>0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76">
        <v>0</v>
      </c>
      <c r="BL17" s="76">
        <v>0</v>
      </c>
      <c r="BM17" s="76">
        <v>0</v>
      </c>
      <c r="BN17" s="76">
        <v>0</v>
      </c>
      <c r="BO17" s="76">
        <v>0</v>
      </c>
      <c r="BP17" s="76">
        <v>0</v>
      </c>
      <c r="BQ17" s="76">
        <v>0</v>
      </c>
      <c r="BR17" s="76">
        <v>0</v>
      </c>
      <c r="BS17" s="76">
        <v>0</v>
      </c>
      <c r="BT17" s="76">
        <v>0</v>
      </c>
      <c r="BU17" s="76">
        <v>0</v>
      </c>
      <c r="BV17" s="76">
        <v>0</v>
      </c>
      <c r="BW17" s="76"/>
      <c r="BX17" s="69">
        <f t="shared" si="7"/>
        <v>-1</v>
      </c>
      <c r="BY17" s="69">
        <f t="shared" si="8"/>
        <v>-1</v>
      </c>
      <c r="BZ17" s="69">
        <f t="shared" si="9"/>
        <v>-1</v>
      </c>
      <c r="CA17" s="69">
        <f t="shared" si="10"/>
        <v>-1</v>
      </c>
      <c r="CB17" s="69">
        <f t="shared" si="11"/>
        <v>-1</v>
      </c>
      <c r="CC17" s="69">
        <f t="shared" si="12"/>
        <v>-1</v>
      </c>
      <c r="CD17" s="69">
        <f t="shared" si="13"/>
        <v>-1</v>
      </c>
    </row>
    <row r="18" spans="1:82" s="95" customFormat="1">
      <c r="A18" s="95" t="s">
        <v>383</v>
      </c>
      <c r="B18" s="70">
        <v>31809.677980100601</v>
      </c>
      <c r="C18" s="70">
        <v>656.32008967670799</v>
      </c>
      <c r="D18" s="70">
        <v>1366.74204574585</v>
      </c>
      <c r="E18" s="70">
        <v>4604.4070301778802</v>
      </c>
      <c r="F18" s="70">
        <v>3891.1567930165202</v>
      </c>
      <c r="G18" s="70">
        <v>259.68087990217799</v>
      </c>
      <c r="H18" s="70">
        <v>8143.1752442438901</v>
      </c>
      <c r="J18" s="95" t="s">
        <v>383</v>
      </c>
      <c r="K18" s="70">
        <v>555.01892690602199</v>
      </c>
      <c r="L18" s="70">
        <v>81.396139323036607</v>
      </c>
      <c r="M18" s="70">
        <v>73.8288063032563</v>
      </c>
      <c r="N18" s="70">
        <v>73.8288063032563</v>
      </c>
      <c r="O18" s="70">
        <v>105.792382873394</v>
      </c>
      <c r="P18" s="70">
        <v>7.7636042615342995E-4</v>
      </c>
      <c r="Q18" s="70">
        <v>71.684672219971404</v>
      </c>
      <c r="R18" s="70">
        <v>688.63680674702505</v>
      </c>
      <c r="S18" s="70">
        <v>11085.2408370949</v>
      </c>
      <c r="T18" s="70">
        <v>164.18782476512499</v>
      </c>
      <c r="U18" s="70">
        <v>88.117306504935499</v>
      </c>
      <c r="V18" s="70">
        <v>39.523736634964202</v>
      </c>
      <c r="W18" s="70">
        <v>2.6295488111362002</v>
      </c>
      <c r="X18" s="70">
        <v>423.56700223245502</v>
      </c>
      <c r="Y18" s="70">
        <v>321.86520542874899</v>
      </c>
      <c r="Z18" s="70">
        <v>321.86520542874899</v>
      </c>
      <c r="AA18" s="70">
        <v>3312192.50967333</v>
      </c>
      <c r="AB18" s="70">
        <v>0</v>
      </c>
      <c r="AC18" s="70">
        <v>36.4864832629397</v>
      </c>
      <c r="AD18" s="70">
        <v>14.6481136933955</v>
      </c>
      <c r="AE18" s="70">
        <v>3.64492091217627</v>
      </c>
      <c r="AF18" s="70">
        <v>122.387939293749</v>
      </c>
      <c r="AG18" s="70">
        <v>292.114996065014</v>
      </c>
      <c r="AH18" s="70">
        <v>0</v>
      </c>
      <c r="AI18" s="70">
        <v>232.1968269978</v>
      </c>
      <c r="AJ18" s="70">
        <v>0</v>
      </c>
      <c r="AK18" s="70">
        <v>3184.2088773513601</v>
      </c>
      <c r="AL18" s="70">
        <v>423.14063305720401</v>
      </c>
      <c r="AM18" s="70">
        <v>47.015634627997599</v>
      </c>
      <c r="AN18" s="70">
        <v>470.15626768520201</v>
      </c>
      <c r="AO18" s="70">
        <v>0</v>
      </c>
      <c r="AP18" s="70">
        <v>222.13221267051301</v>
      </c>
      <c r="AQ18" s="70">
        <v>0.20770199132481201</v>
      </c>
      <c r="AR18" s="70">
        <v>294.876428618528</v>
      </c>
      <c r="AS18" s="70">
        <v>4.9446380396501199</v>
      </c>
      <c r="AT18" s="70">
        <v>3.2473461532101999</v>
      </c>
      <c r="AU18" s="70">
        <v>43.806176138273898</v>
      </c>
      <c r="AV18" s="70">
        <v>0.24144808170329099</v>
      </c>
      <c r="AW18" s="70">
        <v>0</v>
      </c>
      <c r="AX18" s="70">
        <v>1.9810230438113501</v>
      </c>
      <c r="AY18" s="70">
        <v>1581.2224252654</v>
      </c>
      <c r="AZ18" s="70">
        <v>1343.79765148718</v>
      </c>
      <c r="BA18" s="70">
        <v>237.42477377822499</v>
      </c>
      <c r="BB18" s="70">
        <v>0.24382870528062001</v>
      </c>
      <c r="BC18" s="70">
        <v>6.6922991451578203E-3</v>
      </c>
      <c r="BD18" s="70">
        <v>214.14422736266499</v>
      </c>
      <c r="BE18" s="70">
        <v>0.19779632820207499</v>
      </c>
      <c r="BF18" s="70">
        <v>440.57706697090401</v>
      </c>
      <c r="BG18" s="70">
        <v>1.57381174732827</v>
      </c>
      <c r="BH18" s="70">
        <v>0.39454256629022699</v>
      </c>
      <c r="BI18" s="70">
        <v>629.51085379498102</v>
      </c>
      <c r="BJ18" s="70">
        <v>36.666538554636503</v>
      </c>
      <c r="BK18" s="70">
        <v>0.83063001482608201</v>
      </c>
      <c r="BL18" s="70">
        <v>1.8697386641092999</v>
      </c>
      <c r="BM18" s="70">
        <v>2.0129585475950298E-2</v>
      </c>
      <c r="BN18" s="70">
        <v>89.0245344003703</v>
      </c>
      <c r="BO18" s="70">
        <v>2.74654581147175</v>
      </c>
      <c r="BP18" s="70">
        <v>0</v>
      </c>
      <c r="BQ18" s="70">
        <v>32.129892634551901</v>
      </c>
      <c r="BR18" s="70">
        <v>95.576545552770298</v>
      </c>
      <c r="BS18" s="70">
        <v>0</v>
      </c>
      <c r="BT18" s="70">
        <v>53.296043335570999</v>
      </c>
      <c r="BU18" s="70">
        <v>2995.6903405589801</v>
      </c>
      <c r="BV18" s="70">
        <v>22.204885095497598</v>
      </c>
      <c r="BW18" s="70"/>
      <c r="BX18" s="63">
        <f t="shared" si="7"/>
        <v>-0.65151357885390815</v>
      </c>
      <c r="BY18" s="63">
        <f t="shared" si="8"/>
        <v>-0.6462140491354208</v>
      </c>
      <c r="BZ18" s="63">
        <f t="shared" si="9"/>
        <v>-0.65600219211180322</v>
      </c>
      <c r="CA18" s="63">
        <f t="shared" si="10"/>
        <v>-0.65658500325842972</v>
      </c>
      <c r="CB18" s="63">
        <f t="shared" si="11"/>
        <v>-0.65465343008050958</v>
      </c>
      <c r="CC18" s="63">
        <f t="shared" si="12"/>
        <v>-0.65717716901642542</v>
      </c>
      <c r="CD18" s="63">
        <f t="shared" si="13"/>
        <v>-0.63212257495299229</v>
      </c>
    </row>
    <row r="19" spans="1:82">
      <c r="A19" s="94" t="s">
        <v>435</v>
      </c>
      <c r="B19" s="76">
        <v>2568.5314037183398</v>
      </c>
      <c r="C19" s="76">
        <v>48.063546417760101</v>
      </c>
      <c r="D19" s="76">
        <v>136.09032734005501</v>
      </c>
      <c r="E19" s="76">
        <v>226.60202601614799</v>
      </c>
      <c r="F19" s="76">
        <v>183.948826178872</v>
      </c>
      <c r="G19" s="76">
        <v>13.4737471344763</v>
      </c>
      <c r="H19" s="76">
        <v>1137.0773341152999</v>
      </c>
      <c r="I19" s="94"/>
      <c r="J19" s="94" t="s">
        <v>435</v>
      </c>
      <c r="K19" s="76">
        <v>9.0767486734987894</v>
      </c>
      <c r="L19" s="76">
        <v>36.100327850443598</v>
      </c>
      <c r="M19" s="76">
        <v>83.821856969625301</v>
      </c>
      <c r="N19" s="76">
        <v>83.821856969625301</v>
      </c>
      <c r="O19" s="76">
        <v>163.66397849198799</v>
      </c>
      <c r="P19" s="76">
        <v>8.0210393599435603E-2</v>
      </c>
      <c r="Q19" s="76">
        <v>13.531774384757099</v>
      </c>
      <c r="R19" s="76">
        <v>239.81841669058201</v>
      </c>
      <c r="S19" s="76">
        <v>2567.94122477774</v>
      </c>
      <c r="T19" s="76">
        <v>65.604051328338699</v>
      </c>
      <c r="U19" s="76">
        <v>51.733447742592197</v>
      </c>
      <c r="V19" s="76">
        <v>10.0274552699558</v>
      </c>
      <c r="W19" s="76">
        <v>4.3003543898080303E-2</v>
      </c>
      <c r="X19" s="76">
        <v>6.9270205577969204</v>
      </c>
      <c r="Y19" s="76">
        <v>60.948427250245501</v>
      </c>
      <c r="Z19" s="76">
        <v>60.948427250245501</v>
      </c>
      <c r="AA19" s="76">
        <v>453290.513380402</v>
      </c>
      <c r="AB19" s="76">
        <v>0</v>
      </c>
      <c r="AC19" s="76">
        <v>21.692128795650198</v>
      </c>
      <c r="AD19" s="76">
        <v>4.6036504331752601</v>
      </c>
      <c r="AE19" s="76">
        <v>9.0499125846415591</v>
      </c>
      <c r="AF19" s="76">
        <v>15.759083361232801</v>
      </c>
      <c r="AG19" s="76">
        <v>4.7772378281188503</v>
      </c>
      <c r="AH19" s="76">
        <v>0</v>
      </c>
      <c r="AI19" s="76">
        <v>48.058658776324499</v>
      </c>
      <c r="AJ19" s="76">
        <v>0</v>
      </c>
      <c r="AK19" s="76">
        <v>1225.1109537745799</v>
      </c>
      <c r="AL19" s="76">
        <v>122.444370577115</v>
      </c>
      <c r="AM19" s="76">
        <v>13.604942044897101</v>
      </c>
      <c r="AN19" s="76">
        <v>136.049312622012</v>
      </c>
      <c r="AO19" s="76">
        <v>0</v>
      </c>
      <c r="AP19" s="76">
        <v>45.856009208154802</v>
      </c>
      <c r="AQ19" s="76">
        <v>4.6202983625170099E-2</v>
      </c>
      <c r="AR19" s="76">
        <v>350.14773170234298</v>
      </c>
      <c r="AS19" s="76">
        <v>0.26719930311898898</v>
      </c>
      <c r="AT19" s="76">
        <v>11.2121954816272</v>
      </c>
      <c r="AU19" s="76">
        <v>15.334561936099</v>
      </c>
      <c r="AV19" s="76">
        <v>2.33021133506396E-2</v>
      </c>
      <c r="AW19" s="76">
        <v>0</v>
      </c>
      <c r="AX19" s="76">
        <v>8.6969644923582301</v>
      </c>
      <c r="AY19" s="76">
        <v>226.527723979309</v>
      </c>
      <c r="AZ19" s="76">
        <v>183.891821379509</v>
      </c>
      <c r="BA19" s="76">
        <v>42.635902599800403</v>
      </c>
      <c r="BB19" s="76">
        <v>0.1097163006443</v>
      </c>
      <c r="BC19" s="76">
        <v>3.0703979893847403E-4</v>
      </c>
      <c r="BD19" s="76">
        <v>12.7465363690978</v>
      </c>
      <c r="BE19" s="76">
        <v>0.80978228376791905</v>
      </c>
      <c r="BF19" s="76">
        <v>53.427615061977399</v>
      </c>
      <c r="BG19" s="76">
        <v>2.2726228880548001</v>
      </c>
      <c r="BH19" s="76">
        <v>0.44596033444115502</v>
      </c>
      <c r="BI19" s="76">
        <v>76.337430733532798</v>
      </c>
      <c r="BJ19" s="76">
        <v>16.373032833274699</v>
      </c>
      <c r="BK19" s="76">
        <v>5.6446017846414898E-2</v>
      </c>
      <c r="BL19" s="76">
        <v>2.1028320574083499</v>
      </c>
      <c r="BM19" s="76">
        <v>2.1459827598560299E-3</v>
      </c>
      <c r="BN19" s="76">
        <v>13.468954178916</v>
      </c>
      <c r="BO19" s="76">
        <v>283.759755083171</v>
      </c>
      <c r="BP19" s="76">
        <v>0</v>
      </c>
      <c r="BQ19" s="76">
        <v>0.53881739478682</v>
      </c>
      <c r="BR19" s="76">
        <v>43.762364178473803</v>
      </c>
      <c r="BS19" s="76">
        <v>0</v>
      </c>
      <c r="BT19" s="76">
        <v>133.747303605767</v>
      </c>
      <c r="BU19" s="76">
        <v>1136.96912867827</v>
      </c>
      <c r="BV19" s="76">
        <v>31.039908051595301</v>
      </c>
      <c r="BW19" s="76"/>
      <c r="BX19" s="69">
        <f t="shared" si="7"/>
        <v>-2.2977291215728376E-4</v>
      </c>
      <c r="BY19" s="69">
        <f t="shared" si="8"/>
        <v>-1.0169123587175752E-4</v>
      </c>
      <c r="BZ19" s="69">
        <f t="shared" si="9"/>
        <v>-3.0137864199951918E-4</v>
      </c>
      <c r="CA19" s="69">
        <f t="shared" si="10"/>
        <v>-3.2789661304127762E-4</v>
      </c>
      <c r="CB19" s="69">
        <f t="shared" si="11"/>
        <v>-3.0989487971816866E-4</v>
      </c>
      <c r="CC19" s="69">
        <f t="shared" si="12"/>
        <v>-3.5572550920414422E-4</v>
      </c>
      <c r="CD19" s="69">
        <f t="shared" si="13"/>
        <v>-9.516101832609866E-5</v>
      </c>
    </row>
    <row r="20" spans="1:82">
      <c r="A20" s="94" t="s">
        <v>475</v>
      </c>
      <c r="B20" s="76">
        <v>10125.8901517183</v>
      </c>
      <c r="C20" s="76">
        <v>196.33453501005201</v>
      </c>
      <c r="D20" s="76">
        <v>495.831628725239</v>
      </c>
      <c r="E20" s="76">
        <v>1075.3223890470899</v>
      </c>
      <c r="F20" s="76">
        <v>880.88593608309702</v>
      </c>
      <c r="G20" s="76">
        <v>63.114377414224599</v>
      </c>
      <c r="H20" s="76">
        <v>3832.8855091598598</v>
      </c>
      <c r="I20" s="94"/>
      <c r="J20" s="94" t="s">
        <v>475</v>
      </c>
      <c r="K20" s="76">
        <v>83.751500183702703</v>
      </c>
      <c r="L20" s="76">
        <v>120.429811420909</v>
      </c>
      <c r="M20" s="76">
        <v>268.10743222250898</v>
      </c>
      <c r="N20" s="76">
        <v>268.10743222250898</v>
      </c>
      <c r="O20" s="76">
        <v>519.64844337806505</v>
      </c>
      <c r="P20" s="76">
        <v>0.249566800672295</v>
      </c>
      <c r="Q20" s="76">
        <v>49.260381062323603</v>
      </c>
      <c r="R20" s="76">
        <v>814.82379833354298</v>
      </c>
      <c r="S20" s="76">
        <v>10132.023453694601</v>
      </c>
      <c r="T20" s="76">
        <v>220.48080004718599</v>
      </c>
      <c r="U20" s="76">
        <v>169.72782175076301</v>
      </c>
      <c r="V20" s="76">
        <v>35.143329268640301</v>
      </c>
      <c r="W20" s="76">
        <v>0.39679426479111501</v>
      </c>
      <c r="X20" s="76">
        <v>63.915614623872102</v>
      </c>
      <c r="Y20" s="76">
        <v>221.77231855092001</v>
      </c>
      <c r="Z20" s="76">
        <v>221.77231855092001</v>
      </c>
      <c r="AA20" s="76">
        <v>2172234.3821888501</v>
      </c>
      <c r="AB20" s="76">
        <v>0</v>
      </c>
      <c r="AC20" s="76">
        <v>71.121632172081803</v>
      </c>
      <c r="AD20" s="76">
        <v>15.784621452301501</v>
      </c>
      <c r="AE20" s="76">
        <v>28.5138129265926</v>
      </c>
      <c r="AF20" s="76">
        <v>61.260065480017801</v>
      </c>
      <c r="AG20" s="76">
        <v>44.079685566407903</v>
      </c>
      <c r="AH20" s="76">
        <v>0</v>
      </c>
      <c r="AI20" s="76">
        <v>196.45983149092999</v>
      </c>
      <c r="AJ20" s="76">
        <v>0</v>
      </c>
      <c r="AK20" s="76">
        <v>4129.14355870081</v>
      </c>
      <c r="AL20" s="76">
        <v>446.53441317746598</v>
      </c>
      <c r="AM20" s="76">
        <v>49.614914369615803</v>
      </c>
      <c r="AN20" s="76">
        <v>496.14932754708201</v>
      </c>
      <c r="AO20" s="76">
        <v>0</v>
      </c>
      <c r="AP20" s="76">
        <v>164.85200975089899</v>
      </c>
      <c r="AQ20" s="76">
        <v>0.181650077216885</v>
      </c>
      <c r="AR20" s="76">
        <v>1118.6076985255099</v>
      </c>
      <c r="AS20" s="76">
        <v>2.1963210796033801</v>
      </c>
      <c r="AT20" s="76">
        <v>29.647904616478399</v>
      </c>
      <c r="AU20" s="76">
        <v>52.597376452432499</v>
      </c>
      <c r="AV20" s="76">
        <v>0.133454014991429</v>
      </c>
      <c r="AW20" s="76">
        <v>0</v>
      </c>
      <c r="AX20" s="76">
        <v>22.832365521365499</v>
      </c>
      <c r="AY20" s="76">
        <v>1075.7815867028701</v>
      </c>
      <c r="AZ20" s="76">
        <v>881.26726853182799</v>
      </c>
      <c r="BA20" s="76">
        <v>194.51431817104501</v>
      </c>
      <c r="BB20" s="76">
        <v>0.35502360687180601</v>
      </c>
      <c r="BC20" s="76">
        <v>2.8330573565479998E-3</v>
      </c>
      <c r="BD20" s="76">
        <v>98.120811580879206</v>
      </c>
      <c r="BE20" s="76">
        <v>2.1300260803474398</v>
      </c>
      <c r="BF20" s="76">
        <v>271.39263344301298</v>
      </c>
      <c r="BG20" s="76">
        <v>6.28964405341799</v>
      </c>
      <c r="BH20" s="76">
        <v>1.2604618683069</v>
      </c>
      <c r="BI20" s="76">
        <v>387.77031954893403</v>
      </c>
      <c r="BJ20" s="76">
        <v>54.594988766468497</v>
      </c>
      <c r="BK20" s="76">
        <v>0.39849454212757002</v>
      </c>
      <c r="BL20" s="76">
        <v>5.9463034156208501</v>
      </c>
      <c r="BM20" s="76">
        <v>1.16455728644102E-2</v>
      </c>
      <c r="BN20" s="76">
        <v>63.139851492253399</v>
      </c>
      <c r="BO20" s="76">
        <v>882.89047093056001</v>
      </c>
      <c r="BP20" s="76">
        <v>0</v>
      </c>
      <c r="BQ20" s="76">
        <v>4.8899299507667804</v>
      </c>
      <c r="BR20" s="76">
        <v>145.68042359609601</v>
      </c>
      <c r="BS20" s="76">
        <v>0</v>
      </c>
      <c r="BT20" s="76">
        <v>421.34329092047801</v>
      </c>
      <c r="BU20" s="76">
        <v>3836.1265956778302</v>
      </c>
      <c r="BV20" s="76">
        <v>98.768603951964593</v>
      </c>
      <c r="BW20" s="76"/>
      <c r="BX20" s="69">
        <f t="shared" si="7"/>
        <v>6.0570496859081464E-4</v>
      </c>
      <c r="BY20" s="69">
        <f t="shared" si="8"/>
        <v>6.3817850930587925E-4</v>
      </c>
      <c r="BZ20" s="69">
        <f t="shared" si="9"/>
        <v>6.4073932245871281E-4</v>
      </c>
      <c r="CA20" s="69">
        <f t="shared" si="10"/>
        <v>4.2703254433962647E-4</v>
      </c>
      <c r="CB20" s="69">
        <f t="shared" si="11"/>
        <v>4.3289651146729218E-4</v>
      </c>
      <c r="CC20" s="69">
        <f t="shared" si="12"/>
        <v>4.0361767116249819E-4</v>
      </c>
      <c r="CD20" s="69">
        <f t="shared" si="13"/>
        <v>8.4559961684867505E-4</v>
      </c>
    </row>
    <row r="21" spans="1:82">
      <c r="A21" s="94" t="s">
        <v>476</v>
      </c>
      <c r="B21" s="76"/>
      <c r="C21" s="76"/>
      <c r="D21" s="76"/>
      <c r="E21" s="76"/>
      <c r="F21" s="76"/>
      <c r="G21" s="76"/>
      <c r="H21" s="76"/>
      <c r="I21" s="94"/>
      <c r="J21" s="94" t="s">
        <v>476</v>
      </c>
      <c r="L21" s="76"/>
      <c r="M21" s="76"/>
      <c r="N21" s="76"/>
      <c r="O21" s="76"/>
      <c r="Q21" s="76"/>
      <c r="R21" s="76"/>
      <c r="S21" s="76"/>
      <c r="T21" s="76"/>
      <c r="U21" s="76"/>
      <c r="V21" s="76"/>
      <c r="W21" s="76"/>
      <c r="Y21" s="76"/>
      <c r="Z21" s="76"/>
      <c r="AA21" s="76"/>
      <c r="AB21" s="76"/>
      <c r="AC21" s="76"/>
      <c r="AD21" s="76"/>
      <c r="AF21" s="76"/>
      <c r="AG21" s="76"/>
      <c r="AH21" s="76"/>
      <c r="AI21" s="76"/>
      <c r="AJ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T21" s="76"/>
      <c r="BU21" s="76"/>
      <c r="BV21" s="76"/>
      <c r="BW21" s="76"/>
      <c r="BX21" s="69" t="str">
        <f t="shared" si="7"/>
        <v/>
      </c>
      <c r="BY21" s="69" t="str">
        <f t="shared" si="8"/>
        <v/>
      </c>
      <c r="BZ21" s="69" t="str">
        <f t="shared" si="9"/>
        <v/>
      </c>
      <c r="CA21" s="69" t="str">
        <f t="shared" si="10"/>
        <v/>
      </c>
      <c r="CB21" s="69" t="str">
        <f t="shared" si="11"/>
        <v/>
      </c>
      <c r="CC21" s="69" t="str">
        <f t="shared" si="12"/>
        <v/>
      </c>
      <c r="CD21" s="69" t="str">
        <f t="shared" si="13"/>
        <v/>
      </c>
    </row>
    <row r="22" spans="1:82">
      <c r="A22" s="94" t="s">
        <v>389</v>
      </c>
      <c r="B22" s="76">
        <v>1014350.09063327</v>
      </c>
      <c r="C22" s="76">
        <v>16640.633848776801</v>
      </c>
      <c r="D22" s="76">
        <v>51146.774574091098</v>
      </c>
      <c r="E22" s="76">
        <v>176009.18096917501</v>
      </c>
      <c r="F22" s="76">
        <v>104705.484036498</v>
      </c>
      <c r="G22" s="76">
        <v>5826.30212285365</v>
      </c>
      <c r="H22" s="76">
        <v>335566.54482092598</v>
      </c>
      <c r="I22" s="94"/>
      <c r="J22" s="94" t="s">
        <v>389</v>
      </c>
      <c r="K22" s="76">
        <v>55369.515812288701</v>
      </c>
      <c r="L22" s="76">
        <v>9293.3503474284207</v>
      </c>
      <c r="M22" s="76">
        <v>10152.7732631333</v>
      </c>
      <c r="N22" s="76">
        <v>10152.7732631333</v>
      </c>
      <c r="O22" s="76">
        <v>16017.830481630301</v>
      </c>
      <c r="P22" s="76">
        <v>2.7834222278518701</v>
      </c>
      <c r="Q22" s="76">
        <v>7568.3925515933197</v>
      </c>
      <c r="R22" s="76">
        <v>76411.186256800298</v>
      </c>
      <c r="S22" s="76">
        <v>1014343.95529467</v>
      </c>
      <c r="T22" s="76">
        <v>18502.574708624299</v>
      </c>
      <c r="U22" s="76">
        <v>10487.632169880901</v>
      </c>
      <c r="V22" s="76">
        <v>4259.4747017325799</v>
      </c>
      <c r="W22" s="76">
        <v>262.32748963623601</v>
      </c>
      <c r="X22" s="76">
        <v>42255.674068483801</v>
      </c>
      <c r="Y22" s="76">
        <v>33988.612026425501</v>
      </c>
      <c r="Z22" s="76">
        <v>33988.612026425501</v>
      </c>
      <c r="AA22" s="76">
        <v>258092059.99907801</v>
      </c>
      <c r="AB22" s="76">
        <v>0</v>
      </c>
      <c r="AC22" s="76">
        <v>4351.7287272639696</v>
      </c>
      <c r="AD22" s="76">
        <v>1608.5670434857</v>
      </c>
      <c r="AE22" s="76">
        <v>666.96783875002097</v>
      </c>
      <c r="AF22" s="76">
        <v>12673.7985829601</v>
      </c>
      <c r="AG22" s="76">
        <v>29141.8271088609</v>
      </c>
      <c r="AH22" s="76">
        <v>0</v>
      </c>
      <c r="AI22" s="76">
        <v>16640.5416819612</v>
      </c>
      <c r="AJ22" s="76">
        <v>0</v>
      </c>
      <c r="AK22" s="76">
        <v>357240.976169248</v>
      </c>
      <c r="AL22" s="76">
        <v>46031.757431306702</v>
      </c>
      <c r="AM22" s="76">
        <v>5114.6399012902502</v>
      </c>
      <c r="AN22" s="76">
        <v>51146.397332596898</v>
      </c>
      <c r="AO22" s="76">
        <v>0</v>
      </c>
      <c r="AP22" s="76">
        <v>23584.896360339299</v>
      </c>
      <c r="AQ22" s="76">
        <v>16.801115240662</v>
      </c>
      <c r="AR22" s="76">
        <v>41068.965649610604</v>
      </c>
      <c r="AS22" s="76">
        <v>371.09210524755099</v>
      </c>
      <c r="AT22" s="76">
        <v>626.50931173134495</v>
      </c>
      <c r="AU22" s="76">
        <v>3737.3875210679198</v>
      </c>
      <c r="AV22" s="76">
        <v>18.476201601657799</v>
      </c>
      <c r="AW22" s="76">
        <v>0</v>
      </c>
      <c r="AX22" s="76">
        <v>446.60754174727299</v>
      </c>
      <c r="AY22" s="76">
        <v>176014.26767605901</v>
      </c>
      <c r="AZ22" s="76">
        <v>104710.704575368</v>
      </c>
      <c r="BA22" s="76">
        <v>71303.563100690502</v>
      </c>
      <c r="BB22" s="76">
        <v>21.647615024498801</v>
      </c>
      <c r="BC22" s="76">
        <v>0.500356192507592</v>
      </c>
      <c r="BD22" s="76">
        <v>16112.137165186799</v>
      </c>
      <c r="BE22" s="76">
        <v>42.560303735842197</v>
      </c>
      <c r="BF22" s="76">
        <v>34092.372333096297</v>
      </c>
      <c r="BG22" s="76">
        <v>193.98769647646199</v>
      </c>
      <c r="BH22" s="76">
        <v>44.338428569696298</v>
      </c>
      <c r="BI22" s="76">
        <v>48712.247118614097</v>
      </c>
      <c r="BJ22" s="76">
        <v>4190.12054097902</v>
      </c>
      <c r="BK22" s="76">
        <v>62.739219232019899</v>
      </c>
      <c r="BL22" s="76">
        <v>209.753135410087</v>
      </c>
      <c r="BM22" s="76">
        <v>1.5474071937917799</v>
      </c>
      <c r="BN22" s="76">
        <v>5826.2681814888801</v>
      </c>
      <c r="BO22" s="76">
        <v>9846.8427500191592</v>
      </c>
      <c r="BP22" s="76">
        <v>0</v>
      </c>
      <c r="BQ22" s="76">
        <v>3205.7743872964002</v>
      </c>
      <c r="BR22" s="76">
        <v>10958.707925708801</v>
      </c>
      <c r="BS22" s="76">
        <v>0</v>
      </c>
      <c r="BT22" s="76">
        <v>9800.2630792158106</v>
      </c>
      <c r="BU22" s="76">
        <v>335564.05661822</v>
      </c>
      <c r="BV22" s="76">
        <v>3250.2588419713002</v>
      </c>
      <c r="BW22" s="76"/>
      <c r="BX22" s="69">
        <f t="shared" si="7"/>
        <v>-6.0485414815668656E-6</v>
      </c>
      <c r="BY22" s="69">
        <f t="shared" si="8"/>
        <v>-5.5386601519042424E-6</v>
      </c>
      <c r="BZ22" s="69">
        <f t="shared" si="9"/>
        <v>-7.3756653736411269E-6</v>
      </c>
      <c r="CA22" s="69">
        <f t="shared" si="10"/>
        <v>2.8900236089914333E-5</v>
      </c>
      <c r="CB22" s="69">
        <f t="shared" si="11"/>
        <v>4.9859268767385306E-5</v>
      </c>
      <c r="CC22" s="69">
        <f t="shared" si="12"/>
        <v>-5.8255414934082606E-6</v>
      </c>
      <c r="CD22" s="69">
        <f t="shared" si="13"/>
        <v>-7.4149307920644133E-6</v>
      </c>
    </row>
    <row r="23" spans="1:82">
      <c r="A23" s="94" t="s">
        <v>438</v>
      </c>
      <c r="B23" s="76">
        <v>6643.6510752372596</v>
      </c>
      <c r="C23" s="76">
        <v>104.507841060814</v>
      </c>
      <c r="D23" s="76">
        <v>355.50451557951101</v>
      </c>
      <c r="E23" s="76">
        <v>839.47081313292801</v>
      </c>
      <c r="F23" s="76">
        <v>672.37594974887497</v>
      </c>
      <c r="G23" s="76">
        <v>51.515648066713503</v>
      </c>
      <c r="H23" s="76">
        <v>1676.2038270615999</v>
      </c>
      <c r="I23" s="94"/>
      <c r="J23" s="94" t="s">
        <v>438</v>
      </c>
      <c r="K23" s="76">
        <v>59.644432119802602</v>
      </c>
      <c r="L23" s="76">
        <v>52.021633375686399</v>
      </c>
      <c r="M23" s="76">
        <v>110.757727556549</v>
      </c>
      <c r="N23" s="76">
        <v>110.757727556549</v>
      </c>
      <c r="O23" s="76">
        <v>212.915318727574</v>
      </c>
      <c r="P23" s="76">
        <v>9.9899647646053399E-2</v>
      </c>
      <c r="Q23" s="76">
        <v>23.0863882090521</v>
      </c>
      <c r="R23" s="76">
        <v>358.46995578115099</v>
      </c>
      <c r="S23" s="76">
        <v>6642.8074279887696</v>
      </c>
      <c r="T23" s="76">
        <v>95.954535868841702</v>
      </c>
      <c r="U23" s="76">
        <v>72.064406350838397</v>
      </c>
      <c r="V23" s="76">
        <v>15.923272157963501</v>
      </c>
      <c r="W23" s="76">
        <v>0.28258122202436697</v>
      </c>
      <c r="X23" s="76">
        <v>45.518101957715302</v>
      </c>
      <c r="Y23" s="76">
        <v>103.895174720706</v>
      </c>
      <c r="Z23" s="76">
        <v>103.895174720706</v>
      </c>
      <c r="AA23" s="76">
        <v>1657178.9844452799</v>
      </c>
      <c r="AB23" s="76">
        <v>0</v>
      </c>
      <c r="AC23" s="76">
        <v>30.1768052737721</v>
      </c>
      <c r="AD23" s="76">
        <v>7.0057785582934002</v>
      </c>
      <c r="AE23" s="76">
        <v>11.5812054859353</v>
      </c>
      <c r="AF23" s="76">
        <v>30.2752043999558</v>
      </c>
      <c r="AG23" s="76">
        <v>31.391762885306498</v>
      </c>
      <c r="AH23" s="76">
        <v>0</v>
      </c>
      <c r="AI23" s="76">
        <v>104.50082455067</v>
      </c>
      <c r="AJ23" s="76">
        <v>0</v>
      </c>
      <c r="AK23" s="76">
        <v>1802.1743136185</v>
      </c>
      <c r="AL23" s="76">
        <v>319.90129029249698</v>
      </c>
      <c r="AM23" s="76">
        <v>35.544595833705301</v>
      </c>
      <c r="AN23" s="76">
        <v>355.44588612620299</v>
      </c>
      <c r="AO23" s="76">
        <v>0</v>
      </c>
      <c r="AP23" s="76">
        <v>76.4231720544376</v>
      </c>
      <c r="AQ23" s="76">
        <v>0.14277611644813301</v>
      </c>
      <c r="AR23" s="76">
        <v>461.48811919383502</v>
      </c>
      <c r="AS23" s="76">
        <v>1.5788836558144099</v>
      </c>
      <c r="AT23" s="76">
        <v>25.160075191829598</v>
      </c>
      <c r="AU23" s="76">
        <v>42.330847985802201</v>
      </c>
      <c r="AV23" s="76">
        <v>9.9511012197071105E-2</v>
      </c>
      <c r="AW23" s="76">
        <v>0</v>
      </c>
      <c r="AX23" s="76">
        <v>19.407703568731801</v>
      </c>
      <c r="AY23" s="76">
        <v>839.37812915118695</v>
      </c>
      <c r="AZ23" s="76">
        <v>672.30799315907996</v>
      </c>
      <c r="BA23" s="76">
        <v>167.070135992107</v>
      </c>
      <c r="BB23" s="76">
        <v>0.288867672304987</v>
      </c>
      <c r="BC23" s="76">
        <v>2.0175818824164798E-3</v>
      </c>
      <c r="BD23" s="76">
        <v>70.946169370084306</v>
      </c>
      <c r="BE23" s="76">
        <v>1.80975313987775</v>
      </c>
      <c r="BF23" s="76">
        <v>205.42188208579199</v>
      </c>
      <c r="BG23" s="76">
        <v>5.2839670686794804</v>
      </c>
      <c r="BH23" s="76">
        <v>1.05412570038084</v>
      </c>
      <c r="BI23" s="76">
        <v>293.50978301008001</v>
      </c>
      <c r="BJ23" s="76">
        <v>23.572221815413599</v>
      </c>
      <c r="BK23" s="76">
        <v>0.29049789436553702</v>
      </c>
      <c r="BL23" s="76">
        <v>4.9723915364561702</v>
      </c>
      <c r="BM23" s="76">
        <v>8.7405683515490197E-3</v>
      </c>
      <c r="BN23" s="76">
        <v>51.508799038784801</v>
      </c>
      <c r="BO23" s="76">
        <v>353.412991111184</v>
      </c>
      <c r="BP23" s="76">
        <v>0</v>
      </c>
      <c r="BQ23" s="76">
        <v>3.46943009629772</v>
      </c>
      <c r="BR23" s="76">
        <v>62.793193157983197</v>
      </c>
      <c r="BS23" s="76">
        <v>0</v>
      </c>
      <c r="BT23" s="76">
        <v>171.10747320198399</v>
      </c>
      <c r="BU23" s="76">
        <v>1676.0493496916199</v>
      </c>
      <c r="BV23" s="76">
        <v>40.567205297599102</v>
      </c>
      <c r="BW23" s="76"/>
      <c r="BX23" s="69">
        <f t="shared" si="7"/>
        <v>-1.269854841766937E-4</v>
      </c>
      <c r="BY23" s="69">
        <f t="shared" si="8"/>
        <v>-6.7138600058873311E-5</v>
      </c>
      <c r="BZ23" s="69">
        <f t="shared" si="9"/>
        <v>-1.6491901154178749E-4</v>
      </c>
      <c r="CA23" s="69">
        <f t="shared" si="10"/>
        <v>-1.1040762858110792E-4</v>
      </c>
      <c r="CB23" s="69">
        <f t="shared" si="11"/>
        <v>-1.0106933452988316E-4</v>
      </c>
      <c r="CC23" s="69">
        <f t="shared" si="12"/>
        <v>-1.3295043711441447E-4</v>
      </c>
      <c r="CD23" s="69">
        <f t="shared" si="13"/>
        <v>-9.2159060542646752E-5</v>
      </c>
    </row>
    <row r="24" spans="1:82">
      <c r="A24" s="94" t="s">
        <v>390</v>
      </c>
      <c r="B24" s="76">
        <v>36547.025924606503</v>
      </c>
      <c r="C24" s="76">
        <v>685.13046319418504</v>
      </c>
      <c r="D24" s="76">
        <v>1375.19306724276</v>
      </c>
      <c r="E24" s="76">
        <v>4879.4361534889904</v>
      </c>
      <c r="F24" s="76">
        <v>4169.80812713655</v>
      </c>
      <c r="G24" s="76">
        <v>308.83666497861702</v>
      </c>
      <c r="H24" s="76">
        <v>10043.544922770499</v>
      </c>
      <c r="I24" s="94"/>
      <c r="J24" s="94" t="s">
        <v>390</v>
      </c>
      <c r="K24" s="76">
        <v>1283.03949689714</v>
      </c>
      <c r="L24" s="76">
        <v>287.820225857629</v>
      </c>
      <c r="M24" s="76">
        <v>407.46228060765799</v>
      </c>
      <c r="N24" s="76">
        <v>407.46228060765799</v>
      </c>
      <c r="O24" s="76">
        <v>708.70020369500105</v>
      </c>
      <c r="P24" s="76">
        <v>0.23166008994180901</v>
      </c>
      <c r="Q24" s="76">
        <v>201.138806824027</v>
      </c>
      <c r="R24" s="76">
        <v>2247.0194936654998</v>
      </c>
      <c r="S24" s="76">
        <v>36547.0161931689</v>
      </c>
      <c r="T24" s="76">
        <v>559.893645791739</v>
      </c>
      <c r="U24" s="76">
        <v>347.850543828198</v>
      </c>
      <c r="V24" s="76">
        <v>118.25551986504</v>
      </c>
      <c r="W24" s="76">
        <v>6.0787363209180896</v>
      </c>
      <c r="X24" s="76">
        <v>979.16152234963101</v>
      </c>
      <c r="Y24" s="76">
        <v>903.66204643000196</v>
      </c>
      <c r="Z24" s="76">
        <v>903.66204643000196</v>
      </c>
      <c r="AA24" s="76">
        <v>10278342.4729906</v>
      </c>
      <c r="AB24" s="76">
        <v>0</v>
      </c>
      <c r="AC24" s="76">
        <v>144.81024306191301</v>
      </c>
      <c r="AD24" s="76">
        <v>46.370605112347803</v>
      </c>
      <c r="AE24" s="76">
        <v>34.194344951957298</v>
      </c>
      <c r="AF24" s="76">
        <v>322.35694896741001</v>
      </c>
      <c r="AG24" s="76">
        <v>675.28340959473496</v>
      </c>
      <c r="AH24" s="76">
        <v>0</v>
      </c>
      <c r="AI24" s="76">
        <v>685.13027837761797</v>
      </c>
      <c r="AJ24" s="76">
        <v>0</v>
      </c>
      <c r="AK24" s="76">
        <v>10723.1382627578</v>
      </c>
      <c r="AL24" s="76">
        <v>1237.6733140869801</v>
      </c>
      <c r="AM24" s="76">
        <v>137.51927009595599</v>
      </c>
      <c r="AN24" s="76">
        <v>1375.19258418293</v>
      </c>
      <c r="AO24" s="76">
        <v>0</v>
      </c>
      <c r="AP24" s="76">
        <v>634.52542622678902</v>
      </c>
      <c r="AQ24" s="76">
        <v>0.71938520059304301</v>
      </c>
      <c r="AR24" s="76">
        <v>1671.4483105802001</v>
      </c>
      <c r="AS24" s="76">
        <v>13.6200545064126</v>
      </c>
      <c r="AT24" s="76">
        <v>55.411336739474301</v>
      </c>
      <c r="AU24" s="76">
        <v>175.25937730451901</v>
      </c>
      <c r="AV24" s="76">
        <v>0.70824498277639003</v>
      </c>
      <c r="AW24" s="76">
        <v>0</v>
      </c>
      <c r="AX24" s="76">
        <v>41.621777655053798</v>
      </c>
      <c r="AY24" s="76">
        <v>4879.6211669496197</v>
      </c>
      <c r="AZ24" s="76">
        <v>4169.9932889534102</v>
      </c>
      <c r="BA24" s="76">
        <v>709.62787799621799</v>
      </c>
      <c r="BB24" s="76">
        <v>1.0780807810975701</v>
      </c>
      <c r="BC24" s="76">
        <v>1.82040277341446E-2</v>
      </c>
      <c r="BD24" s="76">
        <v>594.80755942834105</v>
      </c>
      <c r="BE24" s="76">
        <v>3.9091557676769302</v>
      </c>
      <c r="BF24" s="76">
        <v>1338.27792181308</v>
      </c>
      <c r="BG24" s="76">
        <v>13.545161959247499</v>
      </c>
      <c r="BH24" s="76">
        <v>2.8745801903691</v>
      </c>
      <c r="BI24" s="76">
        <v>1912.1677800007701</v>
      </c>
      <c r="BJ24" s="76">
        <v>129.97230736646401</v>
      </c>
      <c r="BK24" s="76">
        <v>2.3366484485523902</v>
      </c>
      <c r="BL24" s="76">
        <v>13.5781179935735</v>
      </c>
      <c r="BM24" s="76">
        <v>5.9902154136146399E-2</v>
      </c>
      <c r="BN24" s="76">
        <v>308.836633409944</v>
      </c>
      <c r="BO24" s="76">
        <v>819.54077148035503</v>
      </c>
      <c r="BP24" s="76">
        <v>0</v>
      </c>
      <c r="BQ24" s="76">
        <v>74.313114646934295</v>
      </c>
      <c r="BR24" s="76">
        <v>341.89753048642501</v>
      </c>
      <c r="BS24" s="76">
        <v>0</v>
      </c>
      <c r="BT24" s="76">
        <v>504.05683291152297</v>
      </c>
      <c r="BU24" s="76">
        <v>10043.5421852213</v>
      </c>
      <c r="BV24" s="76">
        <v>139.25762154185199</v>
      </c>
      <c r="BW24" s="76"/>
      <c r="BX24" s="69">
        <f t="shared" si="7"/>
        <v>-2.6627166937064979E-7</v>
      </c>
      <c r="BY24" s="69">
        <f t="shared" si="8"/>
        <v>-2.6975383083853494E-7</v>
      </c>
      <c r="BZ24" s="69">
        <f t="shared" si="9"/>
        <v>-3.5126691772211473E-7</v>
      </c>
      <c r="CA24" s="69">
        <f t="shared" si="10"/>
        <v>3.7916975406474951E-5</v>
      </c>
      <c r="CB24" s="69">
        <f t="shared" si="11"/>
        <v>4.4405356605083217E-5</v>
      </c>
      <c r="CC24" s="69">
        <f t="shared" si="12"/>
        <v>-1.022180220260305E-7</v>
      </c>
      <c r="CD24" s="69">
        <f t="shared" si="13"/>
        <v>-2.7256802455036695E-7</v>
      </c>
    </row>
    <row r="25" spans="1:82">
      <c r="A25" s="94" t="s">
        <v>391</v>
      </c>
      <c r="B25" s="76">
        <v>870054.59941643605</v>
      </c>
      <c r="C25" s="76">
        <v>12970.4862739453</v>
      </c>
      <c r="D25" s="76">
        <v>49610.646982030201</v>
      </c>
      <c r="E25" s="76">
        <v>162433.35074418801</v>
      </c>
      <c r="F25" s="76">
        <v>86986.575249843299</v>
      </c>
      <c r="G25" s="76">
        <v>4382.0986591677902</v>
      </c>
      <c r="H25" s="76">
        <v>281439.143588053</v>
      </c>
      <c r="I25" s="94"/>
      <c r="J25" s="94" t="s">
        <v>391</v>
      </c>
      <c r="K25" s="76">
        <v>46225.177486961802</v>
      </c>
      <c r="L25" s="76">
        <v>7518.7115623898499</v>
      </c>
      <c r="M25" s="76">
        <v>7906.1688558002998</v>
      </c>
      <c r="N25" s="76">
        <v>7906.1688558002998</v>
      </c>
      <c r="O25" s="76">
        <v>12255.47466263</v>
      </c>
      <c r="P25" s="76">
        <v>1.7705391963225501</v>
      </c>
      <c r="Q25" s="76">
        <v>6233.20945999999</v>
      </c>
      <c r="R25" s="76">
        <v>62215.238337362898</v>
      </c>
      <c r="S25" s="76">
        <v>849497.55998082005</v>
      </c>
      <c r="T25" s="76">
        <v>15012.848822001601</v>
      </c>
      <c r="U25" s="76">
        <v>8408.6800203545299</v>
      </c>
      <c r="V25" s="76">
        <v>3491.3080731836199</v>
      </c>
      <c r="W25" s="76">
        <v>219.00386359082501</v>
      </c>
      <c r="X25" s="76">
        <v>35277.103448152397</v>
      </c>
      <c r="Y25" s="76">
        <v>27991.242464760599</v>
      </c>
      <c r="Z25" s="76">
        <v>27991.242464760599</v>
      </c>
      <c r="AA25" s="76">
        <v>210578966.203951</v>
      </c>
      <c r="AB25" s="76">
        <v>0</v>
      </c>
      <c r="AC25" s="76">
        <v>3487.5230425258501</v>
      </c>
      <c r="AD25" s="76">
        <v>1312.8072477712501</v>
      </c>
      <c r="AE25" s="76">
        <v>494.80357134116599</v>
      </c>
      <c r="AF25" s="76">
        <v>10485.8079961966</v>
      </c>
      <c r="AG25" s="76">
        <v>24329.020470745301</v>
      </c>
      <c r="AH25" s="76">
        <v>0</v>
      </c>
      <c r="AI25" s="76">
        <v>12609.187503087</v>
      </c>
      <c r="AJ25" s="76">
        <v>0</v>
      </c>
      <c r="AK25" s="76">
        <v>290150.769412964</v>
      </c>
      <c r="AL25" s="76">
        <v>43649.067325561897</v>
      </c>
      <c r="AM25" s="76">
        <v>4849.8968916240801</v>
      </c>
      <c r="AN25" s="76">
        <v>48498.964217186003</v>
      </c>
      <c r="AO25" s="76">
        <v>0</v>
      </c>
      <c r="AP25" s="76">
        <v>19398.57298234</v>
      </c>
      <c r="AQ25" s="76">
        <v>13.8334912409266</v>
      </c>
      <c r="AR25" s="76">
        <v>31904.379806167999</v>
      </c>
      <c r="AS25" s="76">
        <v>299.888887267646</v>
      </c>
      <c r="AT25" s="76">
        <v>587.09892822301902</v>
      </c>
      <c r="AU25" s="76">
        <v>3115.2118143487801</v>
      </c>
      <c r="AV25" s="76">
        <v>15.0061586711641</v>
      </c>
      <c r="AW25" s="76">
        <v>0</v>
      </c>
      <c r="AX25" s="76">
        <v>423.80253410274599</v>
      </c>
      <c r="AY25" s="76">
        <v>160226.16855180901</v>
      </c>
      <c r="AZ25" s="76">
        <v>85434.014671068493</v>
      </c>
      <c r="BA25" s="76">
        <v>74792.153880740894</v>
      </c>
      <c r="BB25" s="76">
        <v>18.200766957125602</v>
      </c>
      <c r="BC25" s="76">
        <v>0.40395091199700101</v>
      </c>
      <c r="BD25" s="76">
        <v>13029.2226762788</v>
      </c>
      <c r="BE25" s="76">
        <v>40.244308966748797</v>
      </c>
      <c r="BF25" s="76">
        <v>27767.754170207802</v>
      </c>
      <c r="BG25" s="76">
        <v>172.78184446391799</v>
      </c>
      <c r="BH25" s="76">
        <v>38.939834371159002</v>
      </c>
      <c r="BI25" s="76">
        <v>39675.419080672596</v>
      </c>
      <c r="BJ25" s="76">
        <v>3389.3146305475502</v>
      </c>
      <c r="BK25" s="76">
        <v>50.785779726516502</v>
      </c>
      <c r="BL25" s="76">
        <v>184.162198900996</v>
      </c>
      <c r="BM25" s="76">
        <v>1.2582457564884699</v>
      </c>
      <c r="BN25" s="76">
        <v>4277.51935834917</v>
      </c>
      <c r="BO25" s="76">
        <v>6263.6097386133997</v>
      </c>
      <c r="BP25" s="76">
        <v>0</v>
      </c>
      <c r="BQ25" s="76">
        <v>2676.2442337580501</v>
      </c>
      <c r="BR25" s="76">
        <v>8857.7828706057098</v>
      </c>
      <c r="BS25" s="76">
        <v>0</v>
      </c>
      <c r="BT25" s="76">
        <v>7265.1846891053101</v>
      </c>
      <c r="BU25" s="76">
        <v>272640.52931750403</v>
      </c>
      <c r="BV25" s="76">
        <v>2501.8726080296301</v>
      </c>
      <c r="BW25" s="76"/>
      <c r="BX25" s="69">
        <f t="shared" si="7"/>
        <v>-2.3627298159683351E-2</v>
      </c>
      <c r="BY25" s="69">
        <f t="shared" si="8"/>
        <v>-2.7855453005186548E-2</v>
      </c>
      <c r="BZ25" s="69">
        <f t="shared" si="9"/>
        <v>-2.2408148904949125E-2</v>
      </c>
      <c r="CA25" s="69">
        <f t="shared" si="10"/>
        <v>-1.3588232849145804E-2</v>
      </c>
      <c r="CB25" s="69">
        <f t="shared" si="11"/>
        <v>-1.784827801664261E-2</v>
      </c>
      <c r="CC25" s="69">
        <f t="shared" si="12"/>
        <v>-2.3865117824271198E-2</v>
      </c>
      <c r="CD25" s="69">
        <f t="shared" si="13"/>
        <v>-3.1262937196211947E-2</v>
      </c>
    </row>
    <row r="26" spans="1:82">
      <c r="A26" s="94" t="s">
        <v>439</v>
      </c>
      <c r="B26" s="76">
        <v>111347.394275438</v>
      </c>
      <c r="C26" s="76">
        <v>2108.7339951970398</v>
      </c>
      <c r="D26" s="76">
        <v>4581.9374290157402</v>
      </c>
      <c r="E26" s="76">
        <v>15420.9889138833</v>
      </c>
      <c r="F26" s="76">
        <v>12997.7334214442</v>
      </c>
      <c r="G26" s="76">
        <v>951.53834754307502</v>
      </c>
      <c r="H26" s="76">
        <v>28553.958811322798</v>
      </c>
      <c r="I26" s="94"/>
      <c r="J26" s="94" t="s">
        <v>439</v>
      </c>
      <c r="K26" s="76">
        <v>3331.8626698268499</v>
      </c>
      <c r="L26" s="76">
        <v>826.43526095583695</v>
      </c>
      <c r="M26" s="76">
        <v>1245.8503976477</v>
      </c>
      <c r="N26" s="76">
        <v>1245.8503976477</v>
      </c>
      <c r="O26" s="76">
        <v>2208.3637179328498</v>
      </c>
      <c r="P26" s="76">
        <v>0.78382547299238803</v>
      </c>
      <c r="Q26" s="76">
        <v>550.41316058959899</v>
      </c>
      <c r="R26" s="76">
        <v>6354.5445427181603</v>
      </c>
      <c r="S26" s="76">
        <v>111347.01068655201</v>
      </c>
      <c r="T26" s="76">
        <v>1596.9367850070701</v>
      </c>
      <c r="U26" s="76">
        <v>1017.59947906143</v>
      </c>
      <c r="V26" s="76">
        <v>328.40940852717</v>
      </c>
      <c r="W26" s="76">
        <v>15.7855716972905</v>
      </c>
      <c r="X26" s="76">
        <v>2542.7373930797198</v>
      </c>
      <c r="Y26" s="76">
        <v>2473.2130166277302</v>
      </c>
      <c r="Z26" s="76">
        <v>2473.2130166277302</v>
      </c>
      <c r="AA26" s="76">
        <v>32038605.798256099</v>
      </c>
      <c r="AB26" s="76">
        <v>0</v>
      </c>
      <c r="AC26" s="76">
        <v>423.98759562834101</v>
      </c>
      <c r="AD26" s="76">
        <v>130.33446906854999</v>
      </c>
      <c r="AE26" s="76">
        <v>109.22697472929801</v>
      </c>
      <c r="AF26" s="76">
        <v>868.37590355943496</v>
      </c>
      <c r="AG26" s="76">
        <v>1753.6110204791801</v>
      </c>
      <c r="AH26" s="76">
        <v>0</v>
      </c>
      <c r="AI26" s="76">
        <v>2108.7305463406001</v>
      </c>
      <c r="AJ26" s="76">
        <v>0</v>
      </c>
      <c r="AK26" s="76">
        <v>30511.986128959299</v>
      </c>
      <c r="AL26" s="76">
        <v>4123.72043757756</v>
      </c>
      <c r="AM26" s="76">
        <v>458.19112714584003</v>
      </c>
      <c r="AN26" s="76">
        <v>4581.9115647234003</v>
      </c>
      <c r="AO26" s="76">
        <v>0</v>
      </c>
      <c r="AP26" s="76">
        <v>1743.7159640776499</v>
      </c>
      <c r="AQ26" s="76">
        <v>2.1656869182140301</v>
      </c>
      <c r="AR26" s="76">
        <v>5125.2120246025197</v>
      </c>
      <c r="AS26" s="76">
        <v>44.221914666137501</v>
      </c>
      <c r="AT26" s="76">
        <v>126.26307453672599</v>
      </c>
      <c r="AU26" s="76">
        <v>506.00403422565398</v>
      </c>
      <c r="AV26" s="76">
        <v>2.2496992452476601</v>
      </c>
      <c r="AW26" s="76">
        <v>0</v>
      </c>
      <c r="AX26" s="76">
        <v>93.384330158126602</v>
      </c>
      <c r="AY26" s="76">
        <v>15421.5817777251</v>
      </c>
      <c r="AZ26" s="76">
        <v>12998.3376732701</v>
      </c>
      <c r="BA26" s="76">
        <v>2423.2441044549801</v>
      </c>
      <c r="BB26" s="76">
        <v>3.0310687134377199</v>
      </c>
      <c r="BC26" s="76">
        <v>5.9370470421137897E-2</v>
      </c>
      <c r="BD26" s="76">
        <v>1925.5261303592899</v>
      </c>
      <c r="BE26" s="76">
        <v>8.8080679766530601</v>
      </c>
      <c r="BF26" s="76">
        <v>4201.17482007528</v>
      </c>
      <c r="BG26" s="76">
        <v>33.345269353329201</v>
      </c>
      <c r="BH26" s="76">
        <v>7.2691442679277003</v>
      </c>
      <c r="BI26" s="76">
        <v>6002.7598916428296</v>
      </c>
      <c r="BJ26" s="76">
        <v>373.36181745884699</v>
      </c>
      <c r="BK26" s="76">
        <v>7.5304908965646398</v>
      </c>
      <c r="BL26" s="76">
        <v>34.355332189795902</v>
      </c>
      <c r="BM26" s="76">
        <v>0.18934757451897799</v>
      </c>
      <c r="BN26" s="76">
        <v>951.53495526667598</v>
      </c>
      <c r="BO26" s="76">
        <v>2772.9317379852</v>
      </c>
      <c r="BP26" s="76">
        <v>0</v>
      </c>
      <c r="BQ26" s="76">
        <v>193.010484216506</v>
      </c>
      <c r="BR26" s="76">
        <v>983.74972525041505</v>
      </c>
      <c r="BS26" s="76">
        <v>0</v>
      </c>
      <c r="BT26" s="76">
        <v>1610.9039348823101</v>
      </c>
      <c r="BU26" s="76">
        <v>28553.8889851573</v>
      </c>
      <c r="BV26" s="76">
        <v>431.34051599434002</v>
      </c>
      <c r="BW26" s="76"/>
      <c r="BX26" s="69">
        <f t="shared" si="7"/>
        <v>-3.4449740695453002E-6</v>
      </c>
      <c r="BY26" s="69">
        <f t="shared" si="8"/>
        <v>-1.635510428329614E-6</v>
      </c>
      <c r="BZ26" s="69">
        <f t="shared" si="9"/>
        <v>-5.644837525756166E-6</v>
      </c>
      <c r="CA26" s="69">
        <f t="shared" si="10"/>
        <v>3.8445254393853898E-5</v>
      </c>
      <c r="CB26" s="69">
        <f t="shared" si="11"/>
        <v>4.648901514652891E-5</v>
      </c>
      <c r="CC26" s="69">
        <f t="shared" si="12"/>
        <v>-3.5650443387798614E-6</v>
      </c>
      <c r="CD26" s="69">
        <f t="shared" si="13"/>
        <v>-2.4454110184628551E-6</v>
      </c>
    </row>
    <row r="27" spans="1:82">
      <c r="A27" s="94" t="s">
        <v>440</v>
      </c>
      <c r="B27" s="76">
        <v>3852.2392971826398</v>
      </c>
      <c r="C27" s="76">
        <v>74.079581213580497</v>
      </c>
      <c r="D27" s="76">
        <v>155.07393565503</v>
      </c>
      <c r="E27" s="76">
        <v>502.67323955037602</v>
      </c>
      <c r="F27" s="76">
        <v>430.60428817475599</v>
      </c>
      <c r="G27" s="76">
        <v>31.6363891972244</v>
      </c>
      <c r="H27" s="76">
        <v>1126.8994023694399</v>
      </c>
      <c r="I27" s="94"/>
      <c r="J27" s="94" t="s">
        <v>440</v>
      </c>
      <c r="K27" s="76">
        <v>132.22664944981199</v>
      </c>
      <c r="L27" s="76">
        <v>32.596910994633099</v>
      </c>
      <c r="M27" s="76">
        <v>48.965630346536003</v>
      </c>
      <c r="N27" s="76">
        <v>48.965630346536003</v>
      </c>
      <c r="O27" s="76">
        <v>86.705898944063193</v>
      </c>
      <c r="P27" s="76">
        <v>3.0643926885253098E-2</v>
      </c>
      <c r="Q27" s="76">
        <v>21.7721221665232</v>
      </c>
      <c r="R27" s="76">
        <v>250.86474991738999</v>
      </c>
      <c r="S27" s="76">
        <v>3852.2382181804101</v>
      </c>
      <c r="T27" s="76">
        <v>63.012260994022697</v>
      </c>
      <c r="U27" s="76">
        <v>40.093845462356803</v>
      </c>
      <c r="V27" s="76">
        <v>12.978962899378301</v>
      </c>
      <c r="W27" s="76">
        <v>0.626467098029442</v>
      </c>
      <c r="X27" s="76">
        <v>100.90980537189201</v>
      </c>
      <c r="Y27" s="76">
        <v>97.829468728817602</v>
      </c>
      <c r="Z27" s="76">
        <v>97.829468728817602</v>
      </c>
      <c r="AA27" s="76">
        <v>1061415.4312767501</v>
      </c>
      <c r="AB27" s="76">
        <v>0</v>
      </c>
      <c r="AC27" s="76">
        <v>16.704455783610801</v>
      </c>
      <c r="AD27" s="76">
        <v>5.14720567605222</v>
      </c>
      <c r="AE27" s="76">
        <v>4.2828470639021896</v>
      </c>
      <c r="AF27" s="76">
        <v>34.382562119413301</v>
      </c>
      <c r="AG27" s="76">
        <v>69.592928890226304</v>
      </c>
      <c r="AH27" s="76">
        <v>0</v>
      </c>
      <c r="AI27" s="76">
        <v>74.079556912206399</v>
      </c>
      <c r="AJ27" s="76">
        <v>0</v>
      </c>
      <c r="AK27" s="76">
        <v>1204.1165526325899</v>
      </c>
      <c r="AL27" s="76">
        <v>139.56648633299699</v>
      </c>
      <c r="AM27" s="76">
        <v>15.5074105707215</v>
      </c>
      <c r="AN27" s="76">
        <v>155.07389690371801</v>
      </c>
      <c r="AO27" s="76">
        <v>0</v>
      </c>
      <c r="AP27" s="76">
        <v>68.956649962846498</v>
      </c>
      <c r="AQ27" s="76">
        <v>7.3921433996373298E-2</v>
      </c>
      <c r="AR27" s="76">
        <v>201.40457052497499</v>
      </c>
      <c r="AS27" s="76">
        <v>1.4149689950781801</v>
      </c>
      <c r="AT27" s="76">
        <v>5.4995981128435698</v>
      </c>
      <c r="AU27" s="76">
        <v>17.905490410445498</v>
      </c>
      <c r="AV27" s="76">
        <v>7.3340006481588699E-2</v>
      </c>
      <c r="AW27" s="76">
        <v>0</v>
      </c>
      <c r="AX27" s="76">
        <v>4.1239977402624604</v>
      </c>
      <c r="AY27" s="76">
        <v>502.69262320694003</v>
      </c>
      <c r="AZ27" s="76">
        <v>430.62368975896601</v>
      </c>
      <c r="BA27" s="76">
        <v>72.068933447973606</v>
      </c>
      <c r="BB27" s="76">
        <v>0.109752293964296</v>
      </c>
      <c r="BC27" s="76">
        <v>1.89246702712236E-3</v>
      </c>
      <c r="BD27" s="76">
        <v>61.766401481505902</v>
      </c>
      <c r="BE27" s="76">
        <v>0.38750857311353198</v>
      </c>
      <c r="BF27" s="76">
        <v>138.342116007209</v>
      </c>
      <c r="BG27" s="76">
        <v>1.35624694081141</v>
      </c>
      <c r="BH27" s="76">
        <v>0.28874783269123699</v>
      </c>
      <c r="BI27" s="76">
        <v>197.66703033008699</v>
      </c>
      <c r="BJ27" s="76">
        <v>14.726049539700901</v>
      </c>
      <c r="BK27" s="76">
        <v>0.24248194899607001</v>
      </c>
      <c r="BL27" s="76">
        <v>1.36399665779306</v>
      </c>
      <c r="BM27" s="76">
        <v>6.19852665994256E-3</v>
      </c>
      <c r="BN27" s="76">
        <v>31.636404182167901</v>
      </c>
      <c r="BO27" s="76">
        <v>108.408648301578</v>
      </c>
      <c r="BP27" s="76">
        <v>0</v>
      </c>
      <c r="BQ27" s="76">
        <v>7.6596511466457002</v>
      </c>
      <c r="BR27" s="76">
        <v>38.797174847601703</v>
      </c>
      <c r="BS27" s="76">
        <v>0</v>
      </c>
      <c r="BT27" s="76">
        <v>63.163037006564203</v>
      </c>
      <c r="BU27" s="76">
        <v>1126.8991277412999</v>
      </c>
      <c r="BV27" s="76">
        <v>16.941008960775299</v>
      </c>
      <c r="BW27" s="76"/>
      <c r="BX27" s="69">
        <f t="shared" si="7"/>
        <v>-2.8009740478307109E-7</v>
      </c>
      <c r="BY27" s="69">
        <f t="shared" si="8"/>
        <v>-3.2804416141300318E-7</v>
      </c>
      <c r="BZ27" s="69">
        <f t="shared" si="9"/>
        <v>-2.498892662180562E-7</v>
      </c>
      <c r="CA27" s="69">
        <f t="shared" si="10"/>
        <v>3.8561146762737291E-5</v>
      </c>
      <c r="CB27" s="69">
        <f t="shared" si="11"/>
        <v>4.5056644215632564E-5</v>
      </c>
      <c r="CC27" s="69">
        <f t="shared" si="12"/>
        <v>4.7366162452181638E-7</v>
      </c>
      <c r="CD27" s="69">
        <f t="shared" si="13"/>
        <v>-2.4370244533590867E-7</v>
      </c>
    </row>
    <row r="28" spans="1:82">
      <c r="A28" s="94" t="s">
        <v>441</v>
      </c>
      <c r="B28" s="76">
        <v>160003.96669944399</v>
      </c>
      <c r="C28" s="76">
        <v>3130.50374161526</v>
      </c>
      <c r="D28" s="76">
        <v>5778.8960477896298</v>
      </c>
      <c r="E28" s="76">
        <v>22945.125600260799</v>
      </c>
      <c r="F28" s="76">
        <v>19843.185610598601</v>
      </c>
      <c r="G28" s="76">
        <v>1453.5361667204299</v>
      </c>
      <c r="H28" s="76">
        <v>39737.441266875299</v>
      </c>
      <c r="I28" s="94"/>
      <c r="J28" s="94" t="s">
        <v>441</v>
      </c>
      <c r="K28" s="76">
        <v>6916.5777885794796</v>
      </c>
      <c r="L28" s="76">
        <v>1091.22277101646</v>
      </c>
      <c r="M28" s="76">
        <v>1102.70476369992</v>
      </c>
      <c r="N28" s="76">
        <v>1102.70476369992</v>
      </c>
      <c r="O28" s="76">
        <v>1676.4043885352601</v>
      </c>
      <c r="P28" s="76">
        <v>0.186991095664714</v>
      </c>
      <c r="Q28" s="76">
        <v>920.65226857078198</v>
      </c>
      <c r="R28" s="76">
        <v>9087.0456343805708</v>
      </c>
      <c r="S28" s="76">
        <v>160003.923377392</v>
      </c>
      <c r="T28" s="76">
        <v>2185.2020486885799</v>
      </c>
      <c r="U28" s="76">
        <v>1209.3026859225599</v>
      </c>
      <c r="V28" s="76">
        <v>513.28130808635501</v>
      </c>
      <c r="W28" s="76">
        <v>32.769097432244401</v>
      </c>
      <c r="X28" s="76">
        <v>5278.44129352038</v>
      </c>
      <c r="Y28" s="76">
        <v>4134.1634331656696</v>
      </c>
      <c r="Z28" s="76">
        <v>4134.1634331656696</v>
      </c>
      <c r="AA28" s="76">
        <v>48912338.906324498</v>
      </c>
      <c r="AB28" s="76">
        <v>0</v>
      </c>
      <c r="AC28" s="76">
        <v>501.331791891904</v>
      </c>
      <c r="AD28" s="76">
        <v>192.19197038105901</v>
      </c>
      <c r="AE28" s="76">
        <v>65.300314281231707</v>
      </c>
      <c r="AF28" s="76">
        <v>1555.60148032799</v>
      </c>
      <c r="AG28" s="76">
        <v>3640.30179929926</v>
      </c>
      <c r="AH28" s="76">
        <v>0</v>
      </c>
      <c r="AI28" s="76">
        <v>3130.5031720398802</v>
      </c>
      <c r="AJ28" s="76">
        <v>0</v>
      </c>
      <c r="AK28" s="76">
        <v>42274.783972618599</v>
      </c>
      <c r="AL28" s="76">
        <v>5201.0048340283402</v>
      </c>
      <c r="AM28" s="76">
        <v>577.88942625837001</v>
      </c>
      <c r="AN28" s="76">
        <v>5778.8942602867101</v>
      </c>
      <c r="AO28" s="76">
        <v>0</v>
      </c>
      <c r="AP28" s="76">
        <v>2861.53991114061</v>
      </c>
      <c r="AQ28" s="76">
        <v>3.1030274450084501</v>
      </c>
      <c r="AR28" s="76">
        <v>4438.2211451687299</v>
      </c>
      <c r="AS28" s="76">
        <v>72.194174140996495</v>
      </c>
      <c r="AT28" s="76">
        <v>69.650194691049705</v>
      </c>
      <c r="AU28" s="76">
        <v>665.71926369263099</v>
      </c>
      <c r="AV28" s="76">
        <v>3.5459209908673501</v>
      </c>
      <c r="AW28" s="76">
        <v>0</v>
      </c>
      <c r="AX28" s="76">
        <v>46.2313099039336</v>
      </c>
      <c r="AY28" s="76">
        <v>22946.251299623498</v>
      </c>
      <c r="AZ28" s="76">
        <v>19844.311902146601</v>
      </c>
      <c r="BA28" s="76">
        <v>3101.9393974768</v>
      </c>
      <c r="BB28" s="76">
        <v>3.7545339739964798</v>
      </c>
      <c r="BC28" s="76">
        <v>9.7600281181897799E-2</v>
      </c>
      <c r="BD28" s="76">
        <v>3128.9785346539002</v>
      </c>
      <c r="BE28" s="76">
        <v>4.49797810060792</v>
      </c>
      <c r="BF28" s="76">
        <v>6492.3219820764198</v>
      </c>
      <c r="BG28" s="76">
        <v>27.386073569007401</v>
      </c>
      <c r="BH28" s="76">
        <v>6.6161055181688404</v>
      </c>
      <c r="BI28" s="76">
        <v>9276.4358511880091</v>
      </c>
      <c r="BJ28" s="76">
        <v>491.80866516775302</v>
      </c>
      <c r="BK28" s="76">
        <v>12.1508985132029</v>
      </c>
      <c r="BL28" s="76">
        <v>31.332421472577199</v>
      </c>
      <c r="BM28" s="76">
        <v>0.29603193511797399</v>
      </c>
      <c r="BN28" s="76">
        <v>1453.53545595573</v>
      </c>
      <c r="BO28" s="76">
        <v>661.51459184826501</v>
      </c>
      <c r="BP28" s="76">
        <v>0</v>
      </c>
      <c r="BQ28" s="76">
        <v>400.42833630577599</v>
      </c>
      <c r="BR28" s="76">
        <v>1284.3649864110901</v>
      </c>
      <c r="BS28" s="76">
        <v>0</v>
      </c>
      <c r="BT28" s="76">
        <v>957.95434200726095</v>
      </c>
      <c r="BU28" s="76">
        <v>39737.430092979899</v>
      </c>
      <c r="BV28" s="76">
        <v>344.54033905512</v>
      </c>
      <c r="BW28" s="76"/>
      <c r="BX28" s="69">
        <f t="shared" si="7"/>
        <v>-2.7075611239742548E-7</v>
      </c>
      <c r="BY28" s="69">
        <f t="shared" si="8"/>
        <v>-1.8194368281435994E-7</v>
      </c>
      <c r="BZ28" s="69">
        <f t="shared" si="9"/>
        <v>-3.0931563831821855E-7</v>
      </c>
      <c r="CA28" s="69">
        <f t="shared" si="10"/>
        <v>4.9060501228486804E-5</v>
      </c>
      <c r="CB28" s="69">
        <f t="shared" si="11"/>
        <v>5.6759613607533934E-5</v>
      </c>
      <c r="CC28" s="69">
        <f t="shared" si="12"/>
        <v>-4.8899003427765269E-7</v>
      </c>
      <c r="CD28" s="69">
        <f t="shared" si="13"/>
        <v>-2.8119312778823415E-7</v>
      </c>
    </row>
    <row r="29" spans="1:82">
      <c r="A29" s="94" t="s">
        <v>442</v>
      </c>
      <c r="B29" s="76">
        <v>55476.425081600501</v>
      </c>
      <c r="C29" s="76">
        <v>1104.26699760259</v>
      </c>
      <c r="D29" s="76">
        <v>2929.7039563316298</v>
      </c>
      <c r="E29" s="76">
        <v>4027.56358919896</v>
      </c>
      <c r="F29" s="76">
        <v>3300.2531727042601</v>
      </c>
      <c r="G29" s="76">
        <v>234.24875452893701</v>
      </c>
      <c r="H29" s="76">
        <v>28869.069455380599</v>
      </c>
      <c r="I29" s="94"/>
      <c r="J29" s="94" t="s">
        <v>442</v>
      </c>
      <c r="K29" s="76">
        <v>74.294816526181506</v>
      </c>
      <c r="L29" s="76">
        <v>920.56742333940497</v>
      </c>
      <c r="M29" s="76">
        <v>2171.3377902749098</v>
      </c>
      <c r="N29" s="76">
        <v>2171.3377902749098</v>
      </c>
      <c r="O29" s="76">
        <v>4250.8625681839903</v>
      </c>
      <c r="P29" s="76">
        <v>2.0983319595533398</v>
      </c>
      <c r="Q29" s="76">
        <v>332.95852194344599</v>
      </c>
      <c r="R29" s="76">
        <v>6071.9383037048601</v>
      </c>
      <c r="S29" s="76">
        <v>55470.889498393299</v>
      </c>
      <c r="T29" s="76">
        <v>1668.1356737613901</v>
      </c>
      <c r="U29" s="76">
        <v>1327.6025885443801</v>
      </c>
      <c r="V29" s="76">
        <v>250.729526815968</v>
      </c>
      <c r="W29" s="76">
        <v>0.35199040437370499</v>
      </c>
      <c r="X29" s="76">
        <v>56.698651542711801</v>
      </c>
      <c r="Y29" s="76">
        <v>1499.9708747507</v>
      </c>
      <c r="Z29" s="76">
        <v>1499.9708747507</v>
      </c>
      <c r="AA29" s="76">
        <v>8134227.4806461697</v>
      </c>
      <c r="AB29" s="76">
        <v>0</v>
      </c>
      <c r="AC29" s="76">
        <v>556.80688114556096</v>
      </c>
      <c r="AD29" s="76">
        <v>116.139384024188</v>
      </c>
      <c r="AE29" s="76">
        <v>235.70312836153201</v>
      </c>
      <c r="AF29" s="76">
        <v>376.32359032496299</v>
      </c>
      <c r="AG29" s="76">
        <v>39.102487556661501</v>
      </c>
      <c r="AH29" s="76">
        <v>0</v>
      </c>
      <c r="AI29" s="76">
        <v>1104.1525553453801</v>
      </c>
      <c r="AJ29" s="76">
        <v>0</v>
      </c>
      <c r="AK29" s="76">
        <v>31116.569711139298</v>
      </c>
      <c r="AL29" s="76">
        <v>2636.47170988056</v>
      </c>
      <c r="AM29" s="76">
        <v>292.94130234296199</v>
      </c>
      <c r="AN29" s="76">
        <v>2929.4130122235201</v>
      </c>
      <c r="AO29" s="76">
        <v>0</v>
      </c>
      <c r="AP29" s="76">
        <v>1134.42811489266</v>
      </c>
      <c r="AQ29" s="76">
        <v>0.92004051345645999</v>
      </c>
      <c r="AR29" s="76">
        <v>9074.2718552115493</v>
      </c>
      <c r="AS29" s="76">
        <v>2.7001999248223898</v>
      </c>
      <c r="AT29" s="76">
        <v>256.27997087914798</v>
      </c>
      <c r="AU29" s="76">
        <v>322.94911438129998</v>
      </c>
      <c r="AV29" s="76">
        <v>0.36832435545120301</v>
      </c>
      <c r="AW29" s="76">
        <v>0</v>
      </c>
      <c r="AX29" s="76">
        <v>199.165175137375</v>
      </c>
      <c r="AY29" s="76">
        <v>4027.0892481962401</v>
      </c>
      <c r="AZ29" s="76">
        <v>3299.8397288589499</v>
      </c>
      <c r="BA29" s="76">
        <v>727.24951933729096</v>
      </c>
      <c r="BB29" s="76">
        <v>2.35937576503138</v>
      </c>
      <c r="BC29" s="76">
        <v>2.3954979083648802E-3</v>
      </c>
      <c r="BD29" s="76">
        <v>144.026675474131</v>
      </c>
      <c r="BE29" s="76">
        <v>18.535112957114499</v>
      </c>
      <c r="BF29" s="76">
        <v>923.62139276994196</v>
      </c>
      <c r="BG29" s="76">
        <v>51.304961966963702</v>
      </c>
      <c r="BH29" s="76">
        <v>10.007652259021</v>
      </c>
      <c r="BI29" s="76">
        <v>1319.6613518741999</v>
      </c>
      <c r="BJ29" s="76">
        <v>417.58953886059697</v>
      </c>
      <c r="BK29" s="76">
        <v>0.72017151341787999</v>
      </c>
      <c r="BL29" s="76">
        <v>47.182418496778403</v>
      </c>
      <c r="BM29" s="76">
        <v>3.5395092886235997E-2</v>
      </c>
      <c r="BN29" s="76">
        <v>234.228742671009</v>
      </c>
      <c r="BO29" s="76">
        <v>7423.2429723658997</v>
      </c>
      <c r="BP29" s="76">
        <v>0</v>
      </c>
      <c r="BQ29" s="76">
        <v>4.6506091490382504</v>
      </c>
      <c r="BR29" s="76">
        <v>1116.8604148368699</v>
      </c>
      <c r="BS29" s="76">
        <v>0</v>
      </c>
      <c r="BT29" s="76">
        <v>3483.5817780268198</v>
      </c>
      <c r="BU29" s="76">
        <v>28865.931396572902</v>
      </c>
      <c r="BV29" s="76">
        <v>805.57225099723496</v>
      </c>
      <c r="BW29" s="76"/>
      <c r="BX29" s="69">
        <f t="shared" si="7"/>
        <v>-9.9782622962087786E-5</v>
      </c>
      <c r="BY29" s="69">
        <f t="shared" si="8"/>
        <v>-1.0363640085087132E-4</v>
      </c>
      <c r="BZ29" s="69">
        <f t="shared" si="9"/>
        <v>-9.9308364410296947E-5</v>
      </c>
      <c r="CA29" s="69">
        <f t="shared" si="10"/>
        <v>-1.1777368431674601E-4</v>
      </c>
      <c r="CB29" s="69">
        <f t="shared" si="11"/>
        <v>-1.2527640264987068E-4</v>
      </c>
      <c r="CC29" s="69">
        <f t="shared" si="12"/>
        <v>-8.5429943771758387E-5</v>
      </c>
      <c r="CD29" s="69">
        <f t="shared" si="13"/>
        <v>-1.0869968678925898E-4</v>
      </c>
    </row>
    <row r="30" spans="1:82">
      <c r="A30" s="94" t="s">
        <v>392</v>
      </c>
      <c r="B30" s="76">
        <v>489603.29750362399</v>
      </c>
      <c r="C30" s="76">
        <v>8768.74794151473</v>
      </c>
      <c r="D30" s="76">
        <v>20034.230595137898</v>
      </c>
      <c r="E30" s="76">
        <v>74865.905418560797</v>
      </c>
      <c r="F30" s="76">
        <v>58715.7779542758</v>
      </c>
      <c r="G30" s="76">
        <v>4144.8319507744</v>
      </c>
      <c r="H30" s="76">
        <v>116624.577222903</v>
      </c>
      <c r="I30" s="94"/>
      <c r="J30" s="94" t="s">
        <v>392</v>
      </c>
      <c r="K30" s="76">
        <v>19216.380391348401</v>
      </c>
      <c r="L30" s="76">
        <v>3230.4991065069798</v>
      </c>
      <c r="M30" s="76">
        <v>3535.8899756391802</v>
      </c>
      <c r="N30" s="76">
        <v>3535.8899756391802</v>
      </c>
      <c r="O30" s="76">
        <v>5583.2084270166497</v>
      </c>
      <c r="P30" s="76">
        <v>0.97793936441018803</v>
      </c>
      <c r="Q30" s="76">
        <v>2628.503818098</v>
      </c>
      <c r="R30" s="76">
        <v>26553.0840343829</v>
      </c>
      <c r="S30" s="76">
        <v>489595.91190815502</v>
      </c>
      <c r="T30" s="76">
        <v>6430.8175048410303</v>
      </c>
      <c r="U30" s="76">
        <v>3647.29194714801</v>
      </c>
      <c r="V30" s="76">
        <v>1479.6771236910899</v>
      </c>
      <c r="W30" s="76">
        <v>91.042619500475993</v>
      </c>
      <c r="X30" s="76">
        <v>14665.1304387157</v>
      </c>
      <c r="Y30" s="76">
        <v>11804.2765252722</v>
      </c>
      <c r="Z30" s="76">
        <v>11804.2765252722</v>
      </c>
      <c r="AA30" s="76">
        <v>144729803.24683699</v>
      </c>
      <c r="AB30" s="76">
        <v>0</v>
      </c>
      <c r="AC30" s="76">
        <v>1513.4381741090599</v>
      </c>
      <c r="AD30" s="76">
        <v>558.91418001559896</v>
      </c>
      <c r="AE30" s="76">
        <v>232.814208962923</v>
      </c>
      <c r="AF30" s="76">
        <v>4400.5812760180697</v>
      </c>
      <c r="AG30" s="76">
        <v>10113.877666370799</v>
      </c>
      <c r="AH30" s="76">
        <v>0</v>
      </c>
      <c r="AI30" s="76">
        <v>8768.6431272695099</v>
      </c>
      <c r="AJ30" s="76">
        <v>0</v>
      </c>
      <c r="AK30" s="76">
        <v>124157.632642515</v>
      </c>
      <c r="AL30" s="76">
        <v>18030.419170577101</v>
      </c>
      <c r="AM30" s="76">
        <v>2003.3798906242901</v>
      </c>
      <c r="AN30" s="76">
        <v>20033.7990612014</v>
      </c>
      <c r="AO30" s="76">
        <v>0</v>
      </c>
      <c r="AP30" s="76">
        <v>8191.5924305829503</v>
      </c>
      <c r="AQ30" s="76">
        <v>9.5592305085511793</v>
      </c>
      <c r="AR30" s="76">
        <v>14304.6879082491</v>
      </c>
      <c r="AS30" s="76">
        <v>204.92492143410601</v>
      </c>
      <c r="AT30" s="76">
        <v>434.72849184124499</v>
      </c>
      <c r="AU30" s="76">
        <v>2168.14797189106</v>
      </c>
      <c r="AV30" s="76">
        <v>10.285419169739299</v>
      </c>
      <c r="AW30" s="76">
        <v>0</v>
      </c>
      <c r="AX30" s="76">
        <v>315.70591142490201</v>
      </c>
      <c r="AY30" s="76">
        <v>74868.310418703506</v>
      </c>
      <c r="AZ30" s="76">
        <v>58718.322429153399</v>
      </c>
      <c r="BA30" s="76">
        <v>16149.98798955</v>
      </c>
      <c r="BB30" s="76">
        <v>12.7306378351714</v>
      </c>
      <c r="BC30" s="76">
        <v>0.27586822643672398</v>
      </c>
      <c r="BD30" s="76">
        <v>8906.9078374862802</v>
      </c>
      <c r="BE30" s="76">
        <v>29.928987106488702</v>
      </c>
      <c r="BF30" s="76">
        <v>19064.7191959743</v>
      </c>
      <c r="BG30" s="76">
        <v>124.716503203866</v>
      </c>
      <c r="BH30" s="76">
        <v>27.899570146882901</v>
      </c>
      <c r="BI30" s="76">
        <v>27240.261426831301</v>
      </c>
      <c r="BJ30" s="76">
        <v>1456.5588681541799</v>
      </c>
      <c r="BK30" s="76">
        <v>34.738891812474797</v>
      </c>
      <c r="BL30" s="76">
        <v>131.92854357049501</v>
      </c>
      <c r="BM30" s="76">
        <v>0.86302069004668203</v>
      </c>
      <c r="BN30" s="76">
        <v>4144.7926866162898</v>
      </c>
      <c r="BO30" s="76">
        <v>3459.6545858322102</v>
      </c>
      <c r="BP30" s="76">
        <v>0</v>
      </c>
      <c r="BQ30" s="76">
        <v>1112.58947650399</v>
      </c>
      <c r="BR30" s="76">
        <v>3809.5772287193699</v>
      </c>
      <c r="BS30" s="76">
        <v>0</v>
      </c>
      <c r="BT30" s="76">
        <v>3421.03233286674</v>
      </c>
      <c r="BU30" s="76">
        <v>116621.87507994501</v>
      </c>
      <c r="BV30" s="76">
        <v>1132.59228545928</v>
      </c>
      <c r="BW30" s="76"/>
      <c r="BX30" s="69">
        <f t="shared" si="7"/>
        <v>-1.5084856467749169E-5</v>
      </c>
      <c r="BY30" s="69">
        <f t="shared" si="8"/>
        <v>-1.1953159780521083E-5</v>
      </c>
      <c r="BZ30" s="69">
        <f t="shared" si="9"/>
        <v>-2.153983076361229E-5</v>
      </c>
      <c r="CA30" s="69">
        <f t="shared" si="10"/>
        <v>3.212410414678855E-5</v>
      </c>
      <c r="CB30" s="69">
        <f t="shared" si="11"/>
        <v>4.3335453710252559E-5</v>
      </c>
      <c r="CC30" s="69">
        <f t="shared" si="12"/>
        <v>-9.4730398183848841E-6</v>
      </c>
      <c r="CD30" s="69">
        <f t="shared" si="13"/>
        <v>-2.3169584167720522E-5</v>
      </c>
    </row>
    <row r="31" spans="1:82">
      <c r="A31" s="94" t="s">
        <v>443</v>
      </c>
      <c r="B31" s="76">
        <v>22950.7928381036</v>
      </c>
      <c r="C31" s="76">
        <v>382.17671722897802</v>
      </c>
      <c r="D31" s="76">
        <v>1126.7316870176701</v>
      </c>
      <c r="E31" s="76">
        <v>3726.2845151215502</v>
      </c>
      <c r="F31" s="76">
        <v>2446.3154392491201</v>
      </c>
      <c r="G31" s="76">
        <v>151.85066560850299</v>
      </c>
      <c r="H31" s="76">
        <v>6960.3945855111797</v>
      </c>
      <c r="I31" s="94"/>
      <c r="J31" s="94" t="s">
        <v>443</v>
      </c>
      <c r="K31" s="76">
        <v>1072.41967575953</v>
      </c>
      <c r="L31" s="76">
        <v>194.72873853206599</v>
      </c>
      <c r="M31" s="76">
        <v>231.645859070325</v>
      </c>
      <c r="N31" s="76">
        <v>231.645859070325</v>
      </c>
      <c r="O31" s="76">
        <v>378.84937363564097</v>
      </c>
      <c r="P31" s="76">
        <v>8.7889025604276999E-2</v>
      </c>
      <c r="Q31" s="76">
        <v>151.82432746041101</v>
      </c>
      <c r="R31" s="76">
        <v>1576.79979341274</v>
      </c>
      <c r="S31" s="76">
        <v>22950.317673241902</v>
      </c>
      <c r="T31" s="76">
        <v>385.02349590705802</v>
      </c>
      <c r="U31" s="76">
        <v>224.43706277750701</v>
      </c>
      <c r="V31" s="76">
        <v>86.473910765468304</v>
      </c>
      <c r="W31" s="76">
        <v>5.0808778209071797</v>
      </c>
      <c r="X31" s="76">
        <v>818.42546505596897</v>
      </c>
      <c r="Y31" s="76">
        <v>681.89839993307203</v>
      </c>
      <c r="Z31" s="76">
        <v>681.89839993307203</v>
      </c>
      <c r="AA31" s="76">
        <v>6029924.4132663095</v>
      </c>
      <c r="AB31" s="76">
        <v>0</v>
      </c>
      <c r="AC31" s="76">
        <v>93.223929573553306</v>
      </c>
      <c r="AD31" s="76">
        <v>33.004397126958501</v>
      </c>
      <c r="AE31" s="76">
        <v>16.727140238241802</v>
      </c>
      <c r="AF31" s="76">
        <v>251.30028539467199</v>
      </c>
      <c r="AG31" s="76">
        <v>564.43099843930304</v>
      </c>
      <c r="AH31" s="76">
        <v>0</v>
      </c>
      <c r="AI31" s="76">
        <v>382.17270488048098</v>
      </c>
      <c r="AJ31" s="76">
        <v>0</v>
      </c>
      <c r="AK31" s="76">
        <v>7416.1919687825502</v>
      </c>
      <c r="AL31" s="76">
        <v>1014.02893205024</v>
      </c>
      <c r="AM31" s="76">
        <v>112.66985542574</v>
      </c>
      <c r="AN31" s="76">
        <v>1126.69878747598</v>
      </c>
      <c r="AO31" s="76">
        <v>0</v>
      </c>
      <c r="AP31" s="76">
        <v>474.69157699460902</v>
      </c>
      <c r="AQ31" s="76">
        <v>0.41023819595782501</v>
      </c>
      <c r="AR31" s="76">
        <v>941.75082399973496</v>
      </c>
      <c r="AS31" s="76">
        <v>8.26215088179368</v>
      </c>
      <c r="AT31" s="76">
        <v>25.3616754135044</v>
      </c>
      <c r="AU31" s="76">
        <v>96.620016898427494</v>
      </c>
      <c r="AV31" s="76">
        <v>0.42196580752547702</v>
      </c>
      <c r="AW31" s="76">
        <v>0</v>
      </c>
      <c r="AX31" s="76">
        <v>18.826086336304002</v>
      </c>
      <c r="AY31" s="76">
        <v>3726.34551150991</v>
      </c>
      <c r="AZ31" s="76">
        <v>2446.39045430548</v>
      </c>
      <c r="BA31" s="76">
        <v>1279.95505720443</v>
      </c>
      <c r="BB31" s="76">
        <v>0.58180170803088604</v>
      </c>
      <c r="BC31" s="76">
        <v>1.10837049774852E-2</v>
      </c>
      <c r="BD31" s="76">
        <v>359.941966789574</v>
      </c>
      <c r="BE31" s="76">
        <v>1.7739045271912499</v>
      </c>
      <c r="BF31" s="76">
        <v>789.67600128970298</v>
      </c>
      <c r="BG31" s="76">
        <v>6.5811463218637796</v>
      </c>
      <c r="BH31" s="76">
        <v>1.4262797355555901</v>
      </c>
      <c r="BI31" s="76">
        <v>1128.31174302926</v>
      </c>
      <c r="BJ31" s="76">
        <v>87.838986692501294</v>
      </c>
      <c r="BK31" s="76">
        <v>1.4088064104895901</v>
      </c>
      <c r="BL31" s="76">
        <v>6.7400408108599601</v>
      </c>
      <c r="BM31" s="76">
        <v>3.5546444462816199E-2</v>
      </c>
      <c r="BN31" s="76">
        <v>151.84679792545001</v>
      </c>
      <c r="BO31" s="76">
        <v>310.92429347101501</v>
      </c>
      <c r="BP31" s="76">
        <v>0</v>
      </c>
      <c r="BQ31" s="76">
        <v>62.0964776772595</v>
      </c>
      <c r="BR31" s="76">
        <v>230.13213922615699</v>
      </c>
      <c r="BS31" s="76">
        <v>0</v>
      </c>
      <c r="BT31" s="76">
        <v>246.11337184834301</v>
      </c>
      <c r="BU31" s="76">
        <v>6960.3070697817902</v>
      </c>
      <c r="BV31" s="76">
        <v>75.949701109463902</v>
      </c>
      <c r="BW31" s="76"/>
      <c r="BX31" s="69">
        <f t="shared" si="7"/>
        <v>-2.0703636037773307E-5</v>
      </c>
      <c r="BY31" s="69">
        <f t="shared" si="8"/>
        <v>-1.049867329997048E-5</v>
      </c>
      <c r="BZ31" s="69">
        <f t="shared" si="9"/>
        <v>-2.9199091557606378E-5</v>
      </c>
      <c r="CA31" s="69">
        <f t="shared" si="10"/>
        <v>1.6369224655907469E-5</v>
      </c>
      <c r="CB31" s="69">
        <f t="shared" si="11"/>
        <v>3.066450677470347E-5</v>
      </c>
      <c r="CC31" s="69">
        <f t="shared" si="12"/>
        <v>-2.5470306880047285E-5</v>
      </c>
      <c r="CD31" s="69">
        <f t="shared" si="13"/>
        <v>-1.2573386223192759E-5</v>
      </c>
    </row>
    <row r="32" spans="1:82">
      <c r="A32" s="94" t="s">
        <v>444</v>
      </c>
      <c r="B32" s="76">
        <v>393160.08010577899</v>
      </c>
      <c r="C32" s="76">
        <v>7577.6187460050196</v>
      </c>
      <c r="D32" s="76">
        <v>14271.5607167534</v>
      </c>
      <c r="E32" s="76">
        <v>53829.706273128497</v>
      </c>
      <c r="F32" s="76">
        <v>45636.189166647797</v>
      </c>
      <c r="G32" s="76">
        <v>3320.6605850392002</v>
      </c>
      <c r="H32" s="76">
        <v>109609.53762770099</v>
      </c>
      <c r="I32" s="94"/>
      <c r="J32" s="94" t="s">
        <v>444</v>
      </c>
      <c r="K32" s="76">
        <v>15359.503325703599</v>
      </c>
      <c r="L32" s="76">
        <v>3105.5056182408698</v>
      </c>
      <c r="M32" s="76">
        <v>4069.83360075461</v>
      </c>
      <c r="N32" s="76">
        <v>4069.83360075461</v>
      </c>
      <c r="O32" s="76">
        <v>6900.2599962959002</v>
      </c>
      <c r="P32" s="76">
        <v>1.98890753413916</v>
      </c>
      <c r="Q32" s="76">
        <v>2286.9942544293999</v>
      </c>
      <c r="R32" s="76">
        <v>24664.201901684301</v>
      </c>
      <c r="S32" s="76">
        <v>393128.461284964</v>
      </c>
      <c r="T32" s="76">
        <v>6087.2417900140599</v>
      </c>
      <c r="U32" s="76">
        <v>3672.3210852018501</v>
      </c>
      <c r="V32" s="76">
        <v>1323.9112567352099</v>
      </c>
      <c r="W32" s="76">
        <v>72.769681451657107</v>
      </c>
      <c r="X32" s="76">
        <v>11721.725682946</v>
      </c>
      <c r="Y32" s="76">
        <v>10273.3061360006</v>
      </c>
      <c r="Z32" s="76">
        <v>10273.3061360006</v>
      </c>
      <c r="AA32" s="76">
        <v>112486314.312103</v>
      </c>
      <c r="AB32" s="76">
        <v>0</v>
      </c>
      <c r="AC32" s="76">
        <v>1527.23590353381</v>
      </c>
      <c r="AD32" s="76">
        <v>512.43018036587205</v>
      </c>
      <c r="AE32" s="76">
        <v>321.42093878572098</v>
      </c>
      <c r="AF32" s="76">
        <v>3724.44572132654</v>
      </c>
      <c r="AG32" s="76">
        <v>8083.9440225336402</v>
      </c>
      <c r="AH32" s="76">
        <v>0</v>
      </c>
      <c r="AI32" s="76">
        <v>7576.9984783632799</v>
      </c>
      <c r="AJ32" s="76">
        <v>0</v>
      </c>
      <c r="AK32" s="76">
        <v>116896.32546360399</v>
      </c>
      <c r="AL32" s="76">
        <v>12842.8724915204</v>
      </c>
      <c r="AM32" s="76">
        <v>1426.9852647960399</v>
      </c>
      <c r="AN32" s="76">
        <v>14269.8577563165</v>
      </c>
      <c r="AO32" s="76">
        <v>0</v>
      </c>
      <c r="AP32" s="76">
        <v>7183.0751391579397</v>
      </c>
      <c r="AQ32" s="76">
        <v>7.5268281049620498</v>
      </c>
      <c r="AR32" s="76">
        <v>16631.921395978701</v>
      </c>
      <c r="AS32" s="76">
        <v>157.03099077299501</v>
      </c>
      <c r="AT32" s="76">
        <v>396.77597095079801</v>
      </c>
      <c r="AU32" s="76">
        <v>1736.20369050414</v>
      </c>
      <c r="AV32" s="76">
        <v>7.9407044011970997</v>
      </c>
      <c r="AW32" s="76">
        <v>0</v>
      </c>
      <c r="AX32" s="76">
        <v>291.45972846552701</v>
      </c>
      <c r="AY32" s="76">
        <v>53829.853117521401</v>
      </c>
      <c r="AZ32" s="76">
        <v>45636.7319943767</v>
      </c>
      <c r="BA32" s="76">
        <v>8193.1211231446596</v>
      </c>
      <c r="BB32" s="76">
        <v>10.312064068078699</v>
      </c>
      <c r="BC32" s="76">
        <v>0.21107863070928201</v>
      </c>
      <c r="BD32" s="76">
        <v>6832.0074546647002</v>
      </c>
      <c r="BE32" s="76">
        <v>27.5425931375628</v>
      </c>
      <c r="BF32" s="76">
        <v>14779.840433318401</v>
      </c>
      <c r="BG32" s="76">
        <v>108.184421366094</v>
      </c>
      <c r="BH32" s="76">
        <v>23.8279684208843</v>
      </c>
      <c r="BI32" s="76">
        <v>21117.874696340801</v>
      </c>
      <c r="BJ32" s="76">
        <v>1401.6581023194999</v>
      </c>
      <c r="BK32" s="76">
        <v>26.6865654401252</v>
      </c>
      <c r="BL32" s="76">
        <v>112.639383219519</v>
      </c>
      <c r="BM32" s="76">
        <v>0.66742257014831496</v>
      </c>
      <c r="BN32" s="76">
        <v>3320.53485667421</v>
      </c>
      <c r="BO32" s="76">
        <v>7036.1309767744897</v>
      </c>
      <c r="BP32" s="76">
        <v>0</v>
      </c>
      <c r="BQ32" s="76">
        <v>889.48511895458103</v>
      </c>
      <c r="BR32" s="76">
        <v>3680.2070442162199</v>
      </c>
      <c r="BS32" s="76">
        <v>0</v>
      </c>
      <c r="BT32" s="76">
        <v>4734.6270923298998</v>
      </c>
      <c r="BU32" s="76">
        <v>109592.65270942501</v>
      </c>
      <c r="BV32" s="76">
        <v>1367.05922240359</v>
      </c>
      <c r="BW32" s="76"/>
      <c r="BX32" s="69">
        <f t="shared" si="7"/>
        <v>-8.0422256518237827E-5</v>
      </c>
      <c r="BY32" s="69">
        <f t="shared" si="8"/>
        <v>-8.1855218971884998E-5</v>
      </c>
      <c r="BZ32" s="69">
        <f t="shared" si="9"/>
        <v>-1.1932545225420582E-4</v>
      </c>
      <c r="CA32" s="69">
        <f t="shared" si="10"/>
        <v>2.727943417696433E-6</v>
      </c>
      <c r="CB32" s="69">
        <f t="shared" si="11"/>
        <v>1.1894676983669679E-5</v>
      </c>
      <c r="CC32" s="69">
        <f t="shared" si="12"/>
        <v>-3.7862455909122979E-5</v>
      </c>
      <c r="CD32" s="69">
        <f t="shared" si="13"/>
        <v>-1.5404606790094241E-4</v>
      </c>
    </row>
    <row r="33" spans="1:82">
      <c r="A33" s="94" t="s">
        <v>445</v>
      </c>
      <c r="B33" s="76">
        <v>28482.9657994341</v>
      </c>
      <c r="C33" s="76">
        <v>530.73629230026597</v>
      </c>
      <c r="D33" s="76">
        <v>1310.1831599296199</v>
      </c>
      <c r="E33" s="76">
        <v>3378.6768696385102</v>
      </c>
      <c r="F33" s="76">
        <v>2821.5371164753601</v>
      </c>
      <c r="G33" s="76">
        <v>207.68882160801999</v>
      </c>
      <c r="H33" s="76">
        <v>9280.50880037754</v>
      </c>
      <c r="I33" s="94"/>
      <c r="J33" s="94" t="s">
        <v>445</v>
      </c>
      <c r="K33" s="76">
        <v>576.72169744431403</v>
      </c>
      <c r="L33" s="76">
        <v>281.68329080805199</v>
      </c>
      <c r="M33" s="76">
        <v>545.05188256575195</v>
      </c>
      <c r="N33" s="76">
        <v>545.05188256575195</v>
      </c>
      <c r="O33" s="76">
        <v>1027.9220542282101</v>
      </c>
      <c r="P33" s="76">
        <v>0.455443213153985</v>
      </c>
      <c r="Q33" s="76">
        <v>144.55283558869101</v>
      </c>
      <c r="R33" s="76">
        <v>2011.23644690687</v>
      </c>
      <c r="S33" s="76">
        <v>28482.958315360102</v>
      </c>
      <c r="T33" s="76">
        <v>527.29139748973103</v>
      </c>
      <c r="U33" s="76">
        <v>376.66723075524101</v>
      </c>
      <c r="V33" s="76">
        <v>94.250020365047305</v>
      </c>
      <c r="W33" s="76">
        <v>2.7323670377692499</v>
      </c>
      <c r="X33" s="76">
        <v>440.12962008998898</v>
      </c>
      <c r="Y33" s="76">
        <v>650.12373690228196</v>
      </c>
      <c r="Z33" s="76">
        <v>650.12373690228196</v>
      </c>
      <c r="AA33" s="76">
        <v>6954929.99059508</v>
      </c>
      <c r="AB33" s="76">
        <v>0</v>
      </c>
      <c r="AC33" s="76">
        <v>157.501815870088</v>
      </c>
      <c r="AD33" s="76">
        <v>39.960721234771803</v>
      </c>
      <c r="AE33" s="76">
        <v>54.753078049997903</v>
      </c>
      <c r="AF33" s="76">
        <v>205.16427743260201</v>
      </c>
      <c r="AG33" s="76">
        <v>303.53748813037703</v>
      </c>
      <c r="AH33" s="76">
        <v>0</v>
      </c>
      <c r="AI33" s="76">
        <v>530.73612637014503</v>
      </c>
      <c r="AJ33" s="76">
        <v>0</v>
      </c>
      <c r="AK33" s="76">
        <v>9958.5893429675307</v>
      </c>
      <c r="AL33" s="76">
        <v>1179.1644372911801</v>
      </c>
      <c r="AM33" s="76">
        <v>131.01829723374999</v>
      </c>
      <c r="AN33" s="76">
        <v>1310.1827345249301</v>
      </c>
      <c r="AO33" s="76">
        <v>0</v>
      </c>
      <c r="AP33" s="76">
        <v>470.17912744302902</v>
      </c>
      <c r="AQ33" s="76">
        <v>0.54444392213275095</v>
      </c>
      <c r="AR33" s="76">
        <v>2264.0343667121101</v>
      </c>
      <c r="AS33" s="76">
        <v>7.8878440440483297</v>
      </c>
      <c r="AT33" s="76">
        <v>72.421809785324896</v>
      </c>
      <c r="AU33" s="76">
        <v>148.88502335245801</v>
      </c>
      <c r="AV33" s="76">
        <v>0.447642402817506</v>
      </c>
      <c r="AW33" s="76">
        <v>0</v>
      </c>
      <c r="AX33" s="76">
        <v>55.494512292972097</v>
      </c>
      <c r="AY33" s="76">
        <v>3378.7572892794101</v>
      </c>
      <c r="AZ33" s="76">
        <v>2821.61768979309</v>
      </c>
      <c r="BA33" s="76">
        <v>557.13959948632305</v>
      </c>
      <c r="BB33" s="76">
        <v>0.97713945667090996</v>
      </c>
      <c r="BC33" s="76">
        <v>1.03430349708163E-2</v>
      </c>
      <c r="BD33" s="76">
        <v>348.76573434194802</v>
      </c>
      <c r="BE33" s="76">
        <v>5.1840341564289503</v>
      </c>
      <c r="BF33" s="76">
        <v>883.281068712555</v>
      </c>
      <c r="BG33" s="76">
        <v>15.8384792569321</v>
      </c>
      <c r="BH33" s="76">
        <v>3.21651928779686</v>
      </c>
      <c r="BI33" s="76">
        <v>1262.0503959501</v>
      </c>
      <c r="BJ33" s="76">
        <v>127.51861064581</v>
      </c>
      <c r="BK33" s="76">
        <v>1.3954769560784099</v>
      </c>
      <c r="BL33" s="76">
        <v>15.1786644742803</v>
      </c>
      <c r="BM33" s="76">
        <v>3.85583655704183E-2</v>
      </c>
      <c r="BN33" s="76">
        <v>207.688735580063</v>
      </c>
      <c r="BO33" s="76">
        <v>1611.2154570888399</v>
      </c>
      <c r="BP33" s="76">
        <v>0</v>
      </c>
      <c r="BQ33" s="76">
        <v>33.461987031758902</v>
      </c>
      <c r="BR33" s="76">
        <v>338.53900430111202</v>
      </c>
      <c r="BS33" s="76">
        <v>0</v>
      </c>
      <c r="BT33" s="76">
        <v>808.64401661545901</v>
      </c>
      <c r="BU33" s="76">
        <v>9280.50644366915</v>
      </c>
      <c r="BV33" s="76">
        <v>196.97762363825001</v>
      </c>
      <c r="BW33" s="76"/>
      <c r="BX33" s="69">
        <f t="shared" si="7"/>
        <v>-2.6275613469317784E-7</v>
      </c>
      <c r="BY33" s="69">
        <f t="shared" si="8"/>
        <v>-3.1264136888725824E-7</v>
      </c>
      <c r="BZ33" s="69">
        <f t="shared" si="9"/>
        <v>-3.2469100722709698E-7</v>
      </c>
      <c r="CA33" s="69">
        <f t="shared" si="10"/>
        <v>2.3802110708649903E-5</v>
      </c>
      <c r="CB33" s="69">
        <f t="shared" si="11"/>
        <v>2.8556532983176801E-5</v>
      </c>
      <c r="CC33" s="69">
        <f t="shared" si="12"/>
        <v>-4.1421563438146087E-7</v>
      </c>
      <c r="CD33" s="69">
        <f t="shared" si="13"/>
        <v>-2.5394172244406635E-7</v>
      </c>
    </row>
    <row r="34" spans="1:82">
      <c r="A34" s="94" t="s">
        <v>393</v>
      </c>
      <c r="B34" s="76">
        <v>302063.399058212</v>
      </c>
      <c r="C34" s="76">
        <v>5612.6109504702099</v>
      </c>
      <c r="D34" s="76">
        <v>12113.3772202445</v>
      </c>
      <c r="E34" s="76">
        <v>44039.188423432097</v>
      </c>
      <c r="F34" s="76">
        <v>36430.305107951397</v>
      </c>
      <c r="G34" s="76">
        <v>2644.7321843792001</v>
      </c>
      <c r="H34" s="76">
        <v>69666.583368854001</v>
      </c>
      <c r="I34" s="94"/>
      <c r="J34" s="94" t="s">
        <v>393</v>
      </c>
      <c r="K34" s="76">
        <v>9560.3090807113404</v>
      </c>
      <c r="L34" s="76">
        <v>1979.29382591217</v>
      </c>
      <c r="M34" s="76">
        <v>2643.2597021760298</v>
      </c>
      <c r="N34" s="76">
        <v>2643.2597021760298</v>
      </c>
      <c r="O34" s="76">
        <v>4510.6795041143196</v>
      </c>
      <c r="P34" s="76">
        <v>1.3447958113546701</v>
      </c>
      <c r="Q34" s="76">
        <v>1439.9713803592199</v>
      </c>
      <c r="R34" s="76">
        <v>15656.348827531699</v>
      </c>
      <c r="S34" s="76">
        <v>302056.93668568099</v>
      </c>
      <c r="T34" s="76">
        <v>3872.7318799509198</v>
      </c>
      <c r="U34" s="76">
        <v>2352.7781968069098</v>
      </c>
      <c r="V34" s="76">
        <v>836.54612918231601</v>
      </c>
      <c r="W34" s="76">
        <v>45.2944726298037</v>
      </c>
      <c r="X34" s="76">
        <v>7296.0237351793903</v>
      </c>
      <c r="Y34" s="76">
        <v>6468.6559584471997</v>
      </c>
      <c r="Z34" s="76">
        <v>6468.6559584471997</v>
      </c>
      <c r="AA34" s="76">
        <v>89797684.717966005</v>
      </c>
      <c r="AB34" s="76">
        <v>0</v>
      </c>
      <c r="AC34" s="76">
        <v>978.70738233112695</v>
      </c>
      <c r="AD34" s="76">
        <v>324.76819876619498</v>
      </c>
      <c r="AE34" s="76">
        <v>212.03976862875999</v>
      </c>
      <c r="AF34" s="76">
        <v>2336.5554260526101</v>
      </c>
      <c r="AG34" s="76">
        <v>5031.7371438115697</v>
      </c>
      <c r="AH34" s="76">
        <v>0</v>
      </c>
      <c r="AI34" s="76">
        <v>5612.5026714385604</v>
      </c>
      <c r="AJ34" s="76">
        <v>0</v>
      </c>
      <c r="AK34" s="76">
        <v>74323.039268175693</v>
      </c>
      <c r="AL34" s="76">
        <v>10901.718375656499</v>
      </c>
      <c r="AM34" s="76">
        <v>1211.3011289472299</v>
      </c>
      <c r="AN34" s="76">
        <v>12113.019504603801</v>
      </c>
      <c r="AO34" s="76">
        <v>0</v>
      </c>
      <c r="AP34" s="76">
        <v>4527.2491218431196</v>
      </c>
      <c r="AQ34" s="76">
        <v>5.9541326092252396</v>
      </c>
      <c r="AR34" s="76">
        <v>10812.3040227209</v>
      </c>
      <c r="AS34" s="76">
        <v>126.613559868053</v>
      </c>
      <c r="AT34" s="76">
        <v>283.721136953322</v>
      </c>
      <c r="AU34" s="76">
        <v>1357.3658976614399</v>
      </c>
      <c r="AV34" s="76">
        <v>6.3689308825652899</v>
      </c>
      <c r="AW34" s="76">
        <v>0</v>
      </c>
      <c r="AX34" s="76">
        <v>206.82991547479199</v>
      </c>
      <c r="AY34" s="76">
        <v>44040.565925697301</v>
      </c>
      <c r="AZ34" s="76">
        <v>36431.7842690342</v>
      </c>
      <c r="BA34" s="76">
        <v>7608.78165666319</v>
      </c>
      <c r="BB34" s="76">
        <v>7.9979485796171597</v>
      </c>
      <c r="BC34" s="76">
        <v>0.17037131208077699</v>
      </c>
      <c r="BD34" s="76">
        <v>5504.7724700915296</v>
      </c>
      <c r="BE34" s="76">
        <v>19.586642996301698</v>
      </c>
      <c r="BF34" s="76">
        <v>11819.791246327901</v>
      </c>
      <c r="BG34" s="76">
        <v>80.053946616180795</v>
      </c>
      <c r="BH34" s="76">
        <v>17.8196851301553</v>
      </c>
      <c r="BI34" s="76">
        <v>16888.469034651102</v>
      </c>
      <c r="BJ34" s="76">
        <v>893.45380335463403</v>
      </c>
      <c r="BK34" s="76">
        <v>21.479378624426101</v>
      </c>
      <c r="BL34" s="76">
        <v>84.255301020188796</v>
      </c>
      <c r="BM34" s="76">
        <v>0.53467023525521196</v>
      </c>
      <c r="BN34" s="76">
        <v>2644.7010433020801</v>
      </c>
      <c r="BO34" s="76">
        <v>4757.4703728873701</v>
      </c>
      <c r="BP34" s="76">
        <v>0</v>
      </c>
      <c r="BQ34" s="76">
        <v>553.66530301534794</v>
      </c>
      <c r="BR34" s="76">
        <v>2346.9047063079502</v>
      </c>
      <c r="BS34" s="76">
        <v>0</v>
      </c>
      <c r="BT34" s="76">
        <v>3124.0028654715802</v>
      </c>
      <c r="BU34" s="76">
        <v>69663.674884836</v>
      </c>
      <c r="BV34" s="76">
        <v>891.770610595162</v>
      </c>
      <c r="BW34" s="76"/>
      <c r="BX34" s="69">
        <f t="shared" si="7"/>
        <v>-2.1394093263722587E-5</v>
      </c>
      <c r="BY34" s="69">
        <f t="shared" si="8"/>
        <v>-1.929209642447664E-5</v>
      </c>
      <c r="BZ34" s="69">
        <f t="shared" si="9"/>
        <v>-2.9530628345434932E-5</v>
      </c>
      <c r="CA34" s="69">
        <f t="shared" si="10"/>
        <v>3.1279011137985726E-5</v>
      </c>
      <c r="CB34" s="69">
        <f t="shared" si="11"/>
        <v>4.0602489559728763E-5</v>
      </c>
      <c r="CC34" s="69">
        <f t="shared" si="12"/>
        <v>-1.177475636437358E-5</v>
      </c>
      <c r="CD34" s="69">
        <f t="shared" si="13"/>
        <v>-4.174862433831671E-5</v>
      </c>
    </row>
    <row r="35" spans="1:82">
      <c r="A35" s="94" t="s">
        <v>446</v>
      </c>
      <c r="B35" s="76">
        <v>14090.237076808</v>
      </c>
      <c r="C35" s="76">
        <v>251.66119984035799</v>
      </c>
      <c r="D35" s="76">
        <v>710.57588942708799</v>
      </c>
      <c r="E35" s="76">
        <v>1583.81200911003</v>
      </c>
      <c r="F35" s="76">
        <v>1267.6247795444399</v>
      </c>
      <c r="G35" s="76">
        <v>92.825778836472196</v>
      </c>
      <c r="H35" s="76">
        <v>4957.1126923674501</v>
      </c>
      <c r="I35" s="94"/>
      <c r="J35" s="94" t="s">
        <v>446</v>
      </c>
      <c r="K35" s="76">
        <v>198.286036366399</v>
      </c>
      <c r="L35" s="76">
        <v>153.29478021620099</v>
      </c>
      <c r="M35" s="76">
        <v>321.521646725506</v>
      </c>
      <c r="N35" s="76">
        <v>321.521646725506</v>
      </c>
      <c r="O35" s="76">
        <v>616.31472822781404</v>
      </c>
      <c r="P35" s="76">
        <v>0.28678914225711399</v>
      </c>
      <c r="Q35" s="76">
        <v>69.765072115272602</v>
      </c>
      <c r="R35" s="76">
        <v>1062.55519797126</v>
      </c>
      <c r="S35" s="76">
        <v>14090.2328592293</v>
      </c>
      <c r="T35" s="76">
        <v>283.439697384807</v>
      </c>
      <c r="U35" s="76">
        <v>211.15357381754001</v>
      </c>
      <c r="V35" s="76">
        <v>47.634811656197897</v>
      </c>
      <c r="W35" s="76">
        <v>0.93943452044700804</v>
      </c>
      <c r="X35" s="76">
        <v>151.32352565584699</v>
      </c>
      <c r="Y35" s="76">
        <v>313.92655583029699</v>
      </c>
      <c r="Z35" s="76">
        <v>313.92655583029699</v>
      </c>
      <c r="AA35" s="76">
        <v>3124623.82846718</v>
      </c>
      <c r="AB35" s="76">
        <v>0</v>
      </c>
      <c r="AC35" s="76">
        <v>88.399950290961598</v>
      </c>
      <c r="AD35" s="76">
        <v>20.824198794118999</v>
      </c>
      <c r="AE35" s="76">
        <v>33.4207296466559</v>
      </c>
      <c r="AF35" s="76">
        <v>92.8740392084745</v>
      </c>
      <c r="AG35" s="76">
        <v>104.36097183745299</v>
      </c>
      <c r="AH35" s="76">
        <v>0</v>
      </c>
      <c r="AI35" s="76">
        <v>251.661130739595</v>
      </c>
      <c r="AJ35" s="76">
        <v>0</v>
      </c>
      <c r="AK35" s="76">
        <v>5328.3395475013303</v>
      </c>
      <c r="AL35" s="76">
        <v>639.51806101291299</v>
      </c>
      <c r="AM35" s="76">
        <v>71.057537759111895</v>
      </c>
      <c r="AN35" s="76">
        <v>710.57559877202505</v>
      </c>
      <c r="AO35" s="76">
        <v>0</v>
      </c>
      <c r="AP35" s="76">
        <v>230.204274276029</v>
      </c>
      <c r="AQ35" s="76">
        <v>0.26965723143570403</v>
      </c>
      <c r="AR35" s="76">
        <v>1339.0447986418401</v>
      </c>
      <c r="AS35" s="76">
        <v>2.9665977276961102</v>
      </c>
      <c r="AT35" s="76">
        <v>47.713000623908002</v>
      </c>
      <c r="AU35" s="76">
        <v>80.052350843543493</v>
      </c>
      <c r="AV35" s="76">
        <v>0.187381807349107</v>
      </c>
      <c r="AW35" s="76">
        <v>0</v>
      </c>
      <c r="AX35" s="76">
        <v>36.807375404134703</v>
      </c>
      <c r="AY35" s="76">
        <v>1583.82873537911</v>
      </c>
      <c r="AZ35" s="76">
        <v>1267.6415918527</v>
      </c>
      <c r="BA35" s="76">
        <v>316.18714352640302</v>
      </c>
      <c r="BB35" s="76">
        <v>0.54660173823420699</v>
      </c>
      <c r="BC35" s="76">
        <v>3.78870550108302E-3</v>
      </c>
      <c r="BD35" s="76">
        <v>133.34896207499</v>
      </c>
      <c r="BE35" s="76">
        <v>3.43218266770283</v>
      </c>
      <c r="BF35" s="76">
        <v>387.15011480569001</v>
      </c>
      <c r="BG35" s="76">
        <v>10.0152104466013</v>
      </c>
      <c r="BH35" s="76">
        <v>1.9975180685306699</v>
      </c>
      <c r="BI35" s="76">
        <v>553.165711183496</v>
      </c>
      <c r="BJ35" s="76">
        <v>69.450936829242906</v>
      </c>
      <c r="BK35" s="76">
        <v>0.54628172412462705</v>
      </c>
      <c r="BL35" s="76">
        <v>9.4223918131362296</v>
      </c>
      <c r="BM35" s="76">
        <v>1.6464986634479099E-2</v>
      </c>
      <c r="BN35" s="76">
        <v>92.825754358813199</v>
      </c>
      <c r="BO35" s="76">
        <v>1014.57102070765</v>
      </c>
      <c r="BP35" s="76">
        <v>0</v>
      </c>
      <c r="BQ35" s="76">
        <v>11.5264760610388</v>
      </c>
      <c r="BR35" s="76">
        <v>184.90541451003699</v>
      </c>
      <c r="BS35" s="76">
        <v>0</v>
      </c>
      <c r="BT35" s="76">
        <v>493.74766844848602</v>
      </c>
      <c r="BU35" s="76">
        <v>4957.1112523906304</v>
      </c>
      <c r="BV35" s="76">
        <v>117.52750433455699</v>
      </c>
      <c r="BW35" s="76"/>
      <c r="BX35" s="69">
        <f t="shared" si="7"/>
        <v>-2.9932631206080827E-7</v>
      </c>
      <c r="BY35" s="69">
        <f t="shared" si="8"/>
        <v>-2.7457853273937668E-7</v>
      </c>
      <c r="BZ35" s="69">
        <f t="shared" si="9"/>
        <v>-4.0904154962927885E-7</v>
      </c>
      <c r="CA35" s="69">
        <f t="shared" si="10"/>
        <v>1.0560766671658471E-5</v>
      </c>
      <c r="CB35" s="69">
        <f t="shared" si="11"/>
        <v>1.3262842862819527E-5</v>
      </c>
      <c r="CC35" s="69">
        <f t="shared" si="12"/>
        <v>-2.6369462560312758E-7</v>
      </c>
      <c r="CD35" s="69">
        <f t="shared" si="13"/>
        <v>-2.904870050519571E-7</v>
      </c>
    </row>
    <row r="36" spans="1:82">
      <c r="A36" s="94" t="s">
        <v>447</v>
      </c>
      <c r="B36" s="76">
        <v>131042.20842651901</v>
      </c>
      <c r="C36" s="76">
        <v>2469.8785686473002</v>
      </c>
      <c r="D36" s="76">
        <v>4950.9412222995097</v>
      </c>
      <c r="E36" s="76">
        <v>18930.151851831401</v>
      </c>
      <c r="F36" s="76">
        <v>15673.648502988301</v>
      </c>
      <c r="G36" s="76">
        <v>1130.71574000393</v>
      </c>
      <c r="H36" s="76">
        <v>33271.918170933903</v>
      </c>
      <c r="I36" s="94"/>
      <c r="J36" s="94" t="s">
        <v>447</v>
      </c>
      <c r="K36" s="76">
        <v>5144.6751628277698</v>
      </c>
      <c r="L36" s="76">
        <v>930.24558884573003</v>
      </c>
      <c r="M36" s="76">
        <v>1101.95416941147</v>
      </c>
      <c r="N36" s="76">
        <v>1101.95416941147</v>
      </c>
      <c r="O36" s="76">
        <v>1799.1875993630799</v>
      </c>
      <c r="P36" s="76">
        <v>0.41258923536226899</v>
      </c>
      <c r="Q36" s="76">
        <v>726.947553277064</v>
      </c>
      <c r="R36" s="76">
        <v>7538.5579036163899</v>
      </c>
      <c r="S36" s="76">
        <v>131034.87771160201</v>
      </c>
      <c r="T36" s="76">
        <v>1839.96654783126</v>
      </c>
      <c r="U36" s="76">
        <v>1071.0146179746</v>
      </c>
      <c r="V36" s="76">
        <v>413.78049263233498</v>
      </c>
      <c r="W36" s="76">
        <v>24.3742554801408</v>
      </c>
      <c r="X36" s="76">
        <v>3926.1990465869599</v>
      </c>
      <c r="Y36" s="76">
        <v>3264.9672965614</v>
      </c>
      <c r="Z36" s="76">
        <v>3264.9672965614</v>
      </c>
      <c r="AA36" s="76">
        <v>38633727.955369599</v>
      </c>
      <c r="AB36" s="76">
        <v>0</v>
      </c>
      <c r="AC36" s="76">
        <v>444.84185657390202</v>
      </c>
      <c r="AD36" s="76">
        <v>157.83889093091301</v>
      </c>
      <c r="AE36" s="76">
        <v>79.231382957218102</v>
      </c>
      <c r="AF36" s="76">
        <v>1204.00197378085</v>
      </c>
      <c r="AG36" s="76">
        <v>2707.72168069688</v>
      </c>
      <c r="AH36" s="76">
        <v>0</v>
      </c>
      <c r="AI36" s="76">
        <v>2469.72717813896</v>
      </c>
      <c r="AJ36" s="76">
        <v>0</v>
      </c>
      <c r="AK36" s="76">
        <v>35445.184785793397</v>
      </c>
      <c r="AL36" s="76">
        <v>4455.5007872043698</v>
      </c>
      <c r="AM36" s="76">
        <v>495.05568097356098</v>
      </c>
      <c r="AN36" s="76">
        <v>4950.5564681779297</v>
      </c>
      <c r="AO36" s="76">
        <v>0</v>
      </c>
      <c r="AP36" s="76">
        <v>2272.4596532754599</v>
      </c>
      <c r="AQ36" s="76">
        <v>2.5380057056719401</v>
      </c>
      <c r="AR36" s="76">
        <v>4478.9020678751203</v>
      </c>
      <c r="AS36" s="76">
        <v>55.017683066849699</v>
      </c>
      <c r="AT36" s="76">
        <v>107.74415439078</v>
      </c>
      <c r="AU36" s="76">
        <v>571.55859499440601</v>
      </c>
      <c r="AV36" s="76">
        <v>2.7530650700794199</v>
      </c>
      <c r="AW36" s="76">
        <v>0</v>
      </c>
      <c r="AX36" s="76">
        <v>77.778021728754297</v>
      </c>
      <c r="AY36" s="76">
        <v>18930.515239304299</v>
      </c>
      <c r="AZ36" s="76">
        <v>15674.0925665308</v>
      </c>
      <c r="BA36" s="76">
        <v>3256.4226727734599</v>
      </c>
      <c r="BB36" s="76">
        <v>3.3394212299585999</v>
      </c>
      <c r="BC36" s="76">
        <v>7.4108628118851105E-2</v>
      </c>
      <c r="BD36" s="76">
        <v>2390.3474534962502</v>
      </c>
      <c r="BE36" s="76">
        <v>7.3857520487001</v>
      </c>
      <c r="BF36" s="76">
        <v>5094.3722047873298</v>
      </c>
      <c r="BG36" s="76">
        <v>31.705496113802599</v>
      </c>
      <c r="BH36" s="76">
        <v>7.14525109542154</v>
      </c>
      <c r="BI36" s="76">
        <v>7278.9925689908896</v>
      </c>
      <c r="BJ36" s="76">
        <v>419.60851029101201</v>
      </c>
      <c r="BK36" s="76">
        <v>9.3172041725778101</v>
      </c>
      <c r="BL36" s="76">
        <v>33.7927394533639</v>
      </c>
      <c r="BM36" s="76">
        <v>0.23084155789612901</v>
      </c>
      <c r="BN36" s="76">
        <v>1130.68907063498</v>
      </c>
      <c r="BO36" s="76">
        <v>1459.60769050883</v>
      </c>
      <c r="BP36" s="76">
        <v>0</v>
      </c>
      <c r="BQ36" s="76">
        <v>297.89130131413401</v>
      </c>
      <c r="BR36" s="76">
        <v>1099.2474153161099</v>
      </c>
      <c r="BS36" s="76">
        <v>0</v>
      </c>
      <c r="BT36" s="76">
        <v>1165.69364776732</v>
      </c>
      <c r="BU36" s="76">
        <v>33267.776883766797</v>
      </c>
      <c r="BV36" s="76">
        <v>360.89300774139599</v>
      </c>
      <c r="BW36" s="76"/>
      <c r="BX36" s="69">
        <f t="shared" si="7"/>
        <v>-5.5941631364601237E-5</v>
      </c>
      <c r="BY36" s="69">
        <f t="shared" si="8"/>
        <v>-6.1294717182448845E-5</v>
      </c>
      <c r="BZ36" s="69">
        <f t="shared" si="9"/>
        <v>-7.7713328497433092E-5</v>
      </c>
      <c r="CA36" s="69">
        <f t="shared" si="10"/>
        <v>1.9196225986074726E-5</v>
      </c>
      <c r="CB36" s="69">
        <f t="shared" si="11"/>
        <v>2.8331855369552129E-5</v>
      </c>
      <c r="CC36" s="69">
        <f t="shared" si="12"/>
        <v>-2.3586271957204441E-5</v>
      </c>
      <c r="CD36" s="69">
        <f t="shared" si="13"/>
        <v>-1.2446794157853128E-4</v>
      </c>
    </row>
    <row r="37" spans="1:82">
      <c r="A37" s="94" t="s">
        <v>448</v>
      </c>
      <c r="B37" s="76">
        <v>17755.0291437796</v>
      </c>
      <c r="C37" s="76">
        <v>303.84413828053999</v>
      </c>
      <c r="D37" s="76">
        <v>858.31320556868604</v>
      </c>
      <c r="E37" s="76">
        <v>2161.1617042940802</v>
      </c>
      <c r="F37" s="76">
        <v>1791.79132535591</v>
      </c>
      <c r="G37" s="76">
        <v>135.88176191705901</v>
      </c>
      <c r="H37" s="76">
        <v>5248.9383198470696</v>
      </c>
      <c r="I37" s="94"/>
      <c r="J37" s="94" t="s">
        <v>448</v>
      </c>
      <c r="K37" s="76">
        <v>369.376165016313</v>
      </c>
      <c r="L37" s="76">
        <v>158.157832470394</v>
      </c>
      <c r="M37" s="76">
        <v>296.21645768730599</v>
      </c>
      <c r="N37" s="76">
        <v>296.21645768730599</v>
      </c>
      <c r="O37" s="76">
        <v>554.71599733891003</v>
      </c>
      <c r="P37" s="76">
        <v>0.240371406857423</v>
      </c>
      <c r="Q37" s="76">
        <v>84.672111169408495</v>
      </c>
      <c r="R37" s="76">
        <v>1141.8642068665499</v>
      </c>
      <c r="S37" s="76">
        <v>17751.810249949001</v>
      </c>
      <c r="T37" s="76">
        <v>297.44709335318998</v>
      </c>
      <c r="U37" s="76">
        <v>209.05738375988</v>
      </c>
      <c r="V37" s="76">
        <v>54.360606567900199</v>
      </c>
      <c r="W37" s="76">
        <v>1.7500113662308301</v>
      </c>
      <c r="X37" s="76">
        <v>281.89225501606597</v>
      </c>
      <c r="Y37" s="76">
        <v>380.748352661296</v>
      </c>
      <c r="Z37" s="76">
        <v>380.748352661296</v>
      </c>
      <c r="AA37" s="76">
        <v>4416128.7337037101</v>
      </c>
      <c r="AB37" s="76">
        <v>0</v>
      </c>
      <c r="AC37" s="76">
        <v>87.374338424786501</v>
      </c>
      <c r="AD37" s="76">
        <v>22.8006773441621</v>
      </c>
      <c r="AE37" s="76">
        <v>29.313928543046501</v>
      </c>
      <c r="AF37" s="76">
        <v>122.59742700791099</v>
      </c>
      <c r="AG37" s="76">
        <v>194.408345381087</v>
      </c>
      <c r="AH37" s="76">
        <v>0</v>
      </c>
      <c r="AI37" s="76">
        <v>303.79312745581097</v>
      </c>
      <c r="AJ37" s="76">
        <v>0</v>
      </c>
      <c r="AK37" s="76">
        <v>5627.45142126468</v>
      </c>
      <c r="AL37" s="76">
        <v>772.31033123343002</v>
      </c>
      <c r="AM37" s="76">
        <v>85.812273256943101</v>
      </c>
      <c r="AN37" s="76">
        <v>858.12260449037296</v>
      </c>
      <c r="AO37" s="76">
        <v>0</v>
      </c>
      <c r="AP37" s="76">
        <v>274.114020732695</v>
      </c>
      <c r="AQ37" s="76">
        <v>0.36362219657511902</v>
      </c>
      <c r="AR37" s="76">
        <v>1229.0391140389199</v>
      </c>
      <c r="AS37" s="76">
        <v>4.5957331127609002</v>
      </c>
      <c r="AT37" s="76">
        <v>56.838799362864201</v>
      </c>
      <c r="AU37" s="76">
        <v>103.950475118085</v>
      </c>
      <c r="AV37" s="76">
        <v>0.27441800514779202</v>
      </c>
      <c r="AW37" s="76">
        <v>0</v>
      </c>
      <c r="AX37" s="76">
        <v>43.729993493058103</v>
      </c>
      <c r="AY37" s="76">
        <v>2160.9230284616401</v>
      </c>
      <c r="AZ37" s="76">
        <v>1791.6111522732101</v>
      </c>
      <c r="BA37" s="76">
        <v>369.31187618842898</v>
      </c>
      <c r="BB37" s="76">
        <v>0.69740423033890497</v>
      </c>
      <c r="BC37" s="76">
        <v>5.9537825581331199E-3</v>
      </c>
      <c r="BD37" s="76">
        <v>204.76147714854201</v>
      </c>
      <c r="BE37" s="76">
        <v>4.08062310443845</v>
      </c>
      <c r="BF37" s="76">
        <v>553.92913867623497</v>
      </c>
      <c r="BG37" s="76">
        <v>12.1304910652182</v>
      </c>
      <c r="BH37" s="76">
        <v>2.43746179445206</v>
      </c>
      <c r="BI37" s="76">
        <v>791.46373275572205</v>
      </c>
      <c r="BJ37" s="76">
        <v>71.577106217246495</v>
      </c>
      <c r="BK37" s="76">
        <v>0.82839215110479103</v>
      </c>
      <c r="BL37" s="76">
        <v>11.499566861224499</v>
      </c>
      <c r="BM37" s="76">
        <v>2.3869414893323799E-2</v>
      </c>
      <c r="BN37" s="76">
        <v>135.86441376521799</v>
      </c>
      <c r="BO37" s="76">
        <v>850.35734482731505</v>
      </c>
      <c r="BP37" s="76">
        <v>0</v>
      </c>
      <c r="BQ37" s="76">
        <v>21.423059182521701</v>
      </c>
      <c r="BR37" s="76">
        <v>189.81698637748099</v>
      </c>
      <c r="BS37" s="76">
        <v>0</v>
      </c>
      <c r="BT37" s="76">
        <v>432.87194371593398</v>
      </c>
      <c r="BU37" s="76">
        <v>5247.5963414298003</v>
      </c>
      <c r="BV37" s="76">
        <v>106.52523325685</v>
      </c>
      <c r="BW37" s="76"/>
      <c r="BX37" s="69">
        <f t="shared" si="7"/>
        <v>-1.812947646851201E-4</v>
      </c>
      <c r="BY37" s="69">
        <f t="shared" si="8"/>
        <v>-1.6788484062154479E-4</v>
      </c>
      <c r="BZ37" s="69">
        <f t="shared" si="9"/>
        <v>-2.2206471609252998E-4</v>
      </c>
      <c r="CA37" s="69">
        <f t="shared" si="10"/>
        <v>-1.1043867377709953E-4</v>
      </c>
      <c r="CB37" s="69">
        <f t="shared" si="11"/>
        <v>-1.0055472428636633E-4</v>
      </c>
      <c r="CC37" s="69">
        <f t="shared" si="12"/>
        <v>-1.2767093682233127E-4</v>
      </c>
      <c r="CD37" s="69">
        <f t="shared" si="13"/>
        <v>-2.5566663875531566E-4</v>
      </c>
    </row>
    <row r="38" spans="1:82">
      <c r="A38" s="94" t="s">
        <v>394</v>
      </c>
      <c r="B38" s="76">
        <v>493507.16977410403</v>
      </c>
      <c r="C38" s="76">
        <v>7970.1380942189398</v>
      </c>
      <c r="D38" s="76">
        <v>24765.165259359801</v>
      </c>
      <c r="E38" s="76">
        <v>85584.093223369506</v>
      </c>
      <c r="F38" s="76">
        <v>52438.628302509103</v>
      </c>
      <c r="G38" s="76">
        <v>3046.8259556960302</v>
      </c>
      <c r="H38" s="76">
        <v>150702.93945957001</v>
      </c>
      <c r="I38" s="94"/>
      <c r="J38" s="94" t="s">
        <v>394</v>
      </c>
      <c r="K38" s="76">
        <v>25337.197502656101</v>
      </c>
      <c r="L38" s="76">
        <v>4161.31101659873</v>
      </c>
      <c r="M38" s="76">
        <v>4428.8866580675103</v>
      </c>
      <c r="N38" s="76">
        <v>4428.8866580675103</v>
      </c>
      <c r="O38" s="76">
        <v>6904.3634586084399</v>
      </c>
      <c r="P38" s="76">
        <v>1.06299985404959</v>
      </c>
      <c r="Q38" s="76">
        <v>3430.8404305361501</v>
      </c>
      <c r="R38" s="76">
        <v>34365.449712093003</v>
      </c>
      <c r="S38" s="76">
        <v>493492.39696070802</v>
      </c>
      <c r="T38" s="76">
        <v>8301.5160605052006</v>
      </c>
      <c r="U38" s="76">
        <v>4667.0348870579401</v>
      </c>
      <c r="V38" s="76">
        <v>1924.4982319482899</v>
      </c>
      <c r="W38" s="76">
        <v>120.04153853092301</v>
      </c>
      <c r="X38" s="76">
        <v>19336.276458264801</v>
      </c>
      <c r="Y38" s="76">
        <v>15406.957968730299</v>
      </c>
      <c r="Z38" s="76">
        <v>15406.957968730299</v>
      </c>
      <c r="AA38" s="76">
        <v>129255905.431409</v>
      </c>
      <c r="AB38" s="76">
        <v>0</v>
      </c>
      <c r="AC38" s="76">
        <v>1935.9376816466699</v>
      </c>
      <c r="AD38" s="76">
        <v>724.61845871345804</v>
      </c>
      <c r="AE38" s="76">
        <v>281.58674007885497</v>
      </c>
      <c r="AF38" s="76">
        <v>5763.4113977209299</v>
      </c>
      <c r="AG38" s="76">
        <v>13335.3553666192</v>
      </c>
      <c r="AH38" s="76">
        <v>0</v>
      </c>
      <c r="AI38" s="76">
        <v>7969.8962903696502</v>
      </c>
      <c r="AJ38" s="76">
        <v>0</v>
      </c>
      <c r="AK38" s="76">
        <v>160392.37296328699</v>
      </c>
      <c r="AL38" s="76">
        <v>22287.8750661507</v>
      </c>
      <c r="AM38" s="76">
        <v>2476.43129985306</v>
      </c>
      <c r="AN38" s="76">
        <v>24764.306366003799</v>
      </c>
      <c r="AO38" s="76">
        <v>0</v>
      </c>
      <c r="AP38" s="76">
        <v>10681.5677872004</v>
      </c>
      <c r="AQ38" s="76">
        <v>8.5209709029580605</v>
      </c>
      <c r="AR38" s="76">
        <v>17886.015270893</v>
      </c>
      <c r="AS38" s="76">
        <v>183.38894246774299</v>
      </c>
      <c r="AT38" s="76">
        <v>378.42137770135099</v>
      </c>
      <c r="AU38" s="76">
        <v>1927.8133354167001</v>
      </c>
      <c r="AV38" s="76">
        <v>9.1946316289400603</v>
      </c>
      <c r="AW38" s="76">
        <v>0</v>
      </c>
      <c r="AX38" s="76">
        <v>274.26165998114999</v>
      </c>
      <c r="AY38" s="76">
        <v>85585.625191042796</v>
      </c>
      <c r="AZ38" s="76">
        <v>52440.413578637403</v>
      </c>
      <c r="BA38" s="76">
        <v>33145.211612405401</v>
      </c>
      <c r="BB38" s="76">
        <v>11.2998505161571</v>
      </c>
      <c r="BC38" s="76">
        <v>0.24692891582202101</v>
      </c>
      <c r="BD38" s="76">
        <v>7969.7310215887601</v>
      </c>
      <c r="BE38" s="76">
        <v>26.014716277275198</v>
      </c>
      <c r="BF38" s="76">
        <v>17032.668502565601</v>
      </c>
      <c r="BG38" s="76">
        <v>109.504682991892</v>
      </c>
      <c r="BH38" s="76">
        <v>24.558901454499299</v>
      </c>
      <c r="BI38" s="76">
        <v>24336.802285090602</v>
      </c>
      <c r="BJ38" s="76">
        <v>1875.9677647578401</v>
      </c>
      <c r="BK38" s="76">
        <v>31.076971223950999</v>
      </c>
      <c r="BL38" s="76">
        <v>116.137494216725</v>
      </c>
      <c r="BM38" s="76">
        <v>0.77130569716209896</v>
      </c>
      <c r="BN38" s="76">
        <v>3046.7501662836098</v>
      </c>
      <c r="BO38" s="76">
        <v>3760.57131918396</v>
      </c>
      <c r="BP38" s="76">
        <v>0</v>
      </c>
      <c r="BQ38" s="76">
        <v>1466.9335086184799</v>
      </c>
      <c r="BR38" s="76">
        <v>4903.8606105417202</v>
      </c>
      <c r="BS38" s="76">
        <v>0</v>
      </c>
      <c r="BT38" s="76">
        <v>4135.5342060233097</v>
      </c>
      <c r="BU38" s="76">
        <v>150696.48094324701</v>
      </c>
      <c r="BV38" s="76">
        <v>1406.7320345419901</v>
      </c>
      <c r="BW38" s="76"/>
      <c r="BX38" s="69">
        <f t="shared" si="7"/>
        <v>-2.9934344019290626E-5</v>
      </c>
      <c r="BY38" s="69">
        <f t="shared" si="8"/>
        <v>-3.0338727689683477E-5</v>
      </c>
      <c r="BZ38" s="69">
        <f t="shared" si="9"/>
        <v>-3.4681511187477943E-5</v>
      </c>
      <c r="CA38" s="69">
        <f t="shared" si="10"/>
        <v>1.7900144940395533E-5</v>
      </c>
      <c r="CB38" s="69">
        <f t="shared" si="11"/>
        <v>3.4045057738741024E-5</v>
      </c>
      <c r="CC38" s="69">
        <f t="shared" si="12"/>
        <v>-2.4874874220719778E-5</v>
      </c>
      <c r="CD38" s="69">
        <f t="shared" si="13"/>
        <v>-4.2855941272069933E-5</v>
      </c>
    </row>
    <row r="39" spans="1:82">
      <c r="A39" s="94" t="s">
        <v>449</v>
      </c>
      <c r="B39" s="76">
        <v>27129.984388900499</v>
      </c>
      <c r="C39" s="76">
        <v>470.56500678536599</v>
      </c>
      <c r="D39" s="76">
        <v>1403.68329321287</v>
      </c>
      <c r="E39" s="76">
        <v>3605.0247618773701</v>
      </c>
      <c r="F39" s="76">
        <v>2462.25999731202</v>
      </c>
      <c r="G39" s="76">
        <v>158.915516803619</v>
      </c>
      <c r="H39" s="76">
        <v>9892.9538780911607</v>
      </c>
      <c r="I39" s="94"/>
      <c r="J39" s="94" t="s">
        <v>449</v>
      </c>
      <c r="K39" s="76">
        <v>768.00975492252996</v>
      </c>
      <c r="L39" s="76">
        <v>296.28278763457001</v>
      </c>
      <c r="M39" s="76">
        <v>538.52977767234995</v>
      </c>
      <c r="N39" s="76">
        <v>538.52977767234995</v>
      </c>
      <c r="O39" s="76">
        <v>1001.7238850331599</v>
      </c>
      <c r="P39" s="76">
        <v>0.424678387677275</v>
      </c>
      <c r="Q39" s="76">
        <v>164.47664912371599</v>
      </c>
      <c r="R39" s="76">
        <v>2160.13703001877</v>
      </c>
      <c r="S39" s="76">
        <v>27128.277332275102</v>
      </c>
      <c r="T39" s="76">
        <v>559.53277217414495</v>
      </c>
      <c r="U39" s="76">
        <v>387.576519502878</v>
      </c>
      <c r="V39" s="76">
        <v>104.241942271497</v>
      </c>
      <c r="W39" s="76">
        <v>3.6386465514372901</v>
      </c>
      <c r="X39" s="76">
        <v>586.11259007156696</v>
      </c>
      <c r="Y39" s="76">
        <v>739.50810322746099</v>
      </c>
      <c r="Z39" s="76">
        <v>739.50810322746099</v>
      </c>
      <c r="AA39" s="76">
        <v>6069113.7247010199</v>
      </c>
      <c r="AB39" s="76">
        <v>0</v>
      </c>
      <c r="AC39" s="76">
        <v>161.91410559558901</v>
      </c>
      <c r="AD39" s="76">
        <v>43.320497954235599</v>
      </c>
      <c r="AE39" s="76">
        <v>52.530492440796202</v>
      </c>
      <c r="AF39" s="76">
        <v>242.02204551490101</v>
      </c>
      <c r="AG39" s="76">
        <v>404.21535112002698</v>
      </c>
      <c r="AH39" s="76">
        <v>0</v>
      </c>
      <c r="AI39" s="76">
        <v>470.529715391568</v>
      </c>
      <c r="AJ39" s="76">
        <v>0</v>
      </c>
      <c r="AK39" s="76">
        <v>10602.12980208</v>
      </c>
      <c r="AL39" s="76">
        <v>1263.23412952595</v>
      </c>
      <c r="AM39" s="76">
        <v>140.35933610321999</v>
      </c>
      <c r="AN39" s="76">
        <v>1403.5934656291699</v>
      </c>
      <c r="AO39" s="76">
        <v>0</v>
      </c>
      <c r="AP39" s="76">
        <v>530.39920524934803</v>
      </c>
      <c r="AQ39" s="76">
        <v>0.48233079140417801</v>
      </c>
      <c r="AR39" s="76">
        <v>2232.04160974348</v>
      </c>
      <c r="AS39" s="76">
        <v>6.7166499049256698</v>
      </c>
      <c r="AT39" s="76">
        <v>67.577376144887694</v>
      </c>
      <c r="AU39" s="76">
        <v>133.720891250406</v>
      </c>
      <c r="AV39" s="76">
        <v>0.38666638174132001</v>
      </c>
      <c r="AW39" s="76">
        <v>0</v>
      </c>
      <c r="AX39" s="76">
        <v>51.853494949762101</v>
      </c>
      <c r="AY39" s="76">
        <v>3604.9817549180498</v>
      </c>
      <c r="AZ39" s="76">
        <v>2462.2359289619299</v>
      </c>
      <c r="BA39" s="76">
        <v>1142.7458259561099</v>
      </c>
      <c r="BB39" s="76">
        <v>0.88373866179445104</v>
      </c>
      <c r="BC39" s="76">
        <v>8.7780446656415198E-3</v>
      </c>
      <c r="BD39" s="76">
        <v>297.609565654194</v>
      </c>
      <c r="BE39" s="76">
        <v>4.8421223462689502</v>
      </c>
      <c r="BF39" s="76">
        <v>767.98841392880104</v>
      </c>
      <c r="BG39" s="76">
        <v>14.657948871509101</v>
      </c>
      <c r="BH39" s="76">
        <v>2.96627202125255</v>
      </c>
      <c r="BI39" s="76">
        <v>1097.31717455645</v>
      </c>
      <c r="BJ39" s="76">
        <v>134.05232344538999</v>
      </c>
      <c r="BK39" s="76">
        <v>1.1944646190357999</v>
      </c>
      <c r="BL39" s="76">
        <v>13.9966410008983</v>
      </c>
      <c r="BM39" s="76">
        <v>3.3399833928030101E-2</v>
      </c>
      <c r="BN39" s="76">
        <v>158.90933620992399</v>
      </c>
      <c r="BO39" s="76">
        <v>1502.3795894457201</v>
      </c>
      <c r="BP39" s="76">
        <v>0</v>
      </c>
      <c r="BQ39" s="76">
        <v>44.530481674441198</v>
      </c>
      <c r="BR39" s="76">
        <v>355.15069887914501</v>
      </c>
      <c r="BS39" s="76">
        <v>0</v>
      </c>
      <c r="BT39" s="76">
        <v>775.59683377774695</v>
      </c>
      <c r="BU39" s="76">
        <v>9891.9868427057299</v>
      </c>
      <c r="BV39" s="76">
        <v>192.760292286685</v>
      </c>
      <c r="BW39" s="76"/>
      <c r="BX39" s="69">
        <f t="shared" si="7"/>
        <v>-6.2921400946155376E-5</v>
      </c>
      <c r="BY39" s="69">
        <f t="shared" si="8"/>
        <v>-7.4997913761334421E-5</v>
      </c>
      <c r="BZ39" s="69">
        <f t="shared" si="9"/>
        <v>-6.3994195937508105E-5</v>
      </c>
      <c r="CA39" s="69">
        <f t="shared" si="10"/>
        <v>-1.1929726468214475E-5</v>
      </c>
      <c r="CB39" s="69">
        <f t="shared" si="11"/>
        <v>-9.7749019666572958E-6</v>
      </c>
      <c r="CC39" s="69">
        <f t="shared" si="12"/>
        <v>-3.8892323539709956E-5</v>
      </c>
      <c r="CD39" s="69">
        <f t="shared" si="13"/>
        <v>-9.774991345834308E-5</v>
      </c>
    </row>
    <row r="40" spans="1:82">
      <c r="A40" s="94" t="s">
        <v>450</v>
      </c>
      <c r="B40" s="76">
        <v>12851.614945302499</v>
      </c>
      <c r="C40" s="76">
        <v>239.12246865017499</v>
      </c>
      <c r="D40" s="76">
        <v>596.03628667648195</v>
      </c>
      <c r="E40" s="76">
        <v>1564.9479529827699</v>
      </c>
      <c r="F40" s="76">
        <v>1217.1044989757099</v>
      </c>
      <c r="G40" s="76">
        <v>84.875567539209499</v>
      </c>
      <c r="H40" s="76">
        <v>4686.9424129035397</v>
      </c>
      <c r="I40" s="94"/>
      <c r="J40" s="94" t="s">
        <v>450</v>
      </c>
      <c r="K40" s="76">
        <v>376.25648222503202</v>
      </c>
      <c r="L40" s="76">
        <v>140.01548371141101</v>
      </c>
      <c r="M40" s="76">
        <v>251.62626403382501</v>
      </c>
      <c r="N40" s="76">
        <v>251.62626403382501</v>
      </c>
      <c r="O40" s="76">
        <v>466.83157290988498</v>
      </c>
      <c r="P40" s="76">
        <v>0.19620643640718899</v>
      </c>
      <c r="Q40" s="76">
        <v>78.7529074299824</v>
      </c>
      <c r="R40" s="76">
        <v>1024.5082607459301</v>
      </c>
      <c r="S40" s="76">
        <v>12848.996206506899</v>
      </c>
      <c r="T40" s="76">
        <v>264.82568392618901</v>
      </c>
      <c r="U40" s="76">
        <v>182.447887441663</v>
      </c>
      <c r="V40" s="76">
        <v>49.683330843022802</v>
      </c>
      <c r="W40" s="76">
        <v>1.7826051407283801</v>
      </c>
      <c r="X40" s="76">
        <v>287.143037854434</v>
      </c>
      <c r="Y40" s="76">
        <v>354.06638861285199</v>
      </c>
      <c r="Z40" s="76">
        <v>354.06638861285199</v>
      </c>
      <c r="AA40" s="76">
        <v>2999757.2168929102</v>
      </c>
      <c r="AB40" s="76">
        <v>0</v>
      </c>
      <c r="AC40" s="76">
        <v>76.206904056853901</v>
      </c>
      <c r="AD40" s="76">
        <v>20.578464372993601</v>
      </c>
      <c r="AE40" s="76">
        <v>24.406987225395</v>
      </c>
      <c r="AF40" s="76">
        <v>116.536745578804</v>
      </c>
      <c r="AG40" s="76">
        <v>198.02954966131699</v>
      </c>
      <c r="AH40" s="76">
        <v>0</v>
      </c>
      <c r="AI40" s="76">
        <v>239.068300455805</v>
      </c>
      <c r="AJ40" s="76">
        <v>0</v>
      </c>
      <c r="AK40" s="76">
        <v>5020.79699752531</v>
      </c>
      <c r="AL40" s="76">
        <v>536.30874342940001</v>
      </c>
      <c r="AM40" s="76">
        <v>59.5898296287967</v>
      </c>
      <c r="AN40" s="76">
        <v>595.89857305819601</v>
      </c>
      <c r="AO40" s="76">
        <v>0</v>
      </c>
      <c r="AP40" s="76">
        <v>253.61037396837401</v>
      </c>
      <c r="AQ40" s="76">
        <v>0.233279013652121</v>
      </c>
      <c r="AR40" s="76">
        <v>1042.48376477074</v>
      </c>
      <c r="AS40" s="76">
        <v>3.4377683686348401</v>
      </c>
      <c r="AT40" s="76">
        <v>30.2995672150663</v>
      </c>
      <c r="AU40" s="76">
        <v>63.403492496017897</v>
      </c>
      <c r="AV40" s="76">
        <v>0.19392211313017699</v>
      </c>
      <c r="AW40" s="76">
        <v>0</v>
      </c>
      <c r="AX40" s="76">
        <v>23.202374778022101</v>
      </c>
      <c r="AY40" s="76">
        <v>1564.8184109404599</v>
      </c>
      <c r="AZ40" s="76">
        <v>1217.0038052095499</v>
      </c>
      <c r="BA40" s="76">
        <v>347.81460573091402</v>
      </c>
      <c r="BB40" s="76">
        <v>0.414810979899359</v>
      </c>
      <c r="BC40" s="76">
        <v>4.5141059210635102E-3</v>
      </c>
      <c r="BD40" s="76">
        <v>151.86846237536901</v>
      </c>
      <c r="BE40" s="76">
        <v>2.1678377995667901</v>
      </c>
      <c r="BF40" s="76">
        <v>381.56886787149199</v>
      </c>
      <c r="BG40" s="76">
        <v>6.6523442495191096</v>
      </c>
      <c r="BH40" s="76">
        <v>1.35322233822208</v>
      </c>
      <c r="BI40" s="76">
        <v>545.19373336199305</v>
      </c>
      <c r="BJ40" s="76">
        <v>63.343365448280501</v>
      </c>
      <c r="BK40" s="76">
        <v>0.60686852648577705</v>
      </c>
      <c r="BL40" s="76">
        <v>6.3860558772466396</v>
      </c>
      <c r="BM40" s="76">
        <v>1.6683739314472701E-2</v>
      </c>
      <c r="BN40" s="76">
        <v>84.866153488869301</v>
      </c>
      <c r="BO40" s="76">
        <v>694.11656504976895</v>
      </c>
      <c r="BP40" s="76">
        <v>0</v>
      </c>
      <c r="BQ40" s="76">
        <v>21.813957359100101</v>
      </c>
      <c r="BR40" s="76">
        <v>167.75777651999201</v>
      </c>
      <c r="BS40" s="76">
        <v>0</v>
      </c>
      <c r="BT40" s="76">
        <v>360.34253384270198</v>
      </c>
      <c r="BU40" s="76">
        <v>4685.4564957533403</v>
      </c>
      <c r="BV40" s="76">
        <v>89.903197327339001</v>
      </c>
      <c r="BW40" s="76"/>
      <c r="BX40" s="69">
        <f t="shared" si="7"/>
        <v>-2.0376729358491307E-4</v>
      </c>
      <c r="BY40" s="69">
        <f t="shared" si="8"/>
        <v>-2.2652908643745352E-4</v>
      </c>
      <c r="BZ40" s="69">
        <f t="shared" si="9"/>
        <v>-2.3104905081171949E-4</v>
      </c>
      <c r="CA40" s="69">
        <f t="shared" si="10"/>
        <v>-8.277722084184596E-5</v>
      </c>
      <c r="CB40" s="69">
        <f t="shared" si="11"/>
        <v>-8.2732227384552654E-5</v>
      </c>
      <c r="CC40" s="69">
        <f t="shared" si="12"/>
        <v>-1.109159044603551E-4</v>
      </c>
      <c r="CD40" s="69">
        <f t="shared" si="13"/>
        <v>-3.1703337043538905E-4</v>
      </c>
    </row>
    <row r="41" spans="1:82">
      <c r="A41" s="94" t="s">
        <v>395</v>
      </c>
      <c r="B41" s="76">
        <v>334801.48489814397</v>
      </c>
      <c r="C41" s="76">
        <v>4863.6680381013803</v>
      </c>
      <c r="D41" s="76">
        <v>19579.209587631001</v>
      </c>
      <c r="E41" s="76">
        <v>66351.517715813505</v>
      </c>
      <c r="F41" s="76">
        <v>33130.737190052299</v>
      </c>
      <c r="G41" s="76">
        <v>1494.0279769738499</v>
      </c>
      <c r="H41" s="76">
        <v>112839.05889863901</v>
      </c>
      <c r="I41" s="94"/>
      <c r="J41" s="94" t="s">
        <v>395</v>
      </c>
      <c r="K41" s="76">
        <v>20583.005193181201</v>
      </c>
      <c r="L41" s="76">
        <v>3074.23957558649</v>
      </c>
      <c r="M41" s="76">
        <v>2870.1754082310799</v>
      </c>
      <c r="N41" s="76">
        <v>2870.1754082310799</v>
      </c>
      <c r="O41" s="76">
        <v>4182.4950732204497</v>
      </c>
      <c r="P41" s="76">
        <v>0.15714124601544299</v>
      </c>
      <c r="Q41" s="76">
        <v>2678.2229346242998</v>
      </c>
      <c r="R41" s="76">
        <v>25904.035768373698</v>
      </c>
      <c r="S41" s="76">
        <v>334797.92744544899</v>
      </c>
      <c r="T41" s="76">
        <v>6189.6390442084803</v>
      </c>
      <c r="U41" s="76">
        <v>3348.3389024050998</v>
      </c>
      <c r="V41" s="76">
        <v>1480.76025100893</v>
      </c>
      <c r="W41" s="76">
        <v>97.517367782865506</v>
      </c>
      <c r="X41" s="76">
        <v>15708.0797205542</v>
      </c>
      <c r="Y41" s="76">
        <v>12025.5628616414</v>
      </c>
      <c r="Z41" s="76">
        <v>12025.5628616414</v>
      </c>
      <c r="AA41" s="76">
        <v>81664961.836066499</v>
      </c>
      <c r="AB41" s="76">
        <v>0</v>
      </c>
      <c r="AC41" s="76">
        <v>1386.87082757043</v>
      </c>
      <c r="AD41" s="76">
        <v>550.21303354470797</v>
      </c>
      <c r="AE41" s="76">
        <v>149.56155342885799</v>
      </c>
      <c r="AF41" s="76">
        <v>4560.8028230949803</v>
      </c>
      <c r="AG41" s="76">
        <v>10833.1513773233</v>
      </c>
      <c r="AH41" s="76">
        <v>0</v>
      </c>
      <c r="AI41" s="76">
        <v>4863.5953110997198</v>
      </c>
      <c r="AJ41" s="76">
        <v>0</v>
      </c>
      <c r="AK41" s="76">
        <v>119964.441346142</v>
      </c>
      <c r="AL41" s="76">
        <v>17621.1200852527</v>
      </c>
      <c r="AM41" s="76">
        <v>1957.90244750078</v>
      </c>
      <c r="AN41" s="76">
        <v>19579.022532753501</v>
      </c>
      <c r="AO41" s="76">
        <v>0</v>
      </c>
      <c r="AP41" s="76">
        <v>8305.3982741170203</v>
      </c>
      <c r="AQ41" s="76">
        <v>5.1665708380319302</v>
      </c>
      <c r="AR41" s="76">
        <v>11488.221823539699</v>
      </c>
      <c r="AS41" s="76">
        <v>120.86617713939199</v>
      </c>
      <c r="AT41" s="76">
        <v>107.626453992294</v>
      </c>
      <c r="AU41" s="76">
        <v>1103.9835448116901</v>
      </c>
      <c r="AV41" s="76">
        <v>5.9281755468840398</v>
      </c>
      <c r="AW41" s="76">
        <v>0</v>
      </c>
      <c r="AX41" s="76">
        <v>70.409952343788703</v>
      </c>
      <c r="AY41" s="76">
        <v>66353.187174151099</v>
      </c>
      <c r="AZ41" s="76">
        <v>33132.453375091398</v>
      </c>
      <c r="BA41" s="76">
        <v>33220.733799059701</v>
      </c>
      <c r="BB41" s="76">
        <v>6.2072187530658001</v>
      </c>
      <c r="BC41" s="76">
        <v>0.16344466641313499</v>
      </c>
      <c r="BD41" s="76">
        <v>5237.5243043811297</v>
      </c>
      <c r="BE41" s="76">
        <v>6.8802075557907196</v>
      </c>
      <c r="BF41" s="76">
        <v>10845.229027596301</v>
      </c>
      <c r="BG41" s="76">
        <v>44.0692336976471</v>
      </c>
      <c r="BH41" s="76">
        <v>10.731031944972599</v>
      </c>
      <c r="BI41" s="76">
        <v>15496.0125567552</v>
      </c>
      <c r="BJ41" s="76">
        <v>1385.0310278117799</v>
      </c>
      <c r="BK41" s="76">
        <v>20.3334117886649</v>
      </c>
      <c r="BL41" s="76">
        <v>50.827312703582997</v>
      </c>
      <c r="BM41" s="76">
        <v>0.49475057645353399</v>
      </c>
      <c r="BN41" s="76">
        <v>1494.01522030457</v>
      </c>
      <c r="BO41" s="76">
        <v>555.91601305117797</v>
      </c>
      <c r="BP41" s="76">
        <v>0</v>
      </c>
      <c r="BQ41" s="76">
        <v>1191.56549749441</v>
      </c>
      <c r="BR41" s="76">
        <v>3612.01420133699</v>
      </c>
      <c r="BS41" s="76">
        <v>0</v>
      </c>
      <c r="BT41" s="76">
        <v>2189.1516461475799</v>
      </c>
      <c r="BU41" s="76">
        <v>112837.07304078</v>
      </c>
      <c r="BV41" s="76">
        <v>872.56885166019299</v>
      </c>
      <c r="BW41" s="76"/>
      <c r="BX41" s="69">
        <f t="shared" si="7"/>
        <v>-1.0625558294823101E-5</v>
      </c>
      <c r="BY41" s="69">
        <f t="shared" si="8"/>
        <v>-1.4953117912398984E-5</v>
      </c>
      <c r="BZ41" s="69">
        <f t="shared" si="9"/>
        <v>-9.5537501993265678E-6</v>
      </c>
      <c r="CA41" s="69">
        <f t="shared" si="10"/>
        <v>2.5160816136025521E-5</v>
      </c>
      <c r="CB41" s="69">
        <f t="shared" si="11"/>
        <v>5.1800387937452404E-5</v>
      </c>
      <c r="CC41" s="69">
        <f t="shared" si="12"/>
        <v>-8.5384406962649355E-6</v>
      </c>
      <c r="CD41" s="69">
        <f t="shared" si="13"/>
        <v>-1.7599028903549752E-5</v>
      </c>
    </row>
    <row r="42" spans="1:82">
      <c r="A42" s="94" t="s">
        <v>451</v>
      </c>
      <c r="B42" s="76">
        <v>47148.850004045198</v>
      </c>
      <c r="C42" s="76">
        <v>827.58604580892597</v>
      </c>
      <c r="D42" s="76">
        <v>2315.5548751280598</v>
      </c>
      <c r="E42" s="76">
        <v>6091.0200537733299</v>
      </c>
      <c r="F42" s="76">
        <v>4602.1779963448798</v>
      </c>
      <c r="G42" s="76">
        <v>322.26584673896298</v>
      </c>
      <c r="H42" s="76">
        <v>15344.749890397299</v>
      </c>
      <c r="I42" s="94"/>
      <c r="J42" s="94" t="s">
        <v>451</v>
      </c>
      <c r="K42" s="76">
        <v>1164.3249049718199</v>
      </c>
      <c r="L42" s="76">
        <v>460.26818266195301</v>
      </c>
      <c r="M42" s="76">
        <v>842.78913907780395</v>
      </c>
      <c r="N42" s="76">
        <v>842.78913907780395</v>
      </c>
      <c r="O42" s="76">
        <v>1570.31581037913</v>
      </c>
      <c r="P42" s="76">
        <v>0.66941519313370401</v>
      </c>
      <c r="Q42" s="76">
        <v>253.29510965970101</v>
      </c>
      <c r="R42" s="76">
        <v>3347.76297267769</v>
      </c>
      <c r="S42" s="76">
        <v>47147.015905245302</v>
      </c>
      <c r="T42" s="76">
        <v>868.34535084969696</v>
      </c>
      <c r="U42" s="76">
        <v>603.62561192873602</v>
      </c>
      <c r="V42" s="76">
        <v>161.02733501205901</v>
      </c>
      <c r="W42" s="76">
        <v>5.5162919310046696</v>
      </c>
      <c r="X42" s="76">
        <v>888.56358457850399</v>
      </c>
      <c r="Y42" s="76">
        <v>1138.88470330008</v>
      </c>
      <c r="Z42" s="76">
        <v>1138.88470330008</v>
      </c>
      <c r="AA42" s="76">
        <v>11343875.3690746</v>
      </c>
      <c r="AB42" s="76">
        <v>0</v>
      </c>
      <c r="AC42" s="76">
        <v>252.19809551389301</v>
      </c>
      <c r="AD42" s="76">
        <v>67.067718399089699</v>
      </c>
      <c r="AE42" s="76">
        <v>82.506601436197499</v>
      </c>
      <c r="AF42" s="76">
        <v>371.30245073234198</v>
      </c>
      <c r="AG42" s="76">
        <v>612.80209728835598</v>
      </c>
      <c r="AH42" s="76">
        <v>0</v>
      </c>
      <c r="AI42" s="76">
        <v>827.54819481142204</v>
      </c>
      <c r="AJ42" s="76">
        <v>0</v>
      </c>
      <c r="AK42" s="76">
        <v>16447.453204142399</v>
      </c>
      <c r="AL42" s="76">
        <v>2083.9126846740101</v>
      </c>
      <c r="AM42" s="76">
        <v>231.54586225808399</v>
      </c>
      <c r="AN42" s="76">
        <v>2315.4585469321</v>
      </c>
      <c r="AO42" s="76">
        <v>0</v>
      </c>
      <c r="AP42" s="76">
        <v>817.57402139067494</v>
      </c>
      <c r="AQ42" s="76">
        <v>0.892017060136575</v>
      </c>
      <c r="AR42" s="76">
        <v>3494.0337519378299</v>
      </c>
      <c r="AS42" s="76">
        <v>12.773392870803599</v>
      </c>
      <c r="AT42" s="76">
        <v>120.54615567166501</v>
      </c>
      <c r="AU42" s="76">
        <v>244.940586881396</v>
      </c>
      <c r="AV42" s="76">
        <v>0.72793836053285799</v>
      </c>
      <c r="AW42" s="76">
        <v>0</v>
      </c>
      <c r="AX42" s="76">
        <v>92.409992711519706</v>
      </c>
      <c r="AY42" s="76">
        <v>6091.0330397971502</v>
      </c>
      <c r="AZ42" s="76">
        <v>4602.2112511873302</v>
      </c>
      <c r="BA42" s="76">
        <v>1488.82178860981</v>
      </c>
      <c r="BB42" s="76">
        <v>1.61094216945826</v>
      </c>
      <c r="BC42" s="76">
        <v>1.67331463593423E-2</v>
      </c>
      <c r="BD42" s="76">
        <v>565.13105425023502</v>
      </c>
      <c r="BE42" s="76">
        <v>8.6315163056047002</v>
      </c>
      <c r="BF42" s="76">
        <v>1439.13530195054</v>
      </c>
      <c r="BG42" s="76">
        <v>26.296204881033098</v>
      </c>
      <c r="BH42" s="76">
        <v>5.3344928486471801</v>
      </c>
      <c r="BI42" s="76">
        <v>2056.2662356630599</v>
      </c>
      <c r="BJ42" s="76">
        <v>208.26052025282701</v>
      </c>
      <c r="BK42" s="76">
        <v>2.2632268607836301</v>
      </c>
      <c r="BL42" s="76">
        <v>25.172705684066599</v>
      </c>
      <c r="BM42" s="76">
        <v>6.2753871481561002E-2</v>
      </c>
      <c r="BN42" s="76">
        <v>322.25924299894598</v>
      </c>
      <c r="BO42" s="76">
        <v>2368.1849851751099</v>
      </c>
      <c r="BP42" s="76">
        <v>0</v>
      </c>
      <c r="BQ42" s="76">
        <v>67.513728980685201</v>
      </c>
      <c r="BR42" s="76">
        <v>551.88460087815702</v>
      </c>
      <c r="BS42" s="76">
        <v>0</v>
      </c>
      <c r="BT42" s="76">
        <v>1218.2282321625</v>
      </c>
      <c r="BU42" s="76">
        <v>15343.7125865176</v>
      </c>
      <c r="BV42" s="76">
        <v>302.01923287188299</v>
      </c>
      <c r="BW42" s="76"/>
      <c r="BX42" s="69">
        <f t="shared" si="7"/>
        <v>-3.8900181016906058E-5</v>
      </c>
      <c r="BY42" s="69">
        <f t="shared" si="8"/>
        <v>-4.5736630886447925E-5</v>
      </c>
      <c r="BZ42" s="69">
        <f t="shared" si="9"/>
        <v>-4.1600480729046036E-5</v>
      </c>
      <c r="CA42" s="69">
        <f t="shared" si="10"/>
        <v>2.1319949213201083E-6</v>
      </c>
      <c r="CB42" s="69">
        <f t="shared" si="11"/>
        <v>7.225892278991479E-6</v>
      </c>
      <c r="CC42" s="69">
        <f t="shared" si="12"/>
        <v>-2.0491591286581452E-5</v>
      </c>
      <c r="CD42" s="69">
        <f t="shared" si="13"/>
        <v>-6.7599920957196776E-5</v>
      </c>
    </row>
    <row r="43" spans="1:82">
      <c r="A43" s="94" t="s">
        <v>452</v>
      </c>
      <c r="B43" s="76">
        <v>247372.027339469</v>
      </c>
      <c r="C43" s="76">
        <v>4907.5016930236598</v>
      </c>
      <c r="D43" s="76">
        <v>8805.7117396813592</v>
      </c>
      <c r="E43" s="76">
        <v>33128.172240722597</v>
      </c>
      <c r="F43" s="76">
        <v>28805.365322225</v>
      </c>
      <c r="G43" s="76">
        <v>2106.84453464948</v>
      </c>
      <c r="H43" s="76">
        <v>71804.983003386296</v>
      </c>
      <c r="I43" s="94"/>
      <c r="J43" s="94" t="s">
        <v>452</v>
      </c>
      <c r="K43" s="76">
        <v>10355.449711228101</v>
      </c>
      <c r="L43" s="76">
        <v>2027.23612331253</v>
      </c>
      <c r="M43" s="76">
        <v>2585.8679377964399</v>
      </c>
      <c r="N43" s="76">
        <v>2585.8679377964399</v>
      </c>
      <c r="O43" s="76">
        <v>4342.4252526628998</v>
      </c>
      <c r="P43" s="76">
        <v>1.18752160914863</v>
      </c>
      <c r="Q43" s="76">
        <v>1518.2595782149699</v>
      </c>
      <c r="R43" s="76">
        <v>16191.5127172628</v>
      </c>
      <c r="S43" s="76">
        <v>247374.96757419899</v>
      </c>
      <c r="T43" s="76">
        <v>3983.6896193849602</v>
      </c>
      <c r="U43" s="76">
        <v>2379.6921544506099</v>
      </c>
      <c r="V43" s="76">
        <v>874.64211380239396</v>
      </c>
      <c r="W43" s="76">
        <v>49.061621896872502</v>
      </c>
      <c r="X43" s="76">
        <v>7902.8424370774601</v>
      </c>
      <c r="Y43" s="76">
        <v>6819.7928689598002</v>
      </c>
      <c r="Z43" s="76">
        <v>6819.7928689598002</v>
      </c>
      <c r="AA43" s="76">
        <v>71003993.589506</v>
      </c>
      <c r="AB43" s="76">
        <v>0</v>
      </c>
      <c r="AC43" s="76">
        <v>989.316319882426</v>
      </c>
      <c r="AD43" s="76">
        <v>337.134665589777</v>
      </c>
      <c r="AE43" s="76">
        <v>199.505842217973</v>
      </c>
      <c r="AF43" s="76">
        <v>2484.7218998833901</v>
      </c>
      <c r="AG43" s="76">
        <v>5450.2322460075002</v>
      </c>
      <c r="AH43" s="76">
        <v>0</v>
      </c>
      <c r="AI43" s="76">
        <v>4907.5624209284697</v>
      </c>
      <c r="AJ43" s="76">
        <v>0</v>
      </c>
      <c r="AK43" s="76">
        <v>76568.154519199394</v>
      </c>
      <c r="AL43" s="76">
        <v>7925.2810011849897</v>
      </c>
      <c r="AM43" s="76">
        <v>880.58673061172703</v>
      </c>
      <c r="AN43" s="76">
        <v>8805.8677317967195</v>
      </c>
      <c r="AO43" s="76">
        <v>0</v>
      </c>
      <c r="AP43" s="76">
        <v>4762.0943885071301</v>
      </c>
      <c r="AQ43" s="76">
        <v>4.6801284378599703</v>
      </c>
      <c r="AR43" s="76">
        <v>10552.7458055519</v>
      </c>
      <c r="AS43" s="76">
        <v>100.75654661717201</v>
      </c>
      <c r="AT43" s="76">
        <v>207.46323790737199</v>
      </c>
      <c r="AU43" s="76">
        <v>1058.64402398628</v>
      </c>
      <c r="AV43" s="76">
        <v>5.0512509630339899</v>
      </c>
      <c r="AW43" s="76">
        <v>0</v>
      </c>
      <c r="AX43" s="76">
        <v>150.33543604667099</v>
      </c>
      <c r="AY43" s="76">
        <v>33129.863571427799</v>
      </c>
      <c r="AZ43" s="76">
        <v>28807.0245427843</v>
      </c>
      <c r="BA43" s="76">
        <v>4322.8390286435497</v>
      </c>
      <c r="BB43" s="76">
        <v>6.2043953868284802</v>
      </c>
      <c r="BC43" s="76">
        <v>0.135668586208987</v>
      </c>
      <c r="BD43" s="76">
        <v>4378.6395866664398</v>
      </c>
      <c r="BE43" s="76">
        <v>14.2604971798475</v>
      </c>
      <c r="BF43" s="76">
        <v>9356.7997167060803</v>
      </c>
      <c r="BG43" s="76">
        <v>60.0748748083357</v>
      </c>
      <c r="BH43" s="76">
        <v>13.475820476529</v>
      </c>
      <c r="BI43" s="76">
        <v>13369.2793994609</v>
      </c>
      <c r="BJ43" s="76">
        <v>914.83167709616305</v>
      </c>
      <c r="BK43" s="76">
        <v>17.073680027116801</v>
      </c>
      <c r="BL43" s="76">
        <v>63.726555241764302</v>
      </c>
      <c r="BM43" s="76">
        <v>0.42372428578514898</v>
      </c>
      <c r="BN43" s="76">
        <v>2106.8546941847499</v>
      </c>
      <c r="BO43" s="76">
        <v>4201.0739145743</v>
      </c>
      <c r="BP43" s="76">
        <v>0</v>
      </c>
      <c r="BQ43" s="76">
        <v>599.66952221737097</v>
      </c>
      <c r="BR43" s="76">
        <v>2400.49000962932</v>
      </c>
      <c r="BS43" s="76">
        <v>0</v>
      </c>
      <c r="BT43" s="76">
        <v>2937.93004017467</v>
      </c>
      <c r="BU43" s="76">
        <v>71806.681249359201</v>
      </c>
      <c r="BV43" s="76">
        <v>862.99633058292295</v>
      </c>
      <c r="BW43" s="76"/>
      <c r="BX43" s="69">
        <f t="shared" si="7"/>
        <v>1.1885882011858087E-5</v>
      </c>
      <c r="BY43" s="69">
        <f t="shared" si="8"/>
        <v>1.2374505116578143E-5</v>
      </c>
      <c r="BZ43" s="69">
        <f t="shared" si="9"/>
        <v>1.7714878702799999E-5</v>
      </c>
      <c r="CA43" s="69">
        <f t="shared" si="10"/>
        <v>5.1054150917592059E-5</v>
      </c>
      <c r="CB43" s="69">
        <f t="shared" si="11"/>
        <v>5.7601094127433562E-5</v>
      </c>
      <c r="CC43" s="69">
        <f t="shared" si="12"/>
        <v>4.8221570708062929E-6</v>
      </c>
      <c r="CD43" s="69">
        <f t="shared" si="13"/>
        <v>2.3650809482458503E-5</v>
      </c>
    </row>
    <row r="44" spans="1:82">
      <c r="A44" s="94" t="s">
        <v>453</v>
      </c>
      <c r="B44" s="76">
        <v>28269.3974126254</v>
      </c>
      <c r="C44" s="76">
        <v>540.18122514906599</v>
      </c>
      <c r="D44" s="76">
        <v>1362.94822456528</v>
      </c>
      <c r="E44" s="76">
        <v>3142.4583257630402</v>
      </c>
      <c r="F44" s="76">
        <v>2584.10120303856</v>
      </c>
      <c r="G44" s="76">
        <v>186.74195552826001</v>
      </c>
      <c r="H44" s="76">
        <v>10077.6516163907</v>
      </c>
      <c r="I44" s="94"/>
      <c r="J44" s="94" t="s">
        <v>453</v>
      </c>
      <c r="K44" s="76">
        <v>317.63362869170197</v>
      </c>
      <c r="L44" s="76">
        <v>313.85166754156597</v>
      </c>
      <c r="M44" s="76">
        <v>677.30545491444104</v>
      </c>
      <c r="N44" s="76">
        <v>677.30545491444104</v>
      </c>
      <c r="O44" s="76">
        <v>1305.3227359177399</v>
      </c>
      <c r="P44" s="76">
        <v>0.61692149310132605</v>
      </c>
      <c r="Q44" s="76">
        <v>136.03142279115599</v>
      </c>
      <c r="R44" s="76">
        <v>2151.00555513473</v>
      </c>
      <c r="S44" s="76">
        <v>28269.388895539501</v>
      </c>
      <c r="T44" s="76">
        <v>577.61850155647699</v>
      </c>
      <c r="U44" s="76">
        <v>437.02415398335199</v>
      </c>
      <c r="V44" s="76">
        <v>94.7311806981633</v>
      </c>
      <c r="W44" s="76">
        <v>1.5048686193009</v>
      </c>
      <c r="X44" s="76">
        <v>242.40458288233901</v>
      </c>
      <c r="Y44" s="76">
        <v>612.24663684246502</v>
      </c>
      <c r="Z44" s="76">
        <v>612.24663684246502</v>
      </c>
      <c r="AA44" s="76">
        <v>6369664.097689</v>
      </c>
      <c r="AB44" s="76">
        <v>0</v>
      </c>
      <c r="AC44" s="76">
        <v>183.04056293400399</v>
      </c>
      <c r="AD44" s="76">
        <v>41.929623520417898</v>
      </c>
      <c r="AE44" s="76">
        <v>71.194180404396107</v>
      </c>
      <c r="AF44" s="76">
        <v>175.795424950745</v>
      </c>
      <c r="AG44" s="76">
        <v>167.17543200143999</v>
      </c>
      <c r="AH44" s="76">
        <v>0</v>
      </c>
      <c r="AI44" s="76">
        <v>540.18107885602103</v>
      </c>
      <c r="AJ44" s="76">
        <v>0</v>
      </c>
      <c r="AK44" s="76">
        <v>10839.3800196211</v>
      </c>
      <c r="AL44" s="76">
        <v>1226.65296252693</v>
      </c>
      <c r="AM44" s="76">
        <v>136.294779667873</v>
      </c>
      <c r="AN44" s="76">
        <v>1362.94774219481</v>
      </c>
      <c r="AO44" s="76">
        <v>0</v>
      </c>
      <c r="AP44" s="76">
        <v>451.69303447716197</v>
      </c>
      <c r="AQ44" s="76">
        <v>0.51859294884725804</v>
      </c>
      <c r="AR44" s="76">
        <v>2823.2560741146799</v>
      </c>
      <c r="AS44" s="76">
        <v>6.7642123278052404</v>
      </c>
      <c r="AT44" s="76">
        <v>78.419422109602706</v>
      </c>
      <c r="AU44" s="76">
        <v>146.844187029106</v>
      </c>
      <c r="AV44" s="76">
        <v>0.39903383874292397</v>
      </c>
      <c r="AW44" s="76">
        <v>0</v>
      </c>
      <c r="AX44" s="76">
        <v>60.286637677430697</v>
      </c>
      <c r="AY44" s="76">
        <v>3142.5165196283601</v>
      </c>
      <c r="AZ44" s="76">
        <v>2584.1595288932899</v>
      </c>
      <c r="BA44" s="76">
        <v>558.35699073507499</v>
      </c>
      <c r="BB44" s="76">
        <v>0.98064850256562797</v>
      </c>
      <c r="BC44" s="76">
        <v>8.7889862929832405E-3</v>
      </c>
      <c r="BD44" s="76">
        <v>300.81990853243798</v>
      </c>
      <c r="BE44" s="76">
        <v>5.6267615808241898</v>
      </c>
      <c r="BF44" s="76">
        <v>801.23960332236504</v>
      </c>
      <c r="BG44" s="76">
        <v>16.8158892493813</v>
      </c>
      <c r="BH44" s="76">
        <v>3.3860151684606699</v>
      </c>
      <c r="BI44" s="76">
        <v>1144.8259726516601</v>
      </c>
      <c r="BJ44" s="76">
        <v>142.23333872945</v>
      </c>
      <c r="BK44" s="76">
        <v>1.2137777186571601</v>
      </c>
      <c r="BL44" s="76">
        <v>15.9754472730479</v>
      </c>
      <c r="BM44" s="76">
        <v>3.4629976057805101E-2</v>
      </c>
      <c r="BN44" s="76">
        <v>186.74191993915201</v>
      </c>
      <c r="BO44" s="76">
        <v>2182.4750743312102</v>
      </c>
      <c r="BP44" s="76">
        <v>0</v>
      </c>
      <c r="BQ44" s="76">
        <v>18.490437969416401</v>
      </c>
      <c r="BR44" s="76">
        <v>379.08175642855201</v>
      </c>
      <c r="BS44" s="76">
        <v>0</v>
      </c>
      <c r="BT44" s="76">
        <v>1051.9105467581801</v>
      </c>
      <c r="BU44" s="76">
        <v>10077.648679927401</v>
      </c>
      <c r="BV44" s="76">
        <v>248.518291023171</v>
      </c>
      <c r="BW44" s="76"/>
      <c r="BX44" s="69">
        <f t="shared" si="7"/>
        <v>-3.0128289521104596E-7</v>
      </c>
      <c r="BY44" s="69">
        <f t="shared" si="8"/>
        <v>-2.7082215773607372E-7</v>
      </c>
      <c r="BZ44" s="69">
        <f t="shared" si="9"/>
        <v>-3.5391694371589585E-7</v>
      </c>
      <c r="CA44" s="69">
        <f t="shared" si="10"/>
        <v>1.8518579814675965E-5</v>
      </c>
      <c r="CB44" s="69">
        <f t="shared" si="11"/>
        <v>2.2571041204314125E-5</v>
      </c>
      <c r="CC44" s="69">
        <f t="shared" si="12"/>
        <v>-1.9057906882340677E-7</v>
      </c>
      <c r="CD44" s="69">
        <f t="shared" si="13"/>
        <v>-2.9138368847925393E-7</v>
      </c>
    </row>
    <row r="45" spans="1:82">
      <c r="A45" s="94" t="s">
        <v>396</v>
      </c>
      <c r="B45" s="76">
        <v>163037.188090938</v>
      </c>
      <c r="C45" s="76">
        <v>2782.5666689193199</v>
      </c>
      <c r="D45" s="76">
        <v>8777.2585920570109</v>
      </c>
      <c r="E45" s="76">
        <v>21784.330031679801</v>
      </c>
      <c r="F45" s="76">
        <v>13605.4407685143</v>
      </c>
      <c r="G45" s="76">
        <v>809.98682056617304</v>
      </c>
      <c r="H45" s="76">
        <v>65957.862638137507</v>
      </c>
      <c r="I45" s="94"/>
      <c r="J45" s="94" t="s">
        <v>396</v>
      </c>
      <c r="K45" s="76">
        <v>5099.1566345158699</v>
      </c>
      <c r="L45" s="76">
        <v>1976.04246502768</v>
      </c>
      <c r="M45" s="76">
        <v>3596.6602269069499</v>
      </c>
      <c r="N45" s="76">
        <v>3596.6602269069499</v>
      </c>
      <c r="O45" s="76">
        <v>6692.2911424957401</v>
      </c>
      <c r="P45" s="76">
        <v>2.8401338928030699</v>
      </c>
      <c r="Q45" s="76">
        <v>1095.1929355321099</v>
      </c>
      <c r="R45" s="76">
        <v>14400.543733721601</v>
      </c>
      <c r="S45" s="76">
        <v>163032.380082563</v>
      </c>
      <c r="T45" s="76">
        <v>3731.07279720418</v>
      </c>
      <c r="U45" s="76">
        <v>2586.1509392246498</v>
      </c>
      <c r="V45" s="76">
        <v>694.50707824941503</v>
      </c>
      <c r="W45" s="76">
        <v>24.158586274554601</v>
      </c>
      <c r="X45" s="76">
        <v>3891.46107201122</v>
      </c>
      <c r="Y45" s="76">
        <v>4924.1585411985798</v>
      </c>
      <c r="Z45" s="76">
        <v>4924.1585411985798</v>
      </c>
      <c r="AA45" s="76">
        <v>33535957.819355398</v>
      </c>
      <c r="AB45" s="76">
        <v>0</v>
      </c>
      <c r="AC45" s="76">
        <v>1080.41337282311</v>
      </c>
      <c r="AD45" s="76">
        <v>288.73993471717199</v>
      </c>
      <c r="AE45" s="76">
        <v>351.07179767250898</v>
      </c>
      <c r="AF45" s="76">
        <v>1610.4090643884899</v>
      </c>
      <c r="AG45" s="76">
        <v>2683.7647657600801</v>
      </c>
      <c r="AH45" s="76">
        <v>0</v>
      </c>
      <c r="AI45" s="76">
        <v>2782.4774105281699</v>
      </c>
      <c r="AJ45" s="76">
        <v>0</v>
      </c>
      <c r="AK45" s="76">
        <v>70692.153936076895</v>
      </c>
      <c r="AL45" s="76">
        <v>7899.2932233888296</v>
      </c>
      <c r="AM45" s="76">
        <v>877.69917256127405</v>
      </c>
      <c r="AN45" s="76">
        <v>8776.9923959500993</v>
      </c>
      <c r="AO45" s="76">
        <v>0</v>
      </c>
      <c r="AP45" s="76">
        <v>3532.3509962940798</v>
      </c>
      <c r="AQ45" s="76">
        <v>2.7551743933155799</v>
      </c>
      <c r="AR45" s="76">
        <v>14907.805316645399</v>
      </c>
      <c r="AS45" s="76">
        <v>35.041681098122197</v>
      </c>
      <c r="AT45" s="76">
        <v>427.903183804847</v>
      </c>
      <c r="AU45" s="76">
        <v>786.16254556677995</v>
      </c>
      <c r="AV45" s="76">
        <v>2.0872944988067399</v>
      </c>
      <c r="AW45" s="76">
        <v>0</v>
      </c>
      <c r="AX45" s="76">
        <v>329.16630665189501</v>
      </c>
      <c r="AY45" s="76">
        <v>21784.269145268099</v>
      </c>
      <c r="AZ45" s="76">
        <v>13605.4490004244</v>
      </c>
      <c r="BA45" s="76">
        <v>8178.8201448436603</v>
      </c>
      <c r="BB45" s="76">
        <v>5.2696252682749298</v>
      </c>
      <c r="BC45" s="76">
        <v>4.5423650523322097E-2</v>
      </c>
      <c r="BD45" s="76">
        <v>1560.68788168896</v>
      </c>
      <c r="BE45" s="76">
        <v>30.717072658829199</v>
      </c>
      <c r="BF45" s="76">
        <v>4208.9004879930699</v>
      </c>
      <c r="BG45" s="76">
        <v>91.406148613568206</v>
      </c>
      <c r="BH45" s="76">
        <v>18.3742732188032</v>
      </c>
      <c r="BI45" s="76">
        <v>6013.7520737225504</v>
      </c>
      <c r="BJ45" s="76">
        <v>894.06575278672301</v>
      </c>
      <c r="BK45" s="76">
        <v>6.3106004059811296</v>
      </c>
      <c r="BL45" s="76">
        <v>86.687751946956794</v>
      </c>
      <c r="BM45" s="76">
        <v>0.181475243197363</v>
      </c>
      <c r="BN45" s="76">
        <v>809.96586671957698</v>
      </c>
      <c r="BO45" s="76">
        <v>10047.503395723201</v>
      </c>
      <c r="BP45" s="76">
        <v>0</v>
      </c>
      <c r="BQ45" s="76">
        <v>295.66093504730799</v>
      </c>
      <c r="BR45" s="76">
        <v>2368.7920215662498</v>
      </c>
      <c r="BS45" s="76">
        <v>0</v>
      </c>
      <c r="BT45" s="76">
        <v>5183.5046849293103</v>
      </c>
      <c r="BU45" s="76">
        <v>65955.455966313297</v>
      </c>
      <c r="BV45" s="76">
        <v>1287.66421578164</v>
      </c>
      <c r="BW45" s="76"/>
      <c r="BX45" s="69">
        <f t="shared" si="7"/>
        <v>-2.9490255758789016E-5</v>
      </c>
      <c r="BY45" s="69">
        <f t="shared" si="8"/>
        <v>-3.207771880077276E-5</v>
      </c>
      <c r="BZ45" s="69">
        <f t="shared" si="9"/>
        <v>-3.0327932590762186E-5</v>
      </c>
      <c r="CA45" s="69">
        <f t="shared" si="10"/>
        <v>-2.7949637015938453E-6</v>
      </c>
      <c r="CB45" s="69">
        <f t="shared" si="11"/>
        <v>6.0504545499706001E-7</v>
      </c>
      <c r="CC45" s="69">
        <f t="shared" si="12"/>
        <v>-2.5869367332929149E-5</v>
      </c>
      <c r="CD45" s="69">
        <f t="shared" si="13"/>
        <v>-3.6488020198802571E-5</v>
      </c>
    </row>
    <row r="46" spans="1:82">
      <c r="A46" s="94" t="s">
        <v>454</v>
      </c>
      <c r="B46" s="76">
        <v>74478.877678444696</v>
      </c>
      <c r="C46" s="76">
        <v>1314.0229619178799</v>
      </c>
      <c r="D46" s="76">
        <v>3861.35147113829</v>
      </c>
      <c r="E46" s="76">
        <v>8407.6511395722191</v>
      </c>
      <c r="F46" s="76">
        <v>6351.0975029951396</v>
      </c>
      <c r="G46" s="76">
        <v>448.54238074907499</v>
      </c>
      <c r="H46" s="76">
        <v>28092.422482315102</v>
      </c>
      <c r="I46" s="94"/>
      <c r="J46" s="94" t="s">
        <v>454</v>
      </c>
      <c r="K46" s="76">
        <v>1205.42535009625</v>
      </c>
      <c r="L46" s="76">
        <v>866.45891311566402</v>
      </c>
      <c r="M46" s="76">
        <v>1799.0770115647199</v>
      </c>
      <c r="N46" s="76">
        <v>1799.0770115647199</v>
      </c>
      <c r="O46" s="76">
        <v>3441.8683179362702</v>
      </c>
      <c r="P46" s="76">
        <v>1.59248433403046</v>
      </c>
      <c r="Q46" s="76">
        <v>400.85038899743398</v>
      </c>
      <c r="R46" s="76">
        <v>6029.2450300585597</v>
      </c>
      <c r="S46" s="76">
        <v>74469.051794903993</v>
      </c>
      <c r="T46" s="76">
        <v>1604.64609242498</v>
      </c>
      <c r="U46" s="76">
        <v>1188.97255001602</v>
      </c>
      <c r="V46" s="76">
        <v>271.92235218612302</v>
      </c>
      <c r="W46" s="76">
        <v>5.7110172176548204</v>
      </c>
      <c r="X46" s="76">
        <v>919.92975790320202</v>
      </c>
      <c r="Y46" s="76">
        <v>1803.60138914054</v>
      </c>
      <c r="Z46" s="76">
        <v>1803.60138914054</v>
      </c>
      <c r="AA46" s="76">
        <v>15653739.268328</v>
      </c>
      <c r="AB46" s="76">
        <v>0</v>
      </c>
      <c r="AC46" s="76">
        <v>497.69000610773099</v>
      </c>
      <c r="AD46" s="76">
        <v>118.379449783141</v>
      </c>
      <c r="AE46" s="76">
        <v>186.247252173482</v>
      </c>
      <c r="AF46" s="76">
        <v>538.70296300713505</v>
      </c>
      <c r="AG46" s="76">
        <v>634.43393639914405</v>
      </c>
      <c r="AH46" s="76">
        <v>0</v>
      </c>
      <c r="AI46" s="76">
        <v>1313.83190699328</v>
      </c>
      <c r="AJ46" s="76">
        <v>0</v>
      </c>
      <c r="AK46" s="76">
        <v>30183.881811978801</v>
      </c>
      <c r="AL46" s="76">
        <v>3474.7360228663301</v>
      </c>
      <c r="AM46" s="76">
        <v>386.08180245065699</v>
      </c>
      <c r="AN46" s="76">
        <v>3860.8178253169899</v>
      </c>
      <c r="AO46" s="76">
        <v>0</v>
      </c>
      <c r="AP46" s="76">
        <v>1319.97647526792</v>
      </c>
      <c r="AQ46" s="76">
        <v>1.3857453571211999</v>
      </c>
      <c r="AR46" s="76">
        <v>7490.2651604984203</v>
      </c>
      <c r="AS46" s="76">
        <v>14.0600799830244</v>
      </c>
      <c r="AT46" s="76">
        <v>260.12071345205197</v>
      </c>
      <c r="AU46" s="76">
        <v>419.33707774379002</v>
      </c>
      <c r="AV46" s="76">
        <v>0.91966732141735097</v>
      </c>
      <c r="AW46" s="76">
        <v>0</v>
      </c>
      <c r="AX46" s="76">
        <v>200.89915546663499</v>
      </c>
      <c r="AY46" s="76">
        <v>8407.0307896925697</v>
      </c>
      <c r="AZ46" s="76">
        <v>6350.6036226097804</v>
      </c>
      <c r="BA46" s="76">
        <v>2056.4271670827802</v>
      </c>
      <c r="BB46" s="76">
        <v>2.8878890510755699</v>
      </c>
      <c r="BC46" s="76">
        <v>1.7788299415224001E-2</v>
      </c>
      <c r="BD46" s="76">
        <v>635.61932744258297</v>
      </c>
      <c r="BE46" s="76">
        <v>18.727449121733699</v>
      </c>
      <c r="BF46" s="76">
        <v>1926.0949009959299</v>
      </c>
      <c r="BG46" s="76">
        <v>54.203191153954201</v>
      </c>
      <c r="BH46" s="76">
        <v>10.7748103781477</v>
      </c>
      <c r="BI46" s="76">
        <v>2752.0284039749299</v>
      </c>
      <c r="BJ46" s="76">
        <v>392.513700602749</v>
      </c>
      <c r="BK46" s="76">
        <v>2.62468020315591</v>
      </c>
      <c r="BL46" s="76">
        <v>50.8214486967928</v>
      </c>
      <c r="BM46" s="76">
        <v>8.1293968008730205E-2</v>
      </c>
      <c r="BN46" s="76">
        <v>448.50246212801102</v>
      </c>
      <c r="BO46" s="76">
        <v>5633.6996270114996</v>
      </c>
      <c r="BP46" s="76">
        <v>0</v>
      </c>
      <c r="BQ46" s="76">
        <v>70.046869874264303</v>
      </c>
      <c r="BR46" s="76">
        <v>1044.6394403109</v>
      </c>
      <c r="BS46" s="76">
        <v>0</v>
      </c>
      <c r="BT46" s="76">
        <v>2751.4589016878199</v>
      </c>
      <c r="BU46" s="76">
        <v>28087.2304126501</v>
      </c>
      <c r="BV46" s="76">
        <v>656.72604251128996</v>
      </c>
      <c r="BW46" s="76"/>
      <c r="BX46" s="69">
        <f t="shared" si="7"/>
        <v>-1.3192845873867101E-4</v>
      </c>
      <c r="BY46" s="69">
        <f t="shared" si="8"/>
        <v>-1.4539694521097655E-4</v>
      </c>
      <c r="BZ46" s="69">
        <f t="shared" si="9"/>
        <v>-1.3820182526475786E-4</v>
      </c>
      <c r="CA46" s="69">
        <f t="shared" si="10"/>
        <v>-7.3783970023404423E-5</v>
      </c>
      <c r="CB46" s="69">
        <f t="shared" si="11"/>
        <v>-7.7762998462289497E-5</v>
      </c>
      <c r="CC46" s="69">
        <f t="shared" si="12"/>
        <v>-8.8996319583693656E-5</v>
      </c>
      <c r="CD46" s="69">
        <f t="shared" si="13"/>
        <v>-1.848210017583876E-4</v>
      </c>
    </row>
    <row r="47" spans="1:82">
      <c r="A47" s="94" t="s">
        <v>455</v>
      </c>
      <c r="B47" s="76">
        <v>5748.5349008474795</v>
      </c>
      <c r="C47" s="76">
        <v>112.476477300577</v>
      </c>
      <c r="D47" s="76">
        <v>263.46198290001098</v>
      </c>
      <c r="E47" s="76">
        <v>575.50494946914705</v>
      </c>
      <c r="F47" s="76">
        <v>489.98946547047501</v>
      </c>
      <c r="G47" s="76">
        <v>35.783509344627802</v>
      </c>
      <c r="H47" s="76">
        <v>2382.9482720948399</v>
      </c>
      <c r="I47" s="94"/>
      <c r="J47" s="94" t="s">
        <v>455</v>
      </c>
      <c r="K47" s="76">
        <v>120.569365814408</v>
      </c>
      <c r="L47" s="76">
        <v>73.038441004077995</v>
      </c>
      <c r="M47" s="76">
        <v>147.56948652585601</v>
      </c>
      <c r="N47" s="76">
        <v>147.56948652585601</v>
      </c>
      <c r="O47" s="76">
        <v>280.79827015840198</v>
      </c>
      <c r="P47" s="76">
        <v>0.12785262320051499</v>
      </c>
      <c r="Q47" s="76">
        <v>35.2500477779192</v>
      </c>
      <c r="R47" s="76">
        <v>513.48276152725202</v>
      </c>
      <c r="S47" s="76">
        <v>5748.5335052938399</v>
      </c>
      <c r="T47" s="76">
        <v>135.84112144975199</v>
      </c>
      <c r="U47" s="76">
        <v>99.213098726810898</v>
      </c>
      <c r="V47" s="76">
        <v>23.5216497718156</v>
      </c>
      <c r="W47" s="76">
        <v>0.571229761788698</v>
      </c>
      <c r="X47" s="76">
        <v>92.013443055082504</v>
      </c>
      <c r="Y47" s="76">
        <v>158.57633781259099</v>
      </c>
      <c r="Z47" s="76">
        <v>158.57633781259099</v>
      </c>
      <c r="AA47" s="76">
        <v>1207796.4502256899</v>
      </c>
      <c r="AB47" s="76">
        <v>0</v>
      </c>
      <c r="AC47" s="76">
        <v>41.512364984023101</v>
      </c>
      <c r="AD47" s="76">
        <v>10.130185987645801</v>
      </c>
      <c r="AE47" s="76">
        <v>15.105404257762199</v>
      </c>
      <c r="AF47" s="76">
        <v>48.490426840822899</v>
      </c>
      <c r="AG47" s="76">
        <v>63.457514749597898</v>
      </c>
      <c r="AH47" s="76">
        <v>0</v>
      </c>
      <c r="AI47" s="76">
        <v>112.476449475024</v>
      </c>
      <c r="AJ47" s="76">
        <v>0</v>
      </c>
      <c r="AK47" s="76">
        <v>2559.3233041772</v>
      </c>
      <c r="AL47" s="76">
        <v>237.11568535634899</v>
      </c>
      <c r="AM47" s="76">
        <v>26.346212660041701</v>
      </c>
      <c r="AN47" s="76">
        <v>263.46189801639099</v>
      </c>
      <c r="AO47" s="76">
        <v>0</v>
      </c>
      <c r="AP47" s="76">
        <v>115.47886870423299</v>
      </c>
      <c r="AQ47" s="76">
        <v>0.10305373203922</v>
      </c>
      <c r="AR47" s="76">
        <v>613.85316535623895</v>
      </c>
      <c r="AS47" s="76">
        <v>1.17389215286848</v>
      </c>
      <c r="AT47" s="76">
        <v>17.728378673589098</v>
      </c>
      <c r="AU47" s="76">
        <v>30.323674079708098</v>
      </c>
      <c r="AV47" s="76">
        <v>7.3077280709006404E-2</v>
      </c>
      <c r="AW47" s="76">
        <v>0</v>
      </c>
      <c r="AX47" s="76">
        <v>13.6683392527433</v>
      </c>
      <c r="AY47" s="76">
        <v>575.51235138135996</v>
      </c>
      <c r="AZ47" s="76">
        <v>489.99688143862602</v>
      </c>
      <c r="BA47" s="76">
        <v>85.515469942734896</v>
      </c>
      <c r="BB47" s="76">
        <v>0.20621693502427799</v>
      </c>
      <c r="BC47" s="76">
        <v>1.5049120080248199E-3</v>
      </c>
      <c r="BD47" s="76">
        <v>52.644020216383602</v>
      </c>
      <c r="BE47" s="76">
        <v>1.2747313163246701</v>
      </c>
      <c r="BF47" s="76">
        <v>150.105362963452</v>
      </c>
      <c r="BG47" s="76">
        <v>3.7347519987654101</v>
      </c>
      <c r="BH47" s="76">
        <v>0.74610865093668799</v>
      </c>
      <c r="BI47" s="76">
        <v>214.47284545048601</v>
      </c>
      <c r="BJ47" s="76">
        <v>33.078212539877498</v>
      </c>
      <c r="BK47" s="76">
        <v>0.214958944867915</v>
      </c>
      <c r="BL47" s="76">
        <v>3.5195600765003801</v>
      </c>
      <c r="BM47" s="76">
        <v>6.4048022178497203E-3</v>
      </c>
      <c r="BN47" s="76">
        <v>35.783474338751198</v>
      </c>
      <c r="BO47" s="76">
        <v>452.30180586171298</v>
      </c>
      <c r="BP47" s="76">
        <v>0</v>
      </c>
      <c r="BQ47" s="76">
        <v>7.0010094499901703</v>
      </c>
      <c r="BR47" s="76">
        <v>87.948450511505101</v>
      </c>
      <c r="BS47" s="76">
        <v>0</v>
      </c>
      <c r="BT47" s="76">
        <v>223.13043302012201</v>
      </c>
      <c r="BU47" s="76">
        <v>2382.94755435771</v>
      </c>
      <c r="BV47" s="76">
        <v>53.664333327870203</v>
      </c>
      <c r="BW47" s="76"/>
      <c r="BX47" s="69">
        <f t="shared" si="7"/>
        <v>-2.4276683776629478E-7</v>
      </c>
      <c r="BY47" s="69">
        <f t="shared" si="8"/>
        <v>-2.4738997586567123E-7</v>
      </c>
      <c r="BZ47" s="69">
        <f t="shared" si="9"/>
        <v>-3.2218545938341507E-7</v>
      </c>
      <c r="CA47" s="69">
        <f t="shared" si="10"/>
        <v>1.2861596098766122E-5</v>
      </c>
      <c r="CB47" s="69">
        <f t="shared" si="11"/>
        <v>1.5134954266593433E-5</v>
      </c>
      <c r="CC47" s="69">
        <f t="shared" si="12"/>
        <v>-9.7826840479521123E-7</v>
      </c>
      <c r="CD47" s="69">
        <f t="shared" si="13"/>
        <v>-3.0119710876412305E-7</v>
      </c>
    </row>
    <row r="48" spans="1:82" s="44" customFormat="1">
      <c r="A48" s="44" t="s">
        <v>397</v>
      </c>
      <c r="B48" s="77">
        <v>192886.92485637899</v>
      </c>
      <c r="C48" s="77">
        <v>3471.1102652097402</v>
      </c>
      <c r="D48" s="77">
        <v>9785.3708287650097</v>
      </c>
      <c r="E48" s="77">
        <v>21629.498016931499</v>
      </c>
      <c r="F48" s="77">
        <v>15905.9344460176</v>
      </c>
      <c r="G48" s="77">
        <v>1087.13814676123</v>
      </c>
      <c r="H48" s="77">
        <v>78351.324993211805</v>
      </c>
      <c r="J48" s="44" t="s">
        <v>397</v>
      </c>
      <c r="K48" s="76">
        <v>4086.6117048542901</v>
      </c>
      <c r="L48" s="76">
        <v>2397.9164492712498</v>
      </c>
      <c r="M48" s="76">
        <v>4817.2141872695502</v>
      </c>
      <c r="N48" s="76">
        <v>4817.2141872695502</v>
      </c>
      <c r="O48" s="76">
        <v>9155.7227063302907</v>
      </c>
      <c r="P48" s="76">
        <v>4.15431669917756</v>
      </c>
      <c r="Q48" s="76">
        <v>1167.16566076399</v>
      </c>
      <c r="R48" s="76">
        <v>16893.573162309902</v>
      </c>
      <c r="S48" s="76">
        <v>192861.963599045</v>
      </c>
      <c r="T48" s="76">
        <v>4463.6874075528003</v>
      </c>
      <c r="U48" s="76">
        <v>3250.4122595317199</v>
      </c>
      <c r="V48" s="76">
        <v>776.29364983172195</v>
      </c>
      <c r="W48" s="76">
        <v>19.3613742083331</v>
      </c>
      <c r="X48" s="76">
        <v>3118.7294532282799</v>
      </c>
      <c r="Y48" s="76">
        <v>5250.4408360278003</v>
      </c>
      <c r="Z48" s="76">
        <v>5250.4408360278003</v>
      </c>
      <c r="AA48" s="76">
        <v>39203838.335016496</v>
      </c>
      <c r="AB48" s="76">
        <v>0</v>
      </c>
      <c r="AC48" s="76">
        <v>1359.90793673708</v>
      </c>
      <c r="AD48" s="76">
        <v>333.60736742800401</v>
      </c>
      <c r="AE48" s="76">
        <v>491.903233833201</v>
      </c>
      <c r="AF48" s="76">
        <v>1612.8160301216601</v>
      </c>
      <c r="AG48" s="76">
        <v>2150.8465477135201</v>
      </c>
      <c r="AH48" s="76">
        <v>0</v>
      </c>
      <c r="AI48" s="76">
        <v>3470.6190488378802</v>
      </c>
      <c r="AJ48" s="76">
        <v>0</v>
      </c>
      <c r="AK48" s="76">
        <v>84126.057104559601</v>
      </c>
      <c r="AL48" s="76">
        <v>8805.6232698512395</v>
      </c>
      <c r="AM48" s="76">
        <v>978.40262487585096</v>
      </c>
      <c r="AN48" s="76">
        <v>9784.0258947270904</v>
      </c>
      <c r="AO48" s="76">
        <v>0</v>
      </c>
      <c r="AP48" s="76">
        <v>3819.75334949227</v>
      </c>
      <c r="AQ48" s="76">
        <v>3.4531656546349399</v>
      </c>
      <c r="AR48" s="76">
        <v>20034.715638285299</v>
      </c>
      <c r="AS48" s="76">
        <v>35.612257068293601</v>
      </c>
      <c r="AT48" s="76">
        <v>640.94771420272605</v>
      </c>
      <c r="AU48" s="76">
        <v>1041.08954976107</v>
      </c>
      <c r="AV48" s="76">
        <v>2.3127571999095999</v>
      </c>
      <c r="AW48" s="76">
        <v>0</v>
      </c>
      <c r="AX48" s="76">
        <v>494.916697337367</v>
      </c>
      <c r="AY48" s="76">
        <v>21627.965782378698</v>
      </c>
      <c r="AZ48" s="76">
        <v>15904.712564457401</v>
      </c>
      <c r="BA48" s="76">
        <v>5723.2532179213604</v>
      </c>
      <c r="BB48" s="76">
        <v>7.1580309175085599</v>
      </c>
      <c r="BC48" s="76">
        <v>4.5143878481235897E-2</v>
      </c>
      <c r="BD48" s="76">
        <v>1608.0316944614401</v>
      </c>
      <c r="BE48" s="76">
        <v>46.137887021390299</v>
      </c>
      <c r="BF48" s="76">
        <v>4830.4886185287396</v>
      </c>
      <c r="BG48" s="76">
        <v>133.74086619818399</v>
      </c>
      <c r="BH48" s="76">
        <v>26.602323650633501</v>
      </c>
      <c r="BI48" s="76">
        <v>6901.86573510364</v>
      </c>
      <c r="BJ48" s="76">
        <v>1085.9267954872601</v>
      </c>
      <c r="BK48" s="76">
        <v>6.6292046287140902</v>
      </c>
      <c r="BL48" s="76">
        <v>125.476729739799</v>
      </c>
      <c r="BM48" s="76">
        <v>0.20418910486835601</v>
      </c>
      <c r="BN48" s="76">
        <v>1087.03915928063</v>
      </c>
      <c r="BO48" s="76">
        <v>14696.674390899099</v>
      </c>
      <c r="BP48" s="76">
        <v>0</v>
      </c>
      <c r="BQ48" s="76">
        <v>237.26416611224701</v>
      </c>
      <c r="BR48" s="76">
        <v>2886.68278618657</v>
      </c>
      <c r="BS48" s="76">
        <v>0</v>
      </c>
      <c r="BT48" s="76">
        <v>7266.0250804327998</v>
      </c>
      <c r="BU48" s="76">
        <v>78337.939211516903</v>
      </c>
      <c r="BV48" s="76">
        <v>1750.3892405188601</v>
      </c>
      <c r="BW48" s="77"/>
      <c r="BX48" s="64">
        <f t="shared" si="7"/>
        <v>-1.2940875776089791E-4</v>
      </c>
      <c r="BY48" s="64">
        <f t="shared" si="8"/>
        <v>-1.4151563457472297E-4</v>
      </c>
      <c r="BZ48" s="64">
        <f t="shared" si="9"/>
        <v>-1.3744333878137175E-4</v>
      </c>
      <c r="CA48" s="64">
        <f t="shared" si="10"/>
        <v>-7.0840042223855156E-5</v>
      </c>
      <c r="CB48" s="64">
        <f t="shared" si="11"/>
        <v>-7.6819225198368211E-5</v>
      </c>
      <c r="CC48" s="64">
        <f t="shared" si="12"/>
        <v>-9.1053267604439188E-5</v>
      </c>
      <c r="CD48" s="64">
        <f t="shared" si="13"/>
        <v>-1.7084308014014854E-4</v>
      </c>
    </row>
    <row r="49" spans="1:82">
      <c r="A49" s="94" t="s">
        <v>456</v>
      </c>
      <c r="B49" s="76">
        <v>672517.408167772</v>
      </c>
      <c r="C49" s="76">
        <v>11300.545942180799</v>
      </c>
      <c r="D49" s="76">
        <v>32952.119463441799</v>
      </c>
      <c r="E49" s="76">
        <v>113321.019535951</v>
      </c>
      <c r="F49" s="76">
        <v>69843.9605777041</v>
      </c>
      <c r="G49" s="76">
        <v>4016.4159375617501</v>
      </c>
      <c r="H49" s="76">
        <v>222701.87280109001</v>
      </c>
      <c r="I49" s="94"/>
      <c r="J49" s="94" t="s">
        <v>456</v>
      </c>
      <c r="K49" s="76">
        <v>35812.029818039096</v>
      </c>
      <c r="L49" s="76">
        <v>6191.7263440507604</v>
      </c>
      <c r="M49" s="76">
        <v>6996.5927265731398</v>
      </c>
      <c r="N49" s="76">
        <v>6996.5927265731398</v>
      </c>
      <c r="O49" s="76">
        <v>11202.815189991999</v>
      </c>
      <c r="P49" s="76">
        <v>2.2176465458271601</v>
      </c>
      <c r="Q49" s="76">
        <v>4959.42516598983</v>
      </c>
      <c r="R49" s="76">
        <v>50610.908230035398</v>
      </c>
      <c r="S49" s="76">
        <v>672509.69732568297</v>
      </c>
      <c r="T49" s="76">
        <v>12294.592498461199</v>
      </c>
      <c r="U49" s="76">
        <v>7044.9568862716997</v>
      </c>
      <c r="V49" s="76">
        <v>2803.7765379461598</v>
      </c>
      <c r="W49" s="76">
        <v>169.66883876926801</v>
      </c>
      <c r="X49" s="76">
        <v>27330.226438233502</v>
      </c>
      <c r="Y49" s="76">
        <v>22273.041051264099</v>
      </c>
      <c r="Z49" s="76">
        <v>22273.041051264099</v>
      </c>
      <c r="AA49" s="76">
        <v>172160043.16050601</v>
      </c>
      <c r="AB49" s="76">
        <v>0</v>
      </c>
      <c r="AC49" s="76">
        <v>2924.4094808663299</v>
      </c>
      <c r="AD49" s="76">
        <v>1063.1054121341599</v>
      </c>
      <c r="AE49" s="76">
        <v>478.17196902109299</v>
      </c>
      <c r="AF49" s="76">
        <v>8268.7888149439605</v>
      </c>
      <c r="AG49" s="76">
        <v>18848.4204049949</v>
      </c>
      <c r="AH49" s="76">
        <v>0</v>
      </c>
      <c r="AI49" s="76">
        <v>11300.4411927236</v>
      </c>
      <c r="AJ49" s="76">
        <v>0</v>
      </c>
      <c r="AK49" s="76">
        <v>237162.102202637</v>
      </c>
      <c r="AL49" s="76">
        <v>29656.4747982605</v>
      </c>
      <c r="AM49" s="76">
        <v>3295.16418543295</v>
      </c>
      <c r="AN49" s="76">
        <v>32951.638983693498</v>
      </c>
      <c r="AO49" s="76">
        <v>0</v>
      </c>
      <c r="AP49" s="76">
        <v>15474.039080497399</v>
      </c>
      <c r="AQ49" s="76">
        <v>11.2609478604694</v>
      </c>
      <c r="AR49" s="76">
        <v>28359.8871855652</v>
      </c>
      <c r="AS49" s="76">
        <v>246.297665438141</v>
      </c>
      <c r="AT49" s="76">
        <v>450.48863373402298</v>
      </c>
      <c r="AU49" s="76">
        <v>2521.2757112386098</v>
      </c>
      <c r="AV49" s="76">
        <v>12.2950577652849</v>
      </c>
      <c r="AW49" s="76">
        <v>0</v>
      </c>
      <c r="AX49" s="76">
        <v>323.400189474032</v>
      </c>
      <c r="AY49" s="76">
        <v>113323.98267734</v>
      </c>
      <c r="AZ49" s="76">
        <v>69847.102092013403</v>
      </c>
      <c r="BA49" s="76">
        <v>43476.880585327097</v>
      </c>
      <c r="BB49" s="76">
        <v>14.670993507829101</v>
      </c>
      <c r="BC49" s="76">
        <v>0.331919947970921</v>
      </c>
      <c r="BD49" s="76">
        <v>10697.4779372784</v>
      </c>
      <c r="BE49" s="76">
        <v>30.7577834659964</v>
      </c>
      <c r="BF49" s="76">
        <v>22720.501488891401</v>
      </c>
      <c r="BG49" s="76">
        <v>135.623140805899</v>
      </c>
      <c r="BH49" s="76">
        <v>30.761723867788799</v>
      </c>
      <c r="BI49" s="76">
        <v>32463.748308448601</v>
      </c>
      <c r="BJ49" s="76">
        <v>2792.1867832565899</v>
      </c>
      <c r="BK49" s="76">
        <v>41.676979651008303</v>
      </c>
      <c r="BL49" s="76">
        <v>145.50325691892999</v>
      </c>
      <c r="BM49" s="76">
        <v>1.03035371892171</v>
      </c>
      <c r="BN49" s="76">
        <v>4016.3680733874498</v>
      </c>
      <c r="BO49" s="76">
        <v>7845.3248178028898</v>
      </c>
      <c r="BP49" s="76">
        <v>0</v>
      </c>
      <c r="BQ49" s="76">
        <v>2073.5083026207899</v>
      </c>
      <c r="BR49" s="76">
        <v>7307.5213581565704</v>
      </c>
      <c r="BS49" s="76">
        <v>0</v>
      </c>
      <c r="BT49" s="76">
        <v>7030.1723624092301</v>
      </c>
      <c r="BU49" s="76">
        <v>222699.198184604</v>
      </c>
      <c r="BV49" s="76">
        <v>2261.8636390812699</v>
      </c>
      <c r="BW49" s="76"/>
      <c r="BX49" s="64">
        <f t="shared" si="7"/>
        <v>-1.1465639395174461E-5</v>
      </c>
      <c r="BY49" s="64">
        <f t="shared" si="8"/>
        <v>-9.2694156313670399E-6</v>
      </c>
      <c r="BZ49" s="64">
        <f t="shared" si="9"/>
        <v>-1.4581148530801194E-5</v>
      </c>
      <c r="CA49" s="64">
        <f t="shared" si="10"/>
        <v>2.6148206229841778E-5</v>
      </c>
      <c r="CB49" s="64">
        <f t="shared" si="11"/>
        <v>4.4979040182129228E-5</v>
      </c>
      <c r="CC49" s="64">
        <f t="shared" si="12"/>
        <v>-1.1917135835609419E-5</v>
      </c>
      <c r="CD49" s="64">
        <f t="shared" si="13"/>
        <v>-1.2009851791401971E-5</v>
      </c>
    </row>
    <row r="50" spans="1:82" s="95" customFormat="1">
      <c r="A50" s="95" t="s">
        <v>457</v>
      </c>
      <c r="B50" s="70">
        <v>9055.8655288337395</v>
      </c>
      <c r="C50" s="70">
        <v>161.57774409613501</v>
      </c>
      <c r="D50" s="70">
        <v>427.62812500038001</v>
      </c>
      <c r="E50" s="70">
        <v>1262.34410385663</v>
      </c>
      <c r="F50" s="70">
        <v>1028.0490428115299</v>
      </c>
      <c r="G50" s="70">
        <v>75.381667160785597</v>
      </c>
      <c r="H50" s="70">
        <v>2044.67691901892</v>
      </c>
      <c r="J50" s="95" t="s">
        <v>457</v>
      </c>
      <c r="K50" s="70">
        <v>129.611381391072</v>
      </c>
      <c r="L50" s="70">
        <v>61.994448527199403</v>
      </c>
      <c r="M50" s="70">
        <v>119.380085234102</v>
      </c>
      <c r="N50" s="70">
        <v>119.380085234102</v>
      </c>
      <c r="O50" s="70">
        <v>224.909771465467</v>
      </c>
      <c r="P50" s="70">
        <v>9.9332956419469001E-2</v>
      </c>
      <c r="Q50" s="70">
        <v>32.020704767880197</v>
      </c>
      <c r="R50" s="70">
        <v>443.38695212370101</v>
      </c>
      <c r="S50" s="70">
        <v>9055.8628504659991</v>
      </c>
      <c r="T50" s="70">
        <v>116.131013949017</v>
      </c>
      <c r="U50" s="70">
        <v>82.755899413531907</v>
      </c>
      <c r="V50" s="70">
        <v>20.8279726921639</v>
      </c>
      <c r="W50" s="70">
        <v>0.61406789190376798</v>
      </c>
      <c r="X50" s="70">
        <v>98.913913009336497</v>
      </c>
      <c r="Y50" s="70">
        <v>144.00879521915101</v>
      </c>
      <c r="Z50" s="70">
        <v>144.00879521915101</v>
      </c>
      <c r="AA50" s="70">
        <v>2534083.0439436198</v>
      </c>
      <c r="AB50" s="70">
        <v>0</v>
      </c>
      <c r="AC50" s="70">
        <v>34.601569450599399</v>
      </c>
      <c r="AD50" s="70">
        <v>8.8161828338191199</v>
      </c>
      <c r="AE50" s="70">
        <v>11.9662639290963</v>
      </c>
      <c r="AF50" s="70">
        <v>45.589703423822002</v>
      </c>
      <c r="AG50" s="70">
        <v>68.216455205335095</v>
      </c>
      <c r="AH50" s="70">
        <v>0</v>
      </c>
      <c r="AI50" s="70">
        <v>161.57770026069599</v>
      </c>
      <c r="AJ50" s="70">
        <v>0</v>
      </c>
      <c r="AK50" s="70">
        <v>2193.8615744307899</v>
      </c>
      <c r="AL50" s="70">
        <v>384.865171337709</v>
      </c>
      <c r="AM50" s="70">
        <v>42.7628123877709</v>
      </c>
      <c r="AN50" s="70">
        <v>427.62798372548002</v>
      </c>
      <c r="AO50" s="70">
        <v>0</v>
      </c>
      <c r="AP50" s="70">
        <v>104.075729578476</v>
      </c>
      <c r="AQ50" s="70">
        <v>0.182178914554363</v>
      </c>
      <c r="AR50" s="70">
        <v>495.79903580737101</v>
      </c>
      <c r="AS50" s="70">
        <v>3.2470017352579599</v>
      </c>
      <c r="AT50" s="70">
        <v>16.579315554159301</v>
      </c>
      <c r="AU50" s="70">
        <v>45.740310862723703</v>
      </c>
      <c r="AV50" s="70">
        <v>0.17197493884929699</v>
      </c>
      <c r="AW50" s="70">
        <v>0</v>
      </c>
      <c r="AX50" s="70">
        <v>12.544934831373901</v>
      </c>
      <c r="AY50" s="70">
        <v>1262.3859368527101</v>
      </c>
      <c r="AZ50" s="70">
        <v>1028.0909306522101</v>
      </c>
      <c r="BA50" s="70">
        <v>234.29500620049899</v>
      </c>
      <c r="BB50" s="70">
        <v>0.28648527180233302</v>
      </c>
      <c r="BC50" s="70">
        <v>4.3231514299729304E-3</v>
      </c>
      <c r="BD50" s="70">
        <v>142.15983636193201</v>
      </c>
      <c r="BE50" s="70">
        <v>1.1758867643314199</v>
      </c>
      <c r="BF50" s="70">
        <v>328.08587145951401</v>
      </c>
      <c r="BG50" s="70">
        <v>3.8969791056950802</v>
      </c>
      <c r="BH50" s="70">
        <v>0.81493200163141999</v>
      </c>
      <c r="BI50" s="70">
        <v>468.77759420625301</v>
      </c>
      <c r="BJ50" s="70">
        <v>28.0637720381214</v>
      </c>
      <c r="BK50" s="70">
        <v>0.56058196034987295</v>
      </c>
      <c r="BL50" s="70">
        <v>3.8481198906507501</v>
      </c>
      <c r="BM50" s="70">
        <v>1.46036417048341E-2</v>
      </c>
      <c r="BN50" s="70">
        <v>75.381657183485103</v>
      </c>
      <c r="BO50" s="70">
        <v>351.40796989695798</v>
      </c>
      <c r="BP50" s="70">
        <v>0</v>
      </c>
      <c r="BQ50" s="70">
        <v>7.5196950553911197</v>
      </c>
      <c r="BR50" s="70">
        <v>74.492103520853803</v>
      </c>
      <c r="BS50" s="70">
        <v>0</v>
      </c>
      <c r="BT50" s="70">
        <v>176.72487544841599</v>
      </c>
      <c r="BU50" s="70">
        <v>2044.67626845682</v>
      </c>
      <c r="BV50" s="70">
        <v>43.112152336104501</v>
      </c>
      <c r="BW50" s="70"/>
      <c r="BX50" s="63">
        <f t="shared" ref="BX50:BX57" si="14">IF(B50&lt;&gt;0,(S50-B50)/B50,"")</f>
        <v>-2.9576054677986278E-7</v>
      </c>
      <c r="BY50" s="63">
        <f t="shared" ref="BY50:BY57" si="15">IF(C50&lt;&gt;0,(AI50-C50)/C50,"")</f>
        <v>-2.7129626831191026E-7</v>
      </c>
      <c r="BZ50" s="63">
        <f t="shared" ref="BZ50:BZ57" si="16">IF(D50&lt;&gt;0,(AN50-D50)/D50,"")</f>
        <v>-3.3036858833396331E-7</v>
      </c>
      <c r="CA50" s="63">
        <f t="shared" ref="CA50:CA57" si="17">IF(E50&lt;&gt;0,(AY50-E50)/E50,"")</f>
        <v>3.3139138490265326E-5</v>
      </c>
      <c r="CB50" s="63">
        <f t="shared" ref="CB50:CB57" si="18">IF(F50&lt;&gt;0,(AZ50-F50)/F50,"")</f>
        <v>4.0744982910145123E-5</v>
      </c>
      <c r="CC50" s="63">
        <f t="shared" ref="CC50:CC57" si="19">IF(G50&lt;&gt;0,(BN50-G50)/G50,"")</f>
        <v>-1.3235712168670474E-7</v>
      </c>
      <c r="CD50" s="63">
        <f t="shared" ref="CD50:CD57" si="20">IF(H50&lt;&gt;0,(BU50-H50)/H50,"")</f>
        <v>-3.1817354317054393E-7</v>
      </c>
    </row>
    <row r="51" spans="1:82">
      <c r="A51" s="94" t="s">
        <v>515</v>
      </c>
      <c r="B51" s="76">
        <v>9970.4130835302603</v>
      </c>
      <c r="C51" s="76">
        <v>178.84019797119399</v>
      </c>
      <c r="D51" s="76">
        <v>438.26596517731002</v>
      </c>
      <c r="E51" s="76">
        <v>1568.27652403046</v>
      </c>
      <c r="F51" s="76">
        <v>1124.2928983315301</v>
      </c>
      <c r="G51" s="76">
        <v>73.470292151092195</v>
      </c>
      <c r="H51" s="76">
        <v>2914.82907955674</v>
      </c>
      <c r="I51" s="94"/>
      <c r="J51" s="94" t="s">
        <v>515</v>
      </c>
      <c r="K51" s="76">
        <v>481.287445582499</v>
      </c>
      <c r="L51" s="76">
        <v>80.716845274995705</v>
      </c>
      <c r="M51" s="76">
        <v>88.099693382510296</v>
      </c>
      <c r="N51" s="76">
        <v>88.099693382510296</v>
      </c>
      <c r="O51" s="76">
        <v>138.935388791977</v>
      </c>
      <c r="P51" s="76">
        <v>2.40475817408356E-2</v>
      </c>
      <c r="Q51" s="76">
        <v>65.763972406471595</v>
      </c>
      <c r="R51" s="76">
        <v>663.76955416220505</v>
      </c>
      <c r="S51" s="76">
        <v>9970.4101015779506</v>
      </c>
      <c r="T51" s="76">
        <v>160.71454983550601</v>
      </c>
      <c r="U51" s="76">
        <v>91.069511773349404</v>
      </c>
      <c r="V51" s="76">
        <v>37.007388339717899</v>
      </c>
      <c r="W51" s="76">
        <v>2.2802298341529799</v>
      </c>
      <c r="X51" s="76">
        <v>367.29822992774302</v>
      </c>
      <c r="Y51" s="76">
        <v>295.33680367495901</v>
      </c>
      <c r="Z51" s="76">
        <v>295.33680367495901</v>
      </c>
      <c r="AA51" s="76">
        <v>2771318.8758235602</v>
      </c>
      <c r="AB51" s="76">
        <v>0</v>
      </c>
      <c r="AC51" s="76">
        <v>37.787855938966104</v>
      </c>
      <c r="AD51" s="76">
        <v>13.974140675284399</v>
      </c>
      <c r="AE51" s="76">
        <v>5.7810412732548597</v>
      </c>
      <c r="AF51" s="76">
        <v>110.13907681399</v>
      </c>
      <c r="AG51" s="76">
        <v>253.308986854235</v>
      </c>
      <c r="AH51" s="76">
        <v>0</v>
      </c>
      <c r="AI51" s="76">
        <v>178.84015347475901</v>
      </c>
      <c r="AJ51" s="76">
        <v>0</v>
      </c>
      <c r="AK51" s="76">
        <v>3103.0941936870599</v>
      </c>
      <c r="AL51" s="76">
        <v>394.43923936132097</v>
      </c>
      <c r="AM51" s="76">
        <v>43.826607611457398</v>
      </c>
      <c r="AN51" s="76">
        <v>438.26584697277798</v>
      </c>
      <c r="AO51" s="76">
        <v>0</v>
      </c>
      <c r="AP51" s="76">
        <v>204.92937533777501</v>
      </c>
      <c r="AQ51" s="76">
        <v>0.17956567480723301</v>
      </c>
      <c r="AR51" s="76">
        <v>356.35155224987102</v>
      </c>
      <c r="AS51" s="76">
        <v>4.00402847048837</v>
      </c>
      <c r="AT51" s="76">
        <v>6.2185126440582703</v>
      </c>
      <c r="AU51" s="76">
        <v>39.689713641649703</v>
      </c>
      <c r="AV51" s="76">
        <v>0.19885180321544099</v>
      </c>
      <c r="AW51" s="76">
        <v>0</v>
      </c>
      <c r="AX51" s="76">
        <v>4.3974317432497196</v>
      </c>
      <c r="AY51" s="76">
        <v>1568.3374584378</v>
      </c>
      <c r="AZ51" s="76">
        <v>1124.35395683669</v>
      </c>
      <c r="BA51" s="76">
        <v>443.98350160110601</v>
      </c>
      <c r="BB51" s="76">
        <v>0.228838290756571</v>
      </c>
      <c r="BC51" s="76">
        <v>5.4014431455546496E-3</v>
      </c>
      <c r="BD51" s="76">
        <v>173.789918891957</v>
      </c>
      <c r="BE51" s="76">
        <v>0.420017886208435</v>
      </c>
      <c r="BF51" s="76">
        <v>366.39859730925798</v>
      </c>
      <c r="BG51" s="76">
        <v>1.98578200918225</v>
      </c>
      <c r="BH51" s="76">
        <v>0.45757333972673703</v>
      </c>
      <c r="BI51" s="76">
        <v>523.52169722823896</v>
      </c>
      <c r="BJ51" s="76">
        <v>36.392865888412103</v>
      </c>
      <c r="BK51" s="76">
        <v>0.67637916224364303</v>
      </c>
      <c r="BL51" s="76">
        <v>2.16500296080733</v>
      </c>
      <c r="BM51" s="76">
        <v>1.6644337703996401E-2</v>
      </c>
      <c r="BN51" s="76">
        <v>73.470285968132202</v>
      </c>
      <c r="BO51" s="76">
        <v>85.072769444812195</v>
      </c>
      <c r="BP51" s="76">
        <v>0</v>
      </c>
      <c r="BQ51" s="76">
        <v>27.8655122390652</v>
      </c>
      <c r="BR51" s="76">
        <v>95.179020700092906</v>
      </c>
      <c r="BS51" s="76">
        <v>0</v>
      </c>
      <c r="BT51" s="76">
        <v>84.943677050083494</v>
      </c>
      <c r="BU51" s="76">
        <v>2914.8284666302902</v>
      </c>
      <c r="BV51" s="76">
        <v>28.196046231230099</v>
      </c>
      <c r="BW51" s="76"/>
      <c r="BX51" s="64">
        <f t="shared" si="14"/>
        <v>-2.9908011681442715E-7</v>
      </c>
      <c r="BY51" s="64">
        <f t="shared" si="15"/>
        <v>-2.4880555650147092E-7</v>
      </c>
      <c r="BZ51" s="64">
        <f t="shared" si="16"/>
        <v>-2.6970958603993409E-7</v>
      </c>
      <c r="CA51" s="64">
        <f t="shared" si="17"/>
        <v>3.8854377022380571E-5</v>
      </c>
      <c r="CB51" s="64">
        <f t="shared" si="18"/>
        <v>5.4308361504884244E-5</v>
      </c>
      <c r="CC51" s="64">
        <f t="shared" si="19"/>
        <v>-8.4155919513276264E-8</v>
      </c>
      <c r="CD51" s="64">
        <f t="shared" si="20"/>
        <v>-2.1027869320867673E-7</v>
      </c>
    </row>
    <row r="52" spans="1:82">
      <c r="A52" s="94" t="s">
        <v>516</v>
      </c>
      <c r="B52" s="76">
        <v>155058.28289974199</v>
      </c>
      <c r="C52" s="76">
        <v>2240.2942766641399</v>
      </c>
      <c r="D52" s="76">
        <v>9108.2292821949195</v>
      </c>
      <c r="E52" s="76">
        <v>30544.4492440543</v>
      </c>
      <c r="F52" s="76">
        <v>15329.435687699701</v>
      </c>
      <c r="G52" s="76">
        <v>700.79135119978002</v>
      </c>
      <c r="H52" s="76">
        <v>51770.672975900197</v>
      </c>
      <c r="I52" s="94"/>
      <c r="J52" s="94" t="s">
        <v>516</v>
      </c>
      <c r="K52" s="76">
        <v>9309.6805649659509</v>
      </c>
      <c r="L52" s="76">
        <v>1413.9456363005299</v>
      </c>
      <c r="M52" s="76">
        <v>1353.9430854657101</v>
      </c>
      <c r="N52" s="76">
        <v>1353.9430854657101</v>
      </c>
      <c r="O52" s="76">
        <v>2001.04481124935</v>
      </c>
      <c r="P52" s="76">
        <v>0.12520808411602899</v>
      </c>
      <c r="Q52" s="76">
        <v>1219.70115009296</v>
      </c>
      <c r="R52" s="76">
        <v>11870.6551194024</v>
      </c>
      <c r="S52" s="76">
        <v>155057.48757750599</v>
      </c>
      <c r="T52" s="76">
        <v>2842.0402158348502</v>
      </c>
      <c r="U52" s="76">
        <v>1548.3988087113901</v>
      </c>
      <c r="V52" s="76">
        <v>676.07916937619598</v>
      </c>
      <c r="W52" s="76">
        <v>44.1070325011043</v>
      </c>
      <c r="X52" s="76">
        <v>7104.7554674903604</v>
      </c>
      <c r="Y52" s="76">
        <v>5476.7413267314696</v>
      </c>
      <c r="Z52" s="76">
        <v>5476.7413267314696</v>
      </c>
      <c r="AA52" s="76">
        <v>37786029.231329799</v>
      </c>
      <c r="AB52" s="76">
        <v>0</v>
      </c>
      <c r="AC52" s="76">
        <v>641.52013818794296</v>
      </c>
      <c r="AD52" s="76">
        <v>251.80679002661799</v>
      </c>
      <c r="AE52" s="76">
        <v>73.7150671806491</v>
      </c>
      <c r="AF52" s="76">
        <v>2072.1346409275202</v>
      </c>
      <c r="AG52" s="76">
        <v>4899.8280035511198</v>
      </c>
      <c r="AH52" s="76">
        <v>0</v>
      </c>
      <c r="AI52" s="76">
        <v>2240.28739533832</v>
      </c>
      <c r="AJ52" s="76">
        <v>0</v>
      </c>
      <c r="AK52" s="76">
        <v>55051.636155029002</v>
      </c>
      <c r="AL52" s="76">
        <v>8197.3566165666307</v>
      </c>
      <c r="AM52" s="76">
        <v>910.81747019847103</v>
      </c>
      <c r="AN52" s="76">
        <v>9108.1740867651006</v>
      </c>
      <c r="AO52" s="76">
        <v>0</v>
      </c>
      <c r="AP52" s="76">
        <v>3785.0273672918902</v>
      </c>
      <c r="AQ52" s="76">
        <v>2.4204212031724501</v>
      </c>
      <c r="AR52" s="76">
        <v>5429.2090379635902</v>
      </c>
      <c r="AS52" s="76">
        <v>55.236217786008297</v>
      </c>
      <c r="AT52" s="76">
        <v>67.890452156947006</v>
      </c>
      <c r="AU52" s="76">
        <v>526.50075662626705</v>
      </c>
      <c r="AV52" s="76">
        <v>2.7265736948913299</v>
      </c>
      <c r="AW52" s="76">
        <v>0</v>
      </c>
      <c r="AX52" s="76">
        <v>46.735600464072903</v>
      </c>
      <c r="AY52" s="76">
        <v>30545.210037508299</v>
      </c>
      <c r="AZ52" s="76">
        <v>15330.2220540209</v>
      </c>
      <c r="BA52" s="76">
        <v>15214.987983487301</v>
      </c>
      <c r="BB52" s="76">
        <v>3.0003336263275902</v>
      </c>
      <c r="BC52" s="76">
        <v>7.4602325545506096E-2</v>
      </c>
      <c r="BD52" s="76">
        <v>2395.55564795493</v>
      </c>
      <c r="BE52" s="76">
        <v>4.4985667376554899</v>
      </c>
      <c r="BF52" s="76">
        <v>5006.5022244635802</v>
      </c>
      <c r="BG52" s="76">
        <v>23.8472418834085</v>
      </c>
      <c r="BH52" s="76">
        <v>5.6237873570440398</v>
      </c>
      <c r="BI52" s="76">
        <v>7153.4488622497001</v>
      </c>
      <c r="BJ52" s="76">
        <v>637.09565398489497</v>
      </c>
      <c r="BK52" s="76">
        <v>9.3120233264438905</v>
      </c>
      <c r="BL52" s="76">
        <v>26.620846254071601</v>
      </c>
      <c r="BM52" s="76">
        <v>0.22789591086713201</v>
      </c>
      <c r="BN52" s="76">
        <v>700.78514077723901</v>
      </c>
      <c r="BO52" s="76">
        <v>442.94673435864303</v>
      </c>
      <c r="BP52" s="76">
        <v>0</v>
      </c>
      <c r="BQ52" s="76">
        <v>538.95343881098199</v>
      </c>
      <c r="BR52" s="76">
        <v>1662.1962065391799</v>
      </c>
      <c r="BS52" s="76">
        <v>0</v>
      </c>
      <c r="BT52" s="76">
        <v>1079.8424862244401</v>
      </c>
      <c r="BU52" s="76">
        <v>51770.528468063298</v>
      </c>
      <c r="BV52" s="76">
        <v>415.36902819611902</v>
      </c>
      <c r="BW52" s="76"/>
      <c r="BX52" s="64">
        <f t="shared" si="14"/>
        <v>-5.1291825313714445E-6</v>
      </c>
      <c r="BY52" s="64">
        <f t="shared" si="15"/>
        <v>-3.0716169262150635E-6</v>
      </c>
      <c r="BZ52" s="64">
        <f t="shared" si="16"/>
        <v>-6.0599517325305952E-6</v>
      </c>
      <c r="CA52" s="64">
        <f t="shared" si="17"/>
        <v>2.4907748308714615E-5</v>
      </c>
      <c r="CB52" s="64">
        <f t="shared" si="18"/>
        <v>5.1297799685491173E-5</v>
      </c>
      <c r="CC52" s="64">
        <f t="shared" si="19"/>
        <v>-8.8620136797981348E-6</v>
      </c>
      <c r="CD52" s="64">
        <f t="shared" si="20"/>
        <v>-2.7913069039490771E-6</v>
      </c>
    </row>
    <row r="53" spans="1:82" s="75" customFormat="1">
      <c r="A53" s="94" t="s">
        <v>517</v>
      </c>
      <c r="B53" s="76">
        <v>165431.68202851099</v>
      </c>
      <c r="C53" s="76">
        <v>2366.5478875967001</v>
      </c>
      <c r="D53" s="76">
        <v>9384.1956839891609</v>
      </c>
      <c r="E53" s="76">
        <v>29857.528001013201</v>
      </c>
      <c r="F53" s="76">
        <v>16857.670249687901</v>
      </c>
      <c r="G53" s="76">
        <v>936.09182296940105</v>
      </c>
      <c r="H53" s="76">
        <v>49281.563680026797</v>
      </c>
      <c r="I53" s="94"/>
      <c r="J53" s="94" t="s">
        <v>517</v>
      </c>
      <c r="K53" s="76">
        <v>0</v>
      </c>
      <c r="L53" s="76">
        <v>4.6869862156010002E-2</v>
      </c>
      <c r="M53" s="76">
        <v>0.111365279697084</v>
      </c>
      <c r="N53" s="76">
        <v>0.111365279697084</v>
      </c>
      <c r="O53" s="76">
        <v>0.21829210139056501</v>
      </c>
      <c r="P53" s="76">
        <v>1.08108992763328E-4</v>
      </c>
      <c r="Q53" s="76">
        <v>1.6661026471998502E-2</v>
      </c>
      <c r="R53" s="76">
        <v>0.30810097014390603</v>
      </c>
      <c r="S53" s="76">
        <v>8.0120522274949408</v>
      </c>
      <c r="T53" s="76">
        <v>8.4815034210221699E-2</v>
      </c>
      <c r="U53" s="76">
        <v>6.7795579291985597E-2</v>
      </c>
      <c r="V53" s="76">
        <v>1.26458909373501E-2</v>
      </c>
      <c r="W53" s="76">
        <v>0</v>
      </c>
      <c r="X53" s="76">
        <v>0</v>
      </c>
      <c r="Y53" s="76">
        <v>7.5065579214823805E-2</v>
      </c>
      <c r="Z53" s="76">
        <v>7.5065579214823805E-2</v>
      </c>
      <c r="AA53" s="76">
        <v>1808.20492402321</v>
      </c>
      <c r="AB53" s="76">
        <v>0</v>
      </c>
      <c r="AC53" s="76">
        <v>2.8437701020188801E-2</v>
      </c>
      <c r="AD53" s="76">
        <v>5.8829222628240096E-3</v>
      </c>
      <c r="AE53" s="76">
        <v>1.21192891651647E-2</v>
      </c>
      <c r="AF53" s="76">
        <v>1.85455573008813E-2</v>
      </c>
      <c r="AG53" s="76">
        <v>0</v>
      </c>
      <c r="AH53" s="76">
        <v>0</v>
      </c>
      <c r="AI53" s="76">
        <v>6.6447637471959906E-2</v>
      </c>
      <c r="AJ53" s="76">
        <v>0</v>
      </c>
      <c r="AK53" s="76">
        <v>1.58129036525074</v>
      </c>
      <c r="AL53" s="76">
        <v>0.50147015217403201</v>
      </c>
      <c r="AM53" s="76">
        <v>5.5719131158473698E-2</v>
      </c>
      <c r="AN53" s="76">
        <v>0.55718928333250595</v>
      </c>
      <c r="AO53" s="76">
        <v>0</v>
      </c>
      <c r="AP53" s="76">
        <v>5.6919039115505603E-2</v>
      </c>
      <c r="AQ53" s="76">
        <v>2.2007418552996301E-4</v>
      </c>
      <c r="AR53" s="76">
        <v>0.46550880801600503</v>
      </c>
      <c r="AS53" s="76">
        <v>2.4208182454515801E-4</v>
      </c>
      <c r="AT53" s="76">
        <v>6.6388002447130404E-2</v>
      </c>
      <c r="AU53" s="76">
        <v>7.99589940309859E-2</v>
      </c>
      <c r="AV53" s="76">
        <v>7.3356592095327798E-5</v>
      </c>
      <c r="AW53" s="76">
        <v>0</v>
      </c>
      <c r="AX53" s="76">
        <v>5.1643159884698198E-2</v>
      </c>
      <c r="AY53" s="76">
        <v>0.96854243158782305</v>
      </c>
      <c r="AZ53" s="76">
        <v>0.73352895583591005</v>
      </c>
      <c r="BA53" s="76">
        <v>0.235013475751913</v>
      </c>
      <c r="BB53" s="76">
        <v>5.9125757149864602E-4</v>
      </c>
      <c r="BC53" s="76">
        <v>0</v>
      </c>
      <c r="BD53" s="76">
        <v>1.7532366606590698E-2</v>
      </c>
      <c r="BE53" s="76">
        <v>4.8048633961099404E-3</v>
      </c>
      <c r="BF53" s="76">
        <v>0.19931050447262599</v>
      </c>
      <c r="BG53" s="76">
        <v>1.3204252715818701E-2</v>
      </c>
      <c r="BH53" s="76">
        <v>2.5675027695563702E-3</v>
      </c>
      <c r="BI53" s="76">
        <v>0.284771242910762</v>
      </c>
      <c r="BJ53" s="76">
        <v>2.1262867265221499E-2</v>
      </c>
      <c r="BK53" s="76">
        <v>1.1003488814299101E-4</v>
      </c>
      <c r="BL53" s="76">
        <v>1.21039258806086E-2</v>
      </c>
      <c r="BM53" s="76">
        <v>7.33565920953278E-6</v>
      </c>
      <c r="BN53" s="76">
        <v>6.5145345216245806E-2</v>
      </c>
      <c r="BO53" s="76">
        <v>0.38244919201706301</v>
      </c>
      <c r="BP53" s="76">
        <v>0</v>
      </c>
      <c r="BQ53" s="76">
        <v>1.8017664886434399E-5</v>
      </c>
      <c r="BR53" s="76">
        <v>5.68864055291919E-2</v>
      </c>
      <c r="BS53" s="76">
        <v>0</v>
      </c>
      <c r="BT53" s="76">
        <v>0.17912138097521399</v>
      </c>
      <c r="BU53" s="76">
        <v>1.46662841647514</v>
      </c>
      <c r="BV53" s="76">
        <v>4.1353776848162098E-2</v>
      </c>
      <c r="BW53" s="76"/>
      <c r="BX53" s="64">
        <f t="shared" si="14"/>
        <v>-0.99995156881602587</v>
      </c>
      <c r="BY53" s="64">
        <f t="shared" si="15"/>
        <v>-0.99997192212428065</v>
      </c>
      <c r="BZ53" s="64">
        <f t="shared" si="16"/>
        <v>-0.99994062471605505</v>
      </c>
      <c r="CA53" s="64">
        <f t="shared" si="17"/>
        <v>-0.99996756119824948</v>
      </c>
      <c r="CB53" s="64">
        <f t="shared" si="18"/>
        <v>-0.99995648693176631</v>
      </c>
      <c r="CC53" s="64">
        <f t="shared" si="19"/>
        <v>-0.9999304070993702</v>
      </c>
      <c r="CD53" s="64">
        <f t="shared" si="20"/>
        <v>-0.99997023981572497</v>
      </c>
    </row>
    <row r="54" spans="1:82">
      <c r="A54" s="94" t="s">
        <v>518</v>
      </c>
      <c r="B54" s="76">
        <v>225348.81285540399</v>
      </c>
      <c r="C54" s="76">
        <v>4076.0405160948499</v>
      </c>
      <c r="D54" s="76">
        <v>11775.719561210301</v>
      </c>
      <c r="E54" s="76">
        <v>23292.197377750599</v>
      </c>
      <c r="F54" s="76">
        <v>17551.390962572899</v>
      </c>
      <c r="G54" s="76">
        <v>1228.3521580563099</v>
      </c>
      <c r="H54" s="76">
        <v>94389.684504324599</v>
      </c>
      <c r="I54" s="94"/>
      <c r="J54" s="94" t="s">
        <v>518</v>
      </c>
      <c r="K54" s="76">
        <v>3136.3249653350399</v>
      </c>
      <c r="L54" s="76">
        <v>2935.44237895369</v>
      </c>
      <c r="M54" s="76">
        <v>6299.1536856387902</v>
      </c>
      <c r="N54" s="76">
        <v>6299.1536856387902</v>
      </c>
      <c r="O54" s="76">
        <v>12127.1312448849</v>
      </c>
      <c r="P54" s="76">
        <v>5.71428923961723</v>
      </c>
      <c r="Q54" s="76">
        <v>1285.04493074021</v>
      </c>
      <c r="R54" s="76">
        <v>20164.066554357702</v>
      </c>
      <c r="S54" s="76">
        <v>225348.70278763401</v>
      </c>
      <c r="T54" s="76">
        <v>5407.4819089080902</v>
      </c>
      <c r="U54" s="76">
        <v>4078.6368476550001</v>
      </c>
      <c r="V54" s="76">
        <v>891.25419078369202</v>
      </c>
      <c r="W54" s="76">
        <v>14.859172143494799</v>
      </c>
      <c r="X54" s="76">
        <v>2393.5108355791999</v>
      </c>
      <c r="Y54" s="76">
        <v>5783.4269761904898</v>
      </c>
      <c r="Z54" s="76">
        <v>5783.4269761904898</v>
      </c>
      <c r="AA54" s="76">
        <v>43263188.615843497</v>
      </c>
      <c r="AB54" s="76">
        <v>0</v>
      </c>
      <c r="AC54" s="76">
        <v>1708.1242908080301</v>
      </c>
      <c r="AD54" s="76">
        <v>393.487889191112</v>
      </c>
      <c r="AE54" s="76">
        <v>660.68690183637602</v>
      </c>
      <c r="AF54" s="76">
        <v>1671.10047881847</v>
      </c>
      <c r="AG54" s="76">
        <v>1650.69605807062</v>
      </c>
      <c r="AH54" s="76">
        <v>0</v>
      </c>
      <c r="AI54" s="76">
        <v>4076.0390726147398</v>
      </c>
      <c r="AJ54" s="76">
        <v>0</v>
      </c>
      <c r="AK54" s="76">
        <v>101510.917680186</v>
      </c>
      <c r="AL54" s="76">
        <v>10598.1439848762</v>
      </c>
      <c r="AM54" s="76">
        <v>1177.5716331685301</v>
      </c>
      <c r="AN54" s="76">
        <v>11775.7156180448</v>
      </c>
      <c r="AO54" s="76">
        <v>0</v>
      </c>
      <c r="AP54" s="76">
        <v>4261.4313732569999</v>
      </c>
      <c r="AQ54" s="76">
        <v>4.0600078221090499</v>
      </c>
      <c r="AR54" s="76">
        <v>26252.659195054101</v>
      </c>
      <c r="AS54" s="76">
        <v>33.5576430751169</v>
      </c>
      <c r="AT54" s="76">
        <v>858.30248923868896</v>
      </c>
      <c r="AU54" s="76">
        <v>1279.84881066155</v>
      </c>
      <c r="AV54" s="76">
        <v>2.4156359723760801</v>
      </c>
      <c r="AW54" s="76">
        <v>0</v>
      </c>
      <c r="AX54" s="76">
        <v>664.31153579479303</v>
      </c>
      <c r="AY54" s="76">
        <v>23292.176356775199</v>
      </c>
      <c r="AZ54" s="76">
        <v>17551.370320740702</v>
      </c>
      <c r="BA54" s="76">
        <v>5740.8060360345398</v>
      </c>
      <c r="BB54" s="76">
        <v>8.9697651416194102</v>
      </c>
      <c r="BC54" s="76">
        <v>4.1281096689208902E-2</v>
      </c>
      <c r="BD54" s="76">
        <v>1542.3248108599601</v>
      </c>
      <c r="BE54" s="76">
        <v>61.890573598549302</v>
      </c>
      <c r="BF54" s="76">
        <v>5234.3613732590302</v>
      </c>
      <c r="BG54" s="76">
        <v>176.43607025027899</v>
      </c>
      <c r="BH54" s="76">
        <v>34.853069788411297</v>
      </c>
      <c r="BI54" s="76">
        <v>7478.8998614395096</v>
      </c>
      <c r="BJ54" s="76">
        <v>1330.22506909407</v>
      </c>
      <c r="BK54" s="76">
        <v>6.5131331421925998</v>
      </c>
      <c r="BL54" s="76">
        <v>164.367464651642</v>
      </c>
      <c r="BM54" s="76">
        <v>0.21679494821894099</v>
      </c>
      <c r="BN54" s="76">
        <v>1228.3516279303501</v>
      </c>
      <c r="BO54" s="76">
        <v>20215.3583602623</v>
      </c>
      <c r="BP54" s="76">
        <v>0</v>
      </c>
      <c r="BQ54" s="76">
        <v>182.51276899272801</v>
      </c>
      <c r="BR54" s="76">
        <v>3544.5793259659299</v>
      </c>
      <c r="BS54" s="76">
        <v>0</v>
      </c>
      <c r="BT54" s="76">
        <v>9761.6079635939695</v>
      </c>
      <c r="BU54" s="76">
        <v>94389.670793939498</v>
      </c>
      <c r="BV54" s="76">
        <v>2309.5877955405599</v>
      </c>
      <c r="BW54" s="76"/>
      <c r="BX54" s="64">
        <f t="shared" si="14"/>
        <v>-4.8843288135269701E-7</v>
      </c>
      <c r="BY54" s="64">
        <f t="shared" si="15"/>
        <v>-3.5413782183556158E-7</v>
      </c>
      <c r="BZ54" s="64">
        <f t="shared" si="16"/>
        <v>-3.348555882264802E-7</v>
      </c>
      <c r="CA54" s="64">
        <f t="shared" si="17"/>
        <v>-9.0249000811493835E-7</v>
      </c>
      <c r="CB54" s="64">
        <f t="shared" si="18"/>
        <v>-1.1760795621123452E-6</v>
      </c>
      <c r="CC54" s="64">
        <f t="shared" si="19"/>
        <v>-4.3157490002831889E-7</v>
      </c>
      <c r="CD54" s="64">
        <f t="shared" si="20"/>
        <v>-1.4525300273167772E-7</v>
      </c>
    </row>
    <row r="55" spans="1:82">
      <c r="A55" s="94" t="s">
        <v>519</v>
      </c>
      <c r="B55" s="76">
        <v>72539.788593184101</v>
      </c>
      <c r="C55" s="76">
        <v>1108.16673261546</v>
      </c>
      <c r="D55" s="76">
        <v>4101.8081421440802</v>
      </c>
      <c r="E55" s="76">
        <v>11342.073482392099</v>
      </c>
      <c r="F55" s="76">
        <v>6891.4071775042703</v>
      </c>
      <c r="G55" s="76">
        <v>414.481773692052</v>
      </c>
      <c r="H55" s="76">
        <v>23406.591357529102</v>
      </c>
      <c r="I55" s="94"/>
      <c r="J55" s="94" t="s">
        <v>519</v>
      </c>
      <c r="K55" s="76">
        <v>2505.6500295997898</v>
      </c>
      <c r="L55" s="76">
        <v>683.285109928623</v>
      </c>
      <c r="M55" s="76">
        <v>1083.7159594028001</v>
      </c>
      <c r="N55" s="76">
        <v>1083.7159594028001</v>
      </c>
      <c r="O55" s="76">
        <v>1948.5000754175101</v>
      </c>
      <c r="P55" s="76">
        <v>0.73196756092528004</v>
      </c>
      <c r="Q55" s="76">
        <v>435.88772531261998</v>
      </c>
      <c r="R55" s="76">
        <v>5184.9233462083203</v>
      </c>
      <c r="S55" s="76">
        <v>72539.774549182403</v>
      </c>
      <c r="T55" s="76">
        <v>1312.74367705904</v>
      </c>
      <c r="U55" s="76">
        <v>854.63001190894204</v>
      </c>
      <c r="V55" s="76">
        <v>263.642555499151</v>
      </c>
      <c r="W55" s="76">
        <v>11.871156163460601</v>
      </c>
      <c r="X55" s="76">
        <v>1912.2062177760499</v>
      </c>
      <c r="Y55" s="76">
        <v>1958.87183575978</v>
      </c>
      <c r="Z55" s="76">
        <v>1958.87183575978</v>
      </c>
      <c r="AA55" s="76">
        <v>16986930.757845402</v>
      </c>
      <c r="AB55" s="76">
        <v>0</v>
      </c>
      <c r="AC55" s="76">
        <v>356.33583325610601</v>
      </c>
      <c r="AD55" s="76">
        <v>105.76992000039699</v>
      </c>
      <c r="AE55" s="76">
        <v>98.117181207065698</v>
      </c>
      <c r="AF55" s="76">
        <v>677.48831587215398</v>
      </c>
      <c r="AG55" s="76">
        <v>1318.7622112446099</v>
      </c>
      <c r="AH55" s="76">
        <v>0</v>
      </c>
      <c r="AI55" s="76">
        <v>1108.1664254699899</v>
      </c>
      <c r="AJ55" s="76">
        <v>0</v>
      </c>
      <c r="AK55" s="76">
        <v>25030.273654987599</v>
      </c>
      <c r="AL55" s="76">
        <v>3691.6260745867598</v>
      </c>
      <c r="AM55" s="76">
        <v>410.18069878999302</v>
      </c>
      <c r="AN55" s="76">
        <v>4101.8067733767602</v>
      </c>
      <c r="AO55" s="76">
        <v>0</v>
      </c>
      <c r="AP55" s="76">
        <v>1386.3499870240901</v>
      </c>
      <c r="AQ55" s="76">
        <v>1.31553438107993</v>
      </c>
      <c r="AR55" s="76">
        <v>4467.9291616668497</v>
      </c>
      <c r="AS55" s="76">
        <v>19.593276670138899</v>
      </c>
      <c r="AT55" s="76">
        <v>168.26647038035199</v>
      </c>
      <c r="AU55" s="76">
        <v>356.165799886461</v>
      </c>
      <c r="AV55" s="76">
        <v>1.10113273400684</v>
      </c>
      <c r="AW55" s="76">
        <v>0</v>
      </c>
      <c r="AX55" s="76">
        <v>128.79726326273001</v>
      </c>
      <c r="AY55" s="76">
        <v>11342.280032553101</v>
      </c>
      <c r="AZ55" s="76">
        <v>6891.6151174586303</v>
      </c>
      <c r="BA55" s="76">
        <v>4450.6649150944904</v>
      </c>
      <c r="BB55" s="76">
        <v>2.3254861334788299</v>
      </c>
      <c r="BC55" s="76">
        <v>2.5749483412975199E-2</v>
      </c>
      <c r="BD55" s="76">
        <v>865.09107888688595</v>
      </c>
      <c r="BE55" s="76">
        <v>12.035143777840201</v>
      </c>
      <c r="BF55" s="76">
        <v>2162.8492856473599</v>
      </c>
      <c r="BG55" s="76">
        <v>37.037724121320302</v>
      </c>
      <c r="BH55" s="76">
        <v>7.5423887621598702</v>
      </c>
      <c r="BI55" s="76">
        <v>3090.3254591952</v>
      </c>
      <c r="BJ55" s="76">
        <v>308.80690911113402</v>
      </c>
      <c r="BK55" s="76">
        <v>3.4541641422642502</v>
      </c>
      <c r="BL55" s="76">
        <v>35.594496366231802</v>
      </c>
      <c r="BM55" s="76">
        <v>9.4663627705484601E-2</v>
      </c>
      <c r="BN55" s="76">
        <v>414.481697435473</v>
      </c>
      <c r="BO55" s="76">
        <v>2589.4719303277798</v>
      </c>
      <c r="BP55" s="76">
        <v>0</v>
      </c>
      <c r="BQ55" s="76">
        <v>145.172749685643</v>
      </c>
      <c r="BR55" s="76">
        <v>814.792837506963</v>
      </c>
      <c r="BS55" s="76">
        <v>0</v>
      </c>
      <c r="BT55" s="76">
        <v>1447.5591809223799</v>
      </c>
      <c r="BU55" s="76">
        <v>23406.586663800601</v>
      </c>
      <c r="BV55" s="76">
        <v>378.89111756436699</v>
      </c>
      <c r="BW55" s="76"/>
      <c r="BX55" s="64">
        <f t="shared" si="14"/>
        <v>-1.9360411673178688E-7</v>
      </c>
      <c r="BY55" s="64">
        <f t="shared" si="15"/>
        <v>-2.771653948998831E-7</v>
      </c>
      <c r="BZ55" s="64">
        <f t="shared" si="16"/>
        <v>-3.3369852331273157E-7</v>
      </c>
      <c r="CA55" s="64">
        <f t="shared" si="17"/>
        <v>1.8210970094843482E-5</v>
      </c>
      <c r="CB55" s="64">
        <f t="shared" si="18"/>
        <v>3.0173801809121614E-5</v>
      </c>
      <c r="CC55" s="64">
        <f t="shared" si="19"/>
        <v>-1.8398053629144908E-7</v>
      </c>
      <c r="CD55" s="64">
        <f t="shared" si="20"/>
        <v>-2.0053020232097541E-7</v>
      </c>
    </row>
    <row r="56" spans="1:82">
      <c r="A56" s="94" t="s">
        <v>520</v>
      </c>
      <c r="B56" s="76">
        <v>944377.83542083204</v>
      </c>
      <c r="C56" s="76">
        <v>13872.2984631987</v>
      </c>
      <c r="D56" s="76">
        <v>54115.385705120898</v>
      </c>
      <c r="E56" s="76">
        <v>177215.946632929</v>
      </c>
      <c r="F56" s="76">
        <v>94448.010427095403</v>
      </c>
      <c r="G56" s="76">
        <v>4755.4865886803</v>
      </c>
      <c r="H56" s="76">
        <v>303937.388381203</v>
      </c>
      <c r="I56" s="94"/>
      <c r="J56" s="94" t="s">
        <v>520</v>
      </c>
      <c r="K56" s="76">
        <v>46615.990391616899</v>
      </c>
      <c r="L56" s="76">
        <v>7005.7329680105404</v>
      </c>
      <c r="M56" s="76">
        <v>6603.0974195627596</v>
      </c>
      <c r="N56" s="76">
        <v>6603.0974195627596</v>
      </c>
      <c r="O56" s="76">
        <v>9673.8963642584895</v>
      </c>
      <c r="P56" s="76">
        <v>0.45566394426572299</v>
      </c>
      <c r="Q56" s="76">
        <v>6080.9629366439804</v>
      </c>
      <c r="R56" s="76">
        <v>58951.331558316</v>
      </c>
      <c r="S56" s="76">
        <v>782280.24266671005</v>
      </c>
      <c r="T56" s="76">
        <v>14096.455193202601</v>
      </c>
      <c r="U56" s="76">
        <v>7645.8264649759803</v>
      </c>
      <c r="V56" s="76">
        <v>3365.26914305539</v>
      </c>
      <c r="W56" s="76">
        <v>220.85543977139301</v>
      </c>
      <c r="X56" s="76">
        <v>35575.365916983297</v>
      </c>
      <c r="Y56" s="76">
        <v>27304.5329366316</v>
      </c>
      <c r="Z56" s="76">
        <v>27304.5329366316</v>
      </c>
      <c r="AA56" s="76">
        <v>192579645.49085301</v>
      </c>
      <c r="AB56" s="76">
        <v>0</v>
      </c>
      <c r="AC56" s="76">
        <v>3167.2042444016502</v>
      </c>
      <c r="AD56" s="76">
        <v>1251.54085654915</v>
      </c>
      <c r="AE56" s="76">
        <v>349.90914809000799</v>
      </c>
      <c r="AF56" s="76">
        <v>10346.3331951903</v>
      </c>
      <c r="AG56" s="76">
        <v>24534.699557670399</v>
      </c>
      <c r="AH56" s="76">
        <v>0</v>
      </c>
      <c r="AI56" s="76">
        <v>11328.5580201877</v>
      </c>
      <c r="AJ56" s="76">
        <v>0</v>
      </c>
      <c r="AK56" s="76">
        <v>273152.58607020602</v>
      </c>
      <c r="AL56" s="76">
        <v>40857.502697884098</v>
      </c>
      <c r="AM56" s="76">
        <v>4539.71763349922</v>
      </c>
      <c r="AN56" s="76">
        <v>45397.220331383302</v>
      </c>
      <c r="AO56" s="76">
        <v>0</v>
      </c>
      <c r="AP56" s="76">
        <v>18862.4385186277</v>
      </c>
      <c r="AQ56" s="76">
        <v>12.4096646107464</v>
      </c>
      <c r="AR56" s="76">
        <v>26447.9215763547</v>
      </c>
      <c r="AS56" s="76">
        <v>279.81683566383902</v>
      </c>
      <c r="AT56" s="76">
        <v>390.69396596063598</v>
      </c>
      <c r="AU56" s="76">
        <v>2722.11391502284</v>
      </c>
      <c r="AV56" s="76">
        <v>13.855796454526899</v>
      </c>
      <c r="AW56" s="76">
        <v>0</v>
      </c>
      <c r="AX56" s="76">
        <v>273.15785288447199</v>
      </c>
      <c r="AY56" s="76">
        <v>152888.34699873501</v>
      </c>
      <c r="AZ56" s="76">
        <v>78131.776106689897</v>
      </c>
      <c r="BA56" s="76">
        <v>74756.5708920451</v>
      </c>
      <c r="BB56" s="76">
        <v>15.608291402084401</v>
      </c>
      <c r="BC56" s="76">
        <v>0.37769073077707399</v>
      </c>
      <c r="BD56" s="76">
        <v>12140.439118085</v>
      </c>
      <c r="BE56" s="76">
        <v>26.1754677373413</v>
      </c>
      <c r="BF56" s="76">
        <v>25487.581303923602</v>
      </c>
      <c r="BG56" s="76">
        <v>130.07672273020299</v>
      </c>
      <c r="BH56" s="76">
        <v>30.288704529947001</v>
      </c>
      <c r="BI56" s="76">
        <v>36417.459737429497</v>
      </c>
      <c r="BJ56" s="76">
        <v>3156.4151736455401</v>
      </c>
      <c r="BK56" s="76">
        <v>47.222044987406001</v>
      </c>
      <c r="BL56" s="76">
        <v>143.34002881661399</v>
      </c>
      <c r="BM56" s="76">
        <v>1.1589657202224399</v>
      </c>
      <c r="BN56" s="76">
        <v>3681.8777926707298</v>
      </c>
      <c r="BO56" s="76">
        <v>1611.99525015874</v>
      </c>
      <c r="BP56" s="76">
        <v>0</v>
      </c>
      <c r="BQ56" s="76">
        <v>2698.6468354078302</v>
      </c>
      <c r="BR56" s="76">
        <v>8232.9171454329808</v>
      </c>
      <c r="BS56" s="76">
        <v>0</v>
      </c>
      <c r="BT56" s="76">
        <v>5123.2596581749003</v>
      </c>
      <c r="BU56" s="76">
        <v>256904.74344868999</v>
      </c>
      <c r="BV56" s="76">
        <v>2014.34224304295</v>
      </c>
      <c r="BW56" s="76"/>
      <c r="BX56" s="64">
        <f t="shared" si="14"/>
        <v>-0.17164485090005138</v>
      </c>
      <c r="BY56" s="64">
        <f t="shared" si="15"/>
        <v>-0.18336834734050694</v>
      </c>
      <c r="BZ56" s="64">
        <f t="shared" si="16"/>
        <v>-0.16110326592225699</v>
      </c>
      <c r="CA56" s="64">
        <f t="shared" si="17"/>
        <v>-0.1372765831541348</v>
      </c>
      <c r="CB56" s="64">
        <f t="shared" si="18"/>
        <v>-0.17275360536048601</v>
      </c>
      <c r="CC56" s="64">
        <f t="shared" si="19"/>
        <v>-0.22576213306228846</v>
      </c>
      <c r="CD56" s="64">
        <f t="shared" si="20"/>
        <v>-0.15474451887282764</v>
      </c>
    </row>
    <row r="57" spans="1:82">
      <c r="A57" s="94" t="s">
        <v>521</v>
      </c>
      <c r="B57" s="76">
        <v>17495.108503995201</v>
      </c>
      <c r="C57" s="76">
        <v>316.13262142547597</v>
      </c>
      <c r="D57" s="76">
        <v>966.13679158069795</v>
      </c>
      <c r="E57" s="76">
        <v>1725.7430615503599</v>
      </c>
      <c r="F57" s="76">
        <v>1195.5388549813599</v>
      </c>
      <c r="G57" s="76">
        <v>78.448483097486502</v>
      </c>
      <c r="H57" s="76">
        <v>8152.4070092052198</v>
      </c>
      <c r="I57" s="94"/>
      <c r="J57" s="94" t="s">
        <v>521</v>
      </c>
      <c r="K57" s="76">
        <v>214.47864468975999</v>
      </c>
      <c r="L57" s="76">
        <v>254.990469197062</v>
      </c>
      <c r="M57" s="76">
        <v>559.67035690818204</v>
      </c>
      <c r="N57" s="76">
        <v>559.67035690818204</v>
      </c>
      <c r="O57" s="76">
        <v>1081.9782353607</v>
      </c>
      <c r="P57" s="76">
        <v>0.51590278712077398</v>
      </c>
      <c r="Q57" s="76">
        <v>107.162312116499</v>
      </c>
      <c r="R57" s="76">
        <v>1735.5358443626101</v>
      </c>
      <c r="S57" s="76">
        <v>17495.103394346199</v>
      </c>
      <c r="T57" s="76">
        <v>467.96275056410298</v>
      </c>
      <c r="U57" s="76">
        <v>357.38855054821602</v>
      </c>
      <c r="V57" s="76">
        <v>75.585729177860102</v>
      </c>
      <c r="W57" s="76">
        <v>1.0161477388546301</v>
      </c>
      <c r="X57" s="76">
        <v>163.68105214013599</v>
      </c>
      <c r="Y57" s="76">
        <v>482.38455709974897</v>
      </c>
      <c r="Z57" s="76">
        <v>482.38455709974897</v>
      </c>
      <c r="AA57" s="76">
        <v>2946936.0464337398</v>
      </c>
      <c r="AB57" s="76">
        <v>0</v>
      </c>
      <c r="AC57" s="76">
        <v>149.725177088387</v>
      </c>
      <c r="AD57" s="76">
        <v>33.717977013624797</v>
      </c>
      <c r="AE57" s="76">
        <v>59.208572115932</v>
      </c>
      <c r="AF57" s="76">
        <v>135.744216257918</v>
      </c>
      <c r="AG57" s="76">
        <v>112.883420690677</v>
      </c>
      <c r="AH57" s="76">
        <v>0</v>
      </c>
      <c r="AI57" s="76">
        <v>316.13252826049802</v>
      </c>
      <c r="AJ57" s="76">
        <v>0</v>
      </c>
      <c r="AK57" s="76">
        <v>8772.1099991732608</v>
      </c>
      <c r="AL57" s="76">
        <v>869.52289484504195</v>
      </c>
      <c r="AM57" s="76">
        <v>96.613655360262797</v>
      </c>
      <c r="AN57" s="76">
        <v>966.13655020530496</v>
      </c>
      <c r="AO57" s="76">
        <v>0</v>
      </c>
      <c r="AP57" s="76">
        <v>357.29904868609998</v>
      </c>
      <c r="AQ57" s="76">
        <v>0.299365865947959</v>
      </c>
      <c r="AR57" s="76">
        <v>2334.09706290547</v>
      </c>
      <c r="AS57" s="76">
        <v>1.76034911037991</v>
      </c>
      <c r="AT57" s="76">
        <v>72.281997922143802</v>
      </c>
      <c r="AU57" s="76">
        <v>99.163381890132698</v>
      </c>
      <c r="AV57" s="76">
        <v>0.15204432745250401</v>
      </c>
      <c r="AW57" s="76">
        <v>0</v>
      </c>
      <c r="AX57" s="76">
        <v>56.062803247408198</v>
      </c>
      <c r="AY57" s="76">
        <v>1725.7239710530901</v>
      </c>
      <c r="AZ57" s="76">
        <v>1195.5198740938099</v>
      </c>
      <c r="BA57" s="76">
        <v>530.20409695927503</v>
      </c>
      <c r="BB57" s="76">
        <v>0.70895926211301896</v>
      </c>
      <c r="BC57" s="76">
        <v>2.0306767638353799E-3</v>
      </c>
      <c r="BD57" s="76">
        <v>83.807305279518502</v>
      </c>
      <c r="BE57" s="76">
        <v>5.2201621717731097</v>
      </c>
      <c r="BF57" s="76">
        <v>347.73366127085399</v>
      </c>
      <c r="BG57" s="76">
        <v>14.6580954965084</v>
      </c>
      <c r="BH57" s="76">
        <v>2.87704694852758</v>
      </c>
      <c r="BI57" s="76">
        <v>496.84229545241601</v>
      </c>
      <c r="BJ57" s="76">
        <v>115.57858817884301</v>
      </c>
      <c r="BK57" s="76">
        <v>0.37021277710720502</v>
      </c>
      <c r="BL57" s="76">
        <v>13.5661763355875</v>
      </c>
      <c r="BM57" s="76">
        <v>1.39860591830773E-2</v>
      </c>
      <c r="BN57" s="76">
        <v>78.448496110495597</v>
      </c>
      <c r="BO57" s="76">
        <v>1825.10516528994</v>
      </c>
      <c r="BP57" s="76">
        <v>0</v>
      </c>
      <c r="BQ57" s="76">
        <v>12.5020385449484</v>
      </c>
      <c r="BR57" s="76">
        <v>308.23939350163602</v>
      </c>
      <c r="BS57" s="76">
        <v>0</v>
      </c>
      <c r="BT57" s="76">
        <v>874.87262656512098</v>
      </c>
      <c r="BU57" s="76">
        <v>8152.4050921256403</v>
      </c>
      <c r="BV57" s="76">
        <v>205.805831009305</v>
      </c>
      <c r="BW57" s="76"/>
      <c r="BX57" s="64">
        <f t="shared" si="14"/>
        <v>-2.9206157831142738E-7</v>
      </c>
      <c r="BY57" s="64">
        <f t="shared" si="15"/>
        <v>-2.9470219661115231E-7</v>
      </c>
      <c r="BZ57" s="64">
        <f t="shared" si="16"/>
        <v>-2.4983562896276321E-7</v>
      </c>
      <c r="CA57" s="64">
        <f t="shared" si="17"/>
        <v>-1.106218978665422E-5</v>
      </c>
      <c r="CB57" s="64">
        <f t="shared" si="18"/>
        <v>-1.5876428834519769E-5</v>
      </c>
      <c r="CC57" s="64">
        <f t="shared" si="19"/>
        <v>1.6587967773709775E-7</v>
      </c>
      <c r="CD57" s="64">
        <f t="shared" si="20"/>
        <v>-2.351550379300351E-7</v>
      </c>
    </row>
    <row r="58" spans="1:82" s="91" customFormat="1">
      <c r="A58" s="94" t="s">
        <v>522</v>
      </c>
      <c r="B58" s="76">
        <v>1133444.7445320601</v>
      </c>
      <c r="C58" s="76">
        <v>16790.481064523501</v>
      </c>
      <c r="D58" s="76">
        <v>64403.513191481397</v>
      </c>
      <c r="E58" s="76">
        <v>217750.455797092</v>
      </c>
      <c r="F58" s="76">
        <v>116187.662539628</v>
      </c>
      <c r="G58" s="76">
        <v>5808.6185905962002</v>
      </c>
      <c r="H58" s="76">
        <v>354761.762728756</v>
      </c>
      <c r="I58" s="94"/>
      <c r="J58" s="94" t="s">
        <v>522</v>
      </c>
      <c r="K58" s="76">
        <v>40552.003081037401</v>
      </c>
      <c r="L58" s="76">
        <v>6091.3619393745803</v>
      </c>
      <c r="M58" s="76">
        <v>5736.9205432499903</v>
      </c>
      <c r="N58" s="76">
        <v>5736.9205432499903</v>
      </c>
      <c r="O58" s="76">
        <v>8401.32183508044</v>
      </c>
      <c r="P58" s="76">
        <v>0.38937904404433499</v>
      </c>
      <c r="Q58" s="76">
        <v>5288.8487648300597</v>
      </c>
      <c r="R58" s="76">
        <v>51262.723206081297</v>
      </c>
      <c r="S58" s="76">
        <v>677988.35960956104</v>
      </c>
      <c r="T58" s="76">
        <v>12257.232811709</v>
      </c>
      <c r="U58" s="76">
        <v>6646.8276292450801</v>
      </c>
      <c r="V58" s="76">
        <v>2926.6817130028098</v>
      </c>
      <c r="W58" s="76">
        <v>192.12572174877999</v>
      </c>
      <c r="X58" s="76">
        <v>30947.576294537499</v>
      </c>
      <c r="Y58" s="76">
        <v>23747.797454454801</v>
      </c>
      <c r="Z58" s="76">
        <v>23747.797454454801</v>
      </c>
      <c r="AA58" s="76">
        <v>167183085.59860599</v>
      </c>
      <c r="AB58" s="76">
        <v>0</v>
      </c>
      <c r="AC58" s="76">
        <v>2753.3573637831601</v>
      </c>
      <c r="AD58" s="76">
        <v>1088.35428682632</v>
      </c>
      <c r="AE58" s="76">
        <v>303.60567432612299</v>
      </c>
      <c r="AF58" s="76">
        <v>8999.2400244668006</v>
      </c>
      <c r="AG58" s="76">
        <v>21343.143673017599</v>
      </c>
      <c r="AH58" s="76">
        <v>0</v>
      </c>
      <c r="AI58" s="76">
        <v>9898.6670608387503</v>
      </c>
      <c r="AJ58" s="76">
        <v>0</v>
      </c>
      <c r="AK58" s="76">
        <v>237517.31970843801</v>
      </c>
      <c r="AL58" s="76">
        <v>35384.266059513699</v>
      </c>
      <c r="AM58" s="76">
        <v>3931.5853980676502</v>
      </c>
      <c r="AN58" s="76">
        <v>39315.851457581397</v>
      </c>
      <c r="AO58" s="76">
        <v>0</v>
      </c>
      <c r="AP58" s="76">
        <v>16405.0469711244</v>
      </c>
      <c r="AQ58" s="76">
        <v>10.637216710042599</v>
      </c>
      <c r="AR58" s="76">
        <v>22977.289099997601</v>
      </c>
      <c r="AS58" s="76">
        <v>246.04614768740601</v>
      </c>
      <c r="AT58" s="76">
        <v>256.854368792473</v>
      </c>
      <c r="AU58" s="76">
        <v>2291.7345780077899</v>
      </c>
      <c r="AV58" s="76">
        <v>12.1030195298643</v>
      </c>
      <c r="AW58" s="76">
        <v>0</v>
      </c>
      <c r="AX58" s="76">
        <v>172.721779886131</v>
      </c>
      <c r="AY58" s="76">
        <v>133180.06745857</v>
      </c>
      <c r="AZ58" s="76">
        <v>67828.152931985096</v>
      </c>
      <c r="BA58" s="76">
        <v>65351.9145265849</v>
      </c>
      <c r="BB58" s="76">
        <v>12.9662734425723</v>
      </c>
      <c r="BC58" s="76">
        <v>0.33253682699780002</v>
      </c>
      <c r="BD58" s="76">
        <v>10665.9988307236</v>
      </c>
      <c r="BE58" s="76">
        <v>16.7399318295606</v>
      </c>
      <c r="BF58" s="76">
        <v>22178.875087771401</v>
      </c>
      <c r="BG58" s="76">
        <v>97.195765249645902</v>
      </c>
      <c r="BH58" s="76">
        <v>23.2978933473326</v>
      </c>
      <c r="BI58" s="76">
        <v>31689.889145874298</v>
      </c>
      <c r="BJ58" s="76">
        <v>2744.4376329404699</v>
      </c>
      <c r="BK58" s="76">
        <v>41.4320768839872</v>
      </c>
      <c r="BL58" s="76">
        <v>110.317500348881</v>
      </c>
      <c r="BM58" s="76">
        <v>1.0107790730666799</v>
      </c>
      <c r="BN58" s="76">
        <v>3161.1043460903702</v>
      </c>
      <c r="BO58" s="76">
        <v>1377.5028597898599</v>
      </c>
      <c r="BP58" s="76">
        <v>0</v>
      </c>
      <c r="BQ58" s="76">
        <v>2347.5982484543702</v>
      </c>
      <c r="BR58" s="76">
        <v>7158.2637308571702</v>
      </c>
      <c r="BS58" s="76">
        <v>0</v>
      </c>
      <c r="BT58" s="76">
        <v>4445.1915662419697</v>
      </c>
      <c r="BU58" s="76">
        <v>223390.57806026301</v>
      </c>
      <c r="BV58" s="76">
        <v>1749.62712660796</v>
      </c>
      <c r="BW58" s="76"/>
      <c r="BX58" s="64"/>
      <c r="BY58" s="64"/>
      <c r="BZ58" s="64"/>
      <c r="CA58" s="64"/>
      <c r="CB58" s="64"/>
      <c r="CC58" s="64"/>
      <c r="CD58" s="64"/>
    </row>
    <row r="59" spans="1:82" s="91" customFormat="1">
      <c r="A59" s="94" t="s">
        <v>523</v>
      </c>
      <c r="B59" s="76">
        <v>12715.7672072531</v>
      </c>
      <c r="C59" s="76">
        <v>200.77824983195799</v>
      </c>
      <c r="D59" s="76">
        <v>734.12364901223202</v>
      </c>
      <c r="E59" s="76">
        <v>1851.72861071598</v>
      </c>
      <c r="F59" s="76">
        <v>1062.84090380611</v>
      </c>
      <c r="G59" s="76">
        <v>59.5359656744399</v>
      </c>
      <c r="H59" s="76">
        <v>4957.1872031726398</v>
      </c>
      <c r="I59" s="94"/>
      <c r="J59" s="94" t="s">
        <v>523</v>
      </c>
      <c r="K59" s="76">
        <v>433.24315127372699</v>
      </c>
      <c r="L59" s="76">
        <v>147.22695584432401</v>
      </c>
      <c r="M59" s="76">
        <v>256.48415963921599</v>
      </c>
      <c r="N59" s="76">
        <v>256.48415963921599</v>
      </c>
      <c r="O59" s="76">
        <v>472.35737841515203</v>
      </c>
      <c r="P59" s="76">
        <v>0.19364373908896099</v>
      </c>
      <c r="Q59" s="76">
        <v>85.705848741493497</v>
      </c>
      <c r="R59" s="76">
        <v>1087.6821593045499</v>
      </c>
      <c r="S59" s="76">
        <v>12715.7631455546</v>
      </c>
      <c r="T59" s="76">
        <v>279.610227822632</v>
      </c>
      <c r="U59" s="76">
        <v>189.837972593442</v>
      </c>
      <c r="V59" s="76">
        <v>53.432283180187397</v>
      </c>
      <c r="W59" s="76">
        <v>2.05260021190945</v>
      </c>
      <c r="X59" s="76">
        <v>330.632848986976</v>
      </c>
      <c r="Y59" s="76">
        <v>385.27890266632198</v>
      </c>
      <c r="Z59" s="76">
        <v>385.27890266632198</v>
      </c>
      <c r="AA59" s="76">
        <v>2619843.0958712902</v>
      </c>
      <c r="AB59" s="76">
        <v>0</v>
      </c>
      <c r="AC59" s="76">
        <v>79.257960265226998</v>
      </c>
      <c r="AD59" s="76">
        <v>21.938614553938201</v>
      </c>
      <c r="AE59" s="76">
        <v>24.485034280073101</v>
      </c>
      <c r="AF59" s="76">
        <v>128.64957638146501</v>
      </c>
      <c r="AG59" s="76">
        <v>228.02251369531899</v>
      </c>
      <c r="AH59" s="76">
        <v>0</v>
      </c>
      <c r="AI59" s="76">
        <v>200.778193191025</v>
      </c>
      <c r="AJ59" s="76">
        <v>0</v>
      </c>
      <c r="AK59" s="76">
        <v>5309.0793606596199</v>
      </c>
      <c r="AL59" s="76">
        <v>660.71105408488802</v>
      </c>
      <c r="AM59" s="76">
        <v>73.412306755512901</v>
      </c>
      <c r="AN59" s="76">
        <v>734.12336084040101</v>
      </c>
      <c r="AO59" s="76">
        <v>0</v>
      </c>
      <c r="AP59" s="76">
        <v>275.02639488290703</v>
      </c>
      <c r="AQ59" s="76">
        <v>0.216155033758274</v>
      </c>
      <c r="AR59" s="76">
        <v>1061.3801716754499</v>
      </c>
      <c r="AS59" s="76">
        <v>2.71628850664418</v>
      </c>
      <c r="AT59" s="76">
        <v>33.984967122472199</v>
      </c>
      <c r="AU59" s="76">
        <v>61.898455673319098</v>
      </c>
      <c r="AV59" s="76">
        <v>0.16255640007275199</v>
      </c>
      <c r="AW59" s="76">
        <v>0</v>
      </c>
      <c r="AX59" s="76">
        <v>26.150458081868599</v>
      </c>
      <c r="AY59" s="76">
        <v>1851.7502094757799</v>
      </c>
      <c r="AZ59" s="76">
        <v>1062.8627133200901</v>
      </c>
      <c r="BA59" s="76">
        <v>788.88749615568997</v>
      </c>
      <c r="BB59" s="76">
        <v>0.415614610029927</v>
      </c>
      <c r="BC59" s="76">
        <v>3.5170417169596E-3</v>
      </c>
      <c r="BD59" s="76">
        <v>121.06498128827</v>
      </c>
      <c r="BE59" s="76">
        <v>2.44011871955554</v>
      </c>
      <c r="BF59" s="76">
        <v>328.445843571046</v>
      </c>
      <c r="BG59" s="76">
        <v>7.2471025865727396</v>
      </c>
      <c r="BH59" s="76">
        <v>1.45568132134018</v>
      </c>
      <c r="BI59" s="76">
        <v>469.28917982550399</v>
      </c>
      <c r="BJ59" s="76">
        <v>66.5883236248077</v>
      </c>
      <c r="BK59" s="76">
        <v>0.49002627898388901</v>
      </c>
      <c r="BL59" s="76">
        <v>6.8676218279623198</v>
      </c>
      <c r="BM59" s="76">
        <v>1.41454309760412E-2</v>
      </c>
      <c r="BN59" s="76">
        <v>59.535942485821501</v>
      </c>
      <c r="BO59" s="76">
        <v>685.04885876902699</v>
      </c>
      <c r="BP59" s="76">
        <v>0</v>
      </c>
      <c r="BQ59" s="76">
        <v>25.112480567411801</v>
      </c>
      <c r="BR59" s="76">
        <v>176.18040235209199</v>
      </c>
      <c r="BS59" s="76">
        <v>0</v>
      </c>
      <c r="BT59" s="76">
        <v>361.43583707779499</v>
      </c>
      <c r="BU59" s="76">
        <v>4957.1858802779998</v>
      </c>
      <c r="BV59" s="76">
        <v>91.172199309546599</v>
      </c>
      <c r="BW59" s="76"/>
      <c r="BX59" s="64"/>
      <c r="BY59" s="64"/>
      <c r="BZ59" s="64"/>
      <c r="CA59" s="64"/>
      <c r="CB59" s="64"/>
      <c r="CC59" s="64"/>
      <c r="CD59" s="64"/>
    </row>
    <row r="60" spans="1:82">
      <c r="A60" s="3" t="s">
        <v>524</v>
      </c>
      <c r="B60" s="76">
        <v>34.848997652892599</v>
      </c>
      <c r="C60" s="76">
        <v>0.61411815755823895</v>
      </c>
      <c r="D60" s="76">
        <v>1.51884186481294</v>
      </c>
      <c r="E60" s="76">
        <v>5.8444183740192699</v>
      </c>
      <c r="F60" s="76">
        <v>4.7678147874923402</v>
      </c>
      <c r="G60" s="76">
        <v>0.34828790943121701</v>
      </c>
      <c r="H60" s="76">
        <v>3.7904211856699601</v>
      </c>
      <c r="I60" s="94"/>
      <c r="J60" s="94" t="s">
        <v>524</v>
      </c>
      <c r="K60" s="76">
        <v>0.70473921549408303</v>
      </c>
      <c r="L60" s="76">
        <v>0.102922939413239</v>
      </c>
      <c r="M60" s="76">
        <v>9.2729051333520704E-2</v>
      </c>
      <c r="N60" s="76">
        <v>9.2729051333520704E-2</v>
      </c>
      <c r="O60" s="76">
        <v>0.132339923279154</v>
      </c>
      <c r="P60" s="76">
        <v>0</v>
      </c>
      <c r="Q60" s="76">
        <v>9.0869841102751897E-2</v>
      </c>
      <c r="R60" s="76">
        <v>0.87159013466933399</v>
      </c>
      <c r="S60" s="76">
        <v>34.848995960030202</v>
      </c>
      <c r="T60" s="76">
        <v>0.207704698348186</v>
      </c>
      <c r="U60" s="76">
        <v>0.1112689393277</v>
      </c>
      <c r="V60" s="76">
        <v>5.0069247004414702E-2</v>
      </c>
      <c r="W60" s="76">
        <v>3.33887163676648E-3</v>
      </c>
      <c r="X60" s="76">
        <v>0.53783034697994303</v>
      </c>
      <c r="Y60" s="76">
        <v>0.40800603800768298</v>
      </c>
      <c r="Z60" s="76">
        <v>0.40800603800768298</v>
      </c>
      <c r="AA60" s="76">
        <v>11752.393842490699</v>
      </c>
      <c r="AB60" s="76">
        <v>0</v>
      </c>
      <c r="AC60" s="76">
        <v>4.6069514792462303E-2</v>
      </c>
      <c r="AD60" s="76">
        <v>1.8545873201055999E-2</v>
      </c>
      <c r="AE60" s="76">
        <v>4.5176792830018096E-3</v>
      </c>
      <c r="AF60" s="76">
        <v>0.155232480894194</v>
      </c>
      <c r="AG60" s="76">
        <v>0.37091495807801</v>
      </c>
      <c r="AH60" s="76">
        <v>0</v>
      </c>
      <c r="AI60" s="76">
        <v>0.61411828899287302</v>
      </c>
      <c r="AJ60" s="76">
        <v>0</v>
      </c>
      <c r="AK60" s="76">
        <v>4.0287468377453299</v>
      </c>
      <c r="AL60" s="76">
        <v>1.3669563099037101</v>
      </c>
      <c r="AM60" s="76">
        <v>0.15188404570181299</v>
      </c>
      <c r="AN60" s="76">
        <v>1.5188403556055201</v>
      </c>
      <c r="AO60" s="76">
        <v>0</v>
      </c>
      <c r="AP60" s="76">
        <v>0.28153487028555302</v>
      </c>
      <c r="AQ60" s="76">
        <v>7.3423932274012404E-4</v>
      </c>
      <c r="AR60" s="76">
        <v>0.37017665834421798</v>
      </c>
      <c r="AS60" s="76">
        <v>1.7607601536621501E-2</v>
      </c>
      <c r="AT60" s="76">
        <v>9.8693541008724704E-3</v>
      </c>
      <c r="AU60" s="76">
        <v>0.154000308647078</v>
      </c>
      <c r="AV60" s="76">
        <v>8.5820466608244105E-4</v>
      </c>
      <c r="AW60" s="76">
        <v>0</v>
      </c>
      <c r="AX60" s="76">
        <v>5.7356966881066101E-3</v>
      </c>
      <c r="AY60" s="76">
        <v>5.8446985169507801</v>
      </c>
      <c r="AZ60" s="76">
        <v>4.7680952882818799</v>
      </c>
      <c r="BA60" s="76">
        <v>1.0766032286689</v>
      </c>
      <c r="BB60" s="76">
        <v>8.5343926541995197E-4</v>
      </c>
      <c r="BC60" s="76">
        <v>2.3839018502290002E-5</v>
      </c>
      <c r="BD60" s="76">
        <v>0.76237338580333602</v>
      </c>
      <c r="BE60" s="76">
        <v>5.8167077277512303E-4</v>
      </c>
      <c r="BF60" s="76">
        <v>1.5643196260961101</v>
      </c>
      <c r="BG60" s="76">
        <v>5.2683620209769697E-3</v>
      </c>
      <c r="BH60" s="76">
        <v>1.3397479014754399E-3</v>
      </c>
      <c r="BI60" s="76">
        <v>2.23515159531958</v>
      </c>
      <c r="BJ60" s="76">
        <v>4.6363530416397902E-2</v>
      </c>
      <c r="BK60" s="76">
        <v>2.9560519629402999E-3</v>
      </c>
      <c r="BL60" s="76">
        <v>6.3506484344427998E-3</v>
      </c>
      <c r="BM60" s="76">
        <v>7.15167248135716E-5</v>
      </c>
      <c r="BN60" s="76">
        <v>0.34828921554038</v>
      </c>
      <c r="BO60" s="76">
        <v>0</v>
      </c>
      <c r="BP60" s="76">
        <v>0</v>
      </c>
      <c r="BQ60" s="76">
        <v>4.0797621758296203E-2</v>
      </c>
      <c r="BR60" s="76">
        <v>0.12083994907190899</v>
      </c>
      <c r="BS60" s="76">
        <v>0</v>
      </c>
      <c r="BT60" s="76">
        <v>6.6039846955141396E-2</v>
      </c>
      <c r="BU60" s="76">
        <v>3.79042091745344</v>
      </c>
      <c r="BV60" s="76">
        <v>2.7817187859146698E-2</v>
      </c>
      <c r="BW60" s="76"/>
      <c r="BX60" s="69"/>
      <c r="BY60" s="69">
        <f>IF(AI60&lt;&gt;0,(AI60-C60)/C60,"")</f>
        <v>2.1402173579735216E-7</v>
      </c>
      <c r="BZ60" s="69">
        <f>IF(AN60&lt;&gt;0,(AN60-D60)/D60,"")</f>
        <v>-9.9365671627117783E-7</v>
      </c>
      <c r="CA60" s="69">
        <f t="shared" ref="CA60:CB65" si="21">IF(AY60&lt;&gt;0,(AY60-E60)/E60,"")</f>
        <v>4.7933415026478282E-5</v>
      </c>
      <c r="CB60" s="69">
        <f t="shared" si="21"/>
        <v>5.8832148907194384E-5</v>
      </c>
      <c r="CC60" s="69">
        <f>IF(BN60&lt;&gt;0,(BN60-G60)/G60,"")</f>
        <v>3.750084707573285E-6</v>
      </c>
      <c r="CD60" s="69">
        <f>IF(BU60&lt;&gt;0,(BU60-H60)/H60,"")</f>
        <v>-7.076166657128525E-8</v>
      </c>
    </row>
    <row r="61" spans="1:82" s="91" customFormat="1">
      <c r="A61" s="3"/>
      <c r="B61" s="76"/>
      <c r="C61" s="76"/>
      <c r="D61" s="76"/>
      <c r="E61" s="76"/>
      <c r="F61" s="76"/>
      <c r="G61" s="76"/>
      <c r="H61" s="76"/>
      <c r="I61" s="94"/>
      <c r="J61" s="94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69"/>
      <c r="BY61" s="69"/>
      <c r="BZ61" s="69"/>
      <c r="CA61" s="69"/>
      <c r="CB61" s="69"/>
      <c r="CC61" s="69"/>
      <c r="CD61" s="69"/>
    </row>
    <row r="62" spans="1:82" s="91" customFormat="1">
      <c r="A62" s="3"/>
      <c r="B62" s="76"/>
      <c r="C62" s="76"/>
      <c r="D62" s="76"/>
      <c r="E62" s="76"/>
      <c r="F62" s="76"/>
      <c r="G62" s="76"/>
      <c r="H62" s="76"/>
      <c r="I62" s="94"/>
      <c r="J62" s="94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69"/>
      <c r="BY62" s="69"/>
      <c r="BZ62" s="69"/>
      <c r="CA62" s="69"/>
      <c r="CB62" s="69"/>
      <c r="CC62" s="69"/>
      <c r="CD62" s="69"/>
    </row>
    <row r="63" spans="1:82">
      <c r="A63" s="4" t="s">
        <v>339</v>
      </c>
      <c r="B63" s="1">
        <f>SUM(B3:B60)</f>
        <v>16522427.238296717</v>
      </c>
      <c r="C63" s="1">
        <f t="shared" ref="C63:H63" si="22">SUM(C3:C60)</f>
        <v>302112.07378657581</v>
      </c>
      <c r="D63" s="1">
        <f t="shared" si="22"/>
        <v>767683.5517354653</v>
      </c>
      <c r="E63" s="1">
        <f t="shared" si="22"/>
        <v>2567222.9133911184</v>
      </c>
      <c r="F63" s="1">
        <f t="shared" si="22"/>
        <v>1845477.5672537496</v>
      </c>
      <c r="G63" s="1">
        <f t="shared" si="22"/>
        <v>116956.52698963528</v>
      </c>
      <c r="H63" s="1">
        <f t="shared" si="22"/>
        <v>4961262.7138417391</v>
      </c>
      <c r="I63" s="94"/>
      <c r="J63" s="94"/>
      <c r="K63" s="1">
        <f t="shared" ref="K63:BT63" si="23">SUM(K3:K60)</f>
        <v>749632.35684528714</v>
      </c>
      <c r="L63" s="1">
        <f t="shared" si="23"/>
        <v>128720.16527801832</v>
      </c>
      <c r="M63" s="1">
        <f t="shared" si="23"/>
        <v>144346.44292788164</v>
      </c>
      <c r="N63" s="1">
        <f t="shared" si="23"/>
        <v>144346.44292788164</v>
      </c>
      <c r="O63" s="1">
        <f t="shared" si="23"/>
        <v>230367.86743007539</v>
      </c>
      <c r="P63" s="1">
        <f t="shared" si="23"/>
        <v>44.373178290811182</v>
      </c>
      <c r="Q63" s="1">
        <f t="shared" si="23"/>
        <v>103497.27083774384</v>
      </c>
      <c r="R63" s="1">
        <f t="shared" si="23"/>
        <v>1053573.8827826916</v>
      </c>
      <c r="S63" s="1">
        <f t="shared" si="23"/>
        <v>15377509.302706841</v>
      </c>
      <c r="T63" s="1">
        <f t="shared" si="23"/>
        <v>255749.39845811561</v>
      </c>
      <c r="U63" s="1">
        <f t="shared" si="23"/>
        <v>146184.03702195553</v>
      </c>
      <c r="V63" s="1">
        <f t="shared" si="23"/>
        <v>58450.329266876186</v>
      </c>
      <c r="W63" s="1">
        <f t="shared" si="23"/>
        <v>3551.5795031210487</v>
      </c>
      <c r="X63" s="1">
        <f t="shared" si="23"/>
        <v>572087.88962110388</v>
      </c>
      <c r="Y63" s="1">
        <f t="shared" si="23"/>
        <v>464806.98796560324</v>
      </c>
      <c r="Z63" s="1">
        <f t="shared" si="23"/>
        <v>464806.98796560324</v>
      </c>
      <c r="AA63" s="1">
        <f t="shared" si="23"/>
        <v>4124154202.6197982</v>
      </c>
      <c r="AB63" s="1">
        <f t="shared" si="23"/>
        <v>0</v>
      </c>
      <c r="AC63" s="1">
        <f t="shared" si="23"/>
        <v>60676.418562303545</v>
      </c>
      <c r="AD63" s="1">
        <f t="shared" si="23"/>
        <v>22141.953176072573</v>
      </c>
      <c r="AE63" s="1">
        <f t="shared" si="23"/>
        <v>9779.773952598407</v>
      </c>
      <c r="AF63" s="1">
        <f t="shared" si="23"/>
        <v>172734.52423904132</v>
      </c>
      <c r="AG63" s="1">
        <f t="shared" si="23"/>
        <v>394543.21060578211</v>
      </c>
      <c r="AH63" s="1">
        <f t="shared" si="23"/>
        <v>0</v>
      </c>
      <c r="AI63" s="1">
        <f t="shared" si="23"/>
        <v>282853.66382523428</v>
      </c>
      <c r="AJ63" s="1">
        <f t="shared" si="23"/>
        <v>0</v>
      </c>
      <c r="AK63" s="1">
        <f t="shared" si="23"/>
        <v>4934429.6653175335</v>
      </c>
      <c r="AL63" s="1">
        <f t="shared" si="23"/>
        <v>637752.25385454483</v>
      </c>
      <c r="AM63" s="1">
        <f t="shared" si="23"/>
        <v>70861.359698230997</v>
      </c>
      <c r="AN63" s="1">
        <f t="shared" si="23"/>
        <v>708613.61355277547</v>
      </c>
      <c r="AO63" s="1">
        <f t="shared" si="23"/>
        <v>0</v>
      </c>
      <c r="AP63" s="1">
        <f t="shared" si="23"/>
        <v>322831.27622845385</v>
      </c>
      <c r="AQ63" s="1">
        <f t="shared" si="23"/>
        <v>277.02365132337877</v>
      </c>
      <c r="AR63" s="1">
        <f t="shared" si="23"/>
        <v>584824.85136156308</v>
      </c>
      <c r="AS63" s="1">
        <f t="shared" si="23"/>
        <v>6080.1156310916649</v>
      </c>
      <c r="AT63" s="1">
        <f t="shared" si="23"/>
        <v>10816.379464687347</v>
      </c>
      <c r="AU63" s="1">
        <f t="shared" si="23"/>
        <v>61882.661223299387</v>
      </c>
      <c r="AV63" s="1">
        <f t="shared" si="23"/>
        <v>303.23366227634915</v>
      </c>
      <c r="AW63" s="1">
        <f t="shared" si="23"/>
        <v>0</v>
      </c>
      <c r="AX63" s="1">
        <f t="shared" si="23"/>
        <v>7746.5542018189108</v>
      </c>
      <c r="AY63" s="1">
        <f t="shared" si="23"/>
        <v>2377550.3640615614</v>
      </c>
      <c r="AZ63" s="1">
        <f t="shared" si="23"/>
        <v>1721180.1518784899</v>
      </c>
      <c r="BA63" s="1">
        <f t="shared" si="23"/>
        <v>656370.21218307037</v>
      </c>
      <c r="BB63" s="1">
        <f t="shared" si="23"/>
        <v>359.50611796623485</v>
      </c>
      <c r="BC63" s="1">
        <f t="shared" si="23"/>
        <v>8.1952995517300078</v>
      </c>
      <c r="BD63" s="1">
        <f t="shared" si="23"/>
        <v>264046.19037432433</v>
      </c>
      <c r="BE63" s="1">
        <f t="shared" si="23"/>
        <v>737.24823220798271</v>
      </c>
      <c r="BF63" s="1">
        <f t="shared" si="23"/>
        <v>560062.38472794299</v>
      </c>
      <c r="BG63" s="1">
        <f t="shared" si="23"/>
        <v>3287.6634906848039</v>
      </c>
      <c r="BH63" s="1">
        <f t="shared" si="23"/>
        <v>747.67346071804354</v>
      </c>
      <c r="BI63" s="1">
        <f t="shared" si="23"/>
        <v>800234.70668399334</v>
      </c>
      <c r="BJ63" s="1">
        <f t="shared" si="23"/>
        <v>58044.537614105684</v>
      </c>
      <c r="BK63" s="1">
        <f t="shared" si="23"/>
        <v>1028.5212349253109</v>
      </c>
      <c r="BL63" s="1">
        <f t="shared" si="23"/>
        <v>3536.688243251589</v>
      </c>
      <c r="BM63" s="1">
        <f t="shared" si="23"/>
        <v>25.406178425753161</v>
      </c>
      <c r="BN63" s="1">
        <f t="shared" si="23"/>
        <v>109460.96463154734</v>
      </c>
      <c r="BO63" s="1">
        <f t="shared" si="23"/>
        <v>156978.36428360984</v>
      </c>
      <c r="BP63" s="1">
        <f t="shared" si="23"/>
        <v>0</v>
      </c>
      <c r="BQ63" s="1">
        <f t="shared" si="23"/>
        <v>43403.199550462581</v>
      </c>
      <c r="BR63" s="1">
        <f t="shared" si="23"/>
        <v>151886.74878875705</v>
      </c>
      <c r="BS63" s="1">
        <f t="shared" si="23"/>
        <v>0</v>
      </c>
      <c r="BT63" s="1">
        <f t="shared" si="23"/>
        <v>143766.21605840954</v>
      </c>
      <c r="BU63" s="1">
        <f t="shared" ref="BU63" si="24">SUM(BU3:BU60)</f>
        <v>4633859.4183914978</v>
      </c>
      <c r="BV63" s="1">
        <f>SUM(BV3:BV60)</f>
        <v>46563.103292705884</v>
      </c>
      <c r="BW63" s="1"/>
      <c r="BX63" s="64">
        <f>IF(B63&lt;&gt;0,(S63-B63)/B63,"")</f>
        <v>-6.9294778489695119E-2</v>
      </c>
      <c r="BY63" s="69">
        <f>IF(AI63&lt;&gt;0,(AI63-C63)/C63,"")</f>
        <v>-6.3745912965221141E-2</v>
      </c>
      <c r="BZ63" s="69">
        <f>IF(AN63&lt;&gt;0,(AN63-D63)/D63,"")</f>
        <v>-7.6945686864272736E-2</v>
      </c>
      <c r="CA63" s="69">
        <f t="shared" si="21"/>
        <v>-7.3882384089121844E-2</v>
      </c>
      <c r="CB63" s="69">
        <f t="shared" si="21"/>
        <v>-6.7352439054692154E-2</v>
      </c>
      <c r="CC63" s="69">
        <f>IF(BN63&lt;&gt;0,(BN63-G63)/G63,"")</f>
        <v>-6.4088448511746637E-2</v>
      </c>
      <c r="CD63" s="69">
        <f>IF(BU63&lt;&gt;0,(BU63-H63)/H63,"")</f>
        <v>-6.5991928735561256E-2</v>
      </c>
    </row>
    <row r="64" spans="1:82">
      <c r="A64" s="4" t="s">
        <v>458</v>
      </c>
      <c r="B64" s="1">
        <f>SUM(B7:B18)</f>
        <v>7801413.6921757879</v>
      </c>
      <c r="C64" s="1">
        <f t="shared" ref="C64:H64" si="25">SUM(C7:C18)</f>
        <v>158985.41344788062</v>
      </c>
      <c r="D64" s="1">
        <f t="shared" si="25"/>
        <v>325435.33644706896</v>
      </c>
      <c r="E64" s="1">
        <f t="shared" si="25"/>
        <v>1114077.1828746975</v>
      </c>
      <c r="F64" s="1">
        <f t="shared" si="25"/>
        <v>942905.25949514506</v>
      </c>
      <c r="G64" s="1">
        <f t="shared" si="25"/>
        <v>63838.662621406198</v>
      </c>
      <c r="H64" s="1">
        <f t="shared" si="25"/>
        <v>2203926.4251597696</v>
      </c>
      <c r="I64" s="94"/>
      <c r="J64" s="94"/>
      <c r="K64" s="1">
        <f t="shared" ref="K64:BT64" si="26">SUM(K7:K18)</f>
        <v>376044.87346269854</v>
      </c>
      <c r="L64" s="1">
        <f t="shared" si="26"/>
        <v>57854.089436364004</v>
      </c>
      <c r="M64" s="1">
        <f t="shared" si="26"/>
        <v>56449.736199046805</v>
      </c>
      <c r="N64" s="1">
        <f t="shared" si="26"/>
        <v>56449.736199046805</v>
      </c>
      <c r="O64" s="1">
        <f t="shared" si="26"/>
        <v>84277.937542579704</v>
      </c>
      <c r="P64" s="1">
        <f t="shared" si="26"/>
        <v>6.7660935929319672</v>
      </c>
      <c r="Q64" s="1">
        <f t="shared" si="26"/>
        <v>49530.592097582929</v>
      </c>
      <c r="R64" s="1">
        <f t="shared" si="26"/>
        <v>484359.70390803902</v>
      </c>
      <c r="S64" s="1">
        <f t="shared" si="26"/>
        <v>7465807.0449965512</v>
      </c>
      <c r="T64" s="1">
        <f t="shared" si="26"/>
        <v>116138.80397330083</v>
      </c>
      <c r="U64" s="1">
        <f t="shared" si="26"/>
        <v>63615.776579623147</v>
      </c>
      <c r="V64" s="1">
        <f t="shared" si="26"/>
        <v>27508.667143672064</v>
      </c>
      <c r="W64" s="1">
        <f t="shared" si="26"/>
        <v>1781.6112945415643</v>
      </c>
      <c r="X64" s="1">
        <f t="shared" si="26"/>
        <v>286981.69174972567</v>
      </c>
      <c r="Y64" s="1">
        <f t="shared" si="26"/>
        <v>222407.79226571604</v>
      </c>
      <c r="Z64" s="1">
        <f t="shared" si="26"/>
        <v>222407.79226571604</v>
      </c>
      <c r="AA64" s="1">
        <f t="shared" si="26"/>
        <v>2105442317.0791295</v>
      </c>
      <c r="AB64" s="1">
        <f t="shared" si="26"/>
        <v>0</v>
      </c>
      <c r="AC64" s="1">
        <f t="shared" si="26"/>
        <v>26362.298045652256</v>
      </c>
      <c r="AD64" s="1">
        <f t="shared" si="26"/>
        <v>10264.181666644992</v>
      </c>
      <c r="AE64" s="1">
        <f t="shared" si="26"/>
        <v>3169.0995367150613</v>
      </c>
      <c r="AF64" s="1">
        <f t="shared" si="26"/>
        <v>83992.599349914002</v>
      </c>
      <c r="AG64" s="1">
        <f t="shared" si="26"/>
        <v>197918.38799227847</v>
      </c>
      <c r="AH64" s="1">
        <f t="shared" si="26"/>
        <v>0</v>
      </c>
      <c r="AI64" s="1">
        <f t="shared" si="26"/>
        <v>151947.87959957396</v>
      </c>
      <c r="AJ64" s="1">
        <f t="shared" si="26"/>
        <v>0</v>
      </c>
      <c r="AK64" s="1">
        <f t="shared" si="26"/>
        <v>2248687.4415971288</v>
      </c>
      <c r="AL64" s="1">
        <f t="shared" si="26"/>
        <v>279948.75823037158</v>
      </c>
      <c r="AM64" s="1">
        <f t="shared" si="26"/>
        <v>31105.41971245109</v>
      </c>
      <c r="AN64" s="1">
        <f t="shared" si="26"/>
        <v>311054.17794282211</v>
      </c>
      <c r="AO64" s="1">
        <f t="shared" si="26"/>
        <v>0</v>
      </c>
      <c r="AP64" s="1">
        <f t="shared" si="26"/>
        <v>153787.83051285631</v>
      </c>
      <c r="AQ64" s="1">
        <f t="shared" si="26"/>
        <v>140.69632405220497</v>
      </c>
      <c r="AR64" s="1">
        <f t="shared" si="26"/>
        <v>226658.46791225023</v>
      </c>
      <c r="AS64" s="1">
        <f t="shared" si="26"/>
        <v>3290.7556244602756</v>
      </c>
      <c r="AT64" s="1">
        <f t="shared" si="26"/>
        <v>2939.4004094512125</v>
      </c>
      <c r="AU64" s="1">
        <f t="shared" si="26"/>
        <v>30068.24789486147</v>
      </c>
      <c r="AV64" s="1">
        <f t="shared" si="26"/>
        <v>161.41171072239948</v>
      </c>
      <c r="AW64" s="1">
        <f t="shared" si="26"/>
        <v>0</v>
      </c>
      <c r="AX64" s="1">
        <f t="shared" si="26"/>
        <v>1924.1068842452185</v>
      </c>
      <c r="AY64" s="1">
        <f t="shared" si="26"/>
        <v>1066014.3735802211</v>
      </c>
      <c r="AZ64" s="1">
        <f t="shared" si="26"/>
        <v>902171.06846064748</v>
      </c>
      <c r="BA64" s="1">
        <f t="shared" si="26"/>
        <v>163843.30511957241</v>
      </c>
      <c r="BB64" s="1">
        <f t="shared" si="26"/>
        <v>169.0802152533378</v>
      </c>
      <c r="BC64" s="1">
        <f t="shared" si="26"/>
        <v>4.4499822429824061</v>
      </c>
      <c r="BD64" s="1">
        <f t="shared" si="26"/>
        <v>142600.19602793228</v>
      </c>
      <c r="BE64" s="1">
        <f t="shared" si="26"/>
        <v>187.98355262829492</v>
      </c>
      <c r="BF64" s="1">
        <f t="shared" si="26"/>
        <v>295301.44948990503</v>
      </c>
      <c r="BG64" s="1">
        <f t="shared" si="26"/>
        <v>1201.6552679387323</v>
      </c>
      <c r="BH64" s="1">
        <f t="shared" si="26"/>
        <v>292.51850088680862</v>
      </c>
      <c r="BI64" s="1">
        <f t="shared" si="26"/>
        <v>421936.52910497773</v>
      </c>
      <c r="BJ64" s="1">
        <f t="shared" si="26"/>
        <v>26070.195817735414</v>
      </c>
      <c r="BK64" s="1">
        <f t="shared" si="26"/>
        <v>553.61616050750297</v>
      </c>
      <c r="BL64" s="1">
        <f t="shared" si="26"/>
        <v>1385.5001368673402</v>
      </c>
      <c r="BM64" s="1">
        <f t="shared" si="26"/>
        <v>13.471173714071471</v>
      </c>
      <c r="BN64" s="1">
        <f t="shared" si="26"/>
        <v>61148.192020070841</v>
      </c>
      <c r="BO64" s="1">
        <f t="shared" si="26"/>
        <v>23936.321649638503</v>
      </c>
      <c r="BP64" s="1">
        <f t="shared" si="26"/>
        <v>0</v>
      </c>
      <c r="BQ64" s="1">
        <f t="shared" si="26"/>
        <v>21770.158287976497</v>
      </c>
      <c r="BR64" s="1">
        <f t="shared" si="26"/>
        <v>68039.966060204228</v>
      </c>
      <c r="BS64" s="1">
        <f t="shared" si="26"/>
        <v>0</v>
      </c>
      <c r="BT64" s="1">
        <f t="shared" si="26"/>
        <v>46448.833186545839</v>
      </c>
      <c r="BU64" s="1">
        <f t="shared" ref="BU64" si="27">SUM(BU7:BU18)</f>
        <v>2114342.6914743874</v>
      </c>
      <c r="BV64" s="1">
        <f>SUM(BV7:BV18)</f>
        <v>17431.514805254425</v>
      </c>
      <c r="BW64" s="1"/>
      <c r="BX64" s="64">
        <f>IF(B64&lt;&gt;0,(S64-B64)/B64,"")</f>
        <v>-4.3018696408296364E-2</v>
      </c>
      <c r="BY64" s="69">
        <f>IF(AI64&lt;&gt;0,(AI64-C64)/C64,"")</f>
        <v>-4.4265280038496974E-2</v>
      </c>
      <c r="BZ64" s="69">
        <f>IF(AN64&lt;&gt;0,(AN64-D64)/D64,"")</f>
        <v>-4.4190525408988282E-2</v>
      </c>
      <c r="CA64" s="69">
        <f t="shared" si="21"/>
        <v>-4.3141364021528593E-2</v>
      </c>
      <c r="CB64" s="69">
        <f t="shared" si="21"/>
        <v>-4.3200725231194143E-2</v>
      </c>
      <c r="CC64" s="69">
        <f>IF(BN64&lt;&gt;0,(BN64-G64)/G64,"")</f>
        <v>-4.214484594220174E-2</v>
      </c>
      <c r="CD64" s="69">
        <f>IF(BU64&lt;&gt;0,(BU64-H64)/H64,"")</f>
        <v>-4.0647334077356038E-2</v>
      </c>
    </row>
    <row r="65" spans="1:82">
      <c r="A65" s="4" t="s">
        <v>459</v>
      </c>
      <c r="B65" s="1">
        <f>SUM(B19:B50)</f>
        <v>5978923.151896717</v>
      </c>
      <c r="C65" s="1">
        <f t="shared" ref="C65:H65" si="28">SUM(C19:C50)</f>
        <v>101921.07800968279</v>
      </c>
      <c r="D65" s="1">
        <f t="shared" si="28"/>
        <v>286837.06588973664</v>
      </c>
      <c r="E65" s="1">
        <f t="shared" si="28"/>
        <v>957322.18355482072</v>
      </c>
      <c r="F65" s="1">
        <f t="shared" si="28"/>
        <v>631418.89032486931</v>
      </c>
      <c r="G65" s="1">
        <f t="shared" si="28"/>
        <v>39019.234181844979</v>
      </c>
      <c r="H65" s="1">
        <f t="shared" si="28"/>
        <v>1862482.7269917754</v>
      </c>
      <c r="I65" s="94"/>
      <c r="J65" s="94"/>
      <c r="K65" s="1">
        <f t="shared" ref="K65:BT65" si="29">SUM(K19:K50)</f>
        <v>270338.12036927207</v>
      </c>
      <c r="L65" s="1">
        <f t="shared" si="29"/>
        <v>52253.046954205609</v>
      </c>
      <c r="M65" s="1">
        <f t="shared" si="29"/>
        <v>65914.997656156949</v>
      </c>
      <c r="N65" s="1">
        <f t="shared" si="29"/>
        <v>65914.997656156949</v>
      </c>
      <c r="O65" s="1">
        <f t="shared" si="29"/>
        <v>110243.59052947949</v>
      </c>
      <c r="P65" s="1">
        <f t="shared" si="29"/>
        <v>29.456466815260189</v>
      </c>
      <c r="Q65" s="1">
        <f t="shared" si="29"/>
        <v>39397.43072405042</v>
      </c>
      <c r="R65" s="1">
        <f t="shared" si="29"/>
        <v>418291.14968781063</v>
      </c>
      <c r="S65" s="1">
        <f t="shared" si="29"/>
        <v>5958233.3315216964</v>
      </c>
      <c r="T65" s="1">
        <f t="shared" si="29"/>
        <v>102785.7407025322</v>
      </c>
      <c r="U65" s="1">
        <f t="shared" si="29"/>
        <v>61155.209857094793</v>
      </c>
      <c r="V65" s="1">
        <f t="shared" si="29"/>
        <v>22652.599535663991</v>
      </c>
      <c r="W65" s="1">
        <f t="shared" si="29"/>
        <v>1280.797369594698</v>
      </c>
      <c r="X65" s="1">
        <f t="shared" si="29"/>
        <v>206310.63317760976</v>
      </c>
      <c r="Y65" s="1">
        <f t="shared" si="29"/>
        <v>176964.05869499632</v>
      </c>
      <c r="Z65" s="1">
        <f t="shared" si="29"/>
        <v>176964.05869499632</v>
      </c>
      <c r="AA65" s="1">
        <f t="shared" si="29"/>
        <v>1552554526.7135594</v>
      </c>
      <c r="AB65" s="1">
        <f t="shared" si="29"/>
        <v>0</v>
      </c>
      <c r="AC65" s="1">
        <f t="shared" si="29"/>
        <v>25420.625882418681</v>
      </c>
      <c r="AD65" s="1">
        <f t="shared" si="29"/>
        <v>8717.1344155201314</v>
      </c>
      <c r="AE65" s="1">
        <f t="shared" si="29"/>
        <v>5035.1034444084562</v>
      </c>
      <c r="AF65" s="1">
        <f t="shared" si="29"/>
        <v>64600.851634120831</v>
      </c>
      <c r="AG65" s="1">
        <f t="shared" si="29"/>
        <v>142283.10727375091</v>
      </c>
      <c r="AH65" s="1">
        <f t="shared" si="29"/>
        <v>0</v>
      </c>
      <c r="AI65" s="1">
        <f t="shared" si="29"/>
        <v>101557.38417426946</v>
      </c>
      <c r="AJ65" s="1">
        <f t="shared" si="29"/>
        <v>0</v>
      </c>
      <c r="AK65" s="1">
        <f t="shared" si="29"/>
        <v>1976283.6322628751</v>
      </c>
      <c r="AL65" s="1">
        <f t="shared" si="29"/>
        <v>257146.16704317383</v>
      </c>
      <c r="AM65" s="1">
        <f t="shared" si="29"/>
        <v>28571.796806585149</v>
      </c>
      <c r="AN65" s="1">
        <f t="shared" si="29"/>
        <v>285717.96384975925</v>
      </c>
      <c r="AO65" s="1">
        <f t="shared" si="29"/>
        <v>0</v>
      </c>
      <c r="AP65" s="1">
        <f t="shared" si="29"/>
        <v>123505.34352904365</v>
      </c>
      <c r="AQ65" s="1">
        <f t="shared" si="29"/>
        <v>104.78761154968373</v>
      </c>
      <c r="AR65" s="1">
        <f t="shared" si="29"/>
        <v>268836.95501221396</v>
      </c>
      <c r="AS65" s="1">
        <f t="shared" si="29"/>
        <v>2146.6104568676678</v>
      </c>
      <c r="AT65" s="1">
        <f t="shared" si="29"/>
        <v>6022.1591596889239</v>
      </c>
      <c r="AU65" s="1">
        <f t="shared" si="29"/>
        <v>24436.762354193412</v>
      </c>
      <c r="AV65" s="1">
        <f t="shared" si="29"/>
        <v>109.10513237858846</v>
      </c>
      <c r="AW65" s="1">
        <f t="shared" si="29"/>
        <v>0</v>
      </c>
      <c r="AX65" s="1">
        <f t="shared" si="29"/>
        <v>4449.8604161500607</v>
      </c>
      <c r="AY65" s="1">
        <f t="shared" si="29"/>
        <v>955131.63139407826</v>
      </c>
      <c r="AZ65" s="1">
        <f t="shared" si="29"/>
        <v>629884.94186217559</v>
      </c>
      <c r="BA65" s="1">
        <f t="shared" si="29"/>
        <v>325246.68953190313</v>
      </c>
      <c r="BB65" s="1">
        <f t="shared" si="29"/>
        <v>146.19866585635756</v>
      </c>
      <c r="BC65" s="1">
        <f t="shared" si="29"/>
        <v>2.8824838446801895</v>
      </c>
      <c r="BD65" s="1">
        <f t="shared" si="29"/>
        <v>93457.076617174898</v>
      </c>
      <c r="BE65" s="1">
        <f t="shared" si="29"/>
        <v>419.82118672034858</v>
      </c>
      <c r="BF65" s="1">
        <f t="shared" si="29"/>
        <v>203645.67243530217</v>
      </c>
      <c r="BG65" s="1">
        <f t="shared" si="29"/>
        <v>1597.4554397558334</v>
      </c>
      <c r="BH65" s="1">
        <f t="shared" si="29"/>
        <v>348.74522261236604</v>
      </c>
      <c r="BI65" s="1">
        <f t="shared" si="29"/>
        <v>290974.90726579411</v>
      </c>
      <c r="BJ65" s="1">
        <f t="shared" si="29"/>
        <v>23578.653752092268</v>
      </c>
      <c r="BK65" s="1">
        <f t="shared" si="29"/>
        <v>365.43153258378334</v>
      </c>
      <c r="BL65" s="1">
        <f t="shared" si="29"/>
        <v>1648.2848586211151</v>
      </c>
      <c r="BM65" s="1">
        <f t="shared" si="29"/>
        <v>9.1810230815842111</v>
      </c>
      <c r="BN65" s="1">
        <f t="shared" si="29"/>
        <v>38914.058121338363</v>
      </c>
      <c r="BO65" s="1">
        <f t="shared" si="29"/>
        <v>104207.71563784312</v>
      </c>
      <c r="BP65" s="1">
        <f t="shared" si="29"/>
        <v>0</v>
      </c>
      <c r="BQ65" s="1">
        <f t="shared" si="29"/>
        <v>15654.636306175727</v>
      </c>
      <c r="BR65" s="1">
        <f t="shared" si="29"/>
        <v>61854.042362520413</v>
      </c>
      <c r="BS65" s="1">
        <f t="shared" si="29"/>
        <v>0</v>
      </c>
      <c r="BT65" s="1">
        <f t="shared" si="29"/>
        <v>74137.749076761975</v>
      </c>
      <c r="BU65" s="1">
        <f t="shared" ref="BU65" si="30">SUM(BU19:BU50)</f>
        <v>1853619.4108988775</v>
      </c>
      <c r="BV65" s="1">
        <f>SUM(BV19:BV50)</f>
        <v>21938.371946241179</v>
      </c>
      <c r="BW65" s="1"/>
      <c r="BX65" s="64">
        <f>IF(B65&lt;&gt;0,(S65-B65)/B65,"")</f>
        <v>-3.460459325097213E-3</v>
      </c>
      <c r="BY65" s="69">
        <f>IF(AI65&lt;&gt;0,(AI65-C65)/C65,"")</f>
        <v>-3.568386858886823E-3</v>
      </c>
      <c r="BZ65" s="69">
        <f>IF(AN65&lt;&gt;0,(AN65-D65)/D65,"")</f>
        <v>-3.9015251969129385E-3</v>
      </c>
      <c r="CA65" s="69">
        <f t="shared" si="21"/>
        <v>-2.2882078764834331E-3</v>
      </c>
      <c r="CB65" s="69">
        <f t="shared" si="21"/>
        <v>-2.4293673917555624E-3</v>
      </c>
      <c r="CC65" s="69">
        <f>IF(BN65&lt;&gt;0,(BN65-G65)/G65,"")</f>
        <v>-2.6954926900013927E-3</v>
      </c>
      <c r="CD65" s="69">
        <f>IF(BU65&lt;&gt;0,(BU65-H65)/H65,"")</f>
        <v>-4.7588715666714715E-3</v>
      </c>
    </row>
    <row r="66" spans="1:82">
      <c r="A66" s="4" t="s">
        <v>525</v>
      </c>
      <c r="B66" s="1">
        <f>SUM(B51:B60)</f>
        <v>2736417.2841221648</v>
      </c>
      <c r="C66" s="1">
        <f t="shared" ref="C66:H66" si="31">SUM(C51:C60)</f>
        <v>41150.194128079536</v>
      </c>
      <c r="D66" s="1">
        <f t="shared" si="31"/>
        <v>155028.89681377579</v>
      </c>
      <c r="E66" s="1">
        <f t="shared" si="31"/>
        <v>495154.24314990203</v>
      </c>
      <c r="F66" s="1">
        <f t="shared" si="31"/>
        <v>270653.01751609467</v>
      </c>
      <c r="G66" s="1">
        <f t="shared" si="31"/>
        <v>14055.625314026494</v>
      </c>
      <c r="H66" s="1">
        <f t="shared" si="31"/>
        <v>893575.87734085985</v>
      </c>
      <c r="I66" s="94"/>
      <c r="J66" s="94"/>
      <c r="K66" s="1">
        <f t="shared" ref="K66:BT66" si="32">SUM(K51:K60)</f>
        <v>103249.36301331656</v>
      </c>
      <c r="L66" s="1">
        <f t="shared" si="32"/>
        <v>18612.85209568591</v>
      </c>
      <c r="M66" s="1">
        <f t="shared" si="32"/>
        <v>21981.288997580985</v>
      </c>
      <c r="N66" s="1">
        <f t="shared" si="32"/>
        <v>21981.288997580985</v>
      </c>
      <c r="O66" s="1">
        <f t="shared" si="32"/>
        <v>35845.515965483188</v>
      </c>
      <c r="P66" s="1">
        <f t="shared" si="32"/>
        <v>8.1502100899119316</v>
      </c>
      <c r="Q66" s="1">
        <f t="shared" si="32"/>
        <v>14569.185171751869</v>
      </c>
      <c r="R66" s="1">
        <f t="shared" si="32"/>
        <v>150921.8670332999</v>
      </c>
      <c r="S66" s="1">
        <f t="shared" si="32"/>
        <v>1953438.7048802599</v>
      </c>
      <c r="T66" s="1">
        <f t="shared" si="32"/>
        <v>36824.533854668378</v>
      </c>
      <c r="U66" s="1">
        <f t="shared" si="32"/>
        <v>21412.794861930019</v>
      </c>
      <c r="V66" s="1">
        <f t="shared" si="32"/>
        <v>8289.0148875529467</v>
      </c>
      <c r="W66" s="1">
        <f t="shared" si="32"/>
        <v>489.17083898478649</v>
      </c>
      <c r="X66" s="1">
        <f t="shared" si="32"/>
        <v>78795.564693768247</v>
      </c>
      <c r="Y66" s="1">
        <f t="shared" si="32"/>
        <v>65434.853864826393</v>
      </c>
      <c r="Z66" s="1">
        <f t="shared" si="32"/>
        <v>65434.853864826393</v>
      </c>
      <c r="AA66" s="1">
        <f t="shared" si="32"/>
        <v>466150538.31137282</v>
      </c>
      <c r="AB66" s="1">
        <f t="shared" si="32"/>
        <v>0</v>
      </c>
      <c r="AC66" s="1">
        <f t="shared" si="32"/>
        <v>8893.3873709452819</v>
      </c>
      <c r="AD66" s="1">
        <f t="shared" si="32"/>
        <v>3160.6149036319084</v>
      </c>
      <c r="AE66" s="1">
        <f t="shared" si="32"/>
        <v>1575.5252572779295</v>
      </c>
      <c r="AF66" s="1">
        <f t="shared" si="32"/>
        <v>24141.003302766814</v>
      </c>
      <c r="AG66" s="1">
        <f t="shared" si="32"/>
        <v>54341.715339752649</v>
      </c>
      <c r="AH66" s="1">
        <f t="shared" si="32"/>
        <v>0</v>
      </c>
      <c r="AI66" s="1">
        <f t="shared" si="32"/>
        <v>29348.149415302247</v>
      </c>
      <c r="AJ66" s="1">
        <f t="shared" si="32"/>
        <v>0</v>
      </c>
      <c r="AK66" s="1">
        <f t="shared" si="32"/>
        <v>709452.62685956957</v>
      </c>
      <c r="AL66" s="1">
        <f t="shared" si="32"/>
        <v>100655.43704818073</v>
      </c>
      <c r="AM66" s="1">
        <f t="shared" si="32"/>
        <v>11183.933006627958</v>
      </c>
      <c r="AN66" s="1">
        <f t="shared" si="32"/>
        <v>111839.37005480878</v>
      </c>
      <c r="AO66" s="1">
        <f t="shared" si="32"/>
        <v>0</v>
      </c>
      <c r="AP66" s="1">
        <f t="shared" si="32"/>
        <v>45537.887490141264</v>
      </c>
      <c r="AQ66" s="1">
        <f t="shared" si="32"/>
        <v>31.538885615172159</v>
      </c>
      <c r="AR66" s="1">
        <f t="shared" si="32"/>
        <v>89327.672543333989</v>
      </c>
      <c r="AS66" s="1">
        <f t="shared" si="32"/>
        <v>642.74863665338273</v>
      </c>
      <c r="AT66" s="1">
        <f t="shared" si="32"/>
        <v>1854.5694815743191</v>
      </c>
      <c r="AU66" s="1">
        <f t="shared" si="32"/>
        <v>7377.3493707126881</v>
      </c>
      <c r="AV66" s="1">
        <f t="shared" si="32"/>
        <v>32.716542477664326</v>
      </c>
      <c r="AW66" s="1">
        <f t="shared" si="32"/>
        <v>0</v>
      </c>
      <c r="AX66" s="1">
        <f t="shared" si="32"/>
        <v>1372.3921042212983</v>
      </c>
      <c r="AY66" s="1">
        <f t="shared" si="32"/>
        <v>356400.70576405677</v>
      </c>
      <c r="AZ66" s="1">
        <f t="shared" si="32"/>
        <v>189121.37469938991</v>
      </c>
      <c r="BA66" s="1">
        <f t="shared" si="32"/>
        <v>167279.33106466683</v>
      </c>
      <c r="BB66" s="1">
        <f t="shared" si="32"/>
        <v>44.225006605818969</v>
      </c>
      <c r="BC66" s="1">
        <f t="shared" si="32"/>
        <v>0.86283346406741612</v>
      </c>
      <c r="BD66" s="1">
        <f t="shared" si="32"/>
        <v>27988.851597722529</v>
      </c>
      <c r="BE66" s="1">
        <f t="shared" si="32"/>
        <v>129.42536899265286</v>
      </c>
      <c r="BF66" s="1">
        <f t="shared" si="32"/>
        <v>61114.5110073467</v>
      </c>
      <c r="BG66" s="1">
        <f t="shared" si="32"/>
        <v>488.50297694185684</v>
      </c>
      <c r="BH66" s="1">
        <f t="shared" si="32"/>
        <v>106.40005264516033</v>
      </c>
      <c r="BI66" s="1">
        <f t="shared" si="32"/>
        <v>87322.196161532585</v>
      </c>
      <c r="BJ66" s="1">
        <f t="shared" si="32"/>
        <v>8395.6078428658548</v>
      </c>
      <c r="BK66" s="1">
        <f t="shared" si="32"/>
        <v>109.47312678747974</v>
      </c>
      <c r="BL66" s="1">
        <f t="shared" si="32"/>
        <v>502.85759213611254</v>
      </c>
      <c r="BM66" s="1">
        <f t="shared" si="32"/>
        <v>2.7539539603278156</v>
      </c>
      <c r="BN66" s="1">
        <f t="shared" si="32"/>
        <v>9398.4687640293669</v>
      </c>
      <c r="BO66" s="1">
        <f t="shared" si="32"/>
        <v>28832.88437759312</v>
      </c>
      <c r="BP66" s="1">
        <f t="shared" si="32"/>
        <v>0</v>
      </c>
      <c r="BQ66" s="1">
        <f t="shared" si="32"/>
        <v>5978.404888342402</v>
      </c>
      <c r="BR66" s="1">
        <f t="shared" si="32"/>
        <v>21992.525789210646</v>
      </c>
      <c r="BS66" s="1">
        <f t="shared" si="32"/>
        <v>0</v>
      </c>
      <c r="BT66" s="1">
        <f t="shared" si="32"/>
        <v>23178.958157078592</v>
      </c>
      <c r="BU66" s="1">
        <f t="shared" ref="BU66" si="33">SUM(BU51:BU60)</f>
        <v>665891.78392312431</v>
      </c>
      <c r="BV66" s="1">
        <f>SUM(BV51:BV60)</f>
        <v>7193.0605584667446</v>
      </c>
      <c r="BW66" s="76"/>
      <c r="BX66" s="94"/>
      <c r="BY66" s="94"/>
      <c r="BZ66" s="94"/>
      <c r="CA66" s="94"/>
      <c r="CB66" s="94"/>
      <c r="CC66" s="94"/>
      <c r="CD66" s="94"/>
    </row>
    <row r="67" spans="1:82">
      <c r="A67" s="68"/>
      <c r="B67" s="76"/>
      <c r="C67" s="76"/>
      <c r="D67" s="76"/>
      <c r="E67" s="76"/>
      <c r="F67" s="76"/>
      <c r="G67" s="76"/>
      <c r="H67" s="76"/>
      <c r="I67" s="94"/>
      <c r="J67" s="94"/>
      <c r="L67" s="76"/>
      <c r="M67" s="76"/>
      <c r="N67" s="76"/>
      <c r="O67" s="76"/>
      <c r="Q67" s="76"/>
      <c r="R67" s="76"/>
      <c r="S67" s="76"/>
      <c r="T67" s="76"/>
      <c r="U67" s="76"/>
      <c r="V67" s="76"/>
      <c r="W67" s="76"/>
      <c r="Y67" s="76"/>
      <c r="Z67" s="76"/>
      <c r="AA67" s="76"/>
      <c r="AB67" s="76"/>
      <c r="AC67" s="76"/>
      <c r="AD67" s="76"/>
      <c r="AF67" s="76"/>
      <c r="AG67" s="76"/>
      <c r="AH67" s="76"/>
      <c r="AI67" s="76"/>
      <c r="AJ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T67" s="76"/>
      <c r="BU67" s="76"/>
      <c r="BV67" s="76"/>
      <c r="BW67" s="76"/>
      <c r="BX67" s="94"/>
      <c r="BY67" s="94"/>
      <c r="BZ67" s="94"/>
      <c r="CA67" s="94"/>
      <c r="CB67" s="94"/>
      <c r="CC67" s="94"/>
      <c r="CD67" s="94"/>
    </row>
    <row r="68" spans="1:82">
      <c r="A68" s="68"/>
      <c r="B68" s="76"/>
      <c r="C68" s="76"/>
      <c r="D68" s="76"/>
      <c r="E68" s="76"/>
      <c r="F68" s="76"/>
      <c r="G68" s="76"/>
      <c r="H68" s="76"/>
      <c r="I68" s="94"/>
      <c r="J68" s="94"/>
      <c r="L68" s="76"/>
      <c r="M68" s="76"/>
      <c r="N68" s="76"/>
      <c r="O68" s="76"/>
      <c r="Q68" s="76"/>
      <c r="R68" s="76"/>
      <c r="S68" s="76"/>
      <c r="T68" s="76"/>
      <c r="U68" s="76"/>
      <c r="V68" s="76"/>
      <c r="W68" s="76"/>
      <c r="Y68" s="76"/>
      <c r="Z68" s="76"/>
      <c r="AA68" s="76"/>
      <c r="AB68" s="76"/>
      <c r="AC68" s="76"/>
      <c r="AD68" s="76"/>
      <c r="AF68" s="76"/>
      <c r="AG68" s="76"/>
      <c r="AH68" s="76"/>
      <c r="AI68" s="76"/>
      <c r="AJ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T68" s="76"/>
      <c r="BU68" s="76"/>
      <c r="BV68" s="76"/>
      <c r="BW68" s="76"/>
      <c r="BX68" s="94"/>
      <c r="BY68" s="94"/>
      <c r="BZ68" s="94"/>
      <c r="CA68" s="94"/>
      <c r="CB68" s="94"/>
      <c r="CC68" s="94"/>
      <c r="CD68" s="94"/>
    </row>
    <row r="69" spans="1:82">
      <c r="A69" s="10"/>
      <c r="B69" s="76"/>
      <c r="C69" s="76"/>
      <c r="D69" s="76"/>
      <c r="E69" s="76"/>
      <c r="F69" s="76"/>
      <c r="G69" s="76"/>
      <c r="H69" s="76"/>
      <c r="I69" s="94"/>
      <c r="J69" s="94"/>
      <c r="L69" s="76"/>
      <c r="M69" s="76"/>
      <c r="N69" s="76"/>
      <c r="O69" s="76"/>
      <c r="Q69" s="76"/>
      <c r="R69" s="76"/>
      <c r="S69" s="76"/>
      <c r="T69" s="76"/>
      <c r="U69" s="76"/>
      <c r="V69" s="76"/>
      <c r="W69" s="76"/>
      <c r="Y69" s="76"/>
      <c r="Z69" s="76"/>
      <c r="AA69" s="76"/>
      <c r="AB69" s="76"/>
      <c r="AC69" s="76"/>
      <c r="AD69" s="76"/>
      <c r="AF69" s="76"/>
      <c r="AG69" s="76"/>
      <c r="AH69" s="76"/>
      <c r="AI69" s="76"/>
      <c r="AJ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T69" s="76"/>
      <c r="BU69" s="76"/>
      <c r="BV69" s="76"/>
      <c r="BW69" s="76"/>
      <c r="BX69" s="94"/>
      <c r="BY69" s="94"/>
      <c r="BZ69" s="94"/>
      <c r="CA69" s="94"/>
      <c r="CB69" s="94"/>
      <c r="CC69" s="94"/>
      <c r="CD69" s="94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B79"/>
  <sheetViews>
    <sheetView zoomScale="85" zoomScaleNormal="85" workbookViewId="0">
      <pane xSplit="1" ySplit="2" topLeftCell="B3" activePane="bottomRight" state="frozen"/>
      <selection pane="bottomRight" activeCell="L34" sqref="L34"/>
      <selection pane="bottomLeft" activeCell="A3" sqref="A3"/>
      <selection pane="topRight" activeCell="B1" sqref="B1"/>
    </sheetView>
  </sheetViews>
  <sheetFormatPr defaultRowHeight="1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10" width="9.28515625" style="56" customWidth="1"/>
    <col min="11" max="11" width="10" bestFit="1" customWidth="1"/>
    <col min="12" max="12" width="10" style="56" customWidth="1"/>
    <col min="13" max="13" width="7.7109375" bestFit="1" customWidth="1"/>
    <col min="14" max="14" width="11" style="56" bestFit="1" customWidth="1"/>
    <col min="15" max="16" width="9" style="22" customWidth="1"/>
    <col min="17" max="17" width="9" style="56" customWidth="1"/>
    <col min="19" max="19" width="19" customWidth="1"/>
    <col min="20" max="20" width="6" style="75" bestFit="1" customWidth="1"/>
    <col min="21" max="21" width="5.42578125" style="22" bestFit="1" customWidth="1"/>
    <col min="22" max="22" width="9.85546875" style="75" bestFit="1" customWidth="1"/>
    <col min="23" max="23" width="5.5703125" style="20" bestFit="1" customWidth="1"/>
    <col min="24" max="24" width="14.5703125" style="20" bestFit="1" customWidth="1"/>
    <col min="25" max="25" width="5.5703125" style="76" bestFit="1" customWidth="1"/>
    <col min="26" max="26" width="5.42578125" style="20" bestFit="1" customWidth="1"/>
    <col min="27" max="27" width="5.7109375" style="20" bestFit="1" customWidth="1"/>
    <col min="28" max="28" width="13.42578125" style="76" bestFit="1" customWidth="1"/>
    <col min="29" max="29" width="6.7109375" style="20" bestFit="1" customWidth="1"/>
    <col min="30" max="30" width="4.140625" style="20" bestFit="1" customWidth="1"/>
    <col min="31" max="31" width="7.7109375" style="20" bestFit="1" customWidth="1"/>
    <col min="32" max="33" width="5.7109375" style="20" bestFit="1" customWidth="1"/>
    <col min="34" max="34" width="5.5703125" style="20" bestFit="1" customWidth="1"/>
    <col min="35" max="35" width="5.85546875" style="20" bestFit="1" customWidth="1"/>
    <col min="36" max="36" width="5.7109375" style="76" bestFit="1" customWidth="1"/>
    <col min="37" max="37" width="6.42578125" style="20" bestFit="1" customWidth="1"/>
    <col min="38" max="38" width="15.42578125" style="20" bestFit="1" customWidth="1"/>
    <col min="39" max="39" width="6.7109375" style="20" bestFit="1" customWidth="1"/>
    <col min="40" max="40" width="6.5703125" style="20" bestFit="1" customWidth="1"/>
    <col min="41" max="41" width="5" style="20" bestFit="1" customWidth="1"/>
    <col min="42" max="42" width="5.140625" style="20" bestFit="1" customWidth="1"/>
    <col min="43" max="43" width="5.42578125" style="76" bestFit="1" customWidth="1"/>
    <col min="44" max="44" width="4.140625" style="20" bestFit="1" customWidth="1"/>
    <col min="45" max="45" width="6.5703125" style="20" bestFit="1" customWidth="1"/>
    <col min="46" max="46" width="6.140625" style="20" bestFit="1" customWidth="1"/>
    <col min="47" max="47" width="6.7109375" style="20" bestFit="1" customWidth="1"/>
    <col min="48" max="48" width="10" style="20" bestFit="1" customWidth="1"/>
    <col min="49" max="49" width="6.85546875" style="76" bestFit="1" customWidth="1"/>
    <col min="50" max="50" width="9.28515625" style="20" bestFit="1" customWidth="1"/>
    <col min="51" max="51" width="7.7109375" style="20" bestFit="1" customWidth="1"/>
    <col min="52" max="52" width="9.28515625" style="20" bestFit="1" customWidth="1"/>
    <col min="53" max="53" width="6" style="20" bestFit="1" customWidth="1"/>
    <col min="54" max="54" width="4.28515625" style="20" bestFit="1" customWidth="1"/>
    <col min="55" max="60" width="5.7109375" style="20" bestFit="1" customWidth="1"/>
    <col min="61" max="61" width="5.85546875" style="20" bestFit="1" customWidth="1"/>
    <col min="62" max="62" width="4.140625" style="20" bestFit="1" customWidth="1"/>
    <col min="63" max="64" width="7.7109375" style="20" bestFit="1" customWidth="1"/>
    <col min="65" max="65" width="6.7109375" style="20" bestFit="1" customWidth="1"/>
    <col min="66" max="66" width="5.140625" style="20" bestFit="1" customWidth="1"/>
    <col min="67" max="67" width="5.28515625" style="20" bestFit="1" customWidth="1"/>
    <col min="68" max="68" width="8.7109375" style="20" bestFit="1" customWidth="1"/>
    <col min="69" max="69" width="4.85546875" style="20" bestFit="1" customWidth="1"/>
    <col min="70" max="70" width="7.85546875" style="20" bestFit="1" customWidth="1"/>
    <col min="71" max="71" width="5.85546875" style="20" bestFit="1" customWidth="1"/>
    <col min="72" max="72" width="6" style="20" bestFit="1" customWidth="1"/>
    <col min="73" max="73" width="6.7109375" style="20" bestFit="1" customWidth="1"/>
    <col min="74" max="75" width="5.7109375" style="20" bestFit="1" customWidth="1"/>
    <col min="76" max="76" width="6.7109375" style="20" bestFit="1" customWidth="1"/>
    <col min="77" max="77" width="4.140625" style="20" bestFit="1" customWidth="1"/>
    <col min="78" max="78" width="9.28515625" style="20" bestFit="1" customWidth="1"/>
    <col min="79" max="79" width="8" style="20" bestFit="1" customWidth="1"/>
    <col min="80" max="80" width="6.7109375" style="20" bestFit="1" customWidth="1"/>
    <col min="81" max="81" width="5.28515625" style="20" bestFit="1" customWidth="1"/>
    <col min="82" max="82" width="5.7109375" style="20" bestFit="1" customWidth="1"/>
    <col min="83" max="83" width="4.85546875" style="76" bestFit="1" customWidth="1"/>
    <col min="84" max="84" width="5" style="20" bestFit="1" customWidth="1"/>
    <col min="85" max="85" width="9.140625" style="20" bestFit="1" customWidth="1"/>
    <col min="86" max="86" width="7.140625" style="20" bestFit="1" customWidth="1"/>
    <col min="87" max="87" width="7.7109375" style="20" customWidth="1"/>
    <col min="88" max="94" width="9.140625" style="22"/>
    <col min="95" max="96" width="9.140625" style="56"/>
    <col min="97" max="97" width="9.140625" style="22"/>
    <col min="98" max="98" width="9.140625" style="56"/>
    <col min="99" max="99" width="9.140625" style="22"/>
    <col min="100" max="100" width="11" style="56" bestFit="1" customWidth="1"/>
    <col min="103" max="103" width="9.140625" style="56"/>
  </cols>
  <sheetData>
    <row r="1" spans="1:106">
      <c r="A1" s="94"/>
      <c r="B1" s="94" t="s">
        <v>313</v>
      </c>
      <c r="C1" s="94"/>
      <c r="D1" s="94"/>
      <c r="E1" s="94"/>
      <c r="F1" s="94"/>
      <c r="G1" s="94"/>
      <c r="H1" s="94"/>
      <c r="K1" s="94"/>
      <c r="M1" s="94"/>
      <c r="O1" s="94"/>
      <c r="P1" s="94"/>
      <c r="R1" s="94"/>
      <c r="S1" s="94" t="s">
        <v>357</v>
      </c>
      <c r="T1" s="94"/>
      <c r="U1" s="94"/>
      <c r="V1" s="94"/>
      <c r="W1" s="76"/>
      <c r="X1" s="76"/>
      <c r="Z1" s="76"/>
      <c r="AA1" s="76"/>
      <c r="AC1" s="76"/>
      <c r="AD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R1" s="76"/>
      <c r="AS1" s="76"/>
      <c r="AT1" s="76"/>
      <c r="AU1" s="76"/>
      <c r="AV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F1" s="76"/>
      <c r="CG1" s="76"/>
      <c r="CH1" s="76"/>
      <c r="CI1" s="76"/>
      <c r="CJ1" s="94" t="s">
        <v>526</v>
      </c>
      <c r="CK1" s="94"/>
      <c r="CL1" s="94"/>
      <c r="CM1" s="94"/>
      <c r="CN1" s="94"/>
      <c r="CO1" s="94"/>
      <c r="CP1" s="94"/>
      <c r="CS1" s="94"/>
      <c r="CU1" s="94"/>
      <c r="CW1" s="94"/>
      <c r="CX1" s="94"/>
      <c r="CZ1" s="94"/>
      <c r="DA1" s="94"/>
      <c r="DB1" s="94"/>
    </row>
    <row r="2" spans="1:106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56" t="s">
        <v>317</v>
      </c>
      <c r="J2" s="56" t="s">
        <v>318</v>
      </c>
      <c r="K2" s="94" t="s">
        <v>400</v>
      </c>
      <c r="L2" s="56" t="s">
        <v>319</v>
      </c>
      <c r="M2" s="94" t="s">
        <v>67</v>
      </c>
      <c r="N2" s="56" t="s">
        <v>320</v>
      </c>
      <c r="O2" s="94" t="s">
        <v>321</v>
      </c>
      <c r="P2" s="94" t="s">
        <v>322</v>
      </c>
      <c r="Q2" s="56" t="s">
        <v>323</v>
      </c>
      <c r="R2" s="94"/>
      <c r="S2" s="94" t="s">
        <v>324</v>
      </c>
      <c r="T2" s="94" t="s">
        <v>325</v>
      </c>
      <c r="U2" s="94" t="s">
        <v>35</v>
      </c>
      <c r="V2" s="94" t="s">
        <v>37</v>
      </c>
      <c r="W2" s="94" t="s">
        <v>39</v>
      </c>
      <c r="X2" s="94" t="s">
        <v>41</v>
      </c>
      <c r="Y2" s="94" t="s">
        <v>43</v>
      </c>
      <c r="Z2" s="94" t="s">
        <v>326</v>
      </c>
      <c r="AA2" s="94" t="s">
        <v>45</v>
      </c>
      <c r="AB2" s="94" t="s">
        <v>47</v>
      </c>
      <c r="AC2" s="94" t="s">
        <v>49</v>
      </c>
      <c r="AD2" s="94" t="s">
        <v>51</v>
      </c>
      <c r="AE2" s="94" t="s">
        <v>53</v>
      </c>
      <c r="AF2" s="94" t="s">
        <v>55</v>
      </c>
      <c r="AG2" s="94" t="s">
        <v>57</v>
      </c>
      <c r="AH2" s="94" t="s">
        <v>59</v>
      </c>
      <c r="AI2" s="94" t="s">
        <v>61</v>
      </c>
      <c r="AJ2" s="94" t="s">
        <v>327</v>
      </c>
      <c r="AK2" s="94" t="s">
        <v>63</v>
      </c>
      <c r="AL2" s="94" t="s">
        <v>65</v>
      </c>
      <c r="AM2" s="94" t="s">
        <v>67</v>
      </c>
      <c r="AN2" s="94" t="s">
        <v>69</v>
      </c>
      <c r="AO2" s="94" t="s">
        <v>71</v>
      </c>
      <c r="AP2" s="94" t="s">
        <v>73</v>
      </c>
      <c r="AQ2" s="94" t="s">
        <v>328</v>
      </c>
      <c r="AR2" s="94" t="s">
        <v>75</v>
      </c>
      <c r="AS2" s="94" t="s">
        <v>77</v>
      </c>
      <c r="AT2" s="94" t="s">
        <v>79</v>
      </c>
      <c r="AU2" s="94" t="s">
        <v>81</v>
      </c>
      <c r="AV2" s="94" t="s">
        <v>83</v>
      </c>
      <c r="AW2" s="94" t="s">
        <v>329</v>
      </c>
      <c r="AX2" s="94" t="s">
        <v>85</v>
      </c>
      <c r="AY2" s="94" t="s">
        <v>87</v>
      </c>
      <c r="AZ2" s="94" t="s">
        <v>161</v>
      </c>
      <c r="BA2" s="94" t="s">
        <v>91</v>
      </c>
      <c r="BB2" s="94" t="s">
        <v>93</v>
      </c>
      <c r="BC2" s="94" t="s">
        <v>95</v>
      </c>
      <c r="BD2" s="94" t="s">
        <v>97</v>
      </c>
      <c r="BE2" s="94" t="s">
        <v>99</v>
      </c>
      <c r="BF2" s="94" t="s">
        <v>101</v>
      </c>
      <c r="BG2" s="94" t="s">
        <v>103</v>
      </c>
      <c r="BH2" s="94" t="s">
        <v>105</v>
      </c>
      <c r="BI2" s="94" t="s">
        <v>107</v>
      </c>
      <c r="BJ2" s="94" t="s">
        <v>109</v>
      </c>
      <c r="BK2" s="94" t="s">
        <v>162</v>
      </c>
      <c r="BL2" s="94" t="s">
        <v>163</v>
      </c>
      <c r="BM2" s="94" t="s">
        <v>111</v>
      </c>
      <c r="BN2" s="94" t="s">
        <v>113</v>
      </c>
      <c r="BO2" s="94" t="s">
        <v>115</v>
      </c>
      <c r="BP2" s="94" t="s">
        <v>117</v>
      </c>
      <c r="BQ2" s="94" t="s">
        <v>119</v>
      </c>
      <c r="BR2" s="94" t="s">
        <v>121</v>
      </c>
      <c r="BS2" s="94" t="s">
        <v>123</v>
      </c>
      <c r="BT2" s="94" t="s">
        <v>125</v>
      </c>
      <c r="BU2" s="94" t="s">
        <v>127</v>
      </c>
      <c r="BV2" s="94" t="s">
        <v>129</v>
      </c>
      <c r="BW2" s="94" t="s">
        <v>131</v>
      </c>
      <c r="BX2" s="94" t="s">
        <v>133</v>
      </c>
      <c r="BY2" s="94" t="s">
        <v>135</v>
      </c>
      <c r="BZ2" s="94" t="s">
        <v>139</v>
      </c>
      <c r="CA2" s="94" t="s">
        <v>141</v>
      </c>
      <c r="CB2" s="94" t="s">
        <v>143</v>
      </c>
      <c r="CC2" s="94" t="s">
        <v>145</v>
      </c>
      <c r="CD2" s="94" t="s">
        <v>147</v>
      </c>
      <c r="CE2" s="94" t="s">
        <v>149</v>
      </c>
      <c r="CF2" s="94" t="s">
        <v>151</v>
      </c>
      <c r="CG2" s="94" t="s">
        <v>153</v>
      </c>
      <c r="CH2" s="94" t="s">
        <v>155</v>
      </c>
      <c r="CI2" s="76"/>
      <c r="CJ2" s="94" t="s">
        <v>53</v>
      </c>
      <c r="CK2" s="94" t="s">
        <v>81</v>
      </c>
      <c r="CL2" s="94" t="s">
        <v>161</v>
      </c>
      <c r="CM2" s="94" t="s">
        <v>162</v>
      </c>
      <c r="CN2" s="94" t="s">
        <v>163</v>
      </c>
      <c r="CO2" s="94" t="s">
        <v>139</v>
      </c>
      <c r="CP2" s="94" t="s">
        <v>164</v>
      </c>
      <c r="CQ2" s="56" t="s">
        <v>317</v>
      </c>
      <c r="CR2" s="56" t="s">
        <v>318</v>
      </c>
      <c r="CS2" s="94" t="s">
        <v>400</v>
      </c>
      <c r="CT2" s="56" t="s">
        <v>319</v>
      </c>
      <c r="CU2" s="94" t="s">
        <v>67</v>
      </c>
      <c r="CV2" s="56" t="s">
        <v>320</v>
      </c>
      <c r="CW2" s="94" t="s">
        <v>321</v>
      </c>
      <c r="CX2" s="94" t="s">
        <v>322</v>
      </c>
      <c r="CY2" s="56" t="s">
        <v>323</v>
      </c>
      <c r="CZ2" s="94"/>
      <c r="DA2" s="94" t="s">
        <v>527</v>
      </c>
      <c r="DB2" s="94" t="s">
        <v>528</v>
      </c>
    </row>
    <row r="3" spans="1:106">
      <c r="A3" s="94" t="s">
        <v>166</v>
      </c>
      <c r="B3" s="76">
        <v>11147.6754</v>
      </c>
      <c r="C3" s="76">
        <v>491.3414659</v>
      </c>
      <c r="D3" s="76">
        <v>27563.496000000003</v>
      </c>
      <c r="E3" s="76">
        <v>3064.6070949999989</v>
      </c>
      <c r="F3" s="76">
        <v>2521.6614679999998</v>
      </c>
      <c r="G3" s="76">
        <v>11991.324033999999</v>
      </c>
      <c r="H3" s="76">
        <v>1273.9677049999996</v>
      </c>
      <c r="I3" s="66">
        <v>16.04796983</v>
      </c>
      <c r="J3" s="66">
        <v>9.4897434700000005</v>
      </c>
      <c r="K3" s="76">
        <v>2.048</v>
      </c>
      <c r="L3" s="66">
        <v>142.11101002000001</v>
      </c>
      <c r="M3" s="76">
        <v>640.99109599999997</v>
      </c>
      <c r="N3" s="66">
        <v>21.263000000000002</v>
      </c>
      <c r="O3" s="76">
        <v>7.1277045799999987</v>
      </c>
      <c r="P3" s="76">
        <v>0.16660850999999999</v>
      </c>
      <c r="Q3" s="66">
        <v>0.76697723999999978</v>
      </c>
      <c r="R3" s="76"/>
      <c r="S3" s="76" t="s">
        <v>166</v>
      </c>
      <c r="T3" s="76">
        <v>0</v>
      </c>
      <c r="U3" s="76">
        <v>0.36575137972960403</v>
      </c>
      <c r="V3" s="76">
        <v>7.1276900994960517</v>
      </c>
      <c r="W3" s="76">
        <v>7.3144549825228625E-2</v>
      </c>
      <c r="X3" s="76">
        <v>7.3144549825228625E-2</v>
      </c>
      <c r="Y3" s="76">
        <v>3.5251037219530906E-2</v>
      </c>
      <c r="Z3" s="76">
        <v>0.26126004533143632</v>
      </c>
      <c r="AA3" s="76">
        <v>11.804593756433999</v>
      </c>
      <c r="AB3" s="76">
        <v>0.16660802460034749</v>
      </c>
      <c r="AC3" s="76">
        <v>1010.7284463168858</v>
      </c>
      <c r="AD3" s="76">
        <v>1.0239958657936363</v>
      </c>
      <c r="AE3" s="76">
        <v>11147.667192511335</v>
      </c>
      <c r="AF3" s="76">
        <v>8.8716275275612979</v>
      </c>
      <c r="AG3" s="76">
        <v>19.512784912630913</v>
      </c>
      <c r="AH3" s="76">
        <v>0.11126825975104744</v>
      </c>
      <c r="AI3" s="76">
        <v>9.5942533231038372</v>
      </c>
      <c r="AJ3" s="76">
        <v>0</v>
      </c>
      <c r="AK3" s="76">
        <v>418.55652309881759</v>
      </c>
      <c r="AL3" s="76">
        <v>418.55652309881759</v>
      </c>
      <c r="AM3" s="76">
        <v>320.49546225764158</v>
      </c>
      <c r="AN3" s="76">
        <v>0</v>
      </c>
      <c r="AO3" s="76">
        <v>12.439194966703331</v>
      </c>
      <c r="AP3" s="76">
        <v>0</v>
      </c>
      <c r="AQ3" s="76">
        <v>7.4843000164795068</v>
      </c>
      <c r="AR3" s="76">
        <v>6.7085996957621311E-2</v>
      </c>
      <c r="AS3" s="76">
        <v>7.6631977585608775</v>
      </c>
      <c r="AT3" s="76">
        <v>4.5282360663205422E-2</v>
      </c>
      <c r="AU3" s="76">
        <v>491.34185217160791</v>
      </c>
      <c r="AV3" s="76">
        <v>0</v>
      </c>
      <c r="AW3" s="76">
        <v>1294.1172762103649</v>
      </c>
      <c r="AX3" s="76">
        <v>24323.684026922856</v>
      </c>
      <c r="AY3" s="76">
        <v>2702.6305652842575</v>
      </c>
      <c r="AZ3" s="76">
        <v>27026.314592207109</v>
      </c>
      <c r="BA3" s="76">
        <v>0</v>
      </c>
      <c r="BB3" s="76">
        <v>23.47723778247822</v>
      </c>
      <c r="BC3" s="76">
        <v>62.239723569944395</v>
      </c>
      <c r="BD3" s="76">
        <v>245.13418743360518</v>
      </c>
      <c r="BE3" s="76">
        <v>46.127207754967287</v>
      </c>
      <c r="BF3" s="76">
        <v>46.218436340700137</v>
      </c>
      <c r="BG3" s="76">
        <v>140.89489545484113</v>
      </c>
      <c r="BH3" s="76">
        <v>47.015018272377745</v>
      </c>
      <c r="BI3" s="76">
        <v>0</v>
      </c>
      <c r="BJ3" s="76">
        <v>21.382296298382325</v>
      </c>
      <c r="BK3" s="76">
        <v>3064.6929240089307</v>
      </c>
      <c r="BL3" s="76">
        <v>2521.7473127630433</v>
      </c>
      <c r="BM3" s="76">
        <v>542.94561124588665</v>
      </c>
      <c r="BN3" s="76">
        <v>0.14947866201491464</v>
      </c>
      <c r="BO3" s="76">
        <v>0.24908310102129108</v>
      </c>
      <c r="BP3" s="76">
        <v>558.62454756295563</v>
      </c>
      <c r="BQ3" s="76">
        <v>55.538734106053703</v>
      </c>
      <c r="BR3" s="76">
        <v>277.73856807442809</v>
      </c>
      <c r="BS3" s="76">
        <v>67.737215328406037</v>
      </c>
      <c r="BT3" s="76">
        <v>34.748140113174273</v>
      </c>
      <c r="BU3" s="76">
        <v>694.42097652287032</v>
      </c>
      <c r="BV3" s="76">
        <v>16.686608761885608</v>
      </c>
      <c r="BW3" s="76">
        <v>122.51115519645948</v>
      </c>
      <c r="BX3" s="76">
        <v>342.45004229380925</v>
      </c>
      <c r="BY3" s="76">
        <v>3.7017941106375223</v>
      </c>
      <c r="BZ3" s="76">
        <v>12048.292531418841</v>
      </c>
      <c r="CA3" s="76">
        <v>0.23418700787182378</v>
      </c>
      <c r="CB3" s="76">
        <v>270.66563720365747</v>
      </c>
      <c r="CC3" s="76">
        <v>0.57120487839855916</v>
      </c>
      <c r="CD3" s="76">
        <v>129.30432923112929</v>
      </c>
      <c r="CE3" s="76">
        <v>0</v>
      </c>
      <c r="CF3" s="76">
        <v>0.43127571217447525</v>
      </c>
      <c r="CG3" s="76">
        <v>1273.9673745125851</v>
      </c>
      <c r="CH3" s="76">
        <v>384.15725417795903</v>
      </c>
      <c r="CI3" s="40"/>
      <c r="CJ3" s="69">
        <f t="shared" ref="CJ3:CJ34" si="0">+IF(B3=0,"",(AE3-B3)/B3)</f>
        <v>-7.3625113492212319E-7</v>
      </c>
      <c r="CK3" s="69">
        <f t="shared" ref="CK3:CK34" si="1">IF(C3=0,"",(AU3-C3)/C3)</f>
        <v>7.8615715284856416E-7</v>
      </c>
      <c r="CL3" s="69">
        <f t="shared" ref="CL3:CL34" si="2">IF(D3=0,"",(AZ3-D3)/D3)</f>
        <v>-1.9488870635020094E-2</v>
      </c>
      <c r="CM3" s="69">
        <f t="shared" ref="CM3:CM34" si="3">IF(E3=0,"",(BK3-E3)/E3)</f>
        <v>2.8006529473820249E-5</v>
      </c>
      <c r="CN3" s="69">
        <f t="shared" ref="CN3:CN34" si="4">IF(F3=0,"",(BL3-F3)/F3)</f>
        <v>3.4042937219317755E-5</v>
      </c>
      <c r="CO3" s="69">
        <f t="shared" ref="CO3:CO34" si="5">IF(G3=0,"",(BZ3-G3)/G3)</f>
        <v>4.750809606788595E-3</v>
      </c>
      <c r="CP3" s="69">
        <f t="shared" ref="CP3:CP34" si="6">IF(H3=0,"",(CG3-H3)/H3)</f>
        <v>-2.5941584950188042E-7</v>
      </c>
      <c r="CQ3" s="57">
        <f t="shared" ref="CQ3:CQ34" si="7">IF(I3=0,"",(X3-I3)/I3)</f>
        <v>-0.99544213064954223</v>
      </c>
      <c r="CR3" s="57">
        <f t="shared" ref="CR3:CR34" si="8">IF(J3=0,"",(AA3-J3)/J3)</f>
        <v>0.24393180845741008</v>
      </c>
      <c r="CS3" s="69">
        <f t="shared" ref="CS3:CS34" si="9">IF(K3=0,"",(AD3-K3)/K3)</f>
        <v>-0.50000201865545102</v>
      </c>
      <c r="CT3" s="57">
        <f t="shared" ref="CT3:CT34" si="10">IF(L3=0,"",(AL3-L3)/L3)</f>
        <v>1.945278645475196</v>
      </c>
      <c r="CU3" s="69">
        <f t="shared" ref="CU3:CU34" si="11">IF(M3=0,"",(AM3-M3)/M3)</f>
        <v>-0.50000013376528774</v>
      </c>
      <c r="CV3" s="57">
        <f t="shared" ref="CV3:CV34" si="12">IF(N3=0,"",(AS3-N3)/N3)</f>
        <v>-0.63959940937022641</v>
      </c>
      <c r="CW3" s="69">
        <f>IF(O3=0,"",(V3-O3)/O3)</f>
        <v>-2.0315802632541419E-6</v>
      </c>
      <c r="CX3" s="69">
        <f>IF(P3=0,"",(AB3-P3)/P3)</f>
        <v>-2.9134145218635679E-6</v>
      </c>
      <c r="CY3" s="57">
        <f t="shared" ref="CY3:CY34" si="13">IF(Q3=0,"",(AT3-Q3)/Q3)</f>
        <v>-0.94095996816906136</v>
      </c>
      <c r="CZ3" s="94"/>
      <c r="DA3" s="76">
        <f>AZ3-D3</f>
        <v>-537.18140779289388</v>
      </c>
      <c r="DB3" s="76">
        <f>BZ3-G3</f>
        <v>56.968497418842162</v>
      </c>
    </row>
    <row r="4" spans="1:106">
      <c r="A4" s="94" t="s">
        <v>168</v>
      </c>
      <c r="B4" s="76">
        <v>5790.685789950001</v>
      </c>
      <c r="C4" s="76">
        <v>436.57334440000005</v>
      </c>
      <c r="D4" s="76">
        <v>20292.537961240003</v>
      </c>
      <c r="E4" s="76">
        <v>2759.7957326100009</v>
      </c>
      <c r="F4" s="76">
        <v>2166.6171409799999</v>
      </c>
      <c r="G4" s="76">
        <v>11603.787050700004</v>
      </c>
      <c r="H4" s="76">
        <v>518.12123824000003</v>
      </c>
      <c r="I4" s="66">
        <v>3.7080799500000001</v>
      </c>
      <c r="J4" s="66">
        <v>5.9651304799999982</v>
      </c>
      <c r="K4" s="76">
        <v>0.25553700000000001</v>
      </c>
      <c r="L4" s="66">
        <v>24.754839780000005</v>
      </c>
      <c r="M4" s="76">
        <v>15.613589779999996</v>
      </c>
      <c r="N4" s="66"/>
      <c r="O4" s="76">
        <v>1.6243989000000001</v>
      </c>
      <c r="P4" s="76">
        <v>2.4708459999999998E-2</v>
      </c>
      <c r="Q4" s="66">
        <v>0.22148035999999996</v>
      </c>
      <c r="R4" s="76"/>
      <c r="S4" s="76" t="s">
        <v>168</v>
      </c>
      <c r="T4" s="76">
        <v>0</v>
      </c>
      <c r="U4" s="76">
        <v>0</v>
      </c>
      <c r="V4" s="76">
        <v>1.6243975930998085</v>
      </c>
      <c r="W4" s="76">
        <v>0</v>
      </c>
      <c r="X4" s="76">
        <v>0</v>
      </c>
      <c r="Y4" s="76">
        <v>0</v>
      </c>
      <c r="Z4" s="76">
        <v>0</v>
      </c>
      <c r="AA4" s="76">
        <v>40.350032911179881</v>
      </c>
      <c r="AB4" s="76">
        <v>2.4708464130872184E-2</v>
      </c>
      <c r="AC4" s="76">
        <v>337.76055862715452</v>
      </c>
      <c r="AD4" s="76">
        <v>0.1277688401803381</v>
      </c>
      <c r="AE4" s="76">
        <v>5790.6826032560066</v>
      </c>
      <c r="AF4" s="76">
        <v>24.191418304585468</v>
      </c>
      <c r="AG4" s="76">
        <v>13.256498211450872</v>
      </c>
      <c r="AH4" s="76">
        <v>1.0823256307495163E-3</v>
      </c>
      <c r="AI4" s="76">
        <v>24.322115416502683</v>
      </c>
      <c r="AJ4" s="76">
        <v>0</v>
      </c>
      <c r="AK4" s="76">
        <v>86.498685150496698</v>
      </c>
      <c r="AL4" s="76">
        <v>86.498685150496698</v>
      </c>
      <c r="AM4" s="76">
        <v>7.8067945341688842</v>
      </c>
      <c r="AN4" s="76">
        <v>0</v>
      </c>
      <c r="AO4" s="76">
        <v>3.9877398433854845</v>
      </c>
      <c r="AP4" s="76">
        <v>0</v>
      </c>
      <c r="AQ4" s="76">
        <v>0</v>
      </c>
      <c r="AR4" s="76">
        <v>0</v>
      </c>
      <c r="AS4" s="76">
        <v>0</v>
      </c>
      <c r="AT4" s="76">
        <v>0</v>
      </c>
      <c r="AU4" s="76">
        <v>436.57310429526495</v>
      </c>
      <c r="AV4" s="76">
        <v>0</v>
      </c>
      <c r="AW4" s="76">
        <v>531.3777188837679</v>
      </c>
      <c r="AX4" s="76">
        <v>18592.002292627418</v>
      </c>
      <c r="AY4" s="76">
        <v>2065.7779948619082</v>
      </c>
      <c r="AZ4" s="76">
        <v>20657.78028748932</v>
      </c>
      <c r="BA4" s="76">
        <v>0</v>
      </c>
      <c r="BB4" s="76">
        <v>10.812818201823442</v>
      </c>
      <c r="BC4" s="76">
        <v>66.70197289505451</v>
      </c>
      <c r="BD4" s="76">
        <v>140.65963930653848</v>
      </c>
      <c r="BE4" s="76">
        <v>42.03262080755303</v>
      </c>
      <c r="BF4" s="76">
        <v>15.066948695800741</v>
      </c>
      <c r="BG4" s="76">
        <v>86.679136354437048</v>
      </c>
      <c r="BH4" s="76">
        <v>38.627177881248038</v>
      </c>
      <c r="BI4" s="76">
        <v>13.063217645794406</v>
      </c>
      <c r="BJ4" s="76">
        <v>12.610124801655678</v>
      </c>
      <c r="BK4" s="76">
        <v>2759.8504716043599</v>
      </c>
      <c r="BL4" s="76">
        <v>2166.6727683288423</v>
      </c>
      <c r="BM4" s="76">
        <v>593.17770327551739</v>
      </c>
      <c r="BN4" s="76">
        <v>9.3946438708752925E-2</v>
      </c>
      <c r="BO4" s="76">
        <v>0.29787534957037437</v>
      </c>
      <c r="BP4" s="76">
        <v>1060.3540937187017</v>
      </c>
      <c r="BQ4" s="76">
        <v>9.9475002342410843E-2</v>
      </c>
      <c r="BR4" s="76">
        <v>130.23753631354137</v>
      </c>
      <c r="BS4" s="76">
        <v>26.344535975462563</v>
      </c>
      <c r="BT4" s="76">
        <v>14.402173913369378</v>
      </c>
      <c r="BU4" s="76">
        <v>325.43870231793954</v>
      </c>
      <c r="BV4" s="76">
        <v>16.492188428763527</v>
      </c>
      <c r="BW4" s="76">
        <v>116.047606080127</v>
      </c>
      <c r="BX4" s="76">
        <v>214.0418237901861</v>
      </c>
      <c r="BY4" s="76">
        <v>4.5338003473494526</v>
      </c>
      <c r="BZ4" s="76">
        <v>11230.113274320893</v>
      </c>
      <c r="CA4" s="76">
        <v>3.8371681448833463</v>
      </c>
      <c r="CB4" s="76">
        <v>268.53749879859112</v>
      </c>
      <c r="CC4" s="76">
        <v>0</v>
      </c>
      <c r="CD4" s="76">
        <v>45.358937791691432</v>
      </c>
      <c r="CE4" s="76">
        <v>0</v>
      </c>
      <c r="CF4" s="76">
        <v>1.8686842659729563</v>
      </c>
      <c r="CG4" s="76">
        <v>518.12116233796985</v>
      </c>
      <c r="CH4" s="76">
        <v>124.32178187856002</v>
      </c>
      <c r="CI4" s="40"/>
      <c r="CJ4" s="69">
        <f t="shared" si="0"/>
        <v>-5.5031374693555566E-7</v>
      </c>
      <c r="CK4" s="69">
        <f t="shared" si="1"/>
        <v>-5.4997571010341288E-7</v>
      </c>
      <c r="CL4" s="69">
        <f t="shared" si="2"/>
        <v>1.7998848983155923E-2</v>
      </c>
      <c r="CM4" s="69">
        <f t="shared" si="3"/>
        <v>1.9834436915823986E-5</v>
      </c>
      <c r="CN4" s="69">
        <f t="shared" si="4"/>
        <v>2.5674747877778964E-5</v>
      </c>
      <c r="CO4" s="69">
        <f t="shared" si="5"/>
        <v>-3.2202743358390871E-2</v>
      </c>
      <c r="CP4" s="69">
        <f t="shared" si="6"/>
        <v>-1.4649472859584478E-7</v>
      </c>
      <c r="CQ4" s="57">
        <f t="shared" si="7"/>
        <v>-1</v>
      </c>
      <c r="CR4" s="57">
        <f t="shared" si="8"/>
        <v>5.7643168990965465</v>
      </c>
      <c r="CS4" s="69">
        <f t="shared" si="9"/>
        <v>-0.49999866876288718</v>
      </c>
      <c r="CT4" s="57">
        <f t="shared" si="10"/>
        <v>2.4942130879950573</v>
      </c>
      <c r="CU4" s="69">
        <f t="shared" si="11"/>
        <v>-0.50000002278983369</v>
      </c>
      <c r="CV4" s="57" t="str">
        <f t="shared" si="12"/>
        <v/>
      </c>
      <c r="CW4" s="69">
        <f t="shared" ref="CW4:CW57" si="14">IF(O4=0,"",(V4-O4)/O4)</f>
        <v>-8.0454387873702837E-7</v>
      </c>
      <c r="CX4" s="69">
        <f t="shared" ref="CX4:CX57" si="15">IF(P4=0,"",(AB4-P4)/P4)</f>
        <v>1.6718452651363877E-7</v>
      </c>
      <c r="CY4" s="57">
        <f t="shared" si="13"/>
        <v>-1</v>
      </c>
      <c r="CZ4" s="94"/>
      <c r="DA4" s="76">
        <f t="shared" ref="DA4:DA51" si="16">AZ4-D4</f>
        <v>365.24232624931756</v>
      </c>
      <c r="DB4" s="76">
        <f t="shared" ref="DB4:DB51" si="17">BZ4-G4</f>
        <v>-373.67377637911159</v>
      </c>
    </row>
    <row r="5" spans="1:106">
      <c r="A5" s="94" t="s">
        <v>169</v>
      </c>
      <c r="B5" s="76">
        <v>9853.1472288700006</v>
      </c>
      <c r="C5" s="76">
        <v>199.48166599000004</v>
      </c>
      <c r="D5" s="76">
        <v>22774.036584000001</v>
      </c>
      <c r="E5" s="76">
        <v>2158.59114929</v>
      </c>
      <c r="F5" s="76">
        <v>1565.3774610999997</v>
      </c>
      <c r="G5" s="76">
        <v>51900.335871049982</v>
      </c>
      <c r="H5" s="76">
        <v>548.17441558000007</v>
      </c>
      <c r="I5" s="66">
        <v>4.7567777000000007</v>
      </c>
      <c r="J5" s="66">
        <v>8.6139272700000014</v>
      </c>
      <c r="K5" s="76">
        <v>0.96</v>
      </c>
      <c r="L5" s="66">
        <v>18.333616789999994</v>
      </c>
      <c r="M5" s="76">
        <v>189.26123146</v>
      </c>
      <c r="N5" s="66">
        <v>0.29366100000000001</v>
      </c>
      <c r="O5" s="76">
        <v>1.6202326999999999</v>
      </c>
      <c r="P5" s="76">
        <v>2.548541E-2</v>
      </c>
      <c r="Q5" s="66">
        <v>0.13819439000000006</v>
      </c>
      <c r="R5" s="76"/>
      <c r="S5" s="76" t="s">
        <v>169</v>
      </c>
      <c r="T5" s="76">
        <v>0.73502012297337405</v>
      </c>
      <c r="U5" s="76">
        <v>1.5221150447402299</v>
      </c>
      <c r="V5" s="76">
        <v>1.6202313677095572</v>
      </c>
      <c r="W5" s="76">
        <v>0.90040064867053382</v>
      </c>
      <c r="X5" s="76">
        <v>0.84699606412217832</v>
      </c>
      <c r="Y5" s="76">
        <v>1.6684260433588523</v>
      </c>
      <c r="Z5" s="76">
        <v>0.35239579107591046</v>
      </c>
      <c r="AA5" s="76">
        <v>7.7050242088723842</v>
      </c>
      <c r="AB5" s="76">
        <v>2.5485341561743917E-2</v>
      </c>
      <c r="AC5" s="76">
        <v>211.36605655275696</v>
      </c>
      <c r="AD5" s="76">
        <v>0.48000799733461225</v>
      </c>
      <c r="AE5" s="76">
        <v>9853.1429450658889</v>
      </c>
      <c r="AF5" s="76">
        <v>6.2529934490604031</v>
      </c>
      <c r="AG5" s="76">
        <v>10.810702126234405</v>
      </c>
      <c r="AH5" s="76">
        <v>0.88064405908209764</v>
      </c>
      <c r="AI5" s="76">
        <v>4.3947036318465154</v>
      </c>
      <c r="AJ5" s="76">
        <v>0.4228708671632575</v>
      </c>
      <c r="AK5" s="76">
        <v>79.164576532724212</v>
      </c>
      <c r="AL5" s="76">
        <v>79.164576532724212</v>
      </c>
      <c r="AM5" s="76">
        <v>94.630584747635822</v>
      </c>
      <c r="AN5" s="76">
        <v>0</v>
      </c>
      <c r="AO5" s="76">
        <v>6.9939837777480882</v>
      </c>
      <c r="AP5" s="76">
        <v>0.40273829258276983</v>
      </c>
      <c r="AQ5" s="76">
        <v>11.2768596288798</v>
      </c>
      <c r="AR5" s="76">
        <v>0.96559065080000184</v>
      </c>
      <c r="AS5" s="76">
        <v>1.5103331897992136</v>
      </c>
      <c r="AT5" s="76">
        <v>0.18119100846032499</v>
      </c>
      <c r="AU5" s="76">
        <v>199.48164300919871</v>
      </c>
      <c r="AV5" s="76">
        <v>0</v>
      </c>
      <c r="AW5" s="76">
        <v>565.1991238843234</v>
      </c>
      <c r="AX5" s="76">
        <v>20882.851740083228</v>
      </c>
      <c r="AY5" s="76">
        <v>2320.3171037433608</v>
      </c>
      <c r="AZ5" s="76">
        <v>23203.168843826588</v>
      </c>
      <c r="BA5" s="76">
        <v>3.0048593937069055E-3</v>
      </c>
      <c r="BB5" s="76">
        <v>14.903968452978443</v>
      </c>
      <c r="BC5" s="76">
        <v>79.926305799280186</v>
      </c>
      <c r="BD5" s="76">
        <v>142.51791304495609</v>
      </c>
      <c r="BE5" s="76">
        <v>47.789715360552677</v>
      </c>
      <c r="BF5" s="76">
        <v>8.1996556533011464</v>
      </c>
      <c r="BG5" s="76">
        <v>73.095965416293268</v>
      </c>
      <c r="BH5" s="76">
        <v>42.077826665330669</v>
      </c>
      <c r="BI5" s="76">
        <v>2.969576767693478E-3</v>
      </c>
      <c r="BJ5" s="76">
        <v>7.9672040903895063</v>
      </c>
      <c r="BK5" s="76">
        <v>2158.6315234177023</v>
      </c>
      <c r="BL5" s="76">
        <v>1565.4177781970473</v>
      </c>
      <c r="BM5" s="76">
        <v>593.21374522065503</v>
      </c>
      <c r="BN5" s="76">
        <v>1.4767281205046381E-2</v>
      </c>
      <c r="BO5" s="76">
        <v>0.37196801133131618</v>
      </c>
      <c r="BP5" s="76">
        <v>773.81815593581223</v>
      </c>
      <c r="BQ5" s="76">
        <v>4.1061195897198255E-2</v>
      </c>
      <c r="BR5" s="76">
        <v>62.962571444225766</v>
      </c>
      <c r="BS5" s="76">
        <v>15.908675115296216</v>
      </c>
      <c r="BT5" s="76">
        <v>6.7476855042356334</v>
      </c>
      <c r="BU5" s="76">
        <v>157.1763549094176</v>
      </c>
      <c r="BV5" s="76">
        <v>10.515646633991519</v>
      </c>
      <c r="BW5" s="76">
        <v>125.30699016927088</v>
      </c>
      <c r="BX5" s="76">
        <v>158.36938131106669</v>
      </c>
      <c r="BY5" s="76">
        <v>5.6405247573733375</v>
      </c>
      <c r="BZ5" s="76">
        <v>51920.981289130854</v>
      </c>
      <c r="CA5" s="76">
        <v>3.7981322601227108</v>
      </c>
      <c r="CB5" s="76">
        <v>1265.7489230410868</v>
      </c>
      <c r="CC5" s="76">
        <v>0.31289025874557008</v>
      </c>
      <c r="CD5" s="76">
        <v>62.579718910316778</v>
      </c>
      <c r="CE5" s="76">
        <v>0</v>
      </c>
      <c r="CF5" s="76">
        <v>9.9498051621067027</v>
      </c>
      <c r="CG5" s="76">
        <v>548.17439318000174</v>
      </c>
      <c r="CH5" s="76">
        <v>181.05038867146189</v>
      </c>
      <c r="CI5" s="40"/>
      <c r="CJ5" s="69">
        <f t="shared" si="0"/>
        <v>-4.3476505651038064E-7</v>
      </c>
      <c r="CK5" s="69">
        <f t="shared" si="1"/>
        <v>-1.1520257372503471E-7</v>
      </c>
      <c r="CL5" s="69">
        <f t="shared" si="2"/>
        <v>1.8843047794525617E-2</v>
      </c>
      <c r="CM5" s="69">
        <f t="shared" si="3"/>
        <v>1.8703925342965986E-5</v>
      </c>
      <c r="CN5" s="69">
        <f t="shared" si="4"/>
        <v>2.5755511401869924E-5</v>
      </c>
      <c r="CO5" s="69">
        <f t="shared" si="5"/>
        <v>3.9778968159603667E-4</v>
      </c>
      <c r="CP5" s="69">
        <f t="shared" si="6"/>
        <v>-4.0862903653378014E-8</v>
      </c>
      <c r="CQ5" s="57">
        <f t="shared" si="7"/>
        <v>-0.82193911140262488</v>
      </c>
      <c r="CR5" s="57">
        <f t="shared" si="8"/>
        <v>-0.10551552533918911</v>
      </c>
      <c r="CS5" s="69">
        <f t="shared" si="9"/>
        <v>-0.49999166944311224</v>
      </c>
      <c r="CT5" s="57">
        <f t="shared" si="10"/>
        <v>3.3180010490840113</v>
      </c>
      <c r="CU5" s="69">
        <f t="shared" si="11"/>
        <v>-0.50000016370158817</v>
      </c>
      <c r="CV5" s="57">
        <f t="shared" si="12"/>
        <v>4.1431180504023812</v>
      </c>
      <c r="CW5" s="69">
        <f t="shared" si="14"/>
        <v>-8.2228339338845741E-7</v>
      </c>
      <c r="CX5" s="69">
        <f t="shared" si="15"/>
        <v>-2.6853896438434055E-6</v>
      </c>
      <c r="CY5" s="57">
        <f t="shared" si="13"/>
        <v>0.31113143203805099</v>
      </c>
      <c r="CZ5" s="94"/>
      <c r="DA5" s="76">
        <f t="shared" si="16"/>
        <v>429.13225982658696</v>
      </c>
      <c r="DB5" s="76">
        <f t="shared" si="17"/>
        <v>20.645418080872332</v>
      </c>
    </row>
    <row r="6" spans="1:106">
      <c r="A6" s="94" t="s">
        <v>170</v>
      </c>
      <c r="B6" s="76">
        <v>12541.460912509998</v>
      </c>
      <c r="C6" s="76">
        <v>1094.7753128900006</v>
      </c>
      <c r="D6" s="76">
        <v>7347.8952993099947</v>
      </c>
      <c r="E6" s="76">
        <v>1606.594872409999</v>
      </c>
      <c r="F6" s="76">
        <v>1567.2644097499999</v>
      </c>
      <c r="G6" s="76">
        <v>1939.2230065000017</v>
      </c>
      <c r="H6" s="76">
        <v>606.93498197000019</v>
      </c>
      <c r="I6" s="66">
        <v>9.038243099999999</v>
      </c>
      <c r="J6" s="66">
        <v>24.373159040000012</v>
      </c>
      <c r="K6" s="76">
        <v>4.3582780999999997</v>
      </c>
      <c r="L6" s="66">
        <v>120.05597056999997</v>
      </c>
      <c r="M6" s="76">
        <v>25.36989908</v>
      </c>
      <c r="N6" s="66">
        <v>3.99091475</v>
      </c>
      <c r="O6" s="76">
        <v>9.1530867200000081</v>
      </c>
      <c r="P6" s="76">
        <v>1.0693983600000001</v>
      </c>
      <c r="Q6" s="66">
        <v>1.0048973599999997</v>
      </c>
      <c r="R6" s="76"/>
      <c r="S6" s="76" t="s">
        <v>170</v>
      </c>
      <c r="T6" s="76">
        <v>2.1480060035020784E-3</v>
      </c>
      <c r="U6" s="76">
        <v>0.54890892762468924</v>
      </c>
      <c r="V6" s="76">
        <v>9.1530873522132605</v>
      </c>
      <c r="W6" s="76">
        <v>0.12958025521215114</v>
      </c>
      <c r="X6" s="76">
        <v>0.12942410815566338</v>
      </c>
      <c r="Y6" s="76">
        <v>5.7134439416871977E-2</v>
      </c>
      <c r="Z6" s="76">
        <v>1.0298694306160867E-3</v>
      </c>
      <c r="AA6" s="76">
        <v>79.819093936149258</v>
      </c>
      <c r="AB6" s="76">
        <v>1.0694023487702284</v>
      </c>
      <c r="AC6" s="76">
        <v>1198.6690252421593</v>
      </c>
      <c r="AD6" s="76">
        <v>2.1791558271576377</v>
      </c>
      <c r="AE6" s="76">
        <v>12541.399228395971</v>
      </c>
      <c r="AF6" s="76">
        <v>65.695519224393621</v>
      </c>
      <c r="AG6" s="76">
        <v>74.679504870999622</v>
      </c>
      <c r="AH6" s="76">
        <v>1.3301425974346837</v>
      </c>
      <c r="AI6" s="76">
        <v>58.087248742325855</v>
      </c>
      <c r="AJ6" s="76">
        <v>1.2357636886097575E-3</v>
      </c>
      <c r="AK6" s="76">
        <v>276.06188362387576</v>
      </c>
      <c r="AL6" s="76">
        <v>276.06188362387576</v>
      </c>
      <c r="AM6" s="76">
        <v>12.684982487634592</v>
      </c>
      <c r="AN6" s="76">
        <v>0</v>
      </c>
      <c r="AO6" s="76">
        <v>1.8581411484061194</v>
      </c>
      <c r="AP6" s="76">
        <v>3.2680332995583933E-3</v>
      </c>
      <c r="AQ6" s="76">
        <v>8.1696465087459841E-2</v>
      </c>
      <c r="AR6" s="76">
        <v>0.2969058013697739</v>
      </c>
      <c r="AS6" s="76">
        <v>6.573910195402482E-3</v>
      </c>
      <c r="AT6" s="76">
        <v>5.2955720699476643E-4</v>
      </c>
      <c r="AU6" s="76">
        <v>1094.7718305228232</v>
      </c>
      <c r="AV6" s="76">
        <v>0</v>
      </c>
      <c r="AW6" s="76">
        <v>682.17721701615437</v>
      </c>
      <c r="AX6" s="76">
        <v>6593.278154995066</v>
      </c>
      <c r="AY6" s="76">
        <v>732.58661080311049</v>
      </c>
      <c r="AZ6" s="76">
        <v>7325.8647657981774</v>
      </c>
      <c r="BA6" s="76">
        <v>1.3680218659726504E-5</v>
      </c>
      <c r="BB6" s="76">
        <v>10.76618727634653</v>
      </c>
      <c r="BC6" s="76">
        <v>9.8825159784984322</v>
      </c>
      <c r="BD6" s="76">
        <v>78.893923432939587</v>
      </c>
      <c r="BE6" s="76">
        <v>15.485427887696551</v>
      </c>
      <c r="BF6" s="76">
        <v>38.371992824143938</v>
      </c>
      <c r="BG6" s="76">
        <v>94.445720813254155</v>
      </c>
      <c r="BH6" s="76">
        <v>19.246049276667925</v>
      </c>
      <c r="BI6" s="76">
        <v>0.4417794188506225</v>
      </c>
      <c r="BJ6" s="76">
        <v>36.915235137543711</v>
      </c>
      <c r="BK6" s="76">
        <v>1606.6505692583232</v>
      </c>
      <c r="BL6" s="76">
        <v>1567.3203686875875</v>
      </c>
      <c r="BM6" s="76">
        <v>39.330200570735848</v>
      </c>
      <c r="BN6" s="76">
        <v>0.51286444015245236</v>
      </c>
      <c r="BO6" s="76">
        <v>1.4986938023159571E-2</v>
      </c>
      <c r="BP6" s="76">
        <v>115.32243173596784</v>
      </c>
      <c r="BQ6" s="76">
        <v>0.74498864073277493</v>
      </c>
      <c r="BR6" s="76">
        <v>266.05135396792281</v>
      </c>
      <c r="BS6" s="76">
        <v>55.320302287210424</v>
      </c>
      <c r="BT6" s="76">
        <v>28.949413931843008</v>
      </c>
      <c r="BU6" s="76">
        <v>665.05480553113193</v>
      </c>
      <c r="BV6" s="76">
        <v>24.214743613864094</v>
      </c>
      <c r="BW6" s="76">
        <v>79.770155792377523</v>
      </c>
      <c r="BX6" s="76">
        <v>140.35663748041028</v>
      </c>
      <c r="BY6" s="76">
        <v>0.43370660515945719</v>
      </c>
      <c r="BZ6" s="76">
        <v>1938.961420006337</v>
      </c>
      <c r="CA6" s="76">
        <v>5.2413357226157187</v>
      </c>
      <c r="CB6" s="76">
        <v>0.16924790369984125</v>
      </c>
      <c r="CC6" s="76">
        <v>9.1445261197874801E-4</v>
      </c>
      <c r="CD6" s="76">
        <v>5.6674010533336325</v>
      </c>
      <c r="CE6" s="76">
        <v>0</v>
      </c>
      <c r="CF6" s="76">
        <v>2.1204944404568105</v>
      </c>
      <c r="CG6" s="76">
        <v>606.9333088697457</v>
      </c>
      <c r="CH6" s="76">
        <v>1.9140122098551424</v>
      </c>
      <c r="CI6" s="40"/>
      <c r="CJ6" s="69">
        <f t="shared" si="0"/>
        <v>-4.9184153630539638E-6</v>
      </c>
      <c r="CK6" s="69">
        <f t="shared" si="1"/>
        <v>-3.1808966976239377E-6</v>
      </c>
      <c r="CL6" s="69">
        <f t="shared" si="2"/>
        <v>-2.9982100471527022E-3</v>
      </c>
      <c r="CM6" s="69">
        <f t="shared" si="3"/>
        <v>3.4667637299695193E-5</v>
      </c>
      <c r="CN6" s="69">
        <f t="shared" si="4"/>
        <v>3.5704848039313139E-5</v>
      </c>
      <c r="CO6" s="69">
        <f t="shared" si="5"/>
        <v>-1.3489242484639855E-4</v>
      </c>
      <c r="CP6" s="69">
        <f t="shared" si="6"/>
        <v>-2.7566383619253366E-6</v>
      </c>
      <c r="CQ6" s="57">
        <f t="shared" si="7"/>
        <v>-0.98568039089857362</v>
      </c>
      <c r="CR6" s="57">
        <f t="shared" si="8"/>
        <v>2.274876835011586</v>
      </c>
      <c r="CS6" s="69">
        <f t="shared" si="9"/>
        <v>-0.49999615050778018</v>
      </c>
      <c r="CT6" s="57">
        <f t="shared" si="10"/>
        <v>1.2994431873166592</v>
      </c>
      <c r="CU6" s="69">
        <f t="shared" si="11"/>
        <v>-0.49999870130998597</v>
      </c>
      <c r="CV6" s="57">
        <f t="shared" si="12"/>
        <v>-0.99835278110227677</v>
      </c>
      <c r="CW6" s="69">
        <f t="shared" si="14"/>
        <v>6.9071043655110866E-8</v>
      </c>
      <c r="CX6" s="69">
        <f t="shared" si="15"/>
        <v>3.7299199040625799E-6</v>
      </c>
      <c r="CY6" s="57">
        <f t="shared" si="13"/>
        <v>-0.99947302358621504</v>
      </c>
      <c r="CZ6" s="94"/>
      <c r="DA6" s="76">
        <f t="shared" si="16"/>
        <v>-22.030533511817339</v>
      </c>
      <c r="DB6" s="76">
        <f t="shared" si="17"/>
        <v>-0.26158649366470854</v>
      </c>
    </row>
    <row r="7" spans="1:106">
      <c r="A7" s="94" t="s">
        <v>171</v>
      </c>
      <c r="B7" s="76">
        <v>7535.1991170000001</v>
      </c>
      <c r="C7" s="76">
        <v>91.937538400000008</v>
      </c>
      <c r="D7" s="76">
        <v>20089.314363999998</v>
      </c>
      <c r="E7" s="76">
        <v>1684.1196416900004</v>
      </c>
      <c r="F7" s="76">
        <v>1299.5854044699997</v>
      </c>
      <c r="G7" s="76">
        <v>11575.394949</v>
      </c>
      <c r="H7" s="76">
        <v>505.35983640000001</v>
      </c>
      <c r="I7" s="66">
        <v>4.6714310799999996</v>
      </c>
      <c r="J7" s="66">
        <v>5.4819699599999998</v>
      </c>
      <c r="K7" s="76">
        <v>36.798836000000001</v>
      </c>
      <c r="L7" s="66">
        <v>46.151317389999981</v>
      </c>
      <c r="M7" s="76">
        <v>43.082341960000008</v>
      </c>
      <c r="N7" s="66"/>
      <c r="O7" s="76">
        <v>3.3174288199999991</v>
      </c>
      <c r="P7" s="76">
        <v>1.073297E-2</v>
      </c>
      <c r="Q7" s="66">
        <v>0.14978441999999997</v>
      </c>
      <c r="R7" s="76"/>
      <c r="S7" s="76" t="s">
        <v>171</v>
      </c>
      <c r="T7" s="76">
        <v>0</v>
      </c>
      <c r="U7" s="76">
        <v>0</v>
      </c>
      <c r="V7" s="76">
        <v>3.3174856214644608</v>
      </c>
      <c r="W7" s="76">
        <v>6.3726134683496721E-2</v>
      </c>
      <c r="X7" s="76">
        <v>6.3726134683496721E-2</v>
      </c>
      <c r="Y7" s="76">
        <v>2.5684053154814063E-2</v>
      </c>
      <c r="Z7" s="76">
        <v>0</v>
      </c>
      <c r="AA7" s="76">
        <v>6.1754253376174653</v>
      </c>
      <c r="AB7" s="76">
        <v>1.0732967658361185E-2</v>
      </c>
      <c r="AC7" s="76">
        <v>525.79711210118671</v>
      </c>
      <c r="AD7" s="76">
        <v>18.399398210508323</v>
      </c>
      <c r="AE7" s="76">
        <v>7535.2063499440592</v>
      </c>
      <c r="AF7" s="76">
        <v>4.7344051130602605</v>
      </c>
      <c r="AG7" s="76">
        <v>37.461482006195077</v>
      </c>
      <c r="AH7" s="76">
        <v>0.69106903987482515</v>
      </c>
      <c r="AI7" s="76">
        <v>3.3859782687015314</v>
      </c>
      <c r="AJ7" s="76">
        <v>0</v>
      </c>
      <c r="AK7" s="76">
        <v>145.68634552768293</v>
      </c>
      <c r="AL7" s="76">
        <v>145.68634552768293</v>
      </c>
      <c r="AM7" s="76">
        <v>21.541205677335824</v>
      </c>
      <c r="AN7" s="76">
        <v>0</v>
      </c>
      <c r="AO7" s="76">
        <v>5.5792091464463303</v>
      </c>
      <c r="AP7" s="76">
        <v>0</v>
      </c>
      <c r="AQ7" s="76">
        <v>0</v>
      </c>
      <c r="AR7" s="76">
        <v>0</v>
      </c>
      <c r="AS7" s="76">
        <v>0</v>
      </c>
      <c r="AT7" s="76">
        <v>0</v>
      </c>
      <c r="AU7" s="76">
        <v>91.93758709392236</v>
      </c>
      <c r="AV7" s="76">
        <v>0</v>
      </c>
      <c r="AW7" s="76">
        <v>542.8234622161965</v>
      </c>
      <c r="AX7" s="76">
        <v>18014.512948507308</v>
      </c>
      <c r="AY7" s="76">
        <v>2001.6126111437029</v>
      </c>
      <c r="AZ7" s="76">
        <v>20016.125559651009</v>
      </c>
      <c r="BA7" s="76">
        <v>0</v>
      </c>
      <c r="BB7" s="76">
        <v>11.814880466364244</v>
      </c>
      <c r="BC7" s="76">
        <v>67.090416712688153</v>
      </c>
      <c r="BD7" s="76">
        <v>111.25147994875111</v>
      </c>
      <c r="BE7" s="76">
        <v>40.008458554164811</v>
      </c>
      <c r="BF7" s="76">
        <v>5.957536839938931</v>
      </c>
      <c r="BG7" s="76">
        <v>60.502215489343413</v>
      </c>
      <c r="BH7" s="76">
        <v>35.02456441445792</v>
      </c>
      <c r="BI7" s="76">
        <v>0</v>
      </c>
      <c r="BJ7" s="76">
        <v>7.3070438715807722</v>
      </c>
      <c r="BK7" s="76">
        <v>1684.1534724240048</v>
      </c>
      <c r="BL7" s="76">
        <v>1299.6191636794817</v>
      </c>
      <c r="BM7" s="76">
        <v>384.53430874452283</v>
      </c>
      <c r="BN7" s="76">
        <v>2.425518058609874E-2</v>
      </c>
      <c r="BO7" s="76">
        <v>0.31164454067251995</v>
      </c>
      <c r="BP7" s="76">
        <v>650.05890874683803</v>
      </c>
      <c r="BQ7" s="76">
        <v>2.5682554275037611E-2</v>
      </c>
      <c r="BR7" s="76">
        <v>49.962758038988746</v>
      </c>
      <c r="BS7" s="76">
        <v>12.177388548091066</v>
      </c>
      <c r="BT7" s="76">
        <v>5.1074597413316996</v>
      </c>
      <c r="BU7" s="76">
        <v>124.74305945501744</v>
      </c>
      <c r="BV7" s="76">
        <v>14.17263025461566</v>
      </c>
      <c r="BW7" s="76">
        <v>105.92672848999928</v>
      </c>
      <c r="BX7" s="76">
        <v>130.64766925379053</v>
      </c>
      <c r="BY7" s="76">
        <v>4.743373247717436</v>
      </c>
      <c r="BZ7" s="76">
        <v>11571.183901620247</v>
      </c>
      <c r="CA7" s="76">
        <v>0.2160467719286627</v>
      </c>
      <c r="CB7" s="76">
        <v>281.81177817115582</v>
      </c>
      <c r="CC7" s="76">
        <v>0</v>
      </c>
      <c r="CD7" s="76">
        <v>50.094261494786274</v>
      </c>
      <c r="CE7" s="76">
        <v>0</v>
      </c>
      <c r="CF7" s="76">
        <v>9.7546570522303505E-2</v>
      </c>
      <c r="CG7" s="76">
        <v>505.36149304276415</v>
      </c>
      <c r="CH7" s="76">
        <v>152.59047066303438</v>
      </c>
      <c r="CI7" s="40"/>
      <c r="CJ7" s="69">
        <f t="shared" si="0"/>
        <v>9.5988758183591719E-7</v>
      </c>
      <c r="CK7" s="69">
        <f t="shared" si="1"/>
        <v>5.2964135433141145E-7</v>
      </c>
      <c r="CL7" s="69">
        <f t="shared" si="2"/>
        <v>-3.6431708431096622E-3</v>
      </c>
      <c r="CM7" s="69">
        <f t="shared" si="3"/>
        <v>2.0088082323189079E-5</v>
      </c>
      <c r="CN7" s="69">
        <f t="shared" si="4"/>
        <v>2.5976907224332517E-5</v>
      </c>
      <c r="CO7" s="69">
        <f t="shared" si="5"/>
        <v>-3.6379297624887692E-4</v>
      </c>
      <c r="CP7" s="69">
        <f t="shared" si="6"/>
        <v>3.2781448877057105E-6</v>
      </c>
      <c r="CQ7" s="57">
        <f t="shared" si="7"/>
        <v>-0.98635832711814375</v>
      </c>
      <c r="CR7" s="57">
        <f t="shared" si="8"/>
        <v>0.12649747858477237</v>
      </c>
      <c r="CS7" s="69">
        <f t="shared" si="9"/>
        <v>-0.50000053777493603</v>
      </c>
      <c r="CT7" s="57">
        <f t="shared" si="10"/>
        <v>2.1567104422299783</v>
      </c>
      <c r="CU7" s="69">
        <f t="shared" si="11"/>
        <v>-0.49999919462744497</v>
      </c>
      <c r="CV7" s="57" t="str">
        <f t="shared" si="12"/>
        <v/>
      </c>
      <c r="CW7" s="69">
        <f t="shared" si="14"/>
        <v>1.712213510635085E-5</v>
      </c>
      <c r="CX7" s="69">
        <f t="shared" si="15"/>
        <v>-2.1817249234299539E-7</v>
      </c>
      <c r="CY7" s="57">
        <f t="shared" si="13"/>
        <v>-1</v>
      </c>
      <c r="CZ7" s="94"/>
      <c r="DA7" s="76">
        <f t="shared" si="16"/>
        <v>-73.188804348988924</v>
      </c>
      <c r="DB7" s="76">
        <f t="shared" si="17"/>
        <v>-4.2110473797529266</v>
      </c>
    </row>
    <row r="8" spans="1:106">
      <c r="A8" s="94" t="s">
        <v>172</v>
      </c>
      <c r="B8" s="76">
        <v>1016.3582707400002</v>
      </c>
      <c r="C8" s="76">
        <v>238.35245892999993</v>
      </c>
      <c r="D8" s="76">
        <v>3781.8170549000024</v>
      </c>
      <c r="E8" s="76">
        <v>314.38271977000016</v>
      </c>
      <c r="F8" s="76">
        <v>298.0310363000001</v>
      </c>
      <c r="G8" s="76">
        <v>849.97932001000004</v>
      </c>
      <c r="H8" s="76">
        <v>136.72386435999999</v>
      </c>
      <c r="I8" s="66">
        <v>2.9333206799999991</v>
      </c>
      <c r="J8" s="66">
        <v>0.48352343999999986</v>
      </c>
      <c r="K8" s="76">
        <v>2.4373800000000001</v>
      </c>
      <c r="L8" s="66">
        <v>3.1599099299999991</v>
      </c>
      <c r="M8" s="76">
        <v>106.07473100000003</v>
      </c>
      <c r="N8" s="66"/>
      <c r="O8" s="76">
        <v>1.3276625600000003</v>
      </c>
      <c r="P8" s="76">
        <v>3.1434249999999997E-2</v>
      </c>
      <c r="Q8" s="66">
        <v>0.24746237000000004</v>
      </c>
      <c r="R8" s="76"/>
      <c r="S8" s="76" t="s">
        <v>172</v>
      </c>
      <c r="T8" s="76">
        <v>5.7915193769738521E-4</v>
      </c>
      <c r="U8" s="76">
        <v>2.8501746779728903</v>
      </c>
      <c r="V8" s="76">
        <v>1.3276621621059839</v>
      </c>
      <c r="W8" s="76">
        <v>2.7799922191114354E-3</v>
      </c>
      <c r="X8" s="76">
        <v>2.7378186353617115E-3</v>
      </c>
      <c r="Y8" s="76">
        <v>4.1519980520317822E-3</v>
      </c>
      <c r="Z8" s="76">
        <v>2.7768198003714855E-4</v>
      </c>
      <c r="AA8" s="76">
        <v>19.310797393165046</v>
      </c>
      <c r="AB8" s="76">
        <v>3.1434260168006566E-2</v>
      </c>
      <c r="AC8" s="76">
        <v>367.3776883571141</v>
      </c>
      <c r="AD8" s="76">
        <v>1.2186971379156402</v>
      </c>
      <c r="AE8" s="76">
        <v>1016.3586441063291</v>
      </c>
      <c r="AF8" s="76">
        <v>20.635010257732404</v>
      </c>
      <c r="AG8" s="76">
        <v>6.5017112785783855</v>
      </c>
      <c r="AH8" s="76">
        <v>9.0408435776088203E-2</v>
      </c>
      <c r="AI8" s="76">
        <v>0.4176851204014172</v>
      </c>
      <c r="AJ8" s="76">
        <v>3.3332148349013451E-4</v>
      </c>
      <c r="AK8" s="76">
        <v>77.356533073554772</v>
      </c>
      <c r="AL8" s="76">
        <v>77.356533073554772</v>
      </c>
      <c r="AM8" s="76">
        <v>53.038483658807422</v>
      </c>
      <c r="AN8" s="76">
        <v>0</v>
      </c>
      <c r="AO8" s="76">
        <v>0.16441594360217052</v>
      </c>
      <c r="AP8" s="76">
        <v>3.17366495147075E-4</v>
      </c>
      <c r="AQ8" s="76">
        <v>1.4039566009375962E-2</v>
      </c>
      <c r="AR8" s="76">
        <v>7.6089933806224074E-4</v>
      </c>
      <c r="AS8" s="76">
        <v>2.0653943108079717E-3</v>
      </c>
      <c r="AT8" s="76">
        <v>4.6617476007443967E-4</v>
      </c>
      <c r="AU8" s="76">
        <v>238.35241970601379</v>
      </c>
      <c r="AV8" s="76">
        <v>0</v>
      </c>
      <c r="AW8" s="76">
        <v>146.07970462695033</v>
      </c>
      <c r="AX8" s="76">
        <v>3435.8431426599886</v>
      </c>
      <c r="AY8" s="76">
        <v>381.76044002028226</v>
      </c>
      <c r="AZ8" s="76">
        <v>3817.6035826802713</v>
      </c>
      <c r="BA8" s="76">
        <v>2.368028354194559E-6</v>
      </c>
      <c r="BB8" s="76">
        <v>1.1302453567194086</v>
      </c>
      <c r="BC8" s="76">
        <v>3.1923936008642135</v>
      </c>
      <c r="BD8" s="76">
        <v>11.496506794077987</v>
      </c>
      <c r="BE8" s="76">
        <v>3.9286499915673212</v>
      </c>
      <c r="BF8" s="76">
        <v>17.358011613011676</v>
      </c>
      <c r="BG8" s="76">
        <v>16.579325790219194</v>
      </c>
      <c r="BH8" s="76">
        <v>4.7756410690212014</v>
      </c>
      <c r="BI8" s="76">
        <v>0</v>
      </c>
      <c r="BJ8" s="76">
        <v>4.5552542167474126</v>
      </c>
      <c r="BK8" s="76">
        <v>314.38194651021354</v>
      </c>
      <c r="BL8" s="76">
        <v>298.03023325564908</v>
      </c>
      <c r="BM8" s="76">
        <v>16.351713254564476</v>
      </c>
      <c r="BN8" s="76">
        <v>3.1564097730892818E-2</v>
      </c>
      <c r="BO8" s="76">
        <v>5.6226266484454938E-2</v>
      </c>
      <c r="BP8" s="76">
        <v>56.280465633360379</v>
      </c>
      <c r="BQ8" s="76">
        <v>0.77559250538754754</v>
      </c>
      <c r="BR8" s="76">
        <v>35.631736565309154</v>
      </c>
      <c r="BS8" s="76">
        <v>14.795108852108433</v>
      </c>
      <c r="BT8" s="76">
        <v>5.1944198915325952</v>
      </c>
      <c r="BU8" s="76">
        <v>89.342907121480167</v>
      </c>
      <c r="BV8" s="76">
        <v>1.2425286267318176</v>
      </c>
      <c r="BW8" s="76">
        <v>13.422455999713399</v>
      </c>
      <c r="BX8" s="76">
        <v>31.870716545467612</v>
      </c>
      <c r="BY8" s="76">
        <v>0.23976349564347219</v>
      </c>
      <c r="BZ8" s="76">
        <v>850.44090678571763</v>
      </c>
      <c r="CA8" s="76">
        <v>2.5972276387212615E-2</v>
      </c>
      <c r="CB8" s="76">
        <v>12.492638539689262</v>
      </c>
      <c r="CC8" s="76">
        <v>2.4654827205035129E-4</v>
      </c>
      <c r="CD8" s="76">
        <v>1.5861208296360518</v>
      </c>
      <c r="CE8" s="76">
        <v>0</v>
      </c>
      <c r="CF8" s="76">
        <v>3.1148617083083908E-2</v>
      </c>
      <c r="CG8" s="76">
        <v>136.72387106598984</v>
      </c>
      <c r="CH8" s="76">
        <v>3.2474268845793497</v>
      </c>
      <c r="CI8" s="40"/>
      <c r="CJ8" s="69">
        <f t="shared" si="0"/>
        <v>3.6735700353645308E-7</v>
      </c>
      <c r="CK8" s="69">
        <f t="shared" si="1"/>
        <v>-1.6456295987724068E-7</v>
      </c>
      <c r="CL8" s="69">
        <f t="shared" si="2"/>
        <v>9.4627866078030448E-3</v>
      </c>
      <c r="CM8" s="69">
        <f t="shared" si="3"/>
        <v>-2.459612879461945E-6</v>
      </c>
      <c r="CN8" s="69">
        <f t="shared" si="4"/>
        <v>-2.6944990729360623E-6</v>
      </c>
      <c r="CO8" s="69">
        <f t="shared" si="5"/>
        <v>5.4305647778837894E-4</v>
      </c>
      <c r="CP8" s="69">
        <f t="shared" si="6"/>
        <v>4.9047690967253032E-8</v>
      </c>
      <c r="CQ8" s="57">
        <f t="shared" si="7"/>
        <v>-0.99906664871180673</v>
      </c>
      <c r="CR8" s="57">
        <f t="shared" si="8"/>
        <v>38.937665469051616</v>
      </c>
      <c r="CS8" s="69">
        <f t="shared" si="9"/>
        <v>-0.49999707148017947</v>
      </c>
      <c r="CT8" s="57">
        <f t="shared" si="10"/>
        <v>23.480613304555423</v>
      </c>
      <c r="CU8" s="69">
        <f t="shared" si="11"/>
        <v>-0.49998945876367662</v>
      </c>
      <c r="CV8" s="57" t="str">
        <f t="shared" si="12"/>
        <v/>
      </c>
      <c r="CW8" s="69">
        <f t="shared" si="14"/>
        <v>-2.9969513970611516E-7</v>
      </c>
      <c r="CX8" s="69">
        <f t="shared" si="15"/>
        <v>3.2346903675663078E-7</v>
      </c>
      <c r="CY8" s="57">
        <f t="shared" si="13"/>
        <v>-0.9981161791989851</v>
      </c>
      <c r="CZ8" s="94"/>
      <c r="DA8" s="76">
        <f t="shared" si="16"/>
        <v>35.786527780268898</v>
      </c>
      <c r="DB8" s="76">
        <f t="shared" si="17"/>
        <v>0.46158677571759199</v>
      </c>
    </row>
    <row r="9" spans="1:106">
      <c r="A9" s="94" t="s">
        <v>173</v>
      </c>
      <c r="B9" s="76">
        <v>605.58413954000014</v>
      </c>
      <c r="C9" s="76">
        <v>52.214081399999998</v>
      </c>
      <c r="D9" s="76">
        <v>1139.2048300000004</v>
      </c>
      <c r="E9" s="76">
        <v>167.87994920000003</v>
      </c>
      <c r="F9" s="76">
        <v>164.04887102999999</v>
      </c>
      <c r="G9" s="76">
        <v>705.18224196999995</v>
      </c>
      <c r="H9" s="76">
        <v>68.98382955000001</v>
      </c>
      <c r="I9" s="66">
        <v>0.56753917999999992</v>
      </c>
      <c r="J9" s="66">
        <v>0.32906779999999997</v>
      </c>
      <c r="K9" s="76"/>
      <c r="L9" s="66">
        <v>2.0861368799999997</v>
      </c>
      <c r="M9" s="76">
        <v>0.43</v>
      </c>
      <c r="N9" s="66"/>
      <c r="O9" s="76">
        <v>0.10736560000000001</v>
      </c>
      <c r="P9" s="76">
        <v>9.9997780000000008E-2</v>
      </c>
      <c r="Q9" s="66">
        <v>4.6843519999999986E-2</v>
      </c>
      <c r="R9" s="76"/>
      <c r="S9" s="76" t="s">
        <v>173</v>
      </c>
      <c r="T9" s="76">
        <v>0</v>
      </c>
      <c r="U9" s="76">
        <v>0.79423760107714536</v>
      </c>
      <c r="V9" s="76">
        <v>0.1073655896113231</v>
      </c>
      <c r="W9" s="76">
        <v>7.8443102939905723E-2</v>
      </c>
      <c r="X9" s="76">
        <v>7.8443102939905723E-2</v>
      </c>
      <c r="Y9" s="76">
        <v>3.925959703136625E-2</v>
      </c>
      <c r="Z9" s="76">
        <v>0</v>
      </c>
      <c r="AA9" s="76">
        <v>1.0896931413877635</v>
      </c>
      <c r="AB9" s="76">
        <v>9.9997798960499359E-2</v>
      </c>
      <c r="AC9" s="76">
        <v>258.27619999999996</v>
      </c>
      <c r="AD9" s="76">
        <v>0</v>
      </c>
      <c r="AE9" s="76">
        <v>605.58568274387244</v>
      </c>
      <c r="AF9" s="76">
        <v>1.6859033354599435</v>
      </c>
      <c r="AG9" s="76">
        <v>33.768109602992766</v>
      </c>
      <c r="AH9" s="76">
        <v>0.82898680029792748</v>
      </c>
      <c r="AI9" s="76">
        <v>0</v>
      </c>
      <c r="AJ9" s="76">
        <v>0</v>
      </c>
      <c r="AK9" s="76">
        <v>33.469304998576916</v>
      </c>
      <c r="AL9" s="76">
        <v>33.469304998576916</v>
      </c>
      <c r="AM9" s="76">
        <v>0.21500028769104426</v>
      </c>
      <c r="AN9" s="76">
        <v>0</v>
      </c>
      <c r="AO9" s="76">
        <v>0.86512931174592833</v>
      </c>
      <c r="AP9" s="76">
        <v>0</v>
      </c>
      <c r="AQ9" s="76">
        <v>1.9104421126195873E-2</v>
      </c>
      <c r="AR9" s="76">
        <v>0</v>
      </c>
      <c r="AS9" s="76">
        <v>3.3404717719472863E-3</v>
      </c>
      <c r="AT9" s="76">
        <v>1.001229386838572E-3</v>
      </c>
      <c r="AU9" s="76">
        <v>52.214082088107702</v>
      </c>
      <c r="AV9" s="76">
        <v>0</v>
      </c>
      <c r="AW9" s="76">
        <v>103.54699350187677</v>
      </c>
      <c r="AX9" s="76">
        <v>984.12618747003103</v>
      </c>
      <c r="AY9" s="76">
        <v>109.34738308283312</v>
      </c>
      <c r="AZ9" s="76">
        <v>1093.473570552864</v>
      </c>
      <c r="BA9" s="76">
        <v>0</v>
      </c>
      <c r="BB9" s="76">
        <v>3.5008800079917517</v>
      </c>
      <c r="BC9" s="76">
        <v>2.3388890557052853</v>
      </c>
      <c r="BD9" s="76">
        <v>15.006836062765592</v>
      </c>
      <c r="BE9" s="76">
        <v>2.1430536538853708</v>
      </c>
      <c r="BF9" s="76">
        <v>3.6450039517849167</v>
      </c>
      <c r="BG9" s="76">
        <v>13.082005544624312</v>
      </c>
      <c r="BH9" s="76">
        <v>2.6860658741050618</v>
      </c>
      <c r="BI9" s="76">
        <v>0</v>
      </c>
      <c r="BJ9" s="76">
        <v>0.58247789590877241</v>
      </c>
      <c r="BK9" s="76">
        <v>167.8889770366761</v>
      </c>
      <c r="BL9" s="76">
        <v>164.05790023543929</v>
      </c>
      <c r="BM9" s="76">
        <v>3.8310768012367937</v>
      </c>
      <c r="BN9" s="76">
        <v>0</v>
      </c>
      <c r="BO9" s="76">
        <v>6.6258807872705125E-3</v>
      </c>
      <c r="BP9" s="76">
        <v>22.139896393789581</v>
      </c>
      <c r="BQ9" s="76">
        <v>0</v>
      </c>
      <c r="BR9" s="76">
        <v>23.964694852758797</v>
      </c>
      <c r="BS9" s="76">
        <v>5.8905745024443723</v>
      </c>
      <c r="BT9" s="76">
        <v>3.134169932262989</v>
      </c>
      <c r="BU9" s="76">
        <v>60.166550152394514</v>
      </c>
      <c r="BV9" s="76">
        <v>8.3714383517364102</v>
      </c>
      <c r="BW9" s="76">
        <v>5.1806754300390789</v>
      </c>
      <c r="BX9" s="76">
        <v>18.995587945126953</v>
      </c>
      <c r="BY9" s="76">
        <v>0.10162916982199996</v>
      </c>
      <c r="BZ9" s="76">
        <v>704.11812364622415</v>
      </c>
      <c r="CA9" s="76">
        <v>0.15786603249742229</v>
      </c>
      <c r="CB9" s="76">
        <v>9.9734424422470411</v>
      </c>
      <c r="CC9" s="76">
        <v>0</v>
      </c>
      <c r="CD9" s="76">
        <v>1.3080746697160992</v>
      </c>
      <c r="CE9" s="76">
        <v>0</v>
      </c>
      <c r="CF9" s="76">
        <v>4.0499715114079272E-2</v>
      </c>
      <c r="CG9" s="76">
        <v>68.983948257521902</v>
      </c>
      <c r="CH9" s="76">
        <v>2.6854831417540512</v>
      </c>
      <c r="CI9" s="40"/>
      <c r="CJ9" s="69">
        <f t="shared" si="0"/>
        <v>2.5482897776586658E-6</v>
      </c>
      <c r="CK9" s="69">
        <f t="shared" si="1"/>
        <v>1.3178584889359807E-8</v>
      </c>
      <c r="CL9" s="69">
        <f t="shared" si="2"/>
        <v>-4.0143140410611115E-2</v>
      </c>
      <c r="CM9" s="69">
        <f t="shared" si="3"/>
        <v>5.3775550439995869E-5</v>
      </c>
      <c r="CN9" s="69">
        <f t="shared" si="4"/>
        <v>5.5039729213701459E-5</v>
      </c>
      <c r="CO9" s="69">
        <f t="shared" si="5"/>
        <v>-1.5089976185490379E-3</v>
      </c>
      <c r="CP9" s="69">
        <f t="shared" si="6"/>
        <v>1.7208021454681229E-6</v>
      </c>
      <c r="CQ9" s="57">
        <f t="shared" si="7"/>
        <v>-0.86178381034432594</v>
      </c>
      <c r="CR9" s="57">
        <f t="shared" si="8"/>
        <v>2.311454786484012</v>
      </c>
      <c r="CS9" s="69" t="str">
        <f t="shared" si="9"/>
        <v/>
      </c>
      <c r="CT9" s="57">
        <f t="shared" si="10"/>
        <v>15.043676385500131</v>
      </c>
      <c r="CU9" s="69">
        <f t="shared" si="11"/>
        <v>-0.49999933095105986</v>
      </c>
      <c r="CV9" s="57" t="str">
        <f t="shared" si="12"/>
        <v/>
      </c>
      <c r="CW9" s="69">
        <f t="shared" si="14"/>
        <v>-9.6759827215027912E-8</v>
      </c>
      <c r="CX9" s="69">
        <f t="shared" si="15"/>
        <v>1.8960920283558607E-7</v>
      </c>
      <c r="CY9" s="57">
        <f t="shared" si="13"/>
        <v>-0.97862608559650144</v>
      </c>
      <c r="CZ9" s="94"/>
      <c r="DA9" s="76">
        <f t="shared" si="16"/>
        <v>-45.731259447136381</v>
      </c>
      <c r="DB9" s="76">
        <f t="shared" si="17"/>
        <v>-1.0641183237758014</v>
      </c>
    </row>
    <row r="10" spans="1:106">
      <c r="A10" s="94" t="s">
        <v>174</v>
      </c>
      <c r="B10" s="76"/>
      <c r="C10" s="76"/>
      <c r="D10" s="76"/>
      <c r="E10" s="76"/>
      <c r="F10" s="76"/>
      <c r="G10" s="76"/>
      <c r="H10" s="76"/>
      <c r="I10" s="66"/>
      <c r="J10" s="66"/>
      <c r="K10" s="76"/>
      <c r="L10" s="66"/>
      <c r="M10" s="76"/>
      <c r="N10" s="66"/>
      <c r="O10" s="76"/>
      <c r="P10" s="76"/>
      <c r="Q10" s="66"/>
      <c r="R10" s="76"/>
      <c r="S10" s="76"/>
      <c r="T10" s="76"/>
      <c r="U10" s="76"/>
      <c r="V10" s="76"/>
      <c r="W10" s="76"/>
      <c r="X10" s="76"/>
      <c r="Z10" s="76"/>
      <c r="AA10" s="76"/>
      <c r="AC10" s="76"/>
      <c r="AD10" s="76"/>
      <c r="AE10" s="76"/>
      <c r="AF10" s="76"/>
      <c r="AG10" s="76"/>
      <c r="AH10" s="76"/>
      <c r="AI10" s="76"/>
      <c r="AK10" s="76"/>
      <c r="AL10" s="76"/>
      <c r="AM10" s="76"/>
      <c r="AN10" s="76"/>
      <c r="AO10" s="76"/>
      <c r="AP10" s="76"/>
      <c r="AR10" s="76"/>
      <c r="AS10" s="76"/>
      <c r="AT10" s="76"/>
      <c r="AU10" s="76"/>
      <c r="AV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F10" s="76"/>
      <c r="CG10" s="76"/>
      <c r="CH10" s="76"/>
      <c r="CI10" s="40"/>
      <c r="CJ10" s="69" t="str">
        <f t="shared" si="0"/>
        <v/>
      </c>
      <c r="CK10" s="69" t="str">
        <f t="shared" si="1"/>
        <v/>
      </c>
      <c r="CL10" s="69" t="str">
        <f t="shared" si="2"/>
        <v/>
      </c>
      <c r="CM10" s="69" t="str">
        <f t="shared" si="3"/>
        <v/>
      </c>
      <c r="CN10" s="69" t="str">
        <f t="shared" si="4"/>
        <v/>
      </c>
      <c r="CO10" s="69" t="str">
        <f t="shared" si="5"/>
        <v/>
      </c>
      <c r="CP10" s="69" t="str">
        <f t="shared" si="6"/>
        <v/>
      </c>
      <c r="CQ10" s="57" t="str">
        <f t="shared" si="7"/>
        <v/>
      </c>
      <c r="CR10" s="57" t="str">
        <f t="shared" si="8"/>
        <v/>
      </c>
      <c r="CS10" s="69" t="str">
        <f t="shared" si="9"/>
        <v/>
      </c>
      <c r="CT10" s="57" t="str">
        <f t="shared" si="10"/>
        <v/>
      </c>
      <c r="CU10" s="69" t="str">
        <f t="shared" si="11"/>
        <v/>
      </c>
      <c r="CV10" s="57" t="str">
        <f t="shared" si="12"/>
        <v/>
      </c>
      <c r="CW10" s="69" t="str">
        <f t="shared" si="14"/>
        <v/>
      </c>
      <c r="CX10" s="69" t="str">
        <f t="shared" si="15"/>
        <v/>
      </c>
      <c r="CY10" s="57" t="str">
        <f t="shared" si="13"/>
        <v/>
      </c>
      <c r="CZ10" s="94"/>
      <c r="DA10" s="76">
        <f t="shared" si="16"/>
        <v>0</v>
      </c>
      <c r="DB10" s="76">
        <f t="shared" si="17"/>
        <v>0</v>
      </c>
    </row>
    <row r="11" spans="1:106">
      <c r="A11" s="94" t="s">
        <v>175</v>
      </c>
      <c r="B11" s="76">
        <v>34115.502580999964</v>
      </c>
      <c r="C11" s="76">
        <v>1905.2625538000002</v>
      </c>
      <c r="D11" s="76">
        <v>52216.934884999988</v>
      </c>
      <c r="E11" s="76">
        <v>9567.856761850011</v>
      </c>
      <c r="F11" s="76">
        <v>8777.8922688700004</v>
      </c>
      <c r="G11" s="76">
        <v>30979.332944999991</v>
      </c>
      <c r="H11" s="76">
        <v>3362.793866000005</v>
      </c>
      <c r="I11" s="66">
        <v>23.950289410000014</v>
      </c>
      <c r="J11" s="66">
        <v>11.811797860000002</v>
      </c>
      <c r="K11" s="76">
        <v>1.4291479999999999</v>
      </c>
      <c r="L11" s="66">
        <v>173.53816692999987</v>
      </c>
      <c r="M11" s="76">
        <v>1417.6909960000007</v>
      </c>
      <c r="N11" s="66">
        <v>5.8018459999999994</v>
      </c>
      <c r="O11" s="76">
        <v>9.509507360000006</v>
      </c>
      <c r="P11" s="76">
        <v>0.16697361000000002</v>
      </c>
      <c r="Q11" s="66">
        <v>2.467996279999999</v>
      </c>
      <c r="R11" s="76"/>
      <c r="S11" s="76" t="s">
        <v>175</v>
      </c>
      <c r="T11" s="76">
        <v>0</v>
      </c>
      <c r="U11" s="76">
        <v>5.2560709384028828</v>
      </c>
      <c r="V11" s="76">
        <v>9.5095776328398998</v>
      </c>
      <c r="W11" s="76">
        <v>4.7299420320189509E-2</v>
      </c>
      <c r="X11" s="76">
        <v>4.7299420320189509E-2</v>
      </c>
      <c r="Y11" s="76">
        <v>1.44416408796758E-2</v>
      </c>
      <c r="Z11" s="76">
        <v>4.6218208757860965E-2</v>
      </c>
      <c r="AA11" s="76">
        <v>740.02675549346873</v>
      </c>
      <c r="AB11" s="76">
        <v>0.16697343678076823</v>
      </c>
      <c r="AC11" s="76">
        <v>3804.7048382435919</v>
      </c>
      <c r="AD11" s="76">
        <v>0.71456527226310051</v>
      </c>
      <c r="AE11" s="76">
        <v>34115.483950253576</v>
      </c>
      <c r="AF11" s="76">
        <v>632.79806781168315</v>
      </c>
      <c r="AG11" s="76">
        <v>205.2711038478308</v>
      </c>
      <c r="AH11" s="76">
        <v>0.94353456369902766</v>
      </c>
      <c r="AI11" s="76">
        <v>589.23391573020479</v>
      </c>
      <c r="AJ11" s="76">
        <v>0</v>
      </c>
      <c r="AK11" s="76">
        <v>753.48034039503636</v>
      </c>
      <c r="AL11" s="76">
        <v>753.48034039503636</v>
      </c>
      <c r="AM11" s="76">
        <v>708.84412255419488</v>
      </c>
      <c r="AN11" s="76">
        <v>0</v>
      </c>
      <c r="AO11" s="76">
        <v>3.6070531962380774</v>
      </c>
      <c r="AP11" s="76">
        <v>2.3881965791982773E-2</v>
      </c>
      <c r="AQ11" s="76">
        <v>1.1505654446458042</v>
      </c>
      <c r="AR11" s="76">
        <v>5.5565827918230525E-3</v>
      </c>
      <c r="AS11" s="76">
        <v>1.2933144899882572</v>
      </c>
      <c r="AT11" s="76">
        <v>3.0786435845500195E-2</v>
      </c>
      <c r="AU11" s="76">
        <v>1905.2621164733991</v>
      </c>
      <c r="AV11" s="76">
        <v>0</v>
      </c>
      <c r="AW11" s="76">
        <v>3573.3338398224182</v>
      </c>
      <c r="AX11" s="76">
        <v>47077.174860547064</v>
      </c>
      <c r="AY11" s="76">
        <v>5230.7965387963895</v>
      </c>
      <c r="AZ11" s="76">
        <v>52307.971399343456</v>
      </c>
      <c r="BA11" s="76">
        <v>8.6472267343485648E-6</v>
      </c>
      <c r="BB11" s="76">
        <v>64.748433814362983</v>
      </c>
      <c r="BC11" s="76">
        <v>267.52246687919217</v>
      </c>
      <c r="BD11" s="76">
        <v>321.41880881238438</v>
      </c>
      <c r="BE11" s="76">
        <v>184.77765273777678</v>
      </c>
      <c r="BF11" s="76">
        <v>146.58384728280336</v>
      </c>
      <c r="BG11" s="76">
        <v>483.82900829687446</v>
      </c>
      <c r="BH11" s="76">
        <v>183.11832561059759</v>
      </c>
      <c r="BI11" s="76">
        <v>6.6396124274541585E-2</v>
      </c>
      <c r="BJ11" s="76">
        <v>80.645063158187156</v>
      </c>
      <c r="BK11" s="76">
        <v>9568.188053274258</v>
      </c>
      <c r="BL11" s="76">
        <v>8778.2214181205636</v>
      </c>
      <c r="BM11" s="76">
        <v>789.96663515368959</v>
      </c>
      <c r="BN11" s="76">
        <v>0.94348475856633507</v>
      </c>
      <c r="BO11" s="76">
        <v>1.1967268476209372</v>
      </c>
      <c r="BP11" s="76">
        <v>2556.7708310503358</v>
      </c>
      <c r="BQ11" s="76">
        <v>31.018307557995186</v>
      </c>
      <c r="BR11" s="76">
        <v>880.2090319131155</v>
      </c>
      <c r="BS11" s="76">
        <v>215.81996127901141</v>
      </c>
      <c r="BT11" s="76">
        <v>105.83993558359101</v>
      </c>
      <c r="BU11" s="76">
        <v>2200.6636515550849</v>
      </c>
      <c r="BV11" s="76">
        <v>84.583866126543072</v>
      </c>
      <c r="BW11" s="76">
        <v>526.07130822401143</v>
      </c>
      <c r="BX11" s="76">
        <v>896.03018976856981</v>
      </c>
      <c r="BY11" s="76">
        <v>17.115229492955567</v>
      </c>
      <c r="BZ11" s="76">
        <v>30657.103797691179</v>
      </c>
      <c r="CA11" s="76">
        <v>17.577512631752178</v>
      </c>
      <c r="CB11" s="76">
        <v>549.45141230636966</v>
      </c>
      <c r="CC11" s="76">
        <v>2.7095644135760897</v>
      </c>
      <c r="CD11" s="76">
        <v>50.959520572118613</v>
      </c>
      <c r="CE11" s="76">
        <v>1.1166455579622668E-2</v>
      </c>
      <c r="CF11" s="76">
        <v>8.8416319423192267</v>
      </c>
      <c r="CG11" s="76">
        <v>3362.7918029947582</v>
      </c>
      <c r="CH11" s="76">
        <v>107.01212478373645</v>
      </c>
      <c r="CI11" s="40"/>
      <c r="CJ11" s="69">
        <f t="shared" si="0"/>
        <v>-5.4610792685791722E-7</v>
      </c>
      <c r="CK11" s="69">
        <f t="shared" si="1"/>
        <v>-2.2953613410742139E-7</v>
      </c>
      <c r="CL11" s="69">
        <f t="shared" si="2"/>
        <v>1.7434289190654841E-3</v>
      </c>
      <c r="CM11" s="69">
        <f t="shared" si="3"/>
        <v>3.4625458187032736E-5</v>
      </c>
      <c r="CN11" s="69">
        <f t="shared" si="4"/>
        <v>3.749752679586909E-5</v>
      </c>
      <c r="CO11" s="69">
        <f t="shared" si="5"/>
        <v>-1.0401423035185748E-2</v>
      </c>
      <c r="CP11" s="69">
        <f t="shared" si="6"/>
        <v>-6.1347954379260933E-7</v>
      </c>
      <c r="CQ11" s="57">
        <f t="shared" si="7"/>
        <v>-0.99802510026035673</v>
      </c>
      <c r="CR11" s="57">
        <f t="shared" si="8"/>
        <v>61.651491692008065</v>
      </c>
      <c r="CS11" s="69">
        <f t="shared" si="9"/>
        <v>-0.50000610695106418</v>
      </c>
      <c r="CT11" s="57">
        <f t="shared" si="10"/>
        <v>3.34187103462357</v>
      </c>
      <c r="CU11" s="69">
        <f t="shared" si="11"/>
        <v>-0.50000097020141154</v>
      </c>
      <c r="CV11" s="57">
        <f t="shared" si="12"/>
        <v>-0.77708569134922634</v>
      </c>
      <c r="CW11" s="69">
        <f t="shared" si="14"/>
        <v>7.3897455707740743E-6</v>
      </c>
      <c r="CX11" s="69">
        <f t="shared" si="15"/>
        <v>-1.0374048437449974E-6</v>
      </c>
      <c r="CY11" s="57">
        <f t="shared" si="13"/>
        <v>-0.98752573652764986</v>
      </c>
      <c r="CZ11" s="94"/>
      <c r="DA11" s="76">
        <f t="shared" si="16"/>
        <v>91.036514343468298</v>
      </c>
      <c r="DB11" s="76">
        <f t="shared" si="17"/>
        <v>-322.22914730881166</v>
      </c>
    </row>
    <row r="12" spans="1:106">
      <c r="A12" s="94" t="s">
        <v>176</v>
      </c>
      <c r="B12" s="76">
        <v>11355.392100000003</v>
      </c>
      <c r="C12" s="76">
        <v>829.29108719999977</v>
      </c>
      <c r="D12" s="76">
        <v>29166.477900000005</v>
      </c>
      <c r="E12" s="76">
        <v>2639.7775732200007</v>
      </c>
      <c r="F12" s="76">
        <v>2345.773854680001</v>
      </c>
      <c r="G12" s="76">
        <v>16672.901799999989</v>
      </c>
      <c r="H12" s="76">
        <v>1145.1426529999997</v>
      </c>
      <c r="I12" s="66">
        <v>7.3588608300000029</v>
      </c>
      <c r="J12" s="66">
        <v>7.0651319100000025</v>
      </c>
      <c r="K12" s="76"/>
      <c r="L12" s="66">
        <v>122.16485110999997</v>
      </c>
      <c r="M12" s="76">
        <v>3.6998571999999994</v>
      </c>
      <c r="N12" s="66"/>
      <c r="O12" s="76">
        <v>5.4671793599999976</v>
      </c>
      <c r="P12" s="76">
        <v>2.0648379999999997E-2</v>
      </c>
      <c r="Q12" s="66">
        <v>0.61319275999999989</v>
      </c>
      <c r="R12" s="76"/>
      <c r="S12" s="76" t="s">
        <v>176</v>
      </c>
      <c r="T12" s="76">
        <v>0</v>
      </c>
      <c r="U12" s="76">
        <v>1.8642082354840592</v>
      </c>
      <c r="V12" s="76">
        <v>5.4671279550715717</v>
      </c>
      <c r="W12" s="76">
        <v>0.34993750727425943</v>
      </c>
      <c r="X12" s="76">
        <v>0.34993750727425943</v>
      </c>
      <c r="Y12" s="76">
        <v>0.16864895641462238</v>
      </c>
      <c r="Z12" s="76">
        <v>1.2499032686508327</v>
      </c>
      <c r="AA12" s="76">
        <v>46.355543991464508</v>
      </c>
      <c r="AB12" s="76">
        <v>2.0648392863426967E-2</v>
      </c>
      <c r="AC12" s="76">
        <v>2110.0750883012329</v>
      </c>
      <c r="AD12" s="76">
        <v>0</v>
      </c>
      <c r="AE12" s="76">
        <v>11355.383633768095</v>
      </c>
      <c r="AF12" s="76">
        <v>38.295681596198406</v>
      </c>
      <c r="AG12" s="76">
        <v>29.869330088094443</v>
      </c>
      <c r="AH12" s="76">
        <v>0.45251641390826353</v>
      </c>
      <c r="AI12" s="76">
        <v>34.300862996674169</v>
      </c>
      <c r="AJ12" s="76">
        <v>0</v>
      </c>
      <c r="AK12" s="76">
        <v>350.21873718434506</v>
      </c>
      <c r="AL12" s="76">
        <v>350.21873718434506</v>
      </c>
      <c r="AM12" s="76">
        <v>1.8499089738719214</v>
      </c>
      <c r="AN12" s="76">
        <v>0</v>
      </c>
      <c r="AO12" s="76">
        <v>8.3008081093500721</v>
      </c>
      <c r="AP12" s="76">
        <v>6.5336936479328651E-4</v>
      </c>
      <c r="AQ12" s="76">
        <v>35.806674944109439</v>
      </c>
      <c r="AR12" s="76">
        <v>0.36638888539823866</v>
      </c>
      <c r="AS12" s="76">
        <v>36.661959196856188</v>
      </c>
      <c r="AT12" s="76">
        <v>0.2166292457282683</v>
      </c>
      <c r="AU12" s="76">
        <v>829.29080643760688</v>
      </c>
      <c r="AV12" s="76">
        <v>0</v>
      </c>
      <c r="AW12" s="76">
        <v>1179.4232230639843</v>
      </c>
      <c r="AX12" s="76">
        <v>26254.848984547152</v>
      </c>
      <c r="AY12" s="76">
        <v>2917.2050149010624</v>
      </c>
      <c r="AZ12" s="76">
        <v>29172.053999448206</v>
      </c>
      <c r="BA12" s="76">
        <v>0</v>
      </c>
      <c r="BB12" s="76">
        <v>18.531948541474968</v>
      </c>
      <c r="BC12" s="76">
        <v>49.561891995617863</v>
      </c>
      <c r="BD12" s="76">
        <v>193.96150961967831</v>
      </c>
      <c r="BE12" s="76">
        <v>41.16128263423446</v>
      </c>
      <c r="BF12" s="76">
        <v>48.459095995836556</v>
      </c>
      <c r="BG12" s="76">
        <v>131.61309384125619</v>
      </c>
      <c r="BH12" s="76">
        <v>40.094164397784333</v>
      </c>
      <c r="BI12" s="76">
        <v>0.10436565860326179</v>
      </c>
      <c r="BJ12" s="76">
        <v>33.56367310506176</v>
      </c>
      <c r="BK12" s="76">
        <v>2639.8401199450973</v>
      </c>
      <c r="BL12" s="76">
        <v>2345.8366094315857</v>
      </c>
      <c r="BM12" s="76">
        <v>294.00351051351174</v>
      </c>
      <c r="BN12" s="76">
        <v>0.46211219603719189</v>
      </c>
      <c r="BO12" s="76">
        <v>0.25675054952407739</v>
      </c>
      <c r="BP12" s="76">
        <v>483.55257185938041</v>
      </c>
      <c r="BQ12" s="76">
        <v>42.195392278402885</v>
      </c>
      <c r="BR12" s="76">
        <v>273.48730765470117</v>
      </c>
      <c r="BS12" s="76">
        <v>64.438027784848742</v>
      </c>
      <c r="BT12" s="76">
        <v>31.881015944705879</v>
      </c>
      <c r="BU12" s="76">
        <v>684.11347571730118</v>
      </c>
      <c r="BV12" s="76">
        <v>16.338269799482696</v>
      </c>
      <c r="BW12" s="76">
        <v>125.83478894431666</v>
      </c>
      <c r="BX12" s="76">
        <v>292.13069488086802</v>
      </c>
      <c r="BY12" s="76">
        <v>2.9269039931045917</v>
      </c>
      <c r="BZ12" s="76">
        <v>16683.3403306822</v>
      </c>
      <c r="CA12" s="76">
        <v>0.83605858638503217</v>
      </c>
      <c r="CB12" s="76">
        <v>309.44322426530402</v>
      </c>
      <c r="CC12" s="76">
        <v>2.7334902296609869</v>
      </c>
      <c r="CD12" s="76">
        <v>110.94927789393691</v>
      </c>
      <c r="CE12" s="76">
        <v>0</v>
      </c>
      <c r="CF12" s="76">
        <v>2.5044133714297452</v>
      </c>
      <c r="CG12" s="76">
        <v>1145.1422107920664</v>
      </c>
      <c r="CH12" s="76">
        <v>250.15661514146834</v>
      </c>
      <c r="CI12" s="40"/>
      <c r="CJ12" s="69">
        <f t="shared" si="0"/>
        <v>-7.4556931483963758E-7</v>
      </c>
      <c r="CK12" s="69">
        <f t="shared" si="1"/>
        <v>-3.3855710886532052E-7</v>
      </c>
      <c r="CL12" s="69">
        <f t="shared" si="2"/>
        <v>1.9118178983828187E-4</v>
      </c>
      <c r="CM12" s="69">
        <f t="shared" si="3"/>
        <v>2.3693937599555678E-5</v>
      </c>
      <c r="CN12" s="69">
        <f t="shared" si="4"/>
        <v>2.6752259796669614E-5</v>
      </c>
      <c r="CO12" s="69">
        <f t="shared" si="5"/>
        <v>6.2607762028631564E-4</v>
      </c>
      <c r="CP12" s="69">
        <f t="shared" si="6"/>
        <v>-3.8615969118663037E-7</v>
      </c>
      <c r="CQ12" s="57">
        <f t="shared" si="7"/>
        <v>-0.95244678281621209</v>
      </c>
      <c r="CR12" s="57">
        <f t="shared" si="8"/>
        <v>5.5611717632409343</v>
      </c>
      <c r="CS12" s="69" t="str">
        <f t="shared" si="9"/>
        <v/>
      </c>
      <c r="CT12" s="57">
        <f t="shared" si="10"/>
        <v>1.8667716941675823</v>
      </c>
      <c r="CU12" s="69">
        <f t="shared" si="11"/>
        <v>-0.50000530456366754</v>
      </c>
      <c r="CV12" s="57" t="str">
        <f t="shared" si="12"/>
        <v/>
      </c>
      <c r="CW12" s="69">
        <f t="shared" si="14"/>
        <v>-9.4024587526838314E-6</v>
      </c>
      <c r="CX12" s="69">
        <f t="shared" si="15"/>
        <v>6.2297511811744457E-7</v>
      </c>
      <c r="CY12" s="57">
        <f t="shared" si="13"/>
        <v>-0.64671917240466381</v>
      </c>
      <c r="CZ12" s="94"/>
      <c r="DA12" s="76">
        <f t="shared" si="16"/>
        <v>5.5760994482006936</v>
      </c>
      <c r="DB12" s="76">
        <f t="shared" si="17"/>
        <v>10.438530682211422</v>
      </c>
    </row>
    <row r="13" spans="1:106">
      <c r="A13" s="94" t="s">
        <v>177</v>
      </c>
      <c r="B13" s="76">
        <v>2276.5930139999996</v>
      </c>
      <c r="C13" s="76"/>
      <c r="D13" s="76">
        <v>1235.3997499999998</v>
      </c>
      <c r="E13" s="76">
        <v>143.87268169999999</v>
      </c>
      <c r="F13" s="76">
        <v>126.9908162</v>
      </c>
      <c r="G13" s="76">
        <v>58.201147200000001</v>
      </c>
      <c r="H13" s="76">
        <v>67.111643600000008</v>
      </c>
      <c r="I13" s="66">
        <v>0.39661427999999999</v>
      </c>
      <c r="J13" s="66">
        <v>2.8504382099999996</v>
      </c>
      <c r="K13" s="76"/>
      <c r="L13" s="66">
        <v>5.2129272099999993</v>
      </c>
      <c r="M13" s="76">
        <v>0.51285479999999994</v>
      </c>
      <c r="N13" s="66"/>
      <c r="O13" s="76">
        <v>2.6769123400000003</v>
      </c>
      <c r="P13" s="76"/>
      <c r="Q13" s="66">
        <v>5.5476540000000005E-2</v>
      </c>
      <c r="R13" s="76"/>
      <c r="S13" s="76" t="s">
        <v>177</v>
      </c>
      <c r="T13" s="76">
        <v>0</v>
      </c>
      <c r="U13" s="76">
        <v>0.54684497769032803</v>
      </c>
      <c r="V13" s="76">
        <v>2.6769121296161371</v>
      </c>
      <c r="W13" s="76">
        <v>0.10936308699971886</v>
      </c>
      <c r="X13" s="76">
        <v>0.10936308699971886</v>
      </c>
      <c r="Y13" s="76">
        <v>5.2705383604226233E-2</v>
      </c>
      <c r="Z13" s="76">
        <v>0.39062162318777338</v>
      </c>
      <c r="AA13" s="76">
        <v>4.3296243171668456</v>
      </c>
      <c r="AB13" s="76">
        <v>0</v>
      </c>
      <c r="AC13" s="76">
        <v>43.979882426059753</v>
      </c>
      <c r="AD13" s="76">
        <v>0</v>
      </c>
      <c r="AE13" s="76">
        <v>2276.5856815917364</v>
      </c>
      <c r="AF13" s="76">
        <v>3.2791954263463379</v>
      </c>
      <c r="AG13" s="76">
        <v>1.0430348548256365</v>
      </c>
      <c r="AH13" s="76">
        <v>0</v>
      </c>
      <c r="AI13" s="76">
        <v>4.7295006665454098</v>
      </c>
      <c r="AJ13" s="76">
        <v>0</v>
      </c>
      <c r="AK13" s="76">
        <v>15.296711106311896</v>
      </c>
      <c r="AL13" s="76">
        <v>15.296711106311896</v>
      </c>
      <c r="AM13" s="76">
        <v>0.25642188969173663</v>
      </c>
      <c r="AN13" s="76">
        <v>0</v>
      </c>
      <c r="AO13" s="76">
        <v>8.9873043701119585E-5</v>
      </c>
      <c r="AP13" s="76">
        <v>0</v>
      </c>
      <c r="AQ13" s="76">
        <v>11.190232512577916</v>
      </c>
      <c r="AR13" s="76">
        <v>0.10030447121590416</v>
      </c>
      <c r="AS13" s="76">
        <v>11.457596998495339</v>
      </c>
      <c r="AT13" s="76">
        <v>6.7701181562691184E-2</v>
      </c>
      <c r="AU13" s="76">
        <v>0</v>
      </c>
      <c r="AV13" s="76">
        <v>0</v>
      </c>
      <c r="AW13" s="76">
        <v>69.107316343854919</v>
      </c>
      <c r="AX13" s="76">
        <v>1113.809560794326</v>
      </c>
      <c r="AY13" s="76">
        <v>123.75683833705364</v>
      </c>
      <c r="AZ13" s="76">
        <v>1237.5663991313795</v>
      </c>
      <c r="BA13" s="76">
        <v>0</v>
      </c>
      <c r="BB13" s="76">
        <v>0.35042969364021609</v>
      </c>
      <c r="BC13" s="76">
        <v>0.4070022013371033</v>
      </c>
      <c r="BD13" s="76">
        <v>5.9479280226194211</v>
      </c>
      <c r="BE13" s="76">
        <v>0.99215077927875683</v>
      </c>
      <c r="BF13" s="76">
        <v>3.2580092164222307</v>
      </c>
      <c r="BG13" s="76">
        <v>4.717256674878886</v>
      </c>
      <c r="BH13" s="76">
        <v>0.74054477410891961</v>
      </c>
      <c r="BI13" s="76">
        <v>0</v>
      </c>
      <c r="BJ13" s="76">
        <v>3.5720634808776603</v>
      </c>
      <c r="BK13" s="76">
        <v>143.86605677984087</v>
      </c>
      <c r="BL13" s="76">
        <v>126.98446581438178</v>
      </c>
      <c r="BM13" s="76">
        <v>16.881590965459065</v>
      </c>
      <c r="BN13" s="76">
        <v>4.0951631695850359E-2</v>
      </c>
      <c r="BO13" s="76">
        <v>1.8728264907378312E-3</v>
      </c>
      <c r="BP13" s="76">
        <v>6.2927796733852528</v>
      </c>
      <c r="BQ13" s="76">
        <v>16.156506070977791</v>
      </c>
      <c r="BR13" s="76">
        <v>12.260127017422022</v>
      </c>
      <c r="BS13" s="76">
        <v>2.6574470868676179</v>
      </c>
      <c r="BT13" s="76">
        <v>1.2890327763355875</v>
      </c>
      <c r="BU13" s="76">
        <v>30.648996824462447</v>
      </c>
      <c r="BV13" s="76">
        <v>0.65150975393993504</v>
      </c>
      <c r="BW13" s="76">
        <v>4.1117589614025993</v>
      </c>
      <c r="BX13" s="76">
        <v>39.835468716413956</v>
      </c>
      <c r="BY13" s="76">
        <v>2.4971020243941427E-3</v>
      </c>
      <c r="BZ13" s="76">
        <v>58.196207299900202</v>
      </c>
      <c r="CA13" s="76">
        <v>8.9408907337753113E-2</v>
      </c>
      <c r="CB13" s="76">
        <v>0</v>
      </c>
      <c r="CC13" s="76">
        <v>0.85408071539322195</v>
      </c>
      <c r="CD13" s="76">
        <v>7.849634749845845</v>
      </c>
      <c r="CE13" s="76">
        <v>0</v>
      </c>
      <c r="CF13" s="76">
        <v>0.49042904429636724</v>
      </c>
      <c r="CG13" s="76">
        <v>67.1112026514989</v>
      </c>
      <c r="CH13" s="76">
        <v>0.38760566662450296</v>
      </c>
      <c r="CI13" s="76"/>
      <c r="CJ13" s="69">
        <f t="shared" si="0"/>
        <v>-3.2207813246016583E-6</v>
      </c>
      <c r="CK13" s="69" t="str">
        <f t="shared" si="1"/>
        <v/>
      </c>
      <c r="CL13" s="69">
        <f t="shared" si="2"/>
        <v>1.7538040876078371E-3</v>
      </c>
      <c r="CM13" s="69">
        <f t="shared" si="3"/>
        <v>-4.6047102763581703E-5</v>
      </c>
      <c r="CN13" s="69">
        <f t="shared" si="4"/>
        <v>-5.000665251428972E-5</v>
      </c>
      <c r="CO13" s="69">
        <f t="shared" si="5"/>
        <v>-8.4876335561292652E-5</v>
      </c>
      <c r="CP13" s="69">
        <f t="shared" si="6"/>
        <v>-6.5703725531778808E-6</v>
      </c>
      <c r="CQ13" s="57">
        <f t="shared" si="7"/>
        <v>-0.72425832221744801</v>
      </c>
      <c r="CR13" s="57">
        <f t="shared" si="8"/>
        <v>0.51893287915434105</v>
      </c>
      <c r="CS13" s="69" t="str">
        <f t="shared" si="9"/>
        <v/>
      </c>
      <c r="CT13" s="57">
        <f t="shared" si="10"/>
        <v>1.9343803375900002</v>
      </c>
      <c r="CU13" s="69">
        <f t="shared" si="11"/>
        <v>-0.50001074438274407</v>
      </c>
      <c r="CV13" s="57" t="str">
        <f t="shared" si="12"/>
        <v/>
      </c>
      <c r="CW13" s="69">
        <f t="shared" si="14"/>
        <v>-7.8591988267899927E-8</v>
      </c>
      <c r="CX13" s="69" t="str">
        <f t="shared" si="15"/>
        <v/>
      </c>
      <c r="CY13" s="57">
        <f t="shared" si="13"/>
        <v>0.22035695742184316</v>
      </c>
      <c r="CZ13" s="94"/>
      <c r="DA13" s="76">
        <f t="shared" si="16"/>
        <v>2.1666491313796996</v>
      </c>
      <c r="DB13" s="76">
        <f t="shared" si="17"/>
        <v>-4.939900099799388E-3</v>
      </c>
    </row>
    <row r="14" spans="1:106">
      <c r="A14" s="94" t="s">
        <v>178</v>
      </c>
      <c r="B14" s="76">
        <v>15103.451465010003</v>
      </c>
      <c r="C14" s="76">
        <v>202.60378299999999</v>
      </c>
      <c r="D14" s="76">
        <v>34256.574664009975</v>
      </c>
      <c r="E14" s="76">
        <v>4604.6111829899965</v>
      </c>
      <c r="F14" s="76">
        <v>3905.7852149899995</v>
      </c>
      <c r="G14" s="76">
        <v>67142.275577979963</v>
      </c>
      <c r="H14" s="76">
        <v>1278.3910120100008</v>
      </c>
      <c r="I14" s="66">
        <v>12.282041940000001</v>
      </c>
      <c r="J14" s="66">
        <v>23.946445509999979</v>
      </c>
      <c r="K14" s="76"/>
      <c r="L14" s="66">
        <v>38.16358754000003</v>
      </c>
      <c r="M14" s="76">
        <v>7.7187401999999992</v>
      </c>
      <c r="N14" s="66"/>
      <c r="O14" s="76">
        <v>5.5317642799999929</v>
      </c>
      <c r="P14" s="76">
        <v>2.2609499999999998E-2</v>
      </c>
      <c r="Q14" s="66">
        <v>9.9985480000000029E-2</v>
      </c>
      <c r="R14" s="76"/>
      <c r="S14" s="76" t="s">
        <v>178</v>
      </c>
      <c r="T14" s="76">
        <v>0</v>
      </c>
      <c r="U14" s="76">
        <v>0</v>
      </c>
      <c r="V14" s="76">
        <v>5.5317570167872034</v>
      </c>
      <c r="W14" s="76">
        <v>1.6268743699177007E-2</v>
      </c>
      <c r="X14" s="76">
        <v>1.6268743699177007E-2</v>
      </c>
      <c r="Y14" s="76">
        <v>6.5568924934975379E-3</v>
      </c>
      <c r="Z14" s="76">
        <v>0</v>
      </c>
      <c r="AA14" s="76">
        <v>1.9150879377506145</v>
      </c>
      <c r="AB14" s="76">
        <v>2.2609471202862361E-2</v>
      </c>
      <c r="AC14" s="76">
        <v>312.07299665528609</v>
      </c>
      <c r="AD14" s="76">
        <v>0</v>
      </c>
      <c r="AE14" s="76">
        <v>15103.460237057106</v>
      </c>
      <c r="AF14" s="76">
        <v>0.54324442224236036</v>
      </c>
      <c r="AG14" s="76">
        <v>36.921290414833486</v>
      </c>
      <c r="AH14" s="76">
        <v>4.760726956070056</v>
      </c>
      <c r="AI14" s="76">
        <v>0</v>
      </c>
      <c r="AJ14" s="76">
        <v>0</v>
      </c>
      <c r="AK14" s="76">
        <v>113.55198695404289</v>
      </c>
      <c r="AL14" s="76">
        <v>113.55198695404289</v>
      </c>
      <c r="AM14" s="76">
        <v>3.8593030530586181</v>
      </c>
      <c r="AN14" s="76">
        <v>0</v>
      </c>
      <c r="AO14" s="76">
        <v>18.016082026264694</v>
      </c>
      <c r="AP14" s="76">
        <v>0</v>
      </c>
      <c r="AQ14" s="76">
        <v>0</v>
      </c>
      <c r="AR14" s="76">
        <v>0</v>
      </c>
      <c r="AS14" s="76">
        <v>0</v>
      </c>
      <c r="AT14" s="76">
        <v>0</v>
      </c>
      <c r="AU14" s="76">
        <v>202.60501911544313</v>
      </c>
      <c r="AV14" s="76">
        <v>0</v>
      </c>
      <c r="AW14" s="76">
        <v>1315.3137751655427</v>
      </c>
      <c r="AX14" s="76">
        <v>30831.94631035929</v>
      </c>
      <c r="AY14" s="76">
        <v>3425.772809885576</v>
      </c>
      <c r="AZ14" s="76">
        <v>34257.719120244874</v>
      </c>
      <c r="BA14" s="76">
        <v>0</v>
      </c>
      <c r="BB14" s="76">
        <v>34.112792768640546</v>
      </c>
      <c r="BC14" s="76">
        <v>215.37628973137865</v>
      </c>
      <c r="BD14" s="76">
        <v>346.45802876472828</v>
      </c>
      <c r="BE14" s="76">
        <v>126.58356994439862</v>
      </c>
      <c r="BF14" s="76">
        <v>11.954737506663472</v>
      </c>
      <c r="BG14" s="76">
        <v>176.62246575938508</v>
      </c>
      <c r="BH14" s="76">
        <v>109.49164029023011</v>
      </c>
      <c r="BI14" s="76">
        <v>0</v>
      </c>
      <c r="BJ14" s="76">
        <v>17.835045729564445</v>
      </c>
      <c r="BK14" s="76">
        <v>4604.7175184439293</v>
      </c>
      <c r="BL14" s="76">
        <v>3905.884877980433</v>
      </c>
      <c r="BM14" s="76">
        <v>698.83264046349564</v>
      </c>
      <c r="BN14" s="76">
        <v>0</v>
      </c>
      <c r="BO14" s="76">
        <v>1.0097172865594097</v>
      </c>
      <c r="BP14" s="76">
        <v>2089.5050211072689</v>
      </c>
      <c r="BQ14" s="76">
        <v>0</v>
      </c>
      <c r="BR14" s="76">
        <v>108.3298599899847</v>
      </c>
      <c r="BS14" s="76">
        <v>28.067239918625987</v>
      </c>
      <c r="BT14" s="76">
        <v>10.442875980856879</v>
      </c>
      <c r="BU14" s="76">
        <v>270.29926671288894</v>
      </c>
      <c r="BV14" s="76">
        <v>24.324043010793449</v>
      </c>
      <c r="BW14" s="76">
        <v>329.48319975287916</v>
      </c>
      <c r="BX14" s="76">
        <v>395.5155576775141</v>
      </c>
      <c r="BY14" s="76">
        <v>15.368390592235162</v>
      </c>
      <c r="BZ14" s="76">
        <v>67227.551631429684</v>
      </c>
      <c r="CA14" s="76">
        <v>3.1715482320305972E-2</v>
      </c>
      <c r="CB14" s="76">
        <v>1543.8246982038727</v>
      </c>
      <c r="CC14" s="76">
        <v>0</v>
      </c>
      <c r="CD14" s="76">
        <v>181.70509624360039</v>
      </c>
      <c r="CE14" s="76">
        <v>0</v>
      </c>
      <c r="CF14" s="76">
        <v>1.615530257759052E-2</v>
      </c>
      <c r="CG14" s="76">
        <v>1278.3926678041364</v>
      </c>
      <c r="CH14" s="76">
        <v>556.62841632626862</v>
      </c>
      <c r="CI14" s="40"/>
      <c r="CJ14" s="69">
        <f t="shared" si="0"/>
        <v>5.8079751665357105E-7</v>
      </c>
      <c r="CK14" s="69">
        <f t="shared" si="1"/>
        <v>6.1011469027437763E-6</v>
      </c>
      <c r="CL14" s="69">
        <f t="shared" si="2"/>
        <v>3.3408367477592371E-5</v>
      </c>
      <c r="CM14" s="69">
        <f t="shared" si="3"/>
        <v>2.309325363358784E-5</v>
      </c>
      <c r="CN14" s="69">
        <f t="shared" si="4"/>
        <v>2.5516761661892676E-5</v>
      </c>
      <c r="CO14" s="69">
        <f t="shared" si="5"/>
        <v>1.270079882095749E-3</v>
      </c>
      <c r="CP14" s="45">
        <f t="shared" si="6"/>
        <v>1.2952172848549837E-6</v>
      </c>
      <c r="CQ14" s="57">
        <f t="shared" si="7"/>
        <v>-0.99867540399400578</v>
      </c>
      <c r="CR14" s="57">
        <f t="shared" si="8"/>
        <v>-0.92002621278590691</v>
      </c>
      <c r="CS14" s="69" t="str">
        <f t="shared" si="9"/>
        <v/>
      </c>
      <c r="CT14" s="57">
        <f t="shared" si="10"/>
        <v>1.9754012731383479</v>
      </c>
      <c r="CU14" s="69">
        <f t="shared" si="11"/>
        <v>-0.50000868625444628</v>
      </c>
      <c r="CV14" s="57" t="str">
        <f t="shared" si="12"/>
        <v/>
      </c>
      <c r="CW14" s="69">
        <f t="shared" si="14"/>
        <v>-1.3130011370318776E-6</v>
      </c>
      <c r="CX14" s="69">
        <f t="shared" si="15"/>
        <v>-1.2736742358870534E-6</v>
      </c>
      <c r="CY14" s="57">
        <f t="shared" si="13"/>
        <v>-1</v>
      </c>
      <c r="CZ14" s="94"/>
      <c r="DA14" s="76">
        <f t="shared" si="16"/>
        <v>1.1444562348988256</v>
      </c>
      <c r="DB14" s="76">
        <f t="shared" si="17"/>
        <v>85.276053449721076</v>
      </c>
    </row>
    <row r="15" spans="1:106">
      <c r="A15" s="94" t="s">
        <v>179</v>
      </c>
      <c r="B15" s="76">
        <v>11377.416817580002</v>
      </c>
      <c r="C15" s="76">
        <v>127.96976898999998</v>
      </c>
      <c r="D15" s="76">
        <v>65930.367359400014</v>
      </c>
      <c r="E15" s="76">
        <v>8122.2053612799973</v>
      </c>
      <c r="F15" s="76">
        <v>7249.371449039998</v>
      </c>
      <c r="G15" s="76">
        <v>67556.833444929987</v>
      </c>
      <c r="H15" s="76">
        <v>1339.7931910899995</v>
      </c>
      <c r="I15" s="66">
        <v>4.8414831599999983</v>
      </c>
      <c r="J15" s="66">
        <v>19.961757359999993</v>
      </c>
      <c r="K15" s="76"/>
      <c r="L15" s="66">
        <v>55.165310669999997</v>
      </c>
      <c r="M15" s="76">
        <v>66.511694000000006</v>
      </c>
      <c r="N15" s="66"/>
      <c r="O15" s="76">
        <v>1.0073783200000002</v>
      </c>
      <c r="P15" s="76">
        <v>9.4775000000000013E-4</v>
      </c>
      <c r="Q15" s="66">
        <v>0.13512935000000001</v>
      </c>
      <c r="R15" s="76"/>
      <c r="S15" s="76" t="s">
        <v>179</v>
      </c>
      <c r="T15" s="76">
        <v>0</v>
      </c>
      <c r="U15" s="76">
        <v>0</v>
      </c>
      <c r="V15" s="76">
        <v>1.0073768321058034</v>
      </c>
      <c r="W15" s="76">
        <v>0</v>
      </c>
      <c r="X15" s="76">
        <v>0</v>
      </c>
      <c r="Y15" s="76">
        <v>0</v>
      </c>
      <c r="Z15" s="76">
        <v>0</v>
      </c>
      <c r="AA15" s="76">
        <v>4.3977676320525685</v>
      </c>
      <c r="AB15" s="76">
        <v>9.4773938949373139E-4</v>
      </c>
      <c r="AC15" s="76">
        <v>411.2350953195542</v>
      </c>
      <c r="AD15" s="76">
        <v>0</v>
      </c>
      <c r="AE15" s="76">
        <v>11377.412810923161</v>
      </c>
      <c r="AF15" s="76">
        <v>5.0476385072055902E-2</v>
      </c>
      <c r="AG15" s="76">
        <v>32.63514054162912</v>
      </c>
      <c r="AH15" s="76">
        <v>1.9873688289382435E-2</v>
      </c>
      <c r="AI15" s="76">
        <v>0</v>
      </c>
      <c r="AJ15" s="76">
        <v>0</v>
      </c>
      <c r="AK15" s="76">
        <v>161.03449340389278</v>
      </c>
      <c r="AL15" s="76">
        <v>161.03449340389278</v>
      </c>
      <c r="AM15" s="76">
        <v>33.255558133100401</v>
      </c>
      <c r="AN15" s="76">
        <v>0</v>
      </c>
      <c r="AO15" s="76">
        <v>17.525966007391222</v>
      </c>
      <c r="AP15" s="76">
        <v>0</v>
      </c>
      <c r="AQ15" s="76">
        <v>0</v>
      </c>
      <c r="AR15" s="76">
        <v>0</v>
      </c>
      <c r="AS15" s="76">
        <v>0</v>
      </c>
      <c r="AT15" s="76">
        <v>0</v>
      </c>
      <c r="AU15" s="76">
        <v>127.96961577888729</v>
      </c>
      <c r="AV15" s="76">
        <v>0</v>
      </c>
      <c r="AW15" s="76">
        <v>1372.4275197978502</v>
      </c>
      <c r="AX15" s="76">
        <v>59125.339749894862</v>
      </c>
      <c r="AY15" s="76">
        <v>6569.4827702232742</v>
      </c>
      <c r="AZ15" s="76">
        <v>65694.822520118134</v>
      </c>
      <c r="BA15" s="76">
        <v>0</v>
      </c>
      <c r="BB15" s="76">
        <v>36.726539486215358</v>
      </c>
      <c r="BC15" s="76">
        <v>397.91654350271443</v>
      </c>
      <c r="BD15" s="76">
        <v>370.38307760930729</v>
      </c>
      <c r="BE15" s="76">
        <v>234.08327133801933</v>
      </c>
      <c r="BF15" s="76">
        <v>23.068736516491317</v>
      </c>
      <c r="BG15" s="76">
        <v>327.82863937880808</v>
      </c>
      <c r="BH15" s="76">
        <v>202.71465718764858</v>
      </c>
      <c r="BI15" s="76">
        <v>9.2905140627324309E-4</v>
      </c>
      <c r="BJ15" s="76">
        <v>33.062154646471015</v>
      </c>
      <c r="BK15" s="76">
        <v>8122.37771745182</v>
      </c>
      <c r="BL15" s="76">
        <v>7249.5379985703221</v>
      </c>
      <c r="BM15" s="76">
        <v>872.83971888149642</v>
      </c>
      <c r="BN15" s="76">
        <v>0</v>
      </c>
      <c r="BO15" s="76">
        <v>1.8641731519451927</v>
      </c>
      <c r="BP15" s="76">
        <v>3860.3704168155059</v>
      </c>
      <c r="BQ15" s="76">
        <v>0</v>
      </c>
      <c r="BR15" s="76">
        <v>206.86894043891039</v>
      </c>
      <c r="BS15" s="76">
        <v>53.429888348110943</v>
      </c>
      <c r="BT15" s="76">
        <v>20.14220042906992</v>
      </c>
      <c r="BU15" s="76">
        <v>516.10124706646354</v>
      </c>
      <c r="BV15" s="76">
        <v>32.654985557114685</v>
      </c>
      <c r="BW15" s="76">
        <v>609.21974712585222</v>
      </c>
      <c r="BX15" s="76">
        <v>734.4928818813147</v>
      </c>
      <c r="BY15" s="76">
        <v>28.373571691591962</v>
      </c>
      <c r="BZ15" s="76">
        <v>67403.665734942741</v>
      </c>
      <c r="CA15" s="76">
        <v>0</v>
      </c>
      <c r="CB15" s="76">
        <v>1432.5357047576188</v>
      </c>
      <c r="CC15" s="76">
        <v>0</v>
      </c>
      <c r="CD15" s="76">
        <v>176.81230984068949</v>
      </c>
      <c r="CE15" s="76">
        <v>0</v>
      </c>
      <c r="CF15" s="76">
        <v>6.8274381578806845E-2</v>
      </c>
      <c r="CG15" s="76">
        <v>1339.792599406517</v>
      </c>
      <c r="CH15" s="76">
        <v>543.60572282214946</v>
      </c>
      <c r="CI15" s="40"/>
      <c r="CJ15" s="69">
        <f t="shared" si="0"/>
        <v>-3.5215874622328858E-7</v>
      </c>
      <c r="CK15" s="45">
        <f t="shared" si="1"/>
        <v>-1.1972445828291698E-6</v>
      </c>
      <c r="CL15" s="69">
        <f t="shared" si="2"/>
        <v>-3.5726304693234363E-3</v>
      </c>
      <c r="CM15" s="69">
        <f t="shared" si="3"/>
        <v>2.1220366163645323E-5</v>
      </c>
      <c r="CN15" s="69">
        <f t="shared" si="4"/>
        <v>2.2974340809391702E-5</v>
      </c>
      <c r="CO15" s="69">
        <f t="shared" si="5"/>
        <v>-2.2672422932922668E-3</v>
      </c>
      <c r="CP15" s="45">
        <f t="shared" si="6"/>
        <v>-4.4162299559406382E-7</v>
      </c>
      <c r="CQ15" s="57">
        <f t="shared" si="7"/>
        <v>-1</v>
      </c>
      <c r="CR15" s="57">
        <f t="shared" si="8"/>
        <v>-0.77969035727961733</v>
      </c>
      <c r="CS15" s="69" t="str">
        <f t="shared" si="9"/>
        <v/>
      </c>
      <c r="CT15" s="57">
        <f t="shared" si="10"/>
        <v>1.9191260132151593</v>
      </c>
      <c r="CU15" s="69">
        <f t="shared" si="11"/>
        <v>-0.50000434309941955</v>
      </c>
      <c r="CV15" s="57" t="str">
        <f t="shared" si="12"/>
        <v/>
      </c>
      <c r="CW15" s="69">
        <f t="shared" si="14"/>
        <v>-1.4769964443337359E-6</v>
      </c>
      <c r="CX15" s="69">
        <f t="shared" si="15"/>
        <v>-1.1195469552881434E-5</v>
      </c>
      <c r="CY15" s="57">
        <f t="shared" si="13"/>
        <v>-1</v>
      </c>
      <c r="CZ15" s="94"/>
      <c r="DA15" s="76">
        <f t="shared" si="16"/>
        <v>-235.54483928187983</v>
      </c>
      <c r="DB15" s="76">
        <f t="shared" si="17"/>
        <v>-153.16770998724678</v>
      </c>
    </row>
    <row r="16" spans="1:106">
      <c r="A16" s="94" t="s">
        <v>180</v>
      </c>
      <c r="B16" s="76">
        <v>18048.710436529997</v>
      </c>
      <c r="C16" s="76">
        <v>261.66889390000006</v>
      </c>
      <c r="D16" s="76">
        <v>26043.736851600002</v>
      </c>
      <c r="E16" s="76">
        <v>1501.2142619200004</v>
      </c>
      <c r="F16" s="76">
        <v>1067.6823204699997</v>
      </c>
      <c r="G16" s="76">
        <v>37120.732675429994</v>
      </c>
      <c r="H16" s="76">
        <v>360.4682318400001</v>
      </c>
      <c r="I16" s="66">
        <v>6.3016675799999984</v>
      </c>
      <c r="J16" s="66">
        <v>12.921970219999997</v>
      </c>
      <c r="K16" s="76">
        <v>0.76695999999999998</v>
      </c>
      <c r="L16" s="66">
        <v>15.033988929999996</v>
      </c>
      <c r="M16" s="76">
        <v>293.92761217999998</v>
      </c>
      <c r="N16" s="66"/>
      <c r="O16" s="76">
        <v>3.8470378000000003</v>
      </c>
      <c r="P16" s="76">
        <v>7.3260799999999996E-3</v>
      </c>
      <c r="Q16" s="66">
        <v>0.13838275999999997</v>
      </c>
      <c r="R16" s="76"/>
      <c r="S16" s="76" t="s">
        <v>180</v>
      </c>
      <c r="T16" s="76">
        <v>0</v>
      </c>
      <c r="U16" s="76">
        <v>0</v>
      </c>
      <c r="V16" s="76">
        <v>3.8470393896750146</v>
      </c>
      <c r="W16" s="76">
        <v>0</v>
      </c>
      <c r="X16" s="76">
        <v>0</v>
      </c>
      <c r="Y16" s="76">
        <v>0</v>
      </c>
      <c r="Z16" s="76">
        <v>0</v>
      </c>
      <c r="AA16" s="76">
        <v>12.562023378617313</v>
      </c>
      <c r="AB16" s="76">
        <v>7.3260757050315518E-3</v>
      </c>
      <c r="AC16" s="76">
        <v>135.02526026095114</v>
      </c>
      <c r="AD16" s="76">
        <v>0.38347412947744641</v>
      </c>
      <c r="AE16" s="76">
        <v>18048.723262500724</v>
      </c>
      <c r="AF16" s="76">
        <v>11.073323735787874</v>
      </c>
      <c r="AG16" s="76">
        <v>15.301661035761082</v>
      </c>
      <c r="AH16" s="76">
        <v>4.9873900735578065</v>
      </c>
      <c r="AI16" s="76">
        <v>1.4567094836290333</v>
      </c>
      <c r="AJ16" s="76">
        <v>0</v>
      </c>
      <c r="AK16" s="76">
        <v>13.910059917293498</v>
      </c>
      <c r="AL16" s="76">
        <v>13.910059917293498</v>
      </c>
      <c r="AM16" s="76">
        <v>146.96376404926141</v>
      </c>
      <c r="AN16" s="76">
        <v>0</v>
      </c>
      <c r="AO16" s="76">
        <v>4.5030787735491105</v>
      </c>
      <c r="AP16" s="76">
        <v>0</v>
      </c>
      <c r="AQ16" s="76">
        <v>0</v>
      </c>
      <c r="AR16" s="76">
        <v>0</v>
      </c>
      <c r="AS16" s="76">
        <v>0</v>
      </c>
      <c r="AT16" s="76">
        <v>0</v>
      </c>
      <c r="AU16" s="76">
        <v>261.66939811082017</v>
      </c>
      <c r="AV16" s="76">
        <v>0</v>
      </c>
      <c r="AW16" s="76">
        <v>375.77085976822264</v>
      </c>
      <c r="AX16" s="76">
        <v>23291.656315651377</v>
      </c>
      <c r="AY16" s="76">
        <v>2587.9620809066719</v>
      </c>
      <c r="AZ16" s="76">
        <v>25879.618396558053</v>
      </c>
      <c r="BA16" s="76">
        <v>0</v>
      </c>
      <c r="BB16" s="76">
        <v>9.81119676128524</v>
      </c>
      <c r="BC16" s="76">
        <v>55.973138979974429</v>
      </c>
      <c r="BD16" s="76">
        <v>100.76063409537052</v>
      </c>
      <c r="BE16" s="76">
        <v>33.265638522926665</v>
      </c>
      <c r="BF16" s="76">
        <v>4.9653527785328242</v>
      </c>
      <c r="BG16" s="76">
        <v>49.626494081428142</v>
      </c>
      <c r="BH16" s="76">
        <v>29.140750981681922</v>
      </c>
      <c r="BI16" s="76">
        <v>0</v>
      </c>
      <c r="BJ16" s="76">
        <v>5.0090303757766161</v>
      </c>
      <c r="BK16" s="76">
        <v>1501.2436332739123</v>
      </c>
      <c r="BL16" s="76">
        <v>1067.7118647157004</v>
      </c>
      <c r="BM16" s="76">
        <v>433.53176855821198</v>
      </c>
      <c r="BN16" s="76">
        <v>2.4941676725254536E-3</v>
      </c>
      <c r="BO16" s="76">
        <v>0.26159143248124689</v>
      </c>
      <c r="BP16" s="76">
        <v>542.16919182674644</v>
      </c>
      <c r="BQ16" s="76">
        <v>2.2194844047245064E-2</v>
      </c>
      <c r="BR16" s="76">
        <v>38.519036021413491</v>
      </c>
      <c r="BS16" s="76">
        <v>9.9194357245484674</v>
      </c>
      <c r="BT16" s="76">
        <v>4.059503646821212</v>
      </c>
      <c r="BU16" s="76">
        <v>96.156234673812918</v>
      </c>
      <c r="BV16" s="76">
        <v>8.1524444318400278</v>
      </c>
      <c r="BW16" s="76">
        <v>86.674618705044509</v>
      </c>
      <c r="BX16" s="76">
        <v>107.98188980711458</v>
      </c>
      <c r="BY16" s="76">
        <v>3.9652681456769252</v>
      </c>
      <c r="BZ16" s="76">
        <v>37107.198029577812</v>
      </c>
      <c r="CA16" s="76">
        <v>3.9501780181550344E-2</v>
      </c>
      <c r="CB16" s="76">
        <v>903.33226736698998</v>
      </c>
      <c r="CC16" s="76">
        <v>0</v>
      </c>
      <c r="CD16" s="76">
        <v>49.773076588903805</v>
      </c>
      <c r="CE16" s="76">
        <v>0</v>
      </c>
      <c r="CF16" s="76">
        <v>3.8009593295129249E-2</v>
      </c>
      <c r="CG16" s="76">
        <v>360.46907993478175</v>
      </c>
      <c r="CH16" s="76">
        <v>144.39632518302406</v>
      </c>
      <c r="CI16" s="40"/>
      <c r="CJ16" s="69">
        <f t="shared" si="0"/>
        <v>7.1063086596902154E-7</v>
      </c>
      <c r="CK16" s="45">
        <f t="shared" si="1"/>
        <v>1.9269039303681025E-6</v>
      </c>
      <c r="CL16" s="69">
        <f t="shared" si="2"/>
        <v>-6.3016477234858368E-3</v>
      </c>
      <c r="CM16" s="69">
        <f t="shared" si="3"/>
        <v>1.956506453277269E-5</v>
      </c>
      <c r="CN16" s="69">
        <f t="shared" si="4"/>
        <v>2.7671382333705216E-5</v>
      </c>
      <c r="CO16" s="69">
        <f t="shared" si="5"/>
        <v>-3.6461149542827364E-4</v>
      </c>
      <c r="CP16" s="45">
        <f t="shared" si="6"/>
        <v>2.3527587363693123E-6</v>
      </c>
      <c r="CQ16" s="57">
        <f t="shared" si="7"/>
        <v>-1</v>
      </c>
      <c r="CR16" s="57">
        <f t="shared" si="8"/>
        <v>-2.7855414867430602E-2</v>
      </c>
      <c r="CS16" s="69">
        <f t="shared" si="9"/>
        <v>-0.5000076542747387</v>
      </c>
      <c r="CT16" s="57">
        <f t="shared" si="10"/>
        <v>-7.4759201828579355E-2</v>
      </c>
      <c r="CU16" s="69">
        <f t="shared" si="11"/>
        <v>-0.5000001430309261</v>
      </c>
      <c r="CV16" s="57" t="str">
        <f t="shared" si="12"/>
        <v/>
      </c>
      <c r="CW16" s="69">
        <f t="shared" si="14"/>
        <v>4.1322053406669095E-7</v>
      </c>
      <c r="CX16" s="69">
        <f t="shared" si="15"/>
        <v>-5.8625737744245737E-7</v>
      </c>
      <c r="CY16" s="57">
        <f t="shared" si="13"/>
        <v>-1</v>
      </c>
      <c r="CZ16" s="94"/>
      <c r="DA16" s="76">
        <f t="shared" si="16"/>
        <v>-164.11845504194935</v>
      </c>
      <c r="DB16" s="76">
        <f t="shared" si="17"/>
        <v>-13.534645852181711</v>
      </c>
    </row>
    <row r="17" spans="1:106">
      <c r="A17" s="94" t="s">
        <v>181</v>
      </c>
      <c r="B17" s="76">
        <v>15173.313441569995</v>
      </c>
      <c r="C17" s="76">
        <v>158.93230319999995</v>
      </c>
      <c r="D17" s="76">
        <v>14182.091784700002</v>
      </c>
      <c r="E17" s="76">
        <v>1836.7223352099998</v>
      </c>
      <c r="F17" s="76">
        <v>1453.0187804900006</v>
      </c>
      <c r="G17" s="76">
        <v>5448.6826966899989</v>
      </c>
      <c r="H17" s="76">
        <v>459.61501838000004</v>
      </c>
      <c r="I17" s="66">
        <v>2.5493559800000005</v>
      </c>
      <c r="J17" s="66">
        <v>1.0992722999999986</v>
      </c>
      <c r="K17" s="76">
        <v>8.2199999999999989</v>
      </c>
      <c r="L17" s="66">
        <v>8.2132183199999957</v>
      </c>
      <c r="M17" s="76">
        <v>33.884782000000001</v>
      </c>
      <c r="N17" s="66">
        <v>0.13024995</v>
      </c>
      <c r="O17" s="76">
        <v>1.1464674299999997</v>
      </c>
      <c r="P17" s="76">
        <v>1.5936480000000003E-2</v>
      </c>
      <c r="Q17" s="66">
        <v>0.11309680000000004</v>
      </c>
      <c r="R17" s="76"/>
      <c r="S17" s="76" t="s">
        <v>181</v>
      </c>
      <c r="T17" s="76">
        <v>0</v>
      </c>
      <c r="U17" s="76">
        <v>0</v>
      </c>
      <c r="V17" s="76">
        <v>1.1464733382141843</v>
      </c>
      <c r="W17" s="76">
        <v>3.2971250378015488E-2</v>
      </c>
      <c r="X17" s="76">
        <v>3.2971250378015488E-2</v>
      </c>
      <c r="Y17" s="76">
        <v>1.3288704889300429E-2</v>
      </c>
      <c r="Z17" s="76">
        <v>0</v>
      </c>
      <c r="AA17" s="76">
        <v>2.4765334714066647</v>
      </c>
      <c r="AB17" s="76">
        <v>1.5936710610900979E-2</v>
      </c>
      <c r="AC17" s="76">
        <v>132.85934766928909</v>
      </c>
      <c r="AD17" s="76">
        <v>4.1099990970595854</v>
      </c>
      <c r="AE17" s="76">
        <v>15173.299719425033</v>
      </c>
      <c r="AF17" s="76">
        <v>4.3303554583796355</v>
      </c>
      <c r="AG17" s="76">
        <v>24.519041643899303</v>
      </c>
      <c r="AH17" s="76">
        <v>1.7840571387592425</v>
      </c>
      <c r="AI17" s="76">
        <v>0</v>
      </c>
      <c r="AJ17" s="76">
        <v>0</v>
      </c>
      <c r="AK17" s="76">
        <v>15.827097163310254</v>
      </c>
      <c r="AL17" s="76">
        <v>15.827097163310254</v>
      </c>
      <c r="AM17" s="76">
        <v>16.942418814584677</v>
      </c>
      <c r="AN17" s="76">
        <v>0</v>
      </c>
      <c r="AO17" s="76">
        <v>7.7435078101970918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158.93234373179192</v>
      </c>
      <c r="AV17" s="76">
        <v>0</v>
      </c>
      <c r="AW17" s="76">
        <v>484.13411450123175</v>
      </c>
      <c r="AX17" s="76">
        <v>12747.821153633715</v>
      </c>
      <c r="AY17" s="76">
        <v>1416.4247004596643</v>
      </c>
      <c r="AZ17" s="76">
        <v>14164.245854093377</v>
      </c>
      <c r="BA17" s="76">
        <v>0</v>
      </c>
      <c r="BB17" s="76">
        <v>15.367987759583293</v>
      </c>
      <c r="BC17" s="76">
        <v>82.648874446744628</v>
      </c>
      <c r="BD17" s="76">
        <v>134.74136271083123</v>
      </c>
      <c r="BE17" s="76">
        <v>48.218987260762319</v>
      </c>
      <c r="BF17" s="76">
        <v>2.9570560568218709</v>
      </c>
      <c r="BG17" s="76">
        <v>64.921732253731065</v>
      </c>
      <c r="BH17" s="76">
        <v>41.318948208122094</v>
      </c>
      <c r="BI17" s="76">
        <v>0</v>
      </c>
      <c r="BJ17" s="76">
        <v>6.6628108320423545</v>
      </c>
      <c r="BK17" s="76">
        <v>1836.8023382421186</v>
      </c>
      <c r="BL17" s="76">
        <v>1453.0486073278512</v>
      </c>
      <c r="BM17" s="76">
        <v>383.75373091426769</v>
      </c>
      <c r="BN17" s="76">
        <v>0</v>
      </c>
      <c r="BO17" s="76">
        <v>0.38972446600304111</v>
      </c>
      <c r="BP17" s="76">
        <v>806.18365414944208</v>
      </c>
      <c r="BQ17" s="76">
        <v>0</v>
      </c>
      <c r="BR17" s="76">
        <v>31.292393081482818</v>
      </c>
      <c r="BS17" s="76">
        <v>8.1495450806395624</v>
      </c>
      <c r="BT17" s="76">
        <v>2.5929524232029948</v>
      </c>
      <c r="BU17" s="76">
        <v>78.082110976384087</v>
      </c>
      <c r="BV17" s="76">
        <v>12.032505118568407</v>
      </c>
      <c r="BW17" s="76">
        <v>125.70642881433227</v>
      </c>
      <c r="BX17" s="76">
        <v>147.99149058664662</v>
      </c>
      <c r="BY17" s="76">
        <v>5.9318986914930152</v>
      </c>
      <c r="BZ17" s="76">
        <v>5427.1225778737717</v>
      </c>
      <c r="CA17" s="76">
        <v>6.4276459345557965E-2</v>
      </c>
      <c r="CB17" s="76">
        <v>132.58621526202484</v>
      </c>
      <c r="CC17" s="76">
        <v>0</v>
      </c>
      <c r="CD17" s="76">
        <v>65.348811050702494</v>
      </c>
      <c r="CE17" s="76">
        <v>0</v>
      </c>
      <c r="CF17" s="76">
        <v>3.4417104167236874E-2</v>
      </c>
      <c r="CG17" s="76">
        <v>459.61488536042805</v>
      </c>
      <c r="CH17" s="76">
        <v>201.24944571014197</v>
      </c>
      <c r="CI17" s="40"/>
      <c r="CJ17" s="69">
        <f t="shared" si="0"/>
        <v>-9.0436047571758266E-7</v>
      </c>
      <c r="CK17" s="45">
        <f t="shared" si="1"/>
        <v>2.5502551181281091E-7</v>
      </c>
      <c r="CL17" s="69">
        <f t="shared" si="2"/>
        <v>-1.2583426251604032E-3</v>
      </c>
      <c r="CM17" s="69">
        <f t="shared" si="3"/>
        <v>4.3557499457146678E-5</v>
      </c>
      <c r="CN17" s="69">
        <f t="shared" si="4"/>
        <v>2.0527496444691286E-5</v>
      </c>
      <c r="CO17" s="69">
        <f t="shared" si="5"/>
        <v>-3.9569415244761347E-3</v>
      </c>
      <c r="CP17" s="45">
        <f t="shared" si="6"/>
        <v>-2.8941519896160496E-7</v>
      </c>
      <c r="CQ17" s="57">
        <f t="shared" si="7"/>
        <v>-0.98706683153052033</v>
      </c>
      <c r="CR17" s="57">
        <f t="shared" si="8"/>
        <v>1.2528844503829195</v>
      </c>
      <c r="CS17" s="69">
        <f t="shared" si="9"/>
        <v>-0.50000010984676568</v>
      </c>
      <c r="CT17" s="57">
        <f t="shared" si="10"/>
        <v>0.92702745095302208</v>
      </c>
      <c r="CU17" s="69">
        <f t="shared" si="11"/>
        <v>-0.49999917914228648</v>
      </c>
      <c r="CV17" s="57">
        <f t="shared" si="12"/>
        <v>-1</v>
      </c>
      <c r="CW17" s="69">
        <f t="shared" si="14"/>
        <v>5.1534077898382973E-6</v>
      </c>
      <c r="CX17" s="69">
        <f t="shared" si="15"/>
        <v>1.4470629710952995E-5</v>
      </c>
      <c r="CY17" s="57">
        <f t="shared" si="13"/>
        <v>-1</v>
      </c>
      <c r="CZ17" s="94"/>
      <c r="DA17" s="76">
        <f t="shared" si="16"/>
        <v>-17.845930606625188</v>
      </c>
      <c r="DB17" s="76">
        <f t="shared" si="17"/>
        <v>-21.560118816227259</v>
      </c>
    </row>
    <row r="18" spans="1:106">
      <c r="A18" s="94" t="s">
        <v>182</v>
      </c>
      <c r="B18" s="76">
        <v>15181.265225319999</v>
      </c>
      <c r="C18" s="76">
        <v>37.605417779999996</v>
      </c>
      <c r="D18" s="76">
        <v>47623.821882770004</v>
      </c>
      <c r="E18" s="76">
        <v>26035.31800634</v>
      </c>
      <c r="F18" s="76">
        <v>22982.273133909999</v>
      </c>
      <c r="G18" s="76">
        <v>55866.730749689996</v>
      </c>
      <c r="H18" s="76">
        <v>909.44887798999969</v>
      </c>
      <c r="I18" s="66">
        <v>1.9888133299999995</v>
      </c>
      <c r="J18" s="66">
        <v>0.66720351000000011</v>
      </c>
      <c r="K18" s="76"/>
      <c r="L18" s="66">
        <v>11.597756720000003</v>
      </c>
      <c r="M18" s="76">
        <v>90.795276000000001</v>
      </c>
      <c r="N18" s="66"/>
      <c r="O18" s="76">
        <v>0.38636433000000009</v>
      </c>
      <c r="P18" s="76">
        <v>1.4408000000000001E-2</v>
      </c>
      <c r="Q18" s="66">
        <v>8.7795319999999941E-2</v>
      </c>
      <c r="R18" s="76"/>
      <c r="S18" s="76" t="s">
        <v>182</v>
      </c>
      <c r="T18" s="76">
        <v>0</v>
      </c>
      <c r="U18" s="76">
        <v>0</v>
      </c>
      <c r="V18" s="76">
        <v>0.38636332608395024</v>
      </c>
      <c r="W18" s="76">
        <v>0</v>
      </c>
      <c r="X18" s="76">
        <v>0</v>
      </c>
      <c r="Y18" s="76">
        <v>0</v>
      </c>
      <c r="Z18" s="76">
        <v>0</v>
      </c>
      <c r="AA18" s="76">
        <v>1.5240888275652473</v>
      </c>
      <c r="AB18" s="76">
        <v>1.4407963761421946E-2</v>
      </c>
      <c r="AC18" s="76">
        <v>266.20374946092193</v>
      </c>
      <c r="AD18" s="76">
        <v>0</v>
      </c>
      <c r="AE18" s="76">
        <v>15181.271046449841</v>
      </c>
      <c r="AF18" s="76">
        <v>1.0662901647511488E-2</v>
      </c>
      <c r="AG18" s="76">
        <v>16.814829390974108</v>
      </c>
      <c r="AH18" s="76">
        <v>4.1982596219181352E-3</v>
      </c>
      <c r="AI18" s="76">
        <v>0</v>
      </c>
      <c r="AJ18" s="76">
        <v>0</v>
      </c>
      <c r="AK18" s="76">
        <v>108.01670891891395</v>
      </c>
      <c r="AL18" s="76">
        <v>108.01670891891395</v>
      </c>
      <c r="AM18" s="76">
        <v>45.397622663668379</v>
      </c>
      <c r="AN18" s="76">
        <v>0</v>
      </c>
      <c r="AO18" s="76">
        <v>12.414861033861644</v>
      </c>
      <c r="AP18" s="76">
        <v>0</v>
      </c>
      <c r="AQ18" s="76">
        <v>0</v>
      </c>
      <c r="AR18" s="76">
        <v>0</v>
      </c>
      <c r="AS18" s="76">
        <v>0</v>
      </c>
      <c r="AT18" s="76">
        <v>0</v>
      </c>
      <c r="AU18" s="76">
        <v>37.605418564019459</v>
      </c>
      <c r="AV18" s="76">
        <v>0</v>
      </c>
      <c r="AW18" s="76">
        <v>926.26304664318741</v>
      </c>
      <c r="AX18" s="76">
        <v>42954.790485205107</v>
      </c>
      <c r="AY18" s="76">
        <v>4772.7545111645377</v>
      </c>
      <c r="AZ18" s="76">
        <v>47727.544996369645</v>
      </c>
      <c r="BA18" s="76">
        <v>0</v>
      </c>
      <c r="BB18" s="76">
        <v>22.540594038107084</v>
      </c>
      <c r="BC18" s="76">
        <v>1357.3113375106511</v>
      </c>
      <c r="BD18" s="76">
        <v>241.81096835409582</v>
      </c>
      <c r="BE18" s="76">
        <v>786.13258771860217</v>
      </c>
      <c r="BF18" s="76">
        <v>22.327857792747896</v>
      </c>
      <c r="BG18" s="76">
        <v>991.20449916654286</v>
      </c>
      <c r="BH18" s="76">
        <v>667.31568294250894</v>
      </c>
      <c r="BI18" s="76">
        <v>6.6124506026885317E-5</v>
      </c>
      <c r="BJ18" s="76">
        <v>106.48971628423092</v>
      </c>
      <c r="BK18" s="76">
        <v>26035.753223464628</v>
      </c>
      <c r="BL18" s="76">
        <v>22982.708452486266</v>
      </c>
      <c r="BM18" s="76">
        <v>3053.0447709783562</v>
      </c>
      <c r="BN18" s="76">
        <v>0</v>
      </c>
      <c r="BO18" s="76">
        <v>6.434710377947165</v>
      </c>
      <c r="BP18" s="76">
        <v>13259.216475887828</v>
      </c>
      <c r="BQ18" s="76">
        <v>0</v>
      </c>
      <c r="BR18" s="76">
        <v>340.53507795447445</v>
      </c>
      <c r="BS18" s="76">
        <v>91.897406215953737</v>
      </c>
      <c r="BT18" s="76">
        <v>19.919358503209381</v>
      </c>
      <c r="BU18" s="76">
        <v>847.9157742284101</v>
      </c>
      <c r="BV18" s="76">
        <v>15.841409727819748</v>
      </c>
      <c r="BW18" s="76">
        <v>2052.1469706113967</v>
      </c>
      <c r="BX18" s="76">
        <v>2335.9217031854587</v>
      </c>
      <c r="BY18" s="76">
        <v>97.939227981801935</v>
      </c>
      <c r="BZ18" s="76">
        <v>55429.895132683712</v>
      </c>
      <c r="CA18" s="76">
        <v>0</v>
      </c>
      <c r="CB18" s="76">
        <v>1251.722096854754</v>
      </c>
      <c r="CC18" s="76">
        <v>0</v>
      </c>
      <c r="CD18" s="76">
        <v>124.51973653304849</v>
      </c>
      <c r="CE18" s="76">
        <v>0</v>
      </c>
      <c r="CF18" s="76">
        <v>2.1359642986160474E-2</v>
      </c>
      <c r="CG18" s="76">
        <v>909.44853899039322</v>
      </c>
      <c r="CH18" s="76">
        <v>385.27124448199447</v>
      </c>
      <c r="CI18" s="40"/>
      <c r="CJ18" s="69">
        <f t="shared" si="0"/>
        <v>3.8344167996123157E-7</v>
      </c>
      <c r="CK18" s="45">
        <f t="shared" si="1"/>
        <v>2.0848577385094461E-8</v>
      </c>
      <c r="CL18" s="69">
        <f t="shared" si="2"/>
        <v>2.177967023624518E-3</v>
      </c>
      <c r="CM18" s="69">
        <f t="shared" si="3"/>
        <v>1.6716412855885622E-5</v>
      </c>
      <c r="CN18" s="69">
        <f t="shared" si="4"/>
        <v>1.8941493460204146E-5</v>
      </c>
      <c r="CO18" s="69">
        <f t="shared" si="5"/>
        <v>-7.8192443184749525E-3</v>
      </c>
      <c r="CP18" s="45">
        <f t="shared" si="6"/>
        <v>-3.7275278982036131E-7</v>
      </c>
      <c r="CQ18" s="57">
        <f t="shared" si="7"/>
        <v>-1</v>
      </c>
      <c r="CR18" s="57">
        <f t="shared" si="8"/>
        <v>1.2842937795175073</v>
      </c>
      <c r="CS18" s="69" t="str">
        <f t="shared" si="9"/>
        <v/>
      </c>
      <c r="CT18" s="57">
        <f t="shared" si="10"/>
        <v>8.3135863707713575</v>
      </c>
      <c r="CU18" s="69">
        <f t="shared" si="11"/>
        <v>-0.50000016891111843</v>
      </c>
      <c r="CV18" s="57" t="str">
        <f t="shared" si="12"/>
        <v/>
      </c>
      <c r="CW18" s="69">
        <f t="shared" si="14"/>
        <v>-2.5983662877121944E-6</v>
      </c>
      <c r="CX18" s="69">
        <f t="shared" si="15"/>
        <v>-2.5151706034851829E-6</v>
      </c>
      <c r="CY18" s="57">
        <f t="shared" si="13"/>
        <v>-1</v>
      </c>
      <c r="CZ18" s="94"/>
      <c r="DA18" s="76">
        <f t="shared" si="16"/>
        <v>103.72311359964078</v>
      </c>
      <c r="DB18" s="76">
        <f t="shared" si="17"/>
        <v>-436.83561700628343</v>
      </c>
    </row>
    <row r="19" spans="1:106">
      <c r="A19" s="94" t="s">
        <v>183</v>
      </c>
      <c r="B19" s="76">
        <v>20446.073948000001</v>
      </c>
      <c r="C19" s="76">
        <v>2061.3267841999996</v>
      </c>
      <c r="D19" s="76">
        <v>37020.654461999999</v>
      </c>
      <c r="E19" s="76">
        <v>4110.3084070000004</v>
      </c>
      <c r="F19" s="76">
        <v>3417.1590579999993</v>
      </c>
      <c r="G19" s="76">
        <v>45599.900338999993</v>
      </c>
      <c r="H19" s="76">
        <v>1158.35679</v>
      </c>
      <c r="I19" s="66">
        <v>7.1289705599999973</v>
      </c>
      <c r="J19" s="66">
        <v>2.6269842000000008</v>
      </c>
      <c r="K19" s="76">
        <v>35.182581999999996</v>
      </c>
      <c r="L19" s="66">
        <v>132.24916562999996</v>
      </c>
      <c r="M19" s="76">
        <v>183.88631999999996</v>
      </c>
      <c r="N19" s="66"/>
      <c r="O19" s="76">
        <v>1.1823445799999999</v>
      </c>
      <c r="P19" s="76">
        <v>6.773493999999998E-2</v>
      </c>
      <c r="Q19" s="66">
        <v>0.27338699</v>
      </c>
      <c r="R19" s="76"/>
      <c r="S19" s="76" t="s">
        <v>183</v>
      </c>
      <c r="T19" s="76">
        <v>0.13298649231722284</v>
      </c>
      <c r="U19" s="76">
        <v>0.68420856531798879</v>
      </c>
      <c r="V19" s="76">
        <v>1.1823454248969902</v>
      </c>
      <c r="W19" s="76">
        <v>6.7366498374179518E-2</v>
      </c>
      <c r="X19" s="76">
        <v>6.7017563186957466E-2</v>
      </c>
      <c r="Y19" s="76">
        <v>0.92457179764877095</v>
      </c>
      <c r="Z19" s="76">
        <v>2.3025683701780797E-3</v>
      </c>
      <c r="AA19" s="76">
        <v>42.569254350130919</v>
      </c>
      <c r="AB19" s="76">
        <v>6.7734995831060171E-2</v>
      </c>
      <c r="AC19" s="76">
        <v>1476.7962360342906</v>
      </c>
      <c r="AD19" s="76">
        <v>17.591238057875291</v>
      </c>
      <c r="AE19" s="76">
        <v>20446.06880868294</v>
      </c>
      <c r="AF19" s="76">
        <v>33.153410772786962</v>
      </c>
      <c r="AG19" s="76">
        <v>41.511697604178593</v>
      </c>
      <c r="AH19" s="76">
        <v>2.083034834652028</v>
      </c>
      <c r="AI19" s="76">
        <v>0.15121599049772652</v>
      </c>
      <c r="AJ19" s="76">
        <v>0.20728262586462531</v>
      </c>
      <c r="AK19" s="76">
        <v>407.86890409895437</v>
      </c>
      <c r="AL19" s="76">
        <v>407.86890409895437</v>
      </c>
      <c r="AM19" s="76">
        <v>91.943098118820274</v>
      </c>
      <c r="AN19" s="76">
        <v>0</v>
      </c>
      <c r="AO19" s="76">
        <v>3.6026994617478239</v>
      </c>
      <c r="AP19" s="76">
        <v>3.5650318193973666E-3</v>
      </c>
      <c r="AQ19" s="76">
        <v>15.982393280477506</v>
      </c>
      <c r="AR19" s="76">
        <v>0.75580943604667061</v>
      </c>
      <c r="AS19" s="76">
        <v>1.1422092024691768</v>
      </c>
      <c r="AT19" s="76">
        <v>3.865219677822055E-3</v>
      </c>
      <c r="AU19" s="76">
        <v>2061.3266046274357</v>
      </c>
      <c r="AV19" s="76">
        <v>0</v>
      </c>
      <c r="AW19" s="76">
        <v>1205.9871617862943</v>
      </c>
      <c r="AX19" s="76">
        <v>34165.60417230444</v>
      </c>
      <c r="AY19" s="76">
        <v>3796.1790226262574</v>
      </c>
      <c r="AZ19" s="76">
        <v>37961.7831949307</v>
      </c>
      <c r="BA19" s="76">
        <v>2.1626136559246448E-2</v>
      </c>
      <c r="BB19" s="76">
        <v>28.887409093409712</v>
      </c>
      <c r="BC19" s="76">
        <v>86.365663027873097</v>
      </c>
      <c r="BD19" s="76">
        <v>373.61595293323694</v>
      </c>
      <c r="BE19" s="76">
        <v>66.533371626061921</v>
      </c>
      <c r="BF19" s="76">
        <v>57.978437206490426</v>
      </c>
      <c r="BG19" s="76">
        <v>190.24926220261577</v>
      </c>
      <c r="BH19" s="76">
        <v>66.849574020091808</v>
      </c>
      <c r="BI19" s="76">
        <v>2.4776128353092259</v>
      </c>
      <c r="BJ19" s="76">
        <v>13.103814596850697</v>
      </c>
      <c r="BK19" s="76">
        <v>4110.4579030924651</v>
      </c>
      <c r="BL19" s="76">
        <v>3417.3084035285833</v>
      </c>
      <c r="BM19" s="76">
        <v>693.14949956388159</v>
      </c>
      <c r="BN19" s="76">
        <v>0.17945091089469076</v>
      </c>
      <c r="BO19" s="76">
        <v>0.3348000086751875</v>
      </c>
      <c r="BP19" s="76">
        <v>929.59585483803198</v>
      </c>
      <c r="BQ19" s="76">
        <v>3.5331856897986617E-2</v>
      </c>
      <c r="BR19" s="76">
        <v>391.03246352750546</v>
      </c>
      <c r="BS19" s="76">
        <v>96.536876586021563</v>
      </c>
      <c r="BT19" s="76">
        <v>50.973162879886665</v>
      </c>
      <c r="BU19" s="76">
        <v>977.11212575659874</v>
      </c>
      <c r="BV19" s="76">
        <v>69.806707879573565</v>
      </c>
      <c r="BW19" s="76">
        <v>156.58522329727683</v>
      </c>
      <c r="BX19" s="76">
        <v>326.21807529039853</v>
      </c>
      <c r="BY19" s="76">
        <v>5.1473030611029751</v>
      </c>
      <c r="BZ19" s="76">
        <v>46455.436812480635</v>
      </c>
      <c r="CA19" s="76">
        <v>5.3078452384695378</v>
      </c>
      <c r="CB19" s="76">
        <v>934.59826228983013</v>
      </c>
      <c r="CC19" s="76">
        <v>2.4058057756025507E-2</v>
      </c>
      <c r="CD19" s="76">
        <v>52.720363089122827</v>
      </c>
      <c r="CE19" s="76">
        <v>0</v>
      </c>
      <c r="CF19" s="76">
        <v>14.701432028664826</v>
      </c>
      <c r="CG19" s="76">
        <v>1158.3562212074712</v>
      </c>
      <c r="CH19" s="76">
        <v>104.54222732279908</v>
      </c>
      <c r="CI19" s="40"/>
      <c r="CJ19" s="69">
        <f t="shared" si="0"/>
        <v>-2.5135960451962823E-7</v>
      </c>
      <c r="CK19" s="45">
        <f t="shared" si="1"/>
        <v>-8.7115039324294325E-8</v>
      </c>
      <c r="CL19" s="69">
        <f t="shared" si="2"/>
        <v>2.5421720566737332E-2</v>
      </c>
      <c r="CM19" s="69">
        <f t="shared" si="3"/>
        <v>3.6371015909679771E-5</v>
      </c>
      <c r="CN19" s="69">
        <f t="shared" si="4"/>
        <v>4.3704587948400829E-5</v>
      </c>
      <c r="CO19" s="69">
        <f t="shared" si="5"/>
        <v>1.8761805774144037E-2</v>
      </c>
      <c r="CP19" s="45">
        <f t="shared" si="6"/>
        <v>-4.9103396617415062E-7</v>
      </c>
      <c r="CQ19" s="57">
        <f t="shared" si="7"/>
        <v>-0.99059926498182127</v>
      </c>
      <c r="CR19" s="57">
        <f t="shared" si="8"/>
        <v>15.20460996687034</v>
      </c>
      <c r="CS19" s="69">
        <f t="shared" si="9"/>
        <v>-0.50000150478224448</v>
      </c>
      <c r="CT19" s="57">
        <f t="shared" si="10"/>
        <v>2.0840943468790525</v>
      </c>
      <c r="CU19" s="69">
        <f t="shared" si="11"/>
        <v>-0.50000033651866926</v>
      </c>
      <c r="CV19" s="57" t="str">
        <f t="shared" si="12"/>
        <v/>
      </c>
      <c r="CW19" s="69">
        <f t="shared" si="14"/>
        <v>7.1459454770005698E-7</v>
      </c>
      <c r="CX19" s="69">
        <f t="shared" si="15"/>
        <v>8.2425791167292934E-7</v>
      </c>
      <c r="CY19" s="57">
        <f t="shared" si="13"/>
        <v>-0.98586172781001014</v>
      </c>
      <c r="CZ19" s="94"/>
      <c r="DA19" s="76">
        <f t="shared" si="16"/>
        <v>941.12873293070152</v>
      </c>
      <c r="DB19" s="76">
        <f t="shared" si="17"/>
        <v>855.5364734806426</v>
      </c>
    </row>
    <row r="20" spans="1:106">
      <c r="A20" s="94" t="s">
        <v>184</v>
      </c>
      <c r="B20" s="76">
        <v>6852.7464400000008</v>
      </c>
      <c r="C20" s="76">
        <v>144.82685499999997</v>
      </c>
      <c r="D20" s="76">
        <v>4792.7293999999983</v>
      </c>
      <c r="E20" s="76">
        <v>552.94980174999989</v>
      </c>
      <c r="F20" s="76">
        <v>505.74150988000002</v>
      </c>
      <c r="G20" s="76">
        <v>1964.1433707999995</v>
      </c>
      <c r="H20" s="76">
        <v>202.2992880999999</v>
      </c>
      <c r="I20" s="66">
        <v>4.1773744700000002</v>
      </c>
      <c r="J20" s="66">
        <v>22.615283689999998</v>
      </c>
      <c r="K20" s="76"/>
      <c r="L20" s="66">
        <v>25.665386550000012</v>
      </c>
      <c r="M20" s="76">
        <v>5.746594</v>
      </c>
      <c r="N20" s="66"/>
      <c r="O20" s="76">
        <v>18.424605919999998</v>
      </c>
      <c r="P20" s="76">
        <v>3.6965499999999998E-3</v>
      </c>
      <c r="Q20" s="66">
        <v>0.50800359999999989</v>
      </c>
      <c r="R20" s="76"/>
      <c r="S20" s="76" t="s">
        <v>184</v>
      </c>
      <c r="T20" s="76">
        <v>6.003710590452878E-4</v>
      </c>
      <c r="U20" s="76">
        <v>2.796059794067959</v>
      </c>
      <c r="V20" s="76">
        <v>18.424699958216149</v>
      </c>
      <c r="W20" s="76">
        <v>9.3784003431689883E-2</v>
      </c>
      <c r="X20" s="76">
        <v>9.3740363394606604E-2</v>
      </c>
      <c r="Y20" s="76">
        <v>4.6465022311025714E-2</v>
      </c>
      <c r="Z20" s="76">
        <v>0.33159318363292362</v>
      </c>
      <c r="AA20" s="76">
        <v>49.106014898132422</v>
      </c>
      <c r="AB20" s="76">
        <v>3.6965209796253691E-3</v>
      </c>
      <c r="AC20" s="76">
        <v>196.99903187410825</v>
      </c>
      <c r="AD20" s="76">
        <v>0</v>
      </c>
      <c r="AE20" s="76">
        <v>6852.7645701813844</v>
      </c>
      <c r="AF20" s="76">
        <v>43.572337312736892</v>
      </c>
      <c r="AG20" s="76">
        <v>14.516005392317695</v>
      </c>
      <c r="AH20" s="76">
        <v>0.62017620849268595</v>
      </c>
      <c r="AI20" s="76">
        <v>38.034942560679504</v>
      </c>
      <c r="AJ20" s="76">
        <v>3.4538066918544735E-4</v>
      </c>
      <c r="AK20" s="76">
        <v>22.759596126444062</v>
      </c>
      <c r="AL20" s="76">
        <v>22.759596126444062</v>
      </c>
      <c r="AM20" s="76">
        <v>2.873309022870528</v>
      </c>
      <c r="AN20" s="76">
        <v>0</v>
      </c>
      <c r="AO20" s="76">
        <v>3.8622841956050934E-3</v>
      </c>
      <c r="AP20" s="76">
        <v>3.2891571622215959E-4</v>
      </c>
      <c r="AQ20" s="76">
        <v>9.5008927250275672</v>
      </c>
      <c r="AR20" s="76">
        <v>8.5861637475310865E-2</v>
      </c>
      <c r="AS20" s="76">
        <v>9.7191358297941832</v>
      </c>
      <c r="AT20" s="76">
        <v>5.7601557447553749E-2</v>
      </c>
      <c r="AU20" s="76">
        <v>144.82760131946631</v>
      </c>
      <c r="AV20" s="76">
        <v>0</v>
      </c>
      <c r="AW20" s="76">
        <v>219.96051482994079</v>
      </c>
      <c r="AX20" s="76">
        <v>4341.2467469369476</v>
      </c>
      <c r="AY20" s="76">
        <v>482.36146791448203</v>
      </c>
      <c r="AZ20" s="76">
        <v>4823.6082148514288</v>
      </c>
      <c r="BA20" s="76">
        <v>2.4544772502080514E-6</v>
      </c>
      <c r="BB20" s="76">
        <v>3.9511747347068078</v>
      </c>
      <c r="BC20" s="76">
        <v>0.80636682451760078</v>
      </c>
      <c r="BD20" s="76">
        <v>11.199710421419038</v>
      </c>
      <c r="BE20" s="76">
        <v>3.4793582935123468</v>
      </c>
      <c r="BF20" s="76">
        <v>12.368932231793959</v>
      </c>
      <c r="BG20" s="76">
        <v>13.228636926316016</v>
      </c>
      <c r="BH20" s="76">
        <v>0.90955948745845672</v>
      </c>
      <c r="BI20" s="76">
        <v>0</v>
      </c>
      <c r="BJ20" s="76">
        <v>22.289332183733194</v>
      </c>
      <c r="BK20" s="76">
        <v>552.90780085164749</v>
      </c>
      <c r="BL20" s="76">
        <v>505.69952879148769</v>
      </c>
      <c r="BM20" s="76">
        <v>47.208272060159771</v>
      </c>
      <c r="BN20" s="76">
        <v>0.28577106654100332</v>
      </c>
      <c r="BO20" s="76">
        <v>1.662520422912191E-2</v>
      </c>
      <c r="BP20" s="76">
        <v>42.785492266296274</v>
      </c>
      <c r="BQ20" s="76">
        <v>78.165806084425839</v>
      </c>
      <c r="BR20" s="76">
        <v>33.99941311860313</v>
      </c>
      <c r="BS20" s="76">
        <v>5.2266822974365912</v>
      </c>
      <c r="BT20" s="76">
        <v>1.800443873268381</v>
      </c>
      <c r="BU20" s="76">
        <v>85.080092131152995</v>
      </c>
      <c r="BV20" s="76">
        <v>3.6618497569479191</v>
      </c>
      <c r="BW20" s="76">
        <v>24.525932425690453</v>
      </c>
      <c r="BX20" s="76">
        <v>180.68117734750874</v>
      </c>
      <c r="BY20" s="76">
        <v>4.9907029003587941E-2</v>
      </c>
      <c r="BZ20" s="76">
        <v>1963.080942652271</v>
      </c>
      <c r="CA20" s="76">
        <v>1.0021860648975229</v>
      </c>
      <c r="CB20" s="76">
        <v>18.084654444992001</v>
      </c>
      <c r="CC20" s="76">
        <v>0.72464047664384568</v>
      </c>
      <c r="CD20" s="76">
        <v>7.3188522874553943</v>
      </c>
      <c r="CE20" s="76">
        <v>0</v>
      </c>
      <c r="CF20" s="76">
        <v>0.86461510116900098</v>
      </c>
      <c r="CG20" s="76">
        <v>202.2996870020998</v>
      </c>
      <c r="CH20" s="76">
        <v>0.98428023294358657</v>
      </c>
      <c r="CI20" s="40"/>
      <c r="CJ20" s="69">
        <f t="shared" si="0"/>
        <v>2.6456810480849868E-6</v>
      </c>
      <c r="CK20" s="45">
        <f t="shared" si="1"/>
        <v>5.1531842374427242E-6</v>
      </c>
      <c r="CL20" s="69">
        <f t="shared" si="2"/>
        <v>6.4428454590886031E-3</v>
      </c>
      <c r="CM20" s="69">
        <f t="shared" si="3"/>
        <v>-7.5957886628175316E-5</v>
      </c>
      <c r="CN20" s="69">
        <f t="shared" si="4"/>
        <v>-8.3008983229972187E-5</v>
      </c>
      <c r="CO20" s="69">
        <f t="shared" si="5"/>
        <v>-5.4091170915683594E-4</v>
      </c>
      <c r="CP20" s="69">
        <f t="shared" si="6"/>
        <v>1.9718413428410785E-6</v>
      </c>
      <c r="CQ20" s="57">
        <f t="shared" si="7"/>
        <v>-0.97755998078031858</v>
      </c>
      <c r="CR20" s="57">
        <f t="shared" si="8"/>
        <v>1.1713640903760172</v>
      </c>
      <c r="CS20" s="69" t="str">
        <f t="shared" si="9"/>
        <v/>
      </c>
      <c r="CT20" s="57">
        <f t="shared" si="10"/>
        <v>-0.11321826062876687</v>
      </c>
      <c r="CU20" s="69">
        <f t="shared" si="11"/>
        <v>-0.49999790782670084</v>
      </c>
      <c r="CV20" s="57" t="str">
        <f t="shared" si="12"/>
        <v/>
      </c>
      <c r="CW20" s="69">
        <f t="shared" si="14"/>
        <v>5.1039472192384887E-6</v>
      </c>
      <c r="CX20" s="69">
        <f t="shared" si="15"/>
        <v>-7.8506647091792252E-6</v>
      </c>
      <c r="CY20" s="57">
        <f t="shared" si="13"/>
        <v>-0.88661191092434433</v>
      </c>
      <c r="CZ20" s="94"/>
      <c r="DA20" s="76">
        <f t="shared" si="16"/>
        <v>30.878814851430434</v>
      </c>
      <c r="DB20" s="76">
        <f t="shared" si="17"/>
        <v>-1.0624281477284967</v>
      </c>
    </row>
    <row r="21" spans="1:106">
      <c r="A21" s="94" t="s">
        <v>185</v>
      </c>
      <c r="B21" s="76">
        <v>2715.2819254999977</v>
      </c>
      <c r="C21" s="76">
        <v>79.893804100000011</v>
      </c>
      <c r="D21" s="76">
        <v>8672.2398700000012</v>
      </c>
      <c r="E21" s="76">
        <v>979.71229200000005</v>
      </c>
      <c r="F21" s="76">
        <v>757.95500359999994</v>
      </c>
      <c r="G21" s="76">
        <v>11694.877139000002</v>
      </c>
      <c r="H21" s="76">
        <v>343.66959000000003</v>
      </c>
      <c r="I21" s="66">
        <v>4.966221280000001</v>
      </c>
      <c r="J21" s="66">
        <v>4.0403501300000002</v>
      </c>
      <c r="K21" s="76"/>
      <c r="L21" s="66">
        <v>92.933390519999989</v>
      </c>
      <c r="M21" s="76">
        <v>377.77431999999982</v>
      </c>
      <c r="N21" s="66"/>
      <c r="O21" s="76">
        <v>1.1925324999999996</v>
      </c>
      <c r="P21" s="76">
        <v>1.1332119999999999E-2</v>
      </c>
      <c r="Q21" s="66">
        <v>0.31502247999999999</v>
      </c>
      <c r="R21" s="76"/>
      <c r="S21" s="76" t="s">
        <v>185</v>
      </c>
      <c r="T21" s="76">
        <v>7.2146336502476828E-3</v>
      </c>
      <c r="U21" s="76">
        <v>0.75670830345442219</v>
      </c>
      <c r="V21" s="76">
        <v>1.1925324682068974</v>
      </c>
      <c r="W21" s="76">
        <v>8.9648860622923501E-2</v>
      </c>
      <c r="X21" s="76">
        <v>8.9124595908030721E-2</v>
      </c>
      <c r="Y21" s="76">
        <v>4.8946491793911952E-2</v>
      </c>
      <c r="Z21" s="76">
        <v>3.4592399842369821E-3</v>
      </c>
      <c r="AA21" s="76">
        <v>6.2174849317184258</v>
      </c>
      <c r="AB21" s="76">
        <v>1.1332185428010505E-2</v>
      </c>
      <c r="AC21" s="76">
        <v>622.00588485901574</v>
      </c>
      <c r="AD21" s="76">
        <v>0</v>
      </c>
      <c r="AE21" s="76">
        <v>2715.2827657892403</v>
      </c>
      <c r="AF21" s="76">
        <v>6.7299377420613462</v>
      </c>
      <c r="AG21" s="76">
        <v>41.224274004419733</v>
      </c>
      <c r="AH21" s="76">
        <v>1.9580286399738758</v>
      </c>
      <c r="AI21" s="76">
        <v>1.34418154435975E-2</v>
      </c>
      <c r="AJ21" s="76">
        <v>4.1517042554716031E-3</v>
      </c>
      <c r="AK21" s="76">
        <v>159.630318187743</v>
      </c>
      <c r="AL21" s="76">
        <v>159.630318187743</v>
      </c>
      <c r="AM21" s="76">
        <v>188.88746269207553</v>
      </c>
      <c r="AN21" s="76">
        <v>0</v>
      </c>
      <c r="AO21" s="76">
        <v>3.418862938676829</v>
      </c>
      <c r="AP21" s="76">
        <v>3.9520076511406037E-3</v>
      </c>
      <c r="AQ21" s="76">
        <v>0.11068859144209782</v>
      </c>
      <c r="AR21" s="76">
        <v>9.4781944366364185E-3</v>
      </c>
      <c r="AS21" s="76">
        <v>1.4824385287455177E-2</v>
      </c>
      <c r="AT21" s="76">
        <v>1.7785999536202607E-3</v>
      </c>
      <c r="AU21" s="76">
        <v>79.893825980632343</v>
      </c>
      <c r="AV21" s="76">
        <v>0</v>
      </c>
      <c r="AW21" s="76">
        <v>385.69760482305156</v>
      </c>
      <c r="AX21" s="76">
        <v>7822.2897783085009</v>
      </c>
      <c r="AY21" s="76">
        <v>869.14321851538512</v>
      </c>
      <c r="AZ21" s="76">
        <v>8691.432996823889</v>
      </c>
      <c r="BA21" s="76">
        <v>2.9494728693706256E-5</v>
      </c>
      <c r="BB21" s="76">
        <v>8.4937952371704792</v>
      </c>
      <c r="BC21" s="76">
        <v>35.605296703276608</v>
      </c>
      <c r="BD21" s="76">
        <v>65.303292332195156</v>
      </c>
      <c r="BE21" s="76">
        <v>21.900119320158844</v>
      </c>
      <c r="BF21" s="76">
        <v>10.299278218140735</v>
      </c>
      <c r="BG21" s="76">
        <v>36.727560051422813</v>
      </c>
      <c r="BH21" s="76">
        <v>19.736976297038645</v>
      </c>
      <c r="BI21" s="76">
        <v>0</v>
      </c>
      <c r="BJ21" s="76">
        <v>4.0766891354769976</v>
      </c>
      <c r="BK21" s="76">
        <v>979.73501099010707</v>
      </c>
      <c r="BL21" s="76">
        <v>757.97066101496398</v>
      </c>
      <c r="BM21" s="76">
        <v>221.76434997514286</v>
      </c>
      <c r="BN21" s="76">
        <v>0</v>
      </c>
      <c r="BO21" s="76">
        <v>0.18544527597347854</v>
      </c>
      <c r="BP21" s="76">
        <v>353.30861309675851</v>
      </c>
      <c r="BQ21" s="76">
        <v>0.34645397576018228</v>
      </c>
      <c r="BR21" s="76">
        <v>35.257011652165772</v>
      </c>
      <c r="BS21" s="76">
        <v>11.957726810253693</v>
      </c>
      <c r="BT21" s="76">
        <v>4.4059550871266611</v>
      </c>
      <c r="BU21" s="76">
        <v>88.189616124054055</v>
      </c>
      <c r="BV21" s="76">
        <v>13.175014746908589</v>
      </c>
      <c r="BW21" s="76">
        <v>57.264390750176617</v>
      </c>
      <c r="BX21" s="76">
        <v>76.175036937372212</v>
      </c>
      <c r="BY21" s="76">
        <v>2.5344915798081109</v>
      </c>
      <c r="BZ21" s="76">
        <v>11711.918367318325</v>
      </c>
      <c r="CA21" s="76">
        <v>0.19401067253438375</v>
      </c>
      <c r="CB21" s="76">
        <v>249.20967644964691</v>
      </c>
      <c r="CC21" s="76">
        <v>3.0711648917254933E-3</v>
      </c>
      <c r="CD21" s="76">
        <v>20.385491566102619</v>
      </c>
      <c r="CE21" s="76">
        <v>0</v>
      </c>
      <c r="CF21" s="76">
        <v>0.17886453298431454</v>
      </c>
      <c r="CG21" s="76">
        <v>343.66985599320964</v>
      </c>
      <c r="CH21" s="76">
        <v>58.250960814550645</v>
      </c>
      <c r="CI21" s="40"/>
      <c r="CJ21" s="69">
        <f t="shared" si="0"/>
        <v>3.0946666523605527E-7</v>
      </c>
      <c r="CK21" s="45">
        <f t="shared" si="1"/>
        <v>2.7387145446704511E-7</v>
      </c>
      <c r="CL21" s="69">
        <f t="shared" si="2"/>
        <v>2.2131683523057026E-3</v>
      </c>
      <c r="CM21" s="69">
        <f t="shared" si="3"/>
        <v>2.3189450915885083E-5</v>
      </c>
      <c r="CN21" s="69">
        <f t="shared" si="4"/>
        <v>2.0657446536631272E-5</v>
      </c>
      <c r="CO21" s="69">
        <f t="shared" si="5"/>
        <v>1.4571532574287772E-3</v>
      </c>
      <c r="CP21" s="69">
        <f t="shared" si="6"/>
        <v>7.7397947723394818E-7</v>
      </c>
      <c r="CQ21" s="57">
        <f t="shared" si="7"/>
        <v>-0.98205384116351124</v>
      </c>
      <c r="CR21" s="57">
        <f t="shared" si="8"/>
        <v>0.53884805318058548</v>
      </c>
      <c r="CS21" s="69" t="str">
        <f t="shared" si="9"/>
        <v/>
      </c>
      <c r="CT21" s="57">
        <f t="shared" si="10"/>
        <v>0.71768529367697298</v>
      </c>
      <c r="CU21" s="69">
        <f t="shared" si="11"/>
        <v>-0.49999919874893661</v>
      </c>
      <c r="CV21" s="57" t="str">
        <f t="shared" si="12"/>
        <v/>
      </c>
      <c r="CW21" s="69">
        <f t="shared" si="14"/>
        <v>-2.6660155719828644E-8</v>
      </c>
      <c r="CX21" s="69">
        <f t="shared" si="15"/>
        <v>5.7736778736892332E-6</v>
      </c>
      <c r="CY21" s="57">
        <f t="shared" si="13"/>
        <v>-0.99435405386428199</v>
      </c>
      <c r="CZ21" s="94"/>
      <c r="DA21" s="76">
        <f t="shared" si="16"/>
        <v>19.193126823887724</v>
      </c>
      <c r="DB21" s="76">
        <f t="shared" si="17"/>
        <v>17.041228318323192</v>
      </c>
    </row>
    <row r="22" spans="1:106">
      <c r="A22" s="94" t="s">
        <v>330</v>
      </c>
      <c r="B22" s="76">
        <v>1971.8894</v>
      </c>
      <c r="C22" s="76">
        <v>141.51678299999998</v>
      </c>
      <c r="D22" s="76">
        <v>6801.0014999999994</v>
      </c>
      <c r="E22" s="76">
        <v>310.00432783000002</v>
      </c>
      <c r="F22" s="76">
        <v>306.50812783000009</v>
      </c>
      <c r="G22" s="76">
        <v>1610.6894999999997</v>
      </c>
      <c r="H22" s="76">
        <v>343.82719999999978</v>
      </c>
      <c r="I22" s="66">
        <v>2.04866707</v>
      </c>
      <c r="J22" s="66">
        <v>0.70479991000000008</v>
      </c>
      <c r="K22" s="76"/>
      <c r="L22" s="66">
        <v>35.891953819999991</v>
      </c>
      <c r="M22" s="76">
        <v>1.22548886</v>
      </c>
      <c r="N22" s="66"/>
      <c r="O22" s="76">
        <v>0.32252803999999996</v>
      </c>
      <c r="P22" s="76">
        <v>1.786312E-2</v>
      </c>
      <c r="Q22" s="66">
        <v>0.10747612000000004</v>
      </c>
      <c r="R22" s="76"/>
      <c r="S22" s="76" t="s">
        <v>330</v>
      </c>
      <c r="T22" s="76">
        <v>2.1319894797863842E-3</v>
      </c>
      <c r="U22" s="76">
        <v>3.5401253743482535</v>
      </c>
      <c r="V22" s="76">
        <v>0.32252810400322496</v>
      </c>
      <c r="W22" s="76">
        <v>0.17891449677753068</v>
      </c>
      <c r="X22" s="76">
        <v>0.17875942148627258</v>
      </c>
      <c r="Y22" s="76">
        <v>7.6854066696043291E-2</v>
      </c>
      <c r="Z22" s="76">
        <v>1.0224243927423791E-3</v>
      </c>
      <c r="AA22" s="76">
        <v>33.274324945104794</v>
      </c>
      <c r="AB22" s="76">
        <v>1.7863108579920305E-2</v>
      </c>
      <c r="AC22" s="76">
        <v>932.69695445352988</v>
      </c>
      <c r="AD22" s="76">
        <v>0</v>
      </c>
      <c r="AE22" s="76">
        <v>1971.8931261925163</v>
      </c>
      <c r="AF22" s="76">
        <v>67.083561303497518</v>
      </c>
      <c r="AG22" s="76">
        <v>92.982537262620781</v>
      </c>
      <c r="AH22" s="76">
        <v>17.632567834848665</v>
      </c>
      <c r="AI22" s="76">
        <v>1.4199727041362009</v>
      </c>
      <c r="AJ22" s="76">
        <v>1.2266415771039017E-3</v>
      </c>
      <c r="AK22" s="76">
        <v>119.6530764604022</v>
      </c>
      <c r="AL22" s="76">
        <v>119.6530764604022</v>
      </c>
      <c r="AM22" s="76">
        <v>0.61274508848713327</v>
      </c>
      <c r="AN22" s="76">
        <v>0</v>
      </c>
      <c r="AO22" s="76">
        <v>11.955644516159401</v>
      </c>
      <c r="AP22" s="76">
        <v>1.168254023198128E-3</v>
      </c>
      <c r="AQ22" s="76">
        <v>3.5103080911953952E-2</v>
      </c>
      <c r="AR22" s="76">
        <v>2.8006707882074792E-3</v>
      </c>
      <c r="AS22" s="76">
        <v>4.8000546029486986E-3</v>
      </c>
      <c r="AT22" s="76">
        <v>6.511293105352276E-4</v>
      </c>
      <c r="AU22" s="76">
        <v>141.51672044784698</v>
      </c>
      <c r="AV22" s="76">
        <v>0</v>
      </c>
      <c r="AW22" s="76">
        <v>440.36608876160858</v>
      </c>
      <c r="AX22" s="76">
        <v>5947.2274331522103</v>
      </c>
      <c r="AY22" s="76">
        <v>660.80335750128086</v>
      </c>
      <c r="AZ22" s="76">
        <v>6608.0307906534917</v>
      </c>
      <c r="BA22" s="76">
        <v>8.7160343551756622E-6</v>
      </c>
      <c r="BB22" s="76">
        <v>33.089868840452915</v>
      </c>
      <c r="BC22" s="76">
        <v>2.5104761796877151</v>
      </c>
      <c r="BD22" s="76">
        <v>40.87490393685313</v>
      </c>
      <c r="BE22" s="76">
        <v>3.2583111748750246</v>
      </c>
      <c r="BF22" s="76">
        <v>11.186029415585367</v>
      </c>
      <c r="BG22" s="76">
        <v>44.080791280609787</v>
      </c>
      <c r="BH22" s="76">
        <v>4.4933272216108087</v>
      </c>
      <c r="BI22" s="76">
        <v>0</v>
      </c>
      <c r="BJ22" s="76">
        <v>1.8017644670405364</v>
      </c>
      <c r="BK22" s="76">
        <v>310.01632683226796</v>
      </c>
      <c r="BL22" s="76">
        <v>306.52009845216907</v>
      </c>
      <c r="BM22" s="76">
        <v>3.4962283800988754</v>
      </c>
      <c r="BN22" s="76">
        <v>3.336579639213614E-3</v>
      </c>
      <c r="BO22" s="76">
        <v>2.0260785128832618E-2</v>
      </c>
      <c r="BP22" s="76">
        <v>22.987036478865924</v>
      </c>
      <c r="BQ22" s="76">
        <v>0.27494783566747844</v>
      </c>
      <c r="BR22" s="76">
        <v>45.43971589896217</v>
      </c>
      <c r="BS22" s="76">
        <v>13.27869976388499</v>
      </c>
      <c r="BT22" s="76">
        <v>6.1575484258855706</v>
      </c>
      <c r="BU22" s="76">
        <v>115.92448673732476</v>
      </c>
      <c r="BV22" s="76">
        <v>17.677618544823577</v>
      </c>
      <c r="BW22" s="76">
        <v>8.3867379920605991</v>
      </c>
      <c r="BX22" s="76">
        <v>26.633689637482984</v>
      </c>
      <c r="BY22" s="76">
        <v>8.2938577857323365E-2</v>
      </c>
      <c r="BZ22" s="76">
        <v>1610.0145073944379</v>
      </c>
      <c r="CA22" s="76">
        <v>0.3934925651786681</v>
      </c>
      <c r="CB22" s="76">
        <v>10.871370291276783</v>
      </c>
      <c r="CC22" s="76">
        <v>9.0742699950947163E-4</v>
      </c>
      <c r="CD22" s="76">
        <v>0.61537392595041784</v>
      </c>
      <c r="CE22" s="76">
        <v>0</v>
      </c>
      <c r="CF22" s="76">
        <v>0.12464415291982621</v>
      </c>
      <c r="CG22" s="76">
        <v>343.8275265532389</v>
      </c>
      <c r="CH22" s="76">
        <v>0.60438512072666539</v>
      </c>
      <c r="CI22" s="40"/>
      <c r="CJ22" s="69">
        <f t="shared" si="0"/>
        <v>1.8896559392715321E-6</v>
      </c>
      <c r="CK22" s="45">
        <f t="shared" si="1"/>
        <v>-4.4201225940026099E-7</v>
      </c>
      <c r="CL22" s="69">
        <f t="shared" si="2"/>
        <v>-2.8373866605750295E-2</v>
      </c>
      <c r="CM22" s="69">
        <f t="shared" si="3"/>
        <v>3.870591856550374E-5</v>
      </c>
      <c r="CN22" s="69">
        <f t="shared" si="4"/>
        <v>3.9054827856353777E-5</v>
      </c>
      <c r="CO22" s="69">
        <f t="shared" si="5"/>
        <v>-4.1907059402931696E-4</v>
      </c>
      <c r="CP22" s="69">
        <f t="shared" si="6"/>
        <v>9.4975976048339379E-7</v>
      </c>
      <c r="CQ22" s="57">
        <f t="shared" si="7"/>
        <v>-0.91274354720492834</v>
      </c>
      <c r="CR22" s="57">
        <f t="shared" si="8"/>
        <v>46.2110232606369</v>
      </c>
      <c r="CS22" s="69" t="str">
        <f t="shared" si="9"/>
        <v/>
      </c>
      <c r="CT22" s="57">
        <f t="shared" si="10"/>
        <v>2.333701950595072</v>
      </c>
      <c r="CU22" s="69">
        <f t="shared" si="11"/>
        <v>-0.49999946267391343</v>
      </c>
      <c r="CV22" s="57" t="str">
        <f t="shared" si="12"/>
        <v/>
      </c>
      <c r="CW22" s="69">
        <f t="shared" si="14"/>
        <v>1.984423586788495E-7</v>
      </c>
      <c r="CX22" s="69">
        <f t="shared" si="15"/>
        <v>-6.3931047288502528E-7</v>
      </c>
      <c r="CY22" s="57">
        <f t="shared" si="13"/>
        <v>-0.99394163735595198</v>
      </c>
      <c r="CZ22" s="94"/>
      <c r="DA22" s="76">
        <f t="shared" si="16"/>
        <v>-192.97070934650765</v>
      </c>
      <c r="DB22" s="76">
        <f t="shared" si="17"/>
        <v>-0.67499260556178342</v>
      </c>
    </row>
    <row r="23" spans="1:106">
      <c r="A23" s="94" t="s">
        <v>187</v>
      </c>
      <c r="B23" s="76">
        <v>11410.044015019996</v>
      </c>
      <c r="C23" s="76">
        <v>282.24241749000004</v>
      </c>
      <c r="D23" s="76">
        <v>42774.344805000001</v>
      </c>
      <c r="E23" s="76">
        <v>1252.5881001500004</v>
      </c>
      <c r="F23" s="76">
        <v>1063.5524388299996</v>
      </c>
      <c r="G23" s="76">
        <v>66629.107882839991</v>
      </c>
      <c r="H23" s="76">
        <v>1163.9181500100008</v>
      </c>
      <c r="I23" s="66">
        <v>13.578809100000003</v>
      </c>
      <c r="J23" s="66">
        <v>15.680165419999998</v>
      </c>
      <c r="K23" s="76">
        <v>9.0156497999999985</v>
      </c>
      <c r="L23" s="66">
        <v>109.05210950999999</v>
      </c>
      <c r="M23" s="76">
        <v>698.95628000000022</v>
      </c>
      <c r="N23" s="66">
        <v>0.79699999999999993</v>
      </c>
      <c r="O23" s="76">
        <v>25.706410439999978</v>
      </c>
      <c r="P23" s="76">
        <v>0.13677966999999996</v>
      </c>
      <c r="Q23" s="66">
        <v>0.80901028000000053</v>
      </c>
      <c r="R23" s="76"/>
      <c r="S23" s="76" t="s">
        <v>187</v>
      </c>
      <c r="T23" s="76">
        <v>7.8515429043028717E-4</v>
      </c>
      <c r="U23" s="76">
        <v>0.29117857177679396</v>
      </c>
      <c r="V23" s="76">
        <v>25.706628104017824</v>
      </c>
      <c r="W23" s="76">
        <v>0.46665543937576826</v>
      </c>
      <c r="X23" s="76">
        <v>0.46659839084965304</v>
      </c>
      <c r="Y23" s="76">
        <v>0.18947414912025018</v>
      </c>
      <c r="Z23" s="76">
        <v>3.7643509231964823E-4</v>
      </c>
      <c r="AA23" s="76">
        <v>21.243920362666206</v>
      </c>
      <c r="AB23" s="76">
        <v>0.13677818389609495</v>
      </c>
      <c r="AC23" s="76">
        <v>1838.4942965373318</v>
      </c>
      <c r="AD23" s="76">
        <v>4.5078737989704409</v>
      </c>
      <c r="AE23" s="76">
        <v>11410.100128246109</v>
      </c>
      <c r="AF23" s="76">
        <v>26.73174556368518</v>
      </c>
      <c r="AG23" s="76">
        <v>238.53975880124628</v>
      </c>
      <c r="AH23" s="76">
        <v>5.270681454957197</v>
      </c>
      <c r="AI23" s="76">
        <v>4.8341370508338013</v>
      </c>
      <c r="AJ23" s="76">
        <v>4.5171671635333479E-4</v>
      </c>
      <c r="AK23" s="76">
        <v>223.37019832563863</v>
      </c>
      <c r="AL23" s="76">
        <v>223.37019832563863</v>
      </c>
      <c r="AM23" s="76">
        <v>349.48063293640206</v>
      </c>
      <c r="AN23" s="76">
        <v>0</v>
      </c>
      <c r="AO23" s="76">
        <v>16.40534557876693</v>
      </c>
      <c r="AP23" s="76">
        <v>4.3021011816994317E-4</v>
      </c>
      <c r="AQ23" s="76">
        <v>1.2046158611382462E-2</v>
      </c>
      <c r="AR23" s="76">
        <v>1.0314699872683085E-3</v>
      </c>
      <c r="AS23" s="76">
        <v>1.6133374903906054E-3</v>
      </c>
      <c r="AT23" s="76">
        <v>1.9354995154781022E-4</v>
      </c>
      <c r="AU23" s="76">
        <v>282.24255453050057</v>
      </c>
      <c r="AV23" s="76">
        <v>0</v>
      </c>
      <c r="AW23" s="76">
        <v>1402.760352577739</v>
      </c>
      <c r="AX23" s="76">
        <v>42651.859118202534</v>
      </c>
      <c r="AY23" s="76">
        <v>4739.0999316491498</v>
      </c>
      <c r="AZ23" s="76">
        <v>47390.959049851685</v>
      </c>
      <c r="BA23" s="76">
        <v>3.2098118467567292E-6</v>
      </c>
      <c r="BB23" s="76">
        <v>41.052385443837331</v>
      </c>
      <c r="BC23" s="76">
        <v>15.948014640313486</v>
      </c>
      <c r="BD23" s="76">
        <v>289.12988816351998</v>
      </c>
      <c r="BE23" s="76">
        <v>15.029857715111802</v>
      </c>
      <c r="BF23" s="76">
        <v>28.759115362047766</v>
      </c>
      <c r="BG23" s="76">
        <v>65.335651163966531</v>
      </c>
      <c r="BH23" s="76">
        <v>17.952519940540089</v>
      </c>
      <c r="BI23" s="76">
        <v>3.5363716331288569E-2</v>
      </c>
      <c r="BJ23" s="76">
        <v>11.409062800981326</v>
      </c>
      <c r="BK23" s="76">
        <v>1252.643561324536</v>
      </c>
      <c r="BL23" s="76">
        <v>1063.6076546141128</v>
      </c>
      <c r="BM23" s="76">
        <v>189.03590671042292</v>
      </c>
      <c r="BN23" s="76">
        <v>0.10951646203365356</v>
      </c>
      <c r="BO23" s="76">
        <v>6.722693665459635E-2</v>
      </c>
      <c r="BP23" s="76">
        <v>142.22306231136454</v>
      </c>
      <c r="BQ23" s="76">
        <v>0.4599688474897623</v>
      </c>
      <c r="BR23" s="76">
        <v>159.589917173798</v>
      </c>
      <c r="BS23" s="76">
        <v>40.129176864240065</v>
      </c>
      <c r="BT23" s="76">
        <v>20.059584840740868</v>
      </c>
      <c r="BU23" s="76">
        <v>398.95174772556658</v>
      </c>
      <c r="BV23" s="76">
        <v>63.950521251271851</v>
      </c>
      <c r="BW23" s="76">
        <v>46.367226024762459</v>
      </c>
      <c r="BX23" s="76">
        <v>100.44358712117007</v>
      </c>
      <c r="BY23" s="76">
        <v>0.73705496700002304</v>
      </c>
      <c r="BZ23" s="76">
        <v>67617.328174546157</v>
      </c>
      <c r="CA23" s="76">
        <v>1.0428706030809152</v>
      </c>
      <c r="CB23" s="76">
        <v>1591.5736886407956</v>
      </c>
      <c r="CC23" s="76">
        <v>3.3423220382766477E-4</v>
      </c>
      <c r="CD23" s="76">
        <v>117.0714243640596</v>
      </c>
      <c r="CE23" s="76">
        <v>0</v>
      </c>
      <c r="CF23" s="76">
        <v>0.32675902663601786</v>
      </c>
      <c r="CG23" s="76">
        <v>1163.9200697995548</v>
      </c>
      <c r="CH23" s="76">
        <v>356.20976335600562</v>
      </c>
      <c r="CI23" s="40"/>
      <c r="CJ23" s="69">
        <f t="shared" si="0"/>
        <v>4.9178798994815255E-6</v>
      </c>
      <c r="CK23" s="45">
        <f t="shared" si="1"/>
        <v>4.8554183227281403E-7</v>
      </c>
      <c r="CL23" s="69">
        <f t="shared" si="2"/>
        <v>0.1079295139621177</v>
      </c>
      <c r="CM23" s="69">
        <f t="shared" si="3"/>
        <v>4.4277264432699441E-5</v>
      </c>
      <c r="CN23" s="69">
        <f t="shared" si="4"/>
        <v>5.1916372053979661E-5</v>
      </c>
      <c r="CO23" s="69">
        <f t="shared" si="5"/>
        <v>1.483166026241629E-2</v>
      </c>
      <c r="CP23" s="69">
        <f t="shared" si="6"/>
        <v>1.649419724211825E-6</v>
      </c>
      <c r="CQ23" s="57">
        <f t="shared" si="7"/>
        <v>-0.96563775310386735</v>
      </c>
      <c r="CR23" s="57">
        <f t="shared" si="8"/>
        <v>0.35482756677870608</v>
      </c>
      <c r="CS23" s="69">
        <f t="shared" si="9"/>
        <v>-0.49999457621230564</v>
      </c>
      <c r="CT23" s="57">
        <f t="shared" si="10"/>
        <v>1.048288651446543</v>
      </c>
      <c r="CU23" s="69">
        <f t="shared" si="11"/>
        <v>-0.49999643334429739</v>
      </c>
      <c r="CV23" s="57">
        <f t="shared" si="12"/>
        <v>-0.99797573715132926</v>
      </c>
      <c r="CW23" s="69">
        <f t="shared" si="14"/>
        <v>8.4673050076055458E-6</v>
      </c>
      <c r="CX23" s="69">
        <f t="shared" si="15"/>
        <v>-1.0864947290912939E-5</v>
      </c>
      <c r="CY23" s="57">
        <f t="shared" si="13"/>
        <v>-0.99976075711726697</v>
      </c>
      <c r="CZ23" s="94"/>
      <c r="DA23" s="76">
        <f t="shared" si="16"/>
        <v>4616.6142448516839</v>
      </c>
      <c r="DB23" s="76">
        <f t="shared" si="17"/>
        <v>988.22029170616588</v>
      </c>
    </row>
    <row r="24" spans="1:106">
      <c r="A24" s="94" t="s">
        <v>188</v>
      </c>
      <c r="B24" s="76">
        <v>8905.8965355900036</v>
      </c>
      <c r="C24" s="76">
        <v>539.50749076000022</v>
      </c>
      <c r="D24" s="76">
        <v>21326.04505556</v>
      </c>
      <c r="E24" s="76">
        <v>2135.1316495199999</v>
      </c>
      <c r="F24" s="76">
        <v>1460.2340507700001</v>
      </c>
      <c r="G24" s="76">
        <v>17544.442965179998</v>
      </c>
      <c r="H24" s="76">
        <v>549.93510560999982</v>
      </c>
      <c r="I24" s="66">
        <v>7.8906154999999982</v>
      </c>
      <c r="J24" s="66">
        <v>31.691359759999994</v>
      </c>
      <c r="K24" s="76">
        <v>12.52602976</v>
      </c>
      <c r="L24" s="66">
        <v>38.471660829999983</v>
      </c>
      <c r="M24" s="76">
        <v>694.51454260000003</v>
      </c>
      <c r="N24" s="66">
        <v>2.4449999999999998E-5</v>
      </c>
      <c r="O24" s="76">
        <v>27.865537909999993</v>
      </c>
      <c r="P24" s="76">
        <v>1.170273E-2</v>
      </c>
      <c r="Q24" s="66">
        <v>0.80886408000000043</v>
      </c>
      <c r="R24" s="76"/>
      <c r="S24" s="76" t="s">
        <v>188</v>
      </c>
      <c r="T24" s="76">
        <v>0.43351841878293845</v>
      </c>
      <c r="U24" s="76">
        <v>0.87323201530111039</v>
      </c>
      <c r="V24" s="76">
        <v>27.865540977791337</v>
      </c>
      <c r="W24" s="76">
        <v>0.53967337653995606</v>
      </c>
      <c r="X24" s="76">
        <v>0.50817515933014767</v>
      </c>
      <c r="Y24" s="76">
        <v>0.98751559853502924</v>
      </c>
      <c r="Z24" s="76">
        <v>0.2078447210313662</v>
      </c>
      <c r="AA24" s="76">
        <v>26.708294764451434</v>
      </c>
      <c r="AB24" s="76">
        <v>1.170279411539913E-2</v>
      </c>
      <c r="AC24" s="76">
        <v>178.15390588452073</v>
      </c>
      <c r="AD24" s="76">
        <v>6.2630130968313997</v>
      </c>
      <c r="AE24" s="76">
        <v>8905.8939568660371</v>
      </c>
      <c r="AF24" s="76">
        <v>24.032860047812829</v>
      </c>
      <c r="AG24" s="76">
        <v>20.530022469334618</v>
      </c>
      <c r="AH24" s="76">
        <v>0.68730035181432103</v>
      </c>
      <c r="AI24" s="76">
        <v>18.725194043028146</v>
      </c>
      <c r="AJ24" s="76">
        <v>0.24941132095162502</v>
      </c>
      <c r="AK24" s="76">
        <v>28.333591339949525</v>
      </c>
      <c r="AL24" s="76">
        <v>28.333591339949525</v>
      </c>
      <c r="AM24" s="76">
        <v>347.2579174010371</v>
      </c>
      <c r="AN24" s="76">
        <v>0</v>
      </c>
      <c r="AO24" s="76">
        <v>7.0753818665976951</v>
      </c>
      <c r="AP24" s="76">
        <v>0.23753604571460071</v>
      </c>
      <c r="AQ24" s="76">
        <v>6.6511309904057603</v>
      </c>
      <c r="AR24" s="76">
        <v>0.56950945357341676</v>
      </c>
      <c r="AS24" s="76">
        <v>0.89080208669102756</v>
      </c>
      <c r="AT24" s="76">
        <v>0.10686716094133504</v>
      </c>
      <c r="AU24" s="76">
        <v>539.50752126131181</v>
      </c>
      <c r="AV24" s="76">
        <v>0</v>
      </c>
      <c r="AW24" s="76">
        <v>574.10562397338037</v>
      </c>
      <c r="AX24" s="76">
        <v>19322.40587923368</v>
      </c>
      <c r="AY24" s="76">
        <v>2146.9341922389144</v>
      </c>
      <c r="AZ24" s="76">
        <v>21469.34007147259</v>
      </c>
      <c r="BA24" s="76">
        <v>1.7722815110964127E-3</v>
      </c>
      <c r="BB24" s="76">
        <v>16.048080796055086</v>
      </c>
      <c r="BC24" s="76">
        <v>65.597559628362362</v>
      </c>
      <c r="BD24" s="76">
        <v>139.41227771935732</v>
      </c>
      <c r="BE24" s="76">
        <v>39.026816583457048</v>
      </c>
      <c r="BF24" s="76">
        <v>9.2710034508477097</v>
      </c>
      <c r="BG24" s="76">
        <v>62.587983028082441</v>
      </c>
      <c r="BH24" s="76">
        <v>33.155605389491349</v>
      </c>
      <c r="BI24" s="76">
        <v>3.1571345315453856</v>
      </c>
      <c r="BJ24" s="76">
        <v>11.795541302946296</v>
      </c>
      <c r="BK24" s="76">
        <v>2135.1785570874622</v>
      </c>
      <c r="BL24" s="76">
        <v>1460.2554730372299</v>
      </c>
      <c r="BM24" s="76">
        <v>674.92308405023232</v>
      </c>
      <c r="BN24" s="76">
        <v>8.848481478419519E-2</v>
      </c>
      <c r="BO24" s="76">
        <v>0.33816384030820629</v>
      </c>
      <c r="BP24" s="76">
        <v>844.52398423576278</v>
      </c>
      <c r="BQ24" s="76">
        <v>0.53552537090009222</v>
      </c>
      <c r="BR24" s="76">
        <v>37.361753033351519</v>
      </c>
      <c r="BS24" s="76">
        <v>9.3751983574662319</v>
      </c>
      <c r="BT24" s="76">
        <v>2.395763605279849</v>
      </c>
      <c r="BU24" s="76">
        <v>93.325681627485025</v>
      </c>
      <c r="BV24" s="76">
        <v>11.687258339323467</v>
      </c>
      <c r="BW24" s="76">
        <v>109.87047879120138</v>
      </c>
      <c r="BX24" s="76">
        <v>133.06945803257844</v>
      </c>
      <c r="BY24" s="76">
        <v>4.7793374133793378</v>
      </c>
      <c r="BZ24" s="76">
        <v>17485.746605497967</v>
      </c>
      <c r="CA24" s="76">
        <v>2.6941668641516761</v>
      </c>
      <c r="CB24" s="76">
        <v>420.25096947447327</v>
      </c>
      <c r="CC24" s="76">
        <v>0.18454414254625034</v>
      </c>
      <c r="CD24" s="76">
        <v>65.040953183855464</v>
      </c>
      <c r="CE24" s="76">
        <v>0</v>
      </c>
      <c r="CF24" s="76">
        <v>6.0811084949657328</v>
      </c>
      <c r="CG24" s="76">
        <v>549.9349421791884</v>
      </c>
      <c r="CH24" s="76">
        <v>194.11559297254027</v>
      </c>
      <c r="CI24" s="40"/>
      <c r="CJ24" s="69">
        <f t="shared" si="0"/>
        <v>-2.8955242812474309E-7</v>
      </c>
      <c r="CK24" s="45">
        <f t="shared" si="1"/>
        <v>5.653547375573626E-8</v>
      </c>
      <c r="CL24" s="69">
        <f t="shared" si="2"/>
        <v>6.7192494219752803E-3</v>
      </c>
      <c r="CM24" s="69">
        <f t="shared" si="3"/>
        <v>2.196940290443357E-5</v>
      </c>
      <c r="CN24" s="69">
        <f t="shared" si="4"/>
        <v>1.4670433974959691E-5</v>
      </c>
      <c r="CO24" s="69">
        <f t="shared" si="5"/>
        <v>-3.3455812645932742E-3</v>
      </c>
      <c r="CP24" s="69">
        <f t="shared" si="6"/>
        <v>-2.9718199430993407E-7</v>
      </c>
      <c r="CQ24" s="57">
        <f t="shared" si="7"/>
        <v>-0.93559752603201263</v>
      </c>
      <c r="CR24" s="57">
        <f t="shared" si="8"/>
        <v>-0.15723733639974813</v>
      </c>
      <c r="CS24" s="69">
        <f t="shared" si="9"/>
        <v>-0.50000014235704648</v>
      </c>
      <c r="CT24" s="57">
        <f t="shared" si="10"/>
        <v>-0.26352045301212601</v>
      </c>
      <c r="CU24" s="69">
        <f t="shared" si="11"/>
        <v>-0.49999906970841146</v>
      </c>
      <c r="CV24" s="57">
        <f t="shared" si="12"/>
        <v>36432.623177547146</v>
      </c>
      <c r="CW24" s="69">
        <f t="shared" si="14"/>
        <v>1.1009266548283921E-7</v>
      </c>
      <c r="CX24" s="69">
        <f t="shared" si="15"/>
        <v>5.4786702872317847E-6</v>
      </c>
      <c r="CY24" s="57">
        <f t="shared" si="13"/>
        <v>-0.86787995216534397</v>
      </c>
      <c r="CZ24" s="94"/>
      <c r="DA24" s="76">
        <f t="shared" si="16"/>
        <v>143.29501591259032</v>
      </c>
      <c r="DB24" s="76">
        <f t="shared" si="17"/>
        <v>-58.696359682031471</v>
      </c>
    </row>
    <row r="25" spans="1:106">
      <c r="A25" s="94" t="s">
        <v>189</v>
      </c>
      <c r="B25" s="76">
        <v>11535.420309660001</v>
      </c>
      <c r="C25" s="76">
        <v>315.66059436999996</v>
      </c>
      <c r="D25" s="76">
        <v>16294.208999999999</v>
      </c>
      <c r="E25" s="76">
        <v>1351.3451969000002</v>
      </c>
      <c r="F25" s="76">
        <v>1120.7182968700004</v>
      </c>
      <c r="G25" s="76">
        <v>3316.4140000000002</v>
      </c>
      <c r="H25" s="76">
        <v>614.37542097000016</v>
      </c>
      <c r="I25" s="66">
        <v>9.9785342799999963</v>
      </c>
      <c r="J25" s="66">
        <v>5.1073415500000001</v>
      </c>
      <c r="K25" s="76"/>
      <c r="L25" s="66">
        <v>93.92326478999999</v>
      </c>
      <c r="M25" s="76">
        <v>168.81331088000013</v>
      </c>
      <c r="N25" s="66">
        <v>34.568900000000006</v>
      </c>
      <c r="O25" s="76">
        <v>1.6979306500000004</v>
      </c>
      <c r="P25" s="76">
        <v>0.10817252000000004</v>
      </c>
      <c r="Q25" s="66">
        <v>0.53022408000000032</v>
      </c>
      <c r="R25" s="76"/>
      <c r="S25" s="76" t="s">
        <v>189</v>
      </c>
      <c r="T25" s="76">
        <v>0.40272994700838277</v>
      </c>
      <c r="U25" s="76">
        <v>3.1379751462396315</v>
      </c>
      <c r="V25" s="76">
        <v>1.6979301737198509</v>
      </c>
      <c r="W25" s="76">
        <v>3.0793231640112513</v>
      </c>
      <c r="X25" s="76">
        <v>3.0500616341227289</v>
      </c>
      <c r="Y25" s="76">
        <v>1.0736127337069068</v>
      </c>
      <c r="Z25" s="76">
        <v>0.19473795557175225</v>
      </c>
      <c r="AA25" s="76">
        <v>13.91055368386453</v>
      </c>
      <c r="AB25" s="76">
        <v>0.10817170228038032</v>
      </c>
      <c r="AC25" s="76">
        <v>1175.8779581596123</v>
      </c>
      <c r="AD25" s="76">
        <v>0</v>
      </c>
      <c r="AE25" s="76">
        <v>11535.414116433145</v>
      </c>
      <c r="AF25" s="76">
        <v>7.8117492734376954</v>
      </c>
      <c r="AG25" s="76">
        <v>63.873675198733459</v>
      </c>
      <c r="AH25" s="76">
        <v>1.8911501077087916</v>
      </c>
      <c r="AI25" s="76">
        <v>4.2223086594915866</v>
      </c>
      <c r="AJ25" s="76">
        <v>0.23169833320932331</v>
      </c>
      <c r="AK25" s="76">
        <v>330.58985452478288</v>
      </c>
      <c r="AL25" s="76">
        <v>330.58985452478288</v>
      </c>
      <c r="AM25" s="76">
        <v>84.407137628056518</v>
      </c>
      <c r="AN25" s="76">
        <v>0</v>
      </c>
      <c r="AO25" s="76">
        <v>2.9340570686491168</v>
      </c>
      <c r="AP25" s="76">
        <v>0.22066746123569064</v>
      </c>
      <c r="AQ25" s="76">
        <v>16.701693521006121</v>
      </c>
      <c r="AR25" s="76">
        <v>0.95902661572005699</v>
      </c>
      <c r="AS25" s="76">
        <v>25.389940808193398</v>
      </c>
      <c r="AT25" s="76">
        <v>0.6163454162462858</v>
      </c>
      <c r="AU25" s="76">
        <v>315.66043732072291</v>
      </c>
      <c r="AV25" s="76">
        <v>0</v>
      </c>
      <c r="AW25" s="76">
        <v>686.93968451506612</v>
      </c>
      <c r="AX25" s="76">
        <v>14742.262170435361</v>
      </c>
      <c r="AY25" s="76">
        <v>1638.0283948158958</v>
      </c>
      <c r="AZ25" s="76">
        <v>16380.29056525126</v>
      </c>
      <c r="BA25" s="76">
        <v>1.6464107706597889E-3</v>
      </c>
      <c r="BB25" s="76">
        <v>9.4847671728092973</v>
      </c>
      <c r="BC25" s="76">
        <v>11.037894471779186</v>
      </c>
      <c r="BD25" s="76">
        <v>94.510343839435194</v>
      </c>
      <c r="BE25" s="76">
        <v>10.926850033686629</v>
      </c>
      <c r="BF25" s="76">
        <v>22.093169563925766</v>
      </c>
      <c r="BG25" s="76">
        <v>45.836790273792033</v>
      </c>
      <c r="BH25" s="76">
        <v>9.493485855200424</v>
      </c>
      <c r="BI25" s="76">
        <v>2.8703279375210098</v>
      </c>
      <c r="BJ25" s="76">
        <v>14.632261488166147</v>
      </c>
      <c r="BK25" s="76">
        <v>1351.3327555408939</v>
      </c>
      <c r="BL25" s="76">
        <v>1120.7060495177566</v>
      </c>
      <c r="BM25" s="76">
        <v>230.62670602313781</v>
      </c>
      <c r="BN25" s="76">
        <v>0.1152472759139537</v>
      </c>
      <c r="BO25" s="76">
        <v>5.0266050364589303E-2</v>
      </c>
      <c r="BP25" s="76">
        <v>268.87085460857514</v>
      </c>
      <c r="BQ25" s="76">
        <v>105.32604815996697</v>
      </c>
      <c r="BR25" s="76">
        <v>82.895836445708426</v>
      </c>
      <c r="BS25" s="76">
        <v>19.931792338861428</v>
      </c>
      <c r="BT25" s="76">
        <v>9.9838376102889708</v>
      </c>
      <c r="BU25" s="76">
        <v>207.22563343496637</v>
      </c>
      <c r="BV25" s="76">
        <v>22.735086592517828</v>
      </c>
      <c r="BW25" s="76">
        <v>25.598481465676802</v>
      </c>
      <c r="BX25" s="76">
        <v>283.22200924982241</v>
      </c>
      <c r="BY25" s="76">
        <v>0.59526325354023712</v>
      </c>
      <c r="BZ25" s="76">
        <v>3278.9737909615014</v>
      </c>
      <c r="CA25" s="76">
        <v>2.3822052430091638</v>
      </c>
      <c r="CB25" s="76">
        <v>83.040793103060551</v>
      </c>
      <c r="CC25" s="76">
        <v>7.7085906406100246</v>
      </c>
      <c r="CD25" s="76">
        <v>15.58217959154452</v>
      </c>
      <c r="CE25" s="76">
        <v>0.32523474822665754</v>
      </c>
      <c r="CF25" s="76">
        <v>11.958757999415669</v>
      </c>
      <c r="CG25" s="76">
        <v>614.37527118151183</v>
      </c>
      <c r="CH25" s="76">
        <v>29.382742135552789</v>
      </c>
      <c r="CI25" s="40"/>
      <c r="CJ25" s="69">
        <f t="shared" si="0"/>
        <v>-5.3688783677464003E-7</v>
      </c>
      <c r="CK25" s="45">
        <f t="shared" si="1"/>
        <v>-4.975257597901251E-7</v>
      </c>
      <c r="CL25" s="69">
        <f t="shared" si="2"/>
        <v>5.2829545301193237E-3</v>
      </c>
      <c r="CM25" s="69">
        <f t="shared" si="3"/>
        <v>-9.2066476684666836E-6</v>
      </c>
      <c r="CN25" s="69">
        <f t="shared" si="4"/>
        <v>-1.0928127325110027E-5</v>
      </c>
      <c r="CO25" s="69">
        <f t="shared" si="5"/>
        <v>-1.1289365271796217E-2</v>
      </c>
      <c r="CP25" s="69">
        <f t="shared" si="6"/>
        <v>-2.4380612117059955E-7</v>
      </c>
      <c r="CQ25" s="57">
        <f t="shared" si="7"/>
        <v>-0.69433771047557802</v>
      </c>
      <c r="CR25" s="57">
        <f t="shared" si="8"/>
        <v>1.7236388143778107</v>
      </c>
      <c r="CS25" s="69" t="str">
        <f t="shared" si="9"/>
        <v/>
      </c>
      <c r="CT25" s="57">
        <f t="shared" si="10"/>
        <v>2.5197866605674122</v>
      </c>
      <c r="CU25" s="69">
        <f t="shared" si="11"/>
        <v>-0.49999714366092379</v>
      </c>
      <c r="CV25" s="57">
        <f t="shared" si="12"/>
        <v>-0.26552650480074885</v>
      </c>
      <c r="CW25" s="69">
        <f t="shared" si="14"/>
        <v>-2.8050624419890636E-7</v>
      </c>
      <c r="CX25" s="69">
        <f t="shared" si="15"/>
        <v>-7.5594025147165014E-6</v>
      </c>
      <c r="CY25" s="57">
        <f t="shared" si="13"/>
        <v>0.16242441544013889</v>
      </c>
      <c r="CZ25" s="94"/>
      <c r="DA25" s="76">
        <f t="shared" si="16"/>
        <v>86.081565251261054</v>
      </c>
      <c r="DB25" s="76">
        <f t="shared" si="17"/>
        <v>-37.440209038498779</v>
      </c>
    </row>
    <row r="26" spans="1:106">
      <c r="A26" s="94" t="s">
        <v>190</v>
      </c>
      <c r="B26" s="76">
        <v>18320.115500000007</v>
      </c>
      <c r="C26" s="76">
        <v>294.71896219999991</v>
      </c>
      <c r="D26" s="76">
        <v>51006.309699999983</v>
      </c>
      <c r="E26" s="76">
        <v>6284.6724307200047</v>
      </c>
      <c r="F26" s="76">
        <v>3391.1532232099994</v>
      </c>
      <c r="G26" s="76">
        <v>102950.24789999994</v>
      </c>
      <c r="H26" s="76">
        <v>1339.0636999999999</v>
      </c>
      <c r="I26" s="66">
        <v>3.1873969400000006</v>
      </c>
      <c r="J26" s="66">
        <v>1.8006084100000006</v>
      </c>
      <c r="K26" s="76"/>
      <c r="L26" s="66">
        <v>33.364250080000019</v>
      </c>
      <c r="M26" s="76">
        <v>326.69493</v>
      </c>
      <c r="N26" s="66"/>
      <c r="O26" s="76">
        <v>1.15921608</v>
      </c>
      <c r="P26" s="76">
        <v>8.2568099999999998E-3</v>
      </c>
      <c r="Q26" s="66">
        <v>0.25169529000000002</v>
      </c>
      <c r="R26" s="76"/>
      <c r="S26" s="76" t="s">
        <v>190</v>
      </c>
      <c r="T26" s="76">
        <v>0</v>
      </c>
      <c r="U26" s="76">
        <v>0</v>
      </c>
      <c r="V26" s="76">
        <v>1.159216412698872</v>
      </c>
      <c r="W26" s="76">
        <v>1.3767928330285549E-2</v>
      </c>
      <c r="X26" s="76">
        <v>1.3767928330285549E-2</v>
      </c>
      <c r="Y26" s="76">
        <v>5.5490007443410099E-3</v>
      </c>
      <c r="Z26" s="76">
        <v>0</v>
      </c>
      <c r="AA26" s="76">
        <v>1.6507576187329043</v>
      </c>
      <c r="AB26" s="76">
        <v>8.256808082987609E-3</v>
      </c>
      <c r="AC26" s="76">
        <v>311.57052729063486</v>
      </c>
      <c r="AD26" s="76">
        <v>0</v>
      </c>
      <c r="AE26" s="76">
        <v>18320.117996323632</v>
      </c>
      <c r="AF26" s="76">
        <v>1.2108676532990561</v>
      </c>
      <c r="AG26" s="76">
        <v>31.668010250294653</v>
      </c>
      <c r="AH26" s="76">
        <v>0.50977360201906086</v>
      </c>
      <c r="AI26" s="76">
        <v>0</v>
      </c>
      <c r="AJ26" s="76">
        <v>0</v>
      </c>
      <c r="AK26" s="76">
        <v>127.22004400267716</v>
      </c>
      <c r="AL26" s="76">
        <v>127.22004400267716</v>
      </c>
      <c r="AM26" s="76">
        <v>163.34739299996528</v>
      </c>
      <c r="AN26" s="76">
        <v>0</v>
      </c>
      <c r="AO26" s="76">
        <v>18.944912980990143</v>
      </c>
      <c r="AP26" s="76">
        <v>0</v>
      </c>
      <c r="AQ26" s="76">
        <v>0</v>
      </c>
      <c r="AR26" s="76">
        <v>0</v>
      </c>
      <c r="AS26" s="76">
        <v>0</v>
      </c>
      <c r="AT26" s="76">
        <v>0</v>
      </c>
      <c r="AU26" s="76">
        <v>294.71880306331133</v>
      </c>
      <c r="AV26" s="76">
        <v>0</v>
      </c>
      <c r="AW26" s="76">
        <v>1370.7309034204602</v>
      </c>
      <c r="AX26" s="76">
        <v>46162.492572037547</v>
      </c>
      <c r="AY26" s="76">
        <v>5129.1661303213286</v>
      </c>
      <c r="AZ26" s="76">
        <v>51291.658702358865</v>
      </c>
      <c r="BA26" s="76">
        <v>0</v>
      </c>
      <c r="BB26" s="76">
        <v>34.841231548507487</v>
      </c>
      <c r="BC26" s="76">
        <v>198.23215445203274</v>
      </c>
      <c r="BD26" s="76">
        <v>371.64389597827221</v>
      </c>
      <c r="BE26" s="76">
        <v>115.0338826877172</v>
      </c>
      <c r="BF26" s="76">
        <v>4.2642407279064347</v>
      </c>
      <c r="BG26" s="76">
        <v>148.86196404721306</v>
      </c>
      <c r="BH26" s="76">
        <v>97.891455921078332</v>
      </c>
      <c r="BI26" s="76">
        <v>0</v>
      </c>
      <c r="BJ26" s="76">
        <v>15.665057815804985</v>
      </c>
      <c r="BK26" s="76">
        <v>6284.7375782798845</v>
      </c>
      <c r="BL26" s="76">
        <v>3391.2182411429394</v>
      </c>
      <c r="BM26" s="76">
        <v>2893.5193371369442</v>
      </c>
      <c r="BN26" s="76">
        <v>0</v>
      </c>
      <c r="BO26" s="76">
        <v>0.93842370137805364</v>
      </c>
      <c r="BP26" s="76">
        <v>1935.3472977859681</v>
      </c>
      <c r="BQ26" s="76">
        <v>0</v>
      </c>
      <c r="BR26" s="76">
        <v>56.463512114758288</v>
      </c>
      <c r="BS26" s="76">
        <v>15.029024782022404</v>
      </c>
      <c r="BT26" s="76">
        <v>3.7797198960113958</v>
      </c>
      <c r="BU26" s="76">
        <v>140.80024738375295</v>
      </c>
      <c r="BV26" s="76">
        <v>24.44809398295844</v>
      </c>
      <c r="BW26" s="76">
        <v>300.18349181136648</v>
      </c>
      <c r="BX26" s="76">
        <v>344.44451317537676</v>
      </c>
      <c r="BY26" s="76">
        <v>14.283254840552967</v>
      </c>
      <c r="BZ26" s="76">
        <v>102901.38610374875</v>
      </c>
      <c r="CA26" s="76">
        <v>2.6840337920472367E-2</v>
      </c>
      <c r="CB26" s="76">
        <v>2519.8661424835063</v>
      </c>
      <c r="CC26" s="76">
        <v>0</v>
      </c>
      <c r="CD26" s="76">
        <v>185.84079811037333</v>
      </c>
      <c r="CE26" s="76">
        <v>0</v>
      </c>
      <c r="CF26" s="76">
        <v>0.23314429767099051</v>
      </c>
      <c r="CG26" s="76">
        <v>1339.0632403445934</v>
      </c>
      <c r="CH26" s="76">
        <v>576.4071192019212</v>
      </c>
      <c r="CI26" s="40"/>
      <c r="CJ26" s="69">
        <f t="shared" si="0"/>
        <v>1.3626134751469798E-7</v>
      </c>
      <c r="CK26" s="45">
        <f t="shared" si="1"/>
        <v>-5.3996080670398966E-7</v>
      </c>
      <c r="CL26" s="69">
        <f t="shared" si="2"/>
        <v>5.5943863423407415E-3</v>
      </c>
      <c r="CM26" s="69">
        <f t="shared" si="3"/>
        <v>1.0366102704301115E-5</v>
      </c>
      <c r="CN26" s="69">
        <f t="shared" si="4"/>
        <v>1.9172808971003733E-5</v>
      </c>
      <c r="CO26" s="69">
        <f t="shared" si="5"/>
        <v>-4.7461562500222593E-4</v>
      </c>
      <c r="CP26" s="69">
        <f t="shared" si="6"/>
        <v>-3.432662736882093E-7</v>
      </c>
      <c r="CQ26" s="57">
        <f t="shared" si="7"/>
        <v>-0.99568051027548343</v>
      </c>
      <c r="CR26" s="57">
        <f t="shared" si="8"/>
        <v>-8.3222309989708573E-2</v>
      </c>
      <c r="CS26" s="69" t="str">
        <f t="shared" si="9"/>
        <v/>
      </c>
      <c r="CT26" s="57">
        <f t="shared" si="10"/>
        <v>2.8130646934258046</v>
      </c>
      <c r="CU26" s="69">
        <f t="shared" si="11"/>
        <v>-0.50000022038920133</v>
      </c>
      <c r="CV26" s="57" t="str">
        <f t="shared" si="12"/>
        <v/>
      </c>
      <c r="CW26" s="69">
        <f t="shared" si="14"/>
        <v>2.8700332728959163E-7</v>
      </c>
      <c r="CX26" s="69">
        <f t="shared" si="15"/>
        <v>-2.3217348962158626E-7</v>
      </c>
      <c r="CY26" s="57">
        <f t="shared" si="13"/>
        <v>-1</v>
      </c>
      <c r="CZ26" s="94"/>
      <c r="DA26" s="76">
        <f t="shared" si="16"/>
        <v>285.34900235888199</v>
      </c>
      <c r="DB26" s="76">
        <f t="shared" si="17"/>
        <v>-48.861796251192573</v>
      </c>
    </row>
    <row r="27" spans="1:106">
      <c r="A27" s="94" t="s">
        <v>191</v>
      </c>
      <c r="B27" s="76">
        <v>2197.5338000000002</v>
      </c>
      <c r="C27" s="76">
        <v>0.40286965999999996</v>
      </c>
      <c r="D27" s="76">
        <v>14484.3145</v>
      </c>
      <c r="E27" s="76">
        <v>2080.9140000000002</v>
      </c>
      <c r="F27" s="76">
        <v>1750.8258843399997</v>
      </c>
      <c r="G27" s="76">
        <v>10612.605999999998</v>
      </c>
      <c r="H27" s="76">
        <v>316.64589999999998</v>
      </c>
      <c r="I27" s="66">
        <v>0.11209705</v>
      </c>
      <c r="J27" s="66">
        <v>3.5668729999999996E-2</v>
      </c>
      <c r="K27" s="76"/>
      <c r="L27" s="66">
        <v>2.0354374599999998</v>
      </c>
      <c r="M27" s="76">
        <v>35.080519199999998</v>
      </c>
      <c r="N27" s="66"/>
      <c r="O27" s="76">
        <v>1.7935429999999999E-2</v>
      </c>
      <c r="P27" s="76">
        <v>4.6299999999999997E-6</v>
      </c>
      <c r="Q27" s="66">
        <v>5.4640699999999997E-3</v>
      </c>
      <c r="R27" s="76"/>
      <c r="S27" s="76" t="s">
        <v>191</v>
      </c>
      <c r="T27" s="76">
        <v>0</v>
      </c>
      <c r="U27" s="76">
        <v>0</v>
      </c>
      <c r="V27" s="76">
        <v>1.7935473274011769E-2</v>
      </c>
      <c r="W27" s="76">
        <v>1.2456727360809536E-2</v>
      </c>
      <c r="X27" s="76">
        <v>1.2456727360809536E-2</v>
      </c>
      <c r="Y27" s="76">
        <v>5.0205090279270524E-3</v>
      </c>
      <c r="Z27" s="76">
        <v>0</v>
      </c>
      <c r="AA27" s="76">
        <v>1.1864157818275691</v>
      </c>
      <c r="AB27" s="76">
        <v>4.6300358171324263E-6</v>
      </c>
      <c r="AC27" s="76">
        <v>98.407029999403477</v>
      </c>
      <c r="AD27" s="76">
        <v>0</v>
      </c>
      <c r="AE27" s="76">
        <v>2197.5347321126346</v>
      </c>
      <c r="AF27" s="76">
        <v>7.1676780190338869</v>
      </c>
      <c r="AG27" s="76">
        <v>13.610783203398205</v>
      </c>
      <c r="AH27" s="76">
        <v>0.60671241202480286</v>
      </c>
      <c r="AI27" s="76">
        <v>0</v>
      </c>
      <c r="AJ27" s="76">
        <v>0</v>
      </c>
      <c r="AK27" s="76">
        <v>7.9540638751725412</v>
      </c>
      <c r="AL27" s="76">
        <v>7.9540638751725412</v>
      </c>
      <c r="AM27" s="76">
        <v>17.540201713539506</v>
      </c>
      <c r="AN27" s="76">
        <v>0</v>
      </c>
      <c r="AO27" s="76">
        <v>4.7983815275456241</v>
      </c>
      <c r="AP27" s="76">
        <v>0</v>
      </c>
      <c r="AQ27" s="76">
        <v>0</v>
      </c>
      <c r="AR27" s="76">
        <v>0</v>
      </c>
      <c r="AS27" s="76">
        <v>0</v>
      </c>
      <c r="AT27" s="76">
        <v>0</v>
      </c>
      <c r="AU27" s="76">
        <v>0.40286983462028148</v>
      </c>
      <c r="AV27" s="76">
        <v>0</v>
      </c>
      <c r="AW27" s="76">
        <v>330.25694615508394</v>
      </c>
      <c r="AX27" s="76">
        <v>13445.859792307856</v>
      </c>
      <c r="AY27" s="76">
        <v>1493.9847779590709</v>
      </c>
      <c r="AZ27" s="76">
        <v>14939.844570266929</v>
      </c>
      <c r="BA27" s="76">
        <v>0</v>
      </c>
      <c r="BB27" s="76">
        <v>9.0939757995910497</v>
      </c>
      <c r="BC27" s="76">
        <v>100.29050339382819</v>
      </c>
      <c r="BD27" s="76">
        <v>88.661102693022443</v>
      </c>
      <c r="BE27" s="76">
        <v>75.975583744726833</v>
      </c>
      <c r="BF27" s="76">
        <v>1.7118575100558324</v>
      </c>
      <c r="BG27" s="76">
        <v>71.335966964400853</v>
      </c>
      <c r="BH27" s="76">
        <v>50.632186022509252</v>
      </c>
      <c r="BI27" s="76">
        <v>0</v>
      </c>
      <c r="BJ27" s="76">
        <v>8.0584294981618925</v>
      </c>
      <c r="BK27" s="76">
        <v>2080.9612490893692</v>
      </c>
      <c r="BL27" s="76">
        <v>1750.856728419715</v>
      </c>
      <c r="BM27" s="76">
        <v>330.10452066965399</v>
      </c>
      <c r="BN27" s="76">
        <v>1.4365594889686224</v>
      </c>
      <c r="BO27" s="76">
        <v>0.48797399915342526</v>
      </c>
      <c r="BP27" s="76">
        <v>955.7781330237051</v>
      </c>
      <c r="BQ27" s="76">
        <v>0.28284247534957035</v>
      </c>
      <c r="BR27" s="76">
        <v>40.424197850383308</v>
      </c>
      <c r="BS27" s="76">
        <v>7.0432277425993544</v>
      </c>
      <c r="BT27" s="76">
        <v>1.9735654246377532</v>
      </c>
      <c r="BU27" s="76">
        <v>100.81279531727269</v>
      </c>
      <c r="BV27" s="76">
        <v>6.6142394994648939</v>
      </c>
      <c r="BW27" s="76">
        <v>152.59900749098583</v>
      </c>
      <c r="BX27" s="76">
        <v>174.17981621841196</v>
      </c>
      <c r="BY27" s="76">
        <v>7.8340822545647102</v>
      </c>
      <c r="BZ27" s="76">
        <v>11065.224439332973</v>
      </c>
      <c r="CA27" s="76">
        <v>2.4284008962403472E-2</v>
      </c>
      <c r="CB27" s="76">
        <v>229.21834359000638</v>
      </c>
      <c r="CC27" s="76">
        <v>0</v>
      </c>
      <c r="CD27" s="76">
        <v>46.570996767205926</v>
      </c>
      <c r="CE27" s="76">
        <v>0</v>
      </c>
      <c r="CF27" s="76">
        <v>6.6224888678714944E-3</v>
      </c>
      <c r="CG27" s="76">
        <v>316.64616327463534</v>
      </c>
      <c r="CH27" s="76">
        <v>144.92013961369989</v>
      </c>
      <c r="CI27" s="40"/>
      <c r="CJ27" s="69">
        <f t="shared" si="0"/>
        <v>4.2416304790079434E-7</v>
      </c>
      <c r="CK27" s="45">
        <f t="shared" si="1"/>
        <v>4.3344113208294758E-7</v>
      </c>
      <c r="CL27" s="69">
        <f t="shared" si="2"/>
        <v>3.1449888102535212E-2</v>
      </c>
      <c r="CM27" s="69">
        <f t="shared" si="3"/>
        <v>2.2705930840467694E-5</v>
      </c>
      <c r="CN27" s="69">
        <f t="shared" si="4"/>
        <v>1.7616874408334983E-5</v>
      </c>
      <c r="CO27" s="69">
        <f t="shared" si="5"/>
        <v>4.2649132487626043E-2</v>
      </c>
      <c r="CP27" s="69">
        <f t="shared" si="6"/>
        <v>8.3144811083408014E-7</v>
      </c>
      <c r="CQ27" s="57">
        <f t="shared" si="7"/>
        <v>-0.88887551134655607</v>
      </c>
      <c r="CR27" s="57">
        <f t="shared" si="8"/>
        <v>32.262069656743293</v>
      </c>
      <c r="CS27" s="69" t="str">
        <f t="shared" si="9"/>
        <v/>
      </c>
      <c r="CT27" s="57">
        <f t="shared" si="10"/>
        <v>2.9077908466775204</v>
      </c>
      <c r="CU27" s="69">
        <f t="shared" si="11"/>
        <v>-0.50000165010272979</v>
      </c>
      <c r="CV27" s="57" t="str">
        <f t="shared" si="12"/>
        <v/>
      </c>
      <c r="CW27" s="69">
        <f t="shared" si="14"/>
        <v>2.4127668960147263E-6</v>
      </c>
      <c r="CX27" s="69">
        <f t="shared" si="15"/>
        <v>7.7358817336124298E-6</v>
      </c>
      <c r="CY27" s="57">
        <f t="shared" si="13"/>
        <v>-1</v>
      </c>
      <c r="CZ27" s="94"/>
      <c r="DA27" s="76">
        <f t="shared" si="16"/>
        <v>455.53007026692831</v>
      </c>
      <c r="DB27" s="76">
        <f t="shared" si="17"/>
        <v>452.61843933297496</v>
      </c>
    </row>
    <row r="28" spans="1:106">
      <c r="A28" s="94" t="s">
        <v>192</v>
      </c>
      <c r="B28" s="76">
        <v>12700.145223449999</v>
      </c>
      <c r="C28" s="76">
        <v>469.0890637</v>
      </c>
      <c r="D28" s="76">
        <v>22658.802909990001</v>
      </c>
      <c r="E28" s="76">
        <v>917.46205093999993</v>
      </c>
      <c r="F28" s="76">
        <v>466.23864081000005</v>
      </c>
      <c r="G28" s="76">
        <v>59626.634834220007</v>
      </c>
      <c r="H28" s="76">
        <v>465.04444662999987</v>
      </c>
      <c r="I28" s="66">
        <v>8.6477280000000004E-2</v>
      </c>
      <c r="J28" s="66">
        <v>0.4875315899999999</v>
      </c>
      <c r="K28" s="76"/>
      <c r="L28" s="66">
        <v>2.0819323600000006</v>
      </c>
      <c r="M28" s="76">
        <v>33.843609000000001</v>
      </c>
      <c r="N28" s="66"/>
      <c r="O28" s="76">
        <v>1.377985E-2</v>
      </c>
      <c r="P28" s="76"/>
      <c r="Q28" s="66">
        <v>2.7297658599999997</v>
      </c>
      <c r="R28" s="76"/>
      <c r="S28" s="76" t="s">
        <v>192</v>
      </c>
      <c r="T28" s="76">
        <v>1.7151643168703167E-2</v>
      </c>
      <c r="U28" s="76">
        <v>1.6543413270603149</v>
      </c>
      <c r="V28" s="76">
        <v>1.377992542208485E-2</v>
      </c>
      <c r="W28" s="76">
        <v>2.1002903049533506E-2</v>
      </c>
      <c r="X28" s="76">
        <v>1.9756672654255791E-2</v>
      </c>
      <c r="Y28" s="76">
        <v>3.8929493455121124E-2</v>
      </c>
      <c r="Z28" s="76">
        <v>8.2230667299172683E-3</v>
      </c>
      <c r="AA28" s="76">
        <v>6.9217035405392515</v>
      </c>
      <c r="AB28" s="76">
        <v>0</v>
      </c>
      <c r="AC28" s="76">
        <v>105.6309519164288</v>
      </c>
      <c r="AD28" s="76">
        <v>0</v>
      </c>
      <c r="AE28" s="76">
        <v>12700.146623241386</v>
      </c>
      <c r="AF28" s="76">
        <v>0.37515509393978402</v>
      </c>
      <c r="AG28" s="76">
        <v>8.0579617355093198</v>
      </c>
      <c r="AH28" s="76">
        <v>0.14150708021841549</v>
      </c>
      <c r="AI28" s="76">
        <v>3.1953808231220751E-2</v>
      </c>
      <c r="AJ28" s="76">
        <v>9.8677110925555461E-3</v>
      </c>
      <c r="AK28" s="76">
        <v>18.079632646234774</v>
      </c>
      <c r="AL28" s="76">
        <v>18.079632646234774</v>
      </c>
      <c r="AM28" s="76">
        <v>16.921810008932116</v>
      </c>
      <c r="AN28" s="76">
        <v>0</v>
      </c>
      <c r="AO28" s="76">
        <v>6.0031099200871632</v>
      </c>
      <c r="AP28" s="76">
        <v>9.3978686380396526E-3</v>
      </c>
      <c r="AQ28" s="76">
        <v>0.65543233503951026</v>
      </c>
      <c r="AR28" s="76">
        <v>8.9948767893332865E-2</v>
      </c>
      <c r="AS28" s="76">
        <v>0.83930673355708363</v>
      </c>
      <c r="AT28" s="76">
        <v>4.2280759108285519E-3</v>
      </c>
      <c r="AU28" s="76">
        <v>469.0896803429037</v>
      </c>
      <c r="AV28" s="76">
        <v>0</v>
      </c>
      <c r="AW28" s="76">
        <v>474.86625121702838</v>
      </c>
      <c r="AX28" s="76">
        <v>20475.681245876101</v>
      </c>
      <c r="AY28" s="76">
        <v>2275.0755162393375</v>
      </c>
      <c r="AZ28" s="76">
        <v>22750.756762115438</v>
      </c>
      <c r="BA28" s="76">
        <v>7.011858707650588E-5</v>
      </c>
      <c r="BB28" s="76">
        <v>11.014681411307553</v>
      </c>
      <c r="BC28" s="76">
        <v>20.765120157710943</v>
      </c>
      <c r="BD28" s="76">
        <v>157.05343093850877</v>
      </c>
      <c r="BE28" s="76">
        <v>12.624790505236842</v>
      </c>
      <c r="BF28" s="76">
        <v>3.072910534903381</v>
      </c>
      <c r="BG28" s="76">
        <v>22.05536139089455</v>
      </c>
      <c r="BH28" s="76">
        <v>11.378852332930935</v>
      </c>
      <c r="BI28" s="76">
        <v>0.79134405003830266</v>
      </c>
      <c r="BJ28" s="76">
        <v>1.9334820378202544</v>
      </c>
      <c r="BK28" s="76">
        <v>917.47514933069931</v>
      </c>
      <c r="BL28" s="76">
        <v>466.25162078965434</v>
      </c>
      <c r="BM28" s="76">
        <v>451.22352854104508</v>
      </c>
      <c r="BN28" s="76">
        <v>0</v>
      </c>
      <c r="BO28" s="76">
        <v>9.4769573362575382E-2</v>
      </c>
      <c r="BP28" s="76">
        <v>220.91355553059026</v>
      </c>
      <c r="BQ28" s="76">
        <v>0</v>
      </c>
      <c r="BR28" s="76">
        <v>23.669188769904785</v>
      </c>
      <c r="BS28" s="76">
        <v>5.7836489780767968</v>
      </c>
      <c r="BT28" s="76">
        <v>2.7562665908759989</v>
      </c>
      <c r="BU28" s="76">
        <v>59.15522415970652</v>
      </c>
      <c r="BV28" s="76">
        <v>13.630550871751005</v>
      </c>
      <c r="BW28" s="76">
        <v>32.645525788442271</v>
      </c>
      <c r="BX28" s="76">
        <v>47.169129791657149</v>
      </c>
      <c r="BY28" s="76">
        <v>1.4424505975028934</v>
      </c>
      <c r="BZ28" s="76">
        <v>59551.130049343228</v>
      </c>
      <c r="CA28" s="76">
        <v>0.74690424010531842</v>
      </c>
      <c r="CB28" s="76">
        <v>1445.3220335404571</v>
      </c>
      <c r="CC28" s="76">
        <v>7.3013230602798742E-3</v>
      </c>
      <c r="CD28" s="76">
        <v>65.534403372743796</v>
      </c>
      <c r="CE28" s="76">
        <v>0</v>
      </c>
      <c r="CF28" s="76">
        <v>1.000417075644161</v>
      </c>
      <c r="CG28" s="76">
        <v>465.04460503554412</v>
      </c>
      <c r="CH28" s="76">
        <v>184.10977646142592</v>
      </c>
      <c r="CI28" s="40"/>
      <c r="CJ28" s="69">
        <f t="shared" si="0"/>
        <v>1.102185338786886E-7</v>
      </c>
      <c r="CK28" s="45">
        <f t="shared" si="1"/>
        <v>1.3145539971538627E-6</v>
      </c>
      <c r="CL28" s="69">
        <f t="shared" si="2"/>
        <v>4.0581955053280803E-3</v>
      </c>
      <c r="CM28" s="69">
        <f t="shared" si="3"/>
        <v>1.4276765655825422E-5</v>
      </c>
      <c r="CN28" s="69">
        <f t="shared" si="4"/>
        <v>2.7839776711212832E-5</v>
      </c>
      <c r="CO28" s="69">
        <f t="shared" si="5"/>
        <v>-1.2662929089777588E-3</v>
      </c>
      <c r="CP28" s="69">
        <f t="shared" si="6"/>
        <v>3.4062452611326016E-7</v>
      </c>
      <c r="CQ28" s="57">
        <f t="shared" si="7"/>
        <v>-0.77153915277798069</v>
      </c>
      <c r="CR28" s="57">
        <f t="shared" si="8"/>
        <v>13.197446242487082</v>
      </c>
      <c r="CS28" s="69" t="str">
        <f t="shared" si="9"/>
        <v/>
      </c>
      <c r="CT28" s="57">
        <f t="shared" si="10"/>
        <v>7.6840634180040173</v>
      </c>
      <c r="CU28" s="69">
        <f t="shared" si="11"/>
        <v>-0.49999983722385766</v>
      </c>
      <c r="CV28" s="57" t="str">
        <f t="shared" si="12"/>
        <v/>
      </c>
      <c r="CW28" s="69">
        <f t="shared" si="14"/>
        <v>5.4733603667770303E-6</v>
      </c>
      <c r="CX28" s="69" t="str">
        <f t="shared" si="15"/>
        <v/>
      </c>
      <c r="CY28" s="57">
        <f t="shared" si="13"/>
        <v>-0.99845112140466563</v>
      </c>
      <c r="CZ28" s="94"/>
      <c r="DA28" s="76">
        <f t="shared" si="16"/>
        <v>91.953852125436242</v>
      </c>
      <c r="DB28" s="76">
        <f t="shared" si="17"/>
        <v>-75.504784876779013</v>
      </c>
    </row>
    <row r="29" spans="1:106">
      <c r="A29" s="94" t="s">
        <v>193</v>
      </c>
      <c r="B29" s="76">
        <v>1960.2036945000002</v>
      </c>
      <c r="C29" s="76">
        <v>423.87757100000005</v>
      </c>
      <c r="D29" s="76">
        <v>4708.3069999999998</v>
      </c>
      <c r="E29" s="76">
        <v>854.89755600000012</v>
      </c>
      <c r="F29" s="76">
        <v>806.89230699999996</v>
      </c>
      <c r="G29" s="76">
        <v>3318.1095524999996</v>
      </c>
      <c r="H29" s="76">
        <v>410.81673602000012</v>
      </c>
      <c r="I29" s="66">
        <v>5.8018434399999999</v>
      </c>
      <c r="J29" s="66">
        <v>1.7251501999999996</v>
      </c>
      <c r="K29" s="76"/>
      <c r="L29" s="66">
        <v>90.856986280000001</v>
      </c>
      <c r="M29" s="76">
        <v>4.3018787999999999</v>
      </c>
      <c r="N29" s="66"/>
      <c r="O29" s="76">
        <v>1.0270635399999999</v>
      </c>
      <c r="P29" s="76">
        <v>1.7964880000000003E-2</v>
      </c>
      <c r="Q29" s="66">
        <v>0.19927348000000003</v>
      </c>
      <c r="R29" s="76"/>
      <c r="S29" s="76" t="s">
        <v>193</v>
      </c>
      <c r="T29" s="76">
        <v>0</v>
      </c>
      <c r="U29" s="76">
        <v>0</v>
      </c>
      <c r="V29" s="76">
        <v>1.0270678610062143</v>
      </c>
      <c r="W29" s="76">
        <v>0</v>
      </c>
      <c r="X29" s="76">
        <v>0</v>
      </c>
      <c r="Y29" s="76">
        <v>0</v>
      </c>
      <c r="Z29" s="76">
        <v>0</v>
      </c>
      <c r="AA29" s="76">
        <v>8.397351368236988</v>
      </c>
      <c r="AB29" s="76">
        <v>1.7964931855900593E-2</v>
      </c>
      <c r="AC29" s="76">
        <v>825.33037140962142</v>
      </c>
      <c r="AD29" s="76">
        <v>0</v>
      </c>
      <c r="AE29" s="76">
        <v>1960.2051821595385</v>
      </c>
      <c r="AF29" s="76">
        <v>0</v>
      </c>
      <c r="AG29" s="76">
        <v>0.32219941898751631</v>
      </c>
      <c r="AH29" s="76">
        <v>0</v>
      </c>
      <c r="AI29" s="76">
        <v>0</v>
      </c>
      <c r="AJ29" s="76">
        <v>0</v>
      </c>
      <c r="AK29" s="76">
        <v>320.1445951591985</v>
      </c>
      <c r="AL29" s="76">
        <v>320.1445951591985</v>
      </c>
      <c r="AM29" s="76">
        <v>2.150939936508431</v>
      </c>
      <c r="AN29" s="76">
        <v>0</v>
      </c>
      <c r="AO29" s="76">
        <v>0.23785223303879585</v>
      </c>
      <c r="AP29" s="76">
        <v>0</v>
      </c>
      <c r="AQ29" s="76">
        <v>0</v>
      </c>
      <c r="AR29" s="76">
        <v>0</v>
      </c>
      <c r="AS29" s="76">
        <v>0</v>
      </c>
      <c r="AT29" s="76">
        <v>0</v>
      </c>
      <c r="AU29" s="76">
        <v>423.88036718902492</v>
      </c>
      <c r="AV29" s="76">
        <v>0</v>
      </c>
      <c r="AW29" s="76">
        <v>411.13994856749167</v>
      </c>
      <c r="AX29" s="76">
        <v>4309.1950455904798</v>
      </c>
      <c r="AY29" s="76">
        <v>478.79934400149926</v>
      </c>
      <c r="AZ29" s="76">
        <v>4787.9943895919787</v>
      </c>
      <c r="BA29" s="76">
        <v>0</v>
      </c>
      <c r="BB29" s="76">
        <v>0.43181347232317552</v>
      </c>
      <c r="BC29" s="76">
        <v>8.4158026305627818</v>
      </c>
      <c r="BD29" s="76">
        <v>58.908382590398908</v>
      </c>
      <c r="BE29" s="76">
        <v>9.611560696417488</v>
      </c>
      <c r="BF29" s="76">
        <v>21.787707939706131</v>
      </c>
      <c r="BG29" s="76">
        <v>54.222601011116815</v>
      </c>
      <c r="BH29" s="76">
        <v>13.409958445205779</v>
      </c>
      <c r="BI29" s="76">
        <v>0</v>
      </c>
      <c r="BJ29" s="76">
        <v>3.0727920838610348</v>
      </c>
      <c r="BK29" s="76">
        <v>854.95620206443925</v>
      </c>
      <c r="BL29" s="76">
        <v>806.95096803499644</v>
      </c>
      <c r="BM29" s="76">
        <v>48.005234029442718</v>
      </c>
      <c r="BN29" s="76">
        <v>0</v>
      </c>
      <c r="BO29" s="76">
        <v>1.0731028974244503E-2</v>
      </c>
      <c r="BP29" s="76">
        <v>45.015420481788276</v>
      </c>
      <c r="BQ29" s="76">
        <v>0</v>
      </c>
      <c r="BR29" s="76">
        <v>141.75386431637753</v>
      </c>
      <c r="BS29" s="76">
        <v>35.276855177480876</v>
      </c>
      <c r="BT29" s="76">
        <v>18.863140759397481</v>
      </c>
      <c r="BU29" s="76">
        <v>354.26389426928358</v>
      </c>
      <c r="BV29" s="76">
        <v>8.6718040470825333</v>
      </c>
      <c r="BW29" s="76">
        <v>22.636551876019681</v>
      </c>
      <c r="BX29" s="76">
        <v>78.446756233304114</v>
      </c>
      <c r="BY29" s="76">
        <v>0.16333108550075237</v>
      </c>
      <c r="BZ29" s="76">
        <v>3364.4016298505826</v>
      </c>
      <c r="CA29" s="76">
        <v>0</v>
      </c>
      <c r="CB29" s="76">
        <v>74.261832880393769</v>
      </c>
      <c r="CC29" s="76">
        <v>0</v>
      </c>
      <c r="CD29" s="76">
        <v>6.570243956203738</v>
      </c>
      <c r="CE29" s="76">
        <v>0</v>
      </c>
      <c r="CF29" s="76">
        <v>0.11717852262141518</v>
      </c>
      <c r="CG29" s="76">
        <v>410.81780004761976</v>
      </c>
      <c r="CH29" s="76">
        <v>7.3828769311546152</v>
      </c>
      <c r="CI29" s="40"/>
      <c r="CJ29" s="69">
        <f t="shared" si="0"/>
        <v>7.5893109601025501E-7</v>
      </c>
      <c r="CK29" s="69">
        <f t="shared" si="1"/>
        <v>6.5966902147732388E-6</v>
      </c>
      <c r="CL29" s="69">
        <f t="shared" si="2"/>
        <v>1.692484997090863E-2</v>
      </c>
      <c r="CM29" s="69">
        <f t="shared" si="3"/>
        <v>6.8600107729318251E-5</v>
      </c>
      <c r="CN29" s="69">
        <f t="shared" si="4"/>
        <v>7.269995572838668E-5</v>
      </c>
      <c r="CO29" s="69">
        <f t="shared" si="5"/>
        <v>1.3951340851812636E-2</v>
      </c>
      <c r="CP29" s="69">
        <f t="shared" si="6"/>
        <v>2.5900298754680927E-6</v>
      </c>
      <c r="CQ29" s="57">
        <f t="shared" si="7"/>
        <v>-1</v>
      </c>
      <c r="CR29" s="57">
        <f t="shared" si="8"/>
        <v>3.8676059442458919</v>
      </c>
      <c r="CS29" s="69" t="str">
        <f t="shared" si="9"/>
        <v/>
      </c>
      <c r="CT29" s="57">
        <f t="shared" si="10"/>
        <v>2.5236101071258039</v>
      </c>
      <c r="CU29" s="69">
        <f t="shared" si="11"/>
        <v>-0.49999987528508916</v>
      </c>
      <c r="CV29" s="57" t="str">
        <f t="shared" si="12"/>
        <v/>
      </c>
      <c r="CW29" s="69">
        <f t="shared" si="14"/>
        <v>4.2071459516435446E-6</v>
      </c>
      <c r="CX29" s="69">
        <f t="shared" si="15"/>
        <v>2.8865152781926148E-6</v>
      </c>
      <c r="CY29" s="57">
        <f t="shared" si="13"/>
        <v>-1</v>
      </c>
      <c r="CZ29" s="94"/>
      <c r="DA29" s="76">
        <f t="shared" si="16"/>
        <v>79.687389591978899</v>
      </c>
      <c r="DB29" s="76">
        <f t="shared" si="17"/>
        <v>46.292077350582986</v>
      </c>
    </row>
    <row r="30" spans="1:106">
      <c r="A30" s="94" t="s">
        <v>194</v>
      </c>
      <c r="B30" s="76">
        <v>1717.6144070000005</v>
      </c>
      <c r="C30" s="76">
        <v>61.043632849999995</v>
      </c>
      <c r="D30" s="76">
        <v>2358.3426959999997</v>
      </c>
      <c r="E30" s="76">
        <v>277.82618306000001</v>
      </c>
      <c r="F30" s="76">
        <v>231.87390186000002</v>
      </c>
      <c r="G30" s="76">
        <v>1295.955571</v>
      </c>
      <c r="H30" s="76">
        <v>63.689121</v>
      </c>
      <c r="I30" s="66">
        <v>1.23759409</v>
      </c>
      <c r="J30" s="66">
        <v>6.7631151099999993</v>
      </c>
      <c r="K30" s="76">
        <v>3.441033</v>
      </c>
      <c r="L30" s="66">
        <v>11.532687899999996</v>
      </c>
      <c r="M30" s="76">
        <v>69.822828039999976</v>
      </c>
      <c r="N30" s="66"/>
      <c r="O30" s="76">
        <v>0.60544985000000007</v>
      </c>
      <c r="P30" s="76">
        <v>3.466818E-2</v>
      </c>
      <c r="Q30" s="66">
        <v>0.21491112999999998</v>
      </c>
      <c r="R30" s="76"/>
      <c r="S30" s="76" t="s">
        <v>194</v>
      </c>
      <c r="T30" s="76">
        <v>1.4190068127228734E-4</v>
      </c>
      <c r="U30" s="76">
        <v>1.4000041313969838</v>
      </c>
      <c r="V30" s="76">
        <v>0.6054513793385925</v>
      </c>
      <c r="W30" s="76">
        <v>5.7479760223218203E-4</v>
      </c>
      <c r="X30" s="76">
        <v>5.644786733477726E-4</v>
      </c>
      <c r="Y30" s="76">
        <v>6.6296174391111175E-4</v>
      </c>
      <c r="Z30" s="76">
        <v>6.802276692185139E-5</v>
      </c>
      <c r="AA30" s="76">
        <v>12.300611511089143</v>
      </c>
      <c r="AB30" s="76">
        <v>3.4668182308935862E-2</v>
      </c>
      <c r="AC30" s="76">
        <v>45.884347817699137</v>
      </c>
      <c r="AD30" s="76">
        <v>1.7205148308988787</v>
      </c>
      <c r="AE30" s="76">
        <v>1717.6212576927519</v>
      </c>
      <c r="AF30" s="76">
        <v>10.944001579104006</v>
      </c>
      <c r="AG30" s="76">
        <v>3.8750031917098475</v>
      </c>
      <c r="AH30" s="76">
        <v>0.11562486879394897</v>
      </c>
      <c r="AI30" s="76">
        <v>10.040737907252804</v>
      </c>
      <c r="AJ30" s="76">
        <v>8.1645245594890408E-5</v>
      </c>
      <c r="AK30" s="76">
        <v>8.1749784810570674</v>
      </c>
      <c r="AL30" s="76">
        <v>8.1749784810570674</v>
      </c>
      <c r="AM30" s="76">
        <v>34.911717882948999</v>
      </c>
      <c r="AN30" s="76">
        <v>0</v>
      </c>
      <c r="AO30" s="76">
        <v>0.34370275866836697</v>
      </c>
      <c r="AP30" s="76">
        <v>7.7752050667724489E-5</v>
      </c>
      <c r="AQ30" s="76">
        <v>2.6251796102173342E-3</v>
      </c>
      <c r="AR30" s="76">
        <v>1.8645628399940398E-4</v>
      </c>
      <c r="AS30" s="76">
        <v>3.69896251459183E-4</v>
      </c>
      <c r="AT30" s="76">
        <v>5.8451207204153751E-5</v>
      </c>
      <c r="AU30" s="76">
        <v>61.043737493277504</v>
      </c>
      <c r="AV30" s="76">
        <v>0</v>
      </c>
      <c r="AW30" s="76">
        <v>68.965238956772879</v>
      </c>
      <c r="AX30" s="76">
        <v>2134.0364946120158</v>
      </c>
      <c r="AY30" s="76">
        <v>237.11531454164296</v>
      </c>
      <c r="AZ30" s="76">
        <v>2371.1518091536582</v>
      </c>
      <c r="BA30" s="76">
        <v>5.8023736393348725E-7</v>
      </c>
      <c r="BB30" s="76">
        <v>1.6587058073039156</v>
      </c>
      <c r="BC30" s="76">
        <v>5.4697987143747024</v>
      </c>
      <c r="BD30" s="76">
        <v>7.6510099391061557</v>
      </c>
      <c r="BE30" s="76">
        <v>4.1619028461669805</v>
      </c>
      <c r="BF30" s="76">
        <v>3.5439984604022272</v>
      </c>
      <c r="BG30" s="76">
        <v>9.1795590715234336</v>
      </c>
      <c r="BH30" s="76">
        <v>3.0869711055482432</v>
      </c>
      <c r="BI30" s="76">
        <v>0</v>
      </c>
      <c r="BJ30" s="76">
        <v>11.042274374576301</v>
      </c>
      <c r="BK30" s="76">
        <v>277.8220056903873</v>
      </c>
      <c r="BL30" s="76">
        <v>231.86816983240905</v>
      </c>
      <c r="BM30" s="76">
        <v>45.953835857978284</v>
      </c>
      <c r="BN30" s="76">
        <v>0.16376548085340917</v>
      </c>
      <c r="BO30" s="76">
        <v>3.4691719389341659E-2</v>
      </c>
      <c r="BP30" s="76">
        <v>76.6522552643616</v>
      </c>
      <c r="BQ30" s="76">
        <v>0.31984374245385483</v>
      </c>
      <c r="BR30" s="76">
        <v>20.238102978995471</v>
      </c>
      <c r="BS30" s="76">
        <v>2.3708975834035999</v>
      </c>
      <c r="BT30" s="76">
        <v>0.62216779388988996</v>
      </c>
      <c r="BU30" s="76">
        <v>50.605589658118284</v>
      </c>
      <c r="BV30" s="76">
        <v>1.2691633852333639</v>
      </c>
      <c r="BW30" s="76">
        <v>24.724502204291245</v>
      </c>
      <c r="BX30" s="76">
        <v>19.245561996505749</v>
      </c>
      <c r="BY30" s="76">
        <v>0.40628683755465839</v>
      </c>
      <c r="BZ30" s="76">
        <v>1295.5944993411463</v>
      </c>
      <c r="CA30" s="76">
        <v>0.27387307105086095</v>
      </c>
      <c r="CB30" s="76">
        <v>24.704493233948977</v>
      </c>
      <c r="CC30" s="76">
        <v>6.0403778523674622E-5</v>
      </c>
      <c r="CD30" s="76">
        <v>2.7533179541162141</v>
      </c>
      <c r="CE30" s="76">
        <v>0</v>
      </c>
      <c r="CF30" s="76">
        <v>0.1332130783871307</v>
      </c>
      <c r="CG30" s="76">
        <v>63.68921291908471</v>
      </c>
      <c r="CH30" s="76">
        <v>8.3480504278089942</v>
      </c>
      <c r="CI30" s="40"/>
      <c r="CJ30" s="69">
        <f t="shared" si="0"/>
        <v>3.9884928325555133E-6</v>
      </c>
      <c r="CK30" s="69">
        <f t="shared" si="1"/>
        <v>1.7142373843795291E-6</v>
      </c>
      <c r="CL30" s="69">
        <f t="shared" si="2"/>
        <v>5.4314045093548499E-3</v>
      </c>
      <c r="CM30" s="69">
        <f t="shared" si="3"/>
        <v>-1.5035910462776834E-5</v>
      </c>
      <c r="CN30" s="69">
        <f t="shared" si="4"/>
        <v>-2.4720451698039263E-5</v>
      </c>
      <c r="CO30" s="69">
        <f t="shared" si="5"/>
        <v>-2.7861422639286517E-4</v>
      </c>
      <c r="CP30" s="69">
        <f t="shared" si="6"/>
        <v>1.4432462446758707E-6</v>
      </c>
      <c r="CQ30" s="57">
        <f t="shared" si="7"/>
        <v>-0.99954389029657709</v>
      </c>
      <c r="CR30" s="57">
        <f t="shared" si="8"/>
        <v>0.81877896664827632</v>
      </c>
      <c r="CS30" s="69">
        <f t="shared" si="9"/>
        <v>-0.50000048505815586</v>
      </c>
      <c r="CT30" s="57">
        <f t="shared" si="10"/>
        <v>-0.29114716777716054</v>
      </c>
      <c r="CU30" s="69">
        <f t="shared" si="11"/>
        <v>-0.49999564808591201</v>
      </c>
      <c r="CV30" s="57" t="str">
        <f t="shared" si="12"/>
        <v/>
      </c>
      <c r="CW30" s="69">
        <f t="shared" si="14"/>
        <v>2.5259542015444933E-6</v>
      </c>
      <c r="CX30" s="69">
        <f t="shared" si="15"/>
        <v>6.6601011704390378E-8</v>
      </c>
      <c r="CY30" s="57">
        <f t="shared" si="13"/>
        <v>-0.99972802149798312</v>
      </c>
      <c r="CZ30" s="94"/>
      <c r="DA30" s="76">
        <f t="shared" si="16"/>
        <v>12.809113153658473</v>
      </c>
      <c r="DB30" s="76">
        <f t="shared" si="17"/>
        <v>-0.36107165885368886</v>
      </c>
    </row>
    <row r="31" spans="1:106">
      <c r="A31" s="94" t="s">
        <v>195</v>
      </c>
      <c r="B31" s="76">
        <v>1707.2603999999999</v>
      </c>
      <c r="C31" s="76">
        <v>396.38340000000028</v>
      </c>
      <c r="D31" s="76">
        <v>5906.5025000200012</v>
      </c>
      <c r="E31" s="76">
        <v>695.50020000000029</v>
      </c>
      <c r="F31" s="76">
        <v>646.75657316000024</v>
      </c>
      <c r="G31" s="76">
        <v>1553.0834999700007</v>
      </c>
      <c r="H31" s="76">
        <v>177.51530002000007</v>
      </c>
      <c r="I31" s="66">
        <v>3.61162736</v>
      </c>
      <c r="J31" s="66">
        <v>1.2772166900000006</v>
      </c>
      <c r="K31" s="76"/>
      <c r="L31" s="66">
        <v>33.686830640000011</v>
      </c>
      <c r="M31" s="76">
        <v>145.80902290000009</v>
      </c>
      <c r="N31" s="66"/>
      <c r="O31" s="76">
        <v>1.1862596000000003</v>
      </c>
      <c r="P31" s="76">
        <v>2.8636700000000001E-2</v>
      </c>
      <c r="Q31" s="66">
        <v>0.18967413</v>
      </c>
      <c r="R31" s="76"/>
      <c r="S31" s="76" t="s">
        <v>195</v>
      </c>
      <c r="T31" s="76">
        <v>0.12493928534973654</v>
      </c>
      <c r="U31" s="76">
        <v>0.2515767540358374</v>
      </c>
      <c r="V31" s="76">
        <v>1.1862632563989732</v>
      </c>
      <c r="W31" s="76">
        <v>0.17663729267971681</v>
      </c>
      <c r="X31" s="76">
        <v>0.16756068999349633</v>
      </c>
      <c r="Y31" s="76">
        <v>0.29309790656608131</v>
      </c>
      <c r="Z31" s="76">
        <v>5.9899500154875066E-2</v>
      </c>
      <c r="AA31" s="76">
        <v>5.4378778862843875</v>
      </c>
      <c r="AB31" s="76">
        <v>2.8637038600401253E-2</v>
      </c>
      <c r="AC31" s="76">
        <v>377.2477770303563</v>
      </c>
      <c r="AD31" s="76">
        <v>0</v>
      </c>
      <c r="AE31" s="76">
        <v>1707.2603685453348</v>
      </c>
      <c r="AF31" s="76">
        <v>8.0218114856861984</v>
      </c>
      <c r="AG31" s="76">
        <v>16.338932864228973</v>
      </c>
      <c r="AH31" s="76">
        <v>0.98103047968463708</v>
      </c>
      <c r="AI31" s="76">
        <v>0.2327665724499412</v>
      </c>
      <c r="AJ31" s="76">
        <v>7.1878926128628617E-2</v>
      </c>
      <c r="AK31" s="76">
        <v>116.27164719383781</v>
      </c>
      <c r="AL31" s="76">
        <v>116.27164719383781</v>
      </c>
      <c r="AM31" s="76">
        <v>72.904851205689198</v>
      </c>
      <c r="AN31" s="76">
        <v>0</v>
      </c>
      <c r="AO31" s="76">
        <v>1.201345255931187</v>
      </c>
      <c r="AP31" s="76">
        <v>6.8458529207934021E-2</v>
      </c>
      <c r="AQ31" s="76">
        <v>1.9168320990073648</v>
      </c>
      <c r="AR31" s="76">
        <v>0.16413486940370509</v>
      </c>
      <c r="AS31" s="76">
        <v>0.25672911437027668</v>
      </c>
      <c r="AT31" s="76">
        <v>3.0796749559350921E-2</v>
      </c>
      <c r="AU31" s="76">
        <v>396.38343328962662</v>
      </c>
      <c r="AV31" s="76">
        <v>0</v>
      </c>
      <c r="AW31" s="76">
        <v>194.9037986535271</v>
      </c>
      <c r="AX31" s="76">
        <v>6034.962056623951</v>
      </c>
      <c r="AY31" s="76">
        <v>670.55191505525374</v>
      </c>
      <c r="AZ31" s="76">
        <v>6705.5139716792037</v>
      </c>
      <c r="BA31" s="76">
        <v>5.1078592911038242E-4</v>
      </c>
      <c r="BB31" s="76">
        <v>5.0512922484342235</v>
      </c>
      <c r="BC31" s="76">
        <v>8.2462433924502676</v>
      </c>
      <c r="BD31" s="76">
        <v>19.043134399069874</v>
      </c>
      <c r="BE31" s="76">
        <v>8.6608919081995417</v>
      </c>
      <c r="BF31" s="76">
        <v>26.028541444092461</v>
      </c>
      <c r="BG31" s="76">
        <v>57.170695927512035</v>
      </c>
      <c r="BH31" s="76">
        <v>11.064050085704679</v>
      </c>
      <c r="BI31" s="76">
        <v>0.19771562580951074</v>
      </c>
      <c r="BJ31" s="76">
        <v>3.9556208213649948</v>
      </c>
      <c r="BK31" s="76">
        <v>695.52460752716024</v>
      </c>
      <c r="BL31" s="76">
        <v>646.78093013033379</v>
      </c>
      <c r="BM31" s="76">
        <v>48.743677396826463</v>
      </c>
      <c r="BN31" s="76">
        <v>0</v>
      </c>
      <c r="BO31" s="76">
        <v>6.6890560052249554E-2</v>
      </c>
      <c r="BP31" s="76">
        <v>82.576274090400517</v>
      </c>
      <c r="BQ31" s="76">
        <v>0.73318153849545775</v>
      </c>
      <c r="BR31" s="76">
        <v>92.482593399251598</v>
      </c>
      <c r="BS31" s="76">
        <v>29.340853947078056</v>
      </c>
      <c r="BT31" s="76">
        <v>13.022059586286147</v>
      </c>
      <c r="BU31" s="76">
        <v>232.95308186433851</v>
      </c>
      <c r="BV31" s="76">
        <v>5.8337547010327722</v>
      </c>
      <c r="BW31" s="76">
        <v>22.098144512530524</v>
      </c>
      <c r="BX31" s="76">
        <v>57.776008824219986</v>
      </c>
      <c r="BY31" s="76">
        <v>0.40808260254729756</v>
      </c>
      <c r="BZ31" s="76">
        <v>1681.3354809314528</v>
      </c>
      <c r="CA31" s="76">
        <v>0.67756154704791027</v>
      </c>
      <c r="CB31" s="76">
        <v>20.541833898730687</v>
      </c>
      <c r="CC31" s="76">
        <v>5.3184924048568095E-2</v>
      </c>
      <c r="CD31" s="76">
        <v>2.95605992858665</v>
      </c>
      <c r="CE31" s="76">
        <v>0</v>
      </c>
      <c r="CF31" s="76">
        <v>1.6924594417989023</v>
      </c>
      <c r="CG31" s="76">
        <v>177.51541542838567</v>
      </c>
      <c r="CH31" s="76">
        <v>6.9983719216137201</v>
      </c>
      <c r="CI31" s="40"/>
      <c r="CJ31" s="69">
        <f t="shared" si="0"/>
        <v>-1.8424058261431775E-8</v>
      </c>
      <c r="CK31" s="69">
        <f t="shared" si="1"/>
        <v>8.398340178830056E-8</v>
      </c>
      <c r="CL31" s="69">
        <f t="shared" si="2"/>
        <v>0.13527658231863895</v>
      </c>
      <c r="CM31" s="69">
        <f t="shared" si="3"/>
        <v>3.5093486903312615E-5</v>
      </c>
      <c r="CN31" s="69">
        <f t="shared" si="4"/>
        <v>3.7660182121592155E-5</v>
      </c>
      <c r="CO31" s="69">
        <f t="shared" si="5"/>
        <v>8.257893472175154E-2</v>
      </c>
      <c r="CP31" s="69">
        <f t="shared" si="6"/>
        <v>6.5013204824336562E-7</v>
      </c>
      <c r="CQ31" s="57">
        <f t="shared" si="7"/>
        <v>-0.95360521081181071</v>
      </c>
      <c r="CR31" s="57">
        <f t="shared" si="8"/>
        <v>3.2576000837292418</v>
      </c>
      <c r="CS31" s="69" t="str">
        <f t="shared" si="9"/>
        <v/>
      </c>
      <c r="CT31" s="57">
        <f t="shared" si="10"/>
        <v>2.4515460488519785</v>
      </c>
      <c r="CU31" s="69">
        <f t="shared" si="11"/>
        <v>-0.49999766985826805</v>
      </c>
      <c r="CV31" s="57" t="str">
        <f t="shared" si="12"/>
        <v/>
      </c>
      <c r="CW31" s="69">
        <f t="shared" si="14"/>
        <v>3.0822924197442089E-6</v>
      </c>
      <c r="CX31" s="69">
        <f t="shared" si="15"/>
        <v>1.1824002110999305E-5</v>
      </c>
      <c r="CY31" s="57">
        <f t="shared" si="13"/>
        <v>-0.83763336856032544</v>
      </c>
      <c r="CZ31" s="94"/>
      <c r="DA31" s="76">
        <f t="shared" si="16"/>
        <v>799.01147165920247</v>
      </c>
      <c r="DB31" s="76">
        <f t="shared" si="17"/>
        <v>128.25198096145209</v>
      </c>
    </row>
    <row r="32" spans="1:106">
      <c r="A32" s="94" t="s">
        <v>196</v>
      </c>
      <c r="B32" s="76">
        <v>5764.3959999999997</v>
      </c>
      <c r="C32" s="76">
        <v>338.49222610000004</v>
      </c>
      <c r="D32" s="76">
        <v>11374.045</v>
      </c>
      <c r="E32" s="76">
        <v>360.52459999999996</v>
      </c>
      <c r="F32" s="76">
        <v>279.35859999999997</v>
      </c>
      <c r="G32" s="76">
        <v>2150.8960000000002</v>
      </c>
      <c r="H32" s="76">
        <v>203.94909999999999</v>
      </c>
      <c r="I32" s="66">
        <v>1.9849957700000003</v>
      </c>
      <c r="J32" s="66">
        <v>0.40253726000000001</v>
      </c>
      <c r="K32" s="76"/>
      <c r="L32" s="66">
        <v>15.273927689999999</v>
      </c>
      <c r="M32" s="76">
        <v>26.2</v>
      </c>
      <c r="N32" s="66">
        <v>0.54500000000000004</v>
      </c>
      <c r="O32" s="76">
        <v>1.0333304800000001</v>
      </c>
      <c r="P32" s="76">
        <v>7.2703300000000002E-3</v>
      </c>
      <c r="Q32" s="66">
        <v>9.793483E-2</v>
      </c>
      <c r="R32" s="76"/>
      <c r="S32" s="76" t="s">
        <v>196</v>
      </c>
      <c r="T32" s="76">
        <v>0</v>
      </c>
      <c r="U32" s="76">
        <v>0</v>
      </c>
      <c r="V32" s="76">
        <v>1.0333777339659702</v>
      </c>
      <c r="W32" s="76">
        <v>3.1203082247008046E-2</v>
      </c>
      <c r="X32" s="76">
        <v>3.1203082247008046E-2</v>
      </c>
      <c r="Y32" s="76">
        <v>1.2575998259395824E-2</v>
      </c>
      <c r="Z32" s="76">
        <v>0</v>
      </c>
      <c r="AA32" s="76">
        <v>3.8955486734127547</v>
      </c>
      <c r="AB32" s="76">
        <v>7.27032204494041E-3</v>
      </c>
      <c r="AC32" s="76">
        <v>249.81998943539358</v>
      </c>
      <c r="AD32" s="76">
        <v>0</v>
      </c>
      <c r="AE32" s="76">
        <v>5764.3970366043513</v>
      </c>
      <c r="AF32" s="76">
        <v>0.91542275157218223</v>
      </c>
      <c r="AG32" s="76">
        <v>16.765773148699406</v>
      </c>
      <c r="AH32" s="76">
        <v>0.43526453492412215</v>
      </c>
      <c r="AI32" s="76">
        <v>0</v>
      </c>
      <c r="AJ32" s="76">
        <v>0</v>
      </c>
      <c r="AK32" s="76">
        <v>58.845894690901758</v>
      </c>
      <c r="AL32" s="76">
        <v>58.845894690901758</v>
      </c>
      <c r="AM32" s="76">
        <v>13.100013115640362</v>
      </c>
      <c r="AN32" s="76">
        <v>0</v>
      </c>
      <c r="AO32" s="76">
        <v>1.9993241655550191</v>
      </c>
      <c r="AP32" s="76">
        <v>0</v>
      </c>
      <c r="AQ32" s="76">
        <v>0</v>
      </c>
      <c r="AR32" s="76">
        <v>0</v>
      </c>
      <c r="AS32" s="76">
        <v>0</v>
      </c>
      <c r="AT32" s="76">
        <v>0</v>
      </c>
      <c r="AU32" s="76">
        <v>338.4921487502549</v>
      </c>
      <c r="AV32" s="76">
        <v>0</v>
      </c>
      <c r="AW32" s="76">
        <v>220.71566627909414</v>
      </c>
      <c r="AX32" s="76">
        <v>10239.93448117463</v>
      </c>
      <c r="AY32" s="76">
        <v>1137.7705868054038</v>
      </c>
      <c r="AZ32" s="76">
        <v>11377.705067980034</v>
      </c>
      <c r="BA32" s="76">
        <v>0</v>
      </c>
      <c r="BB32" s="76">
        <v>4.3383125629827424</v>
      </c>
      <c r="BC32" s="76">
        <v>3.7637561665481676</v>
      </c>
      <c r="BD32" s="76">
        <v>57.153792622364776</v>
      </c>
      <c r="BE32" s="76">
        <v>3.7025488227098107</v>
      </c>
      <c r="BF32" s="76">
        <v>7.0148101438581962</v>
      </c>
      <c r="BG32" s="76">
        <v>19.935978519816803</v>
      </c>
      <c r="BH32" s="76">
        <v>4.8287513001824314</v>
      </c>
      <c r="BI32" s="76">
        <v>0</v>
      </c>
      <c r="BJ32" s="76">
        <v>1.0701293736239028</v>
      </c>
      <c r="BK32" s="76">
        <v>360.54352387869898</v>
      </c>
      <c r="BL32" s="76">
        <v>279.37747587922797</v>
      </c>
      <c r="BM32" s="76">
        <v>81.166047999470905</v>
      </c>
      <c r="BN32" s="76">
        <v>0</v>
      </c>
      <c r="BO32" s="76">
        <v>8.4766628176171418E-3</v>
      </c>
      <c r="BP32" s="76">
        <v>24.831231528100659</v>
      </c>
      <c r="BQ32" s="76">
        <v>0</v>
      </c>
      <c r="BR32" s="76">
        <v>45.888456614725776</v>
      </c>
      <c r="BS32" s="76">
        <v>11.400616898581875</v>
      </c>
      <c r="BT32" s="76">
        <v>6.0758529910084516</v>
      </c>
      <c r="BU32" s="76">
        <v>114.82887935029788</v>
      </c>
      <c r="BV32" s="76">
        <v>8.5923384906141642</v>
      </c>
      <c r="BW32" s="76">
        <v>8.8737963070597541</v>
      </c>
      <c r="BX32" s="76">
        <v>27.025163469038848</v>
      </c>
      <c r="BY32" s="76">
        <v>0.12902773085779651</v>
      </c>
      <c r="BZ32" s="76">
        <v>2149.1955405269005</v>
      </c>
      <c r="CA32" s="76">
        <v>6.0829632829894689E-2</v>
      </c>
      <c r="CB32" s="76">
        <v>50.378998160463397</v>
      </c>
      <c r="CC32" s="76">
        <v>0</v>
      </c>
      <c r="CD32" s="76">
        <v>17.95375695200601</v>
      </c>
      <c r="CE32" s="76">
        <v>0</v>
      </c>
      <c r="CF32" s="76">
        <v>6.4130862770019323E-2</v>
      </c>
      <c r="CG32" s="76">
        <v>203.94964156340771</v>
      </c>
      <c r="CH32" s="76">
        <v>50.043195713014136</v>
      </c>
      <c r="CI32" s="40"/>
      <c r="CJ32" s="69">
        <f t="shared" si="0"/>
        <v>1.7982878893321324E-7</v>
      </c>
      <c r="CK32" s="69">
        <f t="shared" si="1"/>
        <v>-2.285126191277962E-7</v>
      </c>
      <c r="CL32" s="69">
        <f t="shared" si="2"/>
        <v>3.217912343439823E-4</v>
      </c>
      <c r="CM32" s="69">
        <f t="shared" si="3"/>
        <v>5.2489840357670825E-5</v>
      </c>
      <c r="CN32" s="69">
        <f t="shared" si="4"/>
        <v>6.7568634822788671E-5</v>
      </c>
      <c r="CO32" s="69">
        <f t="shared" si="5"/>
        <v>-7.9058191242148705E-4</v>
      </c>
      <c r="CP32" s="69">
        <f t="shared" si="6"/>
        <v>2.6553851314979012E-6</v>
      </c>
      <c r="CQ32" s="57">
        <f t="shared" si="7"/>
        <v>-0.98428052960182988</v>
      </c>
      <c r="CR32" s="57">
        <f t="shared" si="8"/>
        <v>8.6774859386004533</v>
      </c>
      <c r="CS32" s="69" t="str">
        <f t="shared" si="9"/>
        <v/>
      </c>
      <c r="CT32" s="57">
        <f t="shared" si="10"/>
        <v>2.8527021919469204</v>
      </c>
      <c r="CU32" s="69">
        <f t="shared" si="11"/>
        <v>-0.49999949940303962</v>
      </c>
      <c r="CV32" s="57">
        <f t="shared" si="12"/>
        <v>-1</v>
      </c>
      <c r="CW32" s="69">
        <f t="shared" si="14"/>
        <v>4.5729770760427069E-5</v>
      </c>
      <c r="CX32" s="69">
        <f t="shared" si="15"/>
        <v>-1.0941813631878576E-6</v>
      </c>
      <c r="CY32" s="57">
        <f t="shared" si="13"/>
        <v>-1</v>
      </c>
      <c r="CZ32" s="94"/>
      <c r="DA32" s="76">
        <f t="shared" si="16"/>
        <v>3.6600679800340004</v>
      </c>
      <c r="DB32" s="76">
        <f t="shared" si="17"/>
        <v>-1.7004594730997269</v>
      </c>
    </row>
    <row r="33" spans="1:106">
      <c r="A33" s="94" t="s">
        <v>197</v>
      </c>
      <c r="B33" s="76">
        <v>6398.1291002299949</v>
      </c>
      <c r="C33" s="76">
        <v>247.33637683999999</v>
      </c>
      <c r="D33" s="76">
        <v>14944.350776969994</v>
      </c>
      <c r="E33" s="76">
        <v>1165.6178617799997</v>
      </c>
      <c r="F33" s="76">
        <v>998.2139142100001</v>
      </c>
      <c r="G33" s="76">
        <v>5538.8833777399977</v>
      </c>
      <c r="H33" s="76">
        <v>743.40640858000108</v>
      </c>
      <c r="I33" s="66">
        <v>5.8506060400000006</v>
      </c>
      <c r="J33" s="66">
        <v>5.9358095399999966</v>
      </c>
      <c r="K33" s="76">
        <v>1.9906884200000006</v>
      </c>
      <c r="L33" s="66">
        <v>137.32869093000011</v>
      </c>
      <c r="M33" s="76">
        <v>287.30108489999992</v>
      </c>
      <c r="N33" s="66"/>
      <c r="O33" s="76">
        <v>0.74725457999999989</v>
      </c>
      <c r="P33" s="76">
        <v>6.0986620000000033E-2</v>
      </c>
      <c r="Q33" s="66">
        <v>1.0263430300000005</v>
      </c>
      <c r="R33" s="76"/>
      <c r="S33" s="76" t="s">
        <v>197</v>
      </c>
      <c r="T33" s="76">
        <v>4.2446352365305912E-3</v>
      </c>
      <c r="U33" s="76">
        <v>7.3137750569951603</v>
      </c>
      <c r="V33" s="76">
        <v>0.74725322235470781</v>
      </c>
      <c r="W33" s="76">
        <v>0.34137235824346229</v>
      </c>
      <c r="X33" s="76">
        <v>0.34106384072249124</v>
      </c>
      <c r="Y33" s="76">
        <v>0.17558357571768721</v>
      </c>
      <c r="Z33" s="76">
        <v>2.035338753203587E-3</v>
      </c>
      <c r="AA33" s="76">
        <v>72.196996635124449</v>
      </c>
      <c r="AB33" s="76">
        <v>6.0987311016967957E-2</v>
      </c>
      <c r="AC33" s="76">
        <v>2014.218874504076</v>
      </c>
      <c r="AD33" s="76">
        <v>0.9953291208331676</v>
      </c>
      <c r="AE33" s="76">
        <v>6398.1274913793486</v>
      </c>
      <c r="AF33" s="76">
        <v>62.741148740074223</v>
      </c>
      <c r="AG33" s="76">
        <v>159.44969716052697</v>
      </c>
      <c r="AH33" s="76">
        <v>5.9189350147627788</v>
      </c>
      <c r="AI33" s="76">
        <v>4.4097694197826556</v>
      </c>
      <c r="AJ33" s="76">
        <v>2.4420631827163203E-3</v>
      </c>
      <c r="AK33" s="76">
        <v>264.41340694520193</v>
      </c>
      <c r="AL33" s="76">
        <v>264.41340694520193</v>
      </c>
      <c r="AM33" s="76">
        <v>143.65085191550239</v>
      </c>
      <c r="AN33" s="76">
        <v>0</v>
      </c>
      <c r="AO33" s="76">
        <v>5.4702501684917859</v>
      </c>
      <c r="AP33" s="76">
        <v>2.3256715427536902E-3</v>
      </c>
      <c r="AQ33" s="76">
        <v>0.14124594657283199</v>
      </c>
      <c r="AR33" s="76">
        <v>5.5765155251685248E-3</v>
      </c>
      <c r="AS33" s="76">
        <v>2.2031926687165287E-2</v>
      </c>
      <c r="AT33" s="76">
        <v>5.0355987895944129E-3</v>
      </c>
      <c r="AU33" s="76">
        <v>247.33591219003009</v>
      </c>
      <c r="AV33" s="76">
        <v>0</v>
      </c>
      <c r="AW33" s="76">
        <v>910.1982728085336</v>
      </c>
      <c r="AX33" s="76">
        <v>13960.472241701103</v>
      </c>
      <c r="AY33" s="76">
        <v>1551.1643065113087</v>
      </c>
      <c r="AZ33" s="76">
        <v>15511.636548212404</v>
      </c>
      <c r="BA33" s="76">
        <v>1.7351109100348859E-5</v>
      </c>
      <c r="BB33" s="76">
        <v>19.621834371653073</v>
      </c>
      <c r="BC33" s="76">
        <v>13.95844534763409</v>
      </c>
      <c r="BD33" s="76">
        <v>209.2691387560925</v>
      </c>
      <c r="BE33" s="76">
        <v>13.348947689489346</v>
      </c>
      <c r="BF33" s="76">
        <v>25.760638595531336</v>
      </c>
      <c r="BG33" s="76">
        <v>77.263704929825721</v>
      </c>
      <c r="BH33" s="76">
        <v>16.801281978503837</v>
      </c>
      <c r="BI33" s="76">
        <v>6.7399816928189957E-2</v>
      </c>
      <c r="BJ33" s="76">
        <v>5.5096097073378667</v>
      </c>
      <c r="BK33" s="76">
        <v>1167.3645735461873</v>
      </c>
      <c r="BL33" s="76">
        <v>998.2680434931259</v>
      </c>
      <c r="BM33" s="76">
        <v>169.09653005306137</v>
      </c>
      <c r="BN33" s="76">
        <v>2.3849081294002879E-2</v>
      </c>
      <c r="BO33" s="76">
        <v>4.7078648874790741E-2</v>
      </c>
      <c r="BP33" s="76">
        <v>115.98983220284747</v>
      </c>
      <c r="BQ33" s="76">
        <v>0.19463509012894872</v>
      </c>
      <c r="BR33" s="76">
        <v>152.63631541444357</v>
      </c>
      <c r="BS33" s="76">
        <v>38.701164219345593</v>
      </c>
      <c r="BT33" s="76">
        <v>20.000490427773823</v>
      </c>
      <c r="BU33" s="76">
        <v>382.8470676247843</v>
      </c>
      <c r="BV33" s="76">
        <v>55.191402600045393</v>
      </c>
      <c r="BW33" s="76">
        <v>34.48474183359513</v>
      </c>
      <c r="BX33" s="76">
        <v>100.05580930281266</v>
      </c>
      <c r="BY33" s="76">
        <v>0.57703158197525917</v>
      </c>
      <c r="BZ33" s="76">
        <v>5720.54744681394</v>
      </c>
      <c r="CA33" s="76">
        <v>0.82489401525731998</v>
      </c>
      <c r="CB33" s="76">
        <v>97.77700784239093</v>
      </c>
      <c r="CC33" s="76">
        <v>1.8067142883921126E-3</v>
      </c>
      <c r="CD33" s="76">
        <v>19.956251039915514</v>
      </c>
      <c r="CE33" s="76">
        <v>0</v>
      </c>
      <c r="CF33" s="76">
        <v>0.58038517416017499</v>
      </c>
      <c r="CG33" s="76">
        <v>743.40424754820719</v>
      </c>
      <c r="CH33" s="76">
        <v>23.096426131025314</v>
      </c>
      <c r="CI33" s="40"/>
      <c r="CJ33" s="69">
        <f t="shared" si="0"/>
        <v>-2.5145642126491706E-7</v>
      </c>
      <c r="CK33" s="69">
        <f t="shared" si="1"/>
        <v>-1.8786155754187108E-6</v>
      </c>
      <c r="CL33" s="69">
        <f t="shared" si="2"/>
        <v>3.7959880606966645E-2</v>
      </c>
      <c r="CM33" s="69">
        <f t="shared" si="3"/>
        <v>1.4985286545972213E-3</v>
      </c>
      <c r="CN33" s="69">
        <f t="shared" si="4"/>
        <v>5.4226135656145387E-5</v>
      </c>
      <c r="CO33" s="69">
        <f t="shared" si="5"/>
        <v>3.2797958845644765E-2</v>
      </c>
      <c r="CP33" s="69">
        <f t="shared" si="6"/>
        <v>-2.9069318867148572E-6</v>
      </c>
      <c r="CQ33" s="57">
        <f t="shared" si="7"/>
        <v>-0.941704527976987</v>
      </c>
      <c r="CR33" s="57">
        <f t="shared" si="8"/>
        <v>11.162957074111999</v>
      </c>
      <c r="CS33" s="69">
        <f t="shared" si="9"/>
        <v>-0.50000757987371658</v>
      </c>
      <c r="CT33" s="57">
        <f t="shared" si="10"/>
        <v>0.92540542806149739</v>
      </c>
      <c r="CU33" s="69">
        <f t="shared" si="11"/>
        <v>-0.49999892285299746</v>
      </c>
      <c r="CV33" s="57" t="str">
        <f t="shared" si="12"/>
        <v/>
      </c>
      <c r="CW33" s="69">
        <f t="shared" si="14"/>
        <v>-1.8168443906722644E-6</v>
      </c>
      <c r="CX33" s="69">
        <f t="shared" si="15"/>
        <v>1.1330632324338906E-5</v>
      </c>
      <c r="CY33" s="57">
        <f t="shared" si="13"/>
        <v>-0.99509364935269795</v>
      </c>
      <c r="CZ33" s="94"/>
      <c r="DA33" s="76">
        <f t="shared" si="16"/>
        <v>567.28577124241019</v>
      </c>
      <c r="DB33" s="76">
        <f t="shared" si="17"/>
        <v>181.6640690739423</v>
      </c>
    </row>
    <row r="34" spans="1:106">
      <c r="A34" s="94" t="s">
        <v>198</v>
      </c>
      <c r="B34" s="76">
        <v>18793.494395980022</v>
      </c>
      <c r="C34" s="76">
        <v>369.47416207000003</v>
      </c>
      <c r="D34" s="76">
        <v>36193.696300009993</v>
      </c>
      <c r="E34" s="76">
        <v>3526.7637972999983</v>
      </c>
      <c r="F34" s="76">
        <v>3268.2517818499991</v>
      </c>
      <c r="G34" s="76">
        <v>22246.111700010009</v>
      </c>
      <c r="H34" s="76">
        <v>835.96058403999939</v>
      </c>
      <c r="I34" s="66">
        <v>11.703195929999998</v>
      </c>
      <c r="J34" s="66">
        <v>17.11965458000002</v>
      </c>
      <c r="K34" s="76">
        <v>9.7297799999999981</v>
      </c>
      <c r="L34" s="66">
        <v>94.916873440000046</v>
      </c>
      <c r="M34" s="76">
        <v>303.71722101999978</v>
      </c>
      <c r="N34" s="66">
        <v>16.269399999999997</v>
      </c>
      <c r="O34" s="76">
        <v>15.16453946</v>
      </c>
      <c r="P34" s="76">
        <v>0.12930664000000003</v>
      </c>
      <c r="Q34" s="66">
        <v>1.0694032399999993</v>
      </c>
      <c r="R34" s="76"/>
      <c r="S34" s="76" t="s">
        <v>198</v>
      </c>
      <c r="T34" s="76">
        <v>0</v>
      </c>
      <c r="U34" s="76">
        <v>0.64191096353003951</v>
      </c>
      <c r="V34" s="76">
        <v>15.164520140488071</v>
      </c>
      <c r="W34" s="76">
        <v>0.14191065012152532</v>
      </c>
      <c r="X34" s="76">
        <v>0.14191065012152532</v>
      </c>
      <c r="Y34" s="76">
        <v>6.7323081389242187E-2</v>
      </c>
      <c r="Z34" s="76">
        <v>0.45853703197804191</v>
      </c>
      <c r="AA34" s="76">
        <v>44.888974739267496</v>
      </c>
      <c r="AB34" s="76">
        <v>0.12930723369857056</v>
      </c>
      <c r="AC34" s="76">
        <v>793.2337409148505</v>
      </c>
      <c r="AD34" s="76">
        <v>4.8648838360153421</v>
      </c>
      <c r="AE34" s="76">
        <v>18793.48792674256</v>
      </c>
      <c r="AF34" s="76">
        <v>40.697480264929105</v>
      </c>
      <c r="AG34" s="76">
        <v>26.048433585794388</v>
      </c>
      <c r="AH34" s="76">
        <v>1.7146635077873524</v>
      </c>
      <c r="AI34" s="76">
        <v>38.609322308003016</v>
      </c>
      <c r="AJ34" s="76">
        <v>0</v>
      </c>
      <c r="AK34" s="76">
        <v>285.16178653814035</v>
      </c>
      <c r="AL34" s="76">
        <v>285.16178653814035</v>
      </c>
      <c r="AM34" s="76">
        <v>151.85861907839504</v>
      </c>
      <c r="AN34" s="76">
        <v>0</v>
      </c>
      <c r="AO34" s="76">
        <v>6.6521754125121317</v>
      </c>
      <c r="AP34" s="76">
        <v>0</v>
      </c>
      <c r="AQ34" s="76">
        <v>13.135782622017544</v>
      </c>
      <c r="AR34" s="76">
        <v>0.11774111366479822</v>
      </c>
      <c r="AS34" s="76">
        <v>13.450109722934044</v>
      </c>
      <c r="AT34" s="76">
        <v>7.947232207956427E-2</v>
      </c>
      <c r="AU34" s="76">
        <v>369.47399465378305</v>
      </c>
      <c r="AV34" s="76">
        <v>0</v>
      </c>
      <c r="AW34" s="76">
        <v>863.12826508198521</v>
      </c>
      <c r="AX34" s="76">
        <v>33245.278987126985</v>
      </c>
      <c r="AY34" s="76">
        <v>3693.9218663741135</v>
      </c>
      <c r="AZ34" s="76">
        <v>36939.200853501105</v>
      </c>
      <c r="BA34" s="76">
        <v>0</v>
      </c>
      <c r="BB34" s="76">
        <v>16.568965277463327</v>
      </c>
      <c r="BC34" s="76">
        <v>122.05653144066534</v>
      </c>
      <c r="BD34" s="76">
        <v>122.56097654052499</v>
      </c>
      <c r="BE34" s="76">
        <v>78.670573213126346</v>
      </c>
      <c r="BF34" s="76">
        <v>32.154797664346312</v>
      </c>
      <c r="BG34" s="76">
        <v>183.47385642520535</v>
      </c>
      <c r="BH34" s="76">
        <v>71.136362090687143</v>
      </c>
      <c r="BI34" s="76">
        <v>0</v>
      </c>
      <c r="BJ34" s="76">
        <v>39.539890407841852</v>
      </c>
      <c r="BK34" s="76">
        <v>3526.8394597320062</v>
      </c>
      <c r="BL34" s="76">
        <v>3268.3273789474806</v>
      </c>
      <c r="BM34" s="76">
        <v>258.51208078452578</v>
      </c>
      <c r="BN34" s="76">
        <v>0.41459755719064922</v>
      </c>
      <c r="BO34" s="76">
        <v>0.54604118185375639</v>
      </c>
      <c r="BP34" s="76">
        <v>1198.4829399906307</v>
      </c>
      <c r="BQ34" s="76">
        <v>23.542374821982445</v>
      </c>
      <c r="BR34" s="76">
        <v>240.94270463775305</v>
      </c>
      <c r="BS34" s="76">
        <v>50.732910678968445</v>
      </c>
      <c r="BT34" s="76">
        <v>24.561722111586935</v>
      </c>
      <c r="BU34" s="76">
        <v>604.04975531032767</v>
      </c>
      <c r="BV34" s="76">
        <v>12.072400228455335</v>
      </c>
      <c r="BW34" s="76">
        <v>234.56273835325757</v>
      </c>
      <c r="BX34" s="76">
        <v>355.18575248444421</v>
      </c>
      <c r="BY34" s="76">
        <v>8.2738305776120615</v>
      </c>
      <c r="BZ34" s="76">
        <v>22386.845411340622</v>
      </c>
      <c r="CA34" s="76">
        <v>1.0277301233681606</v>
      </c>
      <c r="CB34" s="76">
        <v>468.82061087941997</v>
      </c>
      <c r="CC34" s="76">
        <v>1.0025821351874264</v>
      </c>
      <c r="CD34" s="76">
        <v>65.417948259137702</v>
      </c>
      <c r="CE34" s="76">
        <v>0</v>
      </c>
      <c r="CF34" s="76">
        <v>1.0262836448012749</v>
      </c>
      <c r="CG34" s="76">
        <v>835.96048905019472</v>
      </c>
      <c r="CH34" s="76">
        <v>173.8045535629422</v>
      </c>
      <c r="CI34" s="40"/>
      <c r="CJ34" s="69">
        <f t="shared" si="0"/>
        <v>-3.4422749305733292E-7</v>
      </c>
      <c r="CK34" s="69">
        <f t="shared" si="1"/>
        <v>-4.5312022914961186E-7</v>
      </c>
      <c r="CL34" s="69">
        <f t="shared" si="2"/>
        <v>2.0597635215580497E-2</v>
      </c>
      <c r="CM34" s="69">
        <f t="shared" si="3"/>
        <v>2.1453784930487245E-5</v>
      </c>
      <c r="CN34" s="69">
        <f t="shared" si="4"/>
        <v>2.3130744669459153E-5</v>
      </c>
      <c r="CO34" s="69">
        <f t="shared" si="5"/>
        <v>6.3262161598581597E-3</v>
      </c>
      <c r="CP34" s="69">
        <f t="shared" si="6"/>
        <v>-1.136295256967003E-7</v>
      </c>
      <c r="CQ34" s="57">
        <f t="shared" si="7"/>
        <v>-0.98787419684585887</v>
      </c>
      <c r="CR34" s="57">
        <f t="shared" si="8"/>
        <v>1.6220724565149167</v>
      </c>
      <c r="CS34" s="69">
        <f t="shared" si="9"/>
        <v>-0.50000063351737212</v>
      </c>
      <c r="CT34" s="57">
        <f t="shared" si="10"/>
        <v>2.004331855899153</v>
      </c>
      <c r="CU34" s="69">
        <f t="shared" si="11"/>
        <v>-0.49999997178824723</v>
      </c>
      <c r="CV34" s="57">
        <f t="shared" si="12"/>
        <v>-0.17328790717948747</v>
      </c>
      <c r="CW34" s="69">
        <f t="shared" si="14"/>
        <v>-1.2739926577232155E-6</v>
      </c>
      <c r="CX34" s="69">
        <f t="shared" si="15"/>
        <v>4.5914004921010547E-6</v>
      </c>
      <c r="CY34" s="57">
        <f t="shared" si="13"/>
        <v>-0.92568535505880434</v>
      </c>
      <c r="CZ34" s="94"/>
      <c r="DA34" s="76">
        <f t="shared" si="16"/>
        <v>745.50455349111144</v>
      </c>
      <c r="DB34" s="76">
        <f t="shared" si="17"/>
        <v>140.733711330613</v>
      </c>
    </row>
    <row r="35" spans="1:106">
      <c r="A35" s="94" t="s">
        <v>199</v>
      </c>
      <c r="B35" s="76">
        <v>6280.6999999999989</v>
      </c>
      <c r="C35" s="76">
        <v>145.30000000000001</v>
      </c>
      <c r="D35" s="76">
        <v>33985.066999999995</v>
      </c>
      <c r="E35" s="76">
        <v>3586.482</v>
      </c>
      <c r="F35" s="76">
        <v>2678.1051000000002</v>
      </c>
      <c r="G35" s="76">
        <v>40478.376000000004</v>
      </c>
      <c r="H35" s="76">
        <v>612.5</v>
      </c>
      <c r="I35" s="66">
        <v>7.8095159999999997E-2</v>
      </c>
      <c r="J35" s="66">
        <v>2.3428629999999999E-2</v>
      </c>
      <c r="K35" s="76"/>
      <c r="L35" s="66">
        <v>1.3626406100000001</v>
      </c>
      <c r="M35" s="76">
        <v>173.6</v>
      </c>
      <c r="N35" s="66"/>
      <c r="O35" s="76">
        <v>1.2495159999999998E-2</v>
      </c>
      <c r="P35" s="76"/>
      <c r="Q35" s="66">
        <v>1.5356680000000001E-2</v>
      </c>
      <c r="R35" s="76"/>
      <c r="S35" s="76" t="s">
        <v>199</v>
      </c>
      <c r="T35" s="76">
        <v>0.20668254992125307</v>
      </c>
      <c r="U35" s="76">
        <v>0.41619394165514439</v>
      </c>
      <c r="V35" s="76">
        <v>1.2495150265872234E-2</v>
      </c>
      <c r="W35" s="76">
        <v>0.25284492937968278</v>
      </c>
      <c r="X35" s="76">
        <v>0.23782837489019068</v>
      </c>
      <c r="Y35" s="76">
        <v>0.46901180594487341</v>
      </c>
      <c r="Z35" s="76">
        <v>9.9091248604052967E-2</v>
      </c>
      <c r="AA35" s="76">
        <v>0.8581886434148972</v>
      </c>
      <c r="AB35" s="76">
        <v>0</v>
      </c>
      <c r="AC35" s="76">
        <v>11.649770573416344</v>
      </c>
      <c r="AD35" s="76">
        <v>0</v>
      </c>
      <c r="AE35" s="76">
        <v>6280.6940184231398</v>
      </c>
      <c r="AF35" s="76">
        <v>0.80972242221339663</v>
      </c>
      <c r="AG35" s="76">
        <v>13.119603701847319</v>
      </c>
      <c r="AH35" s="76">
        <v>0.48752581097994352</v>
      </c>
      <c r="AI35" s="76">
        <v>0.38505151019628847</v>
      </c>
      <c r="AJ35" s="76">
        <v>0.11890831761603195</v>
      </c>
      <c r="AK35" s="76">
        <v>4.5388467413809321</v>
      </c>
      <c r="AL35" s="76">
        <v>4.5388467413809321</v>
      </c>
      <c r="AM35" s="76">
        <v>86.799924654986583</v>
      </c>
      <c r="AN35" s="76">
        <v>0</v>
      </c>
      <c r="AO35" s="76">
        <v>9.5388940780627856</v>
      </c>
      <c r="AP35" s="76">
        <v>0.11324706839391521</v>
      </c>
      <c r="AQ35" s="76">
        <v>3.1709757384102049</v>
      </c>
      <c r="AR35" s="76">
        <v>0.27151749166987982</v>
      </c>
      <c r="AS35" s="76">
        <v>0.42469487198458739</v>
      </c>
      <c r="AT35" s="76">
        <v>5.0949656228831817E-2</v>
      </c>
      <c r="AU35" s="76">
        <v>145.30010953631287</v>
      </c>
      <c r="AV35" s="76">
        <v>0</v>
      </c>
      <c r="AW35" s="76">
        <v>627.3548615210791</v>
      </c>
      <c r="AX35" s="76">
        <v>30608.261587027569</v>
      </c>
      <c r="AY35" s="76">
        <v>3400.9182456152612</v>
      </c>
      <c r="AZ35" s="76">
        <v>34009.179832642832</v>
      </c>
      <c r="BA35" s="76">
        <v>8.4494315592879041E-4</v>
      </c>
      <c r="BB35" s="76">
        <v>17.901390387826073</v>
      </c>
      <c r="BC35" s="76">
        <v>94.437855421881963</v>
      </c>
      <c r="BD35" s="76">
        <v>179.9171865668645</v>
      </c>
      <c r="BE35" s="76">
        <v>361.64947994598663</v>
      </c>
      <c r="BF35" s="76">
        <v>2.4708520334882089</v>
      </c>
      <c r="BG35" s="76">
        <v>44.087918850730567</v>
      </c>
      <c r="BH35" s="76">
        <v>69.100841052155872</v>
      </c>
      <c r="BI35" s="76">
        <v>2.3786666711861422</v>
      </c>
      <c r="BJ35" s="76">
        <v>10.652913100635482</v>
      </c>
      <c r="BK35" s="76">
        <v>3586.4897522287074</v>
      </c>
      <c r="BL35" s="76">
        <v>2678.1127127894533</v>
      </c>
      <c r="BM35" s="76">
        <v>908.37703943925465</v>
      </c>
      <c r="BN35" s="76">
        <v>24.652190291947075</v>
      </c>
      <c r="BO35" s="76">
        <v>0.66274543670805819</v>
      </c>
      <c r="BP35" s="76">
        <v>649.23280684535155</v>
      </c>
      <c r="BQ35" s="76">
        <v>4.8537421209565856</v>
      </c>
      <c r="BR35" s="76">
        <v>290.88131197671925</v>
      </c>
      <c r="BS35" s="76">
        <v>10.498642482404367</v>
      </c>
      <c r="BT35" s="76">
        <v>10.164043279816134</v>
      </c>
      <c r="BU35" s="76">
        <v>727.06863308365985</v>
      </c>
      <c r="BV35" s="76">
        <v>11.360417287679844</v>
      </c>
      <c r="BW35" s="76">
        <v>159.31323003422668</v>
      </c>
      <c r="BX35" s="76">
        <v>198.93706507713421</v>
      </c>
      <c r="BY35" s="76">
        <v>17.069775084464585</v>
      </c>
      <c r="BZ35" s="76">
        <v>40475.57525824698</v>
      </c>
      <c r="CA35" s="76">
        <v>1.0441601796625388</v>
      </c>
      <c r="CB35" s="76">
        <v>1157.5406246234234</v>
      </c>
      <c r="CC35" s="76">
        <v>8.7982630376806759E-2</v>
      </c>
      <c r="CD35" s="76">
        <v>93.191242959194511</v>
      </c>
      <c r="CE35" s="76">
        <v>0</v>
      </c>
      <c r="CF35" s="76">
        <v>2.78184865094727</v>
      </c>
      <c r="CG35" s="76">
        <v>612.49993783406921</v>
      </c>
      <c r="CH35" s="76">
        <v>286.29519606384565</v>
      </c>
      <c r="CI35" s="40"/>
      <c r="CJ35" s="69">
        <f t="shared" ref="CJ35:CJ61" si="18">+IF(B35=0,"",(AE35-B35)/B35)</f>
        <v>-9.5237423521027615E-7</v>
      </c>
      <c r="CK35" s="69">
        <f t="shared" ref="CK35:CK61" si="19">IF(C35=0,"",(AU35-C35)/C35)</f>
        <v>7.5386313050723591E-7</v>
      </c>
      <c r="CL35" s="69">
        <f t="shared" ref="CL35:CL61" si="20">IF(D35=0,"",(AZ35-D35)/D35)</f>
        <v>7.0951258218314016E-4</v>
      </c>
      <c r="CM35" s="69">
        <f t="shared" ref="CM35:CM61" si="21">IF(E35=0,"",(BK35-E35)/E35)</f>
        <v>2.161513345788893E-6</v>
      </c>
      <c r="CN35" s="69">
        <f t="shared" ref="CN35:CN61" si="22">IF(F35=0,"",(BL35-F35)/F35)</f>
        <v>2.8426029482956088E-6</v>
      </c>
      <c r="CO35" s="69">
        <f t="shared" ref="CO35:CO61" si="23">IF(G35=0,"",(BZ35-G35)/G35)</f>
        <v>-6.9191060259540544E-5</v>
      </c>
      <c r="CP35" s="69">
        <f t="shared" ref="CP35:CP61" si="24">IF(H35=0,"",(CG35-H35)/H35)</f>
        <v>-1.0149539720055609E-7</v>
      </c>
      <c r="CQ35" s="57">
        <f t="shared" ref="CQ35:CQ54" si="25">IF(I35=0,"",(X35-I35)/I35)</f>
        <v>2.0453663823749215</v>
      </c>
      <c r="CR35" s="57">
        <f t="shared" ref="CR35:CR54" si="26">IF(J35=0,"",(AA35-J35)/J35)</f>
        <v>35.629911497808337</v>
      </c>
      <c r="CS35" s="69" t="str">
        <f t="shared" ref="CS35:CS54" si="27">IF(K35=0,"",(AD35-K35)/K35)</f>
        <v/>
      </c>
      <c r="CT35" s="57">
        <f t="shared" ref="CT35:CT54" si="28">IF(L35=0,"",(AL35-L35)/L35)</f>
        <v>2.3309199124638829</v>
      </c>
      <c r="CU35" s="69">
        <f t="shared" ref="CU35:CU54" si="29">IF(M35=0,"",(AM35-M35)/M35)</f>
        <v>-0.50000043401505423</v>
      </c>
      <c r="CV35" s="57" t="str">
        <f t="shared" ref="CV35:CV54" si="30">IF(N35=0,"",(AS35-N35)/N35)</f>
        <v/>
      </c>
      <c r="CW35" s="69">
        <f t="shared" si="14"/>
        <v>-7.7903186227746294E-7</v>
      </c>
      <c r="CX35" s="69" t="str">
        <f t="shared" si="15"/>
        <v/>
      </c>
      <c r="CY35" s="57">
        <f t="shared" ref="CY35:CY61" si="31">IF(Q35=0,"",(AT35-Q35)/Q35)</f>
        <v>2.3177520290083411</v>
      </c>
      <c r="CZ35" s="94"/>
      <c r="DA35" s="76">
        <f t="shared" si="16"/>
        <v>24.11283264283702</v>
      </c>
      <c r="DB35" s="76">
        <f t="shared" si="17"/>
        <v>-2.8007417530243401</v>
      </c>
    </row>
    <row r="36" spans="1:106">
      <c r="A36" s="94" t="s">
        <v>200</v>
      </c>
      <c r="B36" s="76">
        <v>10139.389275000005</v>
      </c>
      <c r="C36" s="76">
        <v>877.28468800000053</v>
      </c>
      <c r="D36" s="76">
        <v>51550.038350000017</v>
      </c>
      <c r="E36" s="76">
        <v>8622.8116693800075</v>
      </c>
      <c r="F36" s="76">
        <v>6005.5876585099968</v>
      </c>
      <c r="G36" s="76">
        <v>88255.603727429974</v>
      </c>
      <c r="H36" s="76">
        <v>857.04253301999961</v>
      </c>
      <c r="I36" s="66">
        <v>8.5849653399999983</v>
      </c>
      <c r="J36" s="66">
        <v>7.9068730800000031</v>
      </c>
      <c r="K36" s="76">
        <v>1.8747E-2</v>
      </c>
      <c r="L36" s="66">
        <v>55.372203320000018</v>
      </c>
      <c r="M36" s="76">
        <v>354.8505411999999</v>
      </c>
      <c r="N36" s="66"/>
      <c r="O36" s="76">
        <v>2.9871869899999997</v>
      </c>
      <c r="P36" s="76">
        <v>3.9146960000000001E-2</v>
      </c>
      <c r="Q36" s="66">
        <v>0.31233391999999999</v>
      </c>
      <c r="R36" s="76"/>
      <c r="S36" s="76" t="s">
        <v>200</v>
      </c>
      <c r="T36" s="76">
        <v>0</v>
      </c>
      <c r="U36" s="76">
        <v>0</v>
      </c>
      <c r="V36" s="76">
        <v>2.9871830701086273</v>
      </c>
      <c r="W36" s="76">
        <v>0</v>
      </c>
      <c r="X36" s="76">
        <v>0</v>
      </c>
      <c r="Y36" s="76">
        <v>0</v>
      </c>
      <c r="Z36" s="76">
        <v>0</v>
      </c>
      <c r="AA36" s="76">
        <v>7.4404174945031611</v>
      </c>
      <c r="AB36" s="76">
        <v>3.914703596027902E-2</v>
      </c>
      <c r="AC36" s="76">
        <v>304.26821390312114</v>
      </c>
      <c r="AD36" s="76">
        <v>9.3721636435788128E-3</v>
      </c>
      <c r="AE36" s="76">
        <v>10139.388940793113</v>
      </c>
      <c r="AF36" s="76">
        <v>7.1031905760628993</v>
      </c>
      <c r="AG36" s="76">
        <v>17.298967894979189</v>
      </c>
      <c r="AH36" s="76">
        <v>0.14618204879016733</v>
      </c>
      <c r="AI36" s="76">
        <v>6.193763166895442</v>
      </c>
      <c r="AJ36" s="76">
        <v>0</v>
      </c>
      <c r="AK36" s="76">
        <v>121.89405383083123</v>
      </c>
      <c r="AL36" s="76">
        <v>121.89405383083123</v>
      </c>
      <c r="AM36" s="76">
        <v>177.42527708659688</v>
      </c>
      <c r="AN36" s="76">
        <v>0</v>
      </c>
      <c r="AO36" s="76">
        <v>11.26034687706157</v>
      </c>
      <c r="AP36" s="76">
        <v>0</v>
      </c>
      <c r="AQ36" s="76">
        <v>0</v>
      </c>
      <c r="AR36" s="76">
        <v>0</v>
      </c>
      <c r="AS36" s="76">
        <v>0</v>
      </c>
      <c r="AT36" s="76">
        <v>0</v>
      </c>
      <c r="AU36" s="76">
        <v>877.28505859306563</v>
      </c>
      <c r="AV36" s="76">
        <v>0</v>
      </c>
      <c r="AW36" s="76">
        <v>874.34127760433671</v>
      </c>
      <c r="AX36" s="76">
        <v>45861.993705334418</v>
      </c>
      <c r="AY36" s="76">
        <v>5095.7773403936353</v>
      </c>
      <c r="AZ36" s="76">
        <v>50957.771045728041</v>
      </c>
      <c r="BA36" s="76">
        <v>0</v>
      </c>
      <c r="BB36" s="76">
        <v>21.086584979236754</v>
      </c>
      <c r="BC36" s="76">
        <v>342.5671828279647</v>
      </c>
      <c r="BD36" s="76">
        <v>211.23645871685841</v>
      </c>
      <c r="BE36" s="76">
        <v>199.80622065966287</v>
      </c>
      <c r="BF36" s="76">
        <v>11.824052751806365</v>
      </c>
      <c r="BG36" s="76">
        <v>267.14579011930311</v>
      </c>
      <c r="BH36" s="76">
        <v>171.06020724952182</v>
      </c>
      <c r="BI36" s="76">
        <v>0</v>
      </c>
      <c r="BJ36" s="76">
        <v>28.245433852563529</v>
      </c>
      <c r="BK36" s="76">
        <v>8622.941613941688</v>
      </c>
      <c r="BL36" s="76">
        <v>6005.7146317377237</v>
      </c>
      <c r="BM36" s="76">
        <v>2617.2269822039611</v>
      </c>
      <c r="BN36" s="76">
        <v>1.0927649817843065E-2</v>
      </c>
      <c r="BO36" s="76">
        <v>1.6157535866444002</v>
      </c>
      <c r="BP36" s="76">
        <v>3339.1570940783258</v>
      </c>
      <c r="BQ36" s="76">
        <v>1.1570594751897294E-2</v>
      </c>
      <c r="BR36" s="76">
        <v>127.37859366708336</v>
      </c>
      <c r="BS36" s="76">
        <v>33.048235803593535</v>
      </c>
      <c r="BT36" s="76">
        <v>10.351893954495292</v>
      </c>
      <c r="BU36" s="76">
        <v>317.76710313859462</v>
      </c>
      <c r="BV36" s="76">
        <v>13.590627830484491</v>
      </c>
      <c r="BW36" s="76">
        <v>521.83496804754827</v>
      </c>
      <c r="BX36" s="76">
        <v>609.29708868223952</v>
      </c>
      <c r="BY36" s="76">
        <v>24.592515073810048</v>
      </c>
      <c r="BZ36" s="76">
        <v>87921.725516410414</v>
      </c>
      <c r="CA36" s="76">
        <v>0.16794926671373614</v>
      </c>
      <c r="CB36" s="76">
        <v>1809.0762104959849</v>
      </c>
      <c r="CC36" s="76">
        <v>0</v>
      </c>
      <c r="CD36" s="76">
        <v>111.7299390049686</v>
      </c>
      <c r="CE36" s="76">
        <v>0</v>
      </c>
      <c r="CF36" s="76">
        <v>8.8158812997372701E-2</v>
      </c>
      <c r="CG36" s="76">
        <v>857.04257951058526</v>
      </c>
      <c r="CH36" s="76">
        <v>347.55622997396461</v>
      </c>
      <c r="CI36" s="40"/>
      <c r="CJ36" s="69">
        <f t="shared" si="18"/>
        <v>-3.2961244813076632E-8</v>
      </c>
      <c r="CK36" s="69">
        <f t="shared" si="19"/>
        <v>4.2243193135436986E-7</v>
      </c>
      <c r="CL36" s="69">
        <f t="shared" si="20"/>
        <v>-1.1489172912942672E-2</v>
      </c>
      <c r="CM36" s="69">
        <f t="shared" si="21"/>
        <v>1.5069859654011749E-5</v>
      </c>
      <c r="CN36" s="69">
        <f t="shared" si="22"/>
        <v>2.1142515095420942E-5</v>
      </c>
      <c r="CO36" s="69">
        <f t="shared" si="23"/>
        <v>-3.7830822850718412E-3</v>
      </c>
      <c r="CP36" s="69">
        <f t="shared" si="24"/>
        <v>5.4245365725638297E-8</v>
      </c>
      <c r="CQ36" s="57">
        <f t="shared" si="25"/>
        <v>-1</v>
      </c>
      <c r="CR36" s="57">
        <f t="shared" si="26"/>
        <v>-5.899368571840561E-2</v>
      </c>
      <c r="CS36" s="69">
        <f t="shared" si="27"/>
        <v>-0.50007128374786292</v>
      </c>
      <c r="CT36" s="57">
        <f t="shared" si="28"/>
        <v>1.201358200005092</v>
      </c>
      <c r="CU36" s="69">
        <f t="shared" si="29"/>
        <v>-0.49999998172019999</v>
      </c>
      <c r="CV36" s="57" t="str">
        <f t="shared" si="30"/>
        <v/>
      </c>
      <c r="CW36" s="69">
        <f t="shared" si="14"/>
        <v>-1.3122350175954965E-6</v>
      </c>
      <c r="CX36" s="69">
        <f t="shared" si="15"/>
        <v>1.9403876831862159E-6</v>
      </c>
      <c r="CY36" s="57">
        <f t="shared" si="31"/>
        <v>-1</v>
      </c>
      <c r="CZ36" s="94"/>
      <c r="DA36" s="76">
        <f t="shared" si="16"/>
        <v>-592.26730427197617</v>
      </c>
      <c r="DB36" s="76">
        <f t="shared" si="17"/>
        <v>-333.87821101956069</v>
      </c>
    </row>
    <row r="37" spans="1:106">
      <c r="A37" s="94" t="s">
        <v>201</v>
      </c>
      <c r="B37" s="76">
        <v>17690.017110000004</v>
      </c>
      <c r="C37" s="76">
        <v>555.01798508000013</v>
      </c>
      <c r="D37" s="76">
        <v>22281.487000000012</v>
      </c>
      <c r="E37" s="76">
        <v>2786.6469905999993</v>
      </c>
      <c r="F37" s="76">
        <v>2342.1830468099997</v>
      </c>
      <c r="G37" s="76">
        <v>33058.210999999988</v>
      </c>
      <c r="H37" s="76">
        <v>575.67148550000002</v>
      </c>
      <c r="I37" s="66">
        <v>5.176282389999999</v>
      </c>
      <c r="J37" s="66">
        <v>4.1141869099999981</v>
      </c>
      <c r="K37" s="76"/>
      <c r="L37" s="66">
        <v>47.793894829999992</v>
      </c>
      <c r="M37" s="76">
        <v>149.30800000000002</v>
      </c>
      <c r="N37" s="66"/>
      <c r="O37" s="76">
        <v>1.3154886100000001</v>
      </c>
      <c r="P37" s="76">
        <v>3.7619019999999996E-2</v>
      </c>
      <c r="Q37" s="66">
        <v>0.15281473999999998</v>
      </c>
      <c r="R37" s="76"/>
      <c r="S37" s="76" t="s">
        <v>201</v>
      </c>
      <c r="T37" s="76">
        <v>0</v>
      </c>
      <c r="U37" s="76">
        <v>0</v>
      </c>
      <c r="V37" s="76">
        <v>1.3156585385697341</v>
      </c>
      <c r="W37" s="76">
        <v>0</v>
      </c>
      <c r="X37" s="76">
        <v>0</v>
      </c>
      <c r="Y37" s="76">
        <v>0</v>
      </c>
      <c r="Z37" s="76">
        <v>0</v>
      </c>
      <c r="AA37" s="76">
        <v>13.638586138251515</v>
      </c>
      <c r="AB37" s="76">
        <v>3.7630504452771441E-2</v>
      </c>
      <c r="AC37" s="76">
        <v>591.97986943454043</v>
      </c>
      <c r="AD37" s="76">
        <v>0</v>
      </c>
      <c r="AE37" s="76">
        <v>17692.189979028008</v>
      </c>
      <c r="AF37" s="76">
        <v>0</v>
      </c>
      <c r="AG37" s="76">
        <v>5.414817571957717</v>
      </c>
      <c r="AH37" s="76">
        <v>0</v>
      </c>
      <c r="AI37" s="76">
        <v>0</v>
      </c>
      <c r="AJ37" s="76">
        <v>0</v>
      </c>
      <c r="AK37" s="76">
        <v>199.23097664895016</v>
      </c>
      <c r="AL37" s="76">
        <v>199.23097664895016</v>
      </c>
      <c r="AM37" s="76">
        <v>74.653957424372166</v>
      </c>
      <c r="AN37" s="76">
        <v>0</v>
      </c>
      <c r="AO37" s="76">
        <v>3.997286895312151</v>
      </c>
      <c r="AP37" s="76">
        <v>0</v>
      </c>
      <c r="AQ37" s="76">
        <v>0</v>
      </c>
      <c r="AR37" s="76">
        <v>0</v>
      </c>
      <c r="AS37" s="76">
        <v>0</v>
      </c>
      <c r="AT37" s="76">
        <v>0</v>
      </c>
      <c r="AU37" s="76">
        <v>555.18803133008146</v>
      </c>
      <c r="AV37" s="76">
        <v>0</v>
      </c>
      <c r="AW37" s="76">
        <v>581.14068267310427</v>
      </c>
      <c r="AX37" s="76">
        <v>19875.901822705626</v>
      </c>
      <c r="AY37" s="76">
        <v>2208.4336236562331</v>
      </c>
      <c r="AZ37" s="76">
        <v>22084.335446361856</v>
      </c>
      <c r="BA37" s="76">
        <v>0</v>
      </c>
      <c r="BB37" s="76">
        <v>7.2569584764531356</v>
      </c>
      <c r="BC37" s="76">
        <v>110.13238748133625</v>
      </c>
      <c r="BD37" s="76">
        <v>163.21701544030535</v>
      </c>
      <c r="BE37" s="76">
        <v>67.185462435228771</v>
      </c>
      <c r="BF37" s="76">
        <v>17.342513961736579</v>
      </c>
      <c r="BG37" s="76">
        <v>114.97374626576716</v>
      </c>
      <c r="BH37" s="76">
        <v>60.798636935410116</v>
      </c>
      <c r="BI37" s="76">
        <v>0</v>
      </c>
      <c r="BJ37" s="76">
        <v>10.371607572703249</v>
      </c>
      <c r="BK37" s="76">
        <v>2786.7276653301642</v>
      </c>
      <c r="BL37" s="76">
        <v>2342.2610618626254</v>
      </c>
      <c r="BM37" s="76">
        <v>444.4666034675397</v>
      </c>
      <c r="BN37" s="76">
        <v>0</v>
      </c>
      <c r="BO37" s="76">
        <v>0.50118958416016601</v>
      </c>
      <c r="BP37" s="76">
        <v>1049.45247012859</v>
      </c>
      <c r="BQ37" s="76">
        <v>0</v>
      </c>
      <c r="BR37" s="76">
        <v>127.88751797127377</v>
      </c>
      <c r="BS37" s="76">
        <v>32.354818417136542</v>
      </c>
      <c r="BT37" s="76">
        <v>15.059729947683213</v>
      </c>
      <c r="BU37" s="76">
        <v>319.36761095807356</v>
      </c>
      <c r="BV37" s="76">
        <v>18.251979206385197</v>
      </c>
      <c r="BW37" s="76">
        <v>173.62895018199256</v>
      </c>
      <c r="BX37" s="76">
        <v>235.57608442117092</v>
      </c>
      <c r="BY37" s="76">
        <v>7.6283356003615639</v>
      </c>
      <c r="BZ37" s="76">
        <v>32930.663277723128</v>
      </c>
      <c r="CA37" s="76">
        <v>0</v>
      </c>
      <c r="CB37" s="76">
        <v>678.55660641720931</v>
      </c>
      <c r="CC37" s="76">
        <v>0</v>
      </c>
      <c r="CD37" s="76">
        <v>46.675413534584273</v>
      </c>
      <c r="CE37" s="76">
        <v>0</v>
      </c>
      <c r="CF37" s="76">
        <v>0.19129337921057879</v>
      </c>
      <c r="CG37" s="76">
        <v>575.72603986199056</v>
      </c>
      <c r="CH37" s="76">
        <v>124.07496883513014</v>
      </c>
      <c r="CI37" s="40"/>
      <c r="CJ37" s="69">
        <f t="shared" si="18"/>
        <v>1.2283023891339429E-4</v>
      </c>
      <c r="CK37" s="69">
        <f t="shared" si="19"/>
        <v>3.0637971138325711E-4</v>
      </c>
      <c r="CL37" s="69">
        <f t="shared" si="20"/>
        <v>-8.8482224565243628E-3</v>
      </c>
      <c r="CM37" s="69">
        <f t="shared" si="21"/>
        <v>2.8950466434046195E-5</v>
      </c>
      <c r="CN37" s="69">
        <f t="shared" si="22"/>
        <v>3.3308691535421307E-5</v>
      </c>
      <c r="CO37" s="69">
        <f t="shared" si="23"/>
        <v>-3.8582766102152498E-3</v>
      </c>
      <c r="CP37" s="69">
        <f t="shared" si="24"/>
        <v>9.4766482906751852E-5</v>
      </c>
      <c r="CQ37" s="57">
        <f t="shared" si="25"/>
        <v>-1</v>
      </c>
      <c r="CR37" s="57">
        <f t="shared" si="26"/>
        <v>2.3150137406497953</v>
      </c>
      <c r="CS37" s="69" t="str">
        <f t="shared" si="27"/>
        <v/>
      </c>
      <c r="CT37" s="57">
        <f t="shared" si="28"/>
        <v>3.168544483717068</v>
      </c>
      <c r="CU37" s="69">
        <f t="shared" si="29"/>
        <v>-0.50000028515302497</v>
      </c>
      <c r="CV37" s="57" t="str">
        <f t="shared" si="30"/>
        <v/>
      </c>
      <c r="CW37" s="69">
        <f t="shared" si="14"/>
        <v>1.2917524974547602E-4</v>
      </c>
      <c r="CX37" s="69">
        <f t="shared" si="15"/>
        <v>3.052831459045037E-4</v>
      </c>
      <c r="CY37" s="57">
        <f t="shared" si="31"/>
        <v>-1</v>
      </c>
      <c r="CZ37" s="94"/>
      <c r="DA37" s="76">
        <f t="shared" si="16"/>
        <v>-197.15155363815575</v>
      </c>
      <c r="DB37" s="76">
        <f t="shared" si="17"/>
        <v>-127.54772227686044</v>
      </c>
    </row>
    <row r="38" spans="1:106">
      <c r="A38" s="94" t="s">
        <v>202</v>
      </c>
      <c r="B38" s="76">
        <v>5223.0096999999996</v>
      </c>
      <c r="C38" s="76">
        <v>60.129070000000006</v>
      </c>
      <c r="D38" s="76">
        <v>3999.3880000000004</v>
      </c>
      <c r="E38" s="76">
        <v>892.84891300000004</v>
      </c>
      <c r="F38" s="76">
        <v>819.26751049999996</v>
      </c>
      <c r="G38" s="76">
        <v>2547.7530000000002</v>
      </c>
      <c r="H38" s="76">
        <v>261.99834099999998</v>
      </c>
      <c r="I38" s="66">
        <v>2.7061549</v>
      </c>
      <c r="J38" s="66">
        <v>4.83411437</v>
      </c>
      <c r="K38" s="76">
        <v>2.9972919999999998</v>
      </c>
      <c r="L38" s="66">
        <v>31.342131010000003</v>
      </c>
      <c r="M38" s="76">
        <v>40.795450220000006</v>
      </c>
      <c r="N38" s="66">
        <v>2.3406374999999997</v>
      </c>
      <c r="O38" s="76">
        <v>2.3099237400000003</v>
      </c>
      <c r="P38" s="76">
        <v>1.8242319999999999E-2</v>
      </c>
      <c r="Q38" s="66">
        <v>0.39692293000000012</v>
      </c>
      <c r="R38" s="76"/>
      <c r="S38" s="76" t="s">
        <v>202</v>
      </c>
      <c r="T38" s="76">
        <v>0</v>
      </c>
      <c r="U38" s="76">
        <v>0.76472172976759989</v>
      </c>
      <c r="V38" s="76">
        <v>2.3098608487373111</v>
      </c>
      <c r="W38" s="76">
        <v>4.4337418947495828E-2</v>
      </c>
      <c r="X38" s="76">
        <v>4.4337418947495828E-2</v>
      </c>
      <c r="Y38" s="76">
        <v>1.7869632720944467E-2</v>
      </c>
      <c r="Z38" s="76">
        <v>0</v>
      </c>
      <c r="AA38" s="76">
        <v>20.425929588352187</v>
      </c>
      <c r="AB38" s="76">
        <v>1.8241792371429331E-2</v>
      </c>
      <c r="AC38" s="76">
        <v>7969.2779114174027</v>
      </c>
      <c r="AD38" s="76">
        <v>1.4985918805487308</v>
      </c>
      <c r="AE38" s="76">
        <v>5222.9579986485751</v>
      </c>
      <c r="AF38" s="76">
        <v>17.125097943805432</v>
      </c>
      <c r="AG38" s="76">
        <v>74.662671340883676</v>
      </c>
      <c r="AH38" s="76">
        <v>0.47300615998026813</v>
      </c>
      <c r="AI38" s="76">
        <v>18.578653001967325</v>
      </c>
      <c r="AJ38" s="76">
        <v>0</v>
      </c>
      <c r="AK38" s="76">
        <v>116.63328223666942</v>
      </c>
      <c r="AL38" s="76">
        <v>116.63328223666942</v>
      </c>
      <c r="AM38" s="76">
        <v>20.397408940432133</v>
      </c>
      <c r="AN38" s="76">
        <v>0</v>
      </c>
      <c r="AO38" s="76">
        <v>0.8982953062616984</v>
      </c>
      <c r="AP38" s="76">
        <v>0</v>
      </c>
      <c r="AQ38" s="76">
        <v>0</v>
      </c>
      <c r="AR38" s="76">
        <v>0.30666519925527858</v>
      </c>
      <c r="AS38" s="76">
        <v>0</v>
      </c>
      <c r="AT38" s="76">
        <v>0</v>
      </c>
      <c r="AU38" s="76">
        <v>60.129083457288253</v>
      </c>
      <c r="AV38" s="76">
        <v>0</v>
      </c>
      <c r="AW38" s="76">
        <v>345.84241187629823</v>
      </c>
      <c r="AX38" s="76">
        <v>3778.1621162607462</v>
      </c>
      <c r="AY38" s="76">
        <v>419.79520568572059</v>
      </c>
      <c r="AZ38" s="76">
        <v>4197.9573219464673</v>
      </c>
      <c r="BA38" s="76">
        <v>0</v>
      </c>
      <c r="BB38" s="76">
        <v>4.5256377410529733</v>
      </c>
      <c r="BC38" s="76">
        <v>16.331603924447602</v>
      </c>
      <c r="BD38" s="76">
        <v>21.527568162913269</v>
      </c>
      <c r="BE38" s="76">
        <v>13.141266854169773</v>
      </c>
      <c r="BF38" s="76">
        <v>10.582104113582112</v>
      </c>
      <c r="BG38" s="76">
        <v>39.820941072769074</v>
      </c>
      <c r="BH38" s="76">
        <v>11.314630381410627</v>
      </c>
      <c r="BI38" s="76">
        <v>0</v>
      </c>
      <c r="BJ38" s="76">
        <v>29.824044656261027</v>
      </c>
      <c r="BK38" s="76">
        <v>892.84885394019739</v>
      </c>
      <c r="BL38" s="76">
        <v>819.26758283485503</v>
      </c>
      <c r="BM38" s="76">
        <v>73.581271105342339</v>
      </c>
      <c r="BN38" s="76">
        <v>0.44152403623296055</v>
      </c>
      <c r="BO38" s="76">
        <v>7.2214654122367536E-2</v>
      </c>
      <c r="BP38" s="76">
        <v>200.70709811592977</v>
      </c>
      <c r="BQ38" s="76">
        <v>0.54291702158875887</v>
      </c>
      <c r="BR38" s="76">
        <v>95.464766359452653</v>
      </c>
      <c r="BS38" s="76">
        <v>13.667017188996736</v>
      </c>
      <c r="BT38" s="76">
        <v>6.7447536930174135</v>
      </c>
      <c r="BU38" s="76">
        <v>238.61977901706979</v>
      </c>
      <c r="BV38" s="76">
        <v>6.962733667285935</v>
      </c>
      <c r="BW38" s="76">
        <v>70.488317165407267</v>
      </c>
      <c r="BX38" s="76">
        <v>70.468211863181182</v>
      </c>
      <c r="BY38" s="76">
        <v>1.0363927172159169</v>
      </c>
      <c r="BZ38" s="76">
        <v>2547.6102344655169</v>
      </c>
      <c r="CA38" s="76">
        <v>0.52795904271921756</v>
      </c>
      <c r="CB38" s="76">
        <v>56.543067189162073</v>
      </c>
      <c r="CC38" s="76">
        <v>0</v>
      </c>
      <c r="CD38" s="76">
        <v>33.217280612840646</v>
      </c>
      <c r="CE38" s="76">
        <v>0</v>
      </c>
      <c r="CF38" s="76">
        <v>4.4326907606888479</v>
      </c>
      <c r="CG38" s="76">
        <v>261.9943330910458</v>
      </c>
      <c r="CH38" s="76">
        <v>15.458471467694393</v>
      </c>
      <c r="CI38" s="40"/>
      <c r="CJ38" s="69">
        <f t="shared" si="18"/>
        <v>-9.8987661126737655E-6</v>
      </c>
      <c r="CK38" s="69">
        <f t="shared" si="19"/>
        <v>2.2380669195963627E-7</v>
      </c>
      <c r="CL38" s="69">
        <f t="shared" si="20"/>
        <v>4.9649926925436329E-2</v>
      </c>
      <c r="CM38" s="69">
        <f t="shared" si="21"/>
        <v>-6.614758868163942E-8</v>
      </c>
      <c r="CN38" s="69">
        <f t="shared" si="22"/>
        <v>8.8292107461041329E-8</v>
      </c>
      <c r="CO38" s="69">
        <f t="shared" si="23"/>
        <v>-5.6035861593828016E-5</v>
      </c>
      <c r="CP38" s="69">
        <f t="shared" si="24"/>
        <v>-1.5297459284977416E-5</v>
      </c>
      <c r="CQ38" s="57">
        <f t="shared" si="25"/>
        <v>-0.983616082380393</v>
      </c>
      <c r="CR38" s="57">
        <f t="shared" si="26"/>
        <v>3.2253716037653835</v>
      </c>
      <c r="CS38" s="69">
        <f t="shared" si="27"/>
        <v>-0.50001805611574346</v>
      </c>
      <c r="CT38" s="57">
        <f t="shared" si="28"/>
        <v>2.7212939413550554</v>
      </c>
      <c r="CU38" s="69">
        <f t="shared" si="29"/>
        <v>-0.50000775011836285</v>
      </c>
      <c r="CV38" s="57">
        <f t="shared" si="30"/>
        <v>-1</v>
      </c>
      <c r="CW38" s="69">
        <f t="shared" si="14"/>
        <v>-2.7226553673678018E-5</v>
      </c>
      <c r="CX38" s="69">
        <f t="shared" si="15"/>
        <v>-2.8923326126715464E-5</v>
      </c>
      <c r="CY38" s="57">
        <f t="shared" si="31"/>
        <v>-1</v>
      </c>
      <c r="CZ38" s="94"/>
      <c r="DA38" s="76">
        <f t="shared" si="16"/>
        <v>198.56932194646697</v>
      </c>
      <c r="DB38" s="76">
        <f t="shared" si="17"/>
        <v>-0.14276553448326013</v>
      </c>
    </row>
    <row r="39" spans="1:106">
      <c r="A39" s="94" t="s">
        <v>331</v>
      </c>
      <c r="B39" s="76">
        <v>20385.625799999998</v>
      </c>
      <c r="C39" s="76">
        <v>576.55595483000025</v>
      </c>
      <c r="D39" s="76">
        <v>37993.214600000014</v>
      </c>
      <c r="E39" s="76">
        <v>7552.803693109995</v>
      </c>
      <c r="F39" s="76">
        <v>5343.6499543300015</v>
      </c>
      <c r="G39" s="76">
        <v>70117.048300000009</v>
      </c>
      <c r="H39" s="76">
        <v>605.53650000000016</v>
      </c>
      <c r="I39" s="66">
        <v>9.5847553099999967</v>
      </c>
      <c r="J39" s="66">
        <v>11.07023336000001</v>
      </c>
      <c r="K39" s="76">
        <v>3.6021999999999985</v>
      </c>
      <c r="L39" s="66">
        <v>82.83784344</v>
      </c>
      <c r="M39" s="76">
        <v>1993.8378899999998</v>
      </c>
      <c r="N39" s="66">
        <v>0.46</v>
      </c>
      <c r="O39" s="76">
        <v>2.7898390200000018</v>
      </c>
      <c r="P39" s="76">
        <v>3.3901590000000002E-2</v>
      </c>
      <c r="Q39" s="66">
        <v>0.28849225000000006</v>
      </c>
      <c r="R39" s="76"/>
      <c r="S39" s="76" t="s">
        <v>331</v>
      </c>
      <c r="T39" s="76">
        <v>3.0069027386916771E-2</v>
      </c>
      <c r="U39" s="76">
        <v>1.8136765579516734</v>
      </c>
      <c r="V39" s="76">
        <v>2.7898380656524573</v>
      </c>
      <c r="W39" s="76">
        <v>0.16480821666912449</v>
      </c>
      <c r="X39" s="76">
        <v>0.16262281321040328</v>
      </c>
      <c r="Y39" s="76">
        <v>0.11997913159443745</v>
      </c>
      <c r="Z39" s="76">
        <v>2.103169675093839E-2</v>
      </c>
      <c r="AA39" s="76">
        <v>20.193271923643387</v>
      </c>
      <c r="AB39" s="76">
        <v>3.3901658639377122E-2</v>
      </c>
      <c r="AC39" s="76">
        <v>1007.6138496053843</v>
      </c>
      <c r="AD39" s="76">
        <v>1.8011014866793345</v>
      </c>
      <c r="AE39" s="76">
        <v>20385.62185753409</v>
      </c>
      <c r="AF39" s="76">
        <v>20.546325213439005</v>
      </c>
      <c r="AG39" s="76">
        <v>70.521107412978097</v>
      </c>
      <c r="AH39" s="76">
        <v>1.9148292141968963</v>
      </c>
      <c r="AI39" s="76">
        <v>0.98056329270722042</v>
      </c>
      <c r="AJ39" s="76">
        <v>1.7299384993138042E-2</v>
      </c>
      <c r="AK39" s="76">
        <v>224.27403927919701</v>
      </c>
      <c r="AL39" s="76">
        <v>224.27403927919701</v>
      </c>
      <c r="AM39" s="76">
        <v>996.91725287497434</v>
      </c>
      <c r="AN39" s="76">
        <v>0</v>
      </c>
      <c r="AO39" s="76">
        <v>5.4494986066845916</v>
      </c>
      <c r="AP39" s="76">
        <v>1.647674757188456E-2</v>
      </c>
      <c r="AQ39" s="76">
        <v>0.65086047096595911</v>
      </c>
      <c r="AR39" s="76">
        <v>4.1200113350639854E-2</v>
      </c>
      <c r="AS39" s="76">
        <v>0.25584859822527839</v>
      </c>
      <c r="AT39" s="76">
        <v>8.5572883822484288E-3</v>
      </c>
      <c r="AU39" s="76">
        <v>576.55570973503563</v>
      </c>
      <c r="AV39" s="76">
        <v>0</v>
      </c>
      <c r="AW39" s="76">
        <v>678.07150016354603</v>
      </c>
      <c r="AX39" s="76">
        <v>34287.082397037775</v>
      </c>
      <c r="AY39" s="76">
        <v>3809.6737169615435</v>
      </c>
      <c r="AZ39" s="76">
        <v>38096.756113999319</v>
      </c>
      <c r="BA39" s="76">
        <v>1.2292823486940302E-4</v>
      </c>
      <c r="BB39" s="76">
        <v>14.162032929283503</v>
      </c>
      <c r="BC39" s="76">
        <v>200.82942239403218</v>
      </c>
      <c r="BD39" s="76">
        <v>132.36909727285467</v>
      </c>
      <c r="BE39" s="76">
        <v>124.08123378980375</v>
      </c>
      <c r="BF39" s="76">
        <v>48.759022252582554</v>
      </c>
      <c r="BG39" s="76">
        <v>483.64877475618681</v>
      </c>
      <c r="BH39" s="76">
        <v>112.9666190631029</v>
      </c>
      <c r="BI39" s="76">
        <v>0</v>
      </c>
      <c r="BJ39" s="76">
        <v>22.716841669761145</v>
      </c>
      <c r="BK39" s="76">
        <v>7552.9062748073966</v>
      </c>
      <c r="BL39" s="76">
        <v>5343.7512898395653</v>
      </c>
      <c r="BM39" s="76">
        <v>2209.1549849678304</v>
      </c>
      <c r="BN39" s="76">
        <v>1.5411123480609806E-2</v>
      </c>
      <c r="BO39" s="76">
        <v>0.98101195305527511</v>
      </c>
      <c r="BP39" s="76">
        <v>2209.0035775302845</v>
      </c>
      <c r="BQ39" s="76">
        <v>4.0763463247396201</v>
      </c>
      <c r="BR39" s="76">
        <v>310.33773984915547</v>
      </c>
      <c r="BS39" s="76">
        <v>67.982038616401255</v>
      </c>
      <c r="BT39" s="76">
        <v>28.887958195208085</v>
      </c>
      <c r="BU39" s="76">
        <v>793.12913726537852</v>
      </c>
      <c r="BV39" s="76">
        <v>23.551246018000732</v>
      </c>
      <c r="BW39" s="76">
        <v>327.54176787342169</v>
      </c>
      <c r="BX39" s="76">
        <v>594.70006524565656</v>
      </c>
      <c r="BY39" s="76">
        <v>14.094321937313829</v>
      </c>
      <c r="BZ39" s="76">
        <v>70753.616099681516</v>
      </c>
      <c r="CA39" s="76">
        <v>0.42229094070779544</v>
      </c>
      <c r="CB39" s="76">
        <v>1348.8979212152192</v>
      </c>
      <c r="CC39" s="76">
        <v>2.7263919634914775E-2</v>
      </c>
      <c r="CD39" s="76">
        <v>41.429387946828044</v>
      </c>
      <c r="CE39" s="76">
        <v>0</v>
      </c>
      <c r="CF39" s="76">
        <v>0.67967217323800455</v>
      </c>
      <c r="CG39" s="76">
        <v>605.53651513197451</v>
      </c>
      <c r="CH39" s="76">
        <v>119.34083618522116</v>
      </c>
      <c r="CI39" s="40"/>
      <c r="CJ39" s="69">
        <f t="shared" si="18"/>
        <v>-1.9339440185542867E-7</v>
      </c>
      <c r="CK39" s="69">
        <f t="shared" si="19"/>
        <v>-4.2510178337165521E-7</v>
      </c>
      <c r="CL39" s="69">
        <f t="shared" si="20"/>
        <v>2.7252633158160186E-3</v>
      </c>
      <c r="CM39" s="69">
        <f t="shared" si="21"/>
        <v>1.3581936135203223E-5</v>
      </c>
      <c r="CN39" s="69">
        <f t="shared" si="22"/>
        <v>1.8963725249570897E-5</v>
      </c>
      <c r="CO39" s="69">
        <f t="shared" si="23"/>
        <v>9.07864513859615E-3</v>
      </c>
      <c r="CP39" s="69">
        <f t="shared" si="24"/>
        <v>2.4989367859541603E-8</v>
      </c>
      <c r="CQ39" s="57">
        <f t="shared" si="25"/>
        <v>-0.98303318050897615</v>
      </c>
      <c r="CR39" s="57">
        <f t="shared" si="26"/>
        <v>0.82410535234131399</v>
      </c>
      <c r="CS39" s="69">
        <f t="shared" si="27"/>
        <v>-0.49999958728573229</v>
      </c>
      <c r="CT39" s="57">
        <f t="shared" si="28"/>
        <v>1.7073862617106901</v>
      </c>
      <c r="CU39" s="69">
        <f t="shared" si="29"/>
        <v>-0.5000008486773343</v>
      </c>
      <c r="CV39" s="57">
        <f t="shared" si="30"/>
        <v>-0.44380739516243833</v>
      </c>
      <c r="CW39" s="69">
        <f t="shared" si="14"/>
        <v>-3.4207978944467978E-7</v>
      </c>
      <c r="CX39" s="69">
        <f t="shared" si="15"/>
        <v>2.0246654248250531E-6</v>
      </c>
      <c r="CY39" s="57">
        <f t="shared" si="31"/>
        <v>-0.97033789163400941</v>
      </c>
      <c r="CZ39" s="94"/>
      <c r="DA39" s="76">
        <f t="shared" si="16"/>
        <v>103.54151399930561</v>
      </c>
      <c r="DB39" s="76">
        <f t="shared" si="17"/>
        <v>636.56779968150659</v>
      </c>
    </row>
    <row r="40" spans="1:106">
      <c r="A40" s="94" t="s">
        <v>204</v>
      </c>
      <c r="B40" s="76">
        <v>909.32859999999994</v>
      </c>
      <c r="C40" s="76">
        <v>35.297550000000008</v>
      </c>
      <c r="D40" s="76">
        <v>576.23850000000004</v>
      </c>
      <c r="E40" s="76">
        <v>82.397435000000002</v>
      </c>
      <c r="F40" s="76">
        <v>82.397435000000002</v>
      </c>
      <c r="G40" s="76">
        <v>51.509279999999997</v>
      </c>
      <c r="H40" s="76">
        <v>50.424299999999995</v>
      </c>
      <c r="I40" s="66">
        <v>0.98902259000000003</v>
      </c>
      <c r="J40" s="66">
        <v>0.29738931000000002</v>
      </c>
      <c r="K40" s="76"/>
      <c r="L40" s="66">
        <v>14.305740180000001</v>
      </c>
      <c r="M40" s="76">
        <v>1.0149999999999999</v>
      </c>
      <c r="N40" s="66"/>
      <c r="O40" s="76">
        <v>0.15821758999999999</v>
      </c>
      <c r="P40" s="76">
        <v>1.0415000000000001E-2</v>
      </c>
      <c r="Q40" s="66">
        <v>3.2488970000000006E-2</v>
      </c>
      <c r="R40" s="76"/>
      <c r="S40" s="76" t="s">
        <v>204</v>
      </c>
      <c r="T40" s="76">
        <v>0</v>
      </c>
      <c r="U40" s="76">
        <v>0</v>
      </c>
      <c r="V40" s="76">
        <v>0.15821782948670451</v>
      </c>
      <c r="W40" s="76">
        <v>0</v>
      </c>
      <c r="X40" s="76">
        <v>0</v>
      </c>
      <c r="Y40" s="76">
        <v>0</v>
      </c>
      <c r="Z40" s="76">
        <v>0</v>
      </c>
      <c r="AA40" s="76">
        <v>3.9221864488500251E-3</v>
      </c>
      <c r="AB40" s="76">
        <v>1.0415734261038269E-2</v>
      </c>
      <c r="AC40" s="76">
        <v>117.55600613011474</v>
      </c>
      <c r="AD40" s="76">
        <v>0</v>
      </c>
      <c r="AE40" s="76">
        <v>909.32884908811377</v>
      </c>
      <c r="AF40" s="76">
        <v>1.4248636306817353E-2</v>
      </c>
      <c r="AG40" s="76">
        <v>1.3900679095223052E-3</v>
      </c>
      <c r="AH40" s="76">
        <v>5.6098005671390483E-3</v>
      </c>
      <c r="AI40" s="76">
        <v>0</v>
      </c>
      <c r="AJ40" s="76">
        <v>0</v>
      </c>
      <c r="AK40" s="76">
        <v>50.381813267000034</v>
      </c>
      <c r="AL40" s="76">
        <v>50.381813267000034</v>
      </c>
      <c r="AM40" s="76">
        <v>0.50750301645199192</v>
      </c>
      <c r="AN40" s="76">
        <v>0</v>
      </c>
      <c r="AO40" s="76">
        <v>3.6053064755259562E-3</v>
      </c>
      <c r="AP40" s="76">
        <v>0</v>
      </c>
      <c r="AQ40" s="76">
        <v>0</v>
      </c>
      <c r="AR40" s="76">
        <v>0</v>
      </c>
      <c r="AS40" s="76">
        <v>0</v>
      </c>
      <c r="AT40" s="76">
        <v>0</v>
      </c>
      <c r="AU40" s="76">
        <v>35.297552951051891</v>
      </c>
      <c r="AV40" s="76">
        <v>0</v>
      </c>
      <c r="AW40" s="76">
        <v>50.425709111151512</v>
      </c>
      <c r="AX40" s="76">
        <v>519.43964853916225</v>
      </c>
      <c r="AY40" s="76">
        <v>57.715452056636721</v>
      </c>
      <c r="AZ40" s="76">
        <v>577.15510059579901</v>
      </c>
      <c r="BA40" s="76">
        <v>0</v>
      </c>
      <c r="BB40" s="76">
        <v>8.9220881077178363E-3</v>
      </c>
      <c r="BC40" s="76">
        <v>0.65854433109013011</v>
      </c>
      <c r="BD40" s="76">
        <v>6.3672393888787758E-3</v>
      </c>
      <c r="BE40" s="76">
        <v>0.88857666187161399</v>
      </c>
      <c r="BF40" s="76">
        <v>2.3282287185083517</v>
      </c>
      <c r="BG40" s="76">
        <v>5.7265077134211877</v>
      </c>
      <c r="BH40" s="76">
        <v>1.3163323875504995</v>
      </c>
      <c r="BI40" s="76">
        <v>0</v>
      </c>
      <c r="BJ40" s="76">
        <v>0.30991090637521568</v>
      </c>
      <c r="BK40" s="76">
        <v>82.403365872231163</v>
      </c>
      <c r="BL40" s="76">
        <v>82.403365872231163</v>
      </c>
      <c r="BM40" s="76">
        <v>0</v>
      </c>
      <c r="BN40" s="76">
        <v>0</v>
      </c>
      <c r="BO40" s="76">
        <v>0</v>
      </c>
      <c r="BP40" s="76">
        <v>2.4521340266869514</v>
      </c>
      <c r="BQ40" s="76">
        <v>0</v>
      </c>
      <c r="BR40" s="76">
        <v>15.118407094473568</v>
      </c>
      <c r="BS40" s="76">
        <v>3.7596752349300333</v>
      </c>
      <c r="BT40" s="76">
        <v>2.0157294675286739</v>
      </c>
      <c r="BU40" s="76">
        <v>37.792161918462078</v>
      </c>
      <c r="BV40" s="76">
        <v>0</v>
      </c>
      <c r="BW40" s="76">
        <v>2.0567158727271737</v>
      </c>
      <c r="BX40" s="76">
        <v>7.9804410236059864</v>
      </c>
      <c r="BY40" s="76">
        <v>5.1499969686447759E-7</v>
      </c>
      <c r="BZ40" s="76">
        <v>52.603530910233289</v>
      </c>
      <c r="CA40" s="76">
        <v>0</v>
      </c>
      <c r="CB40" s="76">
        <v>0</v>
      </c>
      <c r="CC40" s="76">
        <v>0</v>
      </c>
      <c r="CD40" s="76">
        <v>0</v>
      </c>
      <c r="CE40" s="76">
        <v>0</v>
      </c>
      <c r="CF40" s="76">
        <v>0</v>
      </c>
      <c r="CG40" s="76">
        <v>50.424298042846814</v>
      </c>
      <c r="CH40" s="76">
        <v>0</v>
      </c>
      <c r="CI40" s="40"/>
      <c r="CJ40" s="69">
        <f t="shared" si="18"/>
        <v>2.7392530470595609E-7</v>
      </c>
      <c r="CK40" s="69">
        <f t="shared" si="19"/>
        <v>8.3605006094195075E-8</v>
      </c>
      <c r="CL40" s="69">
        <f t="shared" si="20"/>
        <v>1.5906618453972933E-3</v>
      </c>
      <c r="CM40" s="69">
        <f t="shared" si="21"/>
        <v>7.1978845350723457E-5</v>
      </c>
      <c r="CN40" s="69">
        <f t="shared" si="22"/>
        <v>7.1978845350723457E-5</v>
      </c>
      <c r="CO40" s="69">
        <f t="shared" si="23"/>
        <v>2.1243762487716623E-2</v>
      </c>
      <c r="CP40" s="69">
        <f t="shared" si="24"/>
        <v>-3.8813690638318543E-8</v>
      </c>
      <c r="CQ40" s="57">
        <f t="shared" si="25"/>
        <v>-1</v>
      </c>
      <c r="CR40" s="57">
        <f t="shared" si="26"/>
        <v>-0.98681127291075121</v>
      </c>
      <c r="CS40" s="69" t="str">
        <f t="shared" si="27"/>
        <v/>
      </c>
      <c r="CT40" s="57">
        <f t="shared" si="28"/>
        <v>2.5217900390387231</v>
      </c>
      <c r="CU40" s="69">
        <f t="shared" si="29"/>
        <v>-0.49999702812611629</v>
      </c>
      <c r="CV40" s="57" t="str">
        <f t="shared" si="30"/>
        <v/>
      </c>
      <c r="CW40" s="69">
        <f t="shared" si="14"/>
        <v>1.5136541045973869E-6</v>
      </c>
      <c r="CX40" s="69">
        <f t="shared" si="15"/>
        <v>7.0500339728073817E-5</v>
      </c>
      <c r="CY40" s="57">
        <f t="shared" si="31"/>
        <v>-1</v>
      </c>
      <c r="CZ40" s="94"/>
      <c r="DA40" s="76">
        <f t="shared" si="16"/>
        <v>0.91660059579896824</v>
      </c>
      <c r="DB40" s="76">
        <f t="shared" si="17"/>
        <v>1.094250910233292</v>
      </c>
    </row>
    <row r="41" spans="1:106">
      <c r="A41" s="94" t="s">
        <v>205</v>
      </c>
      <c r="B41" s="76">
        <v>10707.793341970006</v>
      </c>
      <c r="C41" s="76">
        <v>1224.0032275499998</v>
      </c>
      <c r="D41" s="76">
        <v>15301.947991990002</v>
      </c>
      <c r="E41" s="76">
        <v>5424.0031457400019</v>
      </c>
      <c r="F41" s="76">
        <v>4855.4056422599988</v>
      </c>
      <c r="G41" s="76">
        <v>8893.1373106599967</v>
      </c>
      <c r="H41" s="76">
        <v>553.12742774999981</v>
      </c>
      <c r="I41" s="66">
        <v>17.600416120000002</v>
      </c>
      <c r="J41" s="66">
        <v>34.587228270000004</v>
      </c>
      <c r="K41" s="76">
        <v>223.64640600000001</v>
      </c>
      <c r="L41" s="66">
        <v>79.174138089999985</v>
      </c>
      <c r="M41" s="76">
        <v>180.70887199999996</v>
      </c>
      <c r="N41" s="66">
        <v>34.325049999999997</v>
      </c>
      <c r="O41" s="76">
        <v>31.254911770000003</v>
      </c>
      <c r="P41" s="76">
        <v>2.2025429999999999E-2</v>
      </c>
      <c r="Q41" s="66">
        <v>1.0163604800000006</v>
      </c>
      <c r="R41" s="76"/>
      <c r="S41" s="76" t="s">
        <v>205</v>
      </c>
      <c r="T41" s="76">
        <v>1.1566125681090472E-2</v>
      </c>
      <c r="U41" s="76">
        <v>3.3862649137502294</v>
      </c>
      <c r="V41" s="76">
        <v>31.254938151422163</v>
      </c>
      <c r="W41" s="76">
        <v>1.8281141213525707</v>
      </c>
      <c r="X41" s="76">
        <v>1.8272722181547669</v>
      </c>
      <c r="Y41" s="76">
        <v>0.72970267296549507</v>
      </c>
      <c r="Z41" s="76">
        <v>0.33485728074317933</v>
      </c>
      <c r="AA41" s="76">
        <v>54.295634419419201</v>
      </c>
      <c r="AB41" s="76">
        <v>2.2024378297883149E-2</v>
      </c>
      <c r="AC41" s="76">
        <v>565.89959130063994</v>
      </c>
      <c r="AD41" s="76">
        <v>111.82845552326854</v>
      </c>
      <c r="AE41" s="76">
        <v>10707.933141404759</v>
      </c>
      <c r="AF41" s="76">
        <v>45.366546739958146</v>
      </c>
      <c r="AG41" s="76">
        <v>36.73822533455224</v>
      </c>
      <c r="AH41" s="76">
        <v>1.7189076809454948</v>
      </c>
      <c r="AI41" s="76">
        <v>46.380731031183146</v>
      </c>
      <c r="AJ41" s="76">
        <v>6.6553189536863507E-3</v>
      </c>
      <c r="AK41" s="76">
        <v>148.71366846189224</v>
      </c>
      <c r="AL41" s="76">
        <v>148.71366846189224</v>
      </c>
      <c r="AM41" s="76">
        <v>90.357290811920265</v>
      </c>
      <c r="AN41" s="76">
        <v>0</v>
      </c>
      <c r="AO41" s="76">
        <v>2.5474350808147936</v>
      </c>
      <c r="AP41" s="76">
        <v>3.8922616270110108E-2</v>
      </c>
      <c r="AQ41" s="76">
        <v>18.261899796676342</v>
      </c>
      <c r="AR41" s="76">
        <v>0.36270153543102918</v>
      </c>
      <c r="AS41" s="76">
        <v>24.344319576919812</v>
      </c>
      <c r="AT41" s="76">
        <v>0.43129837013914035</v>
      </c>
      <c r="AU41" s="76">
        <v>1224.0038013817439</v>
      </c>
      <c r="AV41" s="76">
        <v>0</v>
      </c>
      <c r="AW41" s="76">
        <v>593.71551635311471</v>
      </c>
      <c r="AX41" s="76">
        <v>13618.747197169918</v>
      </c>
      <c r="AY41" s="76">
        <v>1513.194036725916</v>
      </c>
      <c r="AZ41" s="76">
        <v>15131.941233895835</v>
      </c>
      <c r="BA41" s="76">
        <v>4.7332802605311937E-5</v>
      </c>
      <c r="BB41" s="76">
        <v>10.03534846556234</v>
      </c>
      <c r="BC41" s="76">
        <v>242.33035191158365</v>
      </c>
      <c r="BD41" s="76">
        <v>75.849600702995289</v>
      </c>
      <c r="BE41" s="76">
        <v>145.35346857687779</v>
      </c>
      <c r="BF41" s="76">
        <v>20.403896576919813</v>
      </c>
      <c r="BG41" s="76">
        <v>217.77135138055633</v>
      </c>
      <c r="BH41" s="76">
        <v>124.25020079279101</v>
      </c>
      <c r="BI41" s="76">
        <v>1.6131998434718384E-2</v>
      </c>
      <c r="BJ41" s="76">
        <v>48.841812296470209</v>
      </c>
      <c r="BK41" s="76">
        <v>5425.3303009367592</v>
      </c>
      <c r="BL41" s="76">
        <v>4856.7067108933834</v>
      </c>
      <c r="BM41" s="76">
        <v>568.62359004337634</v>
      </c>
      <c r="BN41" s="76">
        <v>0.43695772659380439</v>
      </c>
      <c r="BO41" s="76">
        <v>1.1361874855597691</v>
      </c>
      <c r="BP41" s="76">
        <v>2399.5273419502087</v>
      </c>
      <c r="BQ41" s="76">
        <v>23.705153891433287</v>
      </c>
      <c r="BR41" s="76">
        <v>180.70263803993018</v>
      </c>
      <c r="BS41" s="76">
        <v>36.455947894535306</v>
      </c>
      <c r="BT41" s="76">
        <v>14.133376082675525</v>
      </c>
      <c r="BU41" s="76">
        <v>451.30983467498913</v>
      </c>
      <c r="BV41" s="76">
        <v>12.966859141894551</v>
      </c>
      <c r="BW41" s="76">
        <v>412.10514644345693</v>
      </c>
      <c r="BX41" s="76">
        <v>520.98368460437507</v>
      </c>
      <c r="BY41" s="76">
        <v>17.243228565993252</v>
      </c>
      <c r="BZ41" s="76">
        <v>9026.9884265349192</v>
      </c>
      <c r="CA41" s="76">
        <v>3.3074890303696742</v>
      </c>
      <c r="CB41" s="76">
        <v>171.36650006673383</v>
      </c>
      <c r="CC41" s="76">
        <v>7.2599548065502884</v>
      </c>
      <c r="CD41" s="76">
        <v>29.123971517413722</v>
      </c>
      <c r="CE41" s="76">
        <v>6.80585256039284E-5</v>
      </c>
      <c r="CF41" s="76">
        <v>2.3962711446916725</v>
      </c>
      <c r="CG41" s="76">
        <v>553.14429836516308</v>
      </c>
      <c r="CH41" s="76">
        <v>62.045472578160989</v>
      </c>
      <c r="CI41" s="40"/>
      <c r="CJ41" s="69">
        <f t="shared" si="18"/>
        <v>1.3055858503129561E-5</v>
      </c>
      <c r="CK41" s="69">
        <f t="shared" si="19"/>
        <v>4.6881554816315526E-7</v>
      </c>
      <c r="CL41" s="69">
        <f t="shared" si="20"/>
        <v>-1.1110138276718688E-2</v>
      </c>
      <c r="CM41" s="69">
        <f t="shared" si="21"/>
        <v>2.4468186339450179E-4</v>
      </c>
      <c r="CN41" s="69">
        <f t="shared" si="22"/>
        <v>2.6796291170000093E-4</v>
      </c>
      <c r="CO41" s="69">
        <f t="shared" si="23"/>
        <v>1.5051056921664557E-2</v>
      </c>
      <c r="CP41" s="69">
        <f t="shared" si="24"/>
        <v>3.0500413316867005E-5</v>
      </c>
      <c r="CQ41" s="57">
        <f t="shared" si="25"/>
        <v>-0.89618016950869861</v>
      </c>
      <c r="CR41" s="57">
        <f t="shared" si="26"/>
        <v>0.56981744809293433</v>
      </c>
      <c r="CS41" s="69">
        <f t="shared" si="27"/>
        <v>-0.49997651416196448</v>
      </c>
      <c r="CT41" s="57">
        <f t="shared" si="28"/>
        <v>0.87831117647083523</v>
      </c>
      <c r="CU41" s="69">
        <f t="shared" si="29"/>
        <v>-0.49998420214852379</v>
      </c>
      <c r="CV41" s="57">
        <f t="shared" si="30"/>
        <v>-0.29077103815086025</v>
      </c>
      <c r="CW41" s="69">
        <f t="shared" si="14"/>
        <v>8.4407284057790945E-7</v>
      </c>
      <c r="CX41" s="69">
        <f t="shared" si="15"/>
        <v>-4.7749447654334669E-5</v>
      </c>
      <c r="CY41" s="57">
        <f t="shared" si="31"/>
        <v>-0.57564429291943719</v>
      </c>
      <c r="CZ41" s="94"/>
      <c r="DA41" s="76">
        <f t="shared" si="16"/>
        <v>-170.0067580941668</v>
      </c>
      <c r="DB41" s="76">
        <f t="shared" si="17"/>
        <v>133.85111587492247</v>
      </c>
    </row>
    <row r="42" spans="1:106">
      <c r="A42" s="94" t="s">
        <v>206</v>
      </c>
      <c r="B42" s="76">
        <v>400.28</v>
      </c>
      <c r="C42" s="76"/>
      <c r="D42" s="76">
        <v>1193.4749999999999</v>
      </c>
      <c r="E42" s="76">
        <v>75.478108909999989</v>
      </c>
      <c r="F42" s="76">
        <v>40.732108910000001</v>
      </c>
      <c r="G42" s="76">
        <v>1006.948</v>
      </c>
      <c r="H42" s="76">
        <v>88.72</v>
      </c>
      <c r="I42" s="66">
        <v>0.10121343000000001</v>
      </c>
      <c r="J42" s="66">
        <v>3.2993890000000005E-2</v>
      </c>
      <c r="K42" s="76"/>
      <c r="L42" s="66">
        <v>1.7857492799999999</v>
      </c>
      <c r="M42" s="76"/>
      <c r="N42" s="66"/>
      <c r="O42" s="76">
        <v>1.596943E-2</v>
      </c>
      <c r="P42" s="76"/>
      <c r="Q42" s="66">
        <v>5.4591400000000003E-3</v>
      </c>
      <c r="R42" s="76"/>
      <c r="S42" s="76" t="s">
        <v>206</v>
      </c>
      <c r="T42" s="76">
        <v>0</v>
      </c>
      <c r="U42" s="76">
        <v>0</v>
      </c>
      <c r="V42" s="76">
        <v>1.5969436021133321E-2</v>
      </c>
      <c r="W42" s="76">
        <v>0</v>
      </c>
      <c r="X42" s="76">
        <v>0</v>
      </c>
      <c r="Y42" s="76">
        <v>0</v>
      </c>
      <c r="Z42" s="76">
        <v>0</v>
      </c>
      <c r="AA42" s="76">
        <v>6.0909659551659244E-2</v>
      </c>
      <c r="AB42" s="76">
        <v>0</v>
      </c>
      <c r="AC42" s="76">
        <v>12.315352109926399</v>
      </c>
      <c r="AD42" s="76">
        <v>0</v>
      </c>
      <c r="AE42" s="76">
        <v>400.28046454577628</v>
      </c>
      <c r="AF42" s="76">
        <v>0.22127784113732032</v>
      </c>
      <c r="AG42" s="76">
        <v>1.789419560816901</v>
      </c>
      <c r="AH42" s="76">
        <v>8.7122894863301298E-2</v>
      </c>
      <c r="AI42" s="76">
        <v>0</v>
      </c>
      <c r="AJ42" s="76">
        <v>0</v>
      </c>
      <c r="AK42" s="76">
        <v>5.240003640616588</v>
      </c>
      <c r="AL42" s="76">
        <v>5.240003640616588</v>
      </c>
      <c r="AM42" s="76">
        <v>0</v>
      </c>
      <c r="AN42" s="76">
        <v>0</v>
      </c>
      <c r="AO42" s="76">
        <v>1.3610202437719103</v>
      </c>
      <c r="AP42" s="76">
        <v>0</v>
      </c>
      <c r="AQ42" s="76">
        <v>0</v>
      </c>
      <c r="AR42" s="76">
        <v>0</v>
      </c>
      <c r="AS42" s="76">
        <v>0</v>
      </c>
      <c r="AT42" s="76">
        <v>0</v>
      </c>
      <c r="AU42" s="76">
        <v>0</v>
      </c>
      <c r="AV42" s="76">
        <v>0</v>
      </c>
      <c r="AW42" s="76">
        <v>90.509426396820956</v>
      </c>
      <c r="AX42" s="76">
        <v>1073.4111011432069</v>
      </c>
      <c r="AY42" s="76">
        <v>119.26803107436743</v>
      </c>
      <c r="AZ42" s="76">
        <v>1192.6791322175743</v>
      </c>
      <c r="BA42" s="76">
        <v>0</v>
      </c>
      <c r="BB42" s="76">
        <v>2.5078125681911629</v>
      </c>
      <c r="BC42" s="76">
        <v>1.8780729742665496</v>
      </c>
      <c r="BD42" s="76">
        <v>24.484486041330719</v>
      </c>
      <c r="BE42" s="76">
        <v>1.1357349149456841</v>
      </c>
      <c r="BF42" s="76">
        <v>0.24428574519860891</v>
      </c>
      <c r="BG42" s="76">
        <v>3.6942578359430542</v>
      </c>
      <c r="BH42" s="76">
        <v>1.0151596429890259</v>
      </c>
      <c r="BI42" s="76">
        <v>0</v>
      </c>
      <c r="BJ42" s="76">
        <v>0.17116267046974989</v>
      </c>
      <c r="BK42" s="76">
        <v>75.479504678939136</v>
      </c>
      <c r="BL42" s="76">
        <v>40.733489666235002</v>
      </c>
      <c r="BM42" s="76">
        <v>34.746015012704135</v>
      </c>
      <c r="BN42" s="76">
        <v>0</v>
      </c>
      <c r="BO42" s="76">
        <v>8.6166999564587163E-3</v>
      </c>
      <c r="BP42" s="76">
        <v>17.990425823597167</v>
      </c>
      <c r="BQ42" s="76">
        <v>0</v>
      </c>
      <c r="BR42" s="76">
        <v>1.9497427350540411</v>
      </c>
      <c r="BS42" s="76">
        <v>0.4684656430606769</v>
      </c>
      <c r="BT42" s="76">
        <v>0.21458478868367534</v>
      </c>
      <c r="BU42" s="76">
        <v>5.0266034284076593</v>
      </c>
      <c r="BV42" s="76">
        <v>1.5056322880470903</v>
      </c>
      <c r="BW42" s="76">
        <v>2.9369768361469819</v>
      </c>
      <c r="BX42" s="76">
        <v>3.8682401401367961</v>
      </c>
      <c r="BY42" s="76">
        <v>0.13115978737886977</v>
      </c>
      <c r="BZ42" s="76">
        <v>1006.9511544543784</v>
      </c>
      <c r="CA42" s="76">
        <v>0</v>
      </c>
      <c r="CB42" s="76">
        <v>24.561314858556969</v>
      </c>
      <c r="CC42" s="76">
        <v>0</v>
      </c>
      <c r="CD42" s="76">
        <v>13.012239454036614</v>
      </c>
      <c r="CE42" s="76">
        <v>0</v>
      </c>
      <c r="CF42" s="76">
        <v>0</v>
      </c>
      <c r="CG42" s="76">
        <v>88.720042278146167</v>
      </c>
      <c r="CH42" s="76">
        <v>40.50802662339381</v>
      </c>
      <c r="CI42" s="40"/>
      <c r="CJ42" s="69">
        <f t="shared" si="18"/>
        <v>1.1605520543379328E-6</v>
      </c>
      <c r="CK42" s="69" t="str">
        <f t="shared" si="19"/>
        <v/>
      </c>
      <c r="CL42" s="69">
        <f t="shared" si="20"/>
        <v>-6.6684914424315796E-4</v>
      </c>
      <c r="CM42" s="69">
        <f t="shared" si="21"/>
        <v>1.8492367645456178E-5</v>
      </c>
      <c r="CN42" s="69">
        <f t="shared" si="22"/>
        <v>3.3898471548621852E-5</v>
      </c>
      <c r="CO42" s="69">
        <f t="shared" si="23"/>
        <v>3.1326884590188294E-6</v>
      </c>
      <c r="CP42" s="69">
        <f t="shared" si="24"/>
        <v>4.7653456005380207E-7</v>
      </c>
      <c r="CQ42" s="57">
        <f t="shared" si="25"/>
        <v>-1</v>
      </c>
      <c r="CR42" s="57">
        <f t="shared" si="26"/>
        <v>0.84608906532873918</v>
      </c>
      <c r="CS42" s="69" t="str">
        <f t="shared" si="27"/>
        <v/>
      </c>
      <c r="CT42" s="57">
        <f t="shared" si="28"/>
        <v>1.9343445349823063</v>
      </c>
      <c r="CU42" s="69" t="str">
        <f t="shared" si="29"/>
        <v/>
      </c>
      <c r="CV42" s="57" t="str">
        <f t="shared" si="30"/>
        <v/>
      </c>
      <c r="CW42" s="69">
        <f t="shared" si="14"/>
        <v>3.7704121694381727E-7</v>
      </c>
      <c r="CX42" s="69" t="str">
        <f t="shared" si="15"/>
        <v/>
      </c>
      <c r="CY42" s="57">
        <f t="shared" si="31"/>
        <v>-1</v>
      </c>
      <c r="CZ42" s="94"/>
      <c r="DA42" s="76">
        <f t="shared" si="16"/>
        <v>-0.79586778242560285</v>
      </c>
      <c r="DB42" s="76">
        <f t="shared" si="17"/>
        <v>3.1544543784320922E-3</v>
      </c>
    </row>
    <row r="43" spans="1:106">
      <c r="A43" s="94" t="s">
        <v>207</v>
      </c>
      <c r="B43" s="76">
        <v>2939.0671917099994</v>
      </c>
      <c r="C43" s="76">
        <v>46.574854950000002</v>
      </c>
      <c r="D43" s="76">
        <v>8932.766579990006</v>
      </c>
      <c r="E43" s="76">
        <v>2349.7336537100005</v>
      </c>
      <c r="F43" s="76">
        <v>2126.8203203000012</v>
      </c>
      <c r="G43" s="76">
        <v>11689.440817610008</v>
      </c>
      <c r="H43" s="76">
        <v>413.58518218999984</v>
      </c>
      <c r="I43" s="66">
        <v>1.6889941399999999</v>
      </c>
      <c r="J43" s="66">
        <v>0.64098598000000007</v>
      </c>
      <c r="K43" s="76"/>
      <c r="L43" s="66">
        <v>5.1506398099999995</v>
      </c>
      <c r="M43" s="76">
        <v>479.60766153999998</v>
      </c>
      <c r="N43" s="66"/>
      <c r="O43" s="76">
        <v>0.60183670999999939</v>
      </c>
      <c r="P43" s="76">
        <v>1.8349249999999998E-2</v>
      </c>
      <c r="Q43" s="66">
        <v>8.658600000000001E-2</v>
      </c>
      <c r="R43" s="76"/>
      <c r="S43" s="76" t="s">
        <v>207</v>
      </c>
      <c r="T43" s="76">
        <v>0</v>
      </c>
      <c r="U43" s="76">
        <v>1.0114019199691243E-2</v>
      </c>
      <c r="V43" s="76">
        <v>0.60183601328506053</v>
      </c>
      <c r="W43" s="76">
        <v>0</v>
      </c>
      <c r="X43" s="76">
        <v>0</v>
      </c>
      <c r="Y43" s="76">
        <v>0</v>
      </c>
      <c r="Z43" s="76">
        <v>0</v>
      </c>
      <c r="AA43" s="76">
        <v>0.56635161434153691</v>
      </c>
      <c r="AB43" s="76">
        <v>1.8349326592048416E-2</v>
      </c>
      <c r="AC43" s="76">
        <v>215.86829415472764</v>
      </c>
      <c r="AD43" s="76">
        <v>0</v>
      </c>
      <c r="AE43" s="76">
        <v>2939.0658278256369</v>
      </c>
      <c r="AF43" s="76">
        <v>0.40708289592385771</v>
      </c>
      <c r="AG43" s="76">
        <v>6.8058355107784889</v>
      </c>
      <c r="AH43" s="76">
        <v>0.16027916167570774</v>
      </c>
      <c r="AI43" s="76">
        <v>0</v>
      </c>
      <c r="AJ43" s="76">
        <v>0</v>
      </c>
      <c r="AK43" s="76">
        <v>90.96129585147871</v>
      </c>
      <c r="AL43" s="76">
        <v>90.96129585147871</v>
      </c>
      <c r="AM43" s="76">
        <v>239.80381479472024</v>
      </c>
      <c r="AN43" s="76">
        <v>0</v>
      </c>
      <c r="AO43" s="76">
        <v>5.0978408846551959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46.574796171546865</v>
      </c>
      <c r="AV43" s="76">
        <v>0</v>
      </c>
      <c r="AW43" s="76">
        <v>420.40072296058679</v>
      </c>
      <c r="AX43" s="76">
        <v>8219.0490212567474</v>
      </c>
      <c r="AY43" s="76">
        <v>913.22769524143371</v>
      </c>
      <c r="AZ43" s="76">
        <v>9132.2767164981797</v>
      </c>
      <c r="BA43" s="76">
        <v>0</v>
      </c>
      <c r="BB43" s="76">
        <v>9.322893173631206</v>
      </c>
      <c r="BC43" s="76">
        <v>118.01262131395468</v>
      </c>
      <c r="BD43" s="76">
        <v>96.789550271034713</v>
      </c>
      <c r="BE43" s="76">
        <v>69.245285054647127</v>
      </c>
      <c r="BF43" s="76">
        <v>6.1320787683879256</v>
      </c>
      <c r="BG43" s="76">
        <v>97.57943204087367</v>
      </c>
      <c r="BH43" s="76">
        <v>59.76107501083019</v>
      </c>
      <c r="BI43" s="76">
        <v>0</v>
      </c>
      <c r="BJ43" s="76">
        <v>9.7322507222341699</v>
      </c>
      <c r="BK43" s="76">
        <v>2349.844475204512</v>
      </c>
      <c r="BL43" s="76">
        <v>2126.8676551600888</v>
      </c>
      <c r="BM43" s="76">
        <v>222.97682004442311</v>
      </c>
      <c r="BN43" s="76">
        <v>0</v>
      </c>
      <c r="BO43" s="76">
        <v>0.55468533748904558</v>
      </c>
      <c r="BP43" s="76">
        <v>1146.6943604275866</v>
      </c>
      <c r="BQ43" s="76">
        <v>1.004702128011376E-2</v>
      </c>
      <c r="BR43" s="76">
        <v>55.841180730281046</v>
      </c>
      <c r="BS43" s="76">
        <v>14.533242580510047</v>
      </c>
      <c r="BT43" s="76">
        <v>5.2312992927572664</v>
      </c>
      <c r="BU43" s="76">
        <v>139.48604671197168</v>
      </c>
      <c r="BV43" s="76">
        <v>6.2246507880224691</v>
      </c>
      <c r="BW43" s="76">
        <v>180.32518206815598</v>
      </c>
      <c r="BX43" s="76">
        <v>215.29465563980889</v>
      </c>
      <c r="BY43" s="76">
        <v>8.4342124393206461</v>
      </c>
      <c r="BZ43" s="76">
        <v>11723.315117846967</v>
      </c>
      <c r="CA43" s="76">
        <v>0</v>
      </c>
      <c r="CB43" s="76">
        <v>267.0590767562515</v>
      </c>
      <c r="CC43" s="76">
        <v>0</v>
      </c>
      <c r="CD43" s="76">
        <v>50.029686165565138</v>
      </c>
      <c r="CE43" s="76">
        <v>0</v>
      </c>
      <c r="CF43" s="76">
        <v>1.1057144617334948E-2</v>
      </c>
      <c r="CG43" s="76">
        <v>413.58492277980787</v>
      </c>
      <c r="CH43" s="76">
        <v>155.038699390647</v>
      </c>
      <c r="CI43" s="40"/>
      <c r="CJ43" s="69">
        <f t="shared" si="18"/>
        <v>-4.6405348143702078E-7</v>
      </c>
      <c r="CK43" s="69">
        <f t="shared" si="19"/>
        <v>-1.2620211743165094E-6</v>
      </c>
      <c r="CL43" s="69">
        <f t="shared" si="20"/>
        <v>2.2334641202322439E-2</v>
      </c>
      <c r="CM43" s="69">
        <f t="shared" si="21"/>
        <v>4.7163428219452426E-5</v>
      </c>
      <c r="CN43" s="69">
        <f t="shared" si="22"/>
        <v>2.2256163172709287E-5</v>
      </c>
      <c r="CO43" s="69">
        <f t="shared" si="23"/>
        <v>2.897854633553386E-3</v>
      </c>
      <c r="CP43" s="69">
        <f t="shared" si="24"/>
        <v>-6.2722312873735313E-7</v>
      </c>
      <c r="CQ43" s="57">
        <f t="shared" si="25"/>
        <v>-1</v>
      </c>
      <c r="CR43" s="57">
        <f t="shared" si="26"/>
        <v>-0.11643681451264058</v>
      </c>
      <c r="CS43" s="69" t="str">
        <f t="shared" si="27"/>
        <v/>
      </c>
      <c r="CT43" s="57">
        <f t="shared" si="28"/>
        <v>16.660193530690456</v>
      </c>
      <c r="CU43" s="69">
        <f t="shared" si="29"/>
        <v>-0.50000003330905873</v>
      </c>
      <c r="CV43" s="57" t="str">
        <f t="shared" si="30"/>
        <v/>
      </c>
      <c r="CW43" s="69">
        <f t="shared" si="14"/>
        <v>-1.1576477926256686E-6</v>
      </c>
      <c r="CX43" s="69">
        <f t="shared" si="15"/>
        <v>4.1741241968400056E-6</v>
      </c>
      <c r="CY43" s="57">
        <f t="shared" si="31"/>
        <v>-1</v>
      </c>
      <c r="CZ43" s="94"/>
      <c r="DA43" s="76">
        <f t="shared" si="16"/>
        <v>199.51013650817367</v>
      </c>
      <c r="DB43" s="76">
        <f t="shared" si="17"/>
        <v>33.874300236959243</v>
      </c>
    </row>
    <row r="44" spans="1:106">
      <c r="A44" s="94" t="s">
        <v>208</v>
      </c>
      <c r="B44" s="76">
        <v>132799.14149999991</v>
      </c>
      <c r="C44" s="76">
        <v>3601.5077609100003</v>
      </c>
      <c r="D44" s="76">
        <v>110101.10339999989</v>
      </c>
      <c r="E44" s="76">
        <v>13317.638199999998</v>
      </c>
      <c r="F44" s="76">
        <v>10929.79696501</v>
      </c>
      <c r="G44" s="76">
        <v>213531.29150000008</v>
      </c>
      <c r="H44" s="76">
        <v>2949.551999999996</v>
      </c>
      <c r="I44" s="66">
        <v>31.954897319999993</v>
      </c>
      <c r="J44" s="66">
        <v>25.810362749999992</v>
      </c>
      <c r="K44" s="76">
        <v>2.2498</v>
      </c>
      <c r="L44" s="66">
        <v>326.35853498999984</v>
      </c>
      <c r="M44" s="76">
        <v>769.54540000000009</v>
      </c>
      <c r="N44" s="66">
        <v>0.34</v>
      </c>
      <c r="O44" s="76">
        <v>10.493919679999998</v>
      </c>
      <c r="P44" s="76">
        <v>1.2889534800000011</v>
      </c>
      <c r="Q44" s="66">
        <v>1.8452167599999996</v>
      </c>
      <c r="R44" s="76"/>
      <c r="S44" s="76" t="s">
        <v>208</v>
      </c>
      <c r="T44" s="76">
        <v>0.21522498920393479</v>
      </c>
      <c r="U44" s="76">
        <v>0.4334793052665929</v>
      </c>
      <c r="V44" s="76">
        <v>10.493969086515236</v>
      </c>
      <c r="W44" s="76">
        <v>0.84087226348354838</v>
      </c>
      <c r="X44" s="76">
        <v>0.82523648148322615</v>
      </c>
      <c r="Y44" s="76">
        <v>0.72208231126506506</v>
      </c>
      <c r="Z44" s="76">
        <v>0.10318733664940889</v>
      </c>
      <c r="AA44" s="76">
        <v>62.870444781941792</v>
      </c>
      <c r="AB44" s="76">
        <v>1.2889530637145166</v>
      </c>
      <c r="AC44" s="76">
        <v>4960.7730758647731</v>
      </c>
      <c r="AD44" s="76">
        <v>1.1249139466426377</v>
      </c>
      <c r="AE44" s="76">
        <v>132799.08621988638</v>
      </c>
      <c r="AF44" s="76">
        <v>23.55392896660349</v>
      </c>
      <c r="AG44" s="76">
        <v>299.80972498707644</v>
      </c>
      <c r="AH44" s="76">
        <v>8.9022931256854232</v>
      </c>
      <c r="AI44" s="76">
        <v>3.8206240292759563</v>
      </c>
      <c r="AJ44" s="76">
        <v>0.12382366362246999</v>
      </c>
      <c r="AK44" s="76">
        <v>1287.4639816876977</v>
      </c>
      <c r="AL44" s="76">
        <v>1287.4639816876977</v>
      </c>
      <c r="AM44" s="76">
        <v>384.77251835853326</v>
      </c>
      <c r="AN44" s="76">
        <v>0</v>
      </c>
      <c r="AO44" s="76">
        <v>22.564742044266453</v>
      </c>
      <c r="AP44" s="76">
        <v>0.11792851102630543</v>
      </c>
      <c r="AQ44" s="76">
        <v>3.3042867836119707</v>
      </c>
      <c r="AR44" s="76">
        <v>0.28273627524595224</v>
      </c>
      <c r="AS44" s="76">
        <v>0.44264610066423105</v>
      </c>
      <c r="AT44" s="76">
        <v>5.3173223056183008E-2</v>
      </c>
      <c r="AU44" s="76">
        <v>3601.5072723137478</v>
      </c>
      <c r="AV44" s="76">
        <v>0</v>
      </c>
      <c r="AW44" s="76">
        <v>3251.1789264444296</v>
      </c>
      <c r="AX44" s="76">
        <v>99758.636179416208</v>
      </c>
      <c r="AY44" s="76">
        <v>11084.294592819753</v>
      </c>
      <c r="AZ44" s="76">
        <v>110842.93077223588</v>
      </c>
      <c r="BA44" s="76">
        <v>8.7988039203470124E-4</v>
      </c>
      <c r="BB44" s="76">
        <v>59.929969611459299</v>
      </c>
      <c r="BC44" s="76">
        <v>325.41047761190589</v>
      </c>
      <c r="BD44" s="76">
        <v>703.39794049561215</v>
      </c>
      <c r="BE44" s="76">
        <v>596.82372432377656</v>
      </c>
      <c r="BF44" s="76">
        <v>141.7313611115008</v>
      </c>
      <c r="BG44" s="76">
        <v>557.61329842645125</v>
      </c>
      <c r="BH44" s="76">
        <v>246.63226941846091</v>
      </c>
      <c r="BI44" s="76">
        <v>0.4570997646566034</v>
      </c>
      <c r="BJ44" s="76">
        <v>46.589178424326612</v>
      </c>
      <c r="BK44" s="76">
        <v>13318.036097881097</v>
      </c>
      <c r="BL44" s="76">
        <v>10930.196610871839</v>
      </c>
      <c r="BM44" s="76">
        <v>2387.8394870092561</v>
      </c>
      <c r="BN44" s="76">
        <v>30.461642330505914</v>
      </c>
      <c r="BO44" s="76">
        <v>1.6430196096386076</v>
      </c>
      <c r="BP44" s="76">
        <v>2451.891847334919</v>
      </c>
      <c r="BQ44" s="76">
        <v>6.0689363507222884</v>
      </c>
      <c r="BR44" s="76">
        <v>1290.7734878375072</v>
      </c>
      <c r="BS44" s="76">
        <v>250.95293325818875</v>
      </c>
      <c r="BT44" s="76">
        <v>134.45530757505807</v>
      </c>
      <c r="BU44" s="76">
        <v>3229.5387421203404</v>
      </c>
      <c r="BV44" s="76">
        <v>135.72802828530612</v>
      </c>
      <c r="BW44" s="76">
        <v>576.88636565747777</v>
      </c>
      <c r="BX44" s="76">
        <v>1009.0432307142191</v>
      </c>
      <c r="BY44" s="76">
        <v>33.223689002183605</v>
      </c>
      <c r="BZ44" s="76">
        <v>213786.36063421171</v>
      </c>
      <c r="CA44" s="76">
        <v>2.5444330779322102</v>
      </c>
      <c r="CB44" s="76">
        <v>5189.2211840722248</v>
      </c>
      <c r="CC44" s="76">
        <v>9.1618182012050658E-2</v>
      </c>
      <c r="CD44" s="76">
        <v>175.61478415015108</v>
      </c>
      <c r="CE44" s="76">
        <v>0</v>
      </c>
      <c r="CF44" s="76">
        <v>4.0285412943107115</v>
      </c>
      <c r="CG44" s="76">
        <v>2949.5565331140842</v>
      </c>
      <c r="CH44" s="76">
        <v>457.28524901128253</v>
      </c>
      <c r="CI44" s="40"/>
      <c r="CJ44" s="69">
        <f t="shared" si="18"/>
        <v>-4.1626860618324291E-7</v>
      </c>
      <c r="CK44" s="69">
        <f t="shared" si="19"/>
        <v>-1.3566436198849388E-7</v>
      </c>
      <c r="CL44" s="69">
        <f t="shared" si="20"/>
        <v>6.7376924420176967E-3</v>
      </c>
      <c r="CM44" s="69">
        <f t="shared" si="21"/>
        <v>2.9877510946287581E-5</v>
      </c>
      <c r="CN44" s="69">
        <f t="shared" si="22"/>
        <v>3.6564801992014131E-5</v>
      </c>
      <c r="CO44" s="69">
        <f t="shared" si="23"/>
        <v>1.1945281294363981E-3</v>
      </c>
      <c r="CP44" s="69">
        <f t="shared" si="24"/>
        <v>1.5368822411640516E-6</v>
      </c>
      <c r="CQ44" s="57">
        <f t="shared" si="25"/>
        <v>-0.97417496062593423</v>
      </c>
      <c r="CR44" s="57">
        <f t="shared" si="26"/>
        <v>1.4358605646463383</v>
      </c>
      <c r="CS44" s="69">
        <f t="shared" si="27"/>
        <v>-0.4999938009411336</v>
      </c>
      <c r="CT44" s="57">
        <f t="shared" si="28"/>
        <v>2.944937373024878</v>
      </c>
      <c r="CU44" s="69">
        <f t="shared" si="29"/>
        <v>-0.50000023603736277</v>
      </c>
      <c r="CV44" s="57">
        <f t="shared" si="30"/>
        <v>0.30190029607126767</v>
      </c>
      <c r="CW44" s="69">
        <f t="shared" si="14"/>
        <v>4.7081087662855099E-6</v>
      </c>
      <c r="CX44" s="69">
        <f t="shared" si="15"/>
        <v>-3.2296393235851241E-7</v>
      </c>
      <c r="CY44" s="57">
        <f t="shared" si="31"/>
        <v>-0.97118321044505196</v>
      </c>
      <c r="CZ44" s="94"/>
      <c r="DA44" s="76">
        <f t="shared" si="16"/>
        <v>741.82737223598815</v>
      </c>
      <c r="DB44" s="76">
        <f t="shared" si="17"/>
        <v>255.06913421163335</v>
      </c>
    </row>
    <row r="45" spans="1:106">
      <c r="A45" s="94" t="s">
        <v>209</v>
      </c>
      <c r="B45" s="76">
        <v>9857.296536509999</v>
      </c>
      <c r="C45" s="76">
        <v>156.53482680000002</v>
      </c>
      <c r="D45" s="76">
        <v>25267.052667830001</v>
      </c>
      <c r="E45" s="76">
        <v>1493.66597213</v>
      </c>
      <c r="F45" s="76">
        <v>1393.37884033</v>
      </c>
      <c r="G45" s="76">
        <v>8315.4673859700051</v>
      </c>
      <c r="H45" s="76">
        <v>247.37399720000002</v>
      </c>
      <c r="I45" s="66">
        <v>1.0306447900000002</v>
      </c>
      <c r="J45" s="66">
        <v>0.80897415999999989</v>
      </c>
      <c r="K45" s="76"/>
      <c r="L45" s="66">
        <v>11.961827869999999</v>
      </c>
      <c r="M45" s="76">
        <v>82.392048000000003</v>
      </c>
      <c r="N45" s="66"/>
      <c r="O45" s="76">
        <v>0.44541164</v>
      </c>
      <c r="P45" s="76">
        <v>3.0595999999999998E-4</v>
      </c>
      <c r="Q45" s="66">
        <v>5.3936900000000017E-2</v>
      </c>
      <c r="R45" s="76"/>
      <c r="S45" s="76" t="s">
        <v>209</v>
      </c>
      <c r="T45" s="76">
        <v>0</v>
      </c>
      <c r="U45" s="76">
        <v>0</v>
      </c>
      <c r="V45" s="76">
        <v>0.44541191880001557</v>
      </c>
      <c r="W45" s="76">
        <v>6.2771574033300762E-3</v>
      </c>
      <c r="X45" s="76">
        <v>6.2771574033300762E-3</v>
      </c>
      <c r="Y45" s="76">
        <v>2.5299192314687741E-3</v>
      </c>
      <c r="Z45" s="76">
        <v>0</v>
      </c>
      <c r="AA45" s="76">
        <v>0.33434515802600845</v>
      </c>
      <c r="AB45" s="76">
        <v>3.0595860357256058E-4</v>
      </c>
      <c r="AC45" s="76">
        <v>119.3033493529619</v>
      </c>
      <c r="AD45" s="76">
        <v>0</v>
      </c>
      <c r="AE45" s="76">
        <v>9857.2992222195026</v>
      </c>
      <c r="AF45" s="76">
        <v>0.34484812615721139</v>
      </c>
      <c r="AG45" s="76">
        <v>7.2018201291998327</v>
      </c>
      <c r="AH45" s="76">
        <v>0.15083134608429366</v>
      </c>
      <c r="AI45" s="76">
        <v>0</v>
      </c>
      <c r="AJ45" s="76">
        <v>0</v>
      </c>
      <c r="AK45" s="76">
        <v>43.436093929725793</v>
      </c>
      <c r="AL45" s="76">
        <v>43.436093929725793</v>
      </c>
      <c r="AM45" s="76">
        <v>41.195985020056568</v>
      </c>
      <c r="AN45" s="76">
        <v>0</v>
      </c>
      <c r="AO45" s="76">
        <v>3.2579155803597941</v>
      </c>
      <c r="AP45" s="76">
        <v>0</v>
      </c>
      <c r="AQ45" s="76">
        <v>0</v>
      </c>
      <c r="AR45" s="76">
        <v>0</v>
      </c>
      <c r="AS45" s="76">
        <v>0</v>
      </c>
      <c r="AT45" s="76">
        <v>0</v>
      </c>
      <c r="AU45" s="76">
        <v>156.53481987279329</v>
      </c>
      <c r="AV45" s="76">
        <v>0</v>
      </c>
      <c r="AW45" s="76">
        <v>254.57593740339621</v>
      </c>
      <c r="AX45" s="76">
        <v>23040.577117604902</v>
      </c>
      <c r="AY45" s="76">
        <v>2560.0643903503701</v>
      </c>
      <c r="AZ45" s="76">
        <v>25600.641507955264</v>
      </c>
      <c r="BA45" s="76">
        <v>0</v>
      </c>
      <c r="BB45" s="76">
        <v>6.0840135992553899</v>
      </c>
      <c r="BC45" s="76">
        <v>78.264456725474943</v>
      </c>
      <c r="BD45" s="76">
        <v>61.029483363927298</v>
      </c>
      <c r="BE45" s="76">
        <v>45.807267934731065</v>
      </c>
      <c r="BF45" s="76">
        <v>3.4705094294459227</v>
      </c>
      <c r="BG45" s="76">
        <v>62.08900417610522</v>
      </c>
      <c r="BH45" s="76">
        <v>39.413871575295005</v>
      </c>
      <c r="BI45" s="76">
        <v>0</v>
      </c>
      <c r="BJ45" s="76">
        <v>6.3838825309771439</v>
      </c>
      <c r="BK45" s="76">
        <v>1493.6957610282614</v>
      </c>
      <c r="BL45" s="76">
        <v>1393.4085209434936</v>
      </c>
      <c r="BM45" s="76">
        <v>100.28724008476767</v>
      </c>
      <c r="BN45" s="76">
        <v>0</v>
      </c>
      <c r="BO45" s="76">
        <v>0.36810594922755546</v>
      </c>
      <c r="BP45" s="76">
        <v>761.28158787784184</v>
      </c>
      <c r="BQ45" s="76">
        <v>0</v>
      </c>
      <c r="BR45" s="76">
        <v>33.804400859802584</v>
      </c>
      <c r="BS45" s="76">
        <v>8.7971814457911037</v>
      </c>
      <c r="BT45" s="76">
        <v>3.0374034486262445</v>
      </c>
      <c r="BU45" s="76">
        <v>84.303039473756741</v>
      </c>
      <c r="BV45" s="76">
        <v>4.4841595987566834</v>
      </c>
      <c r="BW45" s="76">
        <v>119.33618770294923</v>
      </c>
      <c r="BX45" s="76">
        <v>141.44886076562105</v>
      </c>
      <c r="BY45" s="76">
        <v>5.6027610478480145</v>
      </c>
      <c r="BZ45" s="76">
        <v>8315.4145696885244</v>
      </c>
      <c r="CA45" s="76">
        <v>1.2237226928950542E-2</v>
      </c>
      <c r="CB45" s="76">
        <v>157.2078967443245</v>
      </c>
      <c r="CC45" s="76">
        <v>0</v>
      </c>
      <c r="CD45" s="76">
        <v>31.433337903600197</v>
      </c>
      <c r="CE45" s="76">
        <v>0</v>
      </c>
      <c r="CF45" s="76">
        <v>6.8879291111559413E-3</v>
      </c>
      <c r="CG45" s="76">
        <v>247.37413577495226</v>
      </c>
      <c r="CH45" s="76">
        <v>97.445884025681735</v>
      </c>
      <c r="CI45" s="40"/>
      <c r="CJ45" s="69">
        <f t="shared" si="18"/>
        <v>2.7245903515422653E-7</v>
      </c>
      <c r="CK45" s="69">
        <f t="shared" si="19"/>
        <v>-4.4253453803669388E-8</v>
      </c>
      <c r="CL45" s="69">
        <f t="shared" si="20"/>
        <v>1.3202522847074617E-2</v>
      </c>
      <c r="CM45" s="69">
        <f t="shared" si="21"/>
        <v>1.9943480548652346E-5</v>
      </c>
      <c r="CN45" s="69">
        <f t="shared" si="22"/>
        <v>2.1301180005418426E-5</v>
      </c>
      <c r="CO45" s="69">
        <f t="shared" si="23"/>
        <v>-6.3515709976669978E-6</v>
      </c>
      <c r="CP45" s="69">
        <f t="shared" si="24"/>
        <v>5.6018398786484329E-7</v>
      </c>
      <c r="CQ45" s="57">
        <f t="shared" si="25"/>
        <v>-0.99390948514538169</v>
      </c>
      <c r="CR45" s="57">
        <f t="shared" si="26"/>
        <v>-0.58670477432059331</v>
      </c>
      <c r="CS45" s="69" t="str">
        <f t="shared" si="27"/>
        <v/>
      </c>
      <c r="CT45" s="57">
        <f t="shared" si="28"/>
        <v>2.6312254616756827</v>
      </c>
      <c r="CU45" s="69">
        <f t="shared" si="29"/>
        <v>-0.50000047310322271</v>
      </c>
      <c r="CV45" s="57" t="str">
        <f t="shared" si="30"/>
        <v/>
      </c>
      <c r="CW45" s="69">
        <f t="shared" si="14"/>
        <v>6.2593787529668067E-7</v>
      </c>
      <c r="CX45" s="69">
        <f t="shared" si="15"/>
        <v>-4.5640849764467199E-6</v>
      </c>
      <c r="CY45" s="57">
        <f t="shared" si="31"/>
        <v>-1</v>
      </c>
      <c r="CZ45" s="94"/>
      <c r="DA45" s="76">
        <f t="shared" si="16"/>
        <v>333.58884012526323</v>
      </c>
      <c r="DB45" s="76">
        <f t="shared" si="17"/>
        <v>-5.2816281480772886E-2</v>
      </c>
    </row>
    <row r="46" spans="1:106">
      <c r="A46" s="94" t="s">
        <v>210</v>
      </c>
      <c r="B46" s="76">
        <v>1394.57025</v>
      </c>
      <c r="C46" s="76">
        <v>14.486420000000001</v>
      </c>
      <c r="D46" s="76">
        <v>230.90449999999998</v>
      </c>
      <c r="E46" s="76">
        <v>43.382170000000002</v>
      </c>
      <c r="F46" s="76">
        <v>41.872570000000003</v>
      </c>
      <c r="G46" s="76">
        <v>2.0547516199999998</v>
      </c>
      <c r="H46" s="76">
        <v>36.676159999999996</v>
      </c>
      <c r="I46" s="66">
        <v>1.9066390199999999</v>
      </c>
      <c r="J46" s="66">
        <v>9.6480507099999997</v>
      </c>
      <c r="K46" s="76">
        <v>3.192266</v>
      </c>
      <c r="L46" s="66">
        <v>10.107482320000001</v>
      </c>
      <c r="M46" s="76">
        <v>76.871129999999994</v>
      </c>
      <c r="N46" s="66"/>
      <c r="O46" s="76">
        <v>9.1886191000000004</v>
      </c>
      <c r="P46" s="76"/>
      <c r="Q46" s="66">
        <v>0.22282394</v>
      </c>
      <c r="R46" s="76"/>
      <c r="S46" s="76" t="s">
        <v>210</v>
      </c>
      <c r="T46" s="76">
        <v>0</v>
      </c>
      <c r="U46" s="76">
        <v>0</v>
      </c>
      <c r="V46" s="76">
        <v>9.1886157309006684</v>
      </c>
      <c r="W46" s="76">
        <v>0</v>
      </c>
      <c r="X46" s="76">
        <v>0</v>
      </c>
      <c r="Y46" s="76">
        <v>0</v>
      </c>
      <c r="Z46" s="76">
        <v>0</v>
      </c>
      <c r="AA46" s="76">
        <v>12.293273632535159</v>
      </c>
      <c r="AB46" s="76">
        <v>0</v>
      </c>
      <c r="AC46" s="76">
        <v>24.970933442741007</v>
      </c>
      <c r="AD46" s="76">
        <v>1.5961318999347429</v>
      </c>
      <c r="AE46" s="76">
        <v>1394.5702438642606</v>
      </c>
      <c r="AF46" s="76">
        <v>10.647407469112256</v>
      </c>
      <c r="AG46" s="76">
        <v>3.386629599086957</v>
      </c>
      <c r="AH46" s="76">
        <v>0</v>
      </c>
      <c r="AI46" s="76">
        <v>10.706129824529068</v>
      </c>
      <c r="AJ46" s="76">
        <v>0</v>
      </c>
      <c r="AK46" s="76">
        <v>2.454559510882567E-3</v>
      </c>
      <c r="AL46" s="76">
        <v>2.454559510882567E-3</v>
      </c>
      <c r="AM46" s="76">
        <v>38.435504220118283</v>
      </c>
      <c r="AN46" s="76">
        <v>0</v>
      </c>
      <c r="AO46" s="76">
        <v>2.9178683859422286E-4</v>
      </c>
      <c r="AP46" s="76">
        <v>0</v>
      </c>
      <c r="AQ46" s="76">
        <v>0</v>
      </c>
      <c r="AR46" s="76">
        <v>0</v>
      </c>
      <c r="AS46" s="76">
        <v>0</v>
      </c>
      <c r="AT46" s="76">
        <v>0</v>
      </c>
      <c r="AU46" s="76">
        <v>14.486400616963456</v>
      </c>
      <c r="AV46" s="76">
        <v>0</v>
      </c>
      <c r="AW46" s="76">
        <v>40.062867093261048</v>
      </c>
      <c r="AX46" s="76">
        <v>207.81425866212518</v>
      </c>
      <c r="AY46" s="76">
        <v>23.090461249204953</v>
      </c>
      <c r="AZ46" s="76">
        <v>230.90471991133012</v>
      </c>
      <c r="BA46" s="76">
        <v>0</v>
      </c>
      <c r="BB46" s="76">
        <v>1.0207615647122692</v>
      </c>
      <c r="BC46" s="76">
        <v>7.5646643187442407E-5</v>
      </c>
      <c r="BD46" s="76">
        <v>0.9168126415416924</v>
      </c>
      <c r="BE46" s="76">
        <v>0.26628845737087797</v>
      </c>
      <c r="BF46" s="76">
        <v>0.22442349234169445</v>
      </c>
      <c r="BG46" s="76">
        <v>1.5537662918809279</v>
      </c>
      <c r="BH46" s="76">
        <v>1.5120069225130485E-4</v>
      </c>
      <c r="BI46" s="76">
        <v>0</v>
      </c>
      <c r="BJ46" s="76">
        <v>3.713289256325885</v>
      </c>
      <c r="BK46" s="76">
        <v>43.379666463620993</v>
      </c>
      <c r="BL46" s="76">
        <v>41.870063291941563</v>
      </c>
      <c r="BM46" s="76">
        <v>1.5096031716794249</v>
      </c>
      <c r="BN46" s="76">
        <v>5.9541896415835772E-2</v>
      </c>
      <c r="BO46" s="76">
        <v>0</v>
      </c>
      <c r="BP46" s="76">
        <v>6.9997876243544592</v>
      </c>
      <c r="BQ46" s="76">
        <v>6.3045874215292397E-2</v>
      </c>
      <c r="BR46" s="76">
        <v>5.8793107624134029</v>
      </c>
      <c r="BS46" s="76">
        <v>4.3186759040328058E-4</v>
      </c>
      <c r="BT46" s="76">
        <v>2.3152719676802433E-4</v>
      </c>
      <c r="BU46" s="76">
        <v>14.702462083257558</v>
      </c>
      <c r="BV46" s="76">
        <v>0.89177125108620614</v>
      </c>
      <c r="BW46" s="76">
        <v>5.6726817165186807</v>
      </c>
      <c r="BX46" s="76">
        <v>2.7345755947243409</v>
      </c>
      <c r="BY46" s="76">
        <v>0</v>
      </c>
      <c r="BZ46" s="76">
        <v>2.054884819303672</v>
      </c>
      <c r="CA46" s="76">
        <v>0.29030892922060481</v>
      </c>
      <c r="CB46" s="76">
        <v>0</v>
      </c>
      <c r="CC46" s="76">
        <v>0</v>
      </c>
      <c r="CD46" s="76">
        <v>2.9063366098812257E-2</v>
      </c>
      <c r="CE46" s="76">
        <v>0</v>
      </c>
      <c r="CF46" s="76">
        <v>0.13829979958332647</v>
      </c>
      <c r="CG46" s="76">
        <v>36.676148358934505</v>
      </c>
      <c r="CH46" s="76">
        <v>2.4775429111930307E-2</v>
      </c>
      <c r="CI46" s="40"/>
      <c r="CJ46" s="69">
        <f t="shared" si="18"/>
        <v>-4.3997348578223008E-9</v>
      </c>
      <c r="CK46" s="69">
        <f t="shared" si="19"/>
        <v>-1.3380142605761563E-6</v>
      </c>
      <c r="CL46" s="69">
        <f t="shared" si="20"/>
        <v>9.5239083748665302E-7</v>
      </c>
      <c r="CM46" s="69">
        <f t="shared" si="21"/>
        <v>-5.7708878532576267E-5</v>
      </c>
      <c r="CN46" s="69">
        <f t="shared" si="22"/>
        <v>-5.9865158943925943E-5</v>
      </c>
      <c r="CO46" s="69">
        <f t="shared" si="23"/>
        <v>6.4825014554397215E-5</v>
      </c>
      <c r="CP46" s="69">
        <f t="shared" si="24"/>
        <v>-3.174014261885434E-7</v>
      </c>
      <c r="CQ46" s="57">
        <f t="shared" si="25"/>
        <v>-1</v>
      </c>
      <c r="CR46" s="57">
        <f t="shared" si="26"/>
        <v>0.27417174743841699</v>
      </c>
      <c r="CS46" s="69">
        <f t="shared" si="27"/>
        <v>-0.50000034460325582</v>
      </c>
      <c r="CT46" s="57">
        <f t="shared" si="28"/>
        <v>-0.99975715421178379</v>
      </c>
      <c r="CU46" s="69">
        <f t="shared" si="29"/>
        <v>-0.50000079067241132</v>
      </c>
      <c r="CV46" s="57" t="str">
        <f t="shared" si="30"/>
        <v/>
      </c>
      <c r="CW46" s="69">
        <f t="shared" si="14"/>
        <v>-3.6666002750754883E-7</v>
      </c>
      <c r="CX46" s="69" t="str">
        <f t="shared" si="15"/>
        <v/>
      </c>
      <c r="CY46" s="57">
        <f t="shared" si="31"/>
        <v>-1</v>
      </c>
      <c r="CZ46" s="94"/>
      <c r="DA46" s="76">
        <f t="shared" si="16"/>
        <v>2.1991133013443687E-4</v>
      </c>
      <c r="DB46" s="76">
        <f t="shared" si="17"/>
        <v>1.3319930367217125E-4</v>
      </c>
    </row>
    <row r="47" spans="1:106">
      <c r="A47" s="94" t="s">
        <v>211</v>
      </c>
      <c r="B47" s="76">
        <v>10180.30451129</v>
      </c>
      <c r="C47" s="76">
        <v>705.48519413999998</v>
      </c>
      <c r="D47" s="76">
        <v>23497.155149579998</v>
      </c>
      <c r="E47" s="76">
        <v>3082.4576363699998</v>
      </c>
      <c r="F47" s="76">
        <v>2588.4436719800001</v>
      </c>
      <c r="G47" s="76">
        <v>9906.9404243000026</v>
      </c>
      <c r="H47" s="76">
        <v>1063.9938483699996</v>
      </c>
      <c r="I47" s="66">
        <v>14.798677140000004</v>
      </c>
      <c r="J47" s="66">
        <v>22.236472920000015</v>
      </c>
      <c r="K47" s="76">
        <v>10.34037</v>
      </c>
      <c r="L47" s="66">
        <v>219.50280241999999</v>
      </c>
      <c r="M47" s="76">
        <v>1167.3208351200003</v>
      </c>
      <c r="N47" s="66">
        <v>0.73717215999999997</v>
      </c>
      <c r="O47" s="76">
        <v>14.704020220000004</v>
      </c>
      <c r="P47" s="76">
        <v>2.0898460000000001E-2</v>
      </c>
      <c r="Q47" s="66">
        <v>3.0061537600000006</v>
      </c>
      <c r="R47" s="76"/>
      <c r="S47" s="76" t="s">
        <v>211</v>
      </c>
      <c r="T47" s="76">
        <v>2.3490040633387908E-3</v>
      </c>
      <c r="U47" s="76">
        <v>7.7213509985062947</v>
      </c>
      <c r="V47" s="76">
        <v>14.704098429721459</v>
      </c>
      <c r="W47" s="76">
        <v>2.6260662538721418</v>
      </c>
      <c r="X47" s="76">
        <v>2.6260662538721418</v>
      </c>
      <c r="Y47" s="76">
        <v>0.20386603440232201</v>
      </c>
      <c r="Z47" s="76">
        <v>0.27478237941654449</v>
      </c>
      <c r="AA47" s="76">
        <v>44.469809594355333</v>
      </c>
      <c r="AB47" s="76">
        <v>2.0898556735696239E-2</v>
      </c>
      <c r="AC47" s="76">
        <v>1896.9969606240993</v>
      </c>
      <c r="AD47" s="76">
        <v>5.1701918960079842</v>
      </c>
      <c r="AE47" s="76">
        <v>10180.337049491694</v>
      </c>
      <c r="AF47" s="76">
        <v>46.743401098765062</v>
      </c>
      <c r="AG47" s="76">
        <v>68.992589842514207</v>
      </c>
      <c r="AH47" s="76">
        <v>10.487663992513365</v>
      </c>
      <c r="AI47" s="76">
        <v>27.458023060293392</v>
      </c>
      <c r="AJ47" s="76">
        <v>3.7479448905129603E-3</v>
      </c>
      <c r="AK47" s="76">
        <v>636.5766102786165</v>
      </c>
      <c r="AL47" s="76">
        <v>636.5766102786165</v>
      </c>
      <c r="AM47" s="76">
        <v>583.67128152007353</v>
      </c>
      <c r="AN47" s="76">
        <v>0</v>
      </c>
      <c r="AO47" s="76">
        <v>5.7817345362303865</v>
      </c>
      <c r="AP47" s="76">
        <v>3.087434092256789E-2</v>
      </c>
      <c r="AQ47" s="76">
        <v>19.045067379168913</v>
      </c>
      <c r="AR47" s="76">
        <v>0.59298531442599944</v>
      </c>
      <c r="AS47" s="76">
        <v>33.408488000311422</v>
      </c>
      <c r="AT47" s="76">
        <v>0.56106360156788682</v>
      </c>
      <c r="AU47" s="76">
        <v>705.48666000427033</v>
      </c>
      <c r="AV47" s="76">
        <v>0</v>
      </c>
      <c r="AW47" s="76">
        <v>1144.0548825794076</v>
      </c>
      <c r="AX47" s="76">
        <v>20909.849729361504</v>
      </c>
      <c r="AY47" s="76">
        <v>2323.3159920532185</v>
      </c>
      <c r="AZ47" s="76">
        <v>23233.165721414713</v>
      </c>
      <c r="BA47" s="76">
        <v>3.9598552453010664E-4</v>
      </c>
      <c r="BB47" s="76">
        <v>18.627658417097344</v>
      </c>
      <c r="BC47" s="76">
        <v>60.84300409029472</v>
      </c>
      <c r="BD47" s="76">
        <v>87.993753499219835</v>
      </c>
      <c r="BE47" s="76">
        <v>46.808436358759245</v>
      </c>
      <c r="BF47" s="76">
        <v>41.929831625136416</v>
      </c>
      <c r="BG47" s="76">
        <v>207.390782456511</v>
      </c>
      <c r="BH47" s="76">
        <v>44.797809448128014</v>
      </c>
      <c r="BI47" s="76">
        <v>0.16876814327783199</v>
      </c>
      <c r="BJ47" s="76">
        <v>35.952361395208811</v>
      </c>
      <c r="BK47" s="76">
        <v>3082.5507633643488</v>
      </c>
      <c r="BL47" s="76">
        <v>2588.5354775858154</v>
      </c>
      <c r="BM47" s="76">
        <v>494.01528577853441</v>
      </c>
      <c r="BN47" s="76">
        <v>0.56436321651041443</v>
      </c>
      <c r="BO47" s="76">
        <v>0.25845798426356248</v>
      </c>
      <c r="BP47" s="76">
        <v>610.20476694911156</v>
      </c>
      <c r="BQ47" s="76">
        <v>24.115543166934952</v>
      </c>
      <c r="BR47" s="76">
        <v>280.28394998671723</v>
      </c>
      <c r="BS47" s="76">
        <v>60.702670024819653</v>
      </c>
      <c r="BT47" s="76">
        <v>30.782554655733946</v>
      </c>
      <c r="BU47" s="76">
        <v>706.92779061723922</v>
      </c>
      <c r="BV47" s="76">
        <v>19.487587551959958</v>
      </c>
      <c r="BW47" s="76">
        <v>146.28974237193074</v>
      </c>
      <c r="BX47" s="76">
        <v>286.7203937454056</v>
      </c>
      <c r="BY47" s="76">
        <v>3.7942513498322357</v>
      </c>
      <c r="BZ47" s="76">
        <v>9806.9032484656691</v>
      </c>
      <c r="CA47" s="76">
        <v>3.6567717664797388</v>
      </c>
      <c r="CB47" s="76">
        <v>120.67113993714656</v>
      </c>
      <c r="CC47" s="76">
        <v>8.1241306087375484</v>
      </c>
      <c r="CD47" s="76">
        <v>30.087667078163541</v>
      </c>
      <c r="CE47" s="76">
        <v>0.32308756522098581</v>
      </c>
      <c r="CF47" s="76">
        <v>8.9793665547130193</v>
      </c>
      <c r="CG47" s="76">
        <v>1063.9957922018109</v>
      </c>
      <c r="CH47" s="76">
        <v>51.535576427713686</v>
      </c>
      <c r="CI47" s="40"/>
      <c r="CJ47" s="69">
        <f t="shared" si="18"/>
        <v>3.1961913966712517E-6</v>
      </c>
      <c r="CK47" s="69">
        <f t="shared" si="19"/>
        <v>2.0778101121525503E-6</v>
      </c>
      <c r="CL47" s="69">
        <f t="shared" si="20"/>
        <v>-1.1234952762781743E-2</v>
      </c>
      <c r="CM47" s="69">
        <f t="shared" si="21"/>
        <v>3.0211930003560073E-5</v>
      </c>
      <c r="CN47" s="69">
        <f t="shared" si="22"/>
        <v>3.546749222675834E-5</v>
      </c>
      <c r="CO47" s="69">
        <f t="shared" si="23"/>
        <v>-1.0097686222979572E-2</v>
      </c>
      <c r="CP47" s="69">
        <f t="shared" si="24"/>
        <v>1.8269201596508294E-6</v>
      </c>
      <c r="CQ47" s="57">
        <f t="shared" si="25"/>
        <v>-0.82254722979434225</v>
      </c>
      <c r="CR47" s="57">
        <f t="shared" si="26"/>
        <v>0.99985895939270675</v>
      </c>
      <c r="CS47" s="69">
        <f t="shared" si="27"/>
        <v>-0.49999933309852701</v>
      </c>
      <c r="CT47" s="57">
        <f t="shared" si="28"/>
        <v>1.9000842051236375</v>
      </c>
      <c r="CU47" s="69">
        <f t="shared" si="29"/>
        <v>-0.49999069325266327</v>
      </c>
      <c r="CV47" s="57">
        <f t="shared" si="30"/>
        <v>44.319790698975154</v>
      </c>
      <c r="CW47" s="69">
        <f t="shared" si="14"/>
        <v>5.318934569220112E-6</v>
      </c>
      <c r="CX47" s="69">
        <f t="shared" si="15"/>
        <v>4.6288432850115102E-6</v>
      </c>
      <c r="CY47" s="57">
        <f t="shared" si="31"/>
        <v>-0.81336164203128225</v>
      </c>
      <c r="CZ47" s="94"/>
      <c r="DA47" s="76">
        <f t="shared" si="16"/>
        <v>-263.98942816528506</v>
      </c>
      <c r="DB47" s="76">
        <f t="shared" si="17"/>
        <v>-100.03717583433354</v>
      </c>
    </row>
    <row r="48" spans="1:106">
      <c r="A48" s="94" t="s">
        <v>212</v>
      </c>
      <c r="B48" s="76">
        <v>3866.2505000000006</v>
      </c>
      <c r="C48" s="76">
        <v>98.097999999999999</v>
      </c>
      <c r="D48" s="76">
        <v>9805.7469999999994</v>
      </c>
      <c r="E48" s="76">
        <v>810.73910000000012</v>
      </c>
      <c r="F48" s="76">
        <v>722.2395039999999</v>
      </c>
      <c r="G48" s="76">
        <v>2026.4984999999999</v>
      </c>
      <c r="H48" s="76">
        <v>175.52450000000002</v>
      </c>
      <c r="I48" s="66">
        <v>3.9794904100000004</v>
      </c>
      <c r="J48" s="66">
        <v>15.223760910000005</v>
      </c>
      <c r="K48" s="76">
        <v>4.4350000000000005</v>
      </c>
      <c r="L48" s="66">
        <v>20.386360219999997</v>
      </c>
      <c r="M48" s="76">
        <v>49.314341999999996</v>
      </c>
      <c r="N48" s="66"/>
      <c r="O48" s="76">
        <v>13.359440410000003</v>
      </c>
      <c r="P48" s="76">
        <v>4.5493299999999999E-3</v>
      </c>
      <c r="Q48" s="66">
        <v>0.7173715799999999</v>
      </c>
      <c r="R48" s="76"/>
      <c r="S48" s="76" t="s">
        <v>212</v>
      </c>
      <c r="T48" s="76">
        <v>0</v>
      </c>
      <c r="U48" s="76">
        <v>0.88664097885767812</v>
      </c>
      <c r="V48" s="76">
        <v>13.359447505166694</v>
      </c>
      <c r="W48" s="76">
        <v>0.53323312664461853</v>
      </c>
      <c r="X48" s="76">
        <v>0.53323312664461853</v>
      </c>
      <c r="Y48" s="76">
        <v>6.4523869442285983E-2</v>
      </c>
      <c r="Z48" s="76">
        <v>0.3364852228685456</v>
      </c>
      <c r="AA48" s="76">
        <v>29.29323232620067</v>
      </c>
      <c r="AB48" s="76">
        <v>4.549318164799295E-3</v>
      </c>
      <c r="AC48" s="76">
        <v>132.50844295420231</v>
      </c>
      <c r="AD48" s="76">
        <v>2.2174219072104373</v>
      </c>
      <c r="AE48" s="76">
        <v>3866.2187106449087</v>
      </c>
      <c r="AF48" s="76">
        <v>24.301272405933325</v>
      </c>
      <c r="AG48" s="76">
        <v>7.9484321515006675</v>
      </c>
      <c r="AH48" s="76">
        <v>6.60023300501232E-3</v>
      </c>
      <c r="AI48" s="76">
        <v>25.293014123226978</v>
      </c>
      <c r="AJ48" s="76">
        <v>0</v>
      </c>
      <c r="AK48" s="76">
        <v>27.908587452872315</v>
      </c>
      <c r="AL48" s="76">
        <v>27.908587452872315</v>
      </c>
      <c r="AM48" s="76">
        <v>24.657071632011103</v>
      </c>
      <c r="AN48" s="76">
        <v>0</v>
      </c>
      <c r="AO48" s="76">
        <v>0.17129599807789581</v>
      </c>
      <c r="AP48" s="76">
        <v>0</v>
      </c>
      <c r="AQ48" s="76">
        <v>11.512191174299144</v>
      </c>
      <c r="AR48" s="76">
        <v>0.16319215199766418</v>
      </c>
      <c r="AS48" s="76">
        <v>14.252114252660645</v>
      </c>
      <c r="AT48" s="76">
        <v>0.15070398679210914</v>
      </c>
      <c r="AU48" s="76">
        <v>98.097815082811081</v>
      </c>
      <c r="AV48" s="76">
        <v>0</v>
      </c>
      <c r="AW48" s="76">
        <v>185.24054898405507</v>
      </c>
      <c r="AX48" s="76">
        <v>9086.2562402524291</v>
      </c>
      <c r="AY48" s="76">
        <v>1009.5840809938437</v>
      </c>
      <c r="AZ48" s="76">
        <v>10095.840321246269</v>
      </c>
      <c r="BA48" s="76">
        <v>0</v>
      </c>
      <c r="BB48" s="76">
        <v>2.6526206129085459</v>
      </c>
      <c r="BC48" s="76">
        <v>16.555958030148194</v>
      </c>
      <c r="BD48" s="76">
        <v>15.615923695414232</v>
      </c>
      <c r="BE48" s="76">
        <v>12.466043997982773</v>
      </c>
      <c r="BF48" s="76">
        <v>12.120556346324072</v>
      </c>
      <c r="BG48" s="76">
        <v>29.293315987147039</v>
      </c>
      <c r="BH48" s="76">
        <v>10.206027565083195</v>
      </c>
      <c r="BI48" s="76">
        <v>0</v>
      </c>
      <c r="BJ48" s="76">
        <v>17.773387580796637</v>
      </c>
      <c r="BK48" s="76">
        <v>810.72351966789608</v>
      </c>
      <c r="BL48" s="76">
        <v>722.22455459461992</v>
      </c>
      <c r="BM48" s="76">
        <v>88.498965073276153</v>
      </c>
      <c r="BN48" s="76">
        <v>0.21509511400651404</v>
      </c>
      <c r="BO48" s="76">
        <v>8.2380618616930357E-2</v>
      </c>
      <c r="BP48" s="76">
        <v>180.56918425626523</v>
      </c>
      <c r="BQ48" s="76">
        <v>45.074799254396986</v>
      </c>
      <c r="BR48" s="76">
        <v>54.514194001333763</v>
      </c>
      <c r="BS48" s="76">
        <v>10.84229503390157</v>
      </c>
      <c r="BT48" s="76">
        <v>4.7963980716281682</v>
      </c>
      <c r="BU48" s="76">
        <v>136.25672475614127</v>
      </c>
      <c r="BV48" s="76">
        <v>3.3232404831787146</v>
      </c>
      <c r="BW48" s="76">
        <v>45.252429625104043</v>
      </c>
      <c r="BX48" s="76">
        <v>145.09550074990221</v>
      </c>
      <c r="BY48" s="76">
        <v>1.1102636058413868</v>
      </c>
      <c r="BZ48" s="76">
        <v>1997.1051828682348</v>
      </c>
      <c r="CA48" s="76">
        <v>0.65230685176185488</v>
      </c>
      <c r="CB48" s="76">
        <v>35.789786356082054</v>
      </c>
      <c r="CC48" s="76">
        <v>2.0824558929667174</v>
      </c>
      <c r="CD48" s="76">
        <v>8.9068631034774288</v>
      </c>
      <c r="CE48" s="76">
        <v>5.8139533672844801E-2</v>
      </c>
      <c r="CF48" s="76">
        <v>1.8403446556060818</v>
      </c>
      <c r="CG48" s="76">
        <v>175.52277082524509</v>
      </c>
      <c r="CH48" s="76">
        <v>5.5486646122144823</v>
      </c>
      <c r="CI48" s="40"/>
      <c r="CJ48" s="69">
        <f t="shared" si="18"/>
        <v>-8.2222698947881814E-6</v>
      </c>
      <c r="CK48" s="69">
        <f t="shared" si="19"/>
        <v>-1.8850250659306606E-6</v>
      </c>
      <c r="CL48" s="69">
        <f t="shared" si="20"/>
        <v>2.9584010401886733E-2</v>
      </c>
      <c r="CM48" s="69">
        <f t="shared" si="21"/>
        <v>-1.9217442582992037E-5</v>
      </c>
      <c r="CN48" s="69">
        <f t="shared" si="22"/>
        <v>-2.0698681389186252E-5</v>
      </c>
      <c r="CO48" s="69">
        <f t="shared" si="23"/>
        <v>-1.4504485017760988E-2</v>
      </c>
      <c r="CP48" s="69">
        <f t="shared" si="24"/>
        <v>-9.8514723296631145E-6</v>
      </c>
      <c r="CQ48" s="57">
        <f t="shared" si="25"/>
        <v>-0.86600467102404244</v>
      </c>
      <c r="CR48" s="57">
        <f t="shared" si="26"/>
        <v>0.92417842735292022</v>
      </c>
      <c r="CS48" s="69">
        <f t="shared" si="27"/>
        <v>-0.50001760829527908</v>
      </c>
      <c r="CT48" s="57">
        <f t="shared" si="28"/>
        <v>0.36898333747152434</v>
      </c>
      <c r="CU48" s="69">
        <f t="shared" si="29"/>
        <v>-0.50000201499168118</v>
      </c>
      <c r="CV48" s="57" t="str">
        <f t="shared" si="30"/>
        <v/>
      </c>
      <c r="CW48" s="69">
        <f t="shared" si="14"/>
        <v>5.3109759637142389E-7</v>
      </c>
      <c r="CX48" s="69">
        <f t="shared" si="15"/>
        <v>-2.601526093927012E-6</v>
      </c>
      <c r="CY48" s="57">
        <f t="shared" si="31"/>
        <v>-0.78992199998763657</v>
      </c>
      <c r="CZ48" s="94"/>
      <c r="DA48" s="76">
        <f t="shared" si="16"/>
        <v>290.09332124626962</v>
      </c>
      <c r="DB48" s="76">
        <f t="shared" si="17"/>
        <v>-29.393317131765116</v>
      </c>
    </row>
    <row r="49" spans="1:106">
      <c r="A49" s="94" t="s">
        <v>213</v>
      </c>
      <c r="B49" s="76">
        <v>8535.7224586000011</v>
      </c>
      <c r="C49" s="76">
        <v>19.197673999999999</v>
      </c>
      <c r="D49" s="76">
        <v>40803.853983000001</v>
      </c>
      <c r="E49" s="76">
        <v>5141.3963939800005</v>
      </c>
      <c r="F49" s="76">
        <v>3360.2154493799994</v>
      </c>
      <c r="G49" s="76">
        <v>45566.537840110002</v>
      </c>
      <c r="H49" s="76">
        <v>771.31261749000009</v>
      </c>
      <c r="I49" s="66">
        <v>4.5478382600000007</v>
      </c>
      <c r="J49" s="66">
        <v>10.01860407</v>
      </c>
      <c r="K49" s="76"/>
      <c r="L49" s="66">
        <v>3.6423086300000005</v>
      </c>
      <c r="M49" s="76">
        <v>509.08095700000001</v>
      </c>
      <c r="N49" s="66"/>
      <c r="O49" s="76">
        <v>1.9091333500000001</v>
      </c>
      <c r="P49" s="76">
        <v>2.20301E-3</v>
      </c>
      <c r="Q49" s="66">
        <v>0.16330512999999999</v>
      </c>
      <c r="R49" s="76"/>
      <c r="S49" s="76" t="s">
        <v>213</v>
      </c>
      <c r="T49" s="76">
        <v>0</v>
      </c>
      <c r="U49" s="76">
        <v>5.4126361859628642E-3</v>
      </c>
      <c r="V49" s="76">
        <v>1.909132159691076</v>
      </c>
      <c r="W49" s="76">
        <v>2.3978471386100973E-5</v>
      </c>
      <c r="X49" s="76">
        <v>2.3978471386100973E-5</v>
      </c>
      <c r="Y49" s="76">
        <v>3.2848515352436386E-5</v>
      </c>
      <c r="Z49" s="76">
        <v>0</v>
      </c>
      <c r="AA49" s="76">
        <v>1.6629569619246016</v>
      </c>
      <c r="AB49" s="76">
        <v>2.2030037292430772E-3</v>
      </c>
      <c r="AC49" s="76">
        <v>37.009724338770511</v>
      </c>
      <c r="AD49" s="76">
        <v>0</v>
      </c>
      <c r="AE49" s="76">
        <v>8535.7179096448435</v>
      </c>
      <c r="AF49" s="76">
        <v>1.226836521099257E-2</v>
      </c>
      <c r="AG49" s="76">
        <v>15.926459600981259</v>
      </c>
      <c r="AH49" s="76">
        <v>4.818324842758976E-3</v>
      </c>
      <c r="AI49" s="76">
        <v>0</v>
      </c>
      <c r="AJ49" s="76">
        <v>0</v>
      </c>
      <c r="AK49" s="76">
        <v>9.7312148866056525</v>
      </c>
      <c r="AL49" s="76">
        <v>9.7312148866056525</v>
      </c>
      <c r="AM49" s="76">
        <v>254.54085374980076</v>
      </c>
      <c r="AN49" s="76">
        <v>0</v>
      </c>
      <c r="AO49" s="76">
        <v>11.759350360691581</v>
      </c>
      <c r="AP49" s="76">
        <v>0</v>
      </c>
      <c r="AQ49" s="76">
        <v>5.7943077140781627E-5</v>
      </c>
      <c r="AR49" s="76">
        <v>0</v>
      </c>
      <c r="AS49" s="76">
        <v>1.0131549821039807E-5</v>
      </c>
      <c r="AT49" s="76">
        <v>3.0367091543014951E-6</v>
      </c>
      <c r="AU49" s="76">
        <v>19.197616169863924</v>
      </c>
      <c r="AV49" s="76">
        <v>0</v>
      </c>
      <c r="AW49" s="76">
        <v>787.24349804259316</v>
      </c>
      <c r="AX49" s="76">
        <v>37269.156514449649</v>
      </c>
      <c r="AY49" s="76">
        <v>4141.0171851984333</v>
      </c>
      <c r="AZ49" s="76">
        <v>41410.173699648076</v>
      </c>
      <c r="BA49" s="76">
        <v>0</v>
      </c>
      <c r="BB49" s="76">
        <v>21.350780365205715</v>
      </c>
      <c r="BC49" s="76">
        <v>197.64148628567827</v>
      </c>
      <c r="BD49" s="76">
        <v>230.9615811536371</v>
      </c>
      <c r="BE49" s="76">
        <v>114.52201739220121</v>
      </c>
      <c r="BF49" s="76">
        <v>3.4794078812215812</v>
      </c>
      <c r="BG49" s="76">
        <v>145.5400823482311</v>
      </c>
      <c r="BH49" s="76">
        <v>97.273203326845092</v>
      </c>
      <c r="BI49" s="76">
        <v>0</v>
      </c>
      <c r="BJ49" s="76">
        <v>15.534310090225361</v>
      </c>
      <c r="BK49" s="76">
        <v>5141.4594310660268</v>
      </c>
      <c r="BL49" s="76">
        <v>3360.2791735250635</v>
      </c>
      <c r="BM49" s="76">
        <v>1781.1802575409638</v>
      </c>
      <c r="BN49" s="76">
        <v>0</v>
      </c>
      <c r="BO49" s="76">
        <v>0.9366677014362218</v>
      </c>
      <c r="BP49" s="76">
        <v>1932.6529404514124</v>
      </c>
      <c r="BQ49" s="76">
        <v>0</v>
      </c>
      <c r="BR49" s="76">
        <v>51.724183116652036</v>
      </c>
      <c r="BS49" s="76">
        <v>13.747133180253201</v>
      </c>
      <c r="BT49" s="76">
        <v>3.0980310064198595</v>
      </c>
      <c r="BU49" s="76">
        <v>128.81429931182726</v>
      </c>
      <c r="BV49" s="76">
        <v>15.235270301437248</v>
      </c>
      <c r="BW49" s="76">
        <v>298.97579223317581</v>
      </c>
      <c r="BX49" s="76">
        <v>342.08311299546381</v>
      </c>
      <c r="BY49" s="76">
        <v>14.256506204020681</v>
      </c>
      <c r="BZ49" s="76">
        <v>45812.590829134089</v>
      </c>
      <c r="CA49" s="76">
        <v>6.1739884445113189E-5</v>
      </c>
      <c r="CB49" s="76">
        <v>1035.2383299110325</v>
      </c>
      <c r="CC49" s="76">
        <v>0</v>
      </c>
      <c r="CD49" s="76">
        <v>118.04883085037486</v>
      </c>
      <c r="CE49" s="76">
        <v>0</v>
      </c>
      <c r="CF49" s="76">
        <v>3.0688187840367944E-2</v>
      </c>
      <c r="CG49" s="76">
        <v>771.31194120534383</v>
      </c>
      <c r="CH49" s="76">
        <v>364.91160865629695</v>
      </c>
      <c r="CI49" s="40"/>
      <c r="CJ49" s="69">
        <f t="shared" si="18"/>
        <v>-5.3293147471133408E-7</v>
      </c>
      <c r="CK49" s="69">
        <f t="shared" si="19"/>
        <v>-3.0123511877225155E-6</v>
      </c>
      <c r="CL49" s="69">
        <f t="shared" si="20"/>
        <v>1.4859373746918227E-2</v>
      </c>
      <c r="CM49" s="69">
        <f t="shared" si="21"/>
        <v>1.2260693631807788E-5</v>
      </c>
      <c r="CN49" s="69">
        <f t="shared" si="22"/>
        <v>1.8964303338287726E-5</v>
      </c>
      <c r="CO49" s="69">
        <f t="shared" si="23"/>
        <v>5.3998614046006895E-3</v>
      </c>
      <c r="CP49" s="69">
        <f t="shared" si="24"/>
        <v>-8.767970871083185E-7</v>
      </c>
      <c r="CQ49" s="57">
        <f t="shared" si="25"/>
        <v>-0.99999472750128404</v>
      </c>
      <c r="CR49" s="57">
        <f t="shared" si="26"/>
        <v>-0.8340131069852128</v>
      </c>
      <c r="CS49" s="69" t="str">
        <f t="shared" si="27"/>
        <v/>
      </c>
      <c r="CT49" s="57">
        <f t="shared" si="28"/>
        <v>1.6717161765079889</v>
      </c>
      <c r="CU49" s="69">
        <f t="shared" si="29"/>
        <v>-0.49999926288776747</v>
      </c>
      <c r="CV49" s="57" t="str">
        <f t="shared" si="30"/>
        <v/>
      </c>
      <c r="CW49" s="69">
        <f t="shared" si="14"/>
        <v>-6.2348129013239203E-7</v>
      </c>
      <c r="CX49" s="69">
        <f t="shared" si="15"/>
        <v>-2.8464495952519969E-6</v>
      </c>
      <c r="CY49" s="57">
        <f t="shared" si="31"/>
        <v>-0.99998140469222063</v>
      </c>
      <c r="CZ49" s="94"/>
      <c r="DA49" s="76">
        <f t="shared" si="16"/>
        <v>606.31971664807497</v>
      </c>
      <c r="DB49" s="76">
        <f t="shared" si="17"/>
        <v>246.05298902408686</v>
      </c>
    </row>
    <row r="50" spans="1:106">
      <c r="A50" s="94" t="s">
        <v>214</v>
      </c>
      <c r="B50" s="76">
        <v>8879.0002672499977</v>
      </c>
      <c r="C50" s="76">
        <v>1026.97782796</v>
      </c>
      <c r="D50" s="76">
        <v>15662.090558580005</v>
      </c>
      <c r="E50" s="76">
        <v>1219.9127518899993</v>
      </c>
      <c r="F50" s="76">
        <v>817.89774402</v>
      </c>
      <c r="G50" s="76">
        <v>10101.837483890007</v>
      </c>
      <c r="H50" s="76">
        <v>805.17891311999972</v>
      </c>
      <c r="I50" s="66">
        <v>6.7914930899999995</v>
      </c>
      <c r="J50" s="66">
        <v>13.027554810000003</v>
      </c>
      <c r="K50" s="76">
        <v>46.510710239999995</v>
      </c>
      <c r="L50" s="66">
        <v>17.233059290000003</v>
      </c>
      <c r="M50" s="76">
        <v>112.05812101999997</v>
      </c>
      <c r="N50" s="66"/>
      <c r="O50" s="76">
        <v>6.8235055900000008</v>
      </c>
      <c r="P50" s="76">
        <v>1.9000250000000003E-2</v>
      </c>
      <c r="Q50" s="66">
        <v>1.0293265700000001</v>
      </c>
      <c r="R50" s="76"/>
      <c r="S50" s="76" t="s">
        <v>214</v>
      </c>
      <c r="T50" s="76">
        <v>0</v>
      </c>
      <c r="U50" s="76">
        <v>0</v>
      </c>
      <c r="V50" s="76">
        <v>6.8235077869319287</v>
      </c>
      <c r="W50" s="76">
        <v>0</v>
      </c>
      <c r="X50" s="76">
        <v>0</v>
      </c>
      <c r="Y50" s="76">
        <v>0</v>
      </c>
      <c r="Z50" s="76">
        <v>0</v>
      </c>
      <c r="AA50" s="76">
        <v>81.564279984863433</v>
      </c>
      <c r="AB50" s="76">
        <v>1.9000282758246553E-2</v>
      </c>
      <c r="AC50" s="76">
        <v>521.96558709849126</v>
      </c>
      <c r="AD50" s="76">
        <v>23.255362675447671</v>
      </c>
      <c r="AE50" s="76">
        <v>8879.0001193819226</v>
      </c>
      <c r="AF50" s="76">
        <v>74.872619251922188</v>
      </c>
      <c r="AG50" s="76">
        <v>34.293733064134251</v>
      </c>
      <c r="AH50" s="76">
        <v>1.3973615599366669E-2</v>
      </c>
      <c r="AI50" s="76">
        <v>50.241476549185869</v>
      </c>
      <c r="AJ50" s="76">
        <v>0</v>
      </c>
      <c r="AK50" s="76">
        <v>67.636290611726281</v>
      </c>
      <c r="AL50" s="76">
        <v>67.636290611726281</v>
      </c>
      <c r="AM50" s="76">
        <v>56.029532357929206</v>
      </c>
      <c r="AN50" s="76">
        <v>0</v>
      </c>
      <c r="AO50" s="76">
        <v>7.8936363148009079</v>
      </c>
      <c r="AP50" s="76">
        <v>0</v>
      </c>
      <c r="AQ50" s="76">
        <v>0</v>
      </c>
      <c r="AR50" s="76">
        <v>0</v>
      </c>
      <c r="AS50" s="76">
        <v>0</v>
      </c>
      <c r="AT50" s="76">
        <v>0</v>
      </c>
      <c r="AU50" s="76">
        <v>1026.9777629763498</v>
      </c>
      <c r="AV50" s="76">
        <v>0</v>
      </c>
      <c r="AW50" s="76">
        <v>839.47425670045266</v>
      </c>
      <c r="AX50" s="76">
        <v>14100.522461556573</v>
      </c>
      <c r="AY50" s="76">
        <v>1566.7248345025537</v>
      </c>
      <c r="AZ50" s="76">
        <v>15667.247296059128</v>
      </c>
      <c r="BA50" s="76">
        <v>0</v>
      </c>
      <c r="BB50" s="76">
        <v>20.063541331731916</v>
      </c>
      <c r="BC50" s="76">
        <v>34.520646571515201</v>
      </c>
      <c r="BD50" s="76">
        <v>164.18781415130266</v>
      </c>
      <c r="BE50" s="76">
        <v>21.617264437557946</v>
      </c>
      <c r="BF50" s="76">
        <v>7.8360215451093218</v>
      </c>
      <c r="BG50" s="76">
        <v>45.603940125751649</v>
      </c>
      <c r="BH50" s="76">
        <v>20.071351712120457</v>
      </c>
      <c r="BI50" s="76">
        <v>0</v>
      </c>
      <c r="BJ50" s="76">
        <v>4.0389701409106191</v>
      </c>
      <c r="BK50" s="76">
        <v>1220.4699039679165</v>
      </c>
      <c r="BL50" s="76">
        <v>817.92705627637281</v>
      </c>
      <c r="BM50" s="76">
        <v>402.54284769154344</v>
      </c>
      <c r="BN50" s="76">
        <v>8.4010335157658003E-3</v>
      </c>
      <c r="BO50" s="76">
        <v>0.1539234051913336</v>
      </c>
      <c r="BP50" s="76">
        <v>325.88452769507887</v>
      </c>
      <c r="BQ50" s="76">
        <v>9.0876776071032919E-3</v>
      </c>
      <c r="BR50" s="76">
        <v>56.393721296648422</v>
      </c>
      <c r="BS50" s="76">
        <v>13.933394288926735</v>
      </c>
      <c r="BT50" s="76">
        <v>6.7731687199744268</v>
      </c>
      <c r="BU50" s="76">
        <v>141.21411078126295</v>
      </c>
      <c r="BV50" s="76">
        <v>15.133578273752374</v>
      </c>
      <c r="BW50" s="76">
        <v>56.306786450316103</v>
      </c>
      <c r="BX50" s="76">
        <v>81.219094544993567</v>
      </c>
      <c r="BY50" s="76">
        <v>2.3426458498923695</v>
      </c>
      <c r="BZ50" s="76">
        <v>10098.490982999238</v>
      </c>
      <c r="CA50" s="76">
        <v>1.3623503980317131</v>
      </c>
      <c r="CB50" s="76">
        <v>238.28264666152953</v>
      </c>
      <c r="CC50" s="76">
        <v>0</v>
      </c>
      <c r="CD50" s="76">
        <v>79.665109135552171</v>
      </c>
      <c r="CE50" s="76">
        <v>0</v>
      </c>
      <c r="CF50" s="76">
        <v>0.67574727928962219</v>
      </c>
      <c r="CG50" s="76">
        <v>805.18004070040809</v>
      </c>
      <c r="CH50" s="76">
        <v>244.81195064564008</v>
      </c>
      <c r="CI50" s="40"/>
      <c r="CJ50" s="69">
        <f t="shared" si="18"/>
        <v>-1.6653685177994108E-8</v>
      </c>
      <c r="CK50" s="69">
        <f t="shared" si="19"/>
        <v>-6.327658535703906E-8</v>
      </c>
      <c r="CL50" s="69">
        <f t="shared" si="20"/>
        <v>3.2924962729819E-4</v>
      </c>
      <c r="CM50" s="69">
        <f t="shared" si="21"/>
        <v>4.5671469295979582E-4</v>
      </c>
      <c r="CN50" s="69">
        <f t="shared" si="22"/>
        <v>3.5838534324271221E-5</v>
      </c>
      <c r="CO50" s="69">
        <f t="shared" si="23"/>
        <v>-3.3127645303208817E-4</v>
      </c>
      <c r="CP50" s="69">
        <f t="shared" si="24"/>
        <v>1.4004097598581779E-6</v>
      </c>
      <c r="CQ50" s="57">
        <f t="shared" si="25"/>
        <v>-1</v>
      </c>
      <c r="CR50" s="57">
        <f t="shared" si="26"/>
        <v>5.2609047648952796</v>
      </c>
      <c r="CS50" s="69">
        <f t="shared" si="27"/>
        <v>-0.49999983755466998</v>
      </c>
      <c r="CT50" s="57">
        <f t="shared" si="28"/>
        <v>2.9247988110256347</v>
      </c>
      <c r="CU50" s="69">
        <f t="shared" si="29"/>
        <v>-0.49999578925717364</v>
      </c>
      <c r="CV50" s="57" t="str">
        <f t="shared" si="30"/>
        <v/>
      </c>
      <c r="CW50" s="69">
        <f t="shared" si="14"/>
        <v>3.2196528587200529E-7</v>
      </c>
      <c r="CX50" s="69">
        <f t="shared" si="15"/>
        <v>1.7240955539735454E-6</v>
      </c>
      <c r="CY50" s="57">
        <f t="shared" si="31"/>
        <v>-1</v>
      </c>
      <c r="CZ50" s="94"/>
      <c r="DA50" s="76">
        <f t="shared" si="16"/>
        <v>5.1567374791229668</v>
      </c>
      <c r="DB50" s="76">
        <f t="shared" si="17"/>
        <v>-3.3465008907696756</v>
      </c>
    </row>
    <row r="51" spans="1:106" s="22" customFormat="1">
      <c r="A51" s="94" t="s">
        <v>215</v>
      </c>
      <c r="B51" s="76">
        <v>15068.351073500002</v>
      </c>
      <c r="C51" s="76">
        <v>139.86066110000002</v>
      </c>
      <c r="D51" s="76">
        <v>33512.535945800002</v>
      </c>
      <c r="E51" s="76">
        <v>1581.9726818099998</v>
      </c>
      <c r="F51" s="76">
        <v>913.43950016000008</v>
      </c>
      <c r="G51" s="76">
        <v>31025.486698000008</v>
      </c>
      <c r="H51" s="76">
        <v>622.2914528</v>
      </c>
      <c r="I51" s="66">
        <v>0.65031918000000011</v>
      </c>
      <c r="J51" s="66">
        <v>1.1832483299999998</v>
      </c>
      <c r="K51" s="76"/>
      <c r="L51" s="66">
        <v>1.7482547599999998</v>
      </c>
      <c r="M51" s="76">
        <v>45.328392499999985</v>
      </c>
      <c r="N51" s="66"/>
      <c r="O51" s="76">
        <v>0.55566740999999997</v>
      </c>
      <c r="P51" s="76">
        <v>6.8100000000000002E-5</v>
      </c>
      <c r="Q51" s="66">
        <v>3.490333000000001E-2</v>
      </c>
      <c r="R51" s="76"/>
      <c r="S51" s="76" t="s">
        <v>215</v>
      </c>
      <c r="T51" s="76">
        <v>0</v>
      </c>
      <c r="U51" s="76">
        <v>9.0970631600831092E-4</v>
      </c>
      <c r="V51" s="76">
        <v>0.55566776122204831</v>
      </c>
      <c r="W51" s="76">
        <v>0</v>
      </c>
      <c r="X51" s="76">
        <v>0</v>
      </c>
      <c r="Y51" s="76">
        <v>0</v>
      </c>
      <c r="Z51" s="76">
        <v>0</v>
      </c>
      <c r="AA51" s="76">
        <v>1.3682999297960175E-2</v>
      </c>
      <c r="AB51" s="76">
        <v>6.8097277784379194E-5</v>
      </c>
      <c r="AC51" s="76">
        <v>9.4405505853580713</v>
      </c>
      <c r="AD51" s="76">
        <v>0</v>
      </c>
      <c r="AE51" s="76">
        <v>15068.342330288526</v>
      </c>
      <c r="AF51" s="76">
        <v>0</v>
      </c>
      <c r="AG51" s="76">
        <v>13.190526268873494</v>
      </c>
      <c r="AH51" s="76">
        <v>0</v>
      </c>
      <c r="AI51" s="76">
        <v>0</v>
      </c>
      <c r="AJ51" s="76">
        <v>0</v>
      </c>
      <c r="AK51" s="76">
        <v>4.0992837091805967</v>
      </c>
      <c r="AL51" s="76">
        <v>4.0992837091805967</v>
      </c>
      <c r="AM51" s="76">
        <v>22.664191543312551</v>
      </c>
      <c r="AN51" s="76">
        <v>0</v>
      </c>
      <c r="AO51" s="76">
        <v>9.7374289610233795</v>
      </c>
      <c r="AP51" s="76">
        <v>0</v>
      </c>
      <c r="AQ51" s="76">
        <v>0</v>
      </c>
      <c r="AR51" s="76">
        <v>0</v>
      </c>
      <c r="AS51" s="76">
        <v>0</v>
      </c>
      <c r="AT51" s="76">
        <v>0</v>
      </c>
      <c r="AU51" s="76">
        <v>139.86060405297707</v>
      </c>
      <c r="AV51" s="76">
        <v>0</v>
      </c>
      <c r="AW51" s="76">
        <v>635.48238484322383</v>
      </c>
      <c r="AX51" s="76">
        <v>30042.105954544008</v>
      </c>
      <c r="AY51" s="76">
        <v>3338.0120007460446</v>
      </c>
      <c r="AZ51" s="76">
        <v>33380.11795529005</v>
      </c>
      <c r="BA51" s="76">
        <v>0</v>
      </c>
      <c r="BB51" s="76">
        <v>17.678011475718836</v>
      </c>
      <c r="BC51" s="76">
        <v>54.359579397256361</v>
      </c>
      <c r="BD51" s="76">
        <v>182.14985508556686</v>
      </c>
      <c r="BE51" s="76">
        <v>31.430796832178654</v>
      </c>
      <c r="BF51" s="76">
        <v>0.65033497456417377</v>
      </c>
      <c r="BG51" s="76">
        <v>39.176694338971672</v>
      </c>
      <c r="BH51" s="76">
        <v>26.621244613061279</v>
      </c>
      <c r="BI51" s="76">
        <v>0</v>
      </c>
      <c r="BJ51" s="76">
        <v>4.2377344655169553</v>
      </c>
      <c r="BK51" s="76">
        <v>1581.9888369271982</v>
      </c>
      <c r="BL51" s="76">
        <v>913.45604769457157</v>
      </c>
      <c r="BM51" s="76">
        <v>668.53278923262667</v>
      </c>
      <c r="BN51" s="76">
        <v>0</v>
      </c>
      <c r="BO51" s="76">
        <v>0.25804396710703992</v>
      </c>
      <c r="BP51" s="76">
        <v>531.66846859582097</v>
      </c>
      <c r="BQ51" s="76">
        <v>0</v>
      </c>
      <c r="BR51" s="76">
        <v>12.093469860723003</v>
      </c>
      <c r="BS51" s="76">
        <v>3.2884191991710616</v>
      </c>
      <c r="BT51" s="76">
        <v>0.58607369577318835</v>
      </c>
      <c r="BU51" s="76">
        <v>30.0967322869095</v>
      </c>
      <c r="BV51" s="76">
        <v>11.250471147271606</v>
      </c>
      <c r="BW51" s="76">
        <v>82.077992712842473</v>
      </c>
      <c r="BX51" s="76">
        <v>92.982904302981197</v>
      </c>
      <c r="BY51" s="76">
        <v>3.9275584516939777</v>
      </c>
      <c r="BZ51" s="76">
        <v>30283.457978169579</v>
      </c>
      <c r="CA51" s="76">
        <v>0</v>
      </c>
      <c r="CB51" s="76">
        <v>741.89953985129819</v>
      </c>
      <c r="CC51" s="76">
        <v>0</v>
      </c>
      <c r="CD51" s="76">
        <v>97.096706210371636</v>
      </c>
      <c r="CE51" s="76">
        <v>0</v>
      </c>
      <c r="CF51" s="76">
        <v>1.788515902313201E-3</v>
      </c>
      <c r="CG51" s="76">
        <v>622.29119363084715</v>
      </c>
      <c r="CH51" s="76">
        <v>302.24753653325388</v>
      </c>
      <c r="CI51" s="40"/>
      <c r="CJ51" s="69">
        <f t="shared" si="18"/>
        <v>-5.8023677795818577E-7</v>
      </c>
      <c r="CK51" s="69">
        <f t="shared" si="19"/>
        <v>-4.078846939546164E-7</v>
      </c>
      <c r="CL51" s="69">
        <f t="shared" si="20"/>
        <v>-3.9512972317019539E-3</v>
      </c>
      <c r="CM51" s="69">
        <f t="shared" si="21"/>
        <v>1.0212007694051425E-5</v>
      </c>
      <c r="CN51" s="69">
        <f t="shared" si="22"/>
        <v>1.8115632801721646E-5</v>
      </c>
      <c r="CO51" s="69">
        <f t="shared" si="23"/>
        <v>-2.3916747126428217E-2</v>
      </c>
      <c r="CP51" s="69">
        <f t="shared" si="24"/>
        <v>-4.164755143091457E-7</v>
      </c>
      <c r="CQ51" s="57">
        <f t="shared" si="25"/>
        <v>-1</v>
      </c>
      <c r="CR51" s="57">
        <f t="shared" si="26"/>
        <v>-0.98843607132075129</v>
      </c>
      <c r="CS51" s="69" t="str">
        <f t="shared" si="27"/>
        <v/>
      </c>
      <c r="CT51" s="57">
        <f t="shared" si="28"/>
        <v>1.3447862422411463</v>
      </c>
      <c r="CU51" s="69">
        <f t="shared" si="29"/>
        <v>-0.50000010383530458</v>
      </c>
      <c r="CV51" s="57" t="str">
        <f t="shared" si="30"/>
        <v/>
      </c>
      <c r="CW51" s="69">
        <f t="shared" si="14"/>
        <v>6.3207242680241102E-7</v>
      </c>
      <c r="CX51" s="69">
        <f t="shared" si="15"/>
        <v>-3.9973797662379221E-5</v>
      </c>
      <c r="CY51" s="57">
        <f t="shared" si="31"/>
        <v>-1</v>
      </c>
      <c r="CZ51" s="94"/>
      <c r="DA51" s="76">
        <f t="shared" si="16"/>
        <v>-132.41799050995178</v>
      </c>
      <c r="DB51" s="76">
        <f t="shared" si="17"/>
        <v>-742.0287198304286</v>
      </c>
    </row>
    <row r="52" spans="1:106" s="22" customFormat="1">
      <c r="A52" s="94"/>
      <c r="B52" s="76"/>
      <c r="C52" s="76"/>
      <c r="D52" s="76"/>
      <c r="E52" s="76"/>
      <c r="F52" s="76"/>
      <c r="G52" s="76"/>
      <c r="H52" s="76"/>
      <c r="I52" s="66"/>
      <c r="J52" s="66"/>
      <c r="K52" s="76"/>
      <c r="L52" s="66"/>
      <c r="M52" s="76"/>
      <c r="N52" s="66"/>
      <c r="O52" s="76"/>
      <c r="P52" s="76"/>
      <c r="Q52" s="6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40"/>
      <c r="CJ52" s="69" t="str">
        <f t="shared" si="18"/>
        <v/>
      </c>
      <c r="CK52" s="69" t="str">
        <f t="shared" si="19"/>
        <v/>
      </c>
      <c r="CL52" s="69" t="str">
        <f t="shared" si="20"/>
        <v/>
      </c>
      <c r="CM52" s="69" t="str">
        <f t="shared" si="21"/>
        <v/>
      </c>
      <c r="CN52" s="69" t="str">
        <f t="shared" si="22"/>
        <v/>
      </c>
      <c r="CO52" s="69" t="str">
        <f t="shared" si="23"/>
        <v/>
      </c>
      <c r="CP52" s="69" t="str">
        <f t="shared" si="24"/>
        <v/>
      </c>
      <c r="CQ52" s="57" t="str">
        <f t="shared" si="25"/>
        <v/>
      </c>
      <c r="CR52" s="57" t="str">
        <f t="shared" si="26"/>
        <v/>
      </c>
      <c r="CS52" s="69" t="str">
        <f t="shared" si="27"/>
        <v/>
      </c>
      <c r="CT52" s="57" t="str">
        <f t="shared" si="28"/>
        <v/>
      </c>
      <c r="CU52" s="69" t="str">
        <f t="shared" si="29"/>
        <v/>
      </c>
      <c r="CV52" s="57" t="str">
        <f t="shared" si="30"/>
        <v/>
      </c>
      <c r="CW52" s="69" t="str">
        <f t="shared" si="14"/>
        <v/>
      </c>
      <c r="CX52" s="69" t="str">
        <f t="shared" si="15"/>
        <v/>
      </c>
      <c r="CY52" s="57" t="str">
        <f t="shared" si="31"/>
        <v/>
      </c>
      <c r="CZ52" s="94"/>
      <c r="DA52" s="94"/>
      <c r="DB52" s="94"/>
    </row>
    <row r="53" spans="1:106" s="22" customFormat="1">
      <c r="A53" s="94"/>
      <c r="B53" s="76"/>
      <c r="C53" s="76"/>
      <c r="D53" s="76"/>
      <c r="E53" s="76"/>
      <c r="F53" s="76"/>
      <c r="G53" s="76"/>
      <c r="H53" s="76"/>
      <c r="I53" s="66"/>
      <c r="J53" s="66"/>
      <c r="K53" s="76"/>
      <c r="L53" s="66"/>
      <c r="M53" s="76"/>
      <c r="N53" s="66"/>
      <c r="O53" s="76"/>
      <c r="P53" s="76"/>
      <c r="Q53" s="6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40"/>
      <c r="CJ53" s="69" t="str">
        <f t="shared" si="18"/>
        <v/>
      </c>
      <c r="CK53" s="69" t="str">
        <f t="shared" si="19"/>
        <v/>
      </c>
      <c r="CL53" s="69" t="str">
        <f t="shared" si="20"/>
        <v/>
      </c>
      <c r="CM53" s="69" t="str">
        <f t="shared" si="21"/>
        <v/>
      </c>
      <c r="CN53" s="69" t="str">
        <f t="shared" si="22"/>
        <v/>
      </c>
      <c r="CO53" s="69" t="str">
        <f t="shared" si="23"/>
        <v/>
      </c>
      <c r="CP53" s="69" t="str">
        <f t="shared" si="24"/>
        <v/>
      </c>
      <c r="CQ53" s="57" t="str">
        <f t="shared" si="25"/>
        <v/>
      </c>
      <c r="CR53" s="57" t="str">
        <f t="shared" si="26"/>
        <v/>
      </c>
      <c r="CS53" s="69" t="str">
        <f t="shared" si="27"/>
        <v/>
      </c>
      <c r="CT53" s="57" t="str">
        <f t="shared" si="28"/>
        <v/>
      </c>
      <c r="CU53" s="69" t="str">
        <f t="shared" si="29"/>
        <v/>
      </c>
      <c r="CV53" s="57" t="str">
        <f t="shared" si="30"/>
        <v/>
      </c>
      <c r="CW53" s="69" t="str">
        <f t="shared" si="14"/>
        <v/>
      </c>
      <c r="CX53" s="69" t="str">
        <f t="shared" si="15"/>
        <v/>
      </c>
      <c r="CY53" s="57" t="str">
        <f t="shared" si="31"/>
        <v/>
      </c>
      <c r="CZ53" s="94"/>
      <c r="DA53" s="94"/>
      <c r="DB53" s="94"/>
    </row>
    <row r="54" spans="1:106">
      <c r="A54" s="94" t="s">
        <v>333</v>
      </c>
      <c r="B54" s="76">
        <v>3561.4915999999994</v>
      </c>
      <c r="C54" s="76"/>
      <c r="D54" s="76">
        <v>23767.516000000003</v>
      </c>
      <c r="E54" s="76">
        <v>5978.5969999999988</v>
      </c>
      <c r="F54" s="76">
        <v>4047.6218000000003</v>
      </c>
      <c r="G54" s="76">
        <v>7908.0609999999997</v>
      </c>
      <c r="H54" s="76">
        <v>408.16816000000006</v>
      </c>
      <c r="I54" s="66">
        <v>0.40576354999999997</v>
      </c>
      <c r="J54" s="66">
        <v>2.0532615000000001</v>
      </c>
      <c r="K54" s="76">
        <v>0.77241729999999997</v>
      </c>
      <c r="L54" s="66">
        <v>2.2070667399999997</v>
      </c>
      <c r="M54" s="76">
        <v>4.5999999999999996</v>
      </c>
      <c r="N54" s="66"/>
      <c r="O54" s="76">
        <v>1.955487</v>
      </c>
      <c r="P54" s="76"/>
      <c r="Q54" s="66">
        <v>5.2732290000000001E-2</v>
      </c>
      <c r="R54" s="76"/>
      <c r="S54" s="76" t="s">
        <v>333</v>
      </c>
      <c r="T54" s="76">
        <v>0</v>
      </c>
      <c r="U54" s="76">
        <v>0</v>
      </c>
      <c r="V54" s="76">
        <v>1.9554858769864871</v>
      </c>
      <c r="W54" s="76">
        <v>0</v>
      </c>
      <c r="X54" s="76">
        <v>0</v>
      </c>
      <c r="Y54" s="76">
        <v>0</v>
      </c>
      <c r="Z54" s="76">
        <v>0</v>
      </c>
      <c r="AA54" s="76">
        <v>3.7886184007121044</v>
      </c>
      <c r="AB54" s="76">
        <v>0</v>
      </c>
      <c r="AC54" s="76">
        <v>7.6910566510689229</v>
      </c>
      <c r="AD54" s="76">
        <v>0.38621302661529827</v>
      </c>
      <c r="AE54" s="76">
        <v>3561.488704332633</v>
      </c>
      <c r="AF54" s="76">
        <v>3.2816785537128594</v>
      </c>
      <c r="AG54" s="76">
        <v>9.5151201137512107</v>
      </c>
      <c r="AH54" s="76">
        <v>0</v>
      </c>
      <c r="AI54" s="76">
        <v>3.2998433582786166</v>
      </c>
      <c r="AJ54" s="76">
        <v>0</v>
      </c>
      <c r="AK54" s="76">
        <v>0</v>
      </c>
      <c r="AL54" s="76">
        <v>0</v>
      </c>
      <c r="AM54" s="76">
        <v>2.3000222016457612</v>
      </c>
      <c r="AN54" s="76">
        <v>0</v>
      </c>
      <c r="AO54" s="76">
        <v>6.2537250379146476</v>
      </c>
      <c r="AP54" s="76">
        <v>0</v>
      </c>
      <c r="AQ54" s="76">
        <v>0</v>
      </c>
      <c r="AR54" s="76">
        <v>0</v>
      </c>
      <c r="AS54" s="76">
        <v>0</v>
      </c>
      <c r="AT54" s="76">
        <v>0</v>
      </c>
      <c r="AU54" s="76">
        <v>0</v>
      </c>
      <c r="AV54" s="76">
        <v>0</v>
      </c>
      <c r="AW54" s="76">
        <v>417.68274794005629</v>
      </c>
      <c r="AX54" s="76">
        <v>21379.630127995948</v>
      </c>
      <c r="AY54" s="76">
        <v>2375.5146156675873</v>
      </c>
      <c r="AZ54" s="76">
        <v>23755.144743663539</v>
      </c>
      <c r="BA54" s="76">
        <v>0</v>
      </c>
      <c r="BB54" s="76">
        <v>11.667881579578593</v>
      </c>
      <c r="BC54" s="76">
        <v>238.31749517463359</v>
      </c>
      <c r="BD54" s="76">
        <v>117.13428491886769</v>
      </c>
      <c r="BE54" s="76">
        <v>138.07532949729116</v>
      </c>
      <c r="BF54" s="76">
        <v>2.809161965640965</v>
      </c>
      <c r="BG54" s="76">
        <v>172.92056193609901</v>
      </c>
      <c r="BH54" s="76">
        <v>116.56400246917667</v>
      </c>
      <c r="BI54" s="76">
        <v>0</v>
      </c>
      <c r="BJ54" s="76">
        <v>23.4810377254915</v>
      </c>
      <c r="BK54" s="76">
        <v>5978.6620020532755</v>
      </c>
      <c r="BL54" s="76">
        <v>4047.68861600743</v>
      </c>
      <c r="BM54" s="76">
        <v>1930.9733860458452</v>
      </c>
      <c r="BN54" s="76">
        <v>7.9221437744230946E-2</v>
      </c>
      <c r="BO54" s="76">
        <v>1.1317094852758811</v>
      </c>
      <c r="BP54" s="76">
        <v>2339.7948836235169</v>
      </c>
      <c r="BQ54" s="76">
        <v>8.3884599061933407E-2</v>
      </c>
      <c r="BR54" s="76">
        <v>58.517625078677419</v>
      </c>
      <c r="BS54" s="76">
        <v>13.875905077795604</v>
      </c>
      <c r="BT54" s="76">
        <v>2.2773896696925093</v>
      </c>
      <c r="BU54" s="76">
        <v>145.70086718805985</v>
      </c>
      <c r="BV54" s="76">
        <v>7.4893615973914871</v>
      </c>
      <c r="BW54" s="76">
        <v>367.21914610581081</v>
      </c>
      <c r="BX54" s="76">
        <v>409.61526880404767</v>
      </c>
      <c r="BY54" s="76">
        <v>17.225126169414164</v>
      </c>
      <c r="BZ54" s="76">
        <v>7798.2775988932763</v>
      </c>
      <c r="CA54" s="76">
        <v>8.9479313887796216E-2</v>
      </c>
      <c r="CB54" s="76">
        <v>178.1318331502392</v>
      </c>
      <c r="CC54" s="76">
        <v>0</v>
      </c>
      <c r="CD54" s="76">
        <v>62.36250364260345</v>
      </c>
      <c r="CE54" s="76">
        <v>0</v>
      </c>
      <c r="CF54" s="76">
        <v>4.2620501827080111E-2</v>
      </c>
      <c r="CG54" s="76">
        <v>408.16775761283509</v>
      </c>
      <c r="CH54" s="76">
        <v>194.11914239118596</v>
      </c>
      <c r="CI54" s="40"/>
      <c r="CJ54" s="69">
        <f t="shared" si="18"/>
        <v>-8.130490512386034E-7</v>
      </c>
      <c r="CK54" s="69" t="str">
        <f t="shared" si="19"/>
        <v/>
      </c>
      <c r="CL54" s="69">
        <f t="shared" si="20"/>
        <v>-5.205111184721316E-4</v>
      </c>
      <c r="CM54" s="69">
        <f t="shared" si="21"/>
        <v>1.0872459420940657E-5</v>
      </c>
      <c r="CN54" s="69">
        <f t="shared" si="22"/>
        <v>1.6507472963427388E-5</v>
      </c>
      <c r="CO54" s="69">
        <f t="shared" si="23"/>
        <v>-1.3882467662644919E-2</v>
      </c>
      <c r="CP54" s="69">
        <f t="shared" si="24"/>
        <v>-9.8583673201720747E-7</v>
      </c>
      <c r="CQ54" s="57">
        <f t="shared" si="25"/>
        <v>-1</v>
      </c>
      <c r="CR54" s="57">
        <f t="shared" si="26"/>
        <v>0.84517091501111974</v>
      </c>
      <c r="CS54" s="69">
        <f t="shared" si="27"/>
        <v>-0.49999433387199083</v>
      </c>
      <c r="CT54" s="57">
        <f t="shared" si="28"/>
        <v>-1</v>
      </c>
      <c r="CU54" s="69">
        <f t="shared" si="29"/>
        <v>-0.49999517355526929</v>
      </c>
      <c r="CV54" s="57" t="str">
        <f t="shared" si="30"/>
        <v/>
      </c>
      <c r="CW54" s="69">
        <f t="shared" si="14"/>
        <v>-5.7428840634034856E-7</v>
      </c>
      <c r="CX54" s="69" t="str">
        <f t="shared" si="15"/>
        <v/>
      </c>
      <c r="CY54" s="57">
        <f t="shared" si="31"/>
        <v>-1</v>
      </c>
      <c r="CZ54" s="94"/>
      <c r="DA54" s="94"/>
      <c r="DB54" s="94"/>
    </row>
    <row r="55" spans="1:106">
      <c r="A55" s="94" t="s">
        <v>334</v>
      </c>
      <c r="B55" s="76">
        <v>2388.5579000000002</v>
      </c>
      <c r="C55" s="76">
        <v>50.680100000000017</v>
      </c>
      <c r="D55" s="76">
        <v>7250.1732999999995</v>
      </c>
      <c r="E55" s="76">
        <v>312.68111081999962</v>
      </c>
      <c r="F55" s="76">
        <v>218.21113269</v>
      </c>
      <c r="G55" s="76">
        <v>1358.8336999999988</v>
      </c>
      <c r="H55" s="76">
        <v>372.27159999999981</v>
      </c>
      <c r="I55" s="66">
        <v>2.2084584499999993</v>
      </c>
      <c r="J55" s="66">
        <v>0.98127933000000023</v>
      </c>
      <c r="K55" s="76"/>
      <c r="L55" s="66">
        <v>33.842171990000004</v>
      </c>
      <c r="M55" s="76">
        <v>2.3474909999999998</v>
      </c>
      <c r="N55" s="66"/>
      <c r="O55" s="76">
        <v>0.29972324</v>
      </c>
      <c r="P55" s="76"/>
      <c r="Q55" s="66">
        <v>0.10489876999999996</v>
      </c>
      <c r="R55" s="76"/>
      <c r="S55" s="76" t="s">
        <v>334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0.37076950202061421</v>
      </c>
      <c r="AB55" s="76">
        <v>0</v>
      </c>
      <c r="AC55" s="76">
        <v>0.54441140631954943</v>
      </c>
      <c r="AD55" s="76">
        <v>0</v>
      </c>
      <c r="AE55" s="76">
        <v>34.477422378015518</v>
      </c>
      <c r="AF55" s="76">
        <v>1.3469746973594154</v>
      </c>
      <c r="AG55" s="76">
        <v>0.13141114050562994</v>
      </c>
      <c r="AH55" s="76">
        <v>0.53033965076654455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0.34079740778892986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4.1490363156357208</v>
      </c>
      <c r="AX55" s="76">
        <v>171.30617580758076</v>
      </c>
      <c r="AY55" s="76">
        <v>19.033978405727627</v>
      </c>
      <c r="AZ55" s="76">
        <v>190.34015421330835</v>
      </c>
      <c r="BA55" s="76">
        <v>0</v>
      </c>
      <c r="BB55" s="76">
        <v>0.8434432581281659</v>
      </c>
      <c r="BC55" s="76">
        <v>0</v>
      </c>
      <c r="BD55" s="76">
        <v>0.60192967823541987</v>
      </c>
      <c r="BE55" s="76">
        <v>9.1179891642828765E-4</v>
      </c>
      <c r="BF55" s="76">
        <v>3.2064766282511491E-4</v>
      </c>
      <c r="BG55" s="76">
        <v>1.2061916533011472</v>
      </c>
      <c r="BH55" s="76">
        <v>4.097908916042512E-4</v>
      </c>
      <c r="BI55" s="76">
        <v>0</v>
      </c>
      <c r="BJ55" s="76">
        <v>5.9429757987621294E-5</v>
      </c>
      <c r="BK55" s="76">
        <v>2.9245656094716113</v>
      </c>
      <c r="BL55" s="76">
        <v>1.5640007853177704</v>
      </c>
      <c r="BM55" s="76">
        <v>1.3605648241538404</v>
      </c>
      <c r="BN55" s="76">
        <v>0</v>
      </c>
      <c r="BO55" s="76">
        <v>0</v>
      </c>
      <c r="BP55" s="76">
        <v>6.3983481869739813E-3</v>
      </c>
      <c r="BQ55" s="76">
        <v>0</v>
      </c>
      <c r="BR55" s="76">
        <v>6.8659920523377271E-2</v>
      </c>
      <c r="BS55" s="76">
        <v>0</v>
      </c>
      <c r="BT55" s="76">
        <v>1.7845544183380494E-3</v>
      </c>
      <c r="BU55" s="76">
        <v>0.2746445102156676</v>
      </c>
      <c r="BV55" s="76">
        <v>0</v>
      </c>
      <c r="BW55" s="76">
        <v>0</v>
      </c>
      <c r="BX55" s="76">
        <v>4.6138742373385789E-3</v>
      </c>
      <c r="BY55" s="76">
        <v>6.257206082552073E-6</v>
      </c>
      <c r="BZ55" s="76">
        <v>0.12450117671698727</v>
      </c>
      <c r="CA55" s="76">
        <v>0</v>
      </c>
      <c r="CB55" s="76">
        <v>0</v>
      </c>
      <c r="CC55" s="76">
        <v>0</v>
      </c>
      <c r="CD55" s="76">
        <v>0</v>
      </c>
      <c r="CE55" s="76">
        <v>0</v>
      </c>
      <c r="CF55" s="76">
        <v>0</v>
      </c>
      <c r="CG55" s="76">
        <v>4.0176172445531817</v>
      </c>
      <c r="CH55" s="76">
        <v>0</v>
      </c>
      <c r="CI55" s="76"/>
      <c r="CJ55" s="69">
        <f t="shared" si="18"/>
        <v>-0.98556559069469685</v>
      </c>
      <c r="CK55" s="69">
        <f t="shared" si="19"/>
        <v>-1</v>
      </c>
      <c r="CL55" s="69">
        <f t="shared" si="20"/>
        <v>-0.97374681316744405</v>
      </c>
      <c r="CM55" s="69">
        <f t="shared" si="21"/>
        <v>-0.99064681073377925</v>
      </c>
      <c r="CN55" s="69">
        <f t="shared" si="22"/>
        <v>-0.99283262606248568</v>
      </c>
      <c r="CO55" s="69">
        <f t="shared" si="23"/>
        <v>-0.99990837644318298</v>
      </c>
      <c r="CP55" s="69">
        <f t="shared" si="24"/>
        <v>-0.98920783308596949</v>
      </c>
      <c r="CQ55" s="57"/>
      <c r="CR55" s="57"/>
      <c r="CS55" s="69"/>
      <c r="CT55" s="57"/>
      <c r="CU55" s="69">
        <f t="shared" ref="CU55:CU61" si="32">IF(M55=0,"",(AK55-M55)/M55)</f>
        <v>-1</v>
      </c>
      <c r="CV55" s="57"/>
      <c r="CW55" s="69">
        <f t="shared" si="14"/>
        <v>-1</v>
      </c>
      <c r="CX55" s="69" t="str">
        <f t="shared" si="15"/>
        <v/>
      </c>
      <c r="CY55" s="57">
        <f t="shared" si="31"/>
        <v>-1</v>
      </c>
      <c r="CZ55" s="94"/>
      <c r="DA55" s="94"/>
      <c r="DB55" s="94"/>
    </row>
    <row r="56" spans="1:106" s="22" customFormat="1">
      <c r="A56" s="94" t="s">
        <v>335</v>
      </c>
      <c r="B56" s="76">
        <v>1150.3550555599998</v>
      </c>
      <c r="C56" s="76">
        <v>170.49081958000008</v>
      </c>
      <c r="D56" s="76">
        <v>16818.277905229992</v>
      </c>
      <c r="E56" s="76">
        <v>1318.2398839399993</v>
      </c>
      <c r="F56" s="76">
        <v>1152.6117532600003</v>
      </c>
      <c r="G56" s="76">
        <v>14138.419258060003</v>
      </c>
      <c r="H56" s="76">
        <v>134.96045306999994</v>
      </c>
      <c r="I56" s="66">
        <v>0.15159849000000003</v>
      </c>
      <c r="J56" s="66">
        <v>1.04567279</v>
      </c>
      <c r="K56" s="76"/>
      <c r="L56" s="66">
        <v>4.6365117199999988</v>
      </c>
      <c r="M56" s="76">
        <v>9.8750998000000045</v>
      </c>
      <c r="N56" s="66"/>
      <c r="O56" s="76"/>
      <c r="P56" s="76"/>
      <c r="Q56" s="66">
        <v>0.14347831</v>
      </c>
      <c r="R56" s="76"/>
      <c r="S56" s="76" t="s">
        <v>335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>
        <v>0</v>
      </c>
      <c r="BV56" s="76">
        <v>0</v>
      </c>
      <c r="BW56" s="76">
        <v>0</v>
      </c>
      <c r="BX56" s="76">
        <v>0</v>
      </c>
      <c r="BY56" s="76">
        <v>0</v>
      </c>
      <c r="BZ56" s="76">
        <v>0</v>
      </c>
      <c r="CA56" s="76">
        <v>0</v>
      </c>
      <c r="CB56" s="76">
        <v>0</v>
      </c>
      <c r="CC56" s="76">
        <v>0</v>
      </c>
      <c r="CD56" s="76">
        <v>0</v>
      </c>
      <c r="CE56" s="76">
        <v>0</v>
      </c>
      <c r="CF56" s="76">
        <v>0</v>
      </c>
      <c r="CG56" s="76">
        <v>0</v>
      </c>
      <c r="CH56" s="76">
        <v>0</v>
      </c>
      <c r="CI56" s="76"/>
      <c r="CJ56" s="69">
        <f t="shared" si="18"/>
        <v>-1</v>
      </c>
      <c r="CK56" s="69">
        <f t="shared" si="19"/>
        <v>-1</v>
      </c>
      <c r="CL56" s="69">
        <f t="shared" si="20"/>
        <v>-1</v>
      </c>
      <c r="CM56" s="69">
        <f t="shared" si="21"/>
        <v>-1</v>
      </c>
      <c r="CN56" s="69">
        <f t="shared" si="22"/>
        <v>-1</v>
      </c>
      <c r="CO56" s="69">
        <f t="shared" si="23"/>
        <v>-1</v>
      </c>
      <c r="CP56" s="69">
        <f t="shared" si="24"/>
        <v>-1</v>
      </c>
      <c r="CQ56" s="57"/>
      <c r="CR56" s="57"/>
      <c r="CS56" s="69"/>
      <c r="CT56" s="57"/>
      <c r="CU56" s="69">
        <f t="shared" si="32"/>
        <v>-1</v>
      </c>
      <c r="CV56" s="57"/>
      <c r="CW56" s="69" t="str">
        <f t="shared" si="14"/>
        <v/>
      </c>
      <c r="CX56" s="69" t="str">
        <f t="shared" si="15"/>
        <v/>
      </c>
      <c r="CY56" s="57">
        <f t="shared" si="31"/>
        <v>-1</v>
      </c>
      <c r="CZ56" s="94"/>
      <c r="DA56" s="94"/>
      <c r="DB56" s="94"/>
    </row>
    <row r="57" spans="1:106" s="22" customFormat="1">
      <c r="A57" s="94" t="s">
        <v>336</v>
      </c>
      <c r="B57" s="76">
        <v>2133.7779999999993</v>
      </c>
      <c r="C57" s="76"/>
      <c r="D57" s="76">
        <v>12540.319999999998</v>
      </c>
      <c r="E57" s="76">
        <v>1720.3965000000001</v>
      </c>
      <c r="F57" s="76">
        <v>804.50258600000006</v>
      </c>
      <c r="G57" s="76">
        <v>13534.066200000005</v>
      </c>
      <c r="H57" s="76">
        <v>196.22569999999999</v>
      </c>
      <c r="I57" s="66">
        <v>0.14643878000000002</v>
      </c>
      <c r="J57" s="66">
        <v>8.3180053399999991</v>
      </c>
      <c r="K57" s="76"/>
      <c r="L57" s="66">
        <v>44.50589686</v>
      </c>
      <c r="M57" s="76">
        <v>6.5492653999999995</v>
      </c>
      <c r="N57" s="66">
        <v>4.6086699999999996E-3</v>
      </c>
      <c r="O57" s="76">
        <v>3.5583410000000003E-2</v>
      </c>
      <c r="P57" s="76">
        <v>1.5238300000000001E-3</v>
      </c>
      <c r="Q57" s="66">
        <v>3.07536779</v>
      </c>
      <c r="R57" s="76"/>
      <c r="S57" s="76" t="s">
        <v>336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76">
        <v>0</v>
      </c>
      <c r="AO57" s="76">
        <v>0</v>
      </c>
      <c r="AP57" s="76">
        <v>0</v>
      </c>
      <c r="AQ57" s="76">
        <v>0</v>
      </c>
      <c r="AR57" s="76">
        <v>0</v>
      </c>
      <c r="AS57" s="76">
        <v>0</v>
      </c>
      <c r="AT57" s="76">
        <v>0</v>
      </c>
      <c r="AU57" s="76">
        <v>0</v>
      </c>
      <c r="AV57" s="76">
        <v>0</v>
      </c>
      <c r="AW57" s="76">
        <v>0</v>
      </c>
      <c r="AX57" s="76">
        <v>0</v>
      </c>
      <c r="AY57" s="76">
        <v>0</v>
      </c>
      <c r="AZ57" s="76">
        <v>0</v>
      </c>
      <c r="BA57" s="76">
        <v>0</v>
      </c>
      <c r="BB57" s="76">
        <v>0</v>
      </c>
      <c r="BC57" s="76">
        <v>0</v>
      </c>
      <c r="BD57" s="76">
        <v>0</v>
      </c>
      <c r="BE57" s="76">
        <v>0</v>
      </c>
      <c r="BF57" s="76">
        <v>0</v>
      </c>
      <c r="BG57" s="76">
        <v>0</v>
      </c>
      <c r="BH57" s="76">
        <v>0</v>
      </c>
      <c r="BI57" s="76">
        <v>0</v>
      </c>
      <c r="BJ57" s="76">
        <v>0</v>
      </c>
      <c r="BK57" s="76">
        <v>0</v>
      </c>
      <c r="BL57" s="76">
        <v>0</v>
      </c>
      <c r="BM57" s="76">
        <v>0</v>
      </c>
      <c r="BN57" s="76">
        <v>0</v>
      </c>
      <c r="BO57" s="76">
        <v>0</v>
      </c>
      <c r="BP57" s="76">
        <v>0</v>
      </c>
      <c r="BQ57" s="76">
        <v>0</v>
      </c>
      <c r="BR57" s="76">
        <v>0</v>
      </c>
      <c r="BS57" s="76">
        <v>0</v>
      </c>
      <c r="BT57" s="76">
        <v>0</v>
      </c>
      <c r="BU57" s="76">
        <v>0</v>
      </c>
      <c r="BV57" s="76">
        <v>0</v>
      </c>
      <c r="BW57" s="76">
        <v>0</v>
      </c>
      <c r="BX57" s="76">
        <v>0</v>
      </c>
      <c r="BY57" s="76">
        <v>0</v>
      </c>
      <c r="BZ57" s="76">
        <v>0</v>
      </c>
      <c r="CA57" s="76">
        <v>0</v>
      </c>
      <c r="CB57" s="76">
        <v>0</v>
      </c>
      <c r="CC57" s="76">
        <v>0</v>
      </c>
      <c r="CD57" s="76">
        <v>0</v>
      </c>
      <c r="CE57" s="76">
        <v>0</v>
      </c>
      <c r="CF57" s="76">
        <v>0</v>
      </c>
      <c r="CG57" s="76">
        <v>0</v>
      </c>
      <c r="CH57" s="76">
        <v>0</v>
      </c>
      <c r="CI57" s="76"/>
      <c r="CJ57" s="69">
        <f t="shared" si="18"/>
        <v>-1</v>
      </c>
      <c r="CK57" s="69" t="str">
        <f t="shared" si="19"/>
        <v/>
      </c>
      <c r="CL57" s="69">
        <f t="shared" si="20"/>
        <v>-1</v>
      </c>
      <c r="CM57" s="69">
        <f t="shared" si="21"/>
        <v>-1</v>
      </c>
      <c r="CN57" s="69">
        <f t="shared" si="22"/>
        <v>-1</v>
      </c>
      <c r="CO57" s="69">
        <f t="shared" si="23"/>
        <v>-1</v>
      </c>
      <c r="CP57" s="69">
        <f t="shared" si="24"/>
        <v>-1</v>
      </c>
      <c r="CQ57" s="57"/>
      <c r="CR57" s="57"/>
      <c r="CS57" s="69"/>
      <c r="CT57" s="57"/>
      <c r="CU57" s="69">
        <f t="shared" si="32"/>
        <v>-1</v>
      </c>
      <c r="CV57" s="57"/>
      <c r="CW57" s="69">
        <f t="shared" si="14"/>
        <v>-1</v>
      </c>
      <c r="CX57" s="69">
        <f t="shared" si="15"/>
        <v>-1</v>
      </c>
      <c r="CY57" s="57">
        <f t="shared" si="31"/>
        <v>-1</v>
      </c>
      <c r="CZ57" s="94"/>
      <c r="DA57" s="94"/>
      <c r="DB57" s="94"/>
    </row>
    <row r="58" spans="1:106" s="22" customFormat="1">
      <c r="A58" s="94" t="s">
        <v>366</v>
      </c>
      <c r="B58" s="76"/>
      <c r="C58" s="76"/>
      <c r="D58" s="76"/>
      <c r="E58" s="76"/>
      <c r="F58" s="76"/>
      <c r="G58" s="76"/>
      <c r="H58" s="76"/>
      <c r="I58" s="66"/>
      <c r="J58" s="66"/>
      <c r="K58" s="76"/>
      <c r="L58" s="66"/>
      <c r="M58" s="76"/>
      <c r="N58" s="66"/>
      <c r="O58" s="76"/>
      <c r="P58" s="76"/>
      <c r="Q58" s="6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69" t="str">
        <f t="shared" si="18"/>
        <v/>
      </c>
      <c r="CK58" s="69" t="str">
        <f t="shared" si="19"/>
        <v/>
      </c>
      <c r="CL58" s="69" t="str">
        <f t="shared" si="20"/>
        <v/>
      </c>
      <c r="CM58" s="69" t="str">
        <f t="shared" si="21"/>
        <v/>
      </c>
      <c r="CN58" s="69" t="str">
        <f t="shared" si="22"/>
        <v/>
      </c>
      <c r="CO58" s="69" t="str">
        <f t="shared" si="23"/>
        <v/>
      </c>
      <c r="CP58" s="69" t="str">
        <f t="shared" si="24"/>
        <v/>
      </c>
      <c r="CQ58" s="57"/>
      <c r="CR58" s="57"/>
      <c r="CS58" s="69"/>
      <c r="CT58" s="57"/>
      <c r="CU58" s="69" t="str">
        <f t="shared" si="32"/>
        <v/>
      </c>
      <c r="CV58" s="57"/>
      <c r="CW58" s="69" t="str">
        <f>IF(O58=0,"",(#REF!-O58)/O58)</f>
        <v/>
      </c>
      <c r="CX58" s="69" t="str">
        <f>IF(P58=0,"",(#REF!-P58)/P58)</f>
        <v/>
      </c>
      <c r="CY58" s="57" t="str">
        <f t="shared" si="31"/>
        <v/>
      </c>
      <c r="CZ58" s="94"/>
      <c r="DA58" s="94"/>
      <c r="DB58" s="94"/>
    </row>
    <row r="59" spans="1:106" s="22" customFormat="1">
      <c r="A59" s="94" t="s">
        <v>338</v>
      </c>
      <c r="B59" s="76"/>
      <c r="C59" s="76"/>
      <c r="D59" s="76"/>
      <c r="E59" s="76"/>
      <c r="F59" s="76"/>
      <c r="G59" s="76"/>
      <c r="H59" s="76"/>
      <c r="I59" s="66"/>
      <c r="J59" s="66"/>
      <c r="K59" s="76"/>
      <c r="L59" s="66"/>
      <c r="M59" s="76"/>
      <c r="N59" s="66"/>
      <c r="O59" s="76"/>
      <c r="P59" s="76"/>
      <c r="Q59" s="6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69" t="str">
        <f t="shared" si="18"/>
        <v/>
      </c>
      <c r="CK59" s="69" t="str">
        <f t="shared" si="19"/>
        <v/>
      </c>
      <c r="CL59" s="69" t="str">
        <f t="shared" si="20"/>
        <v/>
      </c>
      <c r="CM59" s="69" t="str">
        <f t="shared" si="21"/>
        <v/>
      </c>
      <c r="CN59" s="69" t="str">
        <f t="shared" si="22"/>
        <v/>
      </c>
      <c r="CO59" s="69" t="str">
        <f t="shared" si="23"/>
        <v/>
      </c>
      <c r="CP59" s="69" t="str">
        <f t="shared" si="24"/>
        <v/>
      </c>
      <c r="CQ59" s="57"/>
      <c r="CR59" s="57"/>
      <c r="CS59" s="69"/>
      <c r="CT59" s="57"/>
      <c r="CU59" s="69" t="str">
        <f t="shared" si="32"/>
        <v/>
      </c>
      <c r="CV59" s="57"/>
      <c r="CW59" s="69" t="str">
        <f>IF(O59=0,"",(#REF!-O59)/O59)</f>
        <v/>
      </c>
      <c r="CX59" s="69" t="str">
        <f>IF(P59=0,"",(#REF!-P59)/P59)</f>
        <v/>
      </c>
      <c r="CY59" s="57" t="str">
        <f t="shared" si="31"/>
        <v/>
      </c>
      <c r="CZ59" s="94"/>
      <c r="DA59" s="94"/>
      <c r="DB59" s="94"/>
    </row>
    <row r="60" spans="1:106" s="22" customFormat="1">
      <c r="A60" s="94"/>
      <c r="B60" s="94"/>
      <c r="C60" s="94"/>
      <c r="D60" s="94"/>
      <c r="E60" s="94"/>
      <c r="F60" s="94"/>
      <c r="G60" s="94"/>
      <c r="H60" s="94"/>
      <c r="I60" s="56"/>
      <c r="J60" s="56"/>
      <c r="K60" s="94"/>
      <c r="L60" s="56"/>
      <c r="M60" s="94"/>
      <c r="N60" s="56"/>
      <c r="O60" s="94"/>
      <c r="P60" s="23"/>
      <c r="Q60" s="56"/>
      <c r="R60" s="94"/>
      <c r="S60" s="94"/>
      <c r="T60" s="94"/>
      <c r="U60" s="94"/>
      <c r="V60" s="94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69" t="str">
        <f t="shared" si="18"/>
        <v/>
      </c>
      <c r="CK60" s="69" t="str">
        <f t="shared" si="19"/>
        <v/>
      </c>
      <c r="CL60" s="69" t="str">
        <f t="shared" si="20"/>
        <v/>
      </c>
      <c r="CM60" s="69" t="str">
        <f t="shared" si="21"/>
        <v/>
      </c>
      <c r="CN60" s="69" t="str">
        <f t="shared" si="22"/>
        <v/>
      </c>
      <c r="CO60" s="69" t="str">
        <f t="shared" si="23"/>
        <v/>
      </c>
      <c r="CP60" s="69" t="str">
        <f t="shared" si="24"/>
        <v/>
      </c>
      <c r="CQ60" s="57"/>
      <c r="CR60" s="57"/>
      <c r="CS60" s="69"/>
      <c r="CT60" s="57"/>
      <c r="CU60" s="69" t="str">
        <f t="shared" si="32"/>
        <v/>
      </c>
      <c r="CV60" s="57"/>
      <c r="CW60" s="69" t="str">
        <f>IF(O60=0,"",(#REF!-O60)/O60)</f>
        <v/>
      </c>
      <c r="CX60" s="69" t="str">
        <f>IF(P60=0,"",(#REF!-P60)/P60)</f>
        <v/>
      </c>
      <c r="CY60" s="57" t="str">
        <f t="shared" si="31"/>
        <v/>
      </c>
      <c r="CZ60" s="94"/>
      <c r="DA60" s="94"/>
      <c r="DB60" s="94"/>
    </row>
    <row r="61" spans="1:106">
      <c r="A61" s="1" t="s">
        <v>339</v>
      </c>
      <c r="B61" s="1">
        <f>SUM(B3:B54)</f>
        <v>573335.34075037995</v>
      </c>
      <c r="C61" s="1">
        <f t="shared" ref="C61:Q61" si="33">SUM(C3:C54)</f>
        <v>21576.114364440004</v>
      </c>
      <c r="D61" s="1">
        <f t="shared" si="33"/>
        <v>1133421.1848732498</v>
      </c>
      <c r="E61" s="1">
        <f t="shared" si="33"/>
        <v>157106.73529506</v>
      </c>
      <c r="F61" s="1">
        <f t="shared" si="33"/>
        <v>127071.861764</v>
      </c>
      <c r="G61" s="1">
        <f t="shared" si="33"/>
        <v>1313545.224162</v>
      </c>
      <c r="H61" s="1">
        <f t="shared" si="33"/>
        <v>32612.180624429995</v>
      </c>
      <c r="I61" s="1">
        <f t="shared" si="33"/>
        <v>297.31317632999998</v>
      </c>
      <c r="J61" s="1">
        <f t="shared" si="33"/>
        <v>416.59183907000016</v>
      </c>
      <c r="K61" s="1">
        <f t="shared" si="33"/>
        <v>426.92511062</v>
      </c>
      <c r="L61" s="1">
        <f t="shared" si="33"/>
        <v>2667.279835029999</v>
      </c>
      <c r="M61" s="1">
        <f t="shared" si="33"/>
        <v>12489.487292459999</v>
      </c>
      <c r="N61" s="1">
        <f t="shared" si="33"/>
        <v>121.86285581000001</v>
      </c>
      <c r="O61" s="1">
        <f t="shared" si="33"/>
        <v>252.07828342999991</v>
      </c>
      <c r="P61" s="1">
        <f t="shared" si="33"/>
        <v>3.8372701400000007</v>
      </c>
      <c r="Q61" s="1">
        <f t="shared" si="33"/>
        <v>24.855733009999998</v>
      </c>
      <c r="R61" s="94"/>
      <c r="S61" s="94"/>
      <c r="T61" s="1">
        <f>SUM(T3:T56)</f>
        <v>2.330083448195404</v>
      </c>
      <c r="U61" s="1">
        <f t="shared" ref="U61:CF61" si="34">SUM(U3:U56)</f>
        <v>52.528172573703202</v>
      </c>
      <c r="V61" s="1">
        <f t="shared" si="34"/>
        <v>252.07895138137857</v>
      </c>
      <c r="W61" s="1">
        <f t="shared" si="34"/>
        <v>13.354783737213561</v>
      </c>
      <c r="X61" s="1">
        <f t="shared" si="34"/>
        <v>13.19497080849237</v>
      </c>
      <c r="Y61" s="1">
        <f t="shared" si="34"/>
        <v>8.3613293593126805</v>
      </c>
      <c r="Z61" s="1">
        <f t="shared" si="34"/>
        <v>4.7412411419056157</v>
      </c>
      <c r="AA61" s="1">
        <f t="shared" si="34"/>
        <v>1683.8927964346863</v>
      </c>
      <c r="AB61" s="1">
        <f t="shared" si="34"/>
        <v>3.8372836564776622</v>
      </c>
      <c r="AC61" s="1">
        <f t="shared" si="34"/>
        <v>40876.132174603066</v>
      </c>
      <c r="AD61" s="1">
        <f t="shared" si="34"/>
        <v>213.46767152511379</v>
      </c>
      <c r="AE61" s="1">
        <f t="shared" si="34"/>
        <v>573371.97808460938</v>
      </c>
      <c r="AF61" s="1">
        <f t="shared" si="34"/>
        <v>1440.3349437564914</v>
      </c>
      <c r="AG61" s="1">
        <f t="shared" si="34"/>
        <v>2034.4294754132575</v>
      </c>
      <c r="AH61" s="1">
        <f t="shared" si="34"/>
        <v>82.542332604911479</v>
      </c>
      <c r="AI61" s="1">
        <f t="shared" si="34"/>
        <v>1043.9866091675044</v>
      </c>
      <c r="AJ61" s="1">
        <f t="shared" si="34"/>
        <v>1.4737126513043799</v>
      </c>
      <c r="AK61" s="1">
        <f t="shared" si="34"/>
        <v>8185.3240727191651</v>
      </c>
      <c r="AL61" s="1">
        <f t="shared" si="34"/>
        <v>8185.3240727191651</v>
      </c>
      <c r="AM61" s="1">
        <f t="shared" si="34"/>
        <v>6244.7597247351523</v>
      </c>
      <c r="AN61" s="1">
        <f t="shared" si="34"/>
        <v>0</v>
      </c>
      <c r="AO61" s="1">
        <f t="shared" si="34"/>
        <v>302.96131041263953</v>
      </c>
      <c r="AP61" s="1">
        <f t="shared" si="34"/>
        <v>1.2962160594368493</v>
      </c>
      <c r="AQ61" s="1">
        <f t="shared" si="34"/>
        <v>187.81467881525501</v>
      </c>
      <c r="AR61" s="1">
        <f t="shared" si="34"/>
        <v>6.5846965700464395</v>
      </c>
      <c r="AS61" s="1">
        <f t="shared" si="34"/>
        <v>183.45837604062245</v>
      </c>
      <c r="AT61" s="1">
        <f t="shared" si="34"/>
        <v>2.7062301875646941</v>
      </c>
      <c r="AU61" s="1">
        <f t="shared" si="34"/>
        <v>21576.286543639555</v>
      </c>
      <c r="AV61" s="1">
        <f t="shared" si="34"/>
        <v>0</v>
      </c>
      <c r="AW61" s="1">
        <f t="shared" si="34"/>
        <v>34742.764708859526</v>
      </c>
      <c r="AX61" s="1">
        <f t="shared" si="34"/>
        <v>1029032.3974856494</v>
      </c>
      <c r="AY61" s="1">
        <f t="shared" si="34"/>
        <v>114336.94279608152</v>
      </c>
      <c r="AZ61" s="1">
        <f t="shared" si="34"/>
        <v>1143369.3402817298</v>
      </c>
      <c r="BA61" s="1">
        <f t="shared" si="34"/>
        <v>3.1008164733223164E-2</v>
      </c>
      <c r="BB61" s="1">
        <f t="shared" si="34"/>
        <v>768.9506968511613</v>
      </c>
      <c r="BC61" s="1">
        <f t="shared" si="34"/>
        <v>5550.2506121453707</v>
      </c>
      <c r="BD61" s="1">
        <f t="shared" si="34"/>
        <v>7035.8207469138961</v>
      </c>
      <c r="BE61" s="1">
        <f t="shared" si="34"/>
        <v>4124.9804517309994</v>
      </c>
      <c r="BF61" s="1">
        <f t="shared" si="34"/>
        <v>1010.0267114757934</v>
      </c>
      <c r="BG61" s="1">
        <f t="shared" si="34"/>
        <v>6354.0251753062321</v>
      </c>
      <c r="BH61" s="1">
        <f t="shared" si="34"/>
        <v>3109.3720189751903</v>
      </c>
      <c r="BI61" s="1">
        <f t="shared" si="34"/>
        <v>26.29728869124104</v>
      </c>
      <c r="BJ61" s="1">
        <f t="shared" si="34"/>
        <v>865.68513450701994</v>
      </c>
      <c r="BK61" s="1">
        <f t="shared" si="34"/>
        <v>157116.39716496374</v>
      </c>
      <c r="BL61" s="1">
        <f t="shared" si="34"/>
        <v>127077.73586745303</v>
      </c>
      <c r="BM61" s="1">
        <f t="shared" si="34"/>
        <v>30038.661297510705</v>
      </c>
      <c r="BN61" s="1">
        <f t="shared" si="34"/>
        <v>62.041773429254427</v>
      </c>
      <c r="BO61" s="1">
        <f t="shared" si="34"/>
        <v>26.336255662104929</v>
      </c>
      <c r="BP61" s="1">
        <f t="shared" si="34"/>
        <v>54255.712981514451</v>
      </c>
      <c r="BQ61" s="1">
        <f t="shared" si="34"/>
        <v>465.44996845331923</v>
      </c>
      <c r="BR61" s="1">
        <f t="shared" si="34"/>
        <v>7387.7409414197891</v>
      </c>
      <c r="BS61" s="1">
        <f t="shared" si="34"/>
        <v>1653.5765523113537</v>
      </c>
      <c r="BT61" s="1">
        <f t="shared" si="34"/>
        <v>760.49333184587408</v>
      </c>
      <c r="BU61" s="1">
        <f t="shared" si="34"/>
        <v>18493.846355565711</v>
      </c>
      <c r="BV61" s="1">
        <f t="shared" si="34"/>
        <v>932.73023783363578</v>
      </c>
      <c r="BW61" s="1">
        <f t="shared" si="34"/>
        <v>9237.0699383208248</v>
      </c>
      <c r="BX61" s="1">
        <f t="shared" si="34"/>
        <v>13284.656373024765</v>
      </c>
      <c r="BY61" s="1">
        <f t="shared" si="34"/>
        <v>410.1740030737372</v>
      </c>
      <c r="BZ61" s="1">
        <f t="shared" si="34"/>
        <v>1314836.1537178913</v>
      </c>
      <c r="CA61" s="1">
        <f t="shared" si="34"/>
        <v>62.906674055793751</v>
      </c>
      <c r="CB61" s="1">
        <f t="shared" si="34"/>
        <v>29680.859174626876</v>
      </c>
      <c r="CC61" s="1">
        <f t="shared" si="34"/>
        <v>34.56687917895119</v>
      </c>
      <c r="CD61" s="1">
        <f t="shared" si="34"/>
        <v>2777.7587484376609</v>
      </c>
      <c r="CE61" s="1">
        <f t="shared" si="34"/>
        <v>0.71769636122571479</v>
      </c>
      <c r="CF61" s="1">
        <f t="shared" si="34"/>
        <v>91.969437574132755</v>
      </c>
      <c r="CG61" s="1">
        <f t="shared" ref="CG61:CH61" si="35">SUM(CG3:CG56)</f>
        <v>32616.269825893749</v>
      </c>
      <c r="CH61" s="1">
        <f t="shared" si="35"/>
        <v>7826.1230685127757</v>
      </c>
      <c r="CI61" s="1"/>
      <c r="CJ61" s="69">
        <f t="shared" si="18"/>
        <v>6.3902103403348098E-5</v>
      </c>
      <c r="CK61" s="69">
        <f t="shared" si="19"/>
        <v>7.9800837464616306E-6</v>
      </c>
      <c r="CL61" s="69">
        <f t="shared" si="20"/>
        <v>8.7771038174061233E-3</v>
      </c>
      <c r="CM61" s="69">
        <f t="shared" si="21"/>
        <v>6.149876315353078E-5</v>
      </c>
      <c r="CN61" s="69">
        <f t="shared" si="22"/>
        <v>4.6226626189945627E-5</v>
      </c>
      <c r="CO61" s="69">
        <f t="shared" si="23"/>
        <v>9.8278272582117332E-4</v>
      </c>
      <c r="CP61" s="69">
        <f t="shared" si="24"/>
        <v>1.2538877761184131E-4</v>
      </c>
      <c r="CQ61" s="57"/>
      <c r="CR61" s="57"/>
      <c r="CS61" s="69"/>
      <c r="CT61" s="57"/>
      <c r="CU61" s="69">
        <f t="shared" si="32"/>
        <v>-0.34462289115256883</v>
      </c>
      <c r="CV61" s="57"/>
      <c r="CW61" s="69" t="e">
        <f>IF(O61=0,"",(#REF!-O61)/O61)</f>
        <v>#REF!</v>
      </c>
      <c r="CX61" s="69" t="e">
        <f>IF(P61=0,"",(#REF!-P61)/P61)</f>
        <v>#REF!</v>
      </c>
      <c r="CY61" s="57">
        <f t="shared" si="31"/>
        <v>-0.89112249530215337</v>
      </c>
      <c r="CZ61" s="94"/>
      <c r="DA61" s="94"/>
      <c r="DB61" s="94"/>
    </row>
    <row r="62" spans="1:106">
      <c r="A62" s="94" t="s">
        <v>217</v>
      </c>
      <c r="B62" s="1">
        <f>SUM(B2:B54)</f>
        <v>573335.34075037995</v>
      </c>
      <c r="C62" s="1">
        <f t="shared" ref="C62:Q62" si="36">SUM(C2:C54)</f>
        <v>21576.114364440004</v>
      </c>
      <c r="D62" s="1">
        <f t="shared" si="36"/>
        <v>1133421.1848732498</v>
      </c>
      <c r="E62" s="1">
        <f t="shared" si="36"/>
        <v>157106.73529506</v>
      </c>
      <c r="F62" s="1">
        <f t="shared" si="36"/>
        <v>127071.861764</v>
      </c>
      <c r="G62" s="1">
        <f t="shared" si="36"/>
        <v>1313545.224162</v>
      </c>
      <c r="H62" s="1">
        <f t="shared" si="36"/>
        <v>32612.180624429995</v>
      </c>
      <c r="I62" s="1">
        <f t="shared" si="36"/>
        <v>297.31317632999998</v>
      </c>
      <c r="J62" s="1">
        <f t="shared" si="36"/>
        <v>416.59183907000016</v>
      </c>
      <c r="K62" s="1">
        <f t="shared" si="36"/>
        <v>426.92511062</v>
      </c>
      <c r="L62" s="1">
        <f t="shared" si="36"/>
        <v>2667.279835029999</v>
      </c>
      <c r="M62" s="1">
        <f t="shared" si="36"/>
        <v>12489.487292459999</v>
      </c>
      <c r="N62" s="1">
        <f t="shared" si="36"/>
        <v>121.86285581000001</v>
      </c>
      <c r="O62" s="1">
        <f t="shared" si="36"/>
        <v>252.07828342999991</v>
      </c>
      <c r="P62" s="1">
        <f t="shared" si="36"/>
        <v>3.8372701400000007</v>
      </c>
      <c r="Q62" s="1">
        <f t="shared" si="36"/>
        <v>24.855733009999998</v>
      </c>
      <c r="R62" s="94"/>
      <c r="S62" s="94"/>
      <c r="T62" s="1">
        <f>SUM(T2:T54)</f>
        <v>2.330083448195404</v>
      </c>
      <c r="U62" s="1">
        <f t="shared" ref="U62:CF62" si="37">SUM(U2:U54)</f>
        <v>52.528172573703202</v>
      </c>
      <c r="V62" s="1">
        <f t="shared" si="37"/>
        <v>252.07895138137857</v>
      </c>
      <c r="W62" s="1">
        <f t="shared" si="37"/>
        <v>13.354783737213561</v>
      </c>
      <c r="X62" s="1">
        <f t="shared" si="37"/>
        <v>13.19497080849237</v>
      </c>
      <c r="Y62" s="1">
        <f t="shared" si="37"/>
        <v>8.3613293593126805</v>
      </c>
      <c r="Z62" s="1">
        <f t="shared" si="37"/>
        <v>4.7412411419056157</v>
      </c>
      <c r="AA62" s="1">
        <f t="shared" si="37"/>
        <v>1683.5220269326655</v>
      </c>
      <c r="AB62" s="1">
        <f t="shared" si="37"/>
        <v>3.8372836564776622</v>
      </c>
      <c r="AC62" s="1">
        <f t="shared" si="37"/>
        <v>40875.587763196745</v>
      </c>
      <c r="AD62" s="1">
        <f t="shared" si="37"/>
        <v>213.46767152511379</v>
      </c>
      <c r="AE62" s="1">
        <f t="shared" si="37"/>
        <v>573337.50066223135</v>
      </c>
      <c r="AF62" s="1">
        <f t="shared" si="37"/>
        <v>1438.987969059132</v>
      </c>
      <c r="AG62" s="1">
        <f t="shared" si="37"/>
        <v>2034.2980642727518</v>
      </c>
      <c r="AH62" s="1">
        <f t="shared" si="37"/>
        <v>82.01199295414493</v>
      </c>
      <c r="AI62" s="1">
        <f t="shared" si="37"/>
        <v>1043.9866091675044</v>
      </c>
      <c r="AJ62" s="1">
        <f t="shared" si="37"/>
        <v>1.4737126513043799</v>
      </c>
      <c r="AK62" s="1">
        <f t="shared" si="37"/>
        <v>8185.3240727191651</v>
      </c>
      <c r="AL62" s="1">
        <f t="shared" si="37"/>
        <v>8185.3240727191651</v>
      </c>
      <c r="AM62" s="1">
        <f t="shared" si="37"/>
        <v>6244.7597247351523</v>
      </c>
      <c r="AN62" s="1">
        <f t="shared" si="37"/>
        <v>0</v>
      </c>
      <c r="AO62" s="1">
        <f t="shared" si="37"/>
        <v>302.62051300485058</v>
      </c>
      <c r="AP62" s="1">
        <f t="shared" si="37"/>
        <v>1.2962160594368493</v>
      </c>
      <c r="AQ62" s="1">
        <f t="shared" si="37"/>
        <v>187.81467881525501</v>
      </c>
      <c r="AR62" s="1">
        <f t="shared" si="37"/>
        <v>6.5846965700464395</v>
      </c>
      <c r="AS62" s="1">
        <f t="shared" si="37"/>
        <v>183.45837604062245</v>
      </c>
      <c r="AT62" s="1">
        <f t="shared" si="37"/>
        <v>2.7062301875646941</v>
      </c>
      <c r="AU62" s="1">
        <f t="shared" si="37"/>
        <v>21576.286543639555</v>
      </c>
      <c r="AV62" s="1">
        <f t="shared" si="37"/>
        <v>0</v>
      </c>
      <c r="AW62" s="1">
        <f t="shared" si="37"/>
        <v>34738.615672543892</v>
      </c>
      <c r="AX62" s="1">
        <f t="shared" si="37"/>
        <v>1028861.0913098418</v>
      </c>
      <c r="AY62" s="1">
        <f t="shared" si="37"/>
        <v>114317.90881767579</v>
      </c>
      <c r="AZ62" s="1">
        <f t="shared" si="37"/>
        <v>1143179.0001275165</v>
      </c>
      <c r="BA62" s="1">
        <f t="shared" si="37"/>
        <v>3.1008164733223164E-2</v>
      </c>
      <c r="BB62" s="1">
        <f t="shared" si="37"/>
        <v>768.10725359303308</v>
      </c>
      <c r="BC62" s="1">
        <f t="shared" si="37"/>
        <v>5550.2506121453707</v>
      </c>
      <c r="BD62" s="1">
        <f t="shared" si="37"/>
        <v>7035.2188172356609</v>
      </c>
      <c r="BE62" s="1">
        <f t="shared" si="37"/>
        <v>4124.9795399320828</v>
      </c>
      <c r="BF62" s="1">
        <f t="shared" si="37"/>
        <v>1010.0263908281305</v>
      </c>
      <c r="BG62" s="1">
        <f t="shared" si="37"/>
        <v>6352.8189836529309</v>
      </c>
      <c r="BH62" s="1">
        <f t="shared" si="37"/>
        <v>3109.3716091842984</v>
      </c>
      <c r="BI62" s="1">
        <f t="shared" si="37"/>
        <v>26.29728869124104</v>
      </c>
      <c r="BJ62" s="1">
        <f t="shared" si="37"/>
        <v>865.6850750772619</v>
      </c>
      <c r="BK62" s="1">
        <f t="shared" si="37"/>
        <v>157113.47259935428</v>
      </c>
      <c r="BL62" s="1">
        <f t="shared" si="37"/>
        <v>127076.1718666677</v>
      </c>
      <c r="BM62" s="1">
        <f t="shared" si="37"/>
        <v>30037.300732686552</v>
      </c>
      <c r="BN62" s="1">
        <f t="shared" si="37"/>
        <v>62.041773429254427</v>
      </c>
      <c r="BO62" s="1">
        <f t="shared" si="37"/>
        <v>26.336255662104929</v>
      </c>
      <c r="BP62" s="1">
        <f t="shared" si="37"/>
        <v>54255.706583166262</v>
      </c>
      <c r="BQ62" s="1">
        <f t="shared" si="37"/>
        <v>465.44996845331923</v>
      </c>
      <c r="BR62" s="1">
        <f t="shared" si="37"/>
        <v>7387.6722814992654</v>
      </c>
      <c r="BS62" s="1">
        <f t="shared" si="37"/>
        <v>1653.5765523113537</v>
      </c>
      <c r="BT62" s="1">
        <f t="shared" si="37"/>
        <v>760.49154729145573</v>
      </c>
      <c r="BU62" s="1">
        <f t="shared" si="37"/>
        <v>18493.571711055494</v>
      </c>
      <c r="BV62" s="1">
        <f t="shared" si="37"/>
        <v>932.73023783363578</v>
      </c>
      <c r="BW62" s="1">
        <f t="shared" si="37"/>
        <v>9237.0699383208248</v>
      </c>
      <c r="BX62" s="1">
        <f t="shared" si="37"/>
        <v>13284.651759150527</v>
      </c>
      <c r="BY62" s="1">
        <f t="shared" si="37"/>
        <v>410.17399681653109</v>
      </c>
      <c r="BZ62" s="1">
        <f t="shared" si="37"/>
        <v>1314836.0292167147</v>
      </c>
      <c r="CA62" s="1">
        <f t="shared" si="37"/>
        <v>62.906674055793751</v>
      </c>
      <c r="CB62" s="1">
        <f t="shared" si="37"/>
        <v>29680.859174626876</v>
      </c>
      <c r="CC62" s="1">
        <f t="shared" si="37"/>
        <v>34.56687917895119</v>
      </c>
      <c r="CD62" s="1">
        <f t="shared" si="37"/>
        <v>2777.7587484376609</v>
      </c>
      <c r="CE62" s="1">
        <f t="shared" si="37"/>
        <v>0.71769636122571479</v>
      </c>
      <c r="CF62" s="1">
        <f t="shared" si="37"/>
        <v>91.969437574132755</v>
      </c>
      <c r="CG62" s="1">
        <f>SUM(CG2:CG54)</f>
        <v>32612.252208649195</v>
      </c>
      <c r="CH62" s="1">
        <f>SUM(CH2:CH54)</f>
        <v>7826.1230685127757</v>
      </c>
      <c r="CI62" s="76"/>
      <c r="CJ62" s="94"/>
      <c r="CK62" s="94"/>
      <c r="CL62" s="94"/>
      <c r="CM62" s="94"/>
      <c r="CN62" s="94"/>
      <c r="CO62" s="94"/>
      <c r="CP62" s="94"/>
      <c r="CS62" s="94"/>
      <c r="CU62" s="94"/>
      <c r="CW62" s="94"/>
      <c r="CX62" s="94"/>
      <c r="CZ62" s="94"/>
      <c r="DA62" s="94"/>
      <c r="DB62" s="94"/>
    </row>
    <row r="63" spans="1:106">
      <c r="A63" s="94" t="s">
        <v>340</v>
      </c>
      <c r="B63" s="76">
        <f>+B3+B5+B8+B9+B11+B12+B14+B15+B16+B17+B18+B19+B20+B21+B22+B23+B24+B25+B26+B28+B30+B31+B33+B34+B35+B36+B37+B39+B40+B41+B42+B43+B44+B46+B47+B49+B50+B10</f>
        <v>497692.86901240988</v>
      </c>
      <c r="C63" s="76">
        <f t="shared" ref="C63:Q63" si="38">+C3+C5+C8+C9+C11+C12+C14+C15+C16+C17+C18+C19+C20+C21+C22+C23+C24+C25+C26+C28+C30+C31+C33+C34+C35+C36+C37+C39+C40+C41+C42+C43+C44+C46+C47+C49+C50+C10</f>
        <v>18735.43294409</v>
      </c>
      <c r="D63" s="76">
        <f t="shared" si="38"/>
        <v>957537.13138506992</v>
      </c>
      <c r="E63" s="76">
        <f t="shared" si="38"/>
        <v>136858.19254371</v>
      </c>
      <c r="F63" s="76">
        <f t="shared" si="38"/>
        <v>111178.38004627</v>
      </c>
      <c r="G63" s="76">
        <f t="shared" si="38"/>
        <v>1220463.7398721301</v>
      </c>
      <c r="H63" s="76">
        <f t="shared" si="38"/>
        <v>28267.884737199995</v>
      </c>
      <c r="I63" s="76">
        <f t="shared" si="38"/>
        <v>262.82749883000002</v>
      </c>
      <c r="J63" s="76">
        <f t="shared" si="38"/>
        <v>351.65442591999999</v>
      </c>
      <c r="K63" s="76">
        <f t="shared" si="38"/>
        <v>377.30775022</v>
      </c>
      <c r="L63" s="76">
        <f t="shared" si="38"/>
        <v>2295.2927880499997</v>
      </c>
      <c r="M63" s="76">
        <f t="shared" si="38"/>
        <v>12116.89597612</v>
      </c>
      <c r="N63" s="76">
        <f t="shared" si="38"/>
        <v>114.98630356000001</v>
      </c>
      <c r="O63" s="76">
        <f t="shared" si="38"/>
        <v>214.60219699999996</v>
      </c>
      <c r="P63" s="76">
        <f t="shared" si="38"/>
        <v>2.6840248000000013</v>
      </c>
      <c r="Q63" s="76">
        <f t="shared" si="38"/>
        <v>21.865554920000001</v>
      </c>
      <c r="R63" s="94"/>
      <c r="S63" s="94"/>
      <c r="T63" s="76">
        <f t="shared" ref="T63:CE63" si="39">+T3+T5+T8+T9+T11+T12+T14+T15+T16+T17+T18+T19+T20+T21+T22+T23+T24+T25+T26+T28+T30+T31+T33+T34+T35+T36+T37+T39+T40+T41+T42+T43+T44+T46+T47+T49+T50+T10</f>
        <v>2.3279354421919018</v>
      </c>
      <c r="U63" s="76">
        <f t="shared" si="39"/>
        <v>49.780146253446894</v>
      </c>
      <c r="V63" s="76">
        <f t="shared" si="39"/>
        <v>214.60281370582618</v>
      </c>
      <c r="W63" s="76">
        <f t="shared" si="39"/>
        <v>12.424606747714929</v>
      </c>
      <c r="X63" s="76">
        <f t="shared" si="39"/>
        <v>12.264949966050231</v>
      </c>
      <c r="Y63" s="76">
        <f t="shared" si="39"/>
        <v>8.1232855544547444</v>
      </c>
      <c r="Z63" s="76">
        <f t="shared" si="39"/>
        <v>4.0131044264186801</v>
      </c>
      <c r="AA63" s="76">
        <f t="shared" si="39"/>
        <v>1485.512726134486</v>
      </c>
      <c r="AB63" s="76">
        <f t="shared" si="39"/>
        <v>2.6840348255639568</v>
      </c>
      <c r="AC63" s="76">
        <f t="shared" si="39"/>
        <v>29357.602482994778</v>
      </c>
      <c r="AD63" s="76">
        <f t="shared" si="39"/>
        <v>188.65912183289305</v>
      </c>
      <c r="AE63" s="76">
        <f t="shared" si="39"/>
        <v>497695.18288203311</v>
      </c>
      <c r="AF63" s="76">
        <f t="shared" si="39"/>
        <v>1287.9514331905314</v>
      </c>
      <c r="AG63" s="76">
        <f t="shared" si="39"/>
        <v>1764.6402185539869</v>
      </c>
      <c r="AH63" s="76">
        <f t="shared" si="39"/>
        <v>78.317284305186178</v>
      </c>
      <c r="AI63" s="76">
        <f t="shared" si="39"/>
        <v>906.29025558995613</v>
      </c>
      <c r="AJ63" s="76">
        <f t="shared" si="39"/>
        <v>1.4724768876157699</v>
      </c>
      <c r="AK63" s="76">
        <f t="shared" si="39"/>
        <v>7082.758646257078</v>
      </c>
      <c r="AL63" s="76">
        <f t="shared" si="39"/>
        <v>7082.758646257078</v>
      </c>
      <c r="AM63" s="76">
        <f t="shared" si="39"/>
        <v>6058.4644860431754</v>
      </c>
      <c r="AN63" s="76">
        <f t="shared" si="39"/>
        <v>0</v>
      </c>
      <c r="AO63" s="76">
        <f t="shared" si="39"/>
        <v>263.841114183792</v>
      </c>
      <c r="AP63" s="76">
        <f t="shared" si="39"/>
        <v>1.292948026137291</v>
      </c>
      <c r="AQ63" s="76">
        <f t="shared" si="39"/>
        <v>165.03055866329049</v>
      </c>
      <c r="AR63" s="76">
        <f t="shared" si="39"/>
        <v>5.7176289462078191</v>
      </c>
      <c r="AS63" s="76">
        <f t="shared" si="39"/>
        <v>157.74209087927105</v>
      </c>
      <c r="AT63" s="76">
        <f t="shared" si="39"/>
        <v>2.4872954620028991</v>
      </c>
      <c r="AU63" s="76">
        <f t="shared" si="39"/>
        <v>18735.606313487773</v>
      </c>
      <c r="AV63" s="76">
        <f t="shared" si="39"/>
        <v>0</v>
      </c>
      <c r="AW63" s="76">
        <f t="shared" si="39"/>
        <v>30112.193366035222</v>
      </c>
      <c r="AX63" s="76">
        <f t="shared" si="39"/>
        <v>869225.76747718651</v>
      </c>
      <c r="AY63" s="76">
        <f t="shared" si="39"/>
        <v>96580.649760320492</v>
      </c>
      <c r="AZ63" s="76">
        <f t="shared" si="39"/>
        <v>965806.41723750636</v>
      </c>
      <c r="BA63" s="76">
        <f t="shared" si="39"/>
        <v>3.099448451456344E-2</v>
      </c>
      <c r="BB63" s="76">
        <f t="shared" si="39"/>
        <v>677.89067111144732</v>
      </c>
      <c r="BC63" s="76">
        <f t="shared" si="39"/>
        <v>4889.8695489148922</v>
      </c>
      <c r="BD63" s="76">
        <f t="shared" si="39"/>
        <v>6096.2854533923382</v>
      </c>
      <c r="BE63" s="76">
        <f t="shared" si="39"/>
        <v>3696.2504835231816</v>
      </c>
      <c r="BF63" s="76">
        <f t="shared" si="39"/>
        <v>887.22486082864748</v>
      </c>
      <c r="BG63" s="76">
        <f t="shared" si="39"/>
        <v>5617.6795903145912</v>
      </c>
      <c r="BH63" s="76">
        <f t="shared" si="39"/>
        <v>2742.742600465891</v>
      </c>
      <c r="BI63" s="76">
        <f t="shared" si="39"/>
        <v>12.792291626596008</v>
      </c>
      <c r="BJ63" s="76">
        <f t="shared" si="39"/>
        <v>711.37916987091387</v>
      </c>
      <c r="BK63" s="76">
        <f t="shared" si="39"/>
        <v>136864.57208063835</v>
      </c>
      <c r="BL63" s="76">
        <f t="shared" si="39"/>
        <v>111182.34460574847</v>
      </c>
      <c r="BM63" s="76">
        <f t="shared" si="39"/>
        <v>25682.227474889893</v>
      </c>
      <c r="BN63" s="76">
        <f t="shared" si="39"/>
        <v>59.197355661158944</v>
      </c>
      <c r="BO63" s="76">
        <f t="shared" si="39"/>
        <v>23.290239642053077</v>
      </c>
      <c r="BP63" s="76">
        <f t="shared" si="39"/>
        <v>47384.032361788399</v>
      </c>
      <c r="BQ63" s="76">
        <f t="shared" si="39"/>
        <v>402.43887283459395</v>
      </c>
      <c r="BR63" s="76">
        <f t="shared" si="39"/>
        <v>6446.6995312199142</v>
      </c>
      <c r="BS63" s="76">
        <f t="shared" si="39"/>
        <v>1452.8853606494038</v>
      </c>
      <c r="BT63" s="76">
        <f t="shared" si="39"/>
        <v>666.38888917479494</v>
      </c>
      <c r="BU63" s="76">
        <f t="shared" si="39"/>
        <v>16142.803435268146</v>
      </c>
      <c r="BV63" s="76">
        <f t="shared" si="39"/>
        <v>819.81081725140655</v>
      </c>
      <c r="BW63" s="76">
        <f t="shared" si="39"/>
        <v>8062.7302600107405</v>
      </c>
      <c r="BX63" s="76">
        <f t="shared" si="39"/>
        <v>11620.507677503239</v>
      </c>
      <c r="BY63" s="76">
        <f t="shared" si="39"/>
        <v>363.43207645134362</v>
      </c>
      <c r="BZ63" s="76">
        <f t="shared" si="39"/>
        <v>1222516.8872396715</v>
      </c>
      <c r="CA63" s="76">
        <f t="shared" si="39"/>
        <v>52.155618431938152</v>
      </c>
      <c r="CB63" s="76">
        <f t="shared" si="39"/>
        <v>27606.909351831462</v>
      </c>
      <c r="CC63" s="76">
        <f t="shared" si="39"/>
        <v>31.629428117979266</v>
      </c>
      <c r="CD63" s="76">
        <f t="shared" si="39"/>
        <v>2364.6768241996942</v>
      </c>
      <c r="CE63" s="76">
        <f t="shared" si="39"/>
        <v>0.65955682755286993</v>
      </c>
      <c r="CF63" s="76">
        <f>+CF3+CF5+CF8+CF9+CF11+CF12+CF14+CF15+CF16+CF17+CF18+CF19+CF20+CF21+CF22+CF23+CF24+CF25+CF26+CF28+CF30+CF31+CF33+CF34+CF35+CF36+CF37+CF39+CF40+CF41+CF42+CF43+CF44+CF46+CF47+CF49+CF50+CF10</f>
        <v>80.880019015489538</v>
      </c>
      <c r="CG63" s="76">
        <f>+CG3+CG5+CG8+CG9+CG11+CG12+CG14+CG15+CG16+CG17+CG18+CG19+CG20+CG21+CG22+CG23+CG24+CG25+CG26+CG28+CG30+CG31+CG33+CG34+CG35+CG36+CG37+CG39+CG40+CG41+CG42+CG43+CG44+CG46+CG47+CG49+CG50+CG10</f>
        <v>28267.961245926625</v>
      </c>
      <c r="CH63" s="76">
        <f>+CH3+CH5+CH8+CH9+CH11+CH12+CH14+CH15+CH16+CH17+CH18+CH19+CH20+CH21+CH22+CH23+CH24+CH25+CH26+CH28+CH30+CH31+CH33+CH34+CH35+CH36+CH37+CH39+CH40+CH41+CH42+CH43+CH44+CH46+CH47+CH49+CH50+CH10</f>
        <v>6729.7432868068026</v>
      </c>
      <c r="CI63" s="76"/>
      <c r="CJ63" s="94"/>
      <c r="CK63" s="94"/>
      <c r="CL63" s="94"/>
      <c r="CM63" s="94"/>
      <c r="CN63" s="94"/>
      <c r="CO63" s="94"/>
      <c r="CP63" s="94"/>
      <c r="CS63" s="94"/>
      <c r="CU63" s="94"/>
      <c r="CW63" s="94"/>
      <c r="CX63" s="94"/>
      <c r="CZ63" s="94"/>
      <c r="DA63" s="94"/>
      <c r="DB63" s="94"/>
    </row>
    <row r="64" spans="1:106">
      <c r="A64" s="94"/>
      <c r="B64" s="94"/>
      <c r="C64" s="94"/>
      <c r="D64" s="94"/>
      <c r="E64" s="94"/>
      <c r="F64" s="94"/>
      <c r="G64" s="94"/>
      <c r="H64" s="94"/>
      <c r="K64" s="94"/>
      <c r="M64" s="94"/>
      <c r="O64" s="94"/>
      <c r="P64" s="23"/>
      <c r="R64" s="94"/>
      <c r="S64" s="94"/>
      <c r="T64" s="94"/>
      <c r="U64" s="94"/>
      <c r="V64" s="94"/>
      <c r="W64" s="76"/>
      <c r="X64" s="76"/>
      <c r="Z64" s="76"/>
      <c r="AA64" s="76"/>
      <c r="AC64" s="76"/>
      <c r="AD64" s="76"/>
      <c r="AE64" s="76"/>
      <c r="AF64" s="76"/>
      <c r="AG64" s="76"/>
      <c r="AH64" s="76"/>
      <c r="AI64" s="76"/>
      <c r="AK64" s="76"/>
      <c r="AL64" s="76"/>
      <c r="AM64" s="76"/>
      <c r="AN64" s="76"/>
      <c r="AO64" s="76"/>
      <c r="AP64" s="76"/>
      <c r="AR64" s="76"/>
      <c r="AS64" s="76"/>
      <c r="AT64" s="76"/>
      <c r="AU64" s="76"/>
      <c r="AV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F64" s="76"/>
      <c r="CG64" s="76"/>
      <c r="CH64" s="76"/>
      <c r="CI64" s="76"/>
      <c r="CJ64" s="94"/>
      <c r="CK64" s="94"/>
      <c r="CL64" s="94"/>
      <c r="CM64" s="94"/>
      <c r="CN64" s="94"/>
      <c r="CO64" s="94"/>
      <c r="CP64" s="94"/>
      <c r="CS64" s="94"/>
      <c r="CU64" s="94"/>
      <c r="CW64" s="94"/>
      <c r="CX64" s="94"/>
      <c r="CZ64" s="94"/>
      <c r="DA64" s="94"/>
      <c r="DB64" s="94"/>
    </row>
    <row r="65" spans="16:16">
      <c r="P65" s="23"/>
    </row>
    <row r="66" spans="16:16">
      <c r="P66" s="23"/>
    </row>
    <row r="67" spans="16:16">
      <c r="P67" s="23"/>
    </row>
    <row r="68" spans="16:16">
      <c r="P68" s="23"/>
    </row>
    <row r="69" spans="16:16">
      <c r="P69" s="23"/>
    </row>
    <row r="70" spans="16:16">
      <c r="P70" s="23"/>
    </row>
    <row r="71" spans="16:16">
      <c r="P71" s="23"/>
    </row>
    <row r="72" spans="16:16">
      <c r="P72" s="23"/>
    </row>
    <row r="73" spans="16:16">
      <c r="P73" s="23"/>
    </row>
    <row r="74" spans="16:16">
      <c r="P74" s="23"/>
    </row>
    <row r="75" spans="16:16">
      <c r="P75" s="23"/>
    </row>
    <row r="76" spans="16:16">
      <c r="P76" s="23"/>
    </row>
    <row r="77" spans="16:16">
      <c r="P77" s="23"/>
    </row>
    <row r="78" spans="16:16">
      <c r="P78" s="23"/>
    </row>
    <row r="79" spans="16:16">
      <c r="P79" s="23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Y69"/>
  <sheetViews>
    <sheetView zoomScale="85" zoomScaleNormal="85" workbookViewId="0">
      <pane xSplit="1" ySplit="2" topLeftCell="B3" activePane="bottomRight" state="frozen"/>
      <selection pane="bottomRight" activeCell="BE60" sqref="BE60"/>
      <selection pane="bottomLeft" activeCell="A3" sqref="A3"/>
      <selection pane="topRight" activeCell="B1" sqref="B1"/>
    </sheetView>
  </sheetViews>
  <sheetFormatPr defaultRowHeight="15"/>
  <cols>
    <col min="1" max="1" width="19" customWidth="1"/>
    <col min="2" max="2" width="9.42578125" bestFit="1" customWidth="1"/>
    <col min="3" max="4" width="9.28515625" bestFit="1" customWidth="1"/>
    <col min="5" max="5" width="9.28515625" style="21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42" customWidth="1"/>
    <col min="10" max="10" width="9.7109375" style="42" customWidth="1"/>
    <col min="11" max="11" width="9.28515625" bestFit="1" customWidth="1"/>
    <col min="12" max="12" width="11.42578125" style="42" customWidth="1"/>
    <col min="13" max="13" width="9.28515625" bestFit="1" customWidth="1"/>
    <col min="14" max="14" width="11.5703125" style="42" customWidth="1"/>
    <col min="15" max="16" width="9" style="53" customWidth="1"/>
    <col min="17" max="17" width="9" style="42" customWidth="1"/>
    <col min="19" max="19" width="19.7109375" customWidth="1"/>
    <col min="20" max="20" width="6" style="76" bestFit="1" customWidth="1"/>
    <col min="21" max="21" width="5.7109375" style="22" bestFit="1" customWidth="1"/>
    <col min="22" max="22" width="9.85546875" style="75" bestFit="1" customWidth="1"/>
    <col min="23" max="23" width="5.7109375" style="20" bestFit="1" customWidth="1"/>
    <col min="24" max="24" width="14.5703125" style="20" bestFit="1" customWidth="1"/>
    <col min="25" max="25" width="5.7109375" style="20" bestFit="1" customWidth="1"/>
    <col min="26" max="26" width="5.7109375" style="76" customWidth="1"/>
    <col min="27" max="27" width="6.7109375" style="20" bestFit="1" customWidth="1"/>
    <col min="28" max="28" width="13.42578125" style="76" bestFit="1" customWidth="1"/>
    <col min="29" max="29" width="9.28515625" style="20" bestFit="1" customWidth="1"/>
    <col min="30" max="30" width="5.7109375" style="20" bestFit="1" customWidth="1"/>
    <col min="31" max="31" width="9.28515625" style="20" bestFit="1" customWidth="1"/>
    <col min="32" max="33" width="6.7109375" style="20" bestFit="1" customWidth="1"/>
    <col min="34" max="34" width="5.7109375" style="20" bestFit="1" customWidth="1"/>
    <col min="35" max="35" width="6.7109375" style="20" bestFit="1" customWidth="1"/>
    <col min="36" max="36" width="5.7109375" style="76" bestFit="1" customWidth="1"/>
    <col min="37" max="37" width="6.7109375" style="20" bestFit="1" customWidth="1"/>
    <col min="38" max="38" width="15.42578125" style="20" bestFit="1" customWidth="1"/>
    <col min="39" max="39" width="6.7109375" style="20" bestFit="1" customWidth="1"/>
    <col min="40" max="40" width="6.5703125" style="20" bestFit="1" customWidth="1"/>
    <col min="41" max="41" width="6.7109375" style="20" bestFit="1" customWidth="1"/>
    <col min="42" max="42" width="5.140625" style="20" bestFit="1" customWidth="1"/>
    <col min="43" max="43" width="6.7109375" style="76" bestFit="1" customWidth="1"/>
    <col min="44" max="44" width="5.7109375" style="20" bestFit="1" customWidth="1"/>
    <col min="45" max="45" width="6.7109375" style="20" bestFit="1" customWidth="1"/>
    <col min="46" max="46" width="6.140625" style="20" bestFit="1" customWidth="1"/>
    <col min="47" max="47" width="6.7109375" style="20" bestFit="1" customWidth="1"/>
    <col min="48" max="48" width="10" style="20" bestFit="1" customWidth="1"/>
    <col min="49" max="49" width="7.7109375" style="76" bestFit="1" customWidth="1"/>
    <col min="50" max="50" width="7.7109375" style="20" bestFit="1" customWidth="1"/>
    <col min="51" max="51" width="6.7109375" style="20" bestFit="1" customWidth="1"/>
    <col min="52" max="52" width="7.7109375" style="20" bestFit="1" customWidth="1"/>
    <col min="53" max="53" width="6" style="20" bestFit="1" customWidth="1"/>
    <col min="54" max="54" width="6.7109375" style="20" bestFit="1" customWidth="1"/>
    <col min="55" max="55" width="5.7109375" style="20" bestFit="1" customWidth="1"/>
    <col min="56" max="56" width="7.7109375" style="20" bestFit="1" customWidth="1"/>
    <col min="57" max="60" width="5.7109375" style="20" bestFit="1" customWidth="1"/>
    <col min="61" max="61" width="5.85546875" style="20" bestFit="1" customWidth="1"/>
    <col min="62" max="62" width="5.7109375" style="20" bestFit="1" customWidth="1"/>
    <col min="63" max="65" width="7.7109375" style="20" bestFit="1" customWidth="1"/>
    <col min="66" max="66" width="5.140625" style="20" bestFit="1" customWidth="1"/>
    <col min="67" max="67" width="5.28515625" style="20" bestFit="1" customWidth="1"/>
    <col min="68" max="68" width="8.7109375" style="20" bestFit="1" customWidth="1"/>
    <col min="69" max="69" width="5.7109375" style="20" bestFit="1" customWidth="1"/>
    <col min="70" max="70" width="7.85546875" style="20" bestFit="1" customWidth="1"/>
    <col min="71" max="71" width="5.85546875" style="20" bestFit="1" customWidth="1"/>
    <col min="72" max="72" width="6" style="20" bestFit="1" customWidth="1"/>
    <col min="73" max="76" width="6.7109375" style="20" bestFit="1" customWidth="1"/>
    <col min="77" max="77" width="4.140625" style="20" bestFit="1" customWidth="1"/>
    <col min="78" max="78" width="7.7109375" style="20" bestFit="1" customWidth="1"/>
    <col min="79" max="79" width="8" style="20" bestFit="1" customWidth="1"/>
    <col min="80" max="80" width="5.7109375" style="20" bestFit="1" customWidth="1"/>
    <col min="81" max="82" width="6.7109375" style="20" bestFit="1" customWidth="1"/>
    <col min="83" max="83" width="4.85546875" style="76" bestFit="1" customWidth="1"/>
    <col min="84" max="84" width="6.7109375" style="20" customWidth="1"/>
    <col min="85" max="85" width="9.140625" style="20" bestFit="1" customWidth="1"/>
    <col min="86" max="86" width="7.140625" style="20" bestFit="1" customWidth="1"/>
    <col min="87" max="87" width="6.7109375" style="20" customWidth="1"/>
    <col min="89" max="97" width="9.140625" style="22"/>
    <col min="98" max="98" width="9.140625" style="42"/>
    <col min="99" max="99" width="9.140625" style="22"/>
    <col min="100" max="100" width="9.140625" style="42"/>
    <col min="103" max="103" width="9.140625" style="42"/>
  </cols>
  <sheetData>
    <row r="1" spans="1:103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 t="s">
        <v>357</v>
      </c>
      <c r="U1" s="94"/>
      <c r="V1" s="94"/>
      <c r="W1" s="76"/>
      <c r="X1" s="76"/>
      <c r="Y1" s="76"/>
      <c r="AA1" s="76"/>
      <c r="AC1" s="76"/>
      <c r="AD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R1" s="76"/>
      <c r="AS1" s="76"/>
      <c r="AT1" s="76"/>
      <c r="AU1" s="76"/>
      <c r="AV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F1" s="76"/>
      <c r="CG1" s="76"/>
      <c r="CH1" s="76"/>
      <c r="CI1" s="76"/>
      <c r="CJ1" s="94"/>
      <c r="CK1" s="94"/>
      <c r="CL1" s="94" t="s">
        <v>315</v>
      </c>
      <c r="CM1" s="94"/>
      <c r="CN1" s="94"/>
      <c r="CO1" s="94"/>
      <c r="CP1" s="94"/>
      <c r="CQ1" s="94"/>
      <c r="CR1" s="94"/>
      <c r="CS1" s="94"/>
      <c r="CT1" s="71"/>
      <c r="CU1" s="94"/>
      <c r="CV1" s="71"/>
      <c r="CW1" s="94"/>
      <c r="CX1" s="94"/>
      <c r="CY1" s="71"/>
    </row>
    <row r="2" spans="1:103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71" t="s">
        <v>317</v>
      </c>
      <c r="J2" s="71" t="s">
        <v>318</v>
      </c>
      <c r="K2" s="94" t="s">
        <v>400</v>
      </c>
      <c r="L2" s="71" t="s">
        <v>319</v>
      </c>
      <c r="M2" s="94" t="s">
        <v>67</v>
      </c>
      <c r="N2" s="71" t="s">
        <v>320</v>
      </c>
      <c r="O2" s="73" t="s">
        <v>321</v>
      </c>
      <c r="P2" s="73" t="s">
        <v>322</v>
      </c>
      <c r="Q2" s="71" t="s">
        <v>323</v>
      </c>
      <c r="R2" s="94"/>
      <c r="S2" s="94" t="s">
        <v>529</v>
      </c>
      <c r="T2" s="76" t="s">
        <v>325</v>
      </c>
      <c r="U2" s="94" t="s">
        <v>35</v>
      </c>
      <c r="V2" s="94" t="s">
        <v>37</v>
      </c>
      <c r="W2" s="94" t="s">
        <v>39</v>
      </c>
      <c r="X2" s="94" t="s">
        <v>41</v>
      </c>
      <c r="Y2" s="94" t="s">
        <v>43</v>
      </c>
      <c r="Z2" s="94" t="s">
        <v>326</v>
      </c>
      <c r="AA2" s="94" t="s">
        <v>45</v>
      </c>
      <c r="AB2" s="94" t="s">
        <v>47</v>
      </c>
      <c r="AC2" s="94" t="s">
        <v>49</v>
      </c>
      <c r="AD2" s="94" t="s">
        <v>51</v>
      </c>
      <c r="AE2" s="94" t="s">
        <v>53</v>
      </c>
      <c r="AF2" s="94" t="s">
        <v>55</v>
      </c>
      <c r="AG2" s="94" t="s">
        <v>57</v>
      </c>
      <c r="AH2" s="94" t="s">
        <v>59</v>
      </c>
      <c r="AI2" s="94" t="s">
        <v>61</v>
      </c>
      <c r="AJ2" s="94" t="s">
        <v>327</v>
      </c>
      <c r="AK2" s="94" t="s">
        <v>63</v>
      </c>
      <c r="AL2" s="94" t="s">
        <v>65</v>
      </c>
      <c r="AM2" s="94" t="s">
        <v>67</v>
      </c>
      <c r="AN2" s="94" t="s">
        <v>69</v>
      </c>
      <c r="AO2" s="94" t="s">
        <v>71</v>
      </c>
      <c r="AP2" s="94" t="s">
        <v>73</v>
      </c>
      <c r="AQ2" s="94" t="s">
        <v>328</v>
      </c>
      <c r="AR2" s="94" t="s">
        <v>75</v>
      </c>
      <c r="AS2" s="94" t="s">
        <v>77</v>
      </c>
      <c r="AT2" s="94" t="s">
        <v>79</v>
      </c>
      <c r="AU2" s="94" t="s">
        <v>81</v>
      </c>
      <c r="AV2" s="94" t="s">
        <v>83</v>
      </c>
      <c r="AW2" s="94" t="s">
        <v>329</v>
      </c>
      <c r="AX2" s="94" t="s">
        <v>85</v>
      </c>
      <c r="AY2" s="94" t="s">
        <v>87</v>
      </c>
      <c r="AZ2" s="94" t="s">
        <v>161</v>
      </c>
      <c r="BA2" s="94" t="s">
        <v>91</v>
      </c>
      <c r="BB2" s="94" t="s">
        <v>93</v>
      </c>
      <c r="BC2" s="94" t="s">
        <v>95</v>
      </c>
      <c r="BD2" s="94" t="s">
        <v>97</v>
      </c>
      <c r="BE2" s="94" t="s">
        <v>99</v>
      </c>
      <c r="BF2" s="94" t="s">
        <v>101</v>
      </c>
      <c r="BG2" s="94" t="s">
        <v>103</v>
      </c>
      <c r="BH2" s="94" t="s">
        <v>105</v>
      </c>
      <c r="BI2" s="94" t="s">
        <v>107</v>
      </c>
      <c r="BJ2" s="94" t="s">
        <v>109</v>
      </c>
      <c r="BK2" s="94" t="s">
        <v>162</v>
      </c>
      <c r="BL2" s="94" t="s">
        <v>163</v>
      </c>
      <c r="BM2" s="94" t="s">
        <v>111</v>
      </c>
      <c r="BN2" s="94" t="s">
        <v>113</v>
      </c>
      <c r="BO2" s="94" t="s">
        <v>115</v>
      </c>
      <c r="BP2" s="94" t="s">
        <v>117</v>
      </c>
      <c r="BQ2" s="94" t="s">
        <v>119</v>
      </c>
      <c r="BR2" s="94" t="s">
        <v>121</v>
      </c>
      <c r="BS2" s="94" t="s">
        <v>123</v>
      </c>
      <c r="BT2" s="94" t="s">
        <v>125</v>
      </c>
      <c r="BU2" s="94" t="s">
        <v>127</v>
      </c>
      <c r="BV2" s="94" t="s">
        <v>129</v>
      </c>
      <c r="BW2" s="94" t="s">
        <v>131</v>
      </c>
      <c r="BX2" s="94" t="s">
        <v>133</v>
      </c>
      <c r="BY2" s="94" t="s">
        <v>135</v>
      </c>
      <c r="BZ2" s="94" t="s">
        <v>139</v>
      </c>
      <c r="CA2" s="94" t="s">
        <v>141</v>
      </c>
      <c r="CB2" s="94" t="s">
        <v>143</v>
      </c>
      <c r="CC2" s="94" t="s">
        <v>145</v>
      </c>
      <c r="CD2" s="94" t="s">
        <v>147</v>
      </c>
      <c r="CE2" s="94" t="s">
        <v>149</v>
      </c>
      <c r="CF2" s="94" t="s">
        <v>151</v>
      </c>
      <c r="CG2" s="94" t="s">
        <v>153</v>
      </c>
      <c r="CH2" s="94" t="s">
        <v>155</v>
      </c>
      <c r="CI2" s="76"/>
      <c r="CJ2" s="94"/>
      <c r="CK2" s="29" t="s">
        <v>69</v>
      </c>
      <c r="CL2" s="94" t="s">
        <v>53</v>
      </c>
      <c r="CM2" s="94" t="s">
        <v>81</v>
      </c>
      <c r="CN2" s="94" t="s">
        <v>161</v>
      </c>
      <c r="CO2" s="94" t="s">
        <v>162</v>
      </c>
      <c r="CP2" s="94" t="s">
        <v>163</v>
      </c>
      <c r="CQ2" s="94" t="s">
        <v>139</v>
      </c>
      <c r="CR2" s="94" t="s">
        <v>164</v>
      </c>
      <c r="CS2" s="94" t="s">
        <v>400</v>
      </c>
      <c r="CT2" s="71" t="s">
        <v>319</v>
      </c>
      <c r="CU2" s="94" t="s">
        <v>67</v>
      </c>
      <c r="CV2" s="71" t="s">
        <v>320</v>
      </c>
      <c r="CW2" s="94" t="s">
        <v>321</v>
      </c>
      <c r="CX2" s="94" t="s">
        <v>322</v>
      </c>
      <c r="CY2" s="71" t="s">
        <v>323</v>
      </c>
    </row>
    <row r="3" spans="1:103">
      <c r="A3" s="94" t="s">
        <v>166</v>
      </c>
      <c r="B3" s="76">
        <v>61187.482298831637</v>
      </c>
      <c r="C3" s="76">
        <v>2013.4521197261299</v>
      </c>
      <c r="D3" s="76">
        <v>44856.711702138622</v>
      </c>
      <c r="E3" s="76">
        <v>15006.368606897297</v>
      </c>
      <c r="F3" s="76">
        <v>11548.968526590474</v>
      </c>
      <c r="G3" s="76">
        <v>40011.812394904162</v>
      </c>
      <c r="H3" s="76">
        <v>26365.972619872013</v>
      </c>
      <c r="I3" s="76">
        <v>383.10733379931759</v>
      </c>
      <c r="J3" s="76">
        <v>109.08744417854261</v>
      </c>
      <c r="K3" s="76">
        <v>58.780881639449987</v>
      </c>
      <c r="L3" s="76">
        <v>251.19384161744512</v>
      </c>
      <c r="M3" s="76">
        <v>1805.3285457399988</v>
      </c>
      <c r="N3" s="76">
        <v>5933.030508552225</v>
      </c>
      <c r="O3" s="76">
        <v>59.634809393838538</v>
      </c>
      <c r="P3" s="76">
        <v>3.9196475921220753</v>
      </c>
      <c r="Q3" s="76">
        <v>40.985787237054964</v>
      </c>
      <c r="R3" s="76"/>
      <c r="S3" s="94" t="s">
        <v>166</v>
      </c>
      <c r="T3" s="76">
        <v>21.091228602479827</v>
      </c>
      <c r="U3" s="76">
        <v>422.40163694420494</v>
      </c>
      <c r="V3" s="76">
        <v>59.619031109646372</v>
      </c>
      <c r="W3" s="76">
        <v>154.95486741031337</v>
      </c>
      <c r="X3" s="76">
        <v>127.04967838004947</v>
      </c>
      <c r="Y3" s="76">
        <v>91.380423798897056</v>
      </c>
      <c r="Z3" s="76">
        <v>387.42300496490566</v>
      </c>
      <c r="AA3" s="76">
        <v>621.57436081616595</v>
      </c>
      <c r="AB3" s="76">
        <v>3.9196472278240106</v>
      </c>
      <c r="AC3" s="76">
        <v>19300.289324808127</v>
      </c>
      <c r="AD3" s="76">
        <v>29.39053755866388</v>
      </c>
      <c r="AE3" s="76">
        <v>61186.025752814297</v>
      </c>
      <c r="AF3" s="76">
        <v>676.90624619685002</v>
      </c>
      <c r="AG3" s="76">
        <v>319.74377645986721</v>
      </c>
      <c r="AH3" s="76">
        <v>229.78072077952518</v>
      </c>
      <c r="AI3" s="76">
        <v>503.29725230257577</v>
      </c>
      <c r="AJ3" s="76">
        <v>12.382063364901072</v>
      </c>
      <c r="AK3" s="76">
        <v>150.56947301195629</v>
      </c>
      <c r="AL3" s="76">
        <v>150.56947301195629</v>
      </c>
      <c r="AM3" s="76">
        <v>902.66062021369385</v>
      </c>
      <c r="AN3" s="76">
        <v>0</v>
      </c>
      <c r="AO3" s="76">
        <v>361.16277975284169</v>
      </c>
      <c r="AP3" s="76">
        <v>47.598326319492116</v>
      </c>
      <c r="AQ3" s="76">
        <v>2173.3658444406988</v>
      </c>
      <c r="AR3" s="76">
        <v>291.53618218824545</v>
      </c>
      <c r="AS3" s="76">
        <v>1189.2836940436428</v>
      </c>
      <c r="AT3" s="76">
        <v>87.132671225942019</v>
      </c>
      <c r="AU3" s="76">
        <v>2013.4459933475548</v>
      </c>
      <c r="AV3" s="76">
        <v>0</v>
      </c>
      <c r="AW3" s="76">
        <v>30018.180813064599</v>
      </c>
      <c r="AX3" s="76">
        <v>40366.293017414282</v>
      </c>
      <c r="AY3" s="76">
        <v>4485.142195862627</v>
      </c>
      <c r="AZ3" s="76">
        <v>44851.435213276905</v>
      </c>
      <c r="BA3" s="76">
        <v>0.28061441771151052</v>
      </c>
      <c r="BB3" s="76">
        <v>474.73245321073142</v>
      </c>
      <c r="BC3" s="76">
        <v>106.67564973009908</v>
      </c>
      <c r="BD3" s="76">
        <v>9269.9899386591915</v>
      </c>
      <c r="BE3" s="76">
        <v>346.5362644190547</v>
      </c>
      <c r="BF3" s="76">
        <v>402.41579882835322</v>
      </c>
      <c r="BG3" s="76">
        <v>389.69164114882881</v>
      </c>
      <c r="BH3" s="76">
        <v>252.82187151352761</v>
      </c>
      <c r="BI3" s="76">
        <v>84.825026889939679</v>
      </c>
      <c r="BJ3" s="76">
        <v>365.47330016049654</v>
      </c>
      <c r="BK3" s="76">
        <v>15003.197594373527</v>
      </c>
      <c r="BL3" s="76">
        <v>11546.414897101198</v>
      </c>
      <c r="BM3" s="76">
        <v>3456.7826972723292</v>
      </c>
      <c r="BN3" s="76">
        <v>40.762317155927448</v>
      </c>
      <c r="BO3" s="76">
        <v>20.710059109608306</v>
      </c>
      <c r="BP3" s="76">
        <v>3337.8103841829397</v>
      </c>
      <c r="BQ3" s="76">
        <v>820.80562630588065</v>
      </c>
      <c r="BR3" s="76">
        <v>708.55520787876799</v>
      </c>
      <c r="BS3" s="76">
        <v>72.526829848377091</v>
      </c>
      <c r="BT3" s="76">
        <v>123.38466752393391</v>
      </c>
      <c r="BU3" s="76">
        <v>1774.7567611826698</v>
      </c>
      <c r="BV3" s="76">
        <v>395.45868784359527</v>
      </c>
      <c r="BW3" s="76">
        <v>466.69868981519744</v>
      </c>
      <c r="BX3" s="76">
        <v>2203.1085709028489</v>
      </c>
      <c r="BY3" s="76">
        <v>28.856230504748179</v>
      </c>
      <c r="BZ3" s="76">
        <v>40011.27410134871</v>
      </c>
      <c r="CA3" s="76">
        <v>4209.833999796193</v>
      </c>
      <c r="CB3" s="76">
        <v>53.413120715355255</v>
      </c>
      <c r="CC3" s="76">
        <v>2094.3801539125457</v>
      </c>
      <c r="CD3" s="76">
        <v>2197.4979113358163</v>
      </c>
      <c r="CE3" s="76">
        <v>7.4016840208583163</v>
      </c>
      <c r="CF3" s="76">
        <v>3231.834538390362</v>
      </c>
      <c r="CG3" s="76">
        <v>26359.382956177629</v>
      </c>
      <c r="CH3" s="76">
        <v>2252.0962414347514</v>
      </c>
      <c r="CI3" s="76"/>
      <c r="CJ3" s="94"/>
      <c r="CK3" s="29">
        <f t="shared" ref="CK3:CK34" si="0">AN3/AZ3</f>
        <v>0</v>
      </c>
      <c r="CL3" s="69">
        <f t="shared" ref="CL3:CL34" si="1">+(AE3-B3)/B3</f>
        <v>-2.3804640469210366E-5</v>
      </c>
      <c r="CM3" s="69">
        <f t="shared" ref="CM3:CM34" si="2">+(AU3-C3)/C3</f>
        <v>-3.0427237454999961E-6</v>
      </c>
      <c r="CN3" s="69">
        <f t="shared" ref="CN3:CN34" si="3">+(AZ3-D3)/D3</f>
        <v>-1.1762986321320288E-4</v>
      </c>
      <c r="CO3" s="69">
        <f t="shared" ref="CO3:CO34" si="4">+(BK3-E3)/E3</f>
        <v>-2.1131111775517291E-4</v>
      </c>
      <c r="CP3" s="69">
        <f t="shared" ref="CP3:CP34" si="5">+(BL3-F3)/F3</f>
        <v>-2.2111320880266523E-4</v>
      </c>
      <c r="CQ3" s="69">
        <f t="shared" ref="CQ3:CQ34" si="6">+(BZ3-G3)/G3</f>
        <v>-1.3453365974499812E-5</v>
      </c>
      <c r="CR3" s="69">
        <f t="shared" ref="CR3:CR34" si="7">+(CG3-H3)/H3</f>
        <v>-2.4993061281634133E-4</v>
      </c>
      <c r="CS3" s="69">
        <f t="shared" ref="CS3:CS34" si="8">+(AD3-K3)/K3</f>
        <v>-0.49999835424484651</v>
      </c>
      <c r="CT3" s="62">
        <f t="shared" ref="CT3:CT34" si="9">+(AL3-L3)/L3</f>
        <v>-0.40058453645824005</v>
      </c>
      <c r="CU3" s="69">
        <f t="shared" ref="CU3:CU34" si="10">+(AM3-M3)/M3</f>
        <v>-0.50000202326402809</v>
      </c>
      <c r="CV3" s="62">
        <f t="shared" ref="CV3:CV34" si="11">+(AS3-N3)/N3</f>
        <v>-0.79954869735974932</v>
      </c>
      <c r="CW3" s="69">
        <f>+(V3-O3)/O3</f>
        <v>-2.6458178289735725E-4</v>
      </c>
      <c r="CX3" s="69">
        <f>+(AB3-P3)/P3</f>
        <v>-9.2941535186903226E-8</v>
      </c>
      <c r="CY3" s="62">
        <f t="shared" ref="CY3:CY34" si="12">+(AT3-Q3)/Q3</f>
        <v>1.1259240605037344</v>
      </c>
    </row>
    <row r="4" spans="1:103">
      <c r="A4" s="94" t="s">
        <v>168</v>
      </c>
      <c r="B4" s="76">
        <v>7856.0218844422379</v>
      </c>
      <c r="C4" s="76">
        <v>134.969148969316</v>
      </c>
      <c r="D4" s="76">
        <v>6949.4792715279</v>
      </c>
      <c r="E4" s="76">
        <v>9459.9818388217736</v>
      </c>
      <c r="F4" s="76">
        <v>2745.1028969398576</v>
      </c>
      <c r="G4" s="76">
        <v>10488.463159307328</v>
      </c>
      <c r="H4" s="76">
        <v>2178.7409953451124</v>
      </c>
      <c r="I4" s="76">
        <v>2.7341395533944541</v>
      </c>
      <c r="J4" s="76">
        <v>15.576926365543921</v>
      </c>
      <c r="K4" s="76">
        <v>1.0275621599999998</v>
      </c>
      <c r="L4" s="76">
        <v>15.929567275702592</v>
      </c>
      <c r="M4" s="76">
        <v>45.344515199999989</v>
      </c>
      <c r="N4" s="76">
        <v>10.512801917998997</v>
      </c>
      <c r="O4" s="76">
        <v>0.53767727903807194</v>
      </c>
      <c r="P4" s="76">
        <v>6.0250004305791013E-2</v>
      </c>
      <c r="Q4" s="76">
        <v>5.1547205775695115</v>
      </c>
      <c r="R4" s="76"/>
      <c r="S4" s="94" t="s">
        <v>168</v>
      </c>
      <c r="T4" s="76">
        <v>1.7251395644965486</v>
      </c>
      <c r="U4" s="76">
        <v>36.13438807875923</v>
      </c>
      <c r="V4" s="76">
        <v>0.53767295970896711</v>
      </c>
      <c r="W4" s="76">
        <v>7.5555663742527175</v>
      </c>
      <c r="X4" s="76">
        <v>7.4305274988867973</v>
      </c>
      <c r="Y4" s="76">
        <v>8.0944876326356123</v>
      </c>
      <c r="Z4" s="76">
        <v>1.6531071086809854</v>
      </c>
      <c r="AA4" s="76">
        <v>63.417227846857607</v>
      </c>
      <c r="AB4" s="76">
        <v>6.0249390892456366E-2</v>
      </c>
      <c r="AC4" s="76">
        <v>31198.236076157787</v>
      </c>
      <c r="AD4" s="76">
        <v>0.51378286684634256</v>
      </c>
      <c r="AE4" s="76">
        <v>7851.5935216517137</v>
      </c>
      <c r="AF4" s="76">
        <v>38.895847942334058</v>
      </c>
      <c r="AG4" s="76">
        <v>226.84531741630826</v>
      </c>
      <c r="AH4" s="76">
        <v>5.2127801869949186</v>
      </c>
      <c r="AI4" s="76">
        <v>52.734582625682862</v>
      </c>
      <c r="AJ4" s="76">
        <v>0.99789874105667853</v>
      </c>
      <c r="AK4" s="76">
        <v>29.270221724623738</v>
      </c>
      <c r="AL4" s="76">
        <v>29.270221724623738</v>
      </c>
      <c r="AM4" s="76">
        <v>22.672266369174913</v>
      </c>
      <c r="AN4" s="76">
        <v>0</v>
      </c>
      <c r="AO4" s="76">
        <v>270.39721275917725</v>
      </c>
      <c r="AP4" s="76">
        <v>1.4706665863265334</v>
      </c>
      <c r="AQ4" s="76">
        <v>86.006132251984496</v>
      </c>
      <c r="AR4" s="76">
        <v>28.83757084891176</v>
      </c>
      <c r="AS4" s="76">
        <v>30.819510460751047</v>
      </c>
      <c r="AT4" s="76">
        <v>1.1467420081488617</v>
      </c>
      <c r="AU4" s="76">
        <v>134.96958000451932</v>
      </c>
      <c r="AV4" s="76">
        <v>0</v>
      </c>
      <c r="AW4" s="76">
        <v>2505.3466312152382</v>
      </c>
      <c r="AX4" s="76">
        <v>6253.3748509051602</v>
      </c>
      <c r="AY4" s="76">
        <v>694.8198778956862</v>
      </c>
      <c r="AZ4" s="76">
        <v>6948.194728800846</v>
      </c>
      <c r="BA4" s="76">
        <v>1.0293285821613056E-2</v>
      </c>
      <c r="BB4" s="76">
        <v>52.362663376194021</v>
      </c>
      <c r="BC4" s="76">
        <v>71.266757519139134</v>
      </c>
      <c r="BD4" s="76">
        <v>762.74034773509914</v>
      </c>
      <c r="BE4" s="76">
        <v>76.850528250169333</v>
      </c>
      <c r="BF4" s="76">
        <v>11.68912264243996</v>
      </c>
      <c r="BG4" s="76">
        <v>36.96628577721193</v>
      </c>
      <c r="BH4" s="76">
        <v>41.053345941135447</v>
      </c>
      <c r="BI4" s="76">
        <v>40.179814514184017</v>
      </c>
      <c r="BJ4" s="76">
        <v>31.337681191626974</v>
      </c>
      <c r="BK4" s="76">
        <v>9459.8703716505315</v>
      </c>
      <c r="BL4" s="76">
        <v>2745.0090873044996</v>
      </c>
      <c r="BM4" s="76">
        <v>6714.8612843460323</v>
      </c>
      <c r="BN4" s="76">
        <v>6.0063143956304357</v>
      </c>
      <c r="BO4" s="76">
        <v>2.2220783202985044</v>
      </c>
      <c r="BP4" s="76">
        <v>1818.7607075752701</v>
      </c>
      <c r="BQ4" s="76">
        <v>25.705841525157389</v>
      </c>
      <c r="BR4" s="76">
        <v>51.443573641319013</v>
      </c>
      <c r="BS4" s="76">
        <v>7.3276093883827471</v>
      </c>
      <c r="BT4" s="76">
        <v>16.813675375577176</v>
      </c>
      <c r="BU4" s="76">
        <v>129.8707357157582</v>
      </c>
      <c r="BV4" s="76">
        <v>43.120675020007823</v>
      </c>
      <c r="BW4" s="76">
        <v>185.03411854252434</v>
      </c>
      <c r="BX4" s="76">
        <v>188.30480104474813</v>
      </c>
      <c r="BY4" s="76">
        <v>4.1760959439271277</v>
      </c>
      <c r="BZ4" s="76">
        <v>10488.182788957367</v>
      </c>
      <c r="CA4" s="76">
        <v>168.18557437552332</v>
      </c>
      <c r="CB4" s="76">
        <v>3.6091015963667888E-3</v>
      </c>
      <c r="CC4" s="76">
        <v>58.54638588483256</v>
      </c>
      <c r="CD4" s="76">
        <v>409.81989525691569</v>
      </c>
      <c r="CE4" s="76">
        <v>0.20016271808396219</v>
      </c>
      <c r="CF4" s="76">
        <v>121.13092142346653</v>
      </c>
      <c r="CG4" s="76">
        <v>2178.2724466200434</v>
      </c>
      <c r="CH4" s="76">
        <v>109.79842090067511</v>
      </c>
      <c r="CI4" s="76"/>
      <c r="CJ4" s="94"/>
      <c r="CK4" s="29">
        <f t="shared" si="0"/>
        <v>0</v>
      </c>
      <c r="CL4" s="69">
        <f t="shared" si="1"/>
        <v>-5.6369023096715398E-4</v>
      </c>
      <c r="CM4" s="69">
        <f t="shared" si="2"/>
        <v>3.1935831752047201E-6</v>
      </c>
      <c r="CN4" s="69">
        <f t="shared" si="3"/>
        <v>-1.8484014080260924E-4</v>
      </c>
      <c r="CO4" s="69">
        <f t="shared" si="4"/>
        <v>-1.178302169510237E-5</v>
      </c>
      <c r="CP4" s="69">
        <f t="shared" si="5"/>
        <v>-3.4173449549935756E-5</v>
      </c>
      <c r="CQ4" s="69">
        <f t="shared" si="6"/>
        <v>-2.6731309030001603E-5</v>
      </c>
      <c r="CR4" s="69">
        <f t="shared" si="7"/>
        <v>-2.1505480737272993E-4</v>
      </c>
      <c r="CS4" s="69">
        <f t="shared" si="8"/>
        <v>-0.49999826108199363</v>
      </c>
      <c r="CT4" s="62">
        <f t="shared" si="9"/>
        <v>0.83747751699882511</v>
      </c>
      <c r="CU4" s="69">
        <f t="shared" si="10"/>
        <v>-0.4999998066100193</v>
      </c>
      <c r="CV4" s="62">
        <f t="shared" si="11"/>
        <v>1.9316171560300091</v>
      </c>
      <c r="CW4" s="69">
        <f t="shared" ref="CW4:CW51" si="13">+(V4-O4)/O4</f>
        <v>-8.0333115666647062E-6</v>
      </c>
      <c r="CX4" s="69">
        <f t="shared" ref="CX4:CX51" si="14">+(AB4-P4)/P4</f>
        <v>-1.0181133457426193E-5</v>
      </c>
      <c r="CY4" s="62">
        <f t="shared" si="12"/>
        <v>-0.7775355635882869</v>
      </c>
    </row>
    <row r="5" spans="1:103">
      <c r="A5" s="94" t="s">
        <v>169</v>
      </c>
      <c r="B5" s="76">
        <v>23720.400912103487</v>
      </c>
      <c r="C5" s="76">
        <v>1147.3557884890324</v>
      </c>
      <c r="D5" s="76">
        <v>15588.949167462348</v>
      </c>
      <c r="E5" s="76">
        <v>6638.7132380303519</v>
      </c>
      <c r="F5" s="76">
        <v>5066.6226175180591</v>
      </c>
      <c r="G5" s="76">
        <v>6822.7538987994067</v>
      </c>
      <c r="H5" s="76">
        <v>20873.724039537075</v>
      </c>
      <c r="I5" s="76">
        <v>140.93713878395894</v>
      </c>
      <c r="J5" s="76">
        <v>39.611160193229665</v>
      </c>
      <c r="K5" s="76">
        <v>67.572767340642784</v>
      </c>
      <c r="L5" s="76">
        <v>173.44346263258666</v>
      </c>
      <c r="M5" s="76">
        <v>1361.8128880189352</v>
      </c>
      <c r="N5" s="76">
        <v>2709.6805950453245</v>
      </c>
      <c r="O5" s="76">
        <v>25.429670338146089</v>
      </c>
      <c r="P5" s="76">
        <v>1.3895626401566861</v>
      </c>
      <c r="Q5" s="76">
        <v>2.5165288883339305</v>
      </c>
      <c r="R5" s="76"/>
      <c r="S5" s="94" t="s">
        <v>169</v>
      </c>
      <c r="T5" s="76">
        <v>13.998111121331037</v>
      </c>
      <c r="U5" s="76">
        <v>388.77163689844497</v>
      </c>
      <c r="V5" s="76">
        <v>25.429478986799758</v>
      </c>
      <c r="W5" s="76">
        <v>153.40879128575364</v>
      </c>
      <c r="X5" s="76">
        <v>148.04285019621878</v>
      </c>
      <c r="Y5" s="76">
        <v>62.019981251844364</v>
      </c>
      <c r="Z5" s="76">
        <v>315.6017801049133</v>
      </c>
      <c r="AA5" s="76">
        <v>372.75279859081053</v>
      </c>
      <c r="AB5" s="76">
        <v>1.3895647897515555</v>
      </c>
      <c r="AC5" s="76">
        <v>13780.763928014372</v>
      </c>
      <c r="AD5" s="76">
        <v>33.785420104628031</v>
      </c>
      <c r="AE5" s="76">
        <v>23718.863106546491</v>
      </c>
      <c r="AF5" s="76">
        <v>325.10493924635961</v>
      </c>
      <c r="AG5" s="76">
        <v>159.84615982469512</v>
      </c>
      <c r="AH5" s="76">
        <v>74.548359746794532</v>
      </c>
      <c r="AI5" s="76">
        <v>157.60493352492048</v>
      </c>
      <c r="AJ5" s="76">
        <v>8.2467484420471067</v>
      </c>
      <c r="AK5" s="76">
        <v>98.701889761706354</v>
      </c>
      <c r="AL5" s="76">
        <v>98.701889761706354</v>
      </c>
      <c r="AM5" s="76">
        <v>680.87551076162003</v>
      </c>
      <c r="AN5" s="76">
        <v>0</v>
      </c>
      <c r="AO5" s="76">
        <v>764.42540155686095</v>
      </c>
      <c r="AP5" s="76">
        <v>37.145162646697642</v>
      </c>
      <c r="AQ5" s="76">
        <v>1900.8272837572742</v>
      </c>
      <c r="AR5" s="76">
        <v>155.06913566245055</v>
      </c>
      <c r="AS5" s="76">
        <v>1841.1142097061288</v>
      </c>
      <c r="AT5" s="76">
        <v>38.157334471529722</v>
      </c>
      <c r="AU5" s="76">
        <v>1147.1465060643663</v>
      </c>
      <c r="AV5" s="76">
        <v>0</v>
      </c>
      <c r="AW5" s="76">
        <v>21585.194286592032</v>
      </c>
      <c r="AX5" s="76">
        <v>14029.436111293051</v>
      </c>
      <c r="AY5" s="76">
        <v>1558.8264873224346</v>
      </c>
      <c r="AZ5" s="76">
        <v>15588.26259861548</v>
      </c>
      <c r="BA5" s="76">
        <v>0.10069781598835487</v>
      </c>
      <c r="BB5" s="76">
        <v>433.92062788074401</v>
      </c>
      <c r="BC5" s="76">
        <v>39.570341083130685</v>
      </c>
      <c r="BD5" s="76">
        <v>6129.6527870090804</v>
      </c>
      <c r="BE5" s="76">
        <v>132.56778993444385</v>
      </c>
      <c r="BF5" s="76">
        <v>91.086361059483039</v>
      </c>
      <c r="BG5" s="76">
        <v>164.59136470058488</v>
      </c>
      <c r="BH5" s="76">
        <v>137.72442209088658</v>
      </c>
      <c r="BI5" s="76">
        <v>28.892608536957709</v>
      </c>
      <c r="BJ5" s="76">
        <v>164.4363453869708</v>
      </c>
      <c r="BK5" s="76">
        <v>6681.0107922454372</v>
      </c>
      <c r="BL5" s="76">
        <v>5065.9776343691055</v>
      </c>
      <c r="BM5" s="76">
        <v>1615.0331578763326</v>
      </c>
      <c r="BN5" s="76">
        <v>17.537706104543147</v>
      </c>
      <c r="BO5" s="76">
        <v>13.926260408277182</v>
      </c>
      <c r="BP5" s="76">
        <v>1330.4288124216337</v>
      </c>
      <c r="BQ5" s="76">
        <v>390.71103922622734</v>
      </c>
      <c r="BR5" s="76">
        <v>368.66784320557571</v>
      </c>
      <c r="BS5" s="76">
        <v>36.467090581140077</v>
      </c>
      <c r="BT5" s="76">
        <v>44.82232298639277</v>
      </c>
      <c r="BU5" s="76">
        <v>924.46143285647236</v>
      </c>
      <c r="BV5" s="76">
        <v>249.24946199886634</v>
      </c>
      <c r="BW5" s="76">
        <v>211.97428064399034</v>
      </c>
      <c r="BX5" s="76">
        <v>957.06658635579015</v>
      </c>
      <c r="BY5" s="76">
        <v>11.045026786605234</v>
      </c>
      <c r="BZ5" s="76">
        <v>6822.4367501088764</v>
      </c>
      <c r="CA5" s="76">
        <v>2697.328822466352</v>
      </c>
      <c r="CB5" s="76">
        <v>57.993562106734949</v>
      </c>
      <c r="CC5" s="76">
        <v>3113.3090766436667</v>
      </c>
      <c r="CD5" s="76">
        <v>1473.5520151763751</v>
      </c>
      <c r="CE5" s="76">
        <v>12.166986316847145</v>
      </c>
      <c r="CF5" s="76">
        <v>1545.5509068847182</v>
      </c>
      <c r="CG5" s="76">
        <v>20872.372792175793</v>
      </c>
      <c r="CH5" s="76">
        <v>891.03174998073507</v>
      </c>
      <c r="CI5" s="76"/>
      <c r="CJ5" s="94"/>
      <c r="CK5" s="29">
        <f t="shared" si="0"/>
        <v>0</v>
      </c>
      <c r="CL5" s="69">
        <f t="shared" si="1"/>
        <v>-6.483050445457028E-5</v>
      </c>
      <c r="CM5" s="69">
        <f t="shared" si="2"/>
        <v>-1.8240412151637625E-4</v>
      </c>
      <c r="CN5" s="69">
        <f t="shared" si="3"/>
        <v>-4.4042022300060449E-5</v>
      </c>
      <c r="CO5" s="69">
        <f t="shared" si="4"/>
        <v>6.3713482867102378E-3</v>
      </c>
      <c r="CP5" s="69">
        <f t="shared" si="5"/>
        <v>-1.2730041245295959E-4</v>
      </c>
      <c r="CQ5" s="69">
        <f t="shared" si="6"/>
        <v>-4.6483970436939115E-5</v>
      </c>
      <c r="CR5" s="69">
        <f t="shared" si="7"/>
        <v>-6.4734369330710851E-5</v>
      </c>
      <c r="CS5" s="69">
        <f t="shared" si="8"/>
        <v>-0.50001425967488511</v>
      </c>
      <c r="CT5" s="62">
        <f t="shared" si="9"/>
        <v>-0.43092758721733349</v>
      </c>
      <c r="CU5" s="69">
        <f t="shared" si="10"/>
        <v>-0.50002271475627802</v>
      </c>
      <c r="CV5" s="62">
        <f t="shared" si="11"/>
        <v>-0.32054198082511171</v>
      </c>
      <c r="CW5" s="69">
        <f t="shared" si="13"/>
        <v>-7.5247277603795436E-6</v>
      </c>
      <c r="CX5" s="69">
        <f t="shared" si="14"/>
        <v>1.5469578753181972E-6</v>
      </c>
      <c r="CY5" s="62">
        <f t="shared" si="12"/>
        <v>14.162684858663319</v>
      </c>
    </row>
    <row r="6" spans="1:103">
      <c r="A6" s="94" t="s">
        <v>170</v>
      </c>
      <c r="B6" s="76">
        <v>38127.952486955874</v>
      </c>
      <c r="C6" s="76">
        <v>4268.1333664730837</v>
      </c>
      <c r="D6" s="76">
        <v>39556.329971077263</v>
      </c>
      <c r="E6" s="76">
        <v>25526.419201743694</v>
      </c>
      <c r="F6" s="76">
        <v>11435.315790077131</v>
      </c>
      <c r="G6" s="76">
        <v>10429.086792032833</v>
      </c>
      <c r="H6" s="76">
        <v>33329.656768842273</v>
      </c>
      <c r="I6" s="76">
        <v>101.19275872834307</v>
      </c>
      <c r="J6" s="76">
        <v>96.213094993898522</v>
      </c>
      <c r="K6" s="76">
        <v>2.9804410140439952</v>
      </c>
      <c r="L6" s="76">
        <v>270.89868516065866</v>
      </c>
      <c r="M6" s="76">
        <v>576.23339039767632</v>
      </c>
      <c r="N6" s="76">
        <v>440.25711686031514</v>
      </c>
      <c r="O6" s="76">
        <v>8.7750147807968517</v>
      </c>
      <c r="P6" s="76">
        <v>3.0772792137045468</v>
      </c>
      <c r="Q6" s="76">
        <v>12.461580637064706</v>
      </c>
      <c r="R6" s="76"/>
      <c r="S6" s="94" t="s">
        <v>170</v>
      </c>
      <c r="T6" s="76">
        <v>39.35160899131634</v>
      </c>
      <c r="U6" s="76">
        <v>612.97023215662898</v>
      </c>
      <c r="V6" s="76">
        <v>8.7740611425980344</v>
      </c>
      <c r="W6" s="76">
        <v>99.319983752379784</v>
      </c>
      <c r="X6" s="76">
        <v>95.280098314720107</v>
      </c>
      <c r="Y6" s="76">
        <v>135.1782046223403</v>
      </c>
      <c r="Z6" s="76">
        <v>116.89030467616493</v>
      </c>
      <c r="AA6" s="76">
        <v>1083.4059115586851</v>
      </c>
      <c r="AB6" s="76">
        <v>3.076201915591708</v>
      </c>
      <c r="AC6" s="76">
        <v>139861.08993229817</v>
      </c>
      <c r="AD6" s="76">
        <v>1.4902159487922593</v>
      </c>
      <c r="AE6" s="76">
        <v>38109.258607693053</v>
      </c>
      <c r="AF6" s="76">
        <v>1209.958799276621</v>
      </c>
      <c r="AG6" s="76">
        <v>2560.6376624750887</v>
      </c>
      <c r="AH6" s="76">
        <v>120.98720403859825</v>
      </c>
      <c r="AI6" s="76">
        <v>2372.2337634147802</v>
      </c>
      <c r="AJ6" s="76">
        <v>23.541410896453016</v>
      </c>
      <c r="AK6" s="76">
        <v>945.0992356815641</v>
      </c>
      <c r="AL6" s="76">
        <v>945.0992356815641</v>
      </c>
      <c r="AM6" s="76">
        <v>288.06374561721384</v>
      </c>
      <c r="AN6" s="76">
        <v>0.32019176242993436</v>
      </c>
      <c r="AO6" s="76">
        <v>910.05635907830913</v>
      </c>
      <c r="AP6" s="76">
        <v>23.07408004227452</v>
      </c>
      <c r="AQ6" s="76">
        <v>1256.3754670389335</v>
      </c>
      <c r="AR6" s="76">
        <v>306.21061411146866</v>
      </c>
      <c r="AS6" s="76">
        <v>251.22487006951107</v>
      </c>
      <c r="AT6" s="76">
        <v>19.187443841365898</v>
      </c>
      <c r="AU6" s="76">
        <v>4264.6406839751535</v>
      </c>
      <c r="AV6" s="76">
        <v>0</v>
      </c>
      <c r="AW6" s="76">
        <v>37354.853698804545</v>
      </c>
      <c r="AX6" s="76">
        <v>35590.71132294515</v>
      </c>
      <c r="AY6" s="76">
        <v>3954.1671918629604</v>
      </c>
      <c r="AZ6" s="76">
        <v>39545.19870657054</v>
      </c>
      <c r="BA6" s="76">
        <v>0.47292672456574003</v>
      </c>
      <c r="BB6" s="76">
        <v>1320.4683889586745</v>
      </c>
      <c r="BC6" s="76">
        <v>241.89561777167839</v>
      </c>
      <c r="BD6" s="76">
        <v>14024.590694792672</v>
      </c>
      <c r="BE6" s="76">
        <v>384.32729100392993</v>
      </c>
      <c r="BF6" s="76">
        <v>158.9230356748624</v>
      </c>
      <c r="BG6" s="76">
        <v>558.24423178370512</v>
      </c>
      <c r="BH6" s="76">
        <v>169.90670900676281</v>
      </c>
      <c r="BI6" s="76">
        <v>162.27296249023064</v>
      </c>
      <c r="BJ6" s="76">
        <v>159.16032216151049</v>
      </c>
      <c r="BK6" s="76">
        <v>25504.759777328964</v>
      </c>
      <c r="BL6" s="76">
        <v>11423.882012373862</v>
      </c>
      <c r="BM6" s="76">
        <v>14080.877764955107</v>
      </c>
      <c r="BN6" s="76">
        <v>17.748192496017914</v>
      </c>
      <c r="BO6" s="76">
        <v>6.6751874586771258</v>
      </c>
      <c r="BP6" s="76">
        <v>4497.6205827224894</v>
      </c>
      <c r="BQ6" s="76">
        <v>83.015760601751595</v>
      </c>
      <c r="BR6" s="76">
        <v>792.95521230057886</v>
      </c>
      <c r="BS6" s="76">
        <v>190.44641661524412</v>
      </c>
      <c r="BT6" s="76">
        <v>142.07707231854573</v>
      </c>
      <c r="BU6" s="76">
        <v>1997.0091637783892</v>
      </c>
      <c r="BV6" s="76">
        <v>1471.0894902112989</v>
      </c>
      <c r="BW6" s="76">
        <v>676.51902093387685</v>
      </c>
      <c r="BX6" s="76">
        <v>1077.4632900036945</v>
      </c>
      <c r="BY6" s="76">
        <v>107.62194325191646</v>
      </c>
      <c r="BZ6" s="76">
        <v>10426.445294196521</v>
      </c>
      <c r="CA6" s="76">
        <v>2950.6213170459205</v>
      </c>
      <c r="CB6" s="76">
        <v>3.6727250869265009</v>
      </c>
      <c r="CC6" s="76">
        <v>305.67784698747306</v>
      </c>
      <c r="CD6" s="76">
        <v>3355.7502383422429</v>
      </c>
      <c r="CE6" s="76">
        <v>0.25077066237999907</v>
      </c>
      <c r="CF6" s="76">
        <v>2025.4397115799302</v>
      </c>
      <c r="CG6" s="76">
        <v>33284.62706840389</v>
      </c>
      <c r="CH6" s="76">
        <v>1563.1306848653919</v>
      </c>
      <c r="CI6" s="76"/>
      <c r="CJ6" s="94"/>
      <c r="CK6" s="29">
        <f t="shared" si="0"/>
        <v>8.096855570401613E-6</v>
      </c>
      <c r="CL6" s="45">
        <f t="shared" si="1"/>
        <v>-4.9029328992203683E-4</v>
      </c>
      <c r="CM6" s="45">
        <f t="shared" si="2"/>
        <v>-8.1831615791714369E-4</v>
      </c>
      <c r="CN6" s="45">
        <f t="shared" si="3"/>
        <v>-2.8140286307808994E-4</v>
      </c>
      <c r="CO6" s="45">
        <f t="shared" si="4"/>
        <v>-8.4851009628688343E-4</v>
      </c>
      <c r="CP6" s="45">
        <f t="shared" si="5"/>
        <v>-9.9986549677887537E-4</v>
      </c>
      <c r="CQ6" s="45">
        <f t="shared" si="6"/>
        <v>-2.5328179628630252E-4</v>
      </c>
      <c r="CR6" s="45">
        <f t="shared" si="7"/>
        <v>-1.3510400287253543E-3</v>
      </c>
      <c r="CS6" s="69">
        <f t="shared" si="8"/>
        <v>-0.50000152938095965</v>
      </c>
      <c r="CT6" s="62">
        <f t="shared" si="9"/>
        <v>2.4887553445343054</v>
      </c>
      <c r="CU6" s="69">
        <f t="shared" si="10"/>
        <v>-0.5000918891242796</v>
      </c>
      <c r="CV6" s="62">
        <f t="shared" si="11"/>
        <v>-0.42936783881856078</v>
      </c>
      <c r="CW6" s="69">
        <f t="shared" si="13"/>
        <v>-1.0867653475687152E-4</v>
      </c>
      <c r="CX6" s="69">
        <f t="shared" si="14"/>
        <v>-3.5008136669599147E-4</v>
      </c>
      <c r="CY6" s="62">
        <f t="shared" si="12"/>
        <v>0.53972793662276952</v>
      </c>
    </row>
    <row r="7" spans="1:103">
      <c r="A7" s="94" t="s">
        <v>171</v>
      </c>
      <c r="B7" s="76">
        <v>15368.323841367715</v>
      </c>
      <c r="C7" s="76">
        <v>286.24086014247467</v>
      </c>
      <c r="D7" s="76">
        <v>11892.42910156423</v>
      </c>
      <c r="E7" s="76">
        <v>10283.49314261126</v>
      </c>
      <c r="F7" s="76">
        <v>4691.1975681166032</v>
      </c>
      <c r="G7" s="76">
        <v>2247.2454922741008</v>
      </c>
      <c r="H7" s="76">
        <v>16070.199004499464</v>
      </c>
      <c r="I7" s="76">
        <v>58.696276041964019</v>
      </c>
      <c r="J7" s="76">
        <v>59.254045165437653</v>
      </c>
      <c r="K7" s="76">
        <v>4.200200617240001</v>
      </c>
      <c r="L7" s="76">
        <v>92.687055798376406</v>
      </c>
      <c r="M7" s="76">
        <v>171.40137199999995</v>
      </c>
      <c r="N7" s="76">
        <v>70.071859766262207</v>
      </c>
      <c r="O7" s="76">
        <v>2.725527346264601</v>
      </c>
      <c r="P7" s="76">
        <v>2.9255204112424735</v>
      </c>
      <c r="Q7" s="76">
        <v>3.7889110900063341</v>
      </c>
      <c r="R7" s="76"/>
      <c r="S7" s="94" t="s">
        <v>171</v>
      </c>
      <c r="T7" s="76">
        <v>17.63272038843084</v>
      </c>
      <c r="U7" s="76">
        <v>171.0366489834424</v>
      </c>
      <c r="V7" s="76">
        <v>2.725490514089</v>
      </c>
      <c r="W7" s="76">
        <v>64.601231759097686</v>
      </c>
      <c r="X7" s="76">
        <v>63.306596190814084</v>
      </c>
      <c r="Y7" s="76">
        <v>50.99691330381264</v>
      </c>
      <c r="Z7" s="76">
        <v>10.120718768117626</v>
      </c>
      <c r="AA7" s="76">
        <v>474.84571716941338</v>
      </c>
      <c r="AB7" s="76">
        <v>2.9254458498918927</v>
      </c>
      <c r="AC7" s="76">
        <v>151516.28925304618</v>
      </c>
      <c r="AD7" s="76">
        <v>2.0979810597507624</v>
      </c>
      <c r="AE7" s="76">
        <v>15237.84236722348</v>
      </c>
      <c r="AF7" s="76">
        <v>214.04201662717222</v>
      </c>
      <c r="AG7" s="76">
        <v>1356.5827413004988</v>
      </c>
      <c r="AH7" s="76">
        <v>76.810668337860207</v>
      </c>
      <c r="AI7" s="76">
        <v>696.07762127779756</v>
      </c>
      <c r="AJ7" s="76">
        <v>10.259355579481175</v>
      </c>
      <c r="AK7" s="76">
        <v>330.13687404407386</v>
      </c>
      <c r="AL7" s="76">
        <v>330.13687404407386</v>
      </c>
      <c r="AM7" s="76">
        <v>85.655816201028387</v>
      </c>
      <c r="AN7" s="76">
        <v>0</v>
      </c>
      <c r="AO7" s="76">
        <v>650.86744998264885</v>
      </c>
      <c r="AP7" s="76">
        <v>11.983491670311123</v>
      </c>
      <c r="AQ7" s="76">
        <v>451.30775278074918</v>
      </c>
      <c r="AR7" s="76">
        <v>91.498844694060324</v>
      </c>
      <c r="AS7" s="76">
        <v>104.44863090977094</v>
      </c>
      <c r="AT7" s="76">
        <v>7.7126703726054844</v>
      </c>
      <c r="AU7" s="76">
        <v>286.24003825515081</v>
      </c>
      <c r="AV7" s="76">
        <v>0</v>
      </c>
      <c r="AW7" s="76">
        <v>17981.342688233381</v>
      </c>
      <c r="AX7" s="76">
        <v>10684.083825336178</v>
      </c>
      <c r="AY7" s="76">
        <v>1187.1213755771969</v>
      </c>
      <c r="AZ7" s="76">
        <v>11871.205200913377</v>
      </c>
      <c r="BA7" s="76">
        <v>0.10119430832347526</v>
      </c>
      <c r="BB7" s="76">
        <v>465.33888557712066</v>
      </c>
      <c r="BC7" s="76">
        <v>140.28963196889273</v>
      </c>
      <c r="BD7" s="76">
        <v>8078.818124970373</v>
      </c>
      <c r="BE7" s="76">
        <v>210.09516480480826</v>
      </c>
      <c r="BF7" s="76">
        <v>38.41428707915145</v>
      </c>
      <c r="BG7" s="76">
        <v>133.3136229406351</v>
      </c>
      <c r="BH7" s="76">
        <v>77.082407712980199</v>
      </c>
      <c r="BI7" s="76">
        <v>59.169585164926644</v>
      </c>
      <c r="BJ7" s="76">
        <v>55.384010077128721</v>
      </c>
      <c r="BK7" s="76">
        <v>10230.221412443938</v>
      </c>
      <c r="BL7" s="76">
        <v>4673.1797222858113</v>
      </c>
      <c r="BM7" s="76">
        <v>5557.0416901581275</v>
      </c>
      <c r="BN7" s="76">
        <v>11.736278110958636</v>
      </c>
      <c r="BO7" s="76">
        <v>4.2338318088934521</v>
      </c>
      <c r="BP7" s="76">
        <v>2454.5694457244099</v>
      </c>
      <c r="BQ7" s="76">
        <v>47.471456948301608</v>
      </c>
      <c r="BR7" s="76">
        <v>159.87831017091338</v>
      </c>
      <c r="BS7" s="76">
        <v>29.183840804025657</v>
      </c>
      <c r="BT7" s="76">
        <v>29.854489567163281</v>
      </c>
      <c r="BU7" s="76">
        <v>404.5201308950214</v>
      </c>
      <c r="BV7" s="76">
        <v>451.35312241392836</v>
      </c>
      <c r="BW7" s="76">
        <v>391.25723600831134</v>
      </c>
      <c r="BX7" s="76">
        <v>390.36241969809902</v>
      </c>
      <c r="BY7" s="76">
        <v>36.363572801189882</v>
      </c>
      <c r="BZ7" s="76">
        <v>2247.2149838018922</v>
      </c>
      <c r="CA7" s="76">
        <v>1176.4464592435947</v>
      </c>
      <c r="CB7" s="76">
        <v>2.5049297666098909</v>
      </c>
      <c r="CC7" s="76">
        <v>80.983316153837734</v>
      </c>
      <c r="CD7" s="76">
        <v>1766.1252899154795</v>
      </c>
      <c r="CE7" s="76">
        <v>0.21027700181782102</v>
      </c>
      <c r="CF7" s="76">
        <v>941.6960752114386</v>
      </c>
      <c r="CG7" s="76">
        <v>16068.067609666163</v>
      </c>
      <c r="CH7" s="76">
        <v>987.9151043587367</v>
      </c>
      <c r="CI7" s="76"/>
      <c r="CJ7" s="94"/>
      <c r="CK7" s="29">
        <f t="shared" si="0"/>
        <v>0</v>
      </c>
      <c r="CL7" s="45">
        <f t="shared" si="1"/>
        <v>-8.490286611023341E-3</v>
      </c>
      <c r="CM7" s="45">
        <f t="shared" si="2"/>
        <v>-2.8713137721044865E-6</v>
      </c>
      <c r="CN7" s="45">
        <f t="shared" si="3"/>
        <v>-1.7846564793110142E-3</v>
      </c>
      <c r="CO7" s="45">
        <f t="shared" si="4"/>
        <v>-5.1803146487823491E-3</v>
      </c>
      <c r="CP7" s="45">
        <f t="shared" si="5"/>
        <v>-3.8407774495043475E-3</v>
      </c>
      <c r="CQ7" s="45">
        <f t="shared" si="6"/>
        <v>-1.3575940996857274E-5</v>
      </c>
      <c r="CR7" s="45">
        <f t="shared" si="7"/>
        <v>-1.3263027002366983E-4</v>
      </c>
      <c r="CS7" s="69">
        <f t="shared" si="8"/>
        <v>-0.50050455896333601</v>
      </c>
      <c r="CT7" s="62">
        <f t="shared" si="9"/>
        <v>2.5618444366409237</v>
      </c>
      <c r="CU7" s="69">
        <f t="shared" si="10"/>
        <v>-0.50026178202921034</v>
      </c>
      <c r="CV7" s="62">
        <f t="shared" si="11"/>
        <v>0.49059310339669709</v>
      </c>
      <c r="CW7" s="69">
        <f t="shared" si="13"/>
        <v>-1.3513779508211402E-5</v>
      </c>
      <c r="CX7" s="69">
        <f t="shared" si="14"/>
        <v>-2.5486525506464956E-5</v>
      </c>
      <c r="CY7" s="62">
        <f t="shared" si="12"/>
        <v>1.0355902235205501</v>
      </c>
    </row>
    <row r="8" spans="1:103">
      <c r="A8" s="94" t="s">
        <v>172</v>
      </c>
      <c r="B8" s="76">
        <v>497.26075417300012</v>
      </c>
      <c r="C8" s="76">
        <v>288.08300857750032</v>
      </c>
      <c r="D8" s="76">
        <v>813.53109600610014</v>
      </c>
      <c r="E8" s="76">
        <v>142.72721740162186</v>
      </c>
      <c r="F8" s="76">
        <v>130.98480620767194</v>
      </c>
      <c r="G8" s="76">
        <v>98.344463012995305</v>
      </c>
      <c r="H8" s="76">
        <v>761.98216290086975</v>
      </c>
      <c r="I8" s="76">
        <v>0.13722273644538688</v>
      </c>
      <c r="J8" s="76">
        <v>2.5439626581973034</v>
      </c>
      <c r="K8" s="76">
        <v>0.40300000000000002</v>
      </c>
      <c r="L8" s="76">
        <v>7.434281847147985</v>
      </c>
      <c r="M8" s="76">
        <v>1.3048439999999999</v>
      </c>
      <c r="N8" s="76">
        <v>17.768508036110003</v>
      </c>
      <c r="O8" s="76">
        <v>2.509044053877001E-2</v>
      </c>
      <c r="P8" s="76">
        <v>4.9940857080999967E-3</v>
      </c>
      <c r="Q8" s="76">
        <v>3.4592831006203397</v>
      </c>
      <c r="R8" s="76"/>
      <c r="S8" s="94" t="s">
        <v>172</v>
      </c>
      <c r="T8" s="76">
        <v>0.1963428301424737</v>
      </c>
      <c r="U8" s="76">
        <v>11.686553581287248</v>
      </c>
      <c r="V8" s="76">
        <v>2.5064989113248094E-2</v>
      </c>
      <c r="W8" s="76">
        <v>0.62786466360026794</v>
      </c>
      <c r="X8" s="76">
        <v>0.62500049799541335</v>
      </c>
      <c r="Y8" s="76">
        <v>1.7662945196646707</v>
      </c>
      <c r="Z8" s="76">
        <v>3.3855693746706439E-2</v>
      </c>
      <c r="AA8" s="76">
        <v>15.119917239068807</v>
      </c>
      <c r="AB8" s="76">
        <v>4.9919274450001758E-3</v>
      </c>
      <c r="AC8" s="76">
        <v>268.03886849096529</v>
      </c>
      <c r="AD8" s="76">
        <v>0.20150009182801631</v>
      </c>
      <c r="AE8" s="76">
        <v>497.22507933883429</v>
      </c>
      <c r="AF8" s="76">
        <v>8.2914628249117879</v>
      </c>
      <c r="AG8" s="76">
        <v>3.7596085827986578</v>
      </c>
      <c r="AH8" s="76">
        <v>0.75968686310984002</v>
      </c>
      <c r="AI8" s="76">
        <v>8.8877558645211465</v>
      </c>
      <c r="AJ8" s="76">
        <v>0.27303483372988813</v>
      </c>
      <c r="AK8" s="76">
        <v>47.64974247459179</v>
      </c>
      <c r="AL8" s="76">
        <v>47.64974247459179</v>
      </c>
      <c r="AM8" s="76">
        <v>0.65242730149859063</v>
      </c>
      <c r="AN8" s="76">
        <v>0</v>
      </c>
      <c r="AO8" s="76">
        <v>19.939457047146938</v>
      </c>
      <c r="AP8" s="76">
        <v>9.4623503173543261E-2</v>
      </c>
      <c r="AQ8" s="76">
        <v>34.988786145826531</v>
      </c>
      <c r="AR8" s="76">
        <v>4.6255518316881501</v>
      </c>
      <c r="AS8" s="76">
        <v>6.1309847906867718</v>
      </c>
      <c r="AT8" s="76">
        <v>4.8979123485739039E-2</v>
      </c>
      <c r="AU8" s="76">
        <v>288.06590468592452</v>
      </c>
      <c r="AV8" s="76">
        <v>0</v>
      </c>
      <c r="AW8" s="76">
        <v>804.14516553955445</v>
      </c>
      <c r="AX8" s="76">
        <v>732.09283118658357</v>
      </c>
      <c r="AY8" s="76">
        <v>81.343798259450864</v>
      </c>
      <c r="AZ8" s="76">
        <v>813.43662944603454</v>
      </c>
      <c r="BA8" s="76">
        <v>2.6660349985533002E-2</v>
      </c>
      <c r="BB8" s="76">
        <v>22.30181666930671</v>
      </c>
      <c r="BC8" s="76">
        <v>0.55205905741386818</v>
      </c>
      <c r="BD8" s="76">
        <v>344.15558971180076</v>
      </c>
      <c r="BE8" s="76">
        <v>0.75485911032479769</v>
      </c>
      <c r="BF8" s="76">
        <v>1.9018447946119055</v>
      </c>
      <c r="BG8" s="76">
        <v>12.230900444782472</v>
      </c>
      <c r="BH8" s="76">
        <v>1.048202642239457</v>
      </c>
      <c r="BI8" s="76">
        <v>0.95686552687709869</v>
      </c>
      <c r="BJ8" s="76">
        <v>0.46111306955031145</v>
      </c>
      <c r="BK8" s="76">
        <v>142.69745890396499</v>
      </c>
      <c r="BL8" s="76">
        <v>130.9555872664269</v>
      </c>
      <c r="BM8" s="76">
        <v>11.741871637538049</v>
      </c>
      <c r="BN8" s="76">
        <v>2.8419715052607746E-2</v>
      </c>
      <c r="BO8" s="76">
        <v>6.3901706818344792E-3</v>
      </c>
      <c r="BP8" s="76">
        <v>39.863340553470358</v>
      </c>
      <c r="BQ8" s="76">
        <v>2.2503721400816663</v>
      </c>
      <c r="BR8" s="76">
        <v>14.121122251800905</v>
      </c>
      <c r="BS8" s="76">
        <v>2.7914572661585004</v>
      </c>
      <c r="BT8" s="76">
        <v>1.6244547473778777</v>
      </c>
      <c r="BU8" s="76">
        <v>35.901697283354565</v>
      </c>
      <c r="BV8" s="76">
        <v>7.3711659777796141</v>
      </c>
      <c r="BW8" s="76">
        <v>1.8476483418486884</v>
      </c>
      <c r="BX8" s="76">
        <v>14.350221421209557</v>
      </c>
      <c r="BY8" s="76">
        <v>0.2646187295904362</v>
      </c>
      <c r="BZ8" s="76">
        <v>98.334517950803971</v>
      </c>
      <c r="CA8" s="76">
        <v>73.895786914316886</v>
      </c>
      <c r="CB8" s="76">
        <v>4.8360277138621212E-2</v>
      </c>
      <c r="CC8" s="76">
        <v>1.1401549431980276</v>
      </c>
      <c r="CD8" s="76">
        <v>112.81791232071853</v>
      </c>
      <c r="CE8" s="76">
        <v>3.6104689049091406E-3</v>
      </c>
      <c r="CF8" s="76">
        <v>63.714441310358851</v>
      </c>
      <c r="CG8" s="76">
        <v>761.91586280637273</v>
      </c>
      <c r="CH8" s="76">
        <v>50.018617772101045</v>
      </c>
      <c r="CI8" s="76"/>
      <c r="CJ8" s="94"/>
      <c r="CK8" s="29">
        <f t="shared" si="0"/>
        <v>0</v>
      </c>
      <c r="CL8" s="45">
        <f t="shared" si="1"/>
        <v>-7.1742710170568232E-5</v>
      </c>
      <c r="CM8" s="45">
        <f t="shared" si="2"/>
        <v>-5.9371400140036676E-5</v>
      </c>
      <c r="CN8" s="45">
        <f t="shared" si="3"/>
        <v>-1.1611917544315935E-4</v>
      </c>
      <c r="CO8" s="45">
        <f t="shared" si="4"/>
        <v>-2.0849910899007891E-4</v>
      </c>
      <c r="CP8" s="45">
        <f t="shared" si="5"/>
        <v>-2.2307122551838929E-4</v>
      </c>
      <c r="CQ8" s="45">
        <f t="shared" si="6"/>
        <v>-1.0112478005010505E-4</v>
      </c>
      <c r="CR8" s="45">
        <f t="shared" si="7"/>
        <v>-8.7010034781678862E-5</v>
      </c>
      <c r="CS8" s="69">
        <f t="shared" si="8"/>
        <v>-0.49999977213891739</v>
      </c>
      <c r="CT8" s="62">
        <f t="shared" si="9"/>
        <v>5.4094613917377465</v>
      </c>
      <c r="CU8" s="69">
        <f t="shared" si="10"/>
        <v>-0.49999593706328826</v>
      </c>
      <c r="CV8" s="62">
        <f t="shared" si="11"/>
        <v>-0.65495218967022484</v>
      </c>
      <c r="CW8" s="69">
        <f t="shared" si="13"/>
        <v>-1.014387351333579E-3</v>
      </c>
      <c r="CX8" s="69">
        <f t="shared" si="14"/>
        <v>-4.3216380854666116E-4</v>
      </c>
      <c r="CY8" s="62">
        <f t="shared" si="12"/>
        <v>-0.98584125032237002</v>
      </c>
    </row>
    <row r="9" spans="1:103">
      <c r="A9" s="94" t="s">
        <v>173</v>
      </c>
      <c r="B9" s="76">
        <v>2122.8676028099999</v>
      </c>
      <c r="C9" s="76">
        <v>78.831228870219945</v>
      </c>
      <c r="D9" s="76">
        <v>1786.3738109499991</v>
      </c>
      <c r="E9" s="76">
        <v>652.65458803350168</v>
      </c>
      <c r="F9" s="76">
        <v>598.12737379881935</v>
      </c>
      <c r="G9" s="76">
        <v>415.90725764601041</v>
      </c>
      <c r="H9" s="76">
        <v>790.12222831973907</v>
      </c>
      <c r="I9" s="76">
        <v>1.1532912831683806</v>
      </c>
      <c r="J9" s="76">
        <v>2.9783190502983881</v>
      </c>
      <c r="K9" s="76">
        <v>7.5587</v>
      </c>
      <c r="L9" s="76">
        <v>3.5344298163784602</v>
      </c>
      <c r="M9" s="76">
        <v>41.871645067999992</v>
      </c>
      <c r="N9" s="76">
        <v>20.290912283613519</v>
      </c>
      <c r="O9" s="76">
        <v>7.2888437735699994E-3</v>
      </c>
      <c r="P9" s="76">
        <v>8.000225401753E-2</v>
      </c>
      <c r="Q9" s="76">
        <v>7.7432602504040007E-2</v>
      </c>
      <c r="R9" s="76"/>
      <c r="S9" s="94" t="s">
        <v>173</v>
      </c>
      <c r="T9" s="76">
        <v>0.75947187204153543</v>
      </c>
      <c r="U9" s="76">
        <v>11.608175327855024</v>
      </c>
      <c r="V9" s="76">
        <v>7.2883517919045014E-3</v>
      </c>
      <c r="W9" s="76">
        <v>5.1335955430453568</v>
      </c>
      <c r="X9" s="76">
        <v>5.0835153289062287</v>
      </c>
      <c r="Y9" s="76">
        <v>13.931461502256994</v>
      </c>
      <c r="Z9" s="76">
        <v>0.33063567638519004</v>
      </c>
      <c r="AA9" s="76">
        <v>38.828855757936097</v>
      </c>
      <c r="AB9" s="76">
        <v>8.0002675965321027E-2</v>
      </c>
      <c r="AC9" s="76">
        <v>3366.23832879269</v>
      </c>
      <c r="AD9" s="76">
        <v>3.7793177101693756</v>
      </c>
      <c r="AE9" s="76">
        <v>2122.7988584467362</v>
      </c>
      <c r="AF9" s="76">
        <v>13.796987833917802</v>
      </c>
      <c r="AG9" s="76">
        <v>51.59803012000863</v>
      </c>
      <c r="AH9" s="76">
        <v>2.4255592392423821</v>
      </c>
      <c r="AI9" s="76">
        <v>4.6841436928253879</v>
      </c>
      <c r="AJ9" s="76">
        <v>0.50690811802995295</v>
      </c>
      <c r="AK9" s="76">
        <v>15.601176634221217</v>
      </c>
      <c r="AL9" s="76">
        <v>15.601176634221217</v>
      </c>
      <c r="AM9" s="76">
        <v>20.936013879989208</v>
      </c>
      <c r="AN9" s="76">
        <v>0</v>
      </c>
      <c r="AO9" s="76">
        <v>12.962835404354133</v>
      </c>
      <c r="AP9" s="76">
        <v>0.40068913986099747</v>
      </c>
      <c r="AQ9" s="76">
        <v>31.079689455159897</v>
      </c>
      <c r="AR9" s="76">
        <v>6.9196766565209966</v>
      </c>
      <c r="AS9" s="76">
        <v>4.9549746539503943</v>
      </c>
      <c r="AT9" s="76">
        <v>0.52488245945220546</v>
      </c>
      <c r="AU9" s="76">
        <v>78.828122158104378</v>
      </c>
      <c r="AV9" s="76">
        <v>0</v>
      </c>
      <c r="AW9" s="76">
        <v>866.61525058284781</v>
      </c>
      <c r="AX9" s="76">
        <v>1607.6800901690456</v>
      </c>
      <c r="AY9" s="76">
        <v>178.63116513169862</v>
      </c>
      <c r="AZ9" s="76">
        <v>1786.3112553007447</v>
      </c>
      <c r="BA9" s="76">
        <v>1.7415896466569606E-2</v>
      </c>
      <c r="BB9" s="76">
        <v>38.838301382573619</v>
      </c>
      <c r="BC9" s="76">
        <v>36.885648980086721</v>
      </c>
      <c r="BD9" s="76">
        <v>363.92583592321319</v>
      </c>
      <c r="BE9" s="76">
        <v>2.7090851810821315</v>
      </c>
      <c r="BF9" s="76">
        <v>1.2023531253272477</v>
      </c>
      <c r="BG9" s="76">
        <v>9.5386973990972308</v>
      </c>
      <c r="BH9" s="76">
        <v>6.3196730435357713</v>
      </c>
      <c r="BI9" s="76">
        <v>36.472332423926673</v>
      </c>
      <c r="BJ9" s="76">
        <v>0.94350967002320218</v>
      </c>
      <c r="BK9" s="76">
        <v>652.65622486229358</v>
      </c>
      <c r="BL9" s="76">
        <v>598.13139420482025</v>
      </c>
      <c r="BM9" s="76">
        <v>54.524830657473473</v>
      </c>
      <c r="BN9" s="76">
        <v>0.138234987350981</v>
      </c>
      <c r="BO9" s="76">
        <v>0.10754887889460295</v>
      </c>
      <c r="BP9" s="76">
        <v>209.90604231771906</v>
      </c>
      <c r="BQ9" s="76">
        <v>0.61168924420046367</v>
      </c>
      <c r="BR9" s="76">
        <v>10.562798877847388</v>
      </c>
      <c r="BS9" s="76">
        <v>3.1074097234852767</v>
      </c>
      <c r="BT9" s="76">
        <v>1.0664255581827333</v>
      </c>
      <c r="BU9" s="76">
        <v>26.838003384094741</v>
      </c>
      <c r="BV9" s="76">
        <v>59.497785901486267</v>
      </c>
      <c r="BW9" s="76">
        <v>92.746328918577888</v>
      </c>
      <c r="BX9" s="76">
        <v>154.63726549711467</v>
      </c>
      <c r="BY9" s="76">
        <v>4.338346994273488</v>
      </c>
      <c r="BZ9" s="76">
        <v>415.8892285035584</v>
      </c>
      <c r="CA9" s="76">
        <v>84.842011444050513</v>
      </c>
      <c r="CB9" s="76">
        <v>3.7172170174771509E-3</v>
      </c>
      <c r="CC9" s="76">
        <v>0.47936944266307252</v>
      </c>
      <c r="CD9" s="76">
        <v>80.678695217844151</v>
      </c>
      <c r="CE9" s="76">
        <v>0</v>
      </c>
      <c r="CF9" s="76">
        <v>56.56536713107036</v>
      </c>
      <c r="CG9" s="76">
        <v>789.46095019207939</v>
      </c>
      <c r="CH9" s="76">
        <v>25.923433327496586</v>
      </c>
      <c r="CI9" s="76"/>
      <c r="CJ9" s="94"/>
      <c r="CK9" s="29">
        <f t="shared" si="0"/>
        <v>0</v>
      </c>
      <c r="CL9" s="45">
        <f t="shared" si="1"/>
        <v>-3.2382784104250552E-5</v>
      </c>
      <c r="CM9" s="45">
        <f t="shared" si="2"/>
        <v>-3.940966239003862E-5</v>
      </c>
      <c r="CN9" s="45">
        <f t="shared" si="3"/>
        <v>-3.5018230154805312E-5</v>
      </c>
      <c r="CO9" s="45">
        <f t="shared" si="4"/>
        <v>2.5079556964949563E-6</v>
      </c>
      <c r="CP9" s="45">
        <f t="shared" si="5"/>
        <v>6.7216552477279752E-6</v>
      </c>
      <c r="CQ9" s="45">
        <f t="shared" si="6"/>
        <v>-4.3348948883582343E-5</v>
      </c>
      <c r="CR9" s="45">
        <f t="shared" si="7"/>
        <v>-8.3693143156589051E-4</v>
      </c>
      <c r="CS9" s="69">
        <f t="shared" si="8"/>
        <v>-0.50000427187619889</v>
      </c>
      <c r="CT9" s="62">
        <f t="shared" si="9"/>
        <v>3.4140575551750243</v>
      </c>
      <c r="CU9" s="69">
        <f t="shared" si="10"/>
        <v>-0.49999543017741716</v>
      </c>
      <c r="CV9" s="62">
        <f t="shared" si="11"/>
        <v>-0.7558032588829473</v>
      </c>
      <c r="CW9" s="69">
        <f t="shared" si="13"/>
        <v>-6.7497902380899503E-5</v>
      </c>
      <c r="CX9" s="69">
        <f t="shared" si="14"/>
        <v>5.2741987861268253E-6</v>
      </c>
      <c r="CY9" s="62">
        <f t="shared" si="12"/>
        <v>5.7785718480122119</v>
      </c>
    </row>
    <row r="10" spans="1:103">
      <c r="A10" s="94" t="s">
        <v>174</v>
      </c>
      <c r="B10" s="76">
        <v>293.42396227338628</v>
      </c>
      <c r="C10" s="76">
        <v>8.2537926666172989E-2</v>
      </c>
      <c r="D10" s="76">
        <v>568.16077252526657</v>
      </c>
      <c r="E10" s="76">
        <v>41.210350724497118</v>
      </c>
      <c r="F10" s="76">
        <v>41.186429391607568</v>
      </c>
      <c r="G10" s="76">
        <v>35.589170921003266</v>
      </c>
      <c r="H10" s="76">
        <v>61.431874140003181</v>
      </c>
      <c r="I10" s="76">
        <v>9.0199650242046403E-2</v>
      </c>
      <c r="J10" s="76">
        <v>3.1341561526700611E-2</v>
      </c>
      <c r="K10" s="76"/>
      <c r="L10" s="76">
        <v>0.45054724375220134</v>
      </c>
      <c r="M10" s="76"/>
      <c r="N10" s="76"/>
      <c r="O10" s="76">
        <v>1.84316063665701E-2</v>
      </c>
      <c r="P10" s="76">
        <v>2.1426741673230307E-3</v>
      </c>
      <c r="Q10" s="76">
        <v>4.7198338307332111E-3</v>
      </c>
      <c r="R10" s="76"/>
      <c r="S10" s="94" t="s">
        <v>174</v>
      </c>
      <c r="T10" s="76">
        <v>0</v>
      </c>
      <c r="U10" s="76">
        <v>2.1063652804003763E-3</v>
      </c>
      <c r="V10" s="76">
        <v>1.8431083722669613E-2</v>
      </c>
      <c r="W10" s="76">
        <v>0.18560863762959198</v>
      </c>
      <c r="X10" s="76">
        <v>0.18560863762959198</v>
      </c>
      <c r="Y10" s="76">
        <v>0.14054401676614942</v>
      </c>
      <c r="Z10" s="76">
        <v>0</v>
      </c>
      <c r="AA10" s="76">
        <v>1.3215537391043795</v>
      </c>
      <c r="AB10" s="76">
        <v>2.1427772572959187E-3</v>
      </c>
      <c r="AC10" s="76">
        <v>25.124774442919634</v>
      </c>
      <c r="AD10" s="76">
        <v>0</v>
      </c>
      <c r="AE10" s="76">
        <v>293.42369108836715</v>
      </c>
      <c r="AF10" s="76">
        <v>0.48834085745465072</v>
      </c>
      <c r="AG10" s="76">
        <v>1.0483459062815133</v>
      </c>
      <c r="AH10" s="76">
        <v>2.0209948186974035E-2</v>
      </c>
      <c r="AI10" s="76">
        <v>3.7469153225637601</v>
      </c>
      <c r="AJ10" s="76">
        <v>0</v>
      </c>
      <c r="AK10" s="76">
        <v>10.146901414573618</v>
      </c>
      <c r="AL10" s="76">
        <v>10.146901414573618</v>
      </c>
      <c r="AM10" s="76">
        <v>0</v>
      </c>
      <c r="AN10" s="76">
        <v>0</v>
      </c>
      <c r="AO10" s="76">
        <v>1.1775377943859395E-2</v>
      </c>
      <c r="AP10" s="76">
        <v>0</v>
      </c>
      <c r="AQ10" s="76">
        <v>0.27732954631139028</v>
      </c>
      <c r="AR10" s="76">
        <v>1.5817476181815233E-2</v>
      </c>
      <c r="AS10" s="76">
        <v>0</v>
      </c>
      <c r="AT10" s="76">
        <v>2.490761895037958E-2</v>
      </c>
      <c r="AU10" s="76">
        <v>8.2536345949282705E-2</v>
      </c>
      <c r="AV10" s="76">
        <v>0</v>
      </c>
      <c r="AW10" s="76">
        <v>62.878354580377767</v>
      </c>
      <c r="AX10" s="76">
        <v>511.34284737953146</v>
      </c>
      <c r="AY10" s="76">
        <v>56.816025176783128</v>
      </c>
      <c r="AZ10" s="76">
        <v>568.15887255631469</v>
      </c>
      <c r="BA10" s="76">
        <v>1.7234095906568224E-5</v>
      </c>
      <c r="BB10" s="76">
        <v>8.2028699080121843</v>
      </c>
      <c r="BC10" s="76">
        <v>0.3425400882951104</v>
      </c>
      <c r="BD10" s="76">
        <v>26.637713034276395</v>
      </c>
      <c r="BE10" s="76">
        <v>0.42672001851882702</v>
      </c>
      <c r="BF10" s="76">
        <v>0.98514206032947793</v>
      </c>
      <c r="BG10" s="76">
        <v>3.2614266108897416</v>
      </c>
      <c r="BH10" s="76">
        <v>0.59343970634435117</v>
      </c>
      <c r="BI10" s="76">
        <v>9.2679828259946656E-4</v>
      </c>
      <c r="BJ10" s="76">
        <v>0.13917255025160316</v>
      </c>
      <c r="BK10" s="76">
        <v>41.212815367317624</v>
      </c>
      <c r="BL10" s="76">
        <v>41.188894033741796</v>
      </c>
      <c r="BM10" s="76">
        <v>2.3921333575841905E-2</v>
      </c>
      <c r="BN10" s="76">
        <v>9.9523691419060411E-4</v>
      </c>
      <c r="BO10" s="76">
        <v>4.3312279193329068E-4</v>
      </c>
      <c r="BP10" s="76">
        <v>3.3519437600930617</v>
      </c>
      <c r="BQ10" s="76">
        <v>5.8158754829499828E-3</v>
      </c>
      <c r="BR10" s="76">
        <v>6.9149192281618381</v>
      </c>
      <c r="BS10" s="76">
        <v>1.5924194072873636</v>
      </c>
      <c r="BT10" s="76">
        <v>0.8535425519601848</v>
      </c>
      <c r="BU10" s="76">
        <v>17.311369896989067</v>
      </c>
      <c r="BV10" s="76">
        <v>2.2767395944157038</v>
      </c>
      <c r="BW10" s="76">
        <v>1.0312156836808362</v>
      </c>
      <c r="BX10" s="76">
        <v>4.3621090516267325</v>
      </c>
      <c r="BY10" s="76">
        <v>1.4762385841917657E-2</v>
      </c>
      <c r="BZ10" s="76">
        <v>35.588849462898978</v>
      </c>
      <c r="CA10" s="76">
        <v>1.4753877841730232</v>
      </c>
      <c r="CB10" s="76">
        <v>0.49750287096898588</v>
      </c>
      <c r="CC10" s="76">
        <v>0</v>
      </c>
      <c r="CD10" s="76">
        <v>5.6675831373534802</v>
      </c>
      <c r="CE10" s="76">
        <v>0</v>
      </c>
      <c r="CF10" s="76">
        <v>1.3046707657203409</v>
      </c>
      <c r="CG10" s="76">
        <v>61.431939791773345</v>
      </c>
      <c r="CH10" s="76">
        <v>0.61206035596377795</v>
      </c>
      <c r="CI10" s="76"/>
      <c r="CJ10" s="94"/>
      <c r="CK10" s="29">
        <f t="shared" si="0"/>
        <v>0</v>
      </c>
      <c r="CL10" s="45">
        <f t="shared" si="1"/>
        <v>-9.2420883771484568E-7</v>
      </c>
      <c r="CM10" s="45">
        <f t="shared" si="2"/>
        <v>-1.9151400503159323E-5</v>
      </c>
      <c r="CN10" s="45">
        <f t="shared" si="3"/>
        <v>-3.3440692208129518E-6</v>
      </c>
      <c r="CO10" s="45">
        <f t="shared" si="4"/>
        <v>5.9806402449297123E-5</v>
      </c>
      <c r="CP10" s="45">
        <f t="shared" si="5"/>
        <v>5.9841121714971217E-5</v>
      </c>
      <c r="CQ10" s="45">
        <f t="shared" si="6"/>
        <v>-9.0324695959294055E-6</v>
      </c>
      <c r="CR10" s="45">
        <f t="shared" si="7"/>
        <v>1.0686922885446289E-6</v>
      </c>
      <c r="CS10" s="69" t="e">
        <f t="shared" si="8"/>
        <v>#DIV/0!</v>
      </c>
      <c r="CT10" s="62">
        <f t="shared" si="9"/>
        <v>21.521281741886234</v>
      </c>
      <c r="CU10" s="69" t="e">
        <f t="shared" si="10"/>
        <v>#DIV/0!</v>
      </c>
      <c r="CV10" s="62" t="e">
        <f t="shared" si="11"/>
        <v>#DIV/0!</v>
      </c>
      <c r="CW10" s="69">
        <f t="shared" si="13"/>
        <v>-2.8355851904245622E-5</v>
      </c>
      <c r="CX10" s="69">
        <f t="shared" si="14"/>
        <v>4.8112762295012266E-5</v>
      </c>
      <c r="CY10" s="62">
        <f t="shared" si="12"/>
        <v>4.2772236997399249</v>
      </c>
    </row>
    <row r="11" spans="1:103">
      <c r="A11" s="94" t="s">
        <v>175</v>
      </c>
      <c r="B11" s="76">
        <v>34184.84639307527</v>
      </c>
      <c r="C11" s="76">
        <v>1291.2606648449064</v>
      </c>
      <c r="D11" s="76">
        <v>22103.482048829388</v>
      </c>
      <c r="E11" s="76">
        <v>8865.8369904815445</v>
      </c>
      <c r="F11" s="76">
        <v>6612.0732497061435</v>
      </c>
      <c r="G11" s="76">
        <v>24717.998632598945</v>
      </c>
      <c r="H11" s="76">
        <v>23086.298443167183</v>
      </c>
      <c r="I11" s="76">
        <v>177.48388041384467</v>
      </c>
      <c r="J11" s="76">
        <v>74.737423119254359</v>
      </c>
      <c r="K11" s="76">
        <v>68.209447177314985</v>
      </c>
      <c r="L11" s="76">
        <v>124.66140093967918</v>
      </c>
      <c r="M11" s="76">
        <v>712.50910792000002</v>
      </c>
      <c r="N11" s="76">
        <v>2277.746212605186</v>
      </c>
      <c r="O11" s="76">
        <v>34.682550084235842</v>
      </c>
      <c r="P11" s="76">
        <v>6.0388765108675864E-2</v>
      </c>
      <c r="Q11" s="76">
        <v>17.472598782755824</v>
      </c>
      <c r="R11" s="76"/>
      <c r="S11" s="94" t="s">
        <v>175</v>
      </c>
      <c r="T11" s="76">
        <v>24.896810158727803</v>
      </c>
      <c r="U11" s="76">
        <v>493.64947618621932</v>
      </c>
      <c r="V11" s="76">
        <v>34.682547143430085</v>
      </c>
      <c r="W11" s="76">
        <v>204.48844365007966</v>
      </c>
      <c r="X11" s="76">
        <v>200.68717109113828</v>
      </c>
      <c r="Y11" s="76">
        <v>93.852449407881949</v>
      </c>
      <c r="Z11" s="76">
        <v>1031.1158349054313</v>
      </c>
      <c r="AA11" s="76">
        <v>683.39164866871818</v>
      </c>
      <c r="AB11" s="76">
        <v>6.0389808092766326E-2</v>
      </c>
      <c r="AC11" s="76">
        <v>84039.94819855786</v>
      </c>
      <c r="AD11" s="76">
        <v>34.104998413668767</v>
      </c>
      <c r="AE11" s="76">
        <v>34178.242536978003</v>
      </c>
      <c r="AF11" s="76">
        <v>563.62594695092389</v>
      </c>
      <c r="AG11" s="76">
        <v>907.98565756788184</v>
      </c>
      <c r="AH11" s="76">
        <v>87.342383707330825</v>
      </c>
      <c r="AI11" s="76">
        <v>560.18510067656587</v>
      </c>
      <c r="AJ11" s="76">
        <v>14.52262277773111</v>
      </c>
      <c r="AK11" s="76">
        <v>243.35725728376352</v>
      </c>
      <c r="AL11" s="76">
        <v>243.35725728376352</v>
      </c>
      <c r="AM11" s="76">
        <v>356.02926754768811</v>
      </c>
      <c r="AN11" s="76">
        <v>0</v>
      </c>
      <c r="AO11" s="76">
        <v>931.29335634038148</v>
      </c>
      <c r="AP11" s="76">
        <v>26.370858221135464</v>
      </c>
      <c r="AQ11" s="76">
        <v>1309.7179395658311</v>
      </c>
      <c r="AR11" s="76">
        <v>253.15450998472869</v>
      </c>
      <c r="AS11" s="76">
        <v>1385.1778937796903</v>
      </c>
      <c r="AT11" s="76">
        <v>31.685147462014168</v>
      </c>
      <c r="AU11" s="76">
        <v>1291.2128919889519</v>
      </c>
      <c r="AV11" s="76">
        <v>0</v>
      </c>
      <c r="AW11" s="76">
        <v>24909.353033138766</v>
      </c>
      <c r="AX11" s="76">
        <v>19890.253523452197</v>
      </c>
      <c r="AY11" s="76">
        <v>2210.029058494024</v>
      </c>
      <c r="AZ11" s="76">
        <v>22100.28258194622</v>
      </c>
      <c r="BA11" s="76">
        <v>0.65627648380997317</v>
      </c>
      <c r="BB11" s="76">
        <v>814.49570510562819</v>
      </c>
      <c r="BC11" s="76">
        <v>25.867343572259248</v>
      </c>
      <c r="BD11" s="76">
        <v>6542.5848766595091</v>
      </c>
      <c r="BE11" s="76">
        <v>121.04719326946555</v>
      </c>
      <c r="BF11" s="76">
        <v>107.06682198643057</v>
      </c>
      <c r="BG11" s="76">
        <v>209.58466698071518</v>
      </c>
      <c r="BH11" s="76">
        <v>49.836255750943849</v>
      </c>
      <c r="BI11" s="76">
        <v>77.466152346630665</v>
      </c>
      <c r="BJ11" s="76">
        <v>169.67620146986684</v>
      </c>
      <c r="BK11" s="76">
        <v>8864.6197376067103</v>
      </c>
      <c r="BL11" s="76">
        <v>6610.1588675789844</v>
      </c>
      <c r="BM11" s="76">
        <v>2254.4608700277236</v>
      </c>
      <c r="BN11" s="76">
        <v>7.7947175103203969</v>
      </c>
      <c r="BO11" s="76">
        <v>3.1218000371318944</v>
      </c>
      <c r="BP11" s="76">
        <v>2414.8737758643497</v>
      </c>
      <c r="BQ11" s="76">
        <v>251.17811485485348</v>
      </c>
      <c r="BR11" s="76">
        <v>509.78181668435951</v>
      </c>
      <c r="BS11" s="76">
        <v>53.498484189553395</v>
      </c>
      <c r="BT11" s="76">
        <v>53.961239089425007</v>
      </c>
      <c r="BU11" s="76">
        <v>1277.6818815092838</v>
      </c>
      <c r="BV11" s="76">
        <v>340.51429812147273</v>
      </c>
      <c r="BW11" s="76">
        <v>262.92613829792174</v>
      </c>
      <c r="BX11" s="76">
        <v>998.14286872743764</v>
      </c>
      <c r="BY11" s="76">
        <v>16.653395438038661</v>
      </c>
      <c r="BZ11" s="76">
        <v>24717.636619500736</v>
      </c>
      <c r="CA11" s="76">
        <v>2040.6452078254806</v>
      </c>
      <c r="CB11" s="76">
        <v>39.379286703061304</v>
      </c>
      <c r="CC11" s="76">
        <v>1575.0534828037626</v>
      </c>
      <c r="CD11" s="76">
        <v>3588.7879078101773</v>
      </c>
      <c r="CE11" s="76">
        <v>4.440692247962458</v>
      </c>
      <c r="CF11" s="76">
        <v>1335.3575521970124</v>
      </c>
      <c r="CG11" s="76">
        <v>23082.486724266833</v>
      </c>
      <c r="CH11" s="76">
        <v>893.69373585513188</v>
      </c>
      <c r="CI11" s="76"/>
      <c r="CJ11" s="94"/>
      <c r="CK11" s="29">
        <f t="shared" si="0"/>
        <v>0</v>
      </c>
      <c r="CL11" s="45">
        <f t="shared" si="1"/>
        <v>-1.9318080360320906E-4</v>
      </c>
      <c r="CM11" s="45">
        <f t="shared" si="2"/>
        <v>-3.6997065933392323E-5</v>
      </c>
      <c r="CN11" s="45">
        <f t="shared" si="3"/>
        <v>-1.4474945061146793E-4</v>
      </c>
      <c r="CO11" s="45">
        <f t="shared" si="4"/>
        <v>-1.3729700604027411E-4</v>
      </c>
      <c r="CP11" s="45">
        <f t="shared" si="5"/>
        <v>-2.8952826970635794E-4</v>
      </c>
      <c r="CQ11" s="45">
        <f t="shared" si="6"/>
        <v>-1.4645728547438105E-5</v>
      </c>
      <c r="CR11" s="45">
        <f t="shared" si="7"/>
        <v>-1.6510740817689677E-4</v>
      </c>
      <c r="CS11" s="69">
        <f t="shared" si="8"/>
        <v>-0.49999597086587494</v>
      </c>
      <c r="CT11" s="62">
        <f t="shared" si="9"/>
        <v>0.95214601672508525</v>
      </c>
      <c r="CU11" s="69">
        <f t="shared" si="10"/>
        <v>-0.50031618741403827</v>
      </c>
      <c r="CV11" s="62">
        <f t="shared" si="11"/>
        <v>-0.39186469233752574</v>
      </c>
      <c r="CW11" s="69">
        <f t="shared" si="13"/>
        <v>-8.4792085645143729E-8</v>
      </c>
      <c r="CX11" s="69">
        <f t="shared" si="14"/>
        <v>1.7271161094032124E-5</v>
      </c>
      <c r="CY11" s="62">
        <f t="shared" si="12"/>
        <v>0.81341927757679</v>
      </c>
    </row>
    <row r="12" spans="1:103">
      <c r="A12" s="94" t="s">
        <v>176</v>
      </c>
      <c r="B12" s="76">
        <v>31129.358097789205</v>
      </c>
      <c r="C12" s="76">
        <v>5620.2644097042939</v>
      </c>
      <c r="D12" s="76">
        <v>26517.620209813391</v>
      </c>
      <c r="E12" s="76">
        <v>13481.146484204633</v>
      </c>
      <c r="F12" s="76">
        <v>11073.222462102669</v>
      </c>
      <c r="G12" s="76">
        <v>16684.290926344402</v>
      </c>
      <c r="H12" s="76">
        <v>27427.321612201584</v>
      </c>
      <c r="I12" s="76">
        <v>341.05820409527092</v>
      </c>
      <c r="J12" s="76">
        <v>88.690999481525239</v>
      </c>
      <c r="K12" s="76">
        <v>4.6965036000000007</v>
      </c>
      <c r="L12" s="76">
        <v>231.08543539903991</v>
      </c>
      <c r="M12" s="76">
        <v>1255.2892972200002</v>
      </c>
      <c r="N12" s="76">
        <v>5352.3863268481009</v>
      </c>
      <c r="O12" s="76">
        <v>85.400532194550237</v>
      </c>
      <c r="P12" s="76">
        <v>0.12057798629056725</v>
      </c>
      <c r="Q12" s="76">
        <v>5.2123602325435181</v>
      </c>
      <c r="R12" s="76"/>
      <c r="S12" s="94" t="s">
        <v>176</v>
      </c>
      <c r="T12" s="76">
        <v>29.198930050880097</v>
      </c>
      <c r="U12" s="76">
        <v>666.45510417287619</v>
      </c>
      <c r="V12" s="76">
        <v>85.393492047977077</v>
      </c>
      <c r="W12" s="76">
        <v>358.73515002893959</v>
      </c>
      <c r="X12" s="76">
        <v>354.97998834425283</v>
      </c>
      <c r="Y12" s="76">
        <v>110.16023845364849</v>
      </c>
      <c r="Z12" s="76">
        <v>806.19045882740045</v>
      </c>
      <c r="AA12" s="76">
        <v>479.99059966050061</v>
      </c>
      <c r="AB12" s="76">
        <v>0.12058018903745131</v>
      </c>
      <c r="AC12" s="76">
        <v>38334.218219038368</v>
      </c>
      <c r="AD12" s="76">
        <v>2.3482579393387195</v>
      </c>
      <c r="AE12" s="76">
        <v>31123.1096884406</v>
      </c>
      <c r="AF12" s="76">
        <v>452.51749778617869</v>
      </c>
      <c r="AG12" s="76">
        <v>353.24811334063457</v>
      </c>
      <c r="AH12" s="76">
        <v>110.32247494261503</v>
      </c>
      <c r="AI12" s="76">
        <v>403.8647608538285</v>
      </c>
      <c r="AJ12" s="76">
        <v>17.518353479154747</v>
      </c>
      <c r="AK12" s="76">
        <v>241.43029103443004</v>
      </c>
      <c r="AL12" s="76">
        <v>241.43029103443004</v>
      </c>
      <c r="AM12" s="76">
        <v>627.54155036410214</v>
      </c>
      <c r="AN12" s="76">
        <v>0</v>
      </c>
      <c r="AO12" s="76">
        <v>983.01502255475407</v>
      </c>
      <c r="AP12" s="76">
        <v>44.110436155435728</v>
      </c>
      <c r="AQ12" s="76">
        <v>2440.1148972572305</v>
      </c>
      <c r="AR12" s="76">
        <v>254.9368687167254</v>
      </c>
      <c r="AS12" s="76">
        <v>2353.4222565027926</v>
      </c>
      <c r="AT12" s="76">
        <v>46.80917597864606</v>
      </c>
      <c r="AU12" s="76">
        <v>5620.0413209279222</v>
      </c>
      <c r="AV12" s="76">
        <v>0</v>
      </c>
      <c r="AW12" s="76">
        <v>28872.648194761812</v>
      </c>
      <c r="AX12" s="76">
        <v>23862.147018447136</v>
      </c>
      <c r="AY12" s="76">
        <v>2651.3512847849129</v>
      </c>
      <c r="AZ12" s="76">
        <v>26513.49830323206</v>
      </c>
      <c r="BA12" s="76">
        <v>0.24963758726336063</v>
      </c>
      <c r="BB12" s="76">
        <v>584.3976987661506</v>
      </c>
      <c r="BC12" s="76">
        <v>41.739962304491357</v>
      </c>
      <c r="BD12" s="76">
        <v>7430.2871443732856</v>
      </c>
      <c r="BE12" s="76">
        <v>119.49769900461337</v>
      </c>
      <c r="BF12" s="76">
        <v>268.70707754548414</v>
      </c>
      <c r="BG12" s="76">
        <v>375.18323798629831</v>
      </c>
      <c r="BH12" s="76">
        <v>48.045753205362736</v>
      </c>
      <c r="BI12" s="76">
        <v>129.29364018109894</v>
      </c>
      <c r="BJ12" s="76">
        <v>250.45252728127156</v>
      </c>
      <c r="BK12" s="76">
        <v>13479.069702452391</v>
      </c>
      <c r="BL12" s="76">
        <v>11071.101404390256</v>
      </c>
      <c r="BM12" s="76">
        <v>2407.9682980621355</v>
      </c>
      <c r="BN12" s="76">
        <v>7.7448670596405389</v>
      </c>
      <c r="BO12" s="76">
        <v>1.7684983198250603</v>
      </c>
      <c r="BP12" s="76">
        <v>4156.6681764459308</v>
      </c>
      <c r="BQ12" s="76">
        <v>477.96799529195243</v>
      </c>
      <c r="BR12" s="76">
        <v>948.77661372277805</v>
      </c>
      <c r="BS12" s="76">
        <v>70.424276397427292</v>
      </c>
      <c r="BT12" s="76">
        <v>86.059029226343014</v>
      </c>
      <c r="BU12" s="76">
        <v>2097.0064556744214</v>
      </c>
      <c r="BV12" s="76">
        <v>349.86585130485742</v>
      </c>
      <c r="BW12" s="76">
        <v>274.21924772113761</v>
      </c>
      <c r="BX12" s="76">
        <v>1695.1899707717821</v>
      </c>
      <c r="BY12" s="76">
        <v>22.356376250402274</v>
      </c>
      <c r="BZ12" s="76">
        <v>16683.738354753204</v>
      </c>
      <c r="CA12" s="76">
        <v>2866.3028266325096</v>
      </c>
      <c r="CB12" s="76">
        <v>50.936778329074457</v>
      </c>
      <c r="CC12" s="76">
        <v>3607.1849257157537</v>
      </c>
      <c r="CD12" s="76">
        <v>2326.9288720213294</v>
      </c>
      <c r="CE12" s="76">
        <v>10.079287645141271</v>
      </c>
      <c r="CF12" s="76">
        <v>1827.115378125329</v>
      </c>
      <c r="CG12" s="76">
        <v>27411.033936611624</v>
      </c>
      <c r="CH12" s="76">
        <v>1194.9551341452991</v>
      </c>
      <c r="CI12" s="76"/>
      <c r="CJ12" s="94"/>
      <c r="CK12" s="29">
        <f t="shared" si="0"/>
        <v>0</v>
      </c>
      <c r="CL12" s="45">
        <f t="shared" si="1"/>
        <v>-2.0072400237026574E-4</v>
      </c>
      <c r="CM12" s="45">
        <f t="shared" si="2"/>
        <v>-3.9693644303726644E-5</v>
      </c>
      <c r="CN12" s="45">
        <f t="shared" si="3"/>
        <v>-1.5544029021901957E-4</v>
      </c>
      <c r="CO12" s="45">
        <f t="shared" si="4"/>
        <v>-1.5405082606854783E-4</v>
      </c>
      <c r="CP12" s="45">
        <f t="shared" si="5"/>
        <v>-1.9154836992321979E-4</v>
      </c>
      <c r="CQ12" s="45">
        <f t="shared" si="6"/>
        <v>-3.3119273311440855E-5</v>
      </c>
      <c r="CR12" s="45">
        <f t="shared" si="7"/>
        <v>-5.9384856531940024E-4</v>
      </c>
      <c r="CS12" s="69">
        <f t="shared" si="8"/>
        <v>-0.49999869278526282</v>
      </c>
      <c r="CT12" s="62">
        <f t="shared" si="9"/>
        <v>4.4766367977828479E-2</v>
      </c>
      <c r="CU12" s="69">
        <f t="shared" si="10"/>
        <v>-0.50008213106423061</v>
      </c>
      <c r="CV12" s="62">
        <f t="shared" si="11"/>
        <v>-0.56030411244834977</v>
      </c>
      <c r="CW12" s="69">
        <f t="shared" si="13"/>
        <v>-8.2436799774532511E-5</v>
      </c>
      <c r="CX12" s="69">
        <f t="shared" si="14"/>
        <v>1.826823412652747E-5</v>
      </c>
      <c r="CY12" s="62">
        <f t="shared" si="12"/>
        <v>7.9804184458302885</v>
      </c>
    </row>
    <row r="13" spans="1:103">
      <c r="A13" s="94" t="s">
        <v>177</v>
      </c>
      <c r="B13" s="76">
        <v>8290.8400299263576</v>
      </c>
      <c r="C13" s="76">
        <v>1497.1853802739679</v>
      </c>
      <c r="D13" s="76">
        <v>5523.1440616487243</v>
      </c>
      <c r="E13" s="76">
        <v>1811.2177017947201</v>
      </c>
      <c r="F13" s="76">
        <v>1130.2830973304492</v>
      </c>
      <c r="G13" s="76">
        <v>2413.0898329465808</v>
      </c>
      <c r="H13" s="76">
        <v>1612.7027632442453</v>
      </c>
      <c r="I13" s="76">
        <v>92.867762795406378</v>
      </c>
      <c r="J13" s="76">
        <v>8.8988431131025933</v>
      </c>
      <c r="K13" s="76">
        <v>2.9558283400000001</v>
      </c>
      <c r="L13" s="76">
        <v>40.610845104450789</v>
      </c>
      <c r="M13" s="76">
        <v>291.59312737610503</v>
      </c>
      <c r="N13" s="76">
        <v>448.59362077220743</v>
      </c>
      <c r="O13" s="76">
        <v>9.2855365423448344</v>
      </c>
      <c r="P13" s="76">
        <v>4.6448327629330377E-2</v>
      </c>
      <c r="Q13" s="76">
        <v>0.29081261481969295</v>
      </c>
      <c r="R13" s="76"/>
      <c r="S13" s="94" t="s">
        <v>177</v>
      </c>
      <c r="T13" s="76">
        <v>1.9822233723269318</v>
      </c>
      <c r="U13" s="76">
        <v>13.993374881143758</v>
      </c>
      <c r="V13" s="76">
        <v>9.2855430212157124</v>
      </c>
      <c r="W13" s="76">
        <v>14.413321308223932</v>
      </c>
      <c r="X13" s="76">
        <v>14.26957646553107</v>
      </c>
      <c r="Y13" s="76">
        <v>8.8947066906745373</v>
      </c>
      <c r="Z13" s="76">
        <v>32.288403042141169</v>
      </c>
      <c r="AA13" s="76">
        <v>37.179945019506071</v>
      </c>
      <c r="AB13" s="76">
        <v>4.6450181937161092E-2</v>
      </c>
      <c r="AC13" s="76">
        <v>459.54828444793696</v>
      </c>
      <c r="AD13" s="76">
        <v>1.4779205073662425</v>
      </c>
      <c r="AE13" s="76">
        <v>8290.6576024799833</v>
      </c>
      <c r="AF13" s="76">
        <v>41.117002440486054</v>
      </c>
      <c r="AG13" s="76">
        <v>50.351581571830174</v>
      </c>
      <c r="AH13" s="76">
        <v>9.5435478214556877</v>
      </c>
      <c r="AI13" s="76">
        <v>37.999672575154975</v>
      </c>
      <c r="AJ13" s="76">
        <v>1.1440245116693377</v>
      </c>
      <c r="AK13" s="76">
        <v>30.505431172619261</v>
      </c>
      <c r="AL13" s="76">
        <v>30.505431172619261</v>
      </c>
      <c r="AM13" s="76">
        <v>145.79653260737163</v>
      </c>
      <c r="AN13" s="76">
        <v>0</v>
      </c>
      <c r="AO13" s="76">
        <v>18.466596269728832</v>
      </c>
      <c r="AP13" s="76">
        <v>3.2014326839405451</v>
      </c>
      <c r="AQ13" s="76">
        <v>132.36953010858599</v>
      </c>
      <c r="AR13" s="76">
        <v>8.5056245475066063</v>
      </c>
      <c r="AS13" s="76">
        <v>153.60763153126777</v>
      </c>
      <c r="AT13" s="76">
        <v>2.9158302493712851</v>
      </c>
      <c r="AU13" s="76">
        <v>1496.9388737379211</v>
      </c>
      <c r="AV13" s="76">
        <v>0</v>
      </c>
      <c r="AW13" s="76">
        <v>1693.0419860557677</v>
      </c>
      <c r="AX13" s="76">
        <v>4970.758739060936</v>
      </c>
      <c r="AY13" s="76">
        <v>552.30524179716349</v>
      </c>
      <c r="AZ13" s="76">
        <v>5523.0639808581</v>
      </c>
      <c r="BA13" s="76">
        <v>1.0211791388489121E-2</v>
      </c>
      <c r="BB13" s="76">
        <v>38.305292169358999</v>
      </c>
      <c r="BC13" s="76">
        <v>5.8034101579060522</v>
      </c>
      <c r="BD13" s="76">
        <v>437.27890139387279</v>
      </c>
      <c r="BE13" s="76">
        <v>9.8343586350082877</v>
      </c>
      <c r="BF13" s="76">
        <v>8.5129308928167866</v>
      </c>
      <c r="BG13" s="76">
        <v>39.565965546498191</v>
      </c>
      <c r="BH13" s="76">
        <v>5.2715059015966892</v>
      </c>
      <c r="BI13" s="76">
        <v>8.0666653095798502</v>
      </c>
      <c r="BJ13" s="76">
        <v>16.611012418249835</v>
      </c>
      <c r="BK13" s="76">
        <v>1810.246691200786</v>
      </c>
      <c r="BL13" s="76">
        <v>1130.0054596480159</v>
      </c>
      <c r="BM13" s="76">
        <v>680.2412315527705</v>
      </c>
      <c r="BN13" s="76">
        <v>1.1905470604121564</v>
      </c>
      <c r="BO13" s="76">
        <v>0.16857468801843065</v>
      </c>
      <c r="BP13" s="76">
        <v>557.33629481748426</v>
      </c>
      <c r="BQ13" s="76">
        <v>27.289980324575598</v>
      </c>
      <c r="BR13" s="76">
        <v>78.857814921983888</v>
      </c>
      <c r="BS13" s="76">
        <v>13.050608138802994</v>
      </c>
      <c r="BT13" s="76">
        <v>5.7269280219580159</v>
      </c>
      <c r="BU13" s="76">
        <v>198.07270305229892</v>
      </c>
      <c r="BV13" s="76">
        <v>42.045271861953459</v>
      </c>
      <c r="BW13" s="76">
        <v>50.078647112220736</v>
      </c>
      <c r="BX13" s="76">
        <v>103.13286188098343</v>
      </c>
      <c r="BY13" s="76">
        <v>1.4346507676218119</v>
      </c>
      <c r="BZ13" s="76">
        <v>2413.0370120567159</v>
      </c>
      <c r="CA13" s="76">
        <v>159.05391508881266</v>
      </c>
      <c r="CB13" s="76">
        <v>12.104132048347394</v>
      </c>
      <c r="CC13" s="76">
        <v>217.55643528036768</v>
      </c>
      <c r="CD13" s="76">
        <v>134.36472847665127</v>
      </c>
      <c r="CE13" s="76">
        <v>0.7767099595132182</v>
      </c>
      <c r="CF13" s="76">
        <v>105.41700644043719</v>
      </c>
      <c r="CG13" s="76">
        <v>1612.6688492534611</v>
      </c>
      <c r="CH13" s="76">
        <v>54.725405139179813</v>
      </c>
      <c r="CI13" s="76"/>
      <c r="CJ13" s="94"/>
      <c r="CK13" s="29">
        <f t="shared" si="0"/>
        <v>0</v>
      </c>
      <c r="CL13" s="45">
        <f t="shared" si="1"/>
        <v>-2.2003493700975093E-5</v>
      </c>
      <c r="CM13" s="45">
        <f t="shared" si="2"/>
        <v>-1.6464663581052398E-4</v>
      </c>
      <c r="CN13" s="45">
        <f t="shared" si="3"/>
        <v>-1.449913124309742E-5</v>
      </c>
      <c r="CO13" s="45">
        <f t="shared" si="4"/>
        <v>-5.361092666949747E-4</v>
      </c>
      <c r="CP13" s="45">
        <f t="shared" si="5"/>
        <v>-2.456355253733225E-4</v>
      </c>
      <c r="CQ13" s="45">
        <f t="shared" si="6"/>
        <v>-2.1889317647351022E-5</v>
      </c>
      <c r="CR13" s="45">
        <f t="shared" si="7"/>
        <v>-2.1029287948860009E-5</v>
      </c>
      <c r="CS13" s="69">
        <f t="shared" si="8"/>
        <v>-0.49999785597622276</v>
      </c>
      <c r="CT13" s="62">
        <f t="shared" si="9"/>
        <v>-0.24883535188298789</v>
      </c>
      <c r="CU13" s="69">
        <f t="shared" si="10"/>
        <v>-0.50000010658920935</v>
      </c>
      <c r="CV13" s="62">
        <f t="shared" si="11"/>
        <v>-0.65757954545397201</v>
      </c>
      <c r="CW13" s="69">
        <f t="shared" si="13"/>
        <v>6.9773791190925831E-7</v>
      </c>
      <c r="CX13" s="69">
        <f t="shared" si="14"/>
        <v>3.9921950377044443E-5</v>
      </c>
      <c r="CY13" s="62">
        <f t="shared" si="12"/>
        <v>9.0264916333809406</v>
      </c>
    </row>
    <row r="14" spans="1:103">
      <c r="A14" s="94" t="s">
        <v>178</v>
      </c>
      <c r="B14" s="76">
        <v>34323.495206677879</v>
      </c>
      <c r="C14" s="76">
        <v>1329.5089279792608</v>
      </c>
      <c r="D14" s="76">
        <v>31730.47974001191</v>
      </c>
      <c r="E14" s="76">
        <v>15356.893051702853</v>
      </c>
      <c r="F14" s="76">
        <v>9393.5006029296765</v>
      </c>
      <c r="G14" s="76">
        <v>20224.93111823823</v>
      </c>
      <c r="H14" s="76">
        <v>36333.880278391458</v>
      </c>
      <c r="I14" s="76">
        <v>207.64155953295693</v>
      </c>
      <c r="J14" s="76">
        <v>96.509311155346722</v>
      </c>
      <c r="K14" s="76">
        <v>51.175416356104023</v>
      </c>
      <c r="L14" s="76">
        <v>407.91014522850162</v>
      </c>
      <c r="M14" s="76">
        <v>1894.6030879874813</v>
      </c>
      <c r="N14" s="76">
        <v>684.65504382521158</v>
      </c>
      <c r="O14" s="76">
        <v>14.121268608444337</v>
      </c>
      <c r="P14" s="76">
        <v>28.949690790851722</v>
      </c>
      <c r="Q14" s="76">
        <v>42.332402044212373</v>
      </c>
      <c r="R14" s="76"/>
      <c r="S14" s="94" t="s">
        <v>178</v>
      </c>
      <c r="T14" s="76">
        <v>91.025722051676183</v>
      </c>
      <c r="U14" s="76">
        <v>797.85068165100131</v>
      </c>
      <c r="V14" s="76">
        <v>14.121070743385042</v>
      </c>
      <c r="W14" s="76">
        <v>212.86201404218917</v>
      </c>
      <c r="X14" s="76">
        <v>164.65389540603746</v>
      </c>
      <c r="Y14" s="76">
        <v>298.56395004083146</v>
      </c>
      <c r="Z14" s="76">
        <v>40.915957395340079</v>
      </c>
      <c r="AA14" s="76">
        <v>1268.6875910755232</v>
      </c>
      <c r="AB14" s="76">
        <v>28.949103211541566</v>
      </c>
      <c r="AC14" s="76">
        <v>46068.254599041342</v>
      </c>
      <c r="AD14" s="76">
        <v>25.587722612874654</v>
      </c>
      <c r="AE14" s="76">
        <v>34319.331013231516</v>
      </c>
      <c r="AF14" s="76">
        <v>993.05458005940659</v>
      </c>
      <c r="AG14" s="76">
        <v>698.2384780003016</v>
      </c>
      <c r="AH14" s="76">
        <v>136.93054633620298</v>
      </c>
      <c r="AI14" s="76">
        <v>1208.6182628270046</v>
      </c>
      <c r="AJ14" s="76">
        <v>54.318857132338827</v>
      </c>
      <c r="AK14" s="76">
        <v>983.86937890783474</v>
      </c>
      <c r="AL14" s="76">
        <v>983.86937890783474</v>
      </c>
      <c r="AM14" s="76">
        <v>946.91279688797306</v>
      </c>
      <c r="AN14" s="76">
        <v>0</v>
      </c>
      <c r="AO14" s="76">
        <v>972.14299551474744</v>
      </c>
      <c r="AP14" s="76">
        <v>46.982114297895563</v>
      </c>
      <c r="AQ14" s="76">
        <v>2739.1279580540045</v>
      </c>
      <c r="AR14" s="76">
        <v>604.85330667353946</v>
      </c>
      <c r="AS14" s="76">
        <v>262.97252748921875</v>
      </c>
      <c r="AT14" s="76">
        <v>27.033347546007928</v>
      </c>
      <c r="AU14" s="76">
        <v>1329.4641540572547</v>
      </c>
      <c r="AV14" s="76">
        <v>0</v>
      </c>
      <c r="AW14" s="76">
        <v>38863.709287014768</v>
      </c>
      <c r="AX14" s="76">
        <v>28554.540944829776</v>
      </c>
      <c r="AY14" s="76">
        <v>3172.7221531127366</v>
      </c>
      <c r="AZ14" s="76">
        <v>31727.263097942527</v>
      </c>
      <c r="BA14" s="76">
        <v>0.96195927374184531</v>
      </c>
      <c r="BB14" s="76">
        <v>1573.5368686088245</v>
      </c>
      <c r="BC14" s="76">
        <v>165.13115021698997</v>
      </c>
      <c r="BD14" s="76">
        <v>14303.870369959432</v>
      </c>
      <c r="BE14" s="76">
        <v>137.9541952400007</v>
      </c>
      <c r="BF14" s="76">
        <v>202.70590515484727</v>
      </c>
      <c r="BG14" s="76">
        <v>314.13489038134423</v>
      </c>
      <c r="BH14" s="76">
        <v>167.25419983608631</v>
      </c>
      <c r="BI14" s="76">
        <v>120.24450412716261</v>
      </c>
      <c r="BJ14" s="76">
        <v>109.93956674900942</v>
      </c>
      <c r="BK14" s="76">
        <v>15352.835874175065</v>
      </c>
      <c r="BL14" s="76">
        <v>9390.7306591417437</v>
      </c>
      <c r="BM14" s="76">
        <v>5962.1052150333207</v>
      </c>
      <c r="BN14" s="76">
        <v>10.934059329023311</v>
      </c>
      <c r="BO14" s="76">
        <v>7.4293149436994588</v>
      </c>
      <c r="BP14" s="76">
        <v>4603.1646578702239</v>
      </c>
      <c r="BQ14" s="76">
        <v>101.20311781003862</v>
      </c>
      <c r="BR14" s="76">
        <v>458.02664751952449</v>
      </c>
      <c r="BS14" s="76">
        <v>93.129498272237782</v>
      </c>
      <c r="BT14" s="76">
        <v>73.882143222495941</v>
      </c>
      <c r="BU14" s="76">
        <v>1155.0013188092832</v>
      </c>
      <c r="BV14" s="76">
        <v>1101.6041515622653</v>
      </c>
      <c r="BW14" s="76">
        <v>529.67527880751993</v>
      </c>
      <c r="BX14" s="76">
        <v>1060.133564308933</v>
      </c>
      <c r="BY14" s="76">
        <v>80.786646543318</v>
      </c>
      <c r="BZ14" s="76">
        <v>20222.892366227868</v>
      </c>
      <c r="CA14" s="76">
        <v>3201.9914036830551</v>
      </c>
      <c r="CB14" s="76">
        <v>114.98369259848604</v>
      </c>
      <c r="CC14" s="76">
        <v>86.525314475446777</v>
      </c>
      <c r="CD14" s="76">
        <v>4053.7781490681709</v>
      </c>
      <c r="CE14" s="76">
        <v>5.3986672896707943E-2</v>
      </c>
      <c r="CF14" s="76">
        <v>2553.0853832091821</v>
      </c>
      <c r="CG14" s="76">
        <v>36324.928180393763</v>
      </c>
      <c r="CH14" s="76">
        <v>2352.8892685987157</v>
      </c>
      <c r="CI14" s="76"/>
      <c r="CJ14" s="94"/>
      <c r="CK14" s="29">
        <f t="shared" si="0"/>
        <v>0</v>
      </c>
      <c r="CL14" s="45">
        <f t="shared" si="1"/>
        <v>-1.2132195224547411E-4</v>
      </c>
      <c r="CM14" s="45">
        <f t="shared" si="2"/>
        <v>-3.3677037486365902E-5</v>
      </c>
      <c r="CN14" s="45">
        <f t="shared" si="3"/>
        <v>-1.0137388705556757E-4</v>
      </c>
      <c r="CO14" s="45">
        <f t="shared" si="4"/>
        <v>-2.6419260159774071E-4</v>
      </c>
      <c r="CP14" s="45">
        <f t="shared" si="5"/>
        <v>-2.9487875766664556E-4</v>
      </c>
      <c r="CQ14" s="45">
        <f t="shared" si="6"/>
        <v>-1.0080390377808827E-4</v>
      </c>
      <c r="CR14" s="45">
        <f t="shared" si="7"/>
        <v>-2.4638430933067993E-4</v>
      </c>
      <c r="CS14" s="69">
        <f t="shared" si="8"/>
        <v>-0.4999997179344367</v>
      </c>
      <c r="CT14" s="62">
        <f t="shared" si="9"/>
        <v>1.4119757510730564</v>
      </c>
      <c r="CU14" s="69">
        <f t="shared" si="10"/>
        <v>-0.50020518656822233</v>
      </c>
      <c r="CV14" s="62">
        <f t="shared" si="11"/>
        <v>-0.61590507532088801</v>
      </c>
      <c r="CW14" s="69">
        <f t="shared" si="13"/>
        <v>-1.4011847290900579E-5</v>
      </c>
      <c r="CX14" s="69">
        <f t="shared" si="14"/>
        <v>-2.029656601176224E-5</v>
      </c>
      <c r="CY14" s="62">
        <f t="shared" si="12"/>
        <v>-0.36140293863376721</v>
      </c>
    </row>
    <row r="15" spans="1:103">
      <c r="A15" s="94" t="s">
        <v>179</v>
      </c>
      <c r="B15" s="76">
        <v>238316.52140535228</v>
      </c>
      <c r="C15" s="76">
        <v>1051.6571035803436</v>
      </c>
      <c r="D15" s="76">
        <v>38328.86712194862</v>
      </c>
      <c r="E15" s="76">
        <v>21430.642816070049</v>
      </c>
      <c r="F15" s="76">
        <v>14938.219878676429</v>
      </c>
      <c r="G15" s="76">
        <v>34593.662834213093</v>
      </c>
      <c r="H15" s="76">
        <v>32763.893197769965</v>
      </c>
      <c r="I15" s="76">
        <v>107.65912263018734</v>
      </c>
      <c r="J15" s="76">
        <v>138.06163911104898</v>
      </c>
      <c r="K15" s="76">
        <v>11.024368080000002</v>
      </c>
      <c r="L15" s="76">
        <v>202.68427785338525</v>
      </c>
      <c r="M15" s="76">
        <v>1567.8920352624009</v>
      </c>
      <c r="N15" s="76">
        <v>258.67282573320938</v>
      </c>
      <c r="O15" s="76">
        <v>24.982410571247939</v>
      </c>
      <c r="P15" s="76">
        <v>1.0934481820639694</v>
      </c>
      <c r="Q15" s="76">
        <v>11.754083531646646</v>
      </c>
      <c r="R15" s="76"/>
      <c r="S15" s="94" t="s">
        <v>179</v>
      </c>
      <c r="T15" s="76">
        <v>55.278793640747097</v>
      </c>
      <c r="U15" s="76">
        <v>732.42185806729049</v>
      </c>
      <c r="V15" s="76">
        <v>24.977383966015054</v>
      </c>
      <c r="W15" s="76">
        <v>171.8049041973114</v>
      </c>
      <c r="X15" s="76">
        <v>109.18241918628576</v>
      </c>
      <c r="Y15" s="76">
        <v>184.81528648375343</v>
      </c>
      <c r="Z15" s="76">
        <v>33.204244462301922</v>
      </c>
      <c r="AA15" s="76">
        <v>835.29436487796738</v>
      </c>
      <c r="AB15" s="76">
        <v>1.0934462434364645</v>
      </c>
      <c r="AC15" s="76">
        <v>32397.655028437839</v>
      </c>
      <c r="AD15" s="76">
        <v>5.5122034402551261</v>
      </c>
      <c r="AE15" s="76">
        <v>238309.58392010909</v>
      </c>
      <c r="AF15" s="76">
        <v>431.78424048925109</v>
      </c>
      <c r="AG15" s="76">
        <v>666.22499367418072</v>
      </c>
      <c r="AH15" s="76">
        <v>87.784950613913878</v>
      </c>
      <c r="AI15" s="76">
        <v>3689.7123648509291</v>
      </c>
      <c r="AJ15" s="76">
        <v>31.875310742034241</v>
      </c>
      <c r="AK15" s="76">
        <v>280.1358085532342</v>
      </c>
      <c r="AL15" s="76">
        <v>280.1358085532342</v>
      </c>
      <c r="AM15" s="76">
        <v>782.29453100956562</v>
      </c>
      <c r="AN15" s="76">
        <v>0</v>
      </c>
      <c r="AO15" s="76">
        <v>1019.2142106882457</v>
      </c>
      <c r="AP15" s="76">
        <v>29.547997614307466</v>
      </c>
      <c r="AQ15" s="76">
        <v>1768.0497294790136</v>
      </c>
      <c r="AR15" s="76">
        <v>609.99155901369716</v>
      </c>
      <c r="AS15" s="76">
        <v>249.87335471344039</v>
      </c>
      <c r="AT15" s="76">
        <v>25.399414207620726</v>
      </c>
      <c r="AU15" s="76">
        <v>1051.5825570458076</v>
      </c>
      <c r="AV15" s="76">
        <v>0</v>
      </c>
      <c r="AW15" s="76">
        <v>34597.606617283127</v>
      </c>
      <c r="AX15" s="76">
        <v>34484.414581687248</v>
      </c>
      <c r="AY15" s="76">
        <v>3831.5975699920059</v>
      </c>
      <c r="AZ15" s="76">
        <v>38316.012151679271</v>
      </c>
      <c r="BA15" s="76">
        <v>0.4787014466505472</v>
      </c>
      <c r="BB15" s="76">
        <v>875.63036448727564</v>
      </c>
      <c r="BC15" s="76">
        <v>264.23926287846439</v>
      </c>
      <c r="BD15" s="76">
        <v>10651.563391368891</v>
      </c>
      <c r="BE15" s="76">
        <v>384.20326262901159</v>
      </c>
      <c r="BF15" s="76">
        <v>744.40758516366509</v>
      </c>
      <c r="BG15" s="76">
        <v>475.51164446347707</v>
      </c>
      <c r="BH15" s="76">
        <v>553.02204242916264</v>
      </c>
      <c r="BI15" s="76">
        <v>117.16467573858871</v>
      </c>
      <c r="BJ15" s="76">
        <v>541.95806856313777</v>
      </c>
      <c r="BK15" s="76">
        <v>21425.762005226254</v>
      </c>
      <c r="BL15" s="76">
        <v>14934.47468226528</v>
      </c>
      <c r="BM15" s="76">
        <v>6491.2873229609677</v>
      </c>
      <c r="BN15" s="76">
        <v>31.93221861141879</v>
      </c>
      <c r="BO15" s="76">
        <v>25.699446878137401</v>
      </c>
      <c r="BP15" s="76">
        <v>4713.0154541166339</v>
      </c>
      <c r="BQ15" s="76">
        <v>367.95027988443792</v>
      </c>
      <c r="BR15" s="76">
        <v>1057.3750145337481</v>
      </c>
      <c r="BS15" s="76">
        <v>210.48642403215456</v>
      </c>
      <c r="BT15" s="76">
        <v>146.75753379921409</v>
      </c>
      <c r="BU15" s="76">
        <v>2648.9503683284006</v>
      </c>
      <c r="BV15" s="76">
        <v>536.43569147837115</v>
      </c>
      <c r="BW15" s="76">
        <v>667.17407120069117</v>
      </c>
      <c r="BX15" s="76">
        <v>1878.1685714224332</v>
      </c>
      <c r="BY15" s="76">
        <v>106.45875759250232</v>
      </c>
      <c r="BZ15" s="76">
        <v>34587.490112320622</v>
      </c>
      <c r="CA15" s="76">
        <v>3019.3016857054176</v>
      </c>
      <c r="CB15" s="76">
        <v>65.814845932198281</v>
      </c>
      <c r="CC15" s="76">
        <v>141.79089383925628</v>
      </c>
      <c r="CD15" s="76">
        <v>5531.6946415093762</v>
      </c>
      <c r="CE15" s="76">
        <v>0.15015749426544714</v>
      </c>
      <c r="CF15" s="76">
        <v>2008.8137844282005</v>
      </c>
      <c r="CG15" s="76">
        <v>32721.952137590448</v>
      </c>
      <c r="CH15" s="76">
        <v>3306.1852513775971</v>
      </c>
      <c r="CI15" s="76"/>
      <c r="CJ15" s="94"/>
      <c r="CK15" s="29">
        <f t="shared" si="0"/>
        <v>0</v>
      </c>
      <c r="CL15" s="45">
        <f t="shared" si="1"/>
        <v>-2.9110383125280034E-5</v>
      </c>
      <c r="CM15" s="45">
        <f t="shared" si="2"/>
        <v>-7.0884829553491947E-5</v>
      </c>
      <c r="CN15" s="45">
        <f t="shared" si="3"/>
        <v>-3.3538612629611827E-4</v>
      </c>
      <c r="CO15" s="45">
        <f t="shared" si="4"/>
        <v>-2.2774915739509451E-4</v>
      </c>
      <c r="CP15" s="45">
        <f t="shared" si="5"/>
        <v>-2.5071236342529316E-4</v>
      </c>
      <c r="CQ15" s="45">
        <f t="shared" si="6"/>
        <v>-1.7843504812005003E-4</v>
      </c>
      <c r="CR15" s="45">
        <f t="shared" si="7"/>
        <v>-1.2801000151707168E-3</v>
      </c>
      <c r="CS15" s="69">
        <f t="shared" si="8"/>
        <v>-0.49999824023880696</v>
      </c>
      <c r="CT15" s="62">
        <f t="shared" si="9"/>
        <v>0.38212895208317382</v>
      </c>
      <c r="CU15" s="69">
        <f t="shared" si="10"/>
        <v>-0.50105331654507601</v>
      </c>
      <c r="CV15" s="62">
        <f t="shared" si="11"/>
        <v>-3.4017763539045294E-2</v>
      </c>
      <c r="CW15" s="69">
        <f t="shared" si="13"/>
        <v>-2.012057730998224E-4</v>
      </c>
      <c r="CX15" s="69">
        <f t="shared" si="14"/>
        <v>-1.7729486744513336E-6</v>
      </c>
      <c r="CY15" s="62">
        <f t="shared" si="12"/>
        <v>1.1609012850074996</v>
      </c>
    </row>
    <row r="16" spans="1:103">
      <c r="A16" s="94" t="s">
        <v>180</v>
      </c>
      <c r="B16" s="76">
        <v>10020.916616236567</v>
      </c>
      <c r="C16" s="76">
        <v>3111.6218623045829</v>
      </c>
      <c r="D16" s="76">
        <v>13897.282884985516</v>
      </c>
      <c r="E16" s="76">
        <v>6065.5494279157865</v>
      </c>
      <c r="F16" s="76">
        <v>4855.5040843898068</v>
      </c>
      <c r="G16" s="76">
        <v>4970.9162141471843</v>
      </c>
      <c r="H16" s="76">
        <v>20451.314471805203</v>
      </c>
      <c r="I16" s="76">
        <v>400.79298635824233</v>
      </c>
      <c r="J16" s="76">
        <v>58.135279657940785</v>
      </c>
      <c r="K16" s="76">
        <v>16.70676291257201</v>
      </c>
      <c r="L16" s="76">
        <v>131.04904857268929</v>
      </c>
      <c r="M16" s="76">
        <v>409.58590135779968</v>
      </c>
      <c r="N16" s="76">
        <v>218.15061771985486</v>
      </c>
      <c r="O16" s="76">
        <v>82.07879072719328</v>
      </c>
      <c r="P16" s="76">
        <v>3.1477762792413726</v>
      </c>
      <c r="Q16" s="76">
        <v>17.426548014114974</v>
      </c>
      <c r="R16" s="76"/>
      <c r="S16" s="94" t="s">
        <v>180</v>
      </c>
      <c r="T16" s="76">
        <v>62.545667560761906</v>
      </c>
      <c r="U16" s="76">
        <v>375.64938186399922</v>
      </c>
      <c r="V16" s="76">
        <v>82.078789989167461</v>
      </c>
      <c r="W16" s="76">
        <v>136.6222454134205</v>
      </c>
      <c r="X16" s="76">
        <v>92.777593589541823</v>
      </c>
      <c r="Y16" s="76">
        <v>188.77871960069533</v>
      </c>
      <c r="Z16" s="76">
        <v>30.867695690015616</v>
      </c>
      <c r="AA16" s="76">
        <v>616.34963826896626</v>
      </c>
      <c r="AB16" s="76">
        <v>3.147783492639018</v>
      </c>
      <c r="AC16" s="76">
        <v>15384.519205325272</v>
      </c>
      <c r="AD16" s="76">
        <v>8.3534678642228108</v>
      </c>
      <c r="AE16" s="76">
        <v>10020.048146896172</v>
      </c>
      <c r="AF16" s="76">
        <v>550.02838019368301</v>
      </c>
      <c r="AG16" s="76">
        <v>555.89688552802147</v>
      </c>
      <c r="AH16" s="76">
        <v>82.804224169834939</v>
      </c>
      <c r="AI16" s="76">
        <v>2785.4260044947569</v>
      </c>
      <c r="AJ16" s="76">
        <v>37.381719005253387</v>
      </c>
      <c r="AK16" s="76">
        <v>217.87468849673974</v>
      </c>
      <c r="AL16" s="76">
        <v>217.87468849673974</v>
      </c>
      <c r="AM16" s="76">
        <v>204.76781193990394</v>
      </c>
      <c r="AN16" s="76">
        <v>0</v>
      </c>
      <c r="AO16" s="76">
        <v>369.41882626742267</v>
      </c>
      <c r="AP16" s="76">
        <v>34.34861888288053</v>
      </c>
      <c r="AQ16" s="76">
        <v>1548.5925361364791</v>
      </c>
      <c r="AR16" s="76">
        <v>284.99646976668754</v>
      </c>
      <c r="AS16" s="76">
        <v>189.88646262524148</v>
      </c>
      <c r="AT16" s="76">
        <v>16.294126599451225</v>
      </c>
      <c r="AU16" s="76">
        <v>3109.9637022570346</v>
      </c>
      <c r="AV16" s="76">
        <v>0</v>
      </c>
      <c r="AW16" s="76">
        <v>21930.411313208453</v>
      </c>
      <c r="AX16" s="76">
        <v>12506.548223858856</v>
      </c>
      <c r="AY16" s="76">
        <v>1389.6169565173573</v>
      </c>
      <c r="AZ16" s="76">
        <v>13896.165180376214</v>
      </c>
      <c r="BA16" s="76">
        <v>0.71402496828194595</v>
      </c>
      <c r="BB16" s="76">
        <v>565.90646503258722</v>
      </c>
      <c r="BC16" s="76">
        <v>37.010358536504121</v>
      </c>
      <c r="BD16" s="76">
        <v>7372.6731417743877</v>
      </c>
      <c r="BE16" s="76">
        <v>110.26944165427675</v>
      </c>
      <c r="BF16" s="76">
        <v>114.76563811223171</v>
      </c>
      <c r="BG16" s="76">
        <v>112.80162798999108</v>
      </c>
      <c r="BH16" s="76">
        <v>84.658910938368592</v>
      </c>
      <c r="BI16" s="76">
        <v>71.02263616489472</v>
      </c>
      <c r="BJ16" s="76">
        <v>50.772426104402186</v>
      </c>
      <c r="BK16" s="76">
        <v>6063.4205389810913</v>
      </c>
      <c r="BL16" s="76">
        <v>4853.7199433406213</v>
      </c>
      <c r="BM16" s="76">
        <v>1209.7005956404701</v>
      </c>
      <c r="BN16" s="76">
        <v>3.8402805529959783</v>
      </c>
      <c r="BO16" s="76">
        <v>5.8435758705435594</v>
      </c>
      <c r="BP16" s="76">
        <v>2572.763664612733</v>
      </c>
      <c r="BQ16" s="76">
        <v>49.037905129939446</v>
      </c>
      <c r="BR16" s="76">
        <v>251.31061163748313</v>
      </c>
      <c r="BS16" s="76">
        <v>36.010066759086641</v>
      </c>
      <c r="BT16" s="76">
        <v>46.610419480993478</v>
      </c>
      <c r="BU16" s="76">
        <v>630.41279467616891</v>
      </c>
      <c r="BV16" s="76">
        <v>535.56029885163991</v>
      </c>
      <c r="BW16" s="76">
        <v>160.7176589442891</v>
      </c>
      <c r="BX16" s="76">
        <v>452.2715593657303</v>
      </c>
      <c r="BY16" s="76">
        <v>63.600366809987918</v>
      </c>
      <c r="BZ16" s="76">
        <v>4970.3022716835912</v>
      </c>
      <c r="CA16" s="76">
        <v>1922.1724413368538</v>
      </c>
      <c r="CB16" s="76">
        <v>21.771191630767667</v>
      </c>
      <c r="CC16" s="76">
        <v>99.480076710176704</v>
      </c>
      <c r="CD16" s="76">
        <v>1747.3780284807895</v>
      </c>
      <c r="CE16" s="76">
        <v>0.24416313446072282</v>
      </c>
      <c r="CF16" s="76">
        <v>1488.5325362733088</v>
      </c>
      <c r="CG16" s="76">
        <v>20440.095886463067</v>
      </c>
      <c r="CH16" s="76">
        <v>1232.920364817335</v>
      </c>
      <c r="CI16" s="76"/>
      <c r="CJ16" s="94"/>
      <c r="CK16" s="29">
        <f t="shared" si="0"/>
        <v>0</v>
      </c>
      <c r="CL16" s="45">
        <f t="shared" si="1"/>
        <v>-8.6665658806952281E-5</v>
      </c>
      <c r="CM16" s="45">
        <f t="shared" si="2"/>
        <v>-5.3289253030258654E-4</v>
      </c>
      <c r="CN16" s="45">
        <f t="shared" si="3"/>
        <v>-8.0426124916059029E-5</v>
      </c>
      <c r="CO16" s="45">
        <f t="shared" si="4"/>
        <v>-3.509803950978085E-4</v>
      </c>
      <c r="CP16" s="45">
        <f t="shared" si="5"/>
        <v>-3.6744713178627213E-4</v>
      </c>
      <c r="CQ16" s="45">
        <f t="shared" si="6"/>
        <v>-1.235069023786346E-4</v>
      </c>
      <c r="CR16" s="45">
        <f t="shared" si="7"/>
        <v>-5.4855082090700554E-4</v>
      </c>
      <c r="CS16" s="69">
        <f t="shared" si="8"/>
        <v>-0.49999482796653921</v>
      </c>
      <c r="CT16" s="62">
        <f t="shared" si="9"/>
        <v>0.66254307734169215</v>
      </c>
      <c r="CU16" s="69">
        <f t="shared" si="10"/>
        <v>-0.50006137598709466</v>
      </c>
      <c r="CV16" s="62">
        <f t="shared" si="11"/>
        <v>-0.12956257190575418</v>
      </c>
      <c r="CW16" s="69">
        <f t="shared" si="13"/>
        <v>-8.9916750928940282E-9</v>
      </c>
      <c r="CX16" s="69">
        <f t="shared" si="14"/>
        <v>2.2915852352635947E-6</v>
      </c>
      <c r="CY16" s="62">
        <f t="shared" si="12"/>
        <v>-6.4982543516164101E-2</v>
      </c>
    </row>
    <row r="17" spans="1:103">
      <c r="A17" s="94" t="s">
        <v>181</v>
      </c>
      <c r="B17" s="76">
        <v>10607.824334108334</v>
      </c>
      <c r="C17" s="76">
        <v>1744.7359034716098</v>
      </c>
      <c r="D17" s="76">
        <v>11229.418617864441</v>
      </c>
      <c r="E17" s="76">
        <v>6200.827685055242</v>
      </c>
      <c r="F17" s="76">
        <v>3537.9755535341906</v>
      </c>
      <c r="G17" s="76">
        <v>2854.2312502627269</v>
      </c>
      <c r="H17" s="76">
        <v>11786.564578424284</v>
      </c>
      <c r="I17" s="76">
        <v>55.871806295024648</v>
      </c>
      <c r="J17" s="76">
        <v>42.875499312643356</v>
      </c>
      <c r="K17" s="76">
        <v>8.9630941829800026</v>
      </c>
      <c r="L17" s="76">
        <v>60.620656220018702</v>
      </c>
      <c r="M17" s="76">
        <v>263.44243350000005</v>
      </c>
      <c r="N17" s="76">
        <v>109.92236940955294</v>
      </c>
      <c r="O17" s="76">
        <v>20.367623308245619</v>
      </c>
      <c r="P17" s="76">
        <v>0.36021510543685992</v>
      </c>
      <c r="Q17" s="76">
        <v>6.8702505764948532</v>
      </c>
      <c r="R17" s="76"/>
      <c r="S17" s="94" t="s">
        <v>181</v>
      </c>
      <c r="T17" s="76">
        <v>14.150008242872564</v>
      </c>
      <c r="U17" s="76">
        <v>508.35324326900832</v>
      </c>
      <c r="V17" s="76">
        <v>20.367559041702002</v>
      </c>
      <c r="W17" s="76">
        <v>56.469879268479211</v>
      </c>
      <c r="X17" s="76">
        <v>44.020791171212565</v>
      </c>
      <c r="Y17" s="76">
        <v>61.021789512120463</v>
      </c>
      <c r="Z17" s="76">
        <v>6.2569074072904769</v>
      </c>
      <c r="AA17" s="76">
        <v>294.03199512793475</v>
      </c>
      <c r="AB17" s="76">
        <v>0.36020882627693601</v>
      </c>
      <c r="AC17" s="76">
        <v>11986.059905908005</v>
      </c>
      <c r="AD17" s="76">
        <v>4.4815360356983387</v>
      </c>
      <c r="AE17" s="76">
        <v>10605.453233635923</v>
      </c>
      <c r="AF17" s="76">
        <v>116.00286908750856</v>
      </c>
      <c r="AG17" s="76">
        <v>232.68462236815861</v>
      </c>
      <c r="AH17" s="76">
        <v>46.618871843110057</v>
      </c>
      <c r="AI17" s="76">
        <v>522.42663598953652</v>
      </c>
      <c r="AJ17" s="76">
        <v>9.3084593554233557</v>
      </c>
      <c r="AK17" s="76">
        <v>103.71535251029408</v>
      </c>
      <c r="AL17" s="76">
        <v>103.71535251029408</v>
      </c>
      <c r="AM17" s="76">
        <v>131.41771696282783</v>
      </c>
      <c r="AN17" s="76">
        <v>0</v>
      </c>
      <c r="AO17" s="76">
        <v>298.023164369771</v>
      </c>
      <c r="AP17" s="76">
        <v>7.425035712712412</v>
      </c>
      <c r="AQ17" s="76">
        <v>664.07749230813056</v>
      </c>
      <c r="AR17" s="76">
        <v>344.52527249349788</v>
      </c>
      <c r="AS17" s="76">
        <v>84.284039853359161</v>
      </c>
      <c r="AT17" s="76">
        <v>5.0684829454187224</v>
      </c>
      <c r="AU17" s="76">
        <v>1744.7348602819693</v>
      </c>
      <c r="AV17" s="76">
        <v>0</v>
      </c>
      <c r="AW17" s="76">
        <v>12772.800450414737</v>
      </c>
      <c r="AX17" s="76">
        <v>10105.546681828961</v>
      </c>
      <c r="AY17" s="76">
        <v>1122.8369060614966</v>
      </c>
      <c r="AZ17" s="76">
        <v>11228.383587890452</v>
      </c>
      <c r="BA17" s="76">
        <v>0.26014450997863964</v>
      </c>
      <c r="BB17" s="76">
        <v>341.53287825396359</v>
      </c>
      <c r="BC17" s="76">
        <v>46.824544115698593</v>
      </c>
      <c r="BD17" s="76">
        <v>5010.2345297298098</v>
      </c>
      <c r="BE17" s="76">
        <v>66.673807448444592</v>
      </c>
      <c r="BF17" s="76">
        <v>142.4546596286157</v>
      </c>
      <c r="BG17" s="76">
        <v>129.03269378293078</v>
      </c>
      <c r="BH17" s="76">
        <v>96.142755633994028</v>
      </c>
      <c r="BI17" s="76">
        <v>48.6102695908464</v>
      </c>
      <c r="BJ17" s="76">
        <v>30.27204406109669</v>
      </c>
      <c r="BK17" s="76">
        <v>6196.0600318445058</v>
      </c>
      <c r="BL17" s="76">
        <v>3535.040904988457</v>
      </c>
      <c r="BM17" s="76">
        <v>2661.0191268560447</v>
      </c>
      <c r="BN17" s="76">
        <v>9.1800358590585098</v>
      </c>
      <c r="BO17" s="76">
        <v>7.1294280549962981</v>
      </c>
      <c r="BP17" s="76">
        <v>1549.5505198980927</v>
      </c>
      <c r="BQ17" s="76">
        <v>37.901937457200042</v>
      </c>
      <c r="BR17" s="76">
        <v>209.50921270953557</v>
      </c>
      <c r="BS17" s="76">
        <v>37.237198146904973</v>
      </c>
      <c r="BT17" s="76">
        <v>40.513446878789821</v>
      </c>
      <c r="BU17" s="76">
        <v>528.3457267436828</v>
      </c>
      <c r="BV17" s="76">
        <v>330.97442924536722</v>
      </c>
      <c r="BW17" s="76">
        <v>154.6914123185459</v>
      </c>
      <c r="BX17" s="76">
        <v>330.74015593197663</v>
      </c>
      <c r="BY17" s="76">
        <v>70.231056728048799</v>
      </c>
      <c r="BZ17" s="76">
        <v>2853.7879379294486</v>
      </c>
      <c r="CA17" s="76">
        <v>1457.3834806913944</v>
      </c>
      <c r="CB17" s="76">
        <v>0.33539171162087017</v>
      </c>
      <c r="CC17" s="76">
        <v>85.413139857771625</v>
      </c>
      <c r="CD17" s="76">
        <v>1731.9432655954256</v>
      </c>
      <c r="CE17" s="76">
        <v>5.220028196564099E-3</v>
      </c>
      <c r="CF17" s="76">
        <v>786.48849462907572</v>
      </c>
      <c r="CG17" s="76">
        <v>11783.141898982012</v>
      </c>
      <c r="CH17" s="76">
        <v>838.74722901206849</v>
      </c>
      <c r="CI17" s="76"/>
      <c r="CJ17" s="94"/>
      <c r="CK17" s="29">
        <f t="shared" si="0"/>
        <v>0</v>
      </c>
      <c r="CL17" s="45">
        <f t="shared" si="1"/>
        <v>-2.2352373094903464E-4</v>
      </c>
      <c r="CM17" s="45">
        <f t="shared" si="2"/>
        <v>-5.9790690296739577E-7</v>
      </c>
      <c r="CN17" s="45">
        <f t="shared" si="3"/>
        <v>-9.2171287687394478E-5</v>
      </c>
      <c r="CO17" s="45">
        <f t="shared" si="4"/>
        <v>-7.6887368152912913E-4</v>
      </c>
      <c r="CP17" s="45">
        <f t="shared" si="5"/>
        <v>-8.2947112022921452E-4</v>
      </c>
      <c r="CQ17" s="45">
        <f t="shared" si="6"/>
        <v>-1.5531759496974665E-4</v>
      </c>
      <c r="CR17" s="45">
        <f t="shared" si="7"/>
        <v>-2.9038821443674856E-4</v>
      </c>
      <c r="CS17" s="69">
        <f t="shared" si="8"/>
        <v>-0.50000123347935843</v>
      </c>
      <c r="CT17" s="62">
        <f t="shared" si="9"/>
        <v>0.71089128652560274</v>
      </c>
      <c r="CU17" s="69">
        <f t="shared" si="10"/>
        <v>-0.50115205353647863</v>
      </c>
      <c r="CV17" s="62">
        <f t="shared" si="11"/>
        <v>-0.23324032855104787</v>
      </c>
      <c r="CW17" s="69">
        <f t="shared" si="13"/>
        <v>-3.1553285645972365E-6</v>
      </c>
      <c r="CX17" s="69">
        <f t="shared" si="14"/>
        <v>-1.7431695198595756E-5</v>
      </c>
      <c r="CY17" s="62">
        <f t="shared" si="12"/>
        <v>-0.26225646517763229</v>
      </c>
    </row>
    <row r="18" spans="1:103">
      <c r="A18" s="94" t="s">
        <v>182</v>
      </c>
      <c r="B18" s="76">
        <v>53804.642610209383</v>
      </c>
      <c r="C18" s="76">
        <v>580.38524520267833</v>
      </c>
      <c r="D18" s="76">
        <v>17657.408712802353</v>
      </c>
      <c r="E18" s="76">
        <v>12532.176626742277</v>
      </c>
      <c r="F18" s="76">
        <v>7529.3425518482927</v>
      </c>
      <c r="G18" s="76">
        <v>10891.938051912011</v>
      </c>
      <c r="H18" s="76">
        <v>50014.15907597421</v>
      </c>
      <c r="I18" s="76">
        <v>40.970437568534386</v>
      </c>
      <c r="J18" s="76">
        <v>88.038499407287063</v>
      </c>
      <c r="K18" s="76">
        <v>278.17700657342715</v>
      </c>
      <c r="L18" s="76">
        <v>152.11641961917783</v>
      </c>
      <c r="M18" s="76">
        <v>1628.5736359736147</v>
      </c>
      <c r="N18" s="76">
        <v>1232.1949379958101</v>
      </c>
      <c r="O18" s="76">
        <v>12.915368112157868</v>
      </c>
      <c r="P18" s="76">
        <v>10.111527527430709</v>
      </c>
      <c r="Q18" s="76">
        <v>135.23829278065637</v>
      </c>
      <c r="R18" s="76"/>
      <c r="S18" s="94" t="s">
        <v>182</v>
      </c>
      <c r="T18" s="76">
        <v>15.851258305175511</v>
      </c>
      <c r="U18" s="76">
        <v>1807.6078515654654</v>
      </c>
      <c r="V18" s="76">
        <v>12.907118360781732</v>
      </c>
      <c r="W18" s="76">
        <v>83.219407790721647</v>
      </c>
      <c r="X18" s="76">
        <v>67.809755431916955</v>
      </c>
      <c r="Y18" s="76">
        <v>71.214847265912624</v>
      </c>
      <c r="Z18" s="76">
        <v>20.035985116966433</v>
      </c>
      <c r="AA18" s="76">
        <v>463.86588155997163</v>
      </c>
      <c r="AB18" s="76">
        <v>10.111433265270925</v>
      </c>
      <c r="AC18" s="76">
        <v>5198.7744392775603</v>
      </c>
      <c r="AD18" s="76">
        <v>139.08867796886304</v>
      </c>
      <c r="AE18" s="76">
        <v>53801.158133938152</v>
      </c>
      <c r="AF18" s="76">
        <v>759.27942784787263</v>
      </c>
      <c r="AG18" s="76">
        <v>601.23783455941236</v>
      </c>
      <c r="AH18" s="76">
        <v>125.16501233055739</v>
      </c>
      <c r="AI18" s="76">
        <v>27530.683447857482</v>
      </c>
      <c r="AJ18" s="76">
        <v>10.325562918147403</v>
      </c>
      <c r="AK18" s="76">
        <v>149.40167546501988</v>
      </c>
      <c r="AL18" s="76">
        <v>149.40167546501988</v>
      </c>
      <c r="AM18" s="76">
        <v>813.29779695250727</v>
      </c>
      <c r="AN18" s="76">
        <v>0</v>
      </c>
      <c r="AO18" s="76">
        <v>274.86261709229836</v>
      </c>
      <c r="AP18" s="76">
        <v>9.5969218100102456</v>
      </c>
      <c r="AQ18" s="76">
        <v>1121.2333450208198</v>
      </c>
      <c r="AR18" s="76">
        <v>347.8711171481628</v>
      </c>
      <c r="AS18" s="76">
        <v>744.16266877845692</v>
      </c>
      <c r="AT18" s="76">
        <v>7.5281280219963165</v>
      </c>
      <c r="AU18" s="76">
        <v>580.37180103727462</v>
      </c>
      <c r="AV18" s="76">
        <v>0</v>
      </c>
      <c r="AW18" s="76">
        <v>52762.195744029064</v>
      </c>
      <c r="AX18" s="76">
        <v>15889.876582582403</v>
      </c>
      <c r="AY18" s="76">
        <v>1765.5422699599283</v>
      </c>
      <c r="AZ18" s="76">
        <v>17655.418852542323</v>
      </c>
      <c r="BA18" s="76">
        <v>0.31669372244222438</v>
      </c>
      <c r="BB18" s="76">
        <v>469.60958203914481</v>
      </c>
      <c r="BC18" s="76">
        <v>263.34464989746357</v>
      </c>
      <c r="BD18" s="76">
        <v>7728.9852635826137</v>
      </c>
      <c r="BE18" s="76">
        <v>196.28733905725966</v>
      </c>
      <c r="BF18" s="76">
        <v>174.87841735501573</v>
      </c>
      <c r="BG18" s="76">
        <v>228.19503155773091</v>
      </c>
      <c r="BH18" s="76">
        <v>121.62856911471208</v>
      </c>
      <c r="BI18" s="76">
        <v>69.657584027411161</v>
      </c>
      <c r="BJ18" s="76">
        <v>164.85543952997679</v>
      </c>
      <c r="BK18" s="76">
        <v>12526.825374425011</v>
      </c>
      <c r="BL18" s="76">
        <v>7526.4853822831628</v>
      </c>
      <c r="BM18" s="76">
        <v>5000.3399921418422</v>
      </c>
      <c r="BN18" s="76">
        <v>37.810209895732399</v>
      </c>
      <c r="BO18" s="76">
        <v>6.0288082773364842</v>
      </c>
      <c r="BP18" s="76">
        <v>3356.4471089434101</v>
      </c>
      <c r="BQ18" s="76">
        <v>171.06963352314565</v>
      </c>
      <c r="BR18" s="76">
        <v>424.91265542574013</v>
      </c>
      <c r="BS18" s="76">
        <v>59.10151382737039</v>
      </c>
      <c r="BT18" s="76">
        <v>65.68556235830161</v>
      </c>
      <c r="BU18" s="76">
        <v>1064.254708289048</v>
      </c>
      <c r="BV18" s="76">
        <v>540.08200108489712</v>
      </c>
      <c r="BW18" s="76">
        <v>408.5766123273973</v>
      </c>
      <c r="BX18" s="76">
        <v>629.17781243614593</v>
      </c>
      <c r="BY18" s="76">
        <v>84.573726439964872</v>
      </c>
      <c r="BZ18" s="76">
        <v>10891.432669417687</v>
      </c>
      <c r="CA18" s="76">
        <v>2342.1043483943067</v>
      </c>
      <c r="CB18" s="76">
        <v>29.647575087734307</v>
      </c>
      <c r="CC18" s="76">
        <v>196.54112541518845</v>
      </c>
      <c r="CD18" s="76">
        <v>4073.9471515845048</v>
      </c>
      <c r="CE18" s="76">
        <v>0.62531117144797599</v>
      </c>
      <c r="CF18" s="76">
        <v>1991.423550468365</v>
      </c>
      <c r="CG18" s="76">
        <v>49986.961581537384</v>
      </c>
      <c r="CH18" s="76">
        <v>2738.5539869049708</v>
      </c>
      <c r="CI18" s="76"/>
      <c r="CJ18" s="94"/>
      <c r="CK18" s="29">
        <f t="shared" si="0"/>
        <v>0</v>
      </c>
      <c r="CL18" s="45">
        <f t="shared" si="1"/>
        <v>-6.4761628405831737E-5</v>
      </c>
      <c r="CM18" s="45">
        <f t="shared" si="2"/>
        <v>-2.3164209488159828E-5</v>
      </c>
      <c r="CN18" s="45">
        <f t="shared" si="3"/>
        <v>-1.1269265453355801E-4</v>
      </c>
      <c r="CO18" s="45">
        <f t="shared" si="4"/>
        <v>-4.270010291626212E-4</v>
      </c>
      <c r="CP18" s="45">
        <f t="shared" si="5"/>
        <v>-3.7947132109542628E-4</v>
      </c>
      <c r="CQ18" s="45">
        <f t="shared" si="6"/>
        <v>-4.6399684970259048E-5</v>
      </c>
      <c r="CR18" s="45">
        <f t="shared" si="7"/>
        <v>-5.4379589578847478E-4</v>
      </c>
      <c r="CS18" s="69">
        <f t="shared" si="8"/>
        <v>-0.4999993720467712</v>
      </c>
      <c r="CT18" s="62">
        <f t="shared" si="9"/>
        <v>-1.7846489951277411E-2</v>
      </c>
      <c r="CU18" s="69">
        <f t="shared" si="10"/>
        <v>-0.5006072927944144</v>
      </c>
      <c r="CV18" s="62">
        <f t="shared" si="11"/>
        <v>-0.39606741934125089</v>
      </c>
      <c r="CW18" s="69">
        <f t="shared" si="13"/>
        <v>-6.3875464520208377E-4</v>
      </c>
      <c r="CX18" s="69">
        <f t="shared" si="14"/>
        <v>-9.3222472597387659E-6</v>
      </c>
      <c r="CY18" s="62">
        <f t="shared" si="12"/>
        <v>-0.94433434593701793</v>
      </c>
    </row>
    <row r="19" spans="1:103">
      <c r="A19" s="94" t="s">
        <v>183</v>
      </c>
      <c r="B19" s="76">
        <v>60953.261856635298</v>
      </c>
      <c r="C19" s="76">
        <v>8966.5795331683512</v>
      </c>
      <c r="D19" s="76">
        <v>68815.620621592097</v>
      </c>
      <c r="E19" s="76">
        <v>24774.558188405892</v>
      </c>
      <c r="F19" s="76">
        <v>15377.972992010191</v>
      </c>
      <c r="G19" s="76">
        <v>81715.710184421914</v>
      </c>
      <c r="H19" s="76">
        <v>45331.302292639361</v>
      </c>
      <c r="I19" s="76">
        <v>342.68788745179484</v>
      </c>
      <c r="J19" s="76">
        <v>247.89551755888004</v>
      </c>
      <c r="K19" s="76">
        <v>332.88267575199961</v>
      </c>
      <c r="L19" s="76">
        <v>305.07436834025907</v>
      </c>
      <c r="M19" s="76">
        <v>1640.1295884419992</v>
      </c>
      <c r="N19" s="76">
        <v>5786.1440159137128</v>
      </c>
      <c r="O19" s="76">
        <v>47.940184314409969</v>
      </c>
      <c r="P19" s="76">
        <v>48.209457894144109</v>
      </c>
      <c r="Q19" s="76">
        <v>74.892925618766455</v>
      </c>
      <c r="R19" s="76"/>
      <c r="S19" s="94" t="s">
        <v>183</v>
      </c>
      <c r="T19" s="76">
        <v>21.604117150092648</v>
      </c>
      <c r="U19" s="76">
        <v>1205.9103132983032</v>
      </c>
      <c r="V19" s="76">
        <v>47.935407087987528</v>
      </c>
      <c r="W19" s="76">
        <v>619.96104781932263</v>
      </c>
      <c r="X19" s="76">
        <v>618.71147159657369</v>
      </c>
      <c r="Y19" s="76">
        <v>115.2648428402789</v>
      </c>
      <c r="Z19" s="76">
        <v>557.03174490680624</v>
      </c>
      <c r="AA19" s="76">
        <v>1516.5799925352383</v>
      </c>
      <c r="AB19" s="76">
        <v>48.20934678062239</v>
      </c>
      <c r="AC19" s="76">
        <v>37945.502810172839</v>
      </c>
      <c r="AD19" s="76">
        <v>166.44288123239028</v>
      </c>
      <c r="AE19" s="76">
        <v>60942.769758813891</v>
      </c>
      <c r="AF19" s="76">
        <v>1404.3246787068288</v>
      </c>
      <c r="AG19" s="76">
        <v>1051.5315462404856</v>
      </c>
      <c r="AH19" s="76">
        <v>461.52673131147827</v>
      </c>
      <c r="AI19" s="76">
        <v>298.68265925264041</v>
      </c>
      <c r="AJ19" s="76">
        <v>15.286624265654423</v>
      </c>
      <c r="AK19" s="76">
        <v>1009.4525371400173</v>
      </c>
      <c r="AL19" s="76">
        <v>1009.4525371400173</v>
      </c>
      <c r="AM19" s="76">
        <v>819.83822235320781</v>
      </c>
      <c r="AN19" s="76">
        <v>0</v>
      </c>
      <c r="AO19" s="76">
        <v>387.14946134793371</v>
      </c>
      <c r="AP19" s="76">
        <v>43.126208463764172</v>
      </c>
      <c r="AQ19" s="76">
        <v>2365.6224482614816</v>
      </c>
      <c r="AR19" s="76">
        <v>147.95807561449979</v>
      </c>
      <c r="AS19" s="76">
        <v>2910.4511798966964</v>
      </c>
      <c r="AT19" s="76">
        <v>24.825015182032551</v>
      </c>
      <c r="AU19" s="76">
        <v>8966.2090389585246</v>
      </c>
      <c r="AV19" s="76">
        <v>0</v>
      </c>
      <c r="AW19" s="76">
        <v>48325.670703219315</v>
      </c>
      <c r="AX19" s="76">
        <v>61929.091419282631</v>
      </c>
      <c r="AY19" s="76">
        <v>6881.0042681031955</v>
      </c>
      <c r="AZ19" s="76">
        <v>68810.095687385809</v>
      </c>
      <c r="BA19" s="76">
        <v>0.75310797155783904</v>
      </c>
      <c r="BB19" s="76">
        <v>1868.8978666837406</v>
      </c>
      <c r="BC19" s="76">
        <v>247.47913841542771</v>
      </c>
      <c r="BD19" s="76">
        <v>16890.738530031886</v>
      </c>
      <c r="BE19" s="76">
        <v>176.87332906750015</v>
      </c>
      <c r="BF19" s="76">
        <v>194.33738564724911</v>
      </c>
      <c r="BG19" s="76">
        <v>584.47832018717145</v>
      </c>
      <c r="BH19" s="76">
        <v>149.91420369770233</v>
      </c>
      <c r="BI19" s="76">
        <v>170.01830297695648</v>
      </c>
      <c r="BJ19" s="76">
        <v>314.91545606607264</v>
      </c>
      <c r="BK19" s="76">
        <v>24771.799619854239</v>
      </c>
      <c r="BL19" s="76">
        <v>15375.891894648457</v>
      </c>
      <c r="BM19" s="76">
        <v>9395.9077252057723</v>
      </c>
      <c r="BN19" s="76">
        <v>23.481358775054741</v>
      </c>
      <c r="BO19" s="76">
        <v>5.8115031757149769</v>
      </c>
      <c r="BP19" s="76">
        <v>5846.0293739667286</v>
      </c>
      <c r="BQ19" s="76">
        <v>379.40343635143074</v>
      </c>
      <c r="BR19" s="76">
        <v>1110.8282844094647</v>
      </c>
      <c r="BS19" s="76">
        <v>209.34710991032682</v>
      </c>
      <c r="BT19" s="76">
        <v>112.83570807619184</v>
      </c>
      <c r="BU19" s="76">
        <v>2781.3022305869263</v>
      </c>
      <c r="BV19" s="76">
        <v>1638.4204679273555</v>
      </c>
      <c r="BW19" s="76">
        <v>889.16622986877223</v>
      </c>
      <c r="BX19" s="76">
        <v>2155.1475527003845</v>
      </c>
      <c r="BY19" s="76">
        <v>24.52297076938531</v>
      </c>
      <c r="BZ19" s="76">
        <v>81713.001536344935</v>
      </c>
      <c r="CA19" s="76">
        <v>5571.2201652554313</v>
      </c>
      <c r="CB19" s="76">
        <v>0.1587621723044369</v>
      </c>
      <c r="CC19" s="76">
        <v>2704.8290817878269</v>
      </c>
      <c r="CD19" s="76">
        <v>3513.5500938261066</v>
      </c>
      <c r="CE19" s="76">
        <v>4.8893710570082236</v>
      </c>
      <c r="CF19" s="76">
        <v>3332.390481093305</v>
      </c>
      <c r="CG19" s="76">
        <v>45327.96915987369</v>
      </c>
      <c r="CH19" s="76">
        <v>1541.015919718636</v>
      </c>
      <c r="CI19" s="76"/>
      <c r="CJ19" s="94"/>
      <c r="CK19" s="29">
        <f t="shared" si="0"/>
        <v>0</v>
      </c>
      <c r="CL19" s="45">
        <f t="shared" si="1"/>
        <v>-1.7213349215148904E-4</v>
      </c>
      <c r="CM19" s="45">
        <f t="shared" si="2"/>
        <v>-4.1319458379427333E-5</v>
      </c>
      <c r="CN19" s="45">
        <f t="shared" si="3"/>
        <v>-8.0286047795307476E-5</v>
      </c>
      <c r="CO19" s="45">
        <f t="shared" si="4"/>
        <v>-1.1134683132086145E-4</v>
      </c>
      <c r="CP19" s="45">
        <f t="shared" si="5"/>
        <v>-1.353297578825775E-4</v>
      </c>
      <c r="CQ19" s="45">
        <f t="shared" si="6"/>
        <v>-3.3147213318789871E-5</v>
      </c>
      <c r="CR19" s="45">
        <f t="shared" si="7"/>
        <v>-7.3528281719182221E-5</v>
      </c>
      <c r="CS19" s="69">
        <f t="shared" si="8"/>
        <v>-0.49999536366262681</v>
      </c>
      <c r="CT19" s="62">
        <f t="shared" si="9"/>
        <v>2.3088736449144851</v>
      </c>
      <c r="CU19" s="69">
        <f t="shared" si="10"/>
        <v>-0.50013814266225576</v>
      </c>
      <c r="CV19" s="62">
        <f t="shared" si="11"/>
        <v>-0.49699641559352103</v>
      </c>
      <c r="CW19" s="69">
        <f t="shared" si="13"/>
        <v>-9.9649729986637877E-5</v>
      </c>
      <c r="CX19" s="69">
        <f t="shared" si="14"/>
        <v>-2.3048075330496713E-6</v>
      </c>
      <c r="CY19" s="62">
        <f t="shared" si="12"/>
        <v>-0.66852656673607136</v>
      </c>
    </row>
    <row r="20" spans="1:103">
      <c r="A20" s="94" t="s">
        <v>184</v>
      </c>
      <c r="B20" s="76">
        <v>6294.1621608700052</v>
      </c>
      <c r="C20" s="76">
        <v>345.18374260000024</v>
      </c>
      <c r="D20" s="76">
        <v>4798.7587951100022</v>
      </c>
      <c r="E20" s="76">
        <v>1716.6148155046999</v>
      </c>
      <c r="F20" s="76">
        <v>1395.6831441107281</v>
      </c>
      <c r="G20" s="76">
        <v>1624.9686296373975</v>
      </c>
      <c r="H20" s="76">
        <v>2362.2417866770002</v>
      </c>
      <c r="I20" s="76">
        <v>97.026131679620917</v>
      </c>
      <c r="J20" s="76">
        <v>11.737868479777704</v>
      </c>
      <c r="K20" s="76">
        <v>6.3150746400000006</v>
      </c>
      <c r="L20" s="76">
        <v>53.499765221110238</v>
      </c>
      <c r="M20" s="76">
        <v>317.16809069800036</v>
      </c>
      <c r="N20" s="76">
        <v>538.27679594919994</v>
      </c>
      <c r="O20" s="76">
        <v>11.134891288758395</v>
      </c>
      <c r="P20" s="76"/>
      <c r="Q20" s="76">
        <v>2.3145567824483031</v>
      </c>
      <c r="R20" s="76"/>
      <c r="S20" s="94" t="s">
        <v>184</v>
      </c>
      <c r="T20" s="76">
        <v>3.9492658607265261</v>
      </c>
      <c r="U20" s="76">
        <v>32.371150571688467</v>
      </c>
      <c r="V20" s="76">
        <v>11.134945711515998</v>
      </c>
      <c r="W20" s="76">
        <v>18.085789144115829</v>
      </c>
      <c r="X20" s="76">
        <v>17.799308907341253</v>
      </c>
      <c r="Y20" s="76">
        <v>12.057534338795305</v>
      </c>
      <c r="Z20" s="76">
        <v>14.375031181096851</v>
      </c>
      <c r="AA20" s="76">
        <v>61.299805358202796</v>
      </c>
      <c r="AB20" s="76">
        <v>0</v>
      </c>
      <c r="AC20" s="76">
        <v>1424.1642412992746</v>
      </c>
      <c r="AD20" s="76">
        <v>3.1575632425304714</v>
      </c>
      <c r="AE20" s="76">
        <v>6293.6427559979375</v>
      </c>
      <c r="AF20" s="76">
        <v>62.963377013806365</v>
      </c>
      <c r="AG20" s="76">
        <v>84.685612079889069</v>
      </c>
      <c r="AH20" s="76">
        <v>11.732926648749446</v>
      </c>
      <c r="AI20" s="76">
        <v>39.354159103408342</v>
      </c>
      <c r="AJ20" s="76">
        <v>2.2801123717283658</v>
      </c>
      <c r="AK20" s="76">
        <v>34.930611661370271</v>
      </c>
      <c r="AL20" s="76">
        <v>34.930611661370271</v>
      </c>
      <c r="AM20" s="76">
        <v>158.58410715000863</v>
      </c>
      <c r="AN20" s="76">
        <v>0</v>
      </c>
      <c r="AO20" s="76">
        <v>37.071394638995436</v>
      </c>
      <c r="AP20" s="76">
        <v>4.45786761440894</v>
      </c>
      <c r="AQ20" s="76">
        <v>226.85927115431437</v>
      </c>
      <c r="AR20" s="76">
        <v>18.672226138516397</v>
      </c>
      <c r="AS20" s="76">
        <v>188.44179300606851</v>
      </c>
      <c r="AT20" s="76">
        <v>4.8366360597337934</v>
      </c>
      <c r="AU20" s="76">
        <v>345.17966591819771</v>
      </c>
      <c r="AV20" s="76">
        <v>0</v>
      </c>
      <c r="AW20" s="76">
        <v>2508.6092477278598</v>
      </c>
      <c r="AX20" s="76">
        <v>4318.6711323489662</v>
      </c>
      <c r="AY20" s="76">
        <v>479.8528943710499</v>
      </c>
      <c r="AZ20" s="76">
        <v>4798.5240267200161</v>
      </c>
      <c r="BA20" s="76">
        <v>1.8856692631406529E-2</v>
      </c>
      <c r="BB20" s="76">
        <v>62.028565269707805</v>
      </c>
      <c r="BC20" s="76">
        <v>3.8791061062517604</v>
      </c>
      <c r="BD20" s="76">
        <v>786.06418549711429</v>
      </c>
      <c r="BE20" s="76">
        <v>17.363780658851283</v>
      </c>
      <c r="BF20" s="76">
        <v>24.422831867810878</v>
      </c>
      <c r="BG20" s="76">
        <v>61.267532520930118</v>
      </c>
      <c r="BH20" s="76">
        <v>6.0745462144987039</v>
      </c>
      <c r="BI20" s="76">
        <v>1.4840039387776534</v>
      </c>
      <c r="BJ20" s="76">
        <v>60.65500815158984</v>
      </c>
      <c r="BK20" s="76">
        <v>1716.4683710371091</v>
      </c>
      <c r="BL20" s="76">
        <v>1395.5372799366169</v>
      </c>
      <c r="BM20" s="76">
        <v>320.9310911004921</v>
      </c>
      <c r="BN20" s="76">
        <v>1.1823317796259891</v>
      </c>
      <c r="BO20" s="76">
        <v>0.1293757169155135</v>
      </c>
      <c r="BP20" s="76">
        <v>174.08468382964887</v>
      </c>
      <c r="BQ20" s="76">
        <v>79.274433585211341</v>
      </c>
      <c r="BR20" s="76">
        <v>176.38664836830444</v>
      </c>
      <c r="BS20" s="76">
        <v>18.455549653047612</v>
      </c>
      <c r="BT20" s="76">
        <v>10.255898199374982</v>
      </c>
      <c r="BU20" s="76">
        <v>441.44068464535928</v>
      </c>
      <c r="BV20" s="76">
        <v>39.634617840956317</v>
      </c>
      <c r="BW20" s="76">
        <v>88.094051643270063</v>
      </c>
      <c r="BX20" s="76">
        <v>230.72983136846358</v>
      </c>
      <c r="BY20" s="76">
        <v>0.35698168868532931</v>
      </c>
      <c r="BZ20" s="76">
        <v>1624.7960457547235</v>
      </c>
      <c r="CA20" s="76">
        <v>242.13733956365468</v>
      </c>
      <c r="CB20" s="76">
        <v>6.9757413467682952</v>
      </c>
      <c r="CC20" s="76">
        <v>247.16255972142599</v>
      </c>
      <c r="CD20" s="76">
        <v>127.08917748508567</v>
      </c>
      <c r="CE20" s="76">
        <v>0.84453812248218407</v>
      </c>
      <c r="CF20" s="76">
        <v>164.07630586180349</v>
      </c>
      <c r="CG20" s="76">
        <v>2362.105327799733</v>
      </c>
      <c r="CH20" s="76">
        <v>103.6785112184311</v>
      </c>
      <c r="CI20" s="76"/>
      <c r="CJ20" s="94"/>
      <c r="CK20" s="29">
        <f t="shared" si="0"/>
        <v>0</v>
      </c>
      <c r="CL20" s="45">
        <f t="shared" si="1"/>
        <v>-8.2521685776833966E-5</v>
      </c>
      <c r="CM20" s="45">
        <f t="shared" si="2"/>
        <v>-1.1810179042106484E-5</v>
      </c>
      <c r="CN20" s="45">
        <f t="shared" si="3"/>
        <v>-4.8922731900040801E-5</v>
      </c>
      <c r="CO20" s="45">
        <f t="shared" si="4"/>
        <v>-8.5310033601043099E-5</v>
      </c>
      <c r="CP20" s="45">
        <f t="shared" si="5"/>
        <v>-1.0451095202140412E-4</v>
      </c>
      <c r="CQ20" s="45">
        <f t="shared" si="6"/>
        <v>-1.0620751657985728E-4</v>
      </c>
      <c r="CR20" s="45">
        <f t="shared" si="7"/>
        <v>-5.7766685034861839E-5</v>
      </c>
      <c r="CS20" s="69">
        <f t="shared" si="8"/>
        <v>-0.49999589513474524</v>
      </c>
      <c r="CT20" s="62">
        <f t="shared" si="9"/>
        <v>-0.34708850558493376</v>
      </c>
      <c r="CU20" s="69">
        <f t="shared" si="10"/>
        <v>-0.49999980514745879</v>
      </c>
      <c r="CV20" s="62">
        <f t="shared" si="11"/>
        <v>-0.64991655887047972</v>
      </c>
      <c r="CW20" s="69">
        <f t="shared" si="13"/>
        <v>4.8875876910027604E-6</v>
      </c>
      <c r="CX20" s="69" t="e">
        <f t="shared" si="14"/>
        <v>#DIV/0!</v>
      </c>
      <c r="CY20" s="62">
        <f t="shared" si="12"/>
        <v>1.0896597121361926</v>
      </c>
    </row>
    <row r="21" spans="1:103">
      <c r="A21" s="94" t="s">
        <v>185</v>
      </c>
      <c r="B21" s="76">
        <v>5556.519063946168</v>
      </c>
      <c r="C21" s="76">
        <v>276.94833412214405</v>
      </c>
      <c r="D21" s="76">
        <v>7475.6189977930753</v>
      </c>
      <c r="E21" s="76">
        <v>1407.4353852612107</v>
      </c>
      <c r="F21" s="76">
        <v>1047.9471272548917</v>
      </c>
      <c r="G21" s="76">
        <v>9505.4533504510164</v>
      </c>
      <c r="H21" s="76">
        <v>1851.0077117002281</v>
      </c>
      <c r="I21" s="76">
        <v>10.188056223346235</v>
      </c>
      <c r="J21" s="76">
        <v>10.761490129443892</v>
      </c>
      <c r="K21" s="76">
        <v>0.14432314582399997</v>
      </c>
      <c r="L21" s="76">
        <v>38.107381541076371</v>
      </c>
      <c r="M21" s="76">
        <v>49.269891034077617</v>
      </c>
      <c r="N21" s="76">
        <v>28.089833039965001</v>
      </c>
      <c r="O21" s="76">
        <v>3.1742789743256203</v>
      </c>
      <c r="P21" s="76">
        <v>0.11566232495247457</v>
      </c>
      <c r="Q21" s="76">
        <v>0.93032094276341859</v>
      </c>
      <c r="R21" s="76"/>
      <c r="S21" s="94" t="s">
        <v>185</v>
      </c>
      <c r="T21" s="76">
        <v>5.7748920552155019</v>
      </c>
      <c r="U21" s="76">
        <v>46.528699600982826</v>
      </c>
      <c r="V21" s="76">
        <v>3.1732959405004748</v>
      </c>
      <c r="W21" s="76">
        <v>19.027765918274714</v>
      </c>
      <c r="X21" s="76">
        <v>18.608734049017492</v>
      </c>
      <c r="Y21" s="76">
        <v>17.927408136061381</v>
      </c>
      <c r="Z21" s="76">
        <v>9.4658647286658031</v>
      </c>
      <c r="AA21" s="76">
        <v>50.932983309410631</v>
      </c>
      <c r="AB21" s="76">
        <v>0.11561316207143645</v>
      </c>
      <c r="AC21" s="76">
        <v>698.70667123127259</v>
      </c>
      <c r="AD21" s="76">
        <v>7.2162236434134122E-2</v>
      </c>
      <c r="AE21" s="76">
        <v>5556.0719744484386</v>
      </c>
      <c r="AF21" s="76">
        <v>37.010840386216991</v>
      </c>
      <c r="AG21" s="76">
        <v>83.412485740887661</v>
      </c>
      <c r="AH21" s="76">
        <v>14.045025863007838</v>
      </c>
      <c r="AI21" s="76">
        <v>15.65586703357326</v>
      </c>
      <c r="AJ21" s="76">
        <v>3.3306486518541991</v>
      </c>
      <c r="AK21" s="76">
        <v>65.143463037205507</v>
      </c>
      <c r="AL21" s="76">
        <v>65.143463037205507</v>
      </c>
      <c r="AM21" s="76">
        <v>24.634624962487262</v>
      </c>
      <c r="AN21" s="76">
        <v>0</v>
      </c>
      <c r="AO21" s="76">
        <v>65.372295009236169</v>
      </c>
      <c r="AP21" s="76">
        <v>3.3945080785567869</v>
      </c>
      <c r="AQ21" s="76">
        <v>119.17145173543973</v>
      </c>
      <c r="AR21" s="76">
        <v>30.803117239423067</v>
      </c>
      <c r="AS21" s="76">
        <v>89.584209495017447</v>
      </c>
      <c r="AT21" s="76">
        <v>3.3956149622253791</v>
      </c>
      <c r="AU21" s="76">
        <v>276.81200954160408</v>
      </c>
      <c r="AV21" s="76">
        <v>0</v>
      </c>
      <c r="AW21" s="76">
        <v>2028.8871430854801</v>
      </c>
      <c r="AX21" s="76">
        <v>6727.5674314764965</v>
      </c>
      <c r="AY21" s="76">
        <v>747.50857535408943</v>
      </c>
      <c r="AZ21" s="76">
        <v>7475.0760068305881</v>
      </c>
      <c r="BA21" s="76">
        <v>2.5538718307243295E-2</v>
      </c>
      <c r="BB21" s="76">
        <v>75.951976514161998</v>
      </c>
      <c r="BC21" s="76">
        <v>16.458765626636239</v>
      </c>
      <c r="BD21" s="76">
        <v>666.22611075083921</v>
      </c>
      <c r="BE21" s="76">
        <v>78.224168660527042</v>
      </c>
      <c r="BF21" s="76">
        <v>16.467987002452666</v>
      </c>
      <c r="BG21" s="76">
        <v>51.777152893841922</v>
      </c>
      <c r="BH21" s="76">
        <v>10.51617597579328</v>
      </c>
      <c r="BI21" s="76">
        <v>14.136946545743188</v>
      </c>
      <c r="BJ21" s="76">
        <v>20.372545566890981</v>
      </c>
      <c r="BK21" s="76">
        <v>1407.35788489733</v>
      </c>
      <c r="BL21" s="76">
        <v>1047.7544198896412</v>
      </c>
      <c r="BM21" s="76">
        <v>359.6034650076885</v>
      </c>
      <c r="BN21" s="76">
        <v>3.2643279945104773</v>
      </c>
      <c r="BO21" s="76">
        <v>0.37793739777443403</v>
      </c>
      <c r="BP21" s="76">
        <v>344.3859736569716</v>
      </c>
      <c r="BQ21" s="76">
        <v>52.398094069015841</v>
      </c>
      <c r="BR21" s="76">
        <v>52.389212662246415</v>
      </c>
      <c r="BS21" s="76">
        <v>12.77054564603691</v>
      </c>
      <c r="BT21" s="76">
        <v>13.213962533331115</v>
      </c>
      <c r="BU21" s="76">
        <v>132.83258174462776</v>
      </c>
      <c r="BV21" s="76">
        <v>56.317503817175002</v>
      </c>
      <c r="BW21" s="76">
        <v>39.986877189437706</v>
      </c>
      <c r="BX21" s="76">
        <v>185.57478528084161</v>
      </c>
      <c r="BY21" s="76">
        <v>2.6063794429621314</v>
      </c>
      <c r="BZ21" s="76">
        <v>9505.4095972539508</v>
      </c>
      <c r="CA21" s="76">
        <v>69.762149965972</v>
      </c>
      <c r="CB21" s="76">
        <v>190.51382935202301</v>
      </c>
      <c r="CC21" s="76">
        <v>25.202634725700282</v>
      </c>
      <c r="CD21" s="76">
        <v>244.73120149082183</v>
      </c>
      <c r="CE21" s="76">
        <v>0.59232444302981768</v>
      </c>
      <c r="CF21" s="76">
        <v>124.36809654660978</v>
      </c>
      <c r="CG21" s="76">
        <v>1849.7906400568795</v>
      </c>
      <c r="CH21" s="76">
        <v>46.76448407487274</v>
      </c>
      <c r="CI21" s="76"/>
      <c r="CJ21" s="94"/>
      <c r="CK21" s="29">
        <f t="shared" si="0"/>
        <v>0</v>
      </c>
      <c r="CL21" s="45">
        <f t="shared" si="1"/>
        <v>-8.0462154918240592E-5</v>
      </c>
      <c r="CM21" s="45">
        <f t="shared" si="2"/>
        <v>-4.9223831214611645E-4</v>
      </c>
      <c r="CN21" s="45">
        <f t="shared" si="3"/>
        <v>-7.2634916606576362E-5</v>
      </c>
      <c r="CO21" s="45">
        <f t="shared" si="4"/>
        <v>-5.5064953384244503E-5</v>
      </c>
      <c r="CP21" s="45">
        <f t="shared" si="5"/>
        <v>-1.8389035118145477E-4</v>
      </c>
      <c r="CQ21" s="45">
        <f t="shared" si="6"/>
        <v>-4.6029574237531978E-6</v>
      </c>
      <c r="CR21" s="45">
        <f t="shared" si="7"/>
        <v>-6.5751840776000138E-4</v>
      </c>
      <c r="CS21" s="69">
        <f t="shared" si="8"/>
        <v>-0.49999540252445057</v>
      </c>
      <c r="CT21" s="62">
        <f t="shared" si="9"/>
        <v>0.70947098443346579</v>
      </c>
      <c r="CU21" s="69">
        <f t="shared" si="10"/>
        <v>-0.50000650609418484</v>
      </c>
      <c r="CV21" s="62">
        <f t="shared" si="11"/>
        <v>2.1892040571249001</v>
      </c>
      <c r="CW21" s="69">
        <f t="shared" si="13"/>
        <v>-3.0968728114212971E-4</v>
      </c>
      <c r="CX21" s="69">
        <f t="shared" si="14"/>
        <v>-4.2505527239162594E-4</v>
      </c>
      <c r="CY21" s="62">
        <f t="shared" si="12"/>
        <v>2.6499392909924926</v>
      </c>
    </row>
    <row r="22" spans="1:103">
      <c r="A22" s="94" t="s">
        <v>186</v>
      </c>
      <c r="B22" s="76">
        <v>2480.0955614537115</v>
      </c>
      <c r="C22" s="76">
        <v>114.81876548239812</v>
      </c>
      <c r="D22" s="76">
        <v>3399.1570780594084</v>
      </c>
      <c r="E22" s="76">
        <v>935.82481227687629</v>
      </c>
      <c r="F22" s="76">
        <v>785.10578206972832</v>
      </c>
      <c r="G22" s="76">
        <v>509.6039008944831</v>
      </c>
      <c r="H22" s="76">
        <v>5766.5451256016959</v>
      </c>
      <c r="I22" s="76">
        <v>2.0049623004860542</v>
      </c>
      <c r="J22" s="76">
        <v>2.5363184825711214</v>
      </c>
      <c r="K22" s="76">
        <v>1.8769999999999996</v>
      </c>
      <c r="L22" s="76">
        <v>33.288345459884482</v>
      </c>
      <c r="M22" s="76">
        <v>16.846012399999999</v>
      </c>
      <c r="N22" s="76">
        <v>33.766207837170008</v>
      </c>
      <c r="O22" s="76">
        <v>0.96261546118969221</v>
      </c>
      <c r="P22" s="76">
        <v>1.7309592780717958E-2</v>
      </c>
      <c r="Q22" s="76">
        <v>0.20530051967595281</v>
      </c>
      <c r="R22" s="76"/>
      <c r="S22" s="94" t="s">
        <v>330</v>
      </c>
      <c r="T22" s="76">
        <v>3.0214664632664783</v>
      </c>
      <c r="U22" s="76">
        <v>364.12150236041589</v>
      </c>
      <c r="V22" s="76">
        <v>0.962580032734765</v>
      </c>
      <c r="W22" s="76">
        <v>17.301349196248715</v>
      </c>
      <c r="X22" s="76">
        <v>15.878959811088666</v>
      </c>
      <c r="Y22" s="76">
        <v>12.980445828139663</v>
      </c>
      <c r="Z22" s="76">
        <v>1.3419190079307217</v>
      </c>
      <c r="AA22" s="76">
        <v>81.029973172622718</v>
      </c>
      <c r="AB22" s="76">
        <v>1.7309350767110585E-2</v>
      </c>
      <c r="AC22" s="76">
        <v>6935.925332469792</v>
      </c>
      <c r="AD22" s="76">
        <v>0.93848520691919957</v>
      </c>
      <c r="AE22" s="76">
        <v>2479.7686573918213</v>
      </c>
      <c r="AF22" s="76">
        <v>72.535587299654651</v>
      </c>
      <c r="AG22" s="76">
        <v>142.88254999869096</v>
      </c>
      <c r="AH22" s="76">
        <v>9.805051591977703</v>
      </c>
      <c r="AI22" s="76">
        <v>45.310015660119973</v>
      </c>
      <c r="AJ22" s="76">
        <v>1.9776614429471377</v>
      </c>
      <c r="AK22" s="76">
        <v>86.911796811166226</v>
      </c>
      <c r="AL22" s="76">
        <v>86.911796811166226</v>
      </c>
      <c r="AM22" s="76">
        <v>8.3438079917216061</v>
      </c>
      <c r="AN22" s="76">
        <v>0</v>
      </c>
      <c r="AO22" s="76">
        <v>91.437390829546288</v>
      </c>
      <c r="AP22" s="76">
        <v>1.5950732064745659</v>
      </c>
      <c r="AQ22" s="76">
        <v>152.15097564538246</v>
      </c>
      <c r="AR22" s="76">
        <v>161.05793674339563</v>
      </c>
      <c r="AS22" s="76">
        <v>56.333864256727274</v>
      </c>
      <c r="AT22" s="76">
        <v>1.7907294405645473</v>
      </c>
      <c r="AU22" s="76">
        <v>114.71597309038397</v>
      </c>
      <c r="AV22" s="76">
        <v>0</v>
      </c>
      <c r="AW22" s="76">
        <v>6342.8911250626925</v>
      </c>
      <c r="AX22" s="76">
        <v>3058.6877267371015</v>
      </c>
      <c r="AY22" s="76">
        <v>339.85401941147643</v>
      </c>
      <c r="AZ22" s="76">
        <v>3398.5417461485777</v>
      </c>
      <c r="BA22" s="76">
        <v>5.4724248202196894E-2</v>
      </c>
      <c r="BB22" s="76">
        <v>110.80849083249278</v>
      </c>
      <c r="BC22" s="76">
        <v>16.104730115687548</v>
      </c>
      <c r="BD22" s="76">
        <v>2958.2062358327867</v>
      </c>
      <c r="BE22" s="76">
        <v>15.834777123739908</v>
      </c>
      <c r="BF22" s="76">
        <v>12.194143953438378</v>
      </c>
      <c r="BG22" s="76">
        <v>45.93334535954623</v>
      </c>
      <c r="BH22" s="76">
        <v>12.549722722708156</v>
      </c>
      <c r="BI22" s="76">
        <v>4.8719835789833299</v>
      </c>
      <c r="BJ22" s="76">
        <v>5.9896305625644128</v>
      </c>
      <c r="BK22" s="76">
        <v>935.25841503563231</v>
      </c>
      <c r="BL22" s="76">
        <v>784.6071441450199</v>
      </c>
      <c r="BM22" s="76">
        <v>150.65127089061232</v>
      </c>
      <c r="BN22" s="76">
        <v>0.76849746281078479</v>
      </c>
      <c r="BO22" s="76">
        <v>0.27089863974823236</v>
      </c>
      <c r="BP22" s="76">
        <v>268.5169066728397</v>
      </c>
      <c r="BQ22" s="76">
        <v>9.7773629966324389</v>
      </c>
      <c r="BR22" s="76">
        <v>69.915477568301881</v>
      </c>
      <c r="BS22" s="76">
        <v>14.583111637317648</v>
      </c>
      <c r="BT22" s="76">
        <v>8.7377638945749787</v>
      </c>
      <c r="BU22" s="76">
        <v>176.13213988106071</v>
      </c>
      <c r="BV22" s="76">
        <v>88.837471851108631</v>
      </c>
      <c r="BW22" s="76">
        <v>44.74709516030358</v>
      </c>
      <c r="BX22" s="76">
        <v>70.180469813985013</v>
      </c>
      <c r="BY22" s="76">
        <v>7.4990870007771218</v>
      </c>
      <c r="BZ22" s="76">
        <v>509.57195983266962</v>
      </c>
      <c r="CA22" s="76">
        <v>1329.6135399210254</v>
      </c>
      <c r="CB22" s="76">
        <v>2.7884785626944888</v>
      </c>
      <c r="CC22" s="76">
        <v>21.611010359431365</v>
      </c>
      <c r="CD22" s="76">
        <v>719.52857545832899</v>
      </c>
      <c r="CE22" s="76">
        <v>4.491264590849732E-3</v>
      </c>
      <c r="CF22" s="76">
        <v>517.43190960355366</v>
      </c>
      <c r="CG22" s="76">
        <v>5765.2243940982262</v>
      </c>
      <c r="CH22" s="76">
        <v>499.99293740942096</v>
      </c>
      <c r="CI22" s="76"/>
      <c r="CJ22" s="94"/>
      <c r="CK22" s="29">
        <f t="shared" si="0"/>
        <v>0</v>
      </c>
      <c r="CL22" s="45">
        <f t="shared" si="1"/>
        <v>-1.318110749323719E-4</v>
      </c>
      <c r="CM22" s="45">
        <f t="shared" si="2"/>
        <v>-8.9525777064647176E-4</v>
      </c>
      <c r="CN22" s="45">
        <f t="shared" si="3"/>
        <v>-1.8102485313271078E-4</v>
      </c>
      <c r="CO22" s="45">
        <f t="shared" si="4"/>
        <v>-6.052385380399595E-4</v>
      </c>
      <c r="CP22" s="45">
        <f t="shared" si="5"/>
        <v>-6.3512196202897503E-4</v>
      </c>
      <c r="CQ22" s="45">
        <f t="shared" si="6"/>
        <v>-6.2678212936398804E-5</v>
      </c>
      <c r="CR22" s="45">
        <f t="shared" si="7"/>
        <v>-2.2903341163603211E-4</v>
      </c>
      <c r="CS22" s="69">
        <f t="shared" si="8"/>
        <v>-0.50000788123644124</v>
      </c>
      <c r="CT22" s="62">
        <f t="shared" si="9"/>
        <v>1.6108776393198314</v>
      </c>
      <c r="CU22" s="69">
        <f t="shared" si="10"/>
        <v>-0.50470130297888138</v>
      </c>
      <c r="CV22" s="62">
        <f t="shared" si="11"/>
        <v>0.66835033795872922</v>
      </c>
      <c r="CW22" s="69">
        <f t="shared" si="13"/>
        <v>-3.6804369299683961E-5</v>
      </c>
      <c r="CX22" s="69">
        <f t="shared" si="14"/>
        <v>-1.3981473188829507E-5</v>
      </c>
      <c r="CY22" s="62">
        <f t="shared" si="12"/>
        <v>7.7224788490114014</v>
      </c>
    </row>
    <row r="23" spans="1:103">
      <c r="A23" s="94" t="s">
        <v>187</v>
      </c>
      <c r="B23" s="76">
        <v>57190.832736379831</v>
      </c>
      <c r="C23" s="76">
        <v>645.87154695976085</v>
      </c>
      <c r="D23" s="76">
        <v>33432.943930594818</v>
      </c>
      <c r="E23" s="76">
        <v>9956.9324396819084</v>
      </c>
      <c r="F23" s="76">
        <v>7211.7686290978581</v>
      </c>
      <c r="G23" s="76">
        <v>14575.595983530688</v>
      </c>
      <c r="H23" s="76">
        <v>19921.725734796899</v>
      </c>
      <c r="I23" s="76">
        <v>29.367925472964238</v>
      </c>
      <c r="J23" s="76">
        <v>56.274965713544717</v>
      </c>
      <c r="K23" s="76">
        <v>29.774500799999998</v>
      </c>
      <c r="L23" s="76">
        <v>170.92706926346531</v>
      </c>
      <c r="M23" s="76">
        <v>961.47424142900024</v>
      </c>
      <c r="N23" s="76">
        <v>374.98120165875014</v>
      </c>
      <c r="O23" s="76">
        <v>6.9168853485593464</v>
      </c>
      <c r="P23" s="76">
        <v>2.1409355450342651</v>
      </c>
      <c r="Q23" s="76">
        <v>4.6796977945470628</v>
      </c>
      <c r="R23" s="76"/>
      <c r="S23" s="94" t="s">
        <v>187</v>
      </c>
      <c r="T23" s="76">
        <v>20.817090876936824</v>
      </c>
      <c r="U23" s="76">
        <v>830.41426706479615</v>
      </c>
      <c r="V23" s="76">
        <v>6.9166557583282744</v>
      </c>
      <c r="W23" s="76">
        <v>103.6384571783891</v>
      </c>
      <c r="X23" s="76">
        <v>45.847824062200857</v>
      </c>
      <c r="Y23" s="76">
        <v>101.86689022061439</v>
      </c>
      <c r="Z23" s="76">
        <v>54.818924311755488</v>
      </c>
      <c r="AA23" s="76">
        <v>533.86778698760315</v>
      </c>
      <c r="AB23" s="76">
        <v>2.1409234084497069</v>
      </c>
      <c r="AC23" s="76">
        <v>5406.0058579065244</v>
      </c>
      <c r="AD23" s="76">
        <v>14.887260826053502</v>
      </c>
      <c r="AE23" s="76">
        <v>57181.250491027458</v>
      </c>
      <c r="AF23" s="76">
        <v>299.31344284071662</v>
      </c>
      <c r="AG23" s="76">
        <v>414.97050167814689</v>
      </c>
      <c r="AH23" s="76">
        <v>49.708982357486477</v>
      </c>
      <c r="AI23" s="76">
        <v>379.30216147539636</v>
      </c>
      <c r="AJ23" s="76">
        <v>12.833321802264969</v>
      </c>
      <c r="AK23" s="76">
        <v>281.34334443937496</v>
      </c>
      <c r="AL23" s="76">
        <v>281.34334443937496</v>
      </c>
      <c r="AM23" s="76">
        <v>480.693966197961</v>
      </c>
      <c r="AN23" s="76">
        <v>0</v>
      </c>
      <c r="AO23" s="76">
        <v>816.83308186456031</v>
      </c>
      <c r="AP23" s="76">
        <v>12.73754758421639</v>
      </c>
      <c r="AQ23" s="76">
        <v>1205.7985017476246</v>
      </c>
      <c r="AR23" s="76">
        <v>459.66816866322279</v>
      </c>
      <c r="AS23" s="76">
        <v>278.7196419146747</v>
      </c>
      <c r="AT23" s="76">
        <v>8.9371296059268381</v>
      </c>
      <c r="AU23" s="76">
        <v>645.74514353919164</v>
      </c>
      <c r="AV23" s="76">
        <v>0</v>
      </c>
      <c r="AW23" s="76">
        <v>21466.443848293351</v>
      </c>
      <c r="AX23" s="76">
        <v>30084.047777374195</v>
      </c>
      <c r="AY23" s="76">
        <v>3342.6528594325009</v>
      </c>
      <c r="AZ23" s="76">
        <v>33426.700636806694</v>
      </c>
      <c r="BA23" s="76">
        <v>0.24180130513327944</v>
      </c>
      <c r="BB23" s="76">
        <v>555.41232937365555</v>
      </c>
      <c r="BC23" s="76">
        <v>92.064270624845221</v>
      </c>
      <c r="BD23" s="76">
        <v>7119.4892403426802</v>
      </c>
      <c r="BE23" s="76">
        <v>189.8106125366931</v>
      </c>
      <c r="BF23" s="76">
        <v>558.18155497621763</v>
      </c>
      <c r="BG23" s="76">
        <v>238.73535763862924</v>
      </c>
      <c r="BH23" s="76">
        <v>259.01918766028945</v>
      </c>
      <c r="BI23" s="76">
        <v>56.061608951261441</v>
      </c>
      <c r="BJ23" s="76">
        <v>132.20642819590302</v>
      </c>
      <c r="BK23" s="76">
        <v>9992.9477770173107</v>
      </c>
      <c r="BL23" s="76">
        <v>7206.9813403104627</v>
      </c>
      <c r="BM23" s="76">
        <v>2785.9664367068453</v>
      </c>
      <c r="BN23" s="76">
        <v>10.573237398799598</v>
      </c>
      <c r="BO23" s="76">
        <v>14.700882543874716</v>
      </c>
      <c r="BP23" s="76">
        <v>2195.6127007742634</v>
      </c>
      <c r="BQ23" s="76">
        <v>195.90863972728832</v>
      </c>
      <c r="BR23" s="76">
        <v>457.75184893697514</v>
      </c>
      <c r="BS23" s="76">
        <v>69.776325371561498</v>
      </c>
      <c r="BT23" s="76">
        <v>72.250275761338528</v>
      </c>
      <c r="BU23" s="76">
        <v>1152.5439840458112</v>
      </c>
      <c r="BV23" s="76">
        <v>422.7551671830239</v>
      </c>
      <c r="BW23" s="76">
        <v>302.52724153254252</v>
      </c>
      <c r="BX23" s="76">
        <v>1182.7180998724627</v>
      </c>
      <c r="BY23" s="76">
        <v>26.539083761705072</v>
      </c>
      <c r="BZ23" s="76">
        <v>14572.122722376091</v>
      </c>
      <c r="CA23" s="76">
        <v>2085.0605995509254</v>
      </c>
      <c r="CB23" s="76">
        <v>25.834784495159319</v>
      </c>
      <c r="CC23" s="76">
        <v>269.37002895776584</v>
      </c>
      <c r="CD23" s="76">
        <v>3431.7882498298777</v>
      </c>
      <c r="CE23" s="76">
        <v>0.68340692233006539</v>
      </c>
      <c r="CF23" s="76">
        <v>1158.9179896453425</v>
      </c>
      <c r="CG23" s="76">
        <v>19896.187925260008</v>
      </c>
      <c r="CH23" s="76">
        <v>2428.2868426307491</v>
      </c>
      <c r="CI23" s="76"/>
      <c r="CJ23" s="94"/>
      <c r="CK23" s="29">
        <f t="shared" si="0"/>
        <v>0</v>
      </c>
      <c r="CL23" s="45">
        <f t="shared" si="1"/>
        <v>-1.6754862438428912E-4</v>
      </c>
      <c r="CM23" s="45">
        <f t="shared" si="2"/>
        <v>-1.9570984534650722E-4</v>
      </c>
      <c r="CN23" s="45">
        <f t="shared" si="3"/>
        <v>-1.8674077284623123E-4</v>
      </c>
      <c r="CO23" s="45">
        <f t="shared" si="4"/>
        <v>3.6171117513932771E-3</v>
      </c>
      <c r="CP23" s="45">
        <f t="shared" si="5"/>
        <v>-6.6381619178405881E-4</v>
      </c>
      <c r="CQ23" s="45">
        <f t="shared" si="6"/>
        <v>-2.3829290812680542E-4</v>
      </c>
      <c r="CR23" s="45">
        <f t="shared" si="7"/>
        <v>-1.2819074952068112E-3</v>
      </c>
      <c r="CS23" s="69">
        <f t="shared" si="8"/>
        <v>-0.49999964983280248</v>
      </c>
      <c r="CT23" s="62">
        <f t="shared" si="9"/>
        <v>0.64598472115446548</v>
      </c>
      <c r="CU23" s="69">
        <f t="shared" si="10"/>
        <v>-0.50004488369493394</v>
      </c>
      <c r="CV23" s="62">
        <f t="shared" si="11"/>
        <v>-0.25671036126146352</v>
      </c>
      <c r="CW23" s="69">
        <f t="shared" si="13"/>
        <v>-3.319271890488561E-5</v>
      </c>
      <c r="CX23" s="69">
        <f t="shared" si="14"/>
        <v>-5.6688229528352457E-6</v>
      </c>
      <c r="CY23" s="62">
        <f t="shared" si="12"/>
        <v>0.90976639909112811</v>
      </c>
    </row>
    <row r="24" spans="1:103">
      <c r="A24" s="94" t="s">
        <v>188</v>
      </c>
      <c r="B24" s="76">
        <v>14917.667197005136</v>
      </c>
      <c r="C24" s="76">
        <v>1407.9375320009183</v>
      </c>
      <c r="D24" s="76">
        <v>40132.98848371816</v>
      </c>
      <c r="E24" s="76">
        <v>15935.728021428737</v>
      </c>
      <c r="F24" s="76">
        <v>9617.1799521464363</v>
      </c>
      <c r="G24" s="76">
        <v>10583.662220568805</v>
      </c>
      <c r="H24" s="76">
        <v>17593.352471586215</v>
      </c>
      <c r="I24" s="76">
        <v>198.99159731430018</v>
      </c>
      <c r="J24" s="76">
        <v>71.418165356354748</v>
      </c>
      <c r="K24" s="76">
        <v>8.3730294260000147</v>
      </c>
      <c r="L24" s="76">
        <v>341.22276512015014</v>
      </c>
      <c r="M24" s="76">
        <v>1329.8402965585019</v>
      </c>
      <c r="N24" s="76">
        <v>484.55797377914092</v>
      </c>
      <c r="O24" s="76">
        <v>39.459404721238187</v>
      </c>
      <c r="P24" s="76">
        <v>1.4119970585673014</v>
      </c>
      <c r="Q24" s="76">
        <v>11.783792963687524</v>
      </c>
      <c r="R24" s="76"/>
      <c r="S24" s="94" t="s">
        <v>188</v>
      </c>
      <c r="T24" s="76">
        <v>23.016115804960659</v>
      </c>
      <c r="U24" s="76">
        <v>647.21817275441333</v>
      </c>
      <c r="V24" s="76">
        <v>39.458358658385265</v>
      </c>
      <c r="W24" s="76">
        <v>82.089972401365287</v>
      </c>
      <c r="X24" s="76">
        <v>66.856764543341129</v>
      </c>
      <c r="Y24" s="76">
        <v>90.741650169975756</v>
      </c>
      <c r="Z24" s="76">
        <v>28.235209510433531</v>
      </c>
      <c r="AA24" s="76">
        <v>374.01452325460076</v>
      </c>
      <c r="AB24" s="76">
        <v>1.4119345881289522</v>
      </c>
      <c r="AC24" s="76">
        <v>19491.281304412245</v>
      </c>
      <c r="AD24" s="76">
        <v>4.186501127459791</v>
      </c>
      <c r="AE24" s="76">
        <v>14914.676415330947</v>
      </c>
      <c r="AF24" s="76">
        <v>603.73251092146734</v>
      </c>
      <c r="AG24" s="76">
        <v>381.49629659016693</v>
      </c>
      <c r="AH24" s="76">
        <v>53.4384330214017</v>
      </c>
      <c r="AI24" s="76">
        <v>925.38391351842893</v>
      </c>
      <c r="AJ24" s="76">
        <v>13.651464793755029</v>
      </c>
      <c r="AK24" s="76">
        <v>222.22931333259245</v>
      </c>
      <c r="AL24" s="76">
        <v>222.22931333259245</v>
      </c>
      <c r="AM24" s="76">
        <v>664.79665487509408</v>
      </c>
      <c r="AN24" s="76">
        <v>0</v>
      </c>
      <c r="AO24" s="76">
        <v>251.72317246968629</v>
      </c>
      <c r="AP24" s="76">
        <v>14.955823983230976</v>
      </c>
      <c r="AQ24" s="76">
        <v>799.40728719006233</v>
      </c>
      <c r="AR24" s="76">
        <v>424.36244015705381</v>
      </c>
      <c r="AS24" s="76">
        <v>188.06654979445889</v>
      </c>
      <c r="AT24" s="76">
        <v>13.252910519287953</v>
      </c>
      <c r="AU24" s="76">
        <v>1397.7805769481422</v>
      </c>
      <c r="AV24" s="76">
        <v>0</v>
      </c>
      <c r="AW24" s="76">
        <v>18952.599968980965</v>
      </c>
      <c r="AX24" s="76">
        <v>36116.941330233218</v>
      </c>
      <c r="AY24" s="76">
        <v>4012.9912973082705</v>
      </c>
      <c r="AZ24" s="76">
        <v>40129.932627541486</v>
      </c>
      <c r="BA24" s="76">
        <v>0.1732447279050584</v>
      </c>
      <c r="BB24" s="76">
        <v>413.08409137996375</v>
      </c>
      <c r="BC24" s="76">
        <v>191.42115416114066</v>
      </c>
      <c r="BD24" s="76">
        <v>7883.1631530746963</v>
      </c>
      <c r="BE24" s="76">
        <v>206.08356938438482</v>
      </c>
      <c r="BF24" s="76">
        <v>185.19235471466348</v>
      </c>
      <c r="BG24" s="76">
        <v>263.62838891753046</v>
      </c>
      <c r="BH24" s="76">
        <v>194.80960265364692</v>
      </c>
      <c r="BI24" s="76">
        <v>66.447769657622302</v>
      </c>
      <c r="BJ24" s="76">
        <v>92.921521425826867</v>
      </c>
      <c r="BK24" s="76">
        <v>15929.242917868369</v>
      </c>
      <c r="BL24" s="76">
        <v>9614.1405242116034</v>
      </c>
      <c r="BM24" s="76">
        <v>6315.1023936567581</v>
      </c>
      <c r="BN24" s="76">
        <v>18.477426481478393</v>
      </c>
      <c r="BO24" s="76">
        <v>7.847509007864983</v>
      </c>
      <c r="BP24" s="76">
        <v>4408.5140123045458</v>
      </c>
      <c r="BQ24" s="76">
        <v>81.955507636193261</v>
      </c>
      <c r="BR24" s="76">
        <v>650.89139015867795</v>
      </c>
      <c r="BS24" s="76">
        <v>91.544523405345274</v>
      </c>
      <c r="BT24" s="76">
        <v>59.760094036833671</v>
      </c>
      <c r="BU24" s="76">
        <v>1631.4282949405012</v>
      </c>
      <c r="BV24" s="76">
        <v>381.59425418905494</v>
      </c>
      <c r="BW24" s="76">
        <v>585.82117451829151</v>
      </c>
      <c r="BX24" s="76">
        <v>692.38149574915838</v>
      </c>
      <c r="BY24" s="76">
        <v>185.01473505790031</v>
      </c>
      <c r="BZ24" s="76">
        <v>10582.995686391148</v>
      </c>
      <c r="CA24" s="76">
        <v>3044.225860517311</v>
      </c>
      <c r="CB24" s="76">
        <v>78.63622841303291</v>
      </c>
      <c r="CC24" s="76">
        <v>239.55491672723693</v>
      </c>
      <c r="CD24" s="76">
        <v>2017.2426211297125</v>
      </c>
      <c r="CE24" s="76">
        <v>0.67142404852132009</v>
      </c>
      <c r="CF24" s="76">
        <v>1304.6596495120093</v>
      </c>
      <c r="CG24" s="76">
        <v>17582.399532598087</v>
      </c>
      <c r="CH24" s="76">
        <v>1104.5397410876437</v>
      </c>
      <c r="CI24" s="76"/>
      <c r="CJ24" s="94"/>
      <c r="CK24" s="29">
        <f t="shared" si="0"/>
        <v>0</v>
      </c>
      <c r="CL24" s="45">
        <f t="shared" si="1"/>
        <v>-2.0048588259089639E-4</v>
      </c>
      <c r="CM24" s="45">
        <f t="shared" si="2"/>
        <v>-7.2140665490615383E-3</v>
      </c>
      <c r="CN24" s="45">
        <f t="shared" si="3"/>
        <v>-7.6143250032665626E-5</v>
      </c>
      <c r="CO24" s="45">
        <f t="shared" si="4"/>
        <v>-4.0695370501098898E-4</v>
      </c>
      <c r="CP24" s="45">
        <f t="shared" si="5"/>
        <v>-3.1604149552744577E-4</v>
      </c>
      <c r="CQ24" s="45">
        <f t="shared" si="6"/>
        <v>-6.2977650246777339E-5</v>
      </c>
      <c r="CR24" s="45">
        <f t="shared" si="7"/>
        <v>-6.2256122054153544E-4</v>
      </c>
      <c r="CS24" s="69">
        <f t="shared" si="8"/>
        <v>-0.50000162253582603</v>
      </c>
      <c r="CT24" s="62">
        <f t="shared" si="9"/>
        <v>-0.34872659139743545</v>
      </c>
      <c r="CU24" s="69">
        <f t="shared" si="10"/>
        <v>-0.50009286333439917</v>
      </c>
      <c r="CV24" s="62">
        <f t="shared" si="11"/>
        <v>-0.61188018777670816</v>
      </c>
      <c r="CW24" s="69">
        <f t="shared" si="13"/>
        <v>-2.6509848800598235E-5</v>
      </c>
      <c r="CX24" s="69">
        <f t="shared" si="14"/>
        <v>-4.4242612242094724E-5</v>
      </c>
      <c r="CY24" s="62">
        <f t="shared" si="12"/>
        <v>0.12467272296174957</v>
      </c>
    </row>
    <row r="25" spans="1:103">
      <c r="A25" s="94" t="s">
        <v>189</v>
      </c>
      <c r="B25" s="76">
        <v>23094.183386174736</v>
      </c>
      <c r="C25" s="76">
        <v>2168.9383289963844</v>
      </c>
      <c r="D25" s="76">
        <v>13001.440144923925</v>
      </c>
      <c r="E25" s="76">
        <v>8023.9033431505459</v>
      </c>
      <c r="F25" s="76">
        <v>6811.7363054544903</v>
      </c>
      <c r="G25" s="76">
        <v>5053.2323576308145</v>
      </c>
      <c r="H25" s="76">
        <v>22754.411450086965</v>
      </c>
      <c r="I25" s="76">
        <v>221.21922518235974</v>
      </c>
      <c r="J25" s="76">
        <v>50.14461264706658</v>
      </c>
      <c r="K25" s="76">
        <v>42.690624471999975</v>
      </c>
      <c r="L25" s="76">
        <v>218.43000418303859</v>
      </c>
      <c r="M25" s="76">
        <v>311.2008400000002</v>
      </c>
      <c r="N25" s="76">
        <v>3491.446538799999</v>
      </c>
      <c r="O25" s="76">
        <v>31.660820455043996</v>
      </c>
      <c r="P25" s="76">
        <v>3.682418323098291</v>
      </c>
      <c r="Q25" s="76">
        <v>26.287662190617503</v>
      </c>
      <c r="R25" s="76"/>
      <c r="S25" s="94" t="s">
        <v>189</v>
      </c>
      <c r="T25" s="76">
        <v>12.035390415544562</v>
      </c>
      <c r="U25" s="76">
        <v>397.59193976746957</v>
      </c>
      <c r="V25" s="76">
        <v>31.660826442258713</v>
      </c>
      <c r="W25" s="76">
        <v>352.01117010018214</v>
      </c>
      <c r="X25" s="76">
        <v>327.14212695103288</v>
      </c>
      <c r="Y25" s="76">
        <v>116.74715988112892</v>
      </c>
      <c r="Z25" s="76">
        <v>440.15376655294369</v>
      </c>
      <c r="AA25" s="76">
        <v>911.21827747841883</v>
      </c>
      <c r="AB25" s="76">
        <v>3.6824245370739064</v>
      </c>
      <c r="AC25" s="76">
        <v>10906.420295582242</v>
      </c>
      <c r="AD25" s="76">
        <v>21.34534781469328</v>
      </c>
      <c r="AE25" s="76">
        <v>23092.906930353129</v>
      </c>
      <c r="AF25" s="76">
        <v>561.62753060162981</v>
      </c>
      <c r="AG25" s="76">
        <v>358.50926293842787</v>
      </c>
      <c r="AH25" s="76">
        <v>53.795422931338059</v>
      </c>
      <c r="AI25" s="76">
        <v>527.14753496162814</v>
      </c>
      <c r="AJ25" s="76">
        <v>8.4800402934407035</v>
      </c>
      <c r="AK25" s="76">
        <v>334.39090089482568</v>
      </c>
      <c r="AL25" s="76">
        <v>334.39090089482568</v>
      </c>
      <c r="AM25" s="76">
        <v>155.58634819194251</v>
      </c>
      <c r="AN25" s="76">
        <v>0</v>
      </c>
      <c r="AO25" s="76">
        <v>405.22503010658937</v>
      </c>
      <c r="AP25" s="76">
        <v>20.449195174714593</v>
      </c>
      <c r="AQ25" s="76">
        <v>1867.2513801192677</v>
      </c>
      <c r="AR25" s="76">
        <v>151.41550313944342</v>
      </c>
      <c r="AS25" s="76">
        <v>1708.6493876690045</v>
      </c>
      <c r="AT25" s="76">
        <v>33.653129995954409</v>
      </c>
      <c r="AU25" s="76">
        <v>2168.9381382165775</v>
      </c>
      <c r="AV25" s="76">
        <v>0</v>
      </c>
      <c r="AW25" s="76">
        <v>23771.484958118781</v>
      </c>
      <c r="AX25" s="76">
        <v>11700.382121143524</v>
      </c>
      <c r="AY25" s="76">
        <v>1300.0431246927585</v>
      </c>
      <c r="AZ25" s="76">
        <v>13000.425245836286</v>
      </c>
      <c r="BA25" s="76">
        <v>0.32771580682591711</v>
      </c>
      <c r="BB25" s="76">
        <v>538.20121601921301</v>
      </c>
      <c r="BC25" s="76">
        <v>35.48670942255432</v>
      </c>
      <c r="BD25" s="76">
        <v>6771.3623389118575</v>
      </c>
      <c r="BE25" s="76">
        <v>65.969695209411498</v>
      </c>
      <c r="BF25" s="76">
        <v>155.31759600972148</v>
      </c>
      <c r="BG25" s="76">
        <v>242.50805838224846</v>
      </c>
      <c r="BH25" s="76">
        <v>79.836879715912602</v>
      </c>
      <c r="BI25" s="76">
        <v>48.882556977904059</v>
      </c>
      <c r="BJ25" s="76">
        <v>146.72046647565591</v>
      </c>
      <c r="BK25" s="76">
        <v>8022.7564382203464</v>
      </c>
      <c r="BL25" s="76">
        <v>6810.4565620980557</v>
      </c>
      <c r="BM25" s="76">
        <v>1212.2998761222912</v>
      </c>
      <c r="BN25" s="76">
        <v>9.0116039753743706</v>
      </c>
      <c r="BO25" s="76">
        <v>4.3331624386867054</v>
      </c>
      <c r="BP25" s="76">
        <v>2132.8880138411678</v>
      </c>
      <c r="BQ25" s="76">
        <v>276.68568250610366</v>
      </c>
      <c r="BR25" s="76">
        <v>641.18212492104669</v>
      </c>
      <c r="BS25" s="76">
        <v>58.107238317873431</v>
      </c>
      <c r="BT25" s="76">
        <v>89.34766274010299</v>
      </c>
      <c r="BU25" s="76">
        <v>1606.098873853955</v>
      </c>
      <c r="BV25" s="76">
        <v>630.31772714065869</v>
      </c>
      <c r="BW25" s="76">
        <v>240.7770932274008</v>
      </c>
      <c r="BX25" s="76">
        <v>919.57150216918023</v>
      </c>
      <c r="BY25" s="76">
        <v>57.731641913754061</v>
      </c>
      <c r="BZ25" s="76">
        <v>5052.3779757169768</v>
      </c>
      <c r="CA25" s="76">
        <v>2248.8138973863929</v>
      </c>
      <c r="CB25" s="76">
        <v>3.0577608514250154</v>
      </c>
      <c r="CC25" s="76">
        <v>2095.5855135526554</v>
      </c>
      <c r="CD25" s="76">
        <v>1789.6029718886427</v>
      </c>
      <c r="CE25" s="76">
        <v>6.1719667623576742</v>
      </c>
      <c r="CF25" s="76">
        <v>1337.7951827596214</v>
      </c>
      <c r="CG25" s="76">
        <v>22731.682899087846</v>
      </c>
      <c r="CH25" s="76">
        <v>1142.4765654595551</v>
      </c>
      <c r="CI25" s="76"/>
      <c r="CJ25" s="94"/>
      <c r="CK25" s="29">
        <f t="shared" si="0"/>
        <v>0</v>
      </c>
      <c r="CL25" s="45">
        <f t="shared" si="1"/>
        <v>-5.5271745281619954E-5</v>
      </c>
      <c r="CM25" s="45">
        <f t="shared" si="2"/>
        <v>-8.7959996059321264E-8</v>
      </c>
      <c r="CN25" s="45">
        <f t="shared" si="3"/>
        <v>-7.8060513014393805E-5</v>
      </c>
      <c r="CO25" s="45">
        <f t="shared" si="4"/>
        <v>-1.4293603513788078E-4</v>
      </c>
      <c r="CP25" s="45">
        <f t="shared" si="5"/>
        <v>-1.878732967701512E-4</v>
      </c>
      <c r="CQ25" s="45">
        <f t="shared" si="6"/>
        <v>-1.6907631657733926E-4</v>
      </c>
      <c r="CR25" s="45">
        <f t="shared" si="7"/>
        <v>-9.9886349725968829E-4</v>
      </c>
      <c r="CS25" s="69">
        <f t="shared" si="8"/>
        <v>-0.49999916659234356</v>
      </c>
      <c r="CT25" s="62">
        <f t="shared" si="9"/>
        <v>0.53088355304253398</v>
      </c>
      <c r="CU25" s="69">
        <f t="shared" si="10"/>
        <v>-0.50004521777016286</v>
      </c>
      <c r="CV25" s="62">
        <f t="shared" si="11"/>
        <v>-0.51061848758644812</v>
      </c>
      <c r="CW25" s="69">
        <f t="shared" si="13"/>
        <v>1.8910485043801703E-7</v>
      </c>
      <c r="CX25" s="69">
        <f t="shared" si="14"/>
        <v>1.6874714033495953E-6</v>
      </c>
      <c r="CY25" s="62">
        <f t="shared" si="12"/>
        <v>0.28018725103542153</v>
      </c>
    </row>
    <row r="26" spans="1:103">
      <c r="A26" s="94" t="s">
        <v>190</v>
      </c>
      <c r="B26" s="76">
        <v>51447.310688005433</v>
      </c>
      <c r="C26" s="76">
        <v>1362.977868732255</v>
      </c>
      <c r="D26" s="76">
        <v>23338.591642868396</v>
      </c>
      <c r="E26" s="76">
        <v>6896.590207618262</v>
      </c>
      <c r="F26" s="76">
        <v>2687.9893970957683</v>
      </c>
      <c r="G26" s="76">
        <v>11054.329369381823</v>
      </c>
      <c r="H26" s="76">
        <v>14132.734728096546</v>
      </c>
      <c r="I26" s="76">
        <v>63.56142920696697</v>
      </c>
      <c r="J26" s="76">
        <v>61.104561437870636</v>
      </c>
      <c r="K26" s="76">
        <v>8.1925690789399965</v>
      </c>
      <c r="L26" s="76">
        <v>185.55348323003412</v>
      </c>
      <c r="M26" s="76">
        <v>640.54443671074296</v>
      </c>
      <c r="N26" s="76">
        <v>122.81869108757994</v>
      </c>
      <c r="O26" s="76">
        <v>4.6324544590881391</v>
      </c>
      <c r="P26" s="76">
        <v>0.68310508403049264</v>
      </c>
      <c r="Q26" s="76">
        <v>27.115243592364113</v>
      </c>
      <c r="R26" s="76"/>
      <c r="S26" s="94" t="s">
        <v>190</v>
      </c>
      <c r="T26" s="76">
        <v>27.650299121544666</v>
      </c>
      <c r="U26" s="76">
        <v>469.81890865263711</v>
      </c>
      <c r="V26" s="76">
        <v>4.632414182026019</v>
      </c>
      <c r="W26" s="76">
        <v>64.835881510315417</v>
      </c>
      <c r="X26" s="76">
        <v>58.251329477943095</v>
      </c>
      <c r="Y26" s="76">
        <v>86.796669806109776</v>
      </c>
      <c r="Z26" s="76">
        <v>13.187776172891599</v>
      </c>
      <c r="AA26" s="76">
        <v>284.36337631980001</v>
      </c>
      <c r="AB26" s="76">
        <v>0.6831143432939154</v>
      </c>
      <c r="AC26" s="76">
        <v>17868.575308290332</v>
      </c>
      <c r="AD26" s="76">
        <v>4.0961618166543872</v>
      </c>
      <c r="AE26" s="76">
        <v>51443.443926471176</v>
      </c>
      <c r="AF26" s="76">
        <v>195.23322650114306</v>
      </c>
      <c r="AG26" s="76">
        <v>185.13485351368161</v>
      </c>
      <c r="AH26" s="76">
        <v>36.466132683625467</v>
      </c>
      <c r="AI26" s="76">
        <v>421.88532547534345</v>
      </c>
      <c r="AJ26" s="76">
        <v>17.160333391834765</v>
      </c>
      <c r="AK26" s="76">
        <v>243.06008646611872</v>
      </c>
      <c r="AL26" s="76">
        <v>243.06008646611872</v>
      </c>
      <c r="AM26" s="76">
        <v>320.25662215488052</v>
      </c>
      <c r="AN26" s="76">
        <v>0</v>
      </c>
      <c r="AO26" s="76">
        <v>446.83250957297355</v>
      </c>
      <c r="AP26" s="76">
        <v>14.85170370375098</v>
      </c>
      <c r="AQ26" s="76">
        <v>1028.0983963569126</v>
      </c>
      <c r="AR26" s="76">
        <v>420.28435755142402</v>
      </c>
      <c r="AS26" s="76">
        <v>127.37513093651897</v>
      </c>
      <c r="AT26" s="76">
        <v>13.605391413591487</v>
      </c>
      <c r="AU26" s="76">
        <v>1362.7554186427294</v>
      </c>
      <c r="AV26" s="76">
        <v>0</v>
      </c>
      <c r="AW26" s="76">
        <v>15126.870353516633</v>
      </c>
      <c r="AX26" s="76">
        <v>21001.229528173422</v>
      </c>
      <c r="AY26" s="76">
        <v>2333.4680799770763</v>
      </c>
      <c r="AZ26" s="76">
        <v>23334.697608150494</v>
      </c>
      <c r="BA26" s="76">
        <v>0.36237684336581488</v>
      </c>
      <c r="BB26" s="76">
        <v>480.67214777633376</v>
      </c>
      <c r="BC26" s="76">
        <v>72.054081031200766</v>
      </c>
      <c r="BD26" s="76">
        <v>5236.8023795744157</v>
      </c>
      <c r="BE26" s="76">
        <v>142.03240653330369</v>
      </c>
      <c r="BF26" s="76">
        <v>63.309886523008508</v>
      </c>
      <c r="BG26" s="76">
        <v>78.962056556821395</v>
      </c>
      <c r="BH26" s="76">
        <v>34.546403215476474</v>
      </c>
      <c r="BI26" s="76">
        <v>31.993490764799912</v>
      </c>
      <c r="BJ26" s="76">
        <v>56.617861761764956</v>
      </c>
      <c r="BK26" s="76">
        <v>6892.4085769424555</v>
      </c>
      <c r="BL26" s="76">
        <v>2684.1396038917615</v>
      </c>
      <c r="BM26" s="76">
        <v>4208.2689730506936</v>
      </c>
      <c r="BN26" s="76">
        <v>15.797571203888978</v>
      </c>
      <c r="BO26" s="76">
        <v>2.235017475918363</v>
      </c>
      <c r="BP26" s="76">
        <v>1193.4944837315663</v>
      </c>
      <c r="BQ26" s="76">
        <v>55.368013119694353</v>
      </c>
      <c r="BR26" s="76">
        <v>117.02615236462223</v>
      </c>
      <c r="BS26" s="76">
        <v>32.552666196751538</v>
      </c>
      <c r="BT26" s="76">
        <v>79.552677906639701</v>
      </c>
      <c r="BU26" s="76">
        <v>295.2226858645148</v>
      </c>
      <c r="BV26" s="76">
        <v>200.42909369545907</v>
      </c>
      <c r="BW26" s="76">
        <v>140.87534228354733</v>
      </c>
      <c r="BX26" s="76">
        <v>233.01232418462601</v>
      </c>
      <c r="BY26" s="76">
        <v>39.486483173616413</v>
      </c>
      <c r="BZ26" s="76">
        <v>11054.267996537665</v>
      </c>
      <c r="CA26" s="76">
        <v>1435.3230112537863</v>
      </c>
      <c r="CB26" s="76">
        <v>16.036509946579592</v>
      </c>
      <c r="CC26" s="76">
        <v>105.94934704834222</v>
      </c>
      <c r="CD26" s="76">
        <v>2097.8497673029156</v>
      </c>
      <c r="CE26" s="76">
        <v>0.13322107697514801</v>
      </c>
      <c r="CF26" s="76">
        <v>976.51255283605383</v>
      </c>
      <c r="CG26" s="76">
        <v>14085.856448188641</v>
      </c>
      <c r="CH26" s="76">
        <v>1567.718047580378</v>
      </c>
      <c r="CI26" s="76"/>
      <c r="CJ26" s="94"/>
      <c r="CK26" s="29">
        <f t="shared" si="0"/>
        <v>0</v>
      </c>
      <c r="CL26" s="45">
        <f t="shared" si="1"/>
        <v>-7.515964357604447E-5</v>
      </c>
      <c r="CM26" s="45">
        <f t="shared" si="2"/>
        <v>-1.6320887860970493E-4</v>
      </c>
      <c r="CN26" s="45">
        <f t="shared" si="3"/>
        <v>-1.668496016164404E-4</v>
      </c>
      <c r="CO26" s="45">
        <f t="shared" si="4"/>
        <v>-6.0633306458998269E-4</v>
      </c>
      <c r="CP26" s="45">
        <f t="shared" si="5"/>
        <v>-1.4322203830737952E-3</v>
      </c>
      <c r="CQ26" s="45">
        <f t="shared" si="6"/>
        <v>-5.5519283086073725E-6</v>
      </c>
      <c r="CR26" s="45">
        <f t="shared" si="7"/>
        <v>-3.3169999161386039E-3</v>
      </c>
      <c r="CS26" s="69">
        <f t="shared" si="8"/>
        <v>-0.50001497977184306</v>
      </c>
      <c r="CT26" s="62">
        <f t="shared" si="9"/>
        <v>0.30991928707041622</v>
      </c>
      <c r="CU26" s="69">
        <f t="shared" si="10"/>
        <v>-0.50002434835055476</v>
      </c>
      <c r="CV26" s="62">
        <f t="shared" si="11"/>
        <v>3.7098912295767061E-2</v>
      </c>
      <c r="CW26" s="69">
        <f t="shared" si="13"/>
        <v>-8.6945403297291255E-6</v>
      </c>
      <c r="CX26" s="69">
        <f t="shared" si="14"/>
        <v>1.3554669170569319E-5</v>
      </c>
      <c r="CY26" s="62">
        <f t="shared" si="12"/>
        <v>-0.49823827445080071</v>
      </c>
    </row>
    <row r="27" spans="1:103">
      <c r="A27" s="94" t="s">
        <v>191</v>
      </c>
      <c r="B27" s="76">
        <v>6762.123021214732</v>
      </c>
      <c r="C27" s="76">
        <v>202.82368522386281</v>
      </c>
      <c r="D27" s="76">
        <v>7271.4560451415118</v>
      </c>
      <c r="E27" s="76">
        <v>8577.7433536716962</v>
      </c>
      <c r="F27" s="76">
        <v>2142.0330361859251</v>
      </c>
      <c r="G27" s="76">
        <v>2802.3854987457944</v>
      </c>
      <c r="H27" s="76">
        <v>3711.450142109602</v>
      </c>
      <c r="I27" s="76">
        <v>11.871235762738182</v>
      </c>
      <c r="J27" s="76">
        <v>46.977853475023657</v>
      </c>
      <c r="K27" s="76"/>
      <c r="L27" s="76">
        <v>91.975714508145174</v>
      </c>
      <c r="M27" s="76">
        <v>54.373480800000003</v>
      </c>
      <c r="N27" s="76">
        <v>65.501587668280024</v>
      </c>
      <c r="O27" s="76">
        <v>31.723384190294684</v>
      </c>
      <c r="P27" s="76">
        <v>7.7409168074009944</v>
      </c>
      <c r="Q27" s="76">
        <v>3.2395138030240731</v>
      </c>
      <c r="R27" s="76"/>
      <c r="S27" s="94" t="s">
        <v>191</v>
      </c>
      <c r="T27" s="76">
        <v>0.55651688845078884</v>
      </c>
      <c r="U27" s="76">
        <v>7.6331065560140114</v>
      </c>
      <c r="V27" s="76">
        <v>31.723867373503968</v>
      </c>
      <c r="W27" s="76">
        <v>6.0193502384931854</v>
      </c>
      <c r="X27" s="76">
        <v>5.9803125207953851</v>
      </c>
      <c r="Y27" s="76">
        <v>4.2956576104522828</v>
      </c>
      <c r="Z27" s="76">
        <v>54.090953382221187</v>
      </c>
      <c r="AA27" s="76">
        <v>294.33923653243721</v>
      </c>
      <c r="AB27" s="76">
        <v>7.7408803902528085</v>
      </c>
      <c r="AC27" s="76">
        <v>9835.3439380365107</v>
      </c>
      <c r="AD27" s="76">
        <v>0</v>
      </c>
      <c r="AE27" s="76">
        <v>6762.0569038266713</v>
      </c>
      <c r="AF27" s="76">
        <v>96.761198302896915</v>
      </c>
      <c r="AG27" s="76">
        <v>208.28102917116556</v>
      </c>
      <c r="AH27" s="76">
        <v>7.2859665153829987</v>
      </c>
      <c r="AI27" s="76">
        <v>48.947346464049531</v>
      </c>
      <c r="AJ27" s="76">
        <v>0.33977771603596363</v>
      </c>
      <c r="AK27" s="76">
        <v>45.747044537984621</v>
      </c>
      <c r="AL27" s="76">
        <v>45.747044537984621</v>
      </c>
      <c r="AM27" s="76">
        <v>27.155725744186636</v>
      </c>
      <c r="AN27" s="76">
        <v>0</v>
      </c>
      <c r="AO27" s="76">
        <v>43.700372407331223</v>
      </c>
      <c r="AP27" s="76">
        <v>1.522363873374762</v>
      </c>
      <c r="AQ27" s="76">
        <v>73.608332706147877</v>
      </c>
      <c r="AR27" s="76">
        <v>2.3302564266639756</v>
      </c>
      <c r="AS27" s="76">
        <v>71.906990356327199</v>
      </c>
      <c r="AT27" s="76">
        <v>1.6200583540055693</v>
      </c>
      <c r="AU27" s="76">
        <v>202.82297235756738</v>
      </c>
      <c r="AV27" s="76">
        <v>0</v>
      </c>
      <c r="AW27" s="76">
        <v>3967.6188392084314</v>
      </c>
      <c r="AX27" s="76">
        <v>6544.2404558369135</v>
      </c>
      <c r="AY27" s="76">
        <v>727.13676332346733</v>
      </c>
      <c r="AZ27" s="76">
        <v>7271.3772191603803</v>
      </c>
      <c r="BA27" s="76">
        <v>2.176669040514238E-2</v>
      </c>
      <c r="BB27" s="76">
        <v>161.05799653312522</v>
      </c>
      <c r="BC27" s="76">
        <v>57.00680279915349</v>
      </c>
      <c r="BD27" s="76">
        <v>1646.9704843265349</v>
      </c>
      <c r="BE27" s="76">
        <v>63.022482760539503</v>
      </c>
      <c r="BF27" s="76">
        <v>14.485443700458017</v>
      </c>
      <c r="BG27" s="76">
        <v>59.192992426462091</v>
      </c>
      <c r="BH27" s="76">
        <v>37.511236335521396</v>
      </c>
      <c r="BI27" s="76">
        <v>33.909743951233743</v>
      </c>
      <c r="BJ27" s="76">
        <v>32.366571815528303</v>
      </c>
      <c r="BK27" s="76">
        <v>8571.2874735216374</v>
      </c>
      <c r="BL27" s="76">
        <v>2140.6322731986561</v>
      </c>
      <c r="BM27" s="76">
        <v>6430.6552003229817</v>
      </c>
      <c r="BN27" s="76">
        <v>5.5562743188434505</v>
      </c>
      <c r="BO27" s="76">
        <v>1.2634749046060081</v>
      </c>
      <c r="BP27" s="76">
        <v>995.79026701279258</v>
      </c>
      <c r="BQ27" s="76">
        <v>14.653038424301505</v>
      </c>
      <c r="BR27" s="76">
        <v>125.79130329833467</v>
      </c>
      <c r="BS27" s="76">
        <v>14.1432358435159</v>
      </c>
      <c r="BT27" s="76">
        <v>14.106630757342755</v>
      </c>
      <c r="BU27" s="76">
        <v>315.54954021285596</v>
      </c>
      <c r="BV27" s="76">
        <v>275.69286146264858</v>
      </c>
      <c r="BW27" s="76">
        <v>177.9536733108462</v>
      </c>
      <c r="BX27" s="76">
        <v>172.99539177091768</v>
      </c>
      <c r="BY27" s="76">
        <v>5.3341695554024415</v>
      </c>
      <c r="BZ27" s="76">
        <v>2802.375539278099</v>
      </c>
      <c r="CA27" s="76">
        <v>495.71411520551942</v>
      </c>
      <c r="CB27" s="76">
        <v>4.4742572329789612</v>
      </c>
      <c r="CC27" s="76">
        <v>174.76560433337514</v>
      </c>
      <c r="CD27" s="76">
        <v>332.62964227788592</v>
      </c>
      <c r="CE27" s="76">
        <v>0.5284222896707963</v>
      </c>
      <c r="CF27" s="76">
        <v>271.87285385616826</v>
      </c>
      <c r="CG27" s="76">
        <v>3711.3830974209227</v>
      </c>
      <c r="CH27" s="76">
        <v>88.971858249240654</v>
      </c>
      <c r="CI27" s="76"/>
      <c r="CJ27" s="94"/>
      <c r="CK27" s="29">
        <f t="shared" si="0"/>
        <v>0</v>
      </c>
      <c r="CL27" s="45">
        <f t="shared" si="1"/>
        <v>-9.777607986921489E-6</v>
      </c>
      <c r="CM27" s="45">
        <f t="shared" si="2"/>
        <v>-3.514709313378715E-6</v>
      </c>
      <c r="CN27" s="45">
        <f t="shared" si="3"/>
        <v>-1.0840467251978597E-5</v>
      </c>
      <c r="CO27" s="45">
        <f t="shared" si="4"/>
        <v>-7.5263153534378474E-4</v>
      </c>
      <c r="CP27" s="45">
        <f t="shared" si="5"/>
        <v>-6.5394088868170309E-4</v>
      </c>
      <c r="CQ27" s="45">
        <f t="shared" si="6"/>
        <v>-3.5539249328153795E-6</v>
      </c>
      <c r="CR27" s="45">
        <f t="shared" si="7"/>
        <v>-1.8064283800719563E-5</v>
      </c>
      <c r="CS27" s="69" t="e">
        <f t="shared" si="8"/>
        <v>#DIV/0!</v>
      </c>
      <c r="CT27" s="62">
        <f t="shared" si="9"/>
        <v>-0.5026182206615708</v>
      </c>
      <c r="CU27" s="69">
        <f t="shared" si="10"/>
        <v>-0.50057040041132272</v>
      </c>
      <c r="CV27" s="62">
        <f t="shared" si="11"/>
        <v>9.7790037097819429E-2</v>
      </c>
      <c r="CW27" s="69">
        <f t="shared" si="13"/>
        <v>1.5231136955152914E-5</v>
      </c>
      <c r="CX27" s="69">
        <f t="shared" si="14"/>
        <v>-4.7045006543799574E-6</v>
      </c>
      <c r="CY27" s="62">
        <f t="shared" si="12"/>
        <v>-0.49990694514304851</v>
      </c>
    </row>
    <row r="28" spans="1:103">
      <c r="A28" s="94" t="s">
        <v>192</v>
      </c>
      <c r="B28" s="76">
        <v>7112.0112963183947</v>
      </c>
      <c r="C28" s="76">
        <v>1140.9346063012831</v>
      </c>
      <c r="D28" s="76">
        <v>7565.0287952010622</v>
      </c>
      <c r="E28" s="76">
        <v>4346.6553550653107</v>
      </c>
      <c r="F28" s="76">
        <v>2043.4158586068042</v>
      </c>
      <c r="G28" s="76">
        <v>2357.557305240548</v>
      </c>
      <c r="H28" s="76">
        <v>5985.1952809215409</v>
      </c>
      <c r="I28" s="76">
        <v>181.96951545929932</v>
      </c>
      <c r="J28" s="76">
        <v>17.011937649628933</v>
      </c>
      <c r="K28" s="76">
        <v>9.1813991999999995</v>
      </c>
      <c r="L28" s="76">
        <v>58.042667733558375</v>
      </c>
      <c r="M28" s="76">
        <v>145.7112888087824</v>
      </c>
      <c r="N28" s="76">
        <v>92.089190850000008</v>
      </c>
      <c r="O28" s="76">
        <v>33.4633253258677</v>
      </c>
      <c r="P28" s="76">
        <v>0.1867627243060247</v>
      </c>
      <c r="Q28" s="76">
        <v>0.65854740846255877</v>
      </c>
      <c r="R28" s="76"/>
      <c r="S28" s="94" t="s">
        <v>192</v>
      </c>
      <c r="T28" s="76">
        <v>16.21613384725082</v>
      </c>
      <c r="U28" s="76">
        <v>170.50594424803731</v>
      </c>
      <c r="V28" s="76">
        <v>33.463111051921722</v>
      </c>
      <c r="W28" s="76">
        <v>33.845195065780075</v>
      </c>
      <c r="X28" s="76">
        <v>30.558158394888949</v>
      </c>
      <c r="Y28" s="76">
        <v>48.150954589259626</v>
      </c>
      <c r="Z28" s="76">
        <v>7.6707996490308856</v>
      </c>
      <c r="AA28" s="76">
        <v>168.42448884845354</v>
      </c>
      <c r="AB28" s="76">
        <v>0.18676235998022953</v>
      </c>
      <c r="AC28" s="76">
        <v>10060.200998096083</v>
      </c>
      <c r="AD28" s="76">
        <v>4.5907174333074474</v>
      </c>
      <c r="AE28" s="76">
        <v>7109.9864436076996</v>
      </c>
      <c r="AF28" s="76">
        <v>87.667866667838481</v>
      </c>
      <c r="AG28" s="76">
        <v>142.53536294133937</v>
      </c>
      <c r="AH28" s="76">
        <v>25.537467120799363</v>
      </c>
      <c r="AI28" s="76">
        <v>1008.1210608386109</v>
      </c>
      <c r="AJ28" s="76">
        <v>9.6012957129989065</v>
      </c>
      <c r="AK28" s="76">
        <v>97.647749288566231</v>
      </c>
      <c r="AL28" s="76">
        <v>97.647749288566231</v>
      </c>
      <c r="AM28" s="76">
        <v>72.855544534726633</v>
      </c>
      <c r="AN28" s="76">
        <v>0</v>
      </c>
      <c r="AO28" s="76">
        <v>370.43982999017231</v>
      </c>
      <c r="AP28" s="76">
        <v>8.937142505514311</v>
      </c>
      <c r="AQ28" s="76">
        <v>331.71479076842076</v>
      </c>
      <c r="AR28" s="76">
        <v>37.725215232631207</v>
      </c>
      <c r="AS28" s="76">
        <v>90.798266554238197</v>
      </c>
      <c r="AT28" s="76">
        <v>4.9485713509093019</v>
      </c>
      <c r="AU28" s="76">
        <v>1140.9308759149437</v>
      </c>
      <c r="AV28" s="76">
        <v>0</v>
      </c>
      <c r="AW28" s="76">
        <v>6491.8160233760427</v>
      </c>
      <c r="AX28" s="76">
        <v>6806.3218962364836</v>
      </c>
      <c r="AY28" s="76">
        <v>756.2579197045186</v>
      </c>
      <c r="AZ28" s="76">
        <v>7562.5798159410033</v>
      </c>
      <c r="BA28" s="76">
        <v>0.11290886453970073</v>
      </c>
      <c r="BB28" s="76">
        <v>186.88991952503088</v>
      </c>
      <c r="BC28" s="76">
        <v>23.462674915425183</v>
      </c>
      <c r="BD28" s="76">
        <v>1879.9088018505977</v>
      </c>
      <c r="BE28" s="76">
        <v>33.406248493636909</v>
      </c>
      <c r="BF28" s="76">
        <v>23.362937679492038</v>
      </c>
      <c r="BG28" s="76">
        <v>78.761658273946352</v>
      </c>
      <c r="BH28" s="76">
        <v>25.334165168681125</v>
      </c>
      <c r="BI28" s="76">
        <v>16.220238094049186</v>
      </c>
      <c r="BJ28" s="76">
        <v>14.101716887183965</v>
      </c>
      <c r="BK28" s="76">
        <v>4342.8396766623855</v>
      </c>
      <c r="BL28" s="76">
        <v>2041.6786412947338</v>
      </c>
      <c r="BM28" s="76">
        <v>2301.1610353676506</v>
      </c>
      <c r="BN28" s="76">
        <v>2.0129856507327615</v>
      </c>
      <c r="BO28" s="76">
        <v>1.0295107336926874</v>
      </c>
      <c r="BP28" s="76">
        <v>1109.9464132200153</v>
      </c>
      <c r="BQ28" s="76">
        <v>3.9782005685168991</v>
      </c>
      <c r="BR28" s="76">
        <v>123.19987499153986</v>
      </c>
      <c r="BS28" s="76">
        <v>21.617549829362275</v>
      </c>
      <c r="BT28" s="76">
        <v>13.945589556722169</v>
      </c>
      <c r="BU28" s="76">
        <v>310.60861344224185</v>
      </c>
      <c r="BV28" s="76">
        <v>109.33203087395127</v>
      </c>
      <c r="BW28" s="76">
        <v>98.44078438642606</v>
      </c>
      <c r="BX28" s="76">
        <v>136.03121234037147</v>
      </c>
      <c r="BY28" s="76">
        <v>6.2182670626979366</v>
      </c>
      <c r="BZ28" s="76">
        <v>2356.8367204662754</v>
      </c>
      <c r="CA28" s="76">
        <v>365.19974872353907</v>
      </c>
      <c r="CB28" s="76">
        <v>7.511871654569716</v>
      </c>
      <c r="CC28" s="76">
        <v>13.787363937750928</v>
      </c>
      <c r="CD28" s="76">
        <v>694.55520449576863</v>
      </c>
      <c r="CE28" s="76">
        <v>5.810089541824417E-3</v>
      </c>
      <c r="CF28" s="76">
        <v>425.02516505041223</v>
      </c>
      <c r="CG28" s="76">
        <v>5984.5517054103921</v>
      </c>
      <c r="CH28" s="76">
        <v>228.31921830670211</v>
      </c>
      <c r="CI28" s="76"/>
      <c r="CJ28" s="94"/>
      <c r="CK28" s="29">
        <f t="shared" si="0"/>
        <v>0</v>
      </c>
      <c r="CL28" s="45">
        <f t="shared" si="1"/>
        <v>-2.8470887155976137E-4</v>
      </c>
      <c r="CM28" s="45">
        <f t="shared" si="2"/>
        <v>-3.2695882119640282E-6</v>
      </c>
      <c r="CN28" s="45">
        <f t="shared" si="3"/>
        <v>-3.2372371954650153E-4</v>
      </c>
      <c r="CO28" s="45">
        <f t="shared" si="4"/>
        <v>-8.778424078363246E-4</v>
      </c>
      <c r="CP28" s="45">
        <f t="shared" si="5"/>
        <v>-8.5015358217631755E-4</v>
      </c>
      <c r="CQ28" s="45">
        <f t="shared" si="6"/>
        <v>-3.0564889034543106E-4</v>
      </c>
      <c r="CR28" s="45">
        <f t="shared" si="7"/>
        <v>-1.0752790526322129E-4</v>
      </c>
      <c r="CS28" s="69">
        <f t="shared" si="8"/>
        <v>-0.49999805766996303</v>
      </c>
      <c r="CT28" s="62">
        <f t="shared" si="9"/>
        <v>0.68234426675239623</v>
      </c>
      <c r="CU28" s="69">
        <f t="shared" si="10"/>
        <v>-0.50000068539414744</v>
      </c>
      <c r="CV28" s="62">
        <f t="shared" si="11"/>
        <v>-1.4018195662773725E-2</v>
      </c>
      <c r="CW28" s="69">
        <f t="shared" si="13"/>
        <v>-6.4032472532808187E-6</v>
      </c>
      <c r="CX28" s="69">
        <f t="shared" si="14"/>
        <v>-1.9507414904397157E-6</v>
      </c>
      <c r="CY28" s="62">
        <f t="shared" si="12"/>
        <v>6.5143737372867507</v>
      </c>
    </row>
    <row r="29" spans="1:103">
      <c r="A29" s="94" t="s">
        <v>193</v>
      </c>
      <c r="B29" s="76">
        <v>3570.1837953323361</v>
      </c>
      <c r="C29" s="76">
        <v>64.133258837935358</v>
      </c>
      <c r="D29" s="76">
        <v>6574.6888607784367</v>
      </c>
      <c r="E29" s="76">
        <v>3327.7254650484088</v>
      </c>
      <c r="F29" s="76">
        <v>1981.787480882552</v>
      </c>
      <c r="G29" s="76">
        <v>892.81749263367374</v>
      </c>
      <c r="H29" s="76">
        <v>1602.0244028008062</v>
      </c>
      <c r="I29" s="76">
        <v>0.95267535730399722</v>
      </c>
      <c r="J29" s="76">
        <v>0.66601054905876267</v>
      </c>
      <c r="K29" s="76">
        <v>1.3907684999999996</v>
      </c>
      <c r="L29" s="76">
        <v>4.0760519998254079</v>
      </c>
      <c r="M29" s="76">
        <v>37.225668742871093</v>
      </c>
      <c r="N29" s="76">
        <v>30.631943075847293</v>
      </c>
      <c r="O29" s="76">
        <v>0.22717189252600017</v>
      </c>
      <c r="P29" s="76">
        <v>2.2840033175926432E-2</v>
      </c>
      <c r="Q29" s="76">
        <v>0.59528131144067842</v>
      </c>
      <c r="R29" s="76"/>
      <c r="S29" s="94" t="s">
        <v>193</v>
      </c>
      <c r="T29" s="76">
        <v>2.4688349949924207</v>
      </c>
      <c r="U29" s="76">
        <v>17.972360974539459</v>
      </c>
      <c r="V29" s="76">
        <v>0.2270971058299637</v>
      </c>
      <c r="W29" s="76">
        <v>5.8028511547546833</v>
      </c>
      <c r="X29" s="76">
        <v>5.621969984101324</v>
      </c>
      <c r="Y29" s="76">
        <v>8.3202023537145067</v>
      </c>
      <c r="Z29" s="76">
        <v>1.9577954539578124</v>
      </c>
      <c r="AA29" s="76">
        <v>56.196447375009093</v>
      </c>
      <c r="AB29" s="76">
        <v>2.2838972464395979E-2</v>
      </c>
      <c r="AC29" s="76">
        <v>1974.2311540170031</v>
      </c>
      <c r="AD29" s="76">
        <v>0.69539269527163516</v>
      </c>
      <c r="AE29" s="76">
        <v>3562.8652655191622</v>
      </c>
      <c r="AF29" s="76">
        <v>26.872091013349742</v>
      </c>
      <c r="AG29" s="76">
        <v>103.84932953590857</v>
      </c>
      <c r="AH29" s="76">
        <v>9.8432509421144658</v>
      </c>
      <c r="AI29" s="76">
        <v>13.034947484753186</v>
      </c>
      <c r="AJ29" s="76">
        <v>1.4219779077296817</v>
      </c>
      <c r="AK29" s="76">
        <v>98.422719344472398</v>
      </c>
      <c r="AL29" s="76">
        <v>98.422719344472398</v>
      </c>
      <c r="AM29" s="76">
        <v>18.613068026808126</v>
      </c>
      <c r="AN29" s="76">
        <v>0</v>
      </c>
      <c r="AO29" s="76">
        <v>85.63415594950358</v>
      </c>
      <c r="AP29" s="76">
        <v>1.4011385188148038</v>
      </c>
      <c r="AQ29" s="76">
        <v>86.732734059160521</v>
      </c>
      <c r="AR29" s="76">
        <v>19.584593117529501</v>
      </c>
      <c r="AS29" s="76">
        <v>5.5372377189910935</v>
      </c>
      <c r="AT29" s="76">
        <v>1.2564350639554116</v>
      </c>
      <c r="AU29" s="76">
        <v>64.133485411024168</v>
      </c>
      <c r="AV29" s="76">
        <v>0</v>
      </c>
      <c r="AW29" s="76">
        <v>1737.0134729630668</v>
      </c>
      <c r="AX29" s="76">
        <v>5914.9400977926234</v>
      </c>
      <c r="AY29" s="76">
        <v>657.21638773171924</v>
      </c>
      <c r="AZ29" s="76">
        <v>6572.1564855243414</v>
      </c>
      <c r="BA29" s="76">
        <v>1.0839372050077968E-2</v>
      </c>
      <c r="BB29" s="76">
        <v>40.173435750144662</v>
      </c>
      <c r="BC29" s="76">
        <v>56.234038221531371</v>
      </c>
      <c r="BD29" s="76">
        <v>744.43391106663444</v>
      </c>
      <c r="BE29" s="76">
        <v>140.53227839966488</v>
      </c>
      <c r="BF29" s="76">
        <v>22.879925525333817</v>
      </c>
      <c r="BG29" s="76">
        <v>52.369961860039474</v>
      </c>
      <c r="BH29" s="76">
        <v>34.813103131334778</v>
      </c>
      <c r="BI29" s="76">
        <v>33.703846348870442</v>
      </c>
      <c r="BJ29" s="76">
        <v>42.319360098546397</v>
      </c>
      <c r="BK29" s="76">
        <v>3308.4322364764612</v>
      </c>
      <c r="BL29" s="76">
        <v>1969.5314245141835</v>
      </c>
      <c r="BM29" s="76">
        <v>1338.9008119622786</v>
      </c>
      <c r="BN29" s="76">
        <v>4.7572721049179654</v>
      </c>
      <c r="BO29" s="76">
        <v>1.552829004778516</v>
      </c>
      <c r="BP29" s="76">
        <v>896.48400105821815</v>
      </c>
      <c r="BQ29" s="76">
        <v>17.677600358912489</v>
      </c>
      <c r="BR29" s="76">
        <v>82.758192584753914</v>
      </c>
      <c r="BS29" s="76">
        <v>19.590822770438194</v>
      </c>
      <c r="BT29" s="76">
        <v>25.508142742108824</v>
      </c>
      <c r="BU29" s="76">
        <v>208.52814657429312</v>
      </c>
      <c r="BV29" s="76">
        <v>89.12721916624146</v>
      </c>
      <c r="BW29" s="76">
        <v>153.27103002144011</v>
      </c>
      <c r="BX29" s="76">
        <v>161.73439301575749</v>
      </c>
      <c r="BY29" s="76">
        <v>14.816480693243399</v>
      </c>
      <c r="BZ29" s="76">
        <v>891.20274830646485</v>
      </c>
      <c r="CA29" s="76">
        <v>109.25328392588231</v>
      </c>
      <c r="CB29" s="76">
        <v>0.25912856844215865</v>
      </c>
      <c r="CC29" s="76">
        <v>1.9875982866322084</v>
      </c>
      <c r="CD29" s="76">
        <v>154.03850642327041</v>
      </c>
      <c r="CE29" s="76">
        <v>2.1999427483920002E-3</v>
      </c>
      <c r="CF29" s="76">
        <v>62.41666641717616</v>
      </c>
      <c r="CG29" s="76">
        <v>1595.714877340343</v>
      </c>
      <c r="CH29" s="76">
        <v>92.941525931076086</v>
      </c>
      <c r="CI29" s="76"/>
      <c r="CJ29" s="94"/>
      <c r="CK29" s="29">
        <f t="shared" si="0"/>
        <v>0</v>
      </c>
      <c r="CL29" s="45">
        <f t="shared" si="1"/>
        <v>-2.0499028152954307E-3</v>
      </c>
      <c r="CM29" s="45">
        <f t="shared" si="2"/>
        <v>3.5328485237644068E-6</v>
      </c>
      <c r="CN29" s="45">
        <f t="shared" si="3"/>
        <v>-3.8517035676049967E-4</v>
      </c>
      <c r="CO29" s="45">
        <f t="shared" si="4"/>
        <v>-5.7977224307074575E-3</v>
      </c>
      <c r="CP29" s="45">
        <f t="shared" si="5"/>
        <v>-6.1843444297622089E-3</v>
      </c>
      <c r="CQ29" s="45">
        <f t="shared" si="6"/>
        <v>-1.8085939629673201E-3</v>
      </c>
      <c r="CR29" s="45">
        <f t="shared" si="7"/>
        <v>-3.9384702564032731E-3</v>
      </c>
      <c r="CS29" s="69">
        <f t="shared" si="8"/>
        <v>-0.49999392762229272</v>
      </c>
      <c r="CT29" s="62">
        <f t="shared" si="9"/>
        <v>23.146580894622591</v>
      </c>
      <c r="CU29" s="69">
        <f t="shared" si="10"/>
        <v>-0.49999372327266456</v>
      </c>
      <c r="CV29" s="62">
        <f t="shared" si="11"/>
        <v>-0.81923321986853981</v>
      </c>
      <c r="CW29" s="69">
        <f t="shared" si="13"/>
        <v>-3.2920752301217175E-4</v>
      </c>
      <c r="CX29" s="69">
        <f t="shared" si="14"/>
        <v>-4.6440892720386E-5</v>
      </c>
      <c r="CY29" s="62">
        <f t="shared" si="12"/>
        <v>1.1106576669014396</v>
      </c>
    </row>
    <row r="30" spans="1:103">
      <c r="A30" s="94" t="s">
        <v>194</v>
      </c>
      <c r="B30" s="76">
        <v>634.89007790000005</v>
      </c>
      <c r="C30" s="76">
        <v>7.6287485500000001</v>
      </c>
      <c r="D30" s="76">
        <v>408.23418420000007</v>
      </c>
      <c r="E30" s="76">
        <v>234.90537138182003</v>
      </c>
      <c r="F30" s="76">
        <v>223.77048988182</v>
      </c>
      <c r="G30" s="76">
        <v>553.08893929999988</v>
      </c>
      <c r="H30" s="76">
        <v>150.01393669999999</v>
      </c>
      <c r="I30" s="76">
        <v>0.17215998329699997</v>
      </c>
      <c r="J30" s="76">
        <v>0.99933439284949976</v>
      </c>
      <c r="K30" s="76"/>
      <c r="L30" s="76">
        <v>5.0598700679289008</v>
      </c>
      <c r="M30" s="76">
        <v>7.8867124500000001</v>
      </c>
      <c r="N30" s="76">
        <v>7.6100320000000004</v>
      </c>
      <c r="O30" s="76">
        <v>6.5769253996099994E-2</v>
      </c>
      <c r="P30" s="76">
        <v>7.3591000000000007E-5</v>
      </c>
      <c r="Q30" s="76">
        <v>0.26044680661450004</v>
      </c>
      <c r="R30" s="76"/>
      <c r="S30" s="94" t="s">
        <v>194</v>
      </c>
      <c r="T30" s="76">
        <v>0.4546567016002257</v>
      </c>
      <c r="U30" s="76">
        <v>2.6834184636413658</v>
      </c>
      <c r="V30" s="76">
        <v>6.5584923989461627E-2</v>
      </c>
      <c r="W30" s="76">
        <v>3.3285360284984908</v>
      </c>
      <c r="X30" s="76">
        <v>3.2955048700613578</v>
      </c>
      <c r="Y30" s="76">
        <v>1.1402510552249534</v>
      </c>
      <c r="Z30" s="76">
        <v>0.22174675660510293</v>
      </c>
      <c r="AA30" s="76">
        <v>4.5112621001900237</v>
      </c>
      <c r="AB30" s="76">
        <v>7.3585684762424383E-5</v>
      </c>
      <c r="AC30" s="76">
        <v>4523.2631827840714</v>
      </c>
      <c r="AD30" s="76">
        <v>0</v>
      </c>
      <c r="AE30" s="76">
        <v>633.95405804769666</v>
      </c>
      <c r="AF30" s="76">
        <v>3.2786035081545646</v>
      </c>
      <c r="AG30" s="76">
        <v>30.795235105138211</v>
      </c>
      <c r="AH30" s="76">
        <v>0.7082926719492727</v>
      </c>
      <c r="AI30" s="76">
        <v>29.334060669788986</v>
      </c>
      <c r="AJ30" s="76">
        <v>0.26157242083202509</v>
      </c>
      <c r="AK30" s="76">
        <v>3.7662716561257139</v>
      </c>
      <c r="AL30" s="76">
        <v>3.7662716561257139</v>
      </c>
      <c r="AM30" s="76">
        <v>3.9413901034628975</v>
      </c>
      <c r="AN30" s="76">
        <v>0</v>
      </c>
      <c r="AO30" s="76">
        <v>0.9523457069392679</v>
      </c>
      <c r="AP30" s="76">
        <v>0.25126083187178389</v>
      </c>
      <c r="AQ30" s="76">
        <v>7.8642211010572085</v>
      </c>
      <c r="AR30" s="76">
        <v>1.1561766212624736</v>
      </c>
      <c r="AS30" s="76">
        <v>6.9829966612631207</v>
      </c>
      <c r="AT30" s="76">
        <v>0.11458877995238007</v>
      </c>
      <c r="AU30" s="76">
        <v>7.6254497857658743</v>
      </c>
      <c r="AV30" s="76">
        <v>0</v>
      </c>
      <c r="AW30" s="76">
        <v>192.03866892640389</v>
      </c>
      <c r="AX30" s="76">
        <v>367.08199732138382</v>
      </c>
      <c r="AY30" s="76">
        <v>40.786900422736338</v>
      </c>
      <c r="AZ30" s="76">
        <v>407.86889774412015</v>
      </c>
      <c r="BA30" s="76">
        <v>1.8594080213407405E-3</v>
      </c>
      <c r="BB30" s="76">
        <v>3.5064231748761241</v>
      </c>
      <c r="BC30" s="76">
        <v>0.62267549176849446</v>
      </c>
      <c r="BD30" s="76">
        <v>31.243226715306147</v>
      </c>
      <c r="BE30" s="76">
        <v>4.5190604158192729</v>
      </c>
      <c r="BF30" s="76">
        <v>2.7655422675749635</v>
      </c>
      <c r="BG30" s="76">
        <v>6.2505607786725035</v>
      </c>
      <c r="BH30" s="76">
        <v>1.1192306233789142</v>
      </c>
      <c r="BI30" s="76">
        <v>3.8402889855983031</v>
      </c>
      <c r="BJ30" s="76">
        <v>4.3617361017107967</v>
      </c>
      <c r="BK30" s="76">
        <v>234.64783040820564</v>
      </c>
      <c r="BL30" s="76">
        <v>223.51415294330045</v>
      </c>
      <c r="BM30" s="76">
        <v>11.133677464905182</v>
      </c>
      <c r="BN30" s="76">
        <v>0.16904965635454677</v>
      </c>
      <c r="BO30" s="76">
        <v>1.5354170097609568E-2</v>
      </c>
      <c r="BP30" s="76">
        <v>69.236956894679835</v>
      </c>
      <c r="BQ30" s="76">
        <v>12.424988426285722</v>
      </c>
      <c r="BR30" s="76">
        <v>16.137272629066853</v>
      </c>
      <c r="BS30" s="76">
        <v>2.4953863170136104</v>
      </c>
      <c r="BT30" s="76">
        <v>1.4869752426462051</v>
      </c>
      <c r="BU30" s="76">
        <v>40.381585933409362</v>
      </c>
      <c r="BV30" s="76">
        <v>3.2974163298731725</v>
      </c>
      <c r="BW30" s="76">
        <v>6.0645959501093927</v>
      </c>
      <c r="BX30" s="76">
        <v>51.599928665597517</v>
      </c>
      <c r="BY30" s="76">
        <v>2.2964393516537313E-2</v>
      </c>
      <c r="BZ30" s="76">
        <v>553.01399486102366</v>
      </c>
      <c r="CA30" s="76">
        <v>4.5143057439917351</v>
      </c>
      <c r="CB30" s="76">
        <v>4.106577941434236</v>
      </c>
      <c r="CC30" s="76">
        <v>5.704019071518271</v>
      </c>
      <c r="CD30" s="76">
        <v>22.737560885186568</v>
      </c>
      <c r="CE30" s="76">
        <v>9.1020688338101156E-4</v>
      </c>
      <c r="CF30" s="76">
        <v>10.034175451558403</v>
      </c>
      <c r="CG30" s="76">
        <v>149.99321320348091</v>
      </c>
      <c r="CH30" s="76">
        <v>4.0836107011549405</v>
      </c>
      <c r="CI30" s="76"/>
      <c r="CJ30" s="94"/>
      <c r="CK30" s="29">
        <f t="shared" si="0"/>
        <v>0</v>
      </c>
      <c r="CL30" s="45">
        <f t="shared" si="1"/>
        <v>-1.4743022215742026E-3</v>
      </c>
      <c r="CM30" s="45">
        <f t="shared" si="2"/>
        <v>-4.3241223806305475E-4</v>
      </c>
      <c r="CN30" s="45">
        <f t="shared" si="3"/>
        <v>-8.9479634488660506E-4</v>
      </c>
      <c r="CO30" s="45">
        <f t="shared" si="4"/>
        <v>-1.0963605135950014E-3</v>
      </c>
      <c r="CP30" s="45">
        <f t="shared" si="5"/>
        <v>-1.1455350464439355E-3</v>
      </c>
      <c r="CQ30" s="45">
        <f t="shared" si="6"/>
        <v>-1.3550160498792226E-4</v>
      </c>
      <c r="CR30" s="45">
        <f t="shared" si="7"/>
        <v>-1.3814380833512331E-4</v>
      </c>
      <c r="CS30" s="69" t="e">
        <f t="shared" si="8"/>
        <v>#DIV/0!</v>
      </c>
      <c r="CT30" s="62">
        <f t="shared" si="9"/>
        <v>-0.25565842490747609</v>
      </c>
      <c r="CU30" s="69">
        <f t="shared" si="10"/>
        <v>-0.5002492954509965</v>
      </c>
      <c r="CV30" s="62">
        <f t="shared" si="11"/>
        <v>-8.2395887262613307E-2</v>
      </c>
      <c r="CW30" s="69">
        <f t="shared" si="13"/>
        <v>-2.8026774737219509E-3</v>
      </c>
      <c r="CX30" s="69">
        <f t="shared" si="14"/>
        <v>-7.2226733916157959E-5</v>
      </c>
      <c r="CY30" s="62">
        <f t="shared" si="12"/>
        <v>-0.56003000596590735</v>
      </c>
    </row>
    <row r="31" spans="1:103">
      <c r="A31" s="94" t="s">
        <v>195</v>
      </c>
      <c r="B31" s="76">
        <v>4064.3274393695297</v>
      </c>
      <c r="C31" s="76">
        <v>631.55294831968729</v>
      </c>
      <c r="D31" s="76">
        <v>4583.8741803738594</v>
      </c>
      <c r="E31" s="76">
        <v>1695.8967272936015</v>
      </c>
      <c r="F31" s="76">
        <v>1292.7466496512479</v>
      </c>
      <c r="G31" s="76">
        <v>603.82267976015441</v>
      </c>
      <c r="H31" s="76">
        <v>6481.1506649271532</v>
      </c>
      <c r="I31" s="76">
        <v>12.691335619964628</v>
      </c>
      <c r="J31" s="76">
        <v>20.868391241682755</v>
      </c>
      <c r="K31" s="76">
        <v>8.6640000000000015</v>
      </c>
      <c r="L31" s="76">
        <v>129.65378109607425</v>
      </c>
      <c r="M31" s="76">
        <v>72.136600599999923</v>
      </c>
      <c r="N31" s="76">
        <v>37.919090585220005</v>
      </c>
      <c r="O31" s="76">
        <v>6.457087420620562</v>
      </c>
      <c r="P31" s="76">
        <v>0.34717052663440695</v>
      </c>
      <c r="Q31" s="76">
        <v>5.0313114731140631</v>
      </c>
      <c r="R31" s="76"/>
      <c r="S31" s="94" t="s">
        <v>195</v>
      </c>
      <c r="T31" s="76">
        <v>2.2613686678557077</v>
      </c>
      <c r="U31" s="76">
        <v>334.51289586274947</v>
      </c>
      <c r="V31" s="76">
        <v>6.4431934610229309</v>
      </c>
      <c r="W31" s="76">
        <v>12.436031364010221</v>
      </c>
      <c r="X31" s="76">
        <v>12.03919679664331</v>
      </c>
      <c r="Y31" s="76">
        <v>12.725833128272621</v>
      </c>
      <c r="Z31" s="76">
        <v>1.1811655994406152</v>
      </c>
      <c r="AA31" s="76">
        <v>247.18094336724423</v>
      </c>
      <c r="AB31" s="76">
        <v>0.3466278261506735</v>
      </c>
      <c r="AC31" s="76">
        <v>8547.0758953627719</v>
      </c>
      <c r="AD31" s="76">
        <v>4.3318919234494579</v>
      </c>
      <c r="AE31" s="76">
        <v>4060.9192772367264</v>
      </c>
      <c r="AF31" s="76">
        <v>82.8133844855425</v>
      </c>
      <c r="AG31" s="76">
        <v>368.88005456877909</v>
      </c>
      <c r="AH31" s="76">
        <v>29.057914461628364</v>
      </c>
      <c r="AI31" s="76">
        <v>42.89343697654185</v>
      </c>
      <c r="AJ31" s="76">
        <v>1.4642230568197245</v>
      </c>
      <c r="AK31" s="76">
        <v>169.33242370171547</v>
      </c>
      <c r="AL31" s="76">
        <v>169.33242370171547</v>
      </c>
      <c r="AM31" s="76">
        <v>36.042701300728005</v>
      </c>
      <c r="AN31" s="76">
        <v>0</v>
      </c>
      <c r="AO31" s="76">
        <v>159.54794057754373</v>
      </c>
      <c r="AP31" s="76">
        <v>1.5912072130501775</v>
      </c>
      <c r="AQ31" s="76">
        <v>208.97142459579217</v>
      </c>
      <c r="AR31" s="76">
        <v>46.530977899921204</v>
      </c>
      <c r="AS31" s="76">
        <v>162.38053529108393</v>
      </c>
      <c r="AT31" s="76">
        <v>1.3313115325330356</v>
      </c>
      <c r="AU31" s="76">
        <v>631.53248756482935</v>
      </c>
      <c r="AV31" s="76">
        <v>0</v>
      </c>
      <c r="AW31" s="76">
        <v>7245.9900282742756</v>
      </c>
      <c r="AX31" s="76">
        <v>4124.2791979805716</v>
      </c>
      <c r="AY31" s="76">
        <v>458.25433446761127</v>
      </c>
      <c r="AZ31" s="76">
        <v>4582.533532448183</v>
      </c>
      <c r="BA31" s="76">
        <v>4.9636454460164604E-2</v>
      </c>
      <c r="BB31" s="76">
        <v>208.5805103531749</v>
      </c>
      <c r="BC31" s="76">
        <v>27.262777781819569</v>
      </c>
      <c r="BD31" s="76">
        <v>2856.0452247851308</v>
      </c>
      <c r="BE31" s="76">
        <v>6.1551756578867582</v>
      </c>
      <c r="BF31" s="76">
        <v>13.838441918682518</v>
      </c>
      <c r="BG31" s="76">
        <v>45.54393442351892</v>
      </c>
      <c r="BH31" s="76">
        <v>10.151577441977107</v>
      </c>
      <c r="BI31" s="76">
        <v>39.48022671230229</v>
      </c>
      <c r="BJ31" s="76">
        <v>6.3495290357534753</v>
      </c>
      <c r="BK31" s="76">
        <v>1695.6188830707842</v>
      </c>
      <c r="BL31" s="76">
        <v>1292.4880775570241</v>
      </c>
      <c r="BM31" s="76">
        <v>403.13080551375975</v>
      </c>
      <c r="BN31" s="76">
        <v>0.1153188407601539</v>
      </c>
      <c r="BO31" s="76">
        <v>0.21900631552554284</v>
      </c>
      <c r="BP31" s="76">
        <v>581.97987244057174</v>
      </c>
      <c r="BQ31" s="76">
        <v>5.6397986991628075</v>
      </c>
      <c r="BR31" s="76">
        <v>73.067823520009725</v>
      </c>
      <c r="BS31" s="76">
        <v>13.142797625622135</v>
      </c>
      <c r="BT31" s="76">
        <v>8.4159446838296414</v>
      </c>
      <c r="BU31" s="76">
        <v>184.40168386822972</v>
      </c>
      <c r="BV31" s="76">
        <v>207.68534085303435</v>
      </c>
      <c r="BW31" s="76">
        <v>69.634163065967911</v>
      </c>
      <c r="BX31" s="76">
        <v>201.1991955885515</v>
      </c>
      <c r="BY31" s="76">
        <v>5.8908099368526798</v>
      </c>
      <c r="BZ31" s="76">
        <v>603.52342665983269</v>
      </c>
      <c r="CA31" s="76">
        <v>604.08639427385958</v>
      </c>
      <c r="CB31" s="76">
        <v>0.18733825841145951</v>
      </c>
      <c r="CC31" s="76">
        <v>11.717846226712624</v>
      </c>
      <c r="CD31" s="76">
        <v>1019.2147371916666</v>
      </c>
      <c r="CE31" s="76">
        <v>4.1963206463565834E-2</v>
      </c>
      <c r="CF31" s="76">
        <v>399.68445007886953</v>
      </c>
      <c r="CG31" s="76">
        <v>6478.4182036740058</v>
      </c>
      <c r="CH31" s="76">
        <v>487.49818667635094</v>
      </c>
      <c r="CI31" s="76"/>
      <c r="CJ31" s="94"/>
      <c r="CK31" s="29">
        <f t="shared" si="0"/>
        <v>0</v>
      </c>
      <c r="CL31" s="45">
        <f t="shared" si="1"/>
        <v>-8.3855500907473906E-4</v>
      </c>
      <c r="CM31" s="45">
        <f t="shared" si="2"/>
        <v>-3.2397528841206519E-5</v>
      </c>
      <c r="CN31" s="45">
        <f t="shared" si="3"/>
        <v>-2.9247048957331518E-4</v>
      </c>
      <c r="CO31" s="45">
        <f t="shared" si="4"/>
        <v>-1.6383322070601049E-4</v>
      </c>
      <c r="CP31" s="45">
        <f t="shared" si="5"/>
        <v>-2.0001760924585904E-4</v>
      </c>
      <c r="CQ31" s="45">
        <f t="shared" si="6"/>
        <v>-4.9559764870141655E-4</v>
      </c>
      <c r="CR31" s="45">
        <f t="shared" si="7"/>
        <v>-4.2160125484108938E-4</v>
      </c>
      <c r="CS31" s="69">
        <f t="shared" si="8"/>
        <v>-0.50001247420943473</v>
      </c>
      <c r="CT31" s="62">
        <f t="shared" si="9"/>
        <v>0.30603536796384745</v>
      </c>
      <c r="CU31" s="69">
        <f t="shared" si="10"/>
        <v>-0.50035486838940335</v>
      </c>
      <c r="CV31" s="62">
        <f t="shared" si="11"/>
        <v>3.282289811939112</v>
      </c>
      <c r="CW31" s="69">
        <f t="shared" si="13"/>
        <v>-2.1517378800325706E-3</v>
      </c>
      <c r="CX31" s="69">
        <f t="shared" si="14"/>
        <v>-1.56321012902385E-3</v>
      </c>
      <c r="CY31" s="62">
        <f t="shared" si="12"/>
        <v>-0.73539472965504193</v>
      </c>
    </row>
    <row r="32" spans="1:103">
      <c r="A32" s="94" t="s">
        <v>196</v>
      </c>
      <c r="B32" s="76">
        <v>1410.352510884177</v>
      </c>
      <c r="C32" s="76">
        <v>33.822743123369868</v>
      </c>
      <c r="D32" s="76">
        <v>2321.9256210604203</v>
      </c>
      <c r="E32" s="76">
        <v>2786.7385940645099</v>
      </c>
      <c r="F32" s="76">
        <v>553.26142173236599</v>
      </c>
      <c r="G32" s="76">
        <v>286.7533073509926</v>
      </c>
      <c r="H32" s="76">
        <v>1511.5985133093293</v>
      </c>
      <c r="I32" s="76">
        <v>3.9338090814921887</v>
      </c>
      <c r="J32" s="76">
        <v>4.6652462197955202</v>
      </c>
      <c r="K32" s="76">
        <v>5.907</v>
      </c>
      <c r="L32" s="76">
        <v>38.335580567534258</v>
      </c>
      <c r="M32" s="76">
        <v>28.106098799999998</v>
      </c>
      <c r="N32" s="76">
        <v>4.7310521020000005</v>
      </c>
      <c r="O32" s="76">
        <v>1.0375959413998193</v>
      </c>
      <c r="P32" s="76">
        <v>0.2743112906695645</v>
      </c>
      <c r="Q32" s="76">
        <v>0.77209513250882555</v>
      </c>
      <c r="R32" s="76"/>
      <c r="S32" s="94" t="s">
        <v>196</v>
      </c>
      <c r="T32" s="76">
        <v>0.87991327295094102</v>
      </c>
      <c r="U32" s="76">
        <v>31.903396799429778</v>
      </c>
      <c r="V32" s="76">
        <v>1.0358061820291768</v>
      </c>
      <c r="W32" s="76">
        <v>16.303447167907283</v>
      </c>
      <c r="X32" s="76">
        <v>16.239579534243632</v>
      </c>
      <c r="Y32" s="76">
        <v>5.7202125519353837</v>
      </c>
      <c r="Z32" s="76">
        <v>0.42185867219883461</v>
      </c>
      <c r="AA32" s="76">
        <v>99.169432057917192</v>
      </c>
      <c r="AB32" s="76">
        <v>0.27422343083300615</v>
      </c>
      <c r="AC32" s="76">
        <v>9178.4837031413354</v>
      </c>
      <c r="AD32" s="76">
        <v>2.9535239648142313</v>
      </c>
      <c r="AE32" s="76">
        <v>1409.4478262572695</v>
      </c>
      <c r="AF32" s="76">
        <v>35.466074008198675</v>
      </c>
      <c r="AG32" s="76">
        <v>196.60177894948814</v>
      </c>
      <c r="AH32" s="76">
        <v>24.87996686839692</v>
      </c>
      <c r="AI32" s="76">
        <v>7.3139682740043206</v>
      </c>
      <c r="AJ32" s="76">
        <v>0.50622673433891585</v>
      </c>
      <c r="AK32" s="76">
        <v>65.736584401899719</v>
      </c>
      <c r="AL32" s="76">
        <v>65.736584401899719</v>
      </c>
      <c r="AM32" s="76">
        <v>14.053093110666524</v>
      </c>
      <c r="AN32" s="76">
        <v>0</v>
      </c>
      <c r="AO32" s="76">
        <v>20.338768853774329</v>
      </c>
      <c r="AP32" s="76">
        <v>0.51974228730944372</v>
      </c>
      <c r="AQ32" s="76">
        <v>21.895386606482802</v>
      </c>
      <c r="AR32" s="76">
        <v>32.172744063153715</v>
      </c>
      <c r="AS32" s="76">
        <v>6.9431401091739504</v>
      </c>
      <c r="AT32" s="76">
        <v>0.43475076575960198</v>
      </c>
      <c r="AU32" s="76">
        <v>33.821621543014828</v>
      </c>
      <c r="AV32" s="76">
        <v>0</v>
      </c>
      <c r="AW32" s="76">
        <v>1755.1084872016163</v>
      </c>
      <c r="AX32" s="76">
        <v>2089.1667712534963</v>
      </c>
      <c r="AY32" s="76">
        <v>232.13079345873211</v>
      </c>
      <c r="AZ32" s="76">
        <v>2321.2975647122275</v>
      </c>
      <c r="BA32" s="76">
        <v>1.3674979028026231E-2</v>
      </c>
      <c r="BB32" s="76">
        <v>58.814580226464955</v>
      </c>
      <c r="BC32" s="76">
        <v>25.975424842782825</v>
      </c>
      <c r="BD32" s="76">
        <v>722.92366389623362</v>
      </c>
      <c r="BE32" s="76">
        <v>13.694147225052227</v>
      </c>
      <c r="BF32" s="76">
        <v>2.7944107298645893</v>
      </c>
      <c r="BG32" s="76">
        <v>20.176854502664835</v>
      </c>
      <c r="BH32" s="76">
        <v>10.505484557914569</v>
      </c>
      <c r="BI32" s="76">
        <v>10.052435383135791</v>
      </c>
      <c r="BJ32" s="76">
        <v>4.3216744205129283</v>
      </c>
      <c r="BK32" s="76">
        <v>2786.4831931516128</v>
      </c>
      <c r="BL32" s="76">
        <v>553.08632184091005</v>
      </c>
      <c r="BM32" s="76">
        <v>2233.3968713107029</v>
      </c>
      <c r="BN32" s="76">
        <v>1.2544029514376853</v>
      </c>
      <c r="BO32" s="76">
        <v>0.42537950145229453</v>
      </c>
      <c r="BP32" s="76">
        <v>267.82201925813371</v>
      </c>
      <c r="BQ32" s="76">
        <v>1.4646445454896142</v>
      </c>
      <c r="BR32" s="76">
        <v>18.763079675589886</v>
      </c>
      <c r="BS32" s="76">
        <v>5.7625149808473468</v>
      </c>
      <c r="BT32" s="76">
        <v>2.9009764711552779</v>
      </c>
      <c r="BU32" s="76">
        <v>47.676402058676068</v>
      </c>
      <c r="BV32" s="76">
        <v>154.56207810212047</v>
      </c>
      <c r="BW32" s="76">
        <v>64.600796488037105</v>
      </c>
      <c r="BX32" s="76">
        <v>53.165888034022906</v>
      </c>
      <c r="BY32" s="76">
        <v>1.7297862141404214</v>
      </c>
      <c r="BZ32" s="76">
        <v>286.70852734893117</v>
      </c>
      <c r="CA32" s="76">
        <v>121.77954834186183</v>
      </c>
      <c r="CB32" s="76">
        <v>1.5451361960349834E-5</v>
      </c>
      <c r="CC32" s="76">
        <v>0.381260276437552</v>
      </c>
      <c r="CD32" s="76">
        <v>118.27982480189691</v>
      </c>
      <c r="CE32" s="76">
        <v>0</v>
      </c>
      <c r="CF32" s="76">
        <v>80.822539094257976</v>
      </c>
      <c r="CG32" s="76">
        <v>1511.3689538407243</v>
      </c>
      <c r="CH32" s="76">
        <v>32.799623906527295</v>
      </c>
      <c r="CI32" s="76"/>
      <c r="CJ32" s="94"/>
      <c r="CK32" s="29">
        <f t="shared" si="0"/>
        <v>0</v>
      </c>
      <c r="CL32" s="45">
        <f t="shared" si="1"/>
        <v>-6.4145993283646957E-4</v>
      </c>
      <c r="CM32" s="45">
        <f t="shared" si="2"/>
        <v>-3.3160537894544553E-5</v>
      </c>
      <c r="CN32" s="45">
        <f t="shared" si="3"/>
        <v>-2.7048943450047001E-4</v>
      </c>
      <c r="CO32" s="45">
        <f t="shared" si="4"/>
        <v>-9.1648679729455069E-5</v>
      </c>
      <c r="CP32" s="45">
        <f t="shared" si="5"/>
        <v>-3.1648671781175767E-4</v>
      </c>
      <c r="CQ32" s="45">
        <f t="shared" si="6"/>
        <v>-1.5616211186927226E-4</v>
      </c>
      <c r="CR32" s="45">
        <f t="shared" si="7"/>
        <v>-1.5186537072096136E-4</v>
      </c>
      <c r="CS32" s="69">
        <f t="shared" si="8"/>
        <v>-0.49999594298049244</v>
      </c>
      <c r="CT32" s="62">
        <f t="shared" si="9"/>
        <v>0.71476689354147671</v>
      </c>
      <c r="CU32" s="69">
        <f t="shared" si="10"/>
        <v>-0.49999844479780581</v>
      </c>
      <c r="CV32" s="62">
        <f t="shared" si="11"/>
        <v>0.46756788119894388</v>
      </c>
      <c r="CW32" s="69">
        <f t="shared" si="13"/>
        <v>-1.7249097642265693E-3</v>
      </c>
      <c r="CX32" s="69">
        <f t="shared" si="14"/>
        <v>-3.202924544005812E-4</v>
      </c>
      <c r="CY32" s="62">
        <f t="shared" si="12"/>
        <v>-0.43692072718172137</v>
      </c>
    </row>
    <row r="33" spans="1:103">
      <c r="A33" s="94" t="s">
        <v>197</v>
      </c>
      <c r="B33" s="76">
        <v>24611.841042896758</v>
      </c>
      <c r="C33" s="76">
        <v>565.30015316557615</v>
      </c>
      <c r="D33" s="76">
        <v>13019.561110605919</v>
      </c>
      <c r="E33" s="76">
        <v>2350.3235762730174</v>
      </c>
      <c r="F33" s="76">
        <v>1617.1339160387256</v>
      </c>
      <c r="G33" s="76">
        <v>6823.8088753412039</v>
      </c>
      <c r="H33" s="76">
        <v>6066.8420126558649</v>
      </c>
      <c r="I33" s="76">
        <v>23.201543287342975</v>
      </c>
      <c r="J33" s="76">
        <v>17.161814242909838</v>
      </c>
      <c r="K33" s="76">
        <v>11.981383046499996</v>
      </c>
      <c r="L33" s="76">
        <v>174.28261008515733</v>
      </c>
      <c r="M33" s="76">
        <v>268.32175909379976</v>
      </c>
      <c r="N33" s="76">
        <v>188.27022258195004</v>
      </c>
      <c r="O33" s="76">
        <v>5.7633038262720087</v>
      </c>
      <c r="P33" s="76">
        <v>0.22430298829023657</v>
      </c>
      <c r="Q33" s="76">
        <v>92.941988259300913</v>
      </c>
      <c r="R33" s="76"/>
      <c r="S33" s="94" t="s">
        <v>197</v>
      </c>
      <c r="T33" s="76">
        <v>6.6326982751338939</v>
      </c>
      <c r="U33" s="76">
        <v>228.99501982266653</v>
      </c>
      <c r="V33" s="76">
        <v>5.7632985506074936</v>
      </c>
      <c r="W33" s="76">
        <v>26.016954254490432</v>
      </c>
      <c r="X33" s="76">
        <v>21.234476873462722</v>
      </c>
      <c r="Y33" s="76">
        <v>26.594031751037477</v>
      </c>
      <c r="Z33" s="76">
        <v>22.142370725638251</v>
      </c>
      <c r="AA33" s="76">
        <v>165.93619011451196</v>
      </c>
      <c r="AB33" s="76">
        <v>0.2243041949910827</v>
      </c>
      <c r="AC33" s="76">
        <v>71718.737630113246</v>
      </c>
      <c r="AD33" s="76">
        <v>5.9906778410639294</v>
      </c>
      <c r="AE33" s="76">
        <v>24603.58000129577</v>
      </c>
      <c r="AF33" s="76">
        <v>185.4786244287879</v>
      </c>
      <c r="AG33" s="76">
        <v>935.4406703648242</v>
      </c>
      <c r="AH33" s="76">
        <v>30.515245706715277</v>
      </c>
      <c r="AI33" s="76">
        <v>113.36482404164389</v>
      </c>
      <c r="AJ33" s="76">
        <v>3.922295060673568</v>
      </c>
      <c r="AK33" s="76">
        <v>158.01504601886543</v>
      </c>
      <c r="AL33" s="76">
        <v>158.01504601886543</v>
      </c>
      <c r="AM33" s="76">
        <v>134.11603463129808</v>
      </c>
      <c r="AN33" s="76">
        <v>0</v>
      </c>
      <c r="AO33" s="76">
        <v>327.96098573145713</v>
      </c>
      <c r="AP33" s="76">
        <v>4.2955842706217497</v>
      </c>
      <c r="AQ33" s="76">
        <v>239.13664175305655</v>
      </c>
      <c r="AR33" s="76">
        <v>150.64271391045307</v>
      </c>
      <c r="AS33" s="76">
        <v>72.499322127618541</v>
      </c>
      <c r="AT33" s="76">
        <v>2.9722161773573879</v>
      </c>
      <c r="AU33" s="76">
        <v>565.01387640977305</v>
      </c>
      <c r="AV33" s="76">
        <v>0</v>
      </c>
      <c r="AW33" s="76">
        <v>7385.6833331657836</v>
      </c>
      <c r="AX33" s="76">
        <v>11711.899252821631</v>
      </c>
      <c r="AY33" s="76">
        <v>1301.3238120575179</v>
      </c>
      <c r="AZ33" s="76">
        <v>13013.223064879157</v>
      </c>
      <c r="BA33" s="76">
        <v>5.329218011792701E-2</v>
      </c>
      <c r="BB33" s="76">
        <v>208.58475847240211</v>
      </c>
      <c r="BC33" s="76">
        <v>19.928428904787914</v>
      </c>
      <c r="BD33" s="76">
        <v>2290.8706770089589</v>
      </c>
      <c r="BE33" s="76">
        <v>42.380999858573475</v>
      </c>
      <c r="BF33" s="76">
        <v>62.09849528111684</v>
      </c>
      <c r="BG33" s="76">
        <v>87.475167527571557</v>
      </c>
      <c r="BH33" s="76">
        <v>18.663885024443726</v>
      </c>
      <c r="BI33" s="76">
        <v>9.7703044959942478</v>
      </c>
      <c r="BJ33" s="76">
        <v>33.266669005980006</v>
      </c>
      <c r="BK33" s="76">
        <v>2349.642572218545</v>
      </c>
      <c r="BL33" s="76">
        <v>1616.6783672677998</v>
      </c>
      <c r="BM33" s="76">
        <v>732.96420495074437</v>
      </c>
      <c r="BN33" s="76">
        <v>3.046457611492142</v>
      </c>
      <c r="BO33" s="76">
        <v>0.53562801382033298</v>
      </c>
      <c r="BP33" s="76">
        <v>387.24017478529754</v>
      </c>
      <c r="BQ33" s="76">
        <v>77.660723248306098</v>
      </c>
      <c r="BR33" s="76">
        <v>133.91989291588817</v>
      </c>
      <c r="BS33" s="76">
        <v>21.792397438890603</v>
      </c>
      <c r="BT33" s="76">
        <v>18.899144069621958</v>
      </c>
      <c r="BU33" s="76">
        <v>338.17020307644009</v>
      </c>
      <c r="BV33" s="76">
        <v>255.13347913642775</v>
      </c>
      <c r="BW33" s="76">
        <v>40.98703702431159</v>
      </c>
      <c r="BX33" s="76">
        <v>314.30670800057345</v>
      </c>
      <c r="BY33" s="76">
        <v>6.5360509846897772</v>
      </c>
      <c r="BZ33" s="76">
        <v>6821.1674392252844</v>
      </c>
      <c r="CA33" s="76">
        <v>381.39122658685665</v>
      </c>
      <c r="CB33" s="76">
        <v>19.130036589490079</v>
      </c>
      <c r="CC33" s="76">
        <v>65.555179910315914</v>
      </c>
      <c r="CD33" s="76">
        <v>939.42060575081325</v>
      </c>
      <c r="CE33" s="76">
        <v>0.17908728929876469</v>
      </c>
      <c r="CF33" s="76">
        <v>375.36167273559801</v>
      </c>
      <c r="CG33" s="76">
        <v>6065.2563696908492</v>
      </c>
      <c r="CH33" s="76">
        <v>346.12535574576168</v>
      </c>
      <c r="CI33" s="76"/>
      <c r="CJ33" s="94"/>
      <c r="CK33" s="29">
        <f t="shared" si="0"/>
        <v>0</v>
      </c>
      <c r="CL33" s="45">
        <f t="shared" si="1"/>
        <v>-3.3565313487072992E-4</v>
      </c>
      <c r="CM33" s="45">
        <f t="shared" si="2"/>
        <v>-5.0641549307921491E-4</v>
      </c>
      <c r="CN33" s="45">
        <f t="shared" si="3"/>
        <v>-4.8680947636539022E-4</v>
      </c>
      <c r="CO33" s="45">
        <f t="shared" si="4"/>
        <v>-2.8974906321294102E-4</v>
      </c>
      <c r="CP33" s="45">
        <f t="shared" si="5"/>
        <v>-2.8170132752005608E-4</v>
      </c>
      <c r="CQ33" s="45">
        <f t="shared" si="6"/>
        <v>-3.870911633332426E-4</v>
      </c>
      <c r="CR33" s="45">
        <f t="shared" si="7"/>
        <v>-2.6136216530906164E-4</v>
      </c>
      <c r="CS33" s="69">
        <f t="shared" si="8"/>
        <v>-0.50000114195381418</v>
      </c>
      <c r="CT33" s="62">
        <f t="shared" si="9"/>
        <v>-9.3340144827664104E-2</v>
      </c>
      <c r="CU33" s="69">
        <f t="shared" si="10"/>
        <v>-0.5001671311180772</v>
      </c>
      <c r="CV33" s="62">
        <f t="shared" si="11"/>
        <v>-0.61491880588784498</v>
      </c>
      <c r="CW33" s="69">
        <f t="shared" si="13"/>
        <v>-9.1538892865169849E-7</v>
      </c>
      <c r="CX33" s="69">
        <f t="shared" si="14"/>
        <v>5.3797805162243932E-6</v>
      </c>
      <c r="CY33" s="62">
        <f t="shared" si="12"/>
        <v>-0.96802073817201839</v>
      </c>
    </row>
    <row r="34" spans="1:103">
      <c r="A34" s="94" t="s">
        <v>198</v>
      </c>
      <c r="B34" s="76">
        <v>22588.85839366302</v>
      </c>
      <c r="C34" s="76">
        <v>1174.8899684875307</v>
      </c>
      <c r="D34" s="76">
        <v>25390.020738615782</v>
      </c>
      <c r="E34" s="76">
        <v>10864.92690547723</v>
      </c>
      <c r="F34" s="76">
        <v>7644.3761246857484</v>
      </c>
      <c r="G34" s="76">
        <v>15916.029387592389</v>
      </c>
      <c r="H34" s="76">
        <v>40938.480015709967</v>
      </c>
      <c r="I34" s="76">
        <v>308.02322074009686</v>
      </c>
      <c r="J34" s="76">
        <v>59.225873056903467</v>
      </c>
      <c r="K34" s="76">
        <v>178.99279254599938</v>
      </c>
      <c r="L34" s="76">
        <v>511.60947831510788</v>
      </c>
      <c r="M34" s="76">
        <v>1141.1397637120033</v>
      </c>
      <c r="N34" s="76">
        <v>3540.8714573293701</v>
      </c>
      <c r="O34" s="76">
        <v>67.678729458968306</v>
      </c>
      <c r="P34" s="76">
        <v>2.2497392371058318</v>
      </c>
      <c r="Q34" s="76">
        <v>15.682225663313071</v>
      </c>
      <c r="R34" s="76"/>
      <c r="S34" s="94" t="s">
        <v>198</v>
      </c>
      <c r="T34" s="76">
        <v>33.191775584238087</v>
      </c>
      <c r="U34" s="76">
        <v>1382.2063397905874</v>
      </c>
      <c r="V34" s="76">
        <v>67.675564168234544</v>
      </c>
      <c r="W34" s="76">
        <v>202.38369401943709</v>
      </c>
      <c r="X34" s="76">
        <v>193.60237988091373</v>
      </c>
      <c r="Y34" s="76">
        <v>209.25421625577039</v>
      </c>
      <c r="Z34" s="76">
        <v>1684.5026094254092</v>
      </c>
      <c r="AA34" s="76">
        <v>1146.8058120076696</v>
      </c>
      <c r="AB34" s="76">
        <v>2.2440784042761726</v>
      </c>
      <c r="AC34" s="76">
        <v>37685.583455773973</v>
      </c>
      <c r="AD34" s="76">
        <v>89.497100182407152</v>
      </c>
      <c r="AE34" s="76">
        <v>22577.499808678473</v>
      </c>
      <c r="AF34" s="76">
        <v>1116.1103658177185</v>
      </c>
      <c r="AG34" s="76">
        <v>771.94414238385082</v>
      </c>
      <c r="AH34" s="76">
        <v>161.21626974163564</v>
      </c>
      <c r="AI34" s="76">
        <v>648.68326463384221</v>
      </c>
      <c r="AJ34" s="76">
        <v>20.327929033711513</v>
      </c>
      <c r="AK34" s="76">
        <v>333.37336076191013</v>
      </c>
      <c r="AL34" s="76">
        <v>333.37336076191013</v>
      </c>
      <c r="AM34" s="76">
        <v>570.25036457357328</v>
      </c>
      <c r="AN34" s="76">
        <v>0</v>
      </c>
      <c r="AO34" s="76">
        <v>674.86105967110814</v>
      </c>
      <c r="AP34" s="76">
        <v>43.552332530011796</v>
      </c>
      <c r="AQ34" s="76">
        <v>2678.4318426988175</v>
      </c>
      <c r="AR34" s="76">
        <v>755.47465913693179</v>
      </c>
      <c r="AS34" s="76">
        <v>2179.8804440887634</v>
      </c>
      <c r="AT34" s="76">
        <v>52.530197872194456</v>
      </c>
      <c r="AU34" s="76">
        <v>1174.3198810062986</v>
      </c>
      <c r="AV34" s="76">
        <v>0</v>
      </c>
      <c r="AW34" s="76">
        <v>44075.65739444986</v>
      </c>
      <c r="AX34" s="76">
        <v>22843.085043491687</v>
      </c>
      <c r="AY34" s="76">
        <v>2538.1275667492296</v>
      </c>
      <c r="AZ34" s="76">
        <v>25381.212610240917</v>
      </c>
      <c r="BA34" s="76">
        <v>0.43573093187183692</v>
      </c>
      <c r="BB34" s="76">
        <v>901.24275713044017</v>
      </c>
      <c r="BC34" s="76">
        <v>66.073433118620812</v>
      </c>
      <c r="BD34" s="76">
        <v>13653.851089864131</v>
      </c>
      <c r="BE34" s="76">
        <v>125.1540285982461</v>
      </c>
      <c r="BF34" s="76">
        <v>172.58248608211093</v>
      </c>
      <c r="BG34" s="76">
        <v>277.8307141103524</v>
      </c>
      <c r="BH34" s="76">
        <v>110.78557422413282</v>
      </c>
      <c r="BI34" s="76">
        <v>39.675908943602465</v>
      </c>
      <c r="BJ34" s="76">
        <v>164.02270346996465</v>
      </c>
      <c r="BK34" s="76">
        <v>10857.624772587093</v>
      </c>
      <c r="BL34" s="76">
        <v>7638.5874395216215</v>
      </c>
      <c r="BM34" s="76">
        <v>3219.0373330654666</v>
      </c>
      <c r="BN34" s="76">
        <v>11.593906096551427</v>
      </c>
      <c r="BO34" s="76">
        <v>7.6487473202052634</v>
      </c>
      <c r="BP34" s="76">
        <v>2801.0496897402418</v>
      </c>
      <c r="BQ34" s="76">
        <v>247.68818955516261</v>
      </c>
      <c r="BR34" s="76">
        <v>635.08500492721964</v>
      </c>
      <c r="BS34" s="76">
        <v>43.816301551948058</v>
      </c>
      <c r="BT34" s="76">
        <v>36.644756732970663</v>
      </c>
      <c r="BU34" s="76">
        <v>1584.8753887597368</v>
      </c>
      <c r="BV34" s="76">
        <v>793.03831891722052</v>
      </c>
      <c r="BW34" s="76">
        <v>333.22524416133427</v>
      </c>
      <c r="BX34" s="76">
        <v>926.84915882714097</v>
      </c>
      <c r="BY34" s="76">
        <v>53.986203302082792</v>
      </c>
      <c r="BZ34" s="76">
        <v>15902.540844692117</v>
      </c>
      <c r="CA34" s="76">
        <v>4775.3685297442471</v>
      </c>
      <c r="CB34" s="76">
        <v>134.03411879886477</v>
      </c>
      <c r="CC34" s="76">
        <v>3276.6097115620055</v>
      </c>
      <c r="CD34" s="76">
        <v>4153.5236247621524</v>
      </c>
      <c r="CE34" s="76">
        <v>9.0811297712966219</v>
      </c>
      <c r="CF34" s="76">
        <v>2862.4855117756365</v>
      </c>
      <c r="CG34" s="76">
        <v>40913.359835453623</v>
      </c>
      <c r="CH34" s="76">
        <v>2704.5639413507224</v>
      </c>
      <c r="CI34" s="76"/>
      <c r="CJ34" s="94"/>
      <c r="CK34" s="29">
        <f t="shared" si="0"/>
        <v>0</v>
      </c>
      <c r="CL34" s="45">
        <f t="shared" si="1"/>
        <v>-5.0284015183937414E-4</v>
      </c>
      <c r="CM34" s="45">
        <f t="shared" si="2"/>
        <v>-4.8522627354288464E-4</v>
      </c>
      <c r="CN34" s="45">
        <f t="shared" si="3"/>
        <v>-3.4691300434697457E-4</v>
      </c>
      <c r="CO34" s="45">
        <f t="shared" si="4"/>
        <v>-6.7208302031526539E-4</v>
      </c>
      <c r="CP34" s="45">
        <f t="shared" si="5"/>
        <v>-7.5724755947496132E-4</v>
      </c>
      <c r="CQ34" s="45">
        <f t="shared" si="6"/>
        <v>-8.474816533567594E-4</v>
      </c>
      <c r="CR34" s="45">
        <f t="shared" si="7"/>
        <v>-6.1360803446304914E-4</v>
      </c>
      <c r="CS34" s="69">
        <f t="shared" si="8"/>
        <v>-0.49999606738686264</v>
      </c>
      <c r="CT34" s="62">
        <f t="shared" si="9"/>
        <v>-0.34838314204065524</v>
      </c>
      <c r="CU34" s="69">
        <f t="shared" si="10"/>
        <v>-0.50027999837757731</v>
      </c>
      <c r="CV34" s="62">
        <f t="shared" si="11"/>
        <v>-0.38436611711036422</v>
      </c>
      <c r="CW34" s="69">
        <f t="shared" si="13"/>
        <v>-4.6769358099144283E-5</v>
      </c>
      <c r="CX34" s="69">
        <f t="shared" si="14"/>
        <v>-2.5162173181197617E-3</v>
      </c>
      <c r="CY34" s="62">
        <f t="shared" si="12"/>
        <v>2.3496647095879619</v>
      </c>
    </row>
    <row r="35" spans="1:103">
      <c r="A35" s="94" t="s">
        <v>199</v>
      </c>
      <c r="B35" s="76">
        <v>6201.4606920826964</v>
      </c>
      <c r="C35" s="76">
        <v>228.95851025590315</v>
      </c>
      <c r="D35" s="76">
        <v>3835.8619938226748</v>
      </c>
      <c r="E35" s="76">
        <v>1694.3296215425191</v>
      </c>
      <c r="F35" s="76">
        <v>1273.7252133252932</v>
      </c>
      <c r="G35" s="76">
        <v>2119.6642451950452</v>
      </c>
      <c r="H35" s="76">
        <v>2289.0754311715291</v>
      </c>
      <c r="I35" s="76">
        <v>36.289320218997332</v>
      </c>
      <c r="J35" s="76">
        <v>3.4863726065066767</v>
      </c>
      <c r="K35" s="76">
        <v>0.22662704</v>
      </c>
      <c r="L35" s="76">
        <v>15.12365395568467</v>
      </c>
      <c r="M35" s="76">
        <v>41.999999999999986</v>
      </c>
      <c r="N35" s="76">
        <v>39.717000000000006</v>
      </c>
      <c r="O35" s="76">
        <v>6.2972068376002319</v>
      </c>
      <c r="P35" s="76">
        <v>7.605030159082582E-2</v>
      </c>
      <c r="Q35" s="76">
        <v>0.38635099826632929</v>
      </c>
      <c r="R35" s="76"/>
      <c r="S35" s="94" t="s">
        <v>199</v>
      </c>
      <c r="T35" s="76">
        <v>7.1524193320868212</v>
      </c>
      <c r="U35" s="76">
        <v>18.512368426801054</v>
      </c>
      <c r="V35" s="76">
        <v>6.2972518448775867</v>
      </c>
      <c r="W35" s="76">
        <v>12.539750500473868</v>
      </c>
      <c r="X35" s="76">
        <v>12.020092835270409</v>
      </c>
      <c r="Y35" s="76">
        <v>20.825090290018018</v>
      </c>
      <c r="Z35" s="76">
        <v>3.4291334543450285</v>
      </c>
      <c r="AA35" s="76">
        <v>86.092585572865801</v>
      </c>
      <c r="AB35" s="76">
        <v>7.6051182296753145E-2</v>
      </c>
      <c r="AC35" s="76">
        <v>14561.323616443264</v>
      </c>
      <c r="AD35" s="76">
        <v>0.11331331002496835</v>
      </c>
      <c r="AE35" s="76">
        <v>6201.4277265871797</v>
      </c>
      <c r="AF35" s="76">
        <v>55.792814422925993</v>
      </c>
      <c r="AG35" s="76">
        <v>241.45014081297026</v>
      </c>
      <c r="AH35" s="76">
        <v>15.229900308470047</v>
      </c>
      <c r="AI35" s="76">
        <v>310.23336897324128</v>
      </c>
      <c r="AJ35" s="76">
        <v>4.114926643614587</v>
      </c>
      <c r="AK35" s="76">
        <v>33.791588540091865</v>
      </c>
      <c r="AL35" s="76">
        <v>33.791588540091865</v>
      </c>
      <c r="AM35" s="76">
        <v>20.999895962896201</v>
      </c>
      <c r="AN35" s="76">
        <v>0</v>
      </c>
      <c r="AO35" s="76">
        <v>20.817991462219393</v>
      </c>
      <c r="AP35" s="76">
        <v>3.9465105108402585</v>
      </c>
      <c r="AQ35" s="76">
        <v>111.93634359854501</v>
      </c>
      <c r="AR35" s="76">
        <v>11.669876992013753</v>
      </c>
      <c r="AS35" s="76">
        <v>15.215345899594881</v>
      </c>
      <c r="AT35" s="76">
        <v>1.8068514552058517</v>
      </c>
      <c r="AU35" s="76">
        <v>228.9580896647326</v>
      </c>
      <c r="AV35" s="76">
        <v>0</v>
      </c>
      <c r="AW35" s="76">
        <v>2610.5762254115803</v>
      </c>
      <c r="AX35" s="76">
        <v>3452.2284211026313</v>
      </c>
      <c r="AY35" s="76">
        <v>383.58139540622983</v>
      </c>
      <c r="AZ35" s="76">
        <v>3835.8098165088613</v>
      </c>
      <c r="BA35" s="76">
        <v>3.0693421438553987E-2</v>
      </c>
      <c r="BB35" s="76">
        <v>80.394479321097421</v>
      </c>
      <c r="BC35" s="76">
        <v>12.69306062919912</v>
      </c>
      <c r="BD35" s="76">
        <v>818.51008789007801</v>
      </c>
      <c r="BE35" s="76">
        <v>14.741685037913962</v>
      </c>
      <c r="BF35" s="76">
        <v>10.236185337720537</v>
      </c>
      <c r="BG35" s="76">
        <v>33.584329058571285</v>
      </c>
      <c r="BH35" s="76">
        <v>25.809055835358805</v>
      </c>
      <c r="BI35" s="76">
        <v>2.4960125454014346</v>
      </c>
      <c r="BJ35" s="76">
        <v>6.589313964819743</v>
      </c>
      <c r="BK35" s="76">
        <v>1694.3358414800477</v>
      </c>
      <c r="BL35" s="76">
        <v>1273.7351532295813</v>
      </c>
      <c r="BM35" s="76">
        <v>420.60068825046619</v>
      </c>
      <c r="BN35" s="76">
        <v>0.90229189757325812</v>
      </c>
      <c r="BO35" s="76">
        <v>2.0222229573901727</v>
      </c>
      <c r="BP35" s="76">
        <v>807.88273591329357</v>
      </c>
      <c r="BQ35" s="76">
        <v>0.36830909351455354</v>
      </c>
      <c r="BR35" s="76">
        <v>64.737669705738014</v>
      </c>
      <c r="BS35" s="76">
        <v>11.060928848250356</v>
      </c>
      <c r="BT35" s="76">
        <v>5.444453672514447</v>
      </c>
      <c r="BU35" s="76">
        <v>162.30394452619907</v>
      </c>
      <c r="BV35" s="76">
        <v>218.04075254576182</v>
      </c>
      <c r="BW35" s="76">
        <v>64.407745486752916</v>
      </c>
      <c r="BX35" s="76">
        <v>46.37529752255606</v>
      </c>
      <c r="BY35" s="76">
        <v>2.07991119681432</v>
      </c>
      <c r="BZ35" s="76">
        <v>2119.6613145411288</v>
      </c>
      <c r="CA35" s="76">
        <v>158.37828898178381</v>
      </c>
      <c r="CB35" s="76">
        <v>39.085289546233653</v>
      </c>
      <c r="CC35" s="76">
        <v>3.0447069014300232</v>
      </c>
      <c r="CD35" s="76">
        <v>192.46073259211437</v>
      </c>
      <c r="CE35" s="76">
        <v>0</v>
      </c>
      <c r="CF35" s="76">
        <v>159.2663890838146</v>
      </c>
      <c r="CG35" s="76">
        <v>2289.0721369400981</v>
      </c>
      <c r="CH35" s="76">
        <v>62.788711997009791</v>
      </c>
      <c r="CI35" s="76"/>
      <c r="CJ35" s="94"/>
      <c r="CK35" s="29">
        <f t="shared" ref="CK35:CK51" si="15">AN35/AZ35</f>
        <v>0</v>
      </c>
      <c r="CL35" s="45">
        <f t="shared" ref="CL35:CL51" si="16">+(AE35-B35)/B35</f>
        <v>-5.3157630360824664E-6</v>
      </c>
      <c r="CM35" s="45">
        <f t="shared" ref="CM35:CM51" si="17">+(AU35-C35)/C35</f>
        <v>-1.8369754855694595E-6</v>
      </c>
      <c r="CN35" s="45">
        <f t="shared" ref="CN35:CN51" si="18">+(AZ35-D35)/D35</f>
        <v>-1.3602500271769942E-5</v>
      </c>
      <c r="CO35" s="45">
        <f t="shared" ref="CO35:CO51" si="19">+(BK35-E35)/E35</f>
        <v>3.6710315687865279E-6</v>
      </c>
      <c r="CP35" s="45">
        <f t="shared" ref="CP35:CP51" si="20">+(BL35-F35)/F35</f>
        <v>7.8038058633959705E-6</v>
      </c>
      <c r="CQ35" s="45">
        <f t="shared" ref="CQ35:CQ51" si="21">+(BZ35-G35)/G35</f>
        <v>-1.3826028924064378E-6</v>
      </c>
      <c r="CR35" s="45">
        <f t="shared" ref="CR35:CR51" si="22">+(CG35-H35)/H35</f>
        <v>-1.4391100381264518E-6</v>
      </c>
      <c r="CS35" s="69">
        <f t="shared" ref="CS35:CS51" si="23">+(AD35-K35)/K35</f>
        <v>-0.50000092652241168</v>
      </c>
      <c r="CT35" s="62">
        <f t="shared" ref="CT35:CT51" si="24">+(AL35-L35)/L35</f>
        <v>1.234353459759657</v>
      </c>
      <c r="CU35" s="69">
        <f t="shared" ref="CU35:CU51" si="25">+(AM35-M35)/M35</f>
        <v>-0.50000247707389978</v>
      </c>
      <c r="CV35" s="62">
        <f t="shared" ref="CV35:CV51" si="26">+(AS35-N35)/N35</f>
        <v>-0.61690596219264104</v>
      </c>
      <c r="CW35" s="69">
        <f t="shared" si="13"/>
        <v>7.1471810463737558E-6</v>
      </c>
      <c r="CX35" s="69">
        <f t="shared" si="14"/>
        <v>1.1580571133875635E-5</v>
      </c>
      <c r="CY35" s="62">
        <f t="shared" ref="CY35:CY51" si="27">+(AT35-Q35)/Q35</f>
        <v>3.676709684493443</v>
      </c>
    </row>
    <row r="36" spans="1:103">
      <c r="A36" s="94" t="s">
        <v>200</v>
      </c>
      <c r="B36" s="76">
        <v>147033.50481640513</v>
      </c>
      <c r="C36" s="76">
        <v>2809.1541782514519</v>
      </c>
      <c r="D36" s="76">
        <v>36281.62935321805</v>
      </c>
      <c r="E36" s="76">
        <v>13465.013597568608</v>
      </c>
      <c r="F36" s="76">
        <v>10052.768975994732</v>
      </c>
      <c r="G36" s="76">
        <v>27291.978277898794</v>
      </c>
      <c r="H36" s="76">
        <v>27137.319123502191</v>
      </c>
      <c r="I36" s="76">
        <v>81.64075940672825</v>
      </c>
      <c r="J36" s="76">
        <v>80.012202850667393</v>
      </c>
      <c r="K36" s="76">
        <v>14.980403780000001</v>
      </c>
      <c r="L36" s="76">
        <v>311.13662951755794</v>
      </c>
      <c r="M36" s="76">
        <v>2727.3537528136035</v>
      </c>
      <c r="N36" s="76">
        <v>184.47747269000013</v>
      </c>
      <c r="O36" s="76">
        <v>14.1309550042259</v>
      </c>
      <c r="P36" s="76">
        <v>6.124263730208698</v>
      </c>
      <c r="Q36" s="76">
        <v>6.2327450350983131</v>
      </c>
      <c r="R36" s="76"/>
      <c r="S36" s="94" t="s">
        <v>200</v>
      </c>
      <c r="T36" s="76">
        <v>51.456842017807688</v>
      </c>
      <c r="U36" s="76">
        <v>734.38998894158317</v>
      </c>
      <c r="V36" s="76">
        <v>14.129585673173866</v>
      </c>
      <c r="W36" s="76">
        <v>187.7448524768636</v>
      </c>
      <c r="X36" s="76">
        <v>121.28153399526859</v>
      </c>
      <c r="Y36" s="76">
        <v>216.20497703015099</v>
      </c>
      <c r="Z36" s="76">
        <v>25.020206125659932</v>
      </c>
      <c r="AA36" s="76">
        <v>756.31416906462562</v>
      </c>
      <c r="AB36" s="76">
        <v>6.1243315925537631</v>
      </c>
      <c r="AC36" s="76">
        <v>31473.756005992895</v>
      </c>
      <c r="AD36" s="76">
        <v>7.4901163575569907</v>
      </c>
      <c r="AE36" s="76">
        <v>147026.09989074626</v>
      </c>
      <c r="AF36" s="76">
        <v>586.26503665274493</v>
      </c>
      <c r="AG36" s="76">
        <v>575.86142680946784</v>
      </c>
      <c r="AH36" s="76">
        <v>97.546440463673193</v>
      </c>
      <c r="AI36" s="76">
        <v>620.19787324555989</v>
      </c>
      <c r="AJ36" s="76">
        <v>34.694064638054684</v>
      </c>
      <c r="AK36" s="76">
        <v>366.65815701702172</v>
      </c>
      <c r="AL36" s="76">
        <v>366.65815701702172</v>
      </c>
      <c r="AM36" s="76">
        <v>1363.4540232126324</v>
      </c>
      <c r="AN36" s="76">
        <v>0</v>
      </c>
      <c r="AO36" s="76">
        <v>838.148883845368</v>
      </c>
      <c r="AP36" s="76">
        <v>25.53960601119114</v>
      </c>
      <c r="AQ36" s="76">
        <v>2633.9476839671502</v>
      </c>
      <c r="AR36" s="76">
        <v>591.94173280984592</v>
      </c>
      <c r="AS36" s="76">
        <v>253.68634483322185</v>
      </c>
      <c r="AT36" s="76">
        <v>23.736772457829144</v>
      </c>
      <c r="AU36" s="76">
        <v>2809.1204425968203</v>
      </c>
      <c r="AV36" s="76">
        <v>0</v>
      </c>
      <c r="AW36" s="76">
        <v>29094.850875014461</v>
      </c>
      <c r="AX36" s="76">
        <v>32646.066507455915</v>
      </c>
      <c r="AY36" s="76">
        <v>3627.3366761139127</v>
      </c>
      <c r="AZ36" s="76">
        <v>36273.403183569833</v>
      </c>
      <c r="BA36" s="76">
        <v>1.1307641394988257</v>
      </c>
      <c r="BB36" s="76">
        <v>889.15412512642934</v>
      </c>
      <c r="BC36" s="76">
        <v>145.83380808006089</v>
      </c>
      <c r="BD36" s="76">
        <v>9749.2276927899275</v>
      </c>
      <c r="BE36" s="76">
        <v>238.39489941026346</v>
      </c>
      <c r="BF36" s="76">
        <v>477.72024316936484</v>
      </c>
      <c r="BG36" s="76">
        <v>372.81105553982889</v>
      </c>
      <c r="BH36" s="76">
        <v>363.10052717417085</v>
      </c>
      <c r="BI36" s="76">
        <v>84.544669816630474</v>
      </c>
      <c r="BJ36" s="76">
        <v>198.58294503587473</v>
      </c>
      <c r="BK36" s="76">
        <v>13459.202234590688</v>
      </c>
      <c r="BL36" s="76">
        <v>10047.43937372537</v>
      </c>
      <c r="BM36" s="76">
        <v>3411.762860865314</v>
      </c>
      <c r="BN36" s="76">
        <v>39.598613221669183</v>
      </c>
      <c r="BO36" s="76">
        <v>22.230640601718495</v>
      </c>
      <c r="BP36" s="76">
        <v>3482.3118777548129</v>
      </c>
      <c r="BQ36" s="76">
        <v>293.29044533441328</v>
      </c>
      <c r="BR36" s="76">
        <v>620.50777482597323</v>
      </c>
      <c r="BS36" s="76">
        <v>120.57454579065997</v>
      </c>
      <c r="BT36" s="76">
        <v>129.04044721209007</v>
      </c>
      <c r="BU36" s="76">
        <v>1556.3013069229555</v>
      </c>
      <c r="BV36" s="76">
        <v>627.3582934244389</v>
      </c>
      <c r="BW36" s="76">
        <v>393.20571682710829</v>
      </c>
      <c r="BX36" s="76">
        <v>1437.7729873538481</v>
      </c>
      <c r="BY36" s="76">
        <v>71.616869653929427</v>
      </c>
      <c r="BZ36" s="76">
        <v>27291.492875643966</v>
      </c>
      <c r="CA36" s="76">
        <v>2614.5895571066721</v>
      </c>
      <c r="CB36" s="76">
        <v>27.396257283698382</v>
      </c>
      <c r="CC36" s="76">
        <v>95.193468003951253</v>
      </c>
      <c r="CD36" s="76">
        <v>3530.6429155232649</v>
      </c>
      <c r="CE36" s="76">
        <v>6.8244706793598162E-2</v>
      </c>
      <c r="CF36" s="76">
        <v>2122.8582262046411</v>
      </c>
      <c r="CG36" s="76">
        <v>27125.725525719692</v>
      </c>
      <c r="CH36" s="76">
        <v>2734.2354651355868</v>
      </c>
      <c r="CI36" s="76"/>
      <c r="CJ36" s="94"/>
      <c r="CK36" s="29">
        <f t="shared" si="15"/>
        <v>0</v>
      </c>
      <c r="CL36" s="45">
        <f t="shared" si="16"/>
        <v>-5.0362165195671388E-5</v>
      </c>
      <c r="CM36" s="45">
        <f t="shared" si="17"/>
        <v>-1.2009185858401821E-5</v>
      </c>
      <c r="CN36" s="45">
        <f t="shared" si="18"/>
        <v>-2.2673098741324372E-4</v>
      </c>
      <c r="CO36" s="45">
        <f t="shared" si="19"/>
        <v>-4.3158983359432791E-4</v>
      </c>
      <c r="CP36" s="45">
        <f t="shared" si="20"/>
        <v>-5.3016261311564E-4</v>
      </c>
      <c r="CQ36" s="45">
        <f t="shared" si="21"/>
        <v>-1.7785528402718004E-5</v>
      </c>
      <c r="CR36" s="45">
        <f t="shared" si="22"/>
        <v>-4.2721971649950762E-4</v>
      </c>
      <c r="CS36" s="69">
        <f t="shared" si="23"/>
        <v>-0.5000057096220013</v>
      </c>
      <c r="CT36" s="62">
        <f t="shared" si="24"/>
        <v>0.17844741580428614</v>
      </c>
      <c r="CU36" s="69">
        <f t="shared" si="25"/>
        <v>-0.5000817104102977</v>
      </c>
      <c r="CV36" s="62">
        <f t="shared" si="26"/>
        <v>0.37516164512683775</v>
      </c>
      <c r="CW36" s="69">
        <f t="shared" si="13"/>
        <v>-9.6902937672979763E-5</v>
      </c>
      <c r="CX36" s="69">
        <f t="shared" si="14"/>
        <v>1.1080898546291079E-5</v>
      </c>
      <c r="CY36" s="62">
        <f t="shared" si="27"/>
        <v>2.8083977965023124</v>
      </c>
    </row>
    <row r="37" spans="1:103">
      <c r="A37" s="94" t="s">
        <v>201</v>
      </c>
      <c r="B37" s="76">
        <v>10898.015440661364</v>
      </c>
      <c r="C37" s="76">
        <v>3824.0833285832632</v>
      </c>
      <c r="D37" s="76">
        <v>17149.988548780137</v>
      </c>
      <c r="E37" s="76">
        <v>5499.8476549198022</v>
      </c>
      <c r="F37" s="76">
        <v>3611.5795871349146</v>
      </c>
      <c r="G37" s="76">
        <v>25393.890134315407</v>
      </c>
      <c r="H37" s="76">
        <v>16677.78173523815</v>
      </c>
      <c r="I37" s="76">
        <v>53.705550810459847</v>
      </c>
      <c r="J37" s="76">
        <v>70.383445184442976</v>
      </c>
      <c r="K37" s="76">
        <v>16.822429999999994</v>
      </c>
      <c r="L37" s="76">
        <v>87.797212841368633</v>
      </c>
      <c r="M37" s="76">
        <v>377.28761999999972</v>
      </c>
      <c r="N37" s="76">
        <v>2634.8611884409047</v>
      </c>
      <c r="O37" s="76">
        <v>9.6788453542298303</v>
      </c>
      <c r="P37" s="76">
        <v>2.3759707626949047</v>
      </c>
      <c r="Q37" s="76">
        <v>10.458203627022078</v>
      </c>
      <c r="R37" s="76"/>
      <c r="S37" s="94" t="s">
        <v>201</v>
      </c>
      <c r="T37" s="76">
        <v>7.4042967932671013</v>
      </c>
      <c r="U37" s="76">
        <v>201.81004866272076</v>
      </c>
      <c r="V37" s="76">
        <v>9.6782076338156475</v>
      </c>
      <c r="W37" s="76">
        <v>91.899782468790974</v>
      </c>
      <c r="X37" s="76">
        <v>74.955388814461628</v>
      </c>
      <c r="Y37" s="76">
        <v>50.483998302186002</v>
      </c>
      <c r="Z37" s="76">
        <v>137.1757965888049</v>
      </c>
      <c r="AA37" s="76">
        <v>592.97176002996002</v>
      </c>
      <c r="AB37" s="76">
        <v>2.3759695853410312</v>
      </c>
      <c r="AC37" s="76">
        <v>1278.3671043373267</v>
      </c>
      <c r="AD37" s="76">
        <v>8.4113051761873212</v>
      </c>
      <c r="AE37" s="76">
        <v>10897.482515575981</v>
      </c>
      <c r="AF37" s="76">
        <v>400.25102876861916</v>
      </c>
      <c r="AG37" s="76">
        <v>329.55185100405384</v>
      </c>
      <c r="AH37" s="76">
        <v>108.66140718218402</v>
      </c>
      <c r="AI37" s="76">
        <v>110.88377446459624</v>
      </c>
      <c r="AJ37" s="76">
        <v>5.309475908708321</v>
      </c>
      <c r="AK37" s="76">
        <v>184.28138969677903</v>
      </c>
      <c r="AL37" s="76">
        <v>184.28138969677903</v>
      </c>
      <c r="AM37" s="76">
        <v>188.64398246764461</v>
      </c>
      <c r="AN37" s="76">
        <v>0</v>
      </c>
      <c r="AO37" s="76">
        <v>498.32947157990071</v>
      </c>
      <c r="AP37" s="76">
        <v>17.112032432617312</v>
      </c>
      <c r="AQ37" s="76">
        <v>743.24887328761679</v>
      </c>
      <c r="AR37" s="76">
        <v>69.612092145766923</v>
      </c>
      <c r="AS37" s="76">
        <v>618.04311305238878</v>
      </c>
      <c r="AT37" s="76">
        <v>6.8496627068868223</v>
      </c>
      <c r="AU37" s="76">
        <v>3824.0848076230182</v>
      </c>
      <c r="AV37" s="76">
        <v>0</v>
      </c>
      <c r="AW37" s="76">
        <v>17419.514042837342</v>
      </c>
      <c r="AX37" s="76">
        <v>15434.295395266237</v>
      </c>
      <c r="AY37" s="76">
        <v>1714.9233920428599</v>
      </c>
      <c r="AZ37" s="76">
        <v>17149.218787309099</v>
      </c>
      <c r="BA37" s="76">
        <v>0.30303751771161802</v>
      </c>
      <c r="BB37" s="76">
        <v>562.04295625532757</v>
      </c>
      <c r="BC37" s="76">
        <v>58.968835176386264</v>
      </c>
      <c r="BD37" s="76">
        <v>7384.5167158006434</v>
      </c>
      <c r="BE37" s="76">
        <v>148.23880159895691</v>
      </c>
      <c r="BF37" s="76">
        <v>94.730666103020994</v>
      </c>
      <c r="BG37" s="76">
        <v>124.87323670122402</v>
      </c>
      <c r="BH37" s="76">
        <v>65.616048343740289</v>
      </c>
      <c r="BI37" s="76">
        <v>53.98883327193461</v>
      </c>
      <c r="BJ37" s="76">
        <v>69.299083300166458</v>
      </c>
      <c r="BK37" s="76">
        <v>5499.1257540598353</v>
      </c>
      <c r="BL37" s="76">
        <v>3611.0213864382399</v>
      </c>
      <c r="BM37" s="76">
        <v>1888.1043676215957</v>
      </c>
      <c r="BN37" s="76">
        <v>11.958470377019053</v>
      </c>
      <c r="BO37" s="76">
        <v>3.3638886825730259</v>
      </c>
      <c r="BP37" s="76">
        <v>1285.7537096679287</v>
      </c>
      <c r="BQ37" s="76">
        <v>110.92321353693013</v>
      </c>
      <c r="BR37" s="76">
        <v>188.99692457194504</v>
      </c>
      <c r="BS37" s="76">
        <v>57.99910884780936</v>
      </c>
      <c r="BT37" s="76">
        <v>66.864450694571673</v>
      </c>
      <c r="BU37" s="76">
        <v>474.40913095840477</v>
      </c>
      <c r="BV37" s="76">
        <v>970.02343826943809</v>
      </c>
      <c r="BW37" s="76">
        <v>143.28082980489094</v>
      </c>
      <c r="BX37" s="76">
        <v>620.17608569904792</v>
      </c>
      <c r="BY37" s="76">
        <v>31.580069101690409</v>
      </c>
      <c r="BZ37" s="76">
        <v>25393.840952230883</v>
      </c>
      <c r="CA37" s="76">
        <v>2617.6207499950001</v>
      </c>
      <c r="CB37" s="76">
        <v>22.475269419356533</v>
      </c>
      <c r="CC37" s="76">
        <v>542.78629897159215</v>
      </c>
      <c r="CD37" s="76">
        <v>1301.5739003606343</v>
      </c>
      <c r="CE37" s="76">
        <v>1.3620545719787036</v>
      </c>
      <c r="CF37" s="76">
        <v>1311.3973317600714</v>
      </c>
      <c r="CG37" s="76">
        <v>16677.477006276553</v>
      </c>
      <c r="CH37" s="76">
        <v>559.20740496897201</v>
      </c>
      <c r="CI37" s="76"/>
      <c r="CJ37" s="94"/>
      <c r="CK37" s="29">
        <f t="shared" si="15"/>
        <v>0</v>
      </c>
      <c r="CL37" s="45">
        <f t="shared" si="16"/>
        <v>-4.8901113077386489E-5</v>
      </c>
      <c r="CM37" s="45">
        <f t="shared" si="17"/>
        <v>3.8676975051388584E-7</v>
      </c>
      <c r="CN37" s="45">
        <f t="shared" si="18"/>
        <v>-4.4884080758907238E-5</v>
      </c>
      <c r="CO37" s="45">
        <f t="shared" si="19"/>
        <v>-1.3125833755068536E-4</v>
      </c>
      <c r="CP37" s="45">
        <f t="shared" si="20"/>
        <v>-1.5455860329455641E-4</v>
      </c>
      <c r="CQ37" s="45">
        <f t="shared" si="21"/>
        <v>-1.9367684219904203E-6</v>
      </c>
      <c r="CR37" s="45">
        <f t="shared" si="22"/>
        <v>-1.8271552322401324E-5</v>
      </c>
      <c r="CS37" s="69">
        <f t="shared" si="23"/>
        <v>-0.49999463952667217</v>
      </c>
      <c r="CT37" s="62">
        <f t="shared" si="24"/>
        <v>1.0989435055271892</v>
      </c>
      <c r="CU37" s="69">
        <f t="shared" si="25"/>
        <v>-0.49999954287489012</v>
      </c>
      <c r="CV37" s="62">
        <f t="shared" si="26"/>
        <v>-0.7654361771452195</v>
      </c>
      <c r="CW37" s="69">
        <f t="shared" si="13"/>
        <v>-6.5888067310018199E-5</v>
      </c>
      <c r="CX37" s="69">
        <f t="shared" si="14"/>
        <v>-4.9552540460116331E-7</v>
      </c>
      <c r="CY37" s="62">
        <f t="shared" si="27"/>
        <v>-0.34504404856025639</v>
      </c>
    </row>
    <row r="38" spans="1:103">
      <c r="A38" s="94" t="s">
        <v>202</v>
      </c>
      <c r="B38" s="76">
        <v>13435.263262412935</v>
      </c>
      <c r="C38" s="76">
        <v>672.15905378883235</v>
      </c>
      <c r="D38" s="76">
        <v>8501.3223526743277</v>
      </c>
      <c r="E38" s="76">
        <v>4573.5380460286306</v>
      </c>
      <c r="F38" s="76">
        <v>3645.7911425567859</v>
      </c>
      <c r="G38" s="76">
        <v>1452.5116265082561</v>
      </c>
      <c r="H38" s="76">
        <v>8425.0402954038582</v>
      </c>
      <c r="I38" s="76">
        <v>155.66101232023081</v>
      </c>
      <c r="J38" s="76">
        <v>20.442348475367815</v>
      </c>
      <c r="K38" s="76">
        <v>12.816482729999997</v>
      </c>
      <c r="L38" s="76">
        <v>182.08062389931976</v>
      </c>
      <c r="M38" s="76">
        <v>244.73523681569984</v>
      </c>
      <c r="N38" s="76">
        <v>1323.7275498705001</v>
      </c>
      <c r="O38" s="76">
        <v>11.124434691429402</v>
      </c>
      <c r="P38" s="76">
        <v>0.22006922022503997</v>
      </c>
      <c r="Q38" s="76">
        <v>3.7030908860012066</v>
      </c>
      <c r="R38" s="76"/>
      <c r="S38" s="94" t="s">
        <v>202</v>
      </c>
      <c r="T38" s="76">
        <v>4.9462436932978315</v>
      </c>
      <c r="U38" s="76">
        <v>100.99889479800429</v>
      </c>
      <c r="V38" s="76">
        <v>11.124420398815287</v>
      </c>
      <c r="W38" s="76">
        <v>113.2350453650986</v>
      </c>
      <c r="X38" s="76">
        <v>108.94865316164947</v>
      </c>
      <c r="Y38" s="76">
        <v>28.04959570095405</v>
      </c>
      <c r="Z38" s="76">
        <v>640.50211881674034</v>
      </c>
      <c r="AA38" s="76">
        <v>200.49552323581415</v>
      </c>
      <c r="AB38" s="76">
        <v>0.22007071288597735</v>
      </c>
      <c r="AC38" s="76">
        <v>24478.479406722803</v>
      </c>
      <c r="AD38" s="76">
        <v>6.4082290166228431</v>
      </c>
      <c r="AE38" s="76">
        <v>13434.707402613598</v>
      </c>
      <c r="AF38" s="76">
        <v>143.0779095175298</v>
      </c>
      <c r="AG38" s="76">
        <v>311.56163603616011</v>
      </c>
      <c r="AH38" s="76">
        <v>27.606511884016356</v>
      </c>
      <c r="AI38" s="76">
        <v>159.56367050036923</v>
      </c>
      <c r="AJ38" s="76">
        <v>2.944733308335667</v>
      </c>
      <c r="AK38" s="76">
        <v>141.89092390872881</v>
      </c>
      <c r="AL38" s="76">
        <v>141.89092390872881</v>
      </c>
      <c r="AM38" s="76">
        <v>122.36754386068627</v>
      </c>
      <c r="AN38" s="76">
        <v>0</v>
      </c>
      <c r="AO38" s="76">
        <v>88.489447772756009</v>
      </c>
      <c r="AP38" s="76">
        <v>11.144964496142581</v>
      </c>
      <c r="AQ38" s="76">
        <v>576.6006537529156</v>
      </c>
      <c r="AR38" s="76">
        <v>45.642697916907835</v>
      </c>
      <c r="AS38" s="76">
        <v>810.93772868588974</v>
      </c>
      <c r="AT38" s="76">
        <v>14.999038983162947</v>
      </c>
      <c r="AU38" s="76">
        <v>672.15088137810835</v>
      </c>
      <c r="AV38" s="76">
        <v>0</v>
      </c>
      <c r="AW38" s="76">
        <v>8916.8768632638312</v>
      </c>
      <c r="AX38" s="76">
        <v>7651.0941773464074</v>
      </c>
      <c r="AY38" s="76">
        <v>850.11960590948877</v>
      </c>
      <c r="AZ38" s="76">
        <v>8501.2137832558928</v>
      </c>
      <c r="BA38" s="76">
        <v>3.9190846166195441E-2</v>
      </c>
      <c r="BB38" s="76">
        <v>129.51833879264962</v>
      </c>
      <c r="BC38" s="76">
        <v>13.826168191713917</v>
      </c>
      <c r="BD38" s="76">
        <v>2003.2050948390347</v>
      </c>
      <c r="BE38" s="76">
        <v>54.464959363305269</v>
      </c>
      <c r="BF38" s="76">
        <v>78.446002382645261</v>
      </c>
      <c r="BG38" s="76">
        <v>128.77701721809785</v>
      </c>
      <c r="BH38" s="76">
        <v>33.385498512982544</v>
      </c>
      <c r="BI38" s="76">
        <v>12.335776522980442</v>
      </c>
      <c r="BJ38" s="76">
        <v>119.3021913992185</v>
      </c>
      <c r="BK38" s="76">
        <v>4570.2015977386109</v>
      </c>
      <c r="BL38" s="76">
        <v>3643.4141969438451</v>
      </c>
      <c r="BM38" s="76">
        <v>926.7874007947662</v>
      </c>
      <c r="BN38" s="76">
        <v>5.4531947353626791</v>
      </c>
      <c r="BO38" s="76">
        <v>2.8438111814018066</v>
      </c>
      <c r="BP38" s="76">
        <v>694.95994642768585</v>
      </c>
      <c r="BQ38" s="76">
        <v>354.80949958938999</v>
      </c>
      <c r="BR38" s="76">
        <v>338.09846268401719</v>
      </c>
      <c r="BS38" s="76">
        <v>14.142557667399714</v>
      </c>
      <c r="BT38" s="76">
        <v>24.449481805805892</v>
      </c>
      <c r="BU38" s="76">
        <v>846.97425706994727</v>
      </c>
      <c r="BV38" s="76">
        <v>160.43148291790538</v>
      </c>
      <c r="BW38" s="76">
        <v>111.54318156715551</v>
      </c>
      <c r="BX38" s="76">
        <v>793.40399193880091</v>
      </c>
      <c r="BY38" s="76">
        <v>16.198198685935061</v>
      </c>
      <c r="BZ38" s="76">
        <v>1452.4729204120442</v>
      </c>
      <c r="CA38" s="76">
        <v>686.69716920764404</v>
      </c>
      <c r="CB38" s="76">
        <v>3.4000561406989635E-2</v>
      </c>
      <c r="CC38" s="76">
        <v>1463.1155065463631</v>
      </c>
      <c r="CD38" s="76">
        <v>592.46819357515176</v>
      </c>
      <c r="CE38" s="76">
        <v>3.0534225266803383</v>
      </c>
      <c r="CF38" s="76">
        <v>437.81712914013127</v>
      </c>
      <c r="CG38" s="76">
        <v>8420.487410065216</v>
      </c>
      <c r="CH38" s="76">
        <v>347.56902845824681</v>
      </c>
      <c r="CI38" s="76"/>
      <c r="CJ38" s="94"/>
      <c r="CK38" s="29">
        <f t="shared" si="15"/>
        <v>0</v>
      </c>
      <c r="CL38" s="45">
        <f t="shared" si="16"/>
        <v>-4.137319741935058E-5</v>
      </c>
      <c r="CM38" s="45">
        <f t="shared" si="17"/>
        <v>-1.2158447733366583E-5</v>
      </c>
      <c r="CN38" s="45">
        <f t="shared" si="18"/>
        <v>-1.2770885978779582E-5</v>
      </c>
      <c r="CO38" s="45">
        <f t="shared" si="19"/>
        <v>-7.2951143216504969E-4</v>
      </c>
      <c r="CP38" s="45">
        <f t="shared" si="20"/>
        <v>-6.51969770071304E-4</v>
      </c>
      <c r="CQ38" s="45">
        <f t="shared" si="21"/>
        <v>-2.6647701474790185E-5</v>
      </c>
      <c r="CR38" s="45">
        <f t="shared" si="22"/>
        <v>-5.4039923596875593E-4</v>
      </c>
      <c r="CS38" s="69">
        <f t="shared" si="23"/>
        <v>-0.50000096347628409</v>
      </c>
      <c r="CT38" s="62">
        <f t="shared" si="24"/>
        <v>-0.22072474890471364</v>
      </c>
      <c r="CU38" s="69">
        <f t="shared" si="25"/>
        <v>-0.5000003046033118</v>
      </c>
      <c r="CV38" s="62">
        <f t="shared" si="26"/>
        <v>-0.38738320527874215</v>
      </c>
      <c r="CW38" s="69">
        <f t="shared" si="13"/>
        <v>-1.2847946444833081E-6</v>
      </c>
      <c r="CX38" s="69">
        <f t="shared" si="14"/>
        <v>6.7826883552984373E-6</v>
      </c>
      <c r="CY38" s="62">
        <f t="shared" si="27"/>
        <v>3.050410709568002</v>
      </c>
    </row>
    <row r="39" spans="1:103">
      <c r="A39" s="94" t="s">
        <v>203</v>
      </c>
      <c r="B39" s="76">
        <v>32394.130336111637</v>
      </c>
      <c r="C39" s="76">
        <v>1349.3076011684002</v>
      </c>
      <c r="D39" s="76">
        <v>31728.112689266658</v>
      </c>
      <c r="E39" s="76">
        <v>13841.331660763059</v>
      </c>
      <c r="F39" s="76">
        <v>9867.5985228379614</v>
      </c>
      <c r="G39" s="76">
        <v>16476.88296402539</v>
      </c>
      <c r="H39" s="76">
        <v>17910.800708152972</v>
      </c>
      <c r="I39" s="76">
        <v>31.694040476726911</v>
      </c>
      <c r="J39" s="76">
        <v>109.77535223073346</v>
      </c>
      <c r="K39" s="76">
        <v>64.070489176999999</v>
      </c>
      <c r="L39" s="76">
        <v>236.6651976243916</v>
      </c>
      <c r="M39" s="76">
        <v>987.17428759999711</v>
      </c>
      <c r="N39" s="76">
        <v>456.23871920258023</v>
      </c>
      <c r="O39" s="76">
        <v>5.9508760139800643</v>
      </c>
      <c r="P39" s="76">
        <v>2.5816748380730554</v>
      </c>
      <c r="Q39" s="76">
        <v>23.716934354787295</v>
      </c>
      <c r="R39" s="76"/>
      <c r="S39" s="94" t="s">
        <v>331</v>
      </c>
      <c r="T39" s="76">
        <v>23.3536991057303</v>
      </c>
      <c r="U39" s="76">
        <v>327.34862131354657</v>
      </c>
      <c r="V39" s="76">
        <v>5.949549645975913</v>
      </c>
      <c r="W39" s="76">
        <v>102.9920251884628</v>
      </c>
      <c r="X39" s="76">
        <v>62.076212662954227</v>
      </c>
      <c r="Y39" s="76">
        <v>109.74594329116061</v>
      </c>
      <c r="Z39" s="76">
        <v>18.092233684704603</v>
      </c>
      <c r="AA39" s="76">
        <v>1120.000320737146</v>
      </c>
      <c r="AB39" s="76">
        <v>2.5816209269842312</v>
      </c>
      <c r="AC39" s="76">
        <v>15327.267942118817</v>
      </c>
      <c r="AD39" s="76">
        <v>32.034816147631958</v>
      </c>
      <c r="AE39" s="76">
        <v>32389.547817452873</v>
      </c>
      <c r="AF39" s="76">
        <v>344.51462494316519</v>
      </c>
      <c r="AG39" s="76">
        <v>737.97207798934471</v>
      </c>
      <c r="AH39" s="76">
        <v>56.165199357591405</v>
      </c>
      <c r="AI39" s="76">
        <v>189.56251834300247</v>
      </c>
      <c r="AJ39" s="76">
        <v>11.633210849708432</v>
      </c>
      <c r="AK39" s="76">
        <v>489.32707913214011</v>
      </c>
      <c r="AL39" s="76">
        <v>489.32707913214011</v>
      </c>
      <c r="AM39" s="76">
        <v>493.49585383421191</v>
      </c>
      <c r="AN39" s="76">
        <v>0</v>
      </c>
      <c r="AO39" s="76">
        <v>714.08180737595114</v>
      </c>
      <c r="AP39" s="76">
        <v>13.103209382790372</v>
      </c>
      <c r="AQ39" s="76">
        <v>847.18587932440823</v>
      </c>
      <c r="AR39" s="76">
        <v>207.05382626954616</v>
      </c>
      <c r="AS39" s="76">
        <v>188.60883772535755</v>
      </c>
      <c r="AT39" s="76">
        <v>7.3411674933412199</v>
      </c>
      <c r="AU39" s="76">
        <v>1349.2428898543308</v>
      </c>
      <c r="AV39" s="76">
        <v>0</v>
      </c>
      <c r="AW39" s="76">
        <v>19350.906840997155</v>
      </c>
      <c r="AX39" s="76">
        <v>28552.92308256857</v>
      </c>
      <c r="AY39" s="76">
        <v>3172.5499631321072</v>
      </c>
      <c r="AZ39" s="76">
        <v>31725.473045700684</v>
      </c>
      <c r="BA39" s="76">
        <v>0.14471368910653923</v>
      </c>
      <c r="BB39" s="76">
        <v>863.54001482144258</v>
      </c>
      <c r="BC39" s="76">
        <v>149.08001589334037</v>
      </c>
      <c r="BD39" s="76">
        <v>6705.6740776513116</v>
      </c>
      <c r="BE39" s="76">
        <v>215.81729731102257</v>
      </c>
      <c r="BF39" s="76">
        <v>472.58736766436783</v>
      </c>
      <c r="BG39" s="76">
        <v>319.29672579958884</v>
      </c>
      <c r="BH39" s="76">
        <v>285.98353284335587</v>
      </c>
      <c r="BI39" s="76">
        <v>90.164938909263341</v>
      </c>
      <c r="BJ39" s="76">
        <v>188.97128346643743</v>
      </c>
      <c r="BK39" s="76">
        <v>13838.910882143415</v>
      </c>
      <c r="BL39" s="76">
        <v>9864.5308656782017</v>
      </c>
      <c r="BM39" s="76">
        <v>3974.3800164652198</v>
      </c>
      <c r="BN39" s="76">
        <v>13.421067562073887</v>
      </c>
      <c r="BO39" s="76">
        <v>11.840182547043876</v>
      </c>
      <c r="BP39" s="76">
        <v>3431.6663267856093</v>
      </c>
      <c r="BQ39" s="76">
        <v>257.22220495450222</v>
      </c>
      <c r="BR39" s="76">
        <v>588.7719718580006</v>
      </c>
      <c r="BS39" s="76">
        <v>128.02968823779062</v>
      </c>
      <c r="BT39" s="76">
        <v>91.519334075188652</v>
      </c>
      <c r="BU39" s="76">
        <v>1474.7383994389229</v>
      </c>
      <c r="BV39" s="76">
        <v>809.48835895881257</v>
      </c>
      <c r="BW39" s="76">
        <v>393.45421695255175</v>
      </c>
      <c r="BX39" s="76">
        <v>1711.367472281838</v>
      </c>
      <c r="BY39" s="76">
        <v>40.598839097301017</v>
      </c>
      <c r="BZ39" s="76">
        <v>16476.197205983772</v>
      </c>
      <c r="CA39" s="76">
        <v>1730.8740010781573</v>
      </c>
      <c r="CB39" s="76">
        <v>42.769539202319343</v>
      </c>
      <c r="CC39" s="76">
        <v>145.13400294448877</v>
      </c>
      <c r="CD39" s="76">
        <v>2513.938120158929</v>
      </c>
      <c r="CE39" s="76">
        <v>0.45775132808346541</v>
      </c>
      <c r="CF39" s="76">
        <v>1154.9954866276028</v>
      </c>
      <c r="CG39" s="76">
        <v>17901.150310549674</v>
      </c>
      <c r="CH39" s="76">
        <v>1289.4231766776622</v>
      </c>
      <c r="CI39" s="76"/>
      <c r="CJ39" s="94"/>
      <c r="CK39" s="29">
        <f t="shared" si="15"/>
        <v>0</v>
      </c>
      <c r="CL39" s="45">
        <f t="shared" si="16"/>
        <v>-1.414613885669298E-4</v>
      </c>
      <c r="CM39" s="45">
        <f t="shared" si="17"/>
        <v>-4.7958904265707924E-5</v>
      </c>
      <c r="CN39" s="45">
        <f t="shared" si="18"/>
        <v>-8.3195732183165665E-5</v>
      </c>
      <c r="CO39" s="45">
        <f t="shared" si="19"/>
        <v>-1.7489492188863873E-4</v>
      </c>
      <c r="CP39" s="45">
        <f t="shared" si="20"/>
        <v>-3.1088183742576393E-4</v>
      </c>
      <c r="CQ39" s="45">
        <f t="shared" si="21"/>
        <v>-4.1619403567734422E-5</v>
      </c>
      <c r="CR39" s="45">
        <f t="shared" si="22"/>
        <v>-5.3880324841676906E-4</v>
      </c>
      <c r="CS39" s="69">
        <f t="shared" si="23"/>
        <v>-0.50000668702351969</v>
      </c>
      <c r="CT39" s="62">
        <f t="shared" si="24"/>
        <v>1.0675920416010851</v>
      </c>
      <c r="CU39" s="69">
        <f t="shared" si="25"/>
        <v>-0.50009247603683904</v>
      </c>
      <c r="CV39" s="62">
        <f t="shared" si="26"/>
        <v>-0.58660054531318506</v>
      </c>
      <c r="CW39" s="69">
        <f t="shared" si="13"/>
        <v>-2.2288617693182476E-4</v>
      </c>
      <c r="CX39" s="69">
        <f t="shared" si="14"/>
        <v>-2.0882214920792352E-5</v>
      </c>
      <c r="CY39" s="62">
        <f t="shared" si="27"/>
        <v>-0.69046726766946609</v>
      </c>
    </row>
    <row r="40" spans="1:103">
      <c r="A40" s="94" t="s">
        <v>204</v>
      </c>
      <c r="B40" s="76">
        <v>728.6320800000002</v>
      </c>
      <c r="C40" s="76">
        <v>14.157114999999999</v>
      </c>
      <c r="D40" s="76">
        <v>825.25598499999978</v>
      </c>
      <c r="E40" s="76">
        <v>172.56769750000001</v>
      </c>
      <c r="F40" s="76">
        <v>91.082238895699945</v>
      </c>
      <c r="G40" s="76">
        <v>228.01322500000003</v>
      </c>
      <c r="H40" s="76">
        <v>913.31128999999987</v>
      </c>
      <c r="I40" s="76">
        <v>2.7039524854415005</v>
      </c>
      <c r="J40" s="76">
        <v>1.1325722073905005</v>
      </c>
      <c r="K40" s="76">
        <v>5.0460000000000005E-2</v>
      </c>
      <c r="L40" s="76">
        <v>9.5968336641705019</v>
      </c>
      <c r="M40" s="76">
        <v>6.6234600199999996</v>
      </c>
      <c r="N40" s="76">
        <v>13.358480254115999</v>
      </c>
      <c r="O40" s="76">
        <v>0.61424295704700005</v>
      </c>
      <c r="P40" s="76">
        <v>1.2708633059499997E-2</v>
      </c>
      <c r="Q40" s="76">
        <v>9.3074807425999995E-2</v>
      </c>
      <c r="R40" s="76"/>
      <c r="S40" s="94" t="s">
        <v>204</v>
      </c>
      <c r="T40" s="76">
        <v>0.70345468250467114</v>
      </c>
      <c r="U40" s="76">
        <v>33.956338298765942</v>
      </c>
      <c r="V40" s="76">
        <v>0.61422615539592673</v>
      </c>
      <c r="W40" s="76">
        <v>1.4125544844517943</v>
      </c>
      <c r="X40" s="76">
        <v>1.1969500559460318</v>
      </c>
      <c r="Y40" s="76">
        <v>2.9830194681459838</v>
      </c>
      <c r="Z40" s="76">
        <v>0.32133796512001389</v>
      </c>
      <c r="AA40" s="76">
        <v>17.573529073243986</v>
      </c>
      <c r="AB40" s="76">
        <v>1.2702784185955421E-2</v>
      </c>
      <c r="AC40" s="76">
        <v>5651.9106101894695</v>
      </c>
      <c r="AD40" s="76">
        <v>2.5230060722344318E-2</v>
      </c>
      <c r="AE40" s="76">
        <v>728.52139288017327</v>
      </c>
      <c r="AF40" s="76">
        <v>16.592577303050668</v>
      </c>
      <c r="AG40" s="76">
        <v>51.560882325504778</v>
      </c>
      <c r="AH40" s="76">
        <v>2.1563178343408471</v>
      </c>
      <c r="AI40" s="76">
        <v>15.826995256325846</v>
      </c>
      <c r="AJ40" s="76">
        <v>0.43858864425392763</v>
      </c>
      <c r="AK40" s="76">
        <v>32.58159969754135</v>
      </c>
      <c r="AL40" s="76">
        <v>32.58159969754135</v>
      </c>
      <c r="AM40" s="76">
        <v>3.3117191293947523</v>
      </c>
      <c r="AN40" s="76">
        <v>0</v>
      </c>
      <c r="AO40" s="76">
        <v>77.045479726009631</v>
      </c>
      <c r="AP40" s="76">
        <v>0.40052898867981718</v>
      </c>
      <c r="AQ40" s="76">
        <v>46.906324110284565</v>
      </c>
      <c r="AR40" s="76">
        <v>20.414535881369211</v>
      </c>
      <c r="AS40" s="76">
        <v>5.2949720674724707</v>
      </c>
      <c r="AT40" s="76">
        <v>0.58491089487912973</v>
      </c>
      <c r="AU40" s="76">
        <v>14.150428199430124</v>
      </c>
      <c r="AV40" s="76">
        <v>0</v>
      </c>
      <c r="AW40" s="76">
        <v>1027.7850184912663</v>
      </c>
      <c r="AX40" s="76">
        <v>742.44050959837489</v>
      </c>
      <c r="AY40" s="76">
        <v>82.492628211445009</v>
      </c>
      <c r="AZ40" s="76">
        <v>824.93313780981975</v>
      </c>
      <c r="BA40" s="76">
        <v>9.9306405008129407E-3</v>
      </c>
      <c r="BB40" s="76">
        <v>21.413935822572025</v>
      </c>
      <c r="BC40" s="76">
        <v>1.4275965278306006</v>
      </c>
      <c r="BD40" s="76">
        <v>340.94201454719729</v>
      </c>
      <c r="BE40" s="76">
        <v>2.3340882884968286</v>
      </c>
      <c r="BF40" s="76">
        <v>3.0217168923648501</v>
      </c>
      <c r="BG40" s="76">
        <v>9.7201400706581218</v>
      </c>
      <c r="BH40" s="76">
        <v>2.0212058168951232</v>
      </c>
      <c r="BI40" s="76">
        <v>0.23714683796579464</v>
      </c>
      <c r="BJ40" s="76">
        <v>0.71603603774312696</v>
      </c>
      <c r="BK40" s="76">
        <v>172.54476359373689</v>
      </c>
      <c r="BL40" s="76">
        <v>91.058466735874177</v>
      </c>
      <c r="BM40" s="76">
        <v>81.486296857862712</v>
      </c>
      <c r="BN40" s="76">
        <v>0.12264697100370883</v>
      </c>
      <c r="BO40" s="76">
        <v>2.4366659170951824E-2</v>
      </c>
      <c r="BP40" s="76">
        <v>21.603344312350913</v>
      </c>
      <c r="BQ40" s="76">
        <v>0.1195641785302891</v>
      </c>
      <c r="BR40" s="76">
        <v>9.384812921289484</v>
      </c>
      <c r="BS40" s="76">
        <v>1.9686126457117334</v>
      </c>
      <c r="BT40" s="76">
        <v>1.2042665586401877</v>
      </c>
      <c r="BU40" s="76">
        <v>23.971160016975567</v>
      </c>
      <c r="BV40" s="76">
        <v>15.508671910686386</v>
      </c>
      <c r="BW40" s="76">
        <v>4.3407530404493144</v>
      </c>
      <c r="BX40" s="76">
        <v>8.2388684226480571</v>
      </c>
      <c r="BY40" s="76">
        <v>0.60214053714953408</v>
      </c>
      <c r="BZ40" s="76">
        <v>228.00671005803693</v>
      </c>
      <c r="CA40" s="76">
        <v>79.827373242615593</v>
      </c>
      <c r="CB40" s="76">
        <v>0.97294273825074551</v>
      </c>
      <c r="CC40" s="76">
        <v>4.7854944218511166</v>
      </c>
      <c r="CD40" s="76">
        <v>170.06732577659471</v>
      </c>
      <c r="CE40" s="76">
        <v>0</v>
      </c>
      <c r="CF40" s="76">
        <v>48.447818377949488</v>
      </c>
      <c r="CG40" s="76">
        <v>912.67249370304717</v>
      </c>
      <c r="CH40" s="76">
        <v>75.721695293120945</v>
      </c>
      <c r="CI40" s="76"/>
      <c r="CJ40" s="94"/>
      <c r="CK40" s="29">
        <f t="shared" si="15"/>
        <v>0</v>
      </c>
      <c r="CL40" s="45">
        <f t="shared" si="16"/>
        <v>-1.5191085167006995E-4</v>
      </c>
      <c r="CM40" s="45">
        <f t="shared" si="17"/>
        <v>-4.7232791213997155E-4</v>
      </c>
      <c r="CN40" s="45">
        <f t="shared" si="18"/>
        <v>-3.9120854140794591E-4</v>
      </c>
      <c r="CO40" s="45">
        <f t="shared" si="19"/>
        <v>-1.328980255016716E-4</v>
      </c>
      <c r="CP40" s="45">
        <f t="shared" si="20"/>
        <v>-2.6099665658185919E-4</v>
      </c>
      <c r="CQ40" s="45">
        <f t="shared" si="21"/>
        <v>-2.8572649516729094E-5</v>
      </c>
      <c r="CR40" s="45">
        <f t="shared" si="22"/>
        <v>-6.9942888470447503E-4</v>
      </c>
      <c r="CS40" s="69">
        <f t="shared" si="23"/>
        <v>-0.49999879662417129</v>
      </c>
      <c r="CT40" s="62">
        <f t="shared" si="24"/>
        <v>2.3950364086421336</v>
      </c>
      <c r="CU40" s="69">
        <f t="shared" si="25"/>
        <v>-0.50000164273736303</v>
      </c>
      <c r="CV40" s="62">
        <f t="shared" si="26"/>
        <v>-0.60362466637318335</v>
      </c>
      <c r="CW40" s="69">
        <f t="shared" si="13"/>
        <v>-2.7353428933221763E-5</v>
      </c>
      <c r="CX40" s="69">
        <f t="shared" si="14"/>
        <v>-4.602283752463884E-4</v>
      </c>
      <c r="CY40" s="62">
        <f t="shared" si="27"/>
        <v>5.2843094823931667</v>
      </c>
    </row>
    <row r="41" spans="1:103">
      <c r="A41" s="94" t="s">
        <v>205</v>
      </c>
      <c r="B41" s="76">
        <v>56339.021063325134</v>
      </c>
      <c r="C41" s="76">
        <v>1350.5444229123225</v>
      </c>
      <c r="D41" s="76">
        <v>20320.449865632108</v>
      </c>
      <c r="E41" s="76">
        <v>7496.6586308396763</v>
      </c>
      <c r="F41" s="76">
        <v>5623.3728737604088</v>
      </c>
      <c r="G41" s="76">
        <v>10888.801113318659</v>
      </c>
      <c r="H41" s="76">
        <v>25294.142186625588</v>
      </c>
      <c r="I41" s="76">
        <v>378.43793117263431</v>
      </c>
      <c r="J41" s="76">
        <v>84.335397184200062</v>
      </c>
      <c r="K41" s="76">
        <v>153.58759496099984</v>
      </c>
      <c r="L41" s="76">
        <v>299.1947298233182</v>
      </c>
      <c r="M41" s="76">
        <v>899.03923444739928</v>
      </c>
      <c r="N41" s="76">
        <v>3304.1551322608793</v>
      </c>
      <c r="O41" s="76">
        <v>55.559276871966745</v>
      </c>
      <c r="P41" s="76">
        <v>2.8180885844032697</v>
      </c>
      <c r="Q41" s="76">
        <v>18.220281048764679</v>
      </c>
      <c r="R41" s="76"/>
      <c r="S41" s="94" t="s">
        <v>205</v>
      </c>
      <c r="T41" s="76">
        <v>28.775810305642924</v>
      </c>
      <c r="U41" s="76">
        <v>409.2891971422892</v>
      </c>
      <c r="V41" s="76">
        <v>55.558114784200555</v>
      </c>
      <c r="W41" s="76">
        <v>220.45461106872614</v>
      </c>
      <c r="X41" s="76">
        <v>197.89696008071809</v>
      </c>
      <c r="Y41" s="76">
        <v>105.00702160434192</v>
      </c>
      <c r="Z41" s="76">
        <v>812.98802460377158</v>
      </c>
      <c r="AA41" s="76">
        <v>444.77122729057231</v>
      </c>
      <c r="AB41" s="76">
        <v>2.8180297963988035</v>
      </c>
      <c r="AC41" s="76">
        <v>15715.165007922011</v>
      </c>
      <c r="AD41" s="76">
        <v>76.794064959700236</v>
      </c>
      <c r="AE41" s="76">
        <v>56337.810589319641</v>
      </c>
      <c r="AF41" s="76">
        <v>490.90285468876368</v>
      </c>
      <c r="AG41" s="76">
        <v>342.97388542799905</v>
      </c>
      <c r="AH41" s="76">
        <v>96.801634434095106</v>
      </c>
      <c r="AI41" s="76">
        <v>270.91982872777027</v>
      </c>
      <c r="AJ41" s="76">
        <v>16.389701694744964</v>
      </c>
      <c r="AK41" s="76">
        <v>151.03721163781231</v>
      </c>
      <c r="AL41" s="76">
        <v>151.03721163781231</v>
      </c>
      <c r="AM41" s="76">
        <v>449.508374626234</v>
      </c>
      <c r="AN41" s="76">
        <v>0</v>
      </c>
      <c r="AO41" s="76">
        <v>785.13063652909022</v>
      </c>
      <c r="AP41" s="76">
        <v>32.931498289305729</v>
      </c>
      <c r="AQ41" s="76">
        <v>2204.9335744997015</v>
      </c>
      <c r="AR41" s="76">
        <v>216.64971645078828</v>
      </c>
      <c r="AS41" s="76">
        <v>2035.7047838022611</v>
      </c>
      <c r="AT41" s="76">
        <v>49.535287778382397</v>
      </c>
      <c r="AU41" s="76">
        <v>1350.5270043792593</v>
      </c>
      <c r="AV41" s="76">
        <v>0</v>
      </c>
      <c r="AW41" s="76">
        <v>26747.818482977546</v>
      </c>
      <c r="AX41" s="76">
        <v>18287.996343287858</v>
      </c>
      <c r="AY41" s="76">
        <v>2031.9983153363439</v>
      </c>
      <c r="AZ41" s="76">
        <v>20319.994658624204</v>
      </c>
      <c r="BA41" s="76">
        <v>0.50638512972106031</v>
      </c>
      <c r="BB41" s="76">
        <v>575.50154633618251</v>
      </c>
      <c r="BC41" s="76">
        <v>59.952504977485198</v>
      </c>
      <c r="BD41" s="76">
        <v>8239.9421059339311</v>
      </c>
      <c r="BE41" s="76">
        <v>166.01128613988286</v>
      </c>
      <c r="BF41" s="76">
        <v>129.89770218633359</v>
      </c>
      <c r="BG41" s="76">
        <v>182.89024501176715</v>
      </c>
      <c r="BH41" s="76">
        <v>108.63129987686958</v>
      </c>
      <c r="BI41" s="76">
        <v>41.63070776809586</v>
      </c>
      <c r="BJ41" s="76">
        <v>171.24304131856826</v>
      </c>
      <c r="BK41" s="76">
        <v>7494.5471600576157</v>
      </c>
      <c r="BL41" s="76">
        <v>5621.9476378763629</v>
      </c>
      <c r="BM41" s="76">
        <v>1872.5995221812516</v>
      </c>
      <c r="BN41" s="76">
        <v>13.711340214178504</v>
      </c>
      <c r="BO41" s="76">
        <v>9.8822949559350821</v>
      </c>
      <c r="BP41" s="76">
        <v>1417.0294566831458</v>
      </c>
      <c r="BQ41" s="76">
        <v>411.01972552533402</v>
      </c>
      <c r="BR41" s="76">
        <v>419.97584036012506</v>
      </c>
      <c r="BS41" s="76">
        <v>44.182544467556205</v>
      </c>
      <c r="BT41" s="76">
        <v>49.201453453837949</v>
      </c>
      <c r="BU41" s="76">
        <v>1054.1176202917825</v>
      </c>
      <c r="BV41" s="76">
        <v>310.89336911629363</v>
      </c>
      <c r="BW41" s="76">
        <v>212.97604215237246</v>
      </c>
      <c r="BX41" s="76">
        <v>1078.0706431076783</v>
      </c>
      <c r="BY41" s="76">
        <v>51.523889385412616</v>
      </c>
      <c r="BZ41" s="76">
        <v>10888.74002149435</v>
      </c>
      <c r="CA41" s="76">
        <v>3588.4048154534089</v>
      </c>
      <c r="CB41" s="76">
        <v>35.475994582904406</v>
      </c>
      <c r="CC41" s="76">
        <v>2170.8981606529251</v>
      </c>
      <c r="CD41" s="76">
        <v>2334.3864123967387</v>
      </c>
      <c r="CE41" s="76">
        <v>8.1536884633704183</v>
      </c>
      <c r="CF41" s="76">
        <v>1736.2875732163211</v>
      </c>
      <c r="CG41" s="76">
        <v>25289.616983900738</v>
      </c>
      <c r="CH41" s="76">
        <v>995.24125796766066</v>
      </c>
      <c r="CI41" s="76"/>
      <c r="CJ41" s="94"/>
      <c r="CK41" s="29">
        <f t="shared" si="15"/>
        <v>0</v>
      </c>
      <c r="CL41" s="45">
        <f t="shared" si="16"/>
        <v>-2.1485534939137395E-5</v>
      </c>
      <c r="CM41" s="45">
        <f t="shared" si="17"/>
        <v>-1.2897415862562297E-5</v>
      </c>
      <c r="CN41" s="45">
        <f t="shared" si="18"/>
        <v>-2.2401423733944059E-5</v>
      </c>
      <c r="CO41" s="45">
        <f t="shared" si="19"/>
        <v>-2.8165491934960621E-4</v>
      </c>
      <c r="CP41" s="45">
        <f t="shared" si="20"/>
        <v>-2.5344858255731535E-4</v>
      </c>
      <c r="CQ41" s="45">
        <f t="shared" si="21"/>
        <v>-5.6105188875626327E-6</v>
      </c>
      <c r="CR41" s="45">
        <f t="shared" si="22"/>
        <v>-1.7890318997425934E-4</v>
      </c>
      <c r="CS41" s="69">
        <f t="shared" si="23"/>
        <v>-0.49999825845830592</v>
      </c>
      <c r="CT41" s="62">
        <f t="shared" si="24"/>
        <v>-0.49518759328747713</v>
      </c>
      <c r="CU41" s="69">
        <f t="shared" si="25"/>
        <v>-0.50001250512439821</v>
      </c>
      <c r="CV41" s="62">
        <f t="shared" si="26"/>
        <v>-0.38389551872846744</v>
      </c>
      <c r="CW41" s="69">
        <f t="shared" si="13"/>
        <v>-2.0916178748469369E-5</v>
      </c>
      <c r="CX41" s="69">
        <f t="shared" si="14"/>
        <v>-2.0860949791145533E-5</v>
      </c>
      <c r="CY41" s="62">
        <f t="shared" si="27"/>
        <v>1.7186895551065526</v>
      </c>
    </row>
    <row r="42" spans="1:103">
      <c r="A42" s="94" t="s">
        <v>206</v>
      </c>
      <c r="B42" s="76">
        <v>2292.47631357822</v>
      </c>
      <c r="C42" s="76">
        <v>44.077693144816955</v>
      </c>
      <c r="D42" s="76">
        <v>2805.8170685732493</v>
      </c>
      <c r="E42" s="76">
        <v>647.20375321242273</v>
      </c>
      <c r="F42" s="76">
        <v>617.13516743648415</v>
      </c>
      <c r="G42" s="76">
        <v>512.16269438750726</v>
      </c>
      <c r="H42" s="76">
        <v>3467.2649447862796</v>
      </c>
      <c r="I42" s="76">
        <v>71.561921354462427</v>
      </c>
      <c r="J42" s="76">
        <v>8.4134921401118277</v>
      </c>
      <c r="K42" s="76"/>
      <c r="L42" s="76">
        <v>11.965008581899767</v>
      </c>
      <c r="M42" s="76">
        <v>47.218920000000011</v>
      </c>
      <c r="N42" s="76">
        <v>36.069707325000003</v>
      </c>
      <c r="O42" s="76">
        <v>13.251409184198337</v>
      </c>
      <c r="P42" s="76">
        <v>4.6687682413365959E-3</v>
      </c>
      <c r="Q42" s="76">
        <v>0.21902995601873862</v>
      </c>
      <c r="R42" s="76"/>
      <c r="S42" s="94" t="s">
        <v>206</v>
      </c>
      <c r="T42" s="76">
        <v>7.8128025616729948</v>
      </c>
      <c r="U42" s="76">
        <v>96.482509845389671</v>
      </c>
      <c r="V42" s="76">
        <v>13.251476988973268</v>
      </c>
      <c r="W42" s="76">
        <v>12.981544089837938</v>
      </c>
      <c r="X42" s="76">
        <v>12.41393429898109</v>
      </c>
      <c r="Y42" s="76">
        <v>18.999410751414477</v>
      </c>
      <c r="Z42" s="76">
        <v>11.467812750949577</v>
      </c>
      <c r="AA42" s="76">
        <v>86.324832635895092</v>
      </c>
      <c r="AB42" s="76">
        <v>4.6681466757056336E-3</v>
      </c>
      <c r="AC42" s="76">
        <v>280.6798746776218</v>
      </c>
      <c r="AD42" s="76">
        <v>0</v>
      </c>
      <c r="AE42" s="76">
        <v>2292.376291318747</v>
      </c>
      <c r="AF42" s="76">
        <v>47.791491903923742</v>
      </c>
      <c r="AG42" s="76">
        <v>26.473618740379958</v>
      </c>
      <c r="AH42" s="76">
        <v>10.543297891028278</v>
      </c>
      <c r="AI42" s="76">
        <v>371.75223950319344</v>
      </c>
      <c r="AJ42" s="76">
        <v>4.4948560257125232</v>
      </c>
      <c r="AK42" s="76">
        <v>22.004859354486744</v>
      </c>
      <c r="AL42" s="76">
        <v>22.004859354486744</v>
      </c>
      <c r="AM42" s="76">
        <v>23.602629988701178</v>
      </c>
      <c r="AN42" s="76">
        <v>0</v>
      </c>
      <c r="AO42" s="76">
        <v>133.03194966302613</v>
      </c>
      <c r="AP42" s="76">
        <v>5.8265715353405216</v>
      </c>
      <c r="AQ42" s="76">
        <v>240.16933875311116</v>
      </c>
      <c r="AR42" s="76">
        <v>31.416187631297849</v>
      </c>
      <c r="AS42" s="76">
        <v>123.45272317768016</v>
      </c>
      <c r="AT42" s="76">
        <v>3.7646496792021931</v>
      </c>
      <c r="AU42" s="76">
        <v>44.059847027342848</v>
      </c>
      <c r="AV42" s="76">
        <v>0</v>
      </c>
      <c r="AW42" s="76">
        <v>3640.8115236693716</v>
      </c>
      <c r="AX42" s="76">
        <v>2524.9749624339001</v>
      </c>
      <c r="AY42" s="76">
        <v>280.55288442628591</v>
      </c>
      <c r="AZ42" s="76">
        <v>2805.527846860185</v>
      </c>
      <c r="BA42" s="76">
        <v>3.2517098835926517E-2</v>
      </c>
      <c r="BB42" s="76">
        <v>82.856472755281487</v>
      </c>
      <c r="BC42" s="76">
        <v>2.3789333145940468</v>
      </c>
      <c r="BD42" s="76">
        <v>1211.0115025380708</v>
      </c>
      <c r="BE42" s="76">
        <v>9.6997183485176599</v>
      </c>
      <c r="BF42" s="76">
        <v>5.1027050425216478</v>
      </c>
      <c r="BG42" s="76">
        <v>14.590600078264107</v>
      </c>
      <c r="BH42" s="76">
        <v>10.666424222181806</v>
      </c>
      <c r="BI42" s="76">
        <v>3.4562143581518643</v>
      </c>
      <c r="BJ42" s="76">
        <v>11.918204623092301</v>
      </c>
      <c r="BK42" s="76">
        <v>647.07787553453034</v>
      </c>
      <c r="BL42" s="76">
        <v>617.04585026405073</v>
      </c>
      <c r="BM42" s="76">
        <v>30.032025270479526</v>
      </c>
      <c r="BN42" s="76">
        <v>0.49186741414375235</v>
      </c>
      <c r="BO42" s="76">
        <v>1.0331864549127265</v>
      </c>
      <c r="BP42" s="76">
        <v>320.47682181693915</v>
      </c>
      <c r="BQ42" s="76">
        <v>2.5115104869458817</v>
      </c>
      <c r="BR42" s="76">
        <v>47.180644102360468</v>
      </c>
      <c r="BS42" s="76">
        <v>3.9593141288711848</v>
      </c>
      <c r="BT42" s="76">
        <v>3.6447588142440588</v>
      </c>
      <c r="BU42" s="76">
        <v>118.02689679613302</v>
      </c>
      <c r="BV42" s="76">
        <v>46.897037916244258</v>
      </c>
      <c r="BW42" s="76">
        <v>33.721723121524299</v>
      </c>
      <c r="BX42" s="76">
        <v>27.063147849666791</v>
      </c>
      <c r="BY42" s="76">
        <v>1.1231792909859792</v>
      </c>
      <c r="BZ42" s="76">
        <v>512.12785465015327</v>
      </c>
      <c r="CA42" s="76">
        <v>300.81119662361016</v>
      </c>
      <c r="CB42" s="76">
        <v>2.01397445724964E-3</v>
      </c>
      <c r="CC42" s="76">
        <v>169.14509063403329</v>
      </c>
      <c r="CD42" s="76">
        <v>334.85220644414306</v>
      </c>
      <c r="CE42" s="76">
        <v>0.66475461115428214</v>
      </c>
      <c r="CF42" s="76">
        <v>249.9875268466738</v>
      </c>
      <c r="CG42" s="76">
        <v>3467.2500496591042</v>
      </c>
      <c r="CH42" s="76">
        <v>197.08430377872716</v>
      </c>
      <c r="CI42" s="76"/>
      <c r="CJ42" s="94"/>
      <c r="CK42" s="29">
        <f t="shared" si="15"/>
        <v>0</v>
      </c>
      <c r="CL42" s="45">
        <f t="shared" si="16"/>
        <v>-4.3630662127491067E-5</v>
      </c>
      <c r="CM42" s="45">
        <f t="shared" si="17"/>
        <v>-4.0487866312499758E-4</v>
      </c>
      <c r="CN42" s="45">
        <f t="shared" si="18"/>
        <v>-1.0307931914156329E-4</v>
      </c>
      <c r="CO42" s="45">
        <f t="shared" si="19"/>
        <v>-1.9449466611958158E-4</v>
      </c>
      <c r="CP42" s="45">
        <f t="shared" si="20"/>
        <v>-1.4472870312097025E-4</v>
      </c>
      <c r="CQ42" s="45">
        <f t="shared" si="21"/>
        <v>-6.8024746307724941E-5</v>
      </c>
      <c r="CR42" s="45">
        <f t="shared" si="22"/>
        <v>-4.29592990802394E-6</v>
      </c>
      <c r="CS42" s="69" t="e">
        <f t="shared" si="23"/>
        <v>#DIV/0!</v>
      </c>
      <c r="CT42" s="62">
        <f t="shared" si="24"/>
        <v>0.83910100890148132</v>
      </c>
      <c r="CU42" s="69">
        <f t="shared" si="25"/>
        <v>-0.50014464564837202</v>
      </c>
      <c r="CV42" s="62">
        <f t="shared" si="26"/>
        <v>2.4226150510546223</v>
      </c>
      <c r="CW42" s="69">
        <f t="shared" si="13"/>
        <v>5.116797314778359E-6</v>
      </c>
      <c r="CX42" s="69">
        <f t="shared" si="14"/>
        <v>-1.3313268057709175E-4</v>
      </c>
      <c r="CY42" s="62">
        <f t="shared" si="27"/>
        <v>16.187830138084475</v>
      </c>
    </row>
    <row r="43" spans="1:103">
      <c r="A43" s="94" t="s">
        <v>207</v>
      </c>
      <c r="B43" s="76">
        <v>33965.279113036871</v>
      </c>
      <c r="C43" s="76">
        <v>1075.7959345235661</v>
      </c>
      <c r="D43" s="76">
        <v>23515.464506443583</v>
      </c>
      <c r="E43" s="76">
        <v>13132.375998838465</v>
      </c>
      <c r="F43" s="76">
        <v>10485.801907041752</v>
      </c>
      <c r="G43" s="76">
        <v>14668.812697149559</v>
      </c>
      <c r="H43" s="76">
        <v>33532.377629794573</v>
      </c>
      <c r="I43" s="76">
        <v>171.06701490953367</v>
      </c>
      <c r="J43" s="76">
        <v>61.524177048705639</v>
      </c>
      <c r="K43" s="76">
        <v>173.82568305013609</v>
      </c>
      <c r="L43" s="76">
        <v>88.670470214126539</v>
      </c>
      <c r="M43" s="76">
        <v>677.32267883874306</v>
      </c>
      <c r="N43" s="76">
        <v>1248.6448828204823</v>
      </c>
      <c r="O43" s="76">
        <v>27.535779828961743</v>
      </c>
      <c r="P43" s="76">
        <v>1.8173026314610696</v>
      </c>
      <c r="Q43" s="76">
        <v>18.838692938204709</v>
      </c>
      <c r="R43" s="76"/>
      <c r="S43" s="94" t="s">
        <v>207</v>
      </c>
      <c r="T43" s="76">
        <v>207.59658894292411</v>
      </c>
      <c r="U43" s="76">
        <v>807.88214469931063</v>
      </c>
      <c r="V43" s="76">
        <v>27.534866866813768</v>
      </c>
      <c r="W43" s="76">
        <v>145.67394161299538</v>
      </c>
      <c r="X43" s="76">
        <v>109.97278390515739</v>
      </c>
      <c r="Y43" s="76">
        <v>152.39901702999495</v>
      </c>
      <c r="Z43" s="76">
        <v>72.404485058371449</v>
      </c>
      <c r="AA43" s="76">
        <v>692.76194395552329</v>
      </c>
      <c r="AB43" s="76">
        <v>1.8173061856318251</v>
      </c>
      <c r="AC43" s="76">
        <v>26059.885594859854</v>
      </c>
      <c r="AD43" s="76">
        <v>86.913938505593208</v>
      </c>
      <c r="AE43" s="76">
        <v>33961.831695509514</v>
      </c>
      <c r="AF43" s="76">
        <v>625.562697177019</v>
      </c>
      <c r="AG43" s="76">
        <v>339.69962360156711</v>
      </c>
      <c r="AH43" s="76">
        <v>70.218777606992106</v>
      </c>
      <c r="AI43" s="76">
        <v>10561.657509895123</v>
      </c>
      <c r="AJ43" s="76">
        <v>31.573912915546458</v>
      </c>
      <c r="AK43" s="76">
        <v>273.57392906409655</v>
      </c>
      <c r="AL43" s="76">
        <v>273.57392906409655</v>
      </c>
      <c r="AM43" s="76">
        <v>338.65658033023971</v>
      </c>
      <c r="AN43" s="76">
        <v>0</v>
      </c>
      <c r="AO43" s="76">
        <v>949.07619407501841</v>
      </c>
      <c r="AP43" s="76">
        <v>20.699761958190834</v>
      </c>
      <c r="AQ43" s="76">
        <v>1578.6787808831573</v>
      </c>
      <c r="AR43" s="76">
        <v>366.50544415121692</v>
      </c>
      <c r="AS43" s="76">
        <v>633.77682083198124</v>
      </c>
      <c r="AT43" s="76">
        <v>15.104094398276153</v>
      </c>
      <c r="AU43" s="76">
        <v>1075.7544235911075</v>
      </c>
      <c r="AV43" s="76">
        <v>0</v>
      </c>
      <c r="AW43" s="76">
        <v>35109.772986899043</v>
      </c>
      <c r="AX43" s="76">
        <v>21162.101143691314</v>
      </c>
      <c r="AY43" s="76">
        <v>2351.3448047240681</v>
      </c>
      <c r="AZ43" s="76">
        <v>23513.445948415378</v>
      </c>
      <c r="BA43" s="76">
        <v>0.75218359300723359</v>
      </c>
      <c r="BB43" s="76">
        <v>848.65567371220777</v>
      </c>
      <c r="BC43" s="76">
        <v>82.235357513737668</v>
      </c>
      <c r="BD43" s="76">
        <v>7487.3108770945382</v>
      </c>
      <c r="BE43" s="76">
        <v>159.91591048848909</v>
      </c>
      <c r="BF43" s="76">
        <v>202.0774657909908</v>
      </c>
      <c r="BG43" s="76">
        <v>220.47289088399839</v>
      </c>
      <c r="BH43" s="76">
        <v>151.52384854026511</v>
      </c>
      <c r="BI43" s="76">
        <v>147.54257911947411</v>
      </c>
      <c r="BJ43" s="76">
        <v>114.18980993920766</v>
      </c>
      <c r="BK43" s="76">
        <v>13068.076268017054</v>
      </c>
      <c r="BL43" s="76">
        <v>10345.263787553755</v>
      </c>
      <c r="BM43" s="76">
        <v>2722.8124804633021</v>
      </c>
      <c r="BN43" s="76">
        <v>14.491339595121151</v>
      </c>
      <c r="BO43" s="76">
        <v>9.7532247168494024</v>
      </c>
      <c r="BP43" s="76">
        <v>5721.3860836714684</v>
      </c>
      <c r="BQ43" s="76">
        <v>189.09907835072207</v>
      </c>
      <c r="BR43" s="76">
        <v>481.29901720927904</v>
      </c>
      <c r="BS43" s="76">
        <v>44.674711981930599</v>
      </c>
      <c r="BT43" s="76">
        <v>50.913943856439417</v>
      </c>
      <c r="BU43" s="76">
        <v>1207.0906140533637</v>
      </c>
      <c r="BV43" s="76">
        <v>560.61897498026394</v>
      </c>
      <c r="BW43" s="76">
        <v>246.09052552842047</v>
      </c>
      <c r="BX43" s="76">
        <v>1186.5784332209296</v>
      </c>
      <c r="BY43" s="76">
        <v>115.92895309306715</v>
      </c>
      <c r="BZ43" s="76">
        <v>14668.564681400116</v>
      </c>
      <c r="CA43" s="76">
        <v>1862.4713437537662</v>
      </c>
      <c r="CB43" s="76">
        <v>241.14076287998702</v>
      </c>
      <c r="CC43" s="76">
        <v>250.24916045928873</v>
      </c>
      <c r="CD43" s="76">
        <v>3522.1185824592917</v>
      </c>
      <c r="CE43" s="76">
        <v>0.71463398541394685</v>
      </c>
      <c r="CF43" s="76">
        <v>1929.2587631408981</v>
      </c>
      <c r="CG43" s="76">
        <v>33517.708019885678</v>
      </c>
      <c r="CH43" s="76">
        <v>2103.7988934862519</v>
      </c>
      <c r="CI43" s="76"/>
      <c r="CJ43" s="94"/>
      <c r="CK43" s="29">
        <f t="shared" si="15"/>
        <v>0</v>
      </c>
      <c r="CL43" s="45">
        <f t="shared" si="16"/>
        <v>-1.0149828346424377E-4</v>
      </c>
      <c r="CM43" s="45">
        <f t="shared" si="17"/>
        <v>-3.8586251468717336E-5</v>
      </c>
      <c r="CN43" s="45">
        <f t="shared" si="18"/>
        <v>-8.5839598348222819E-5</v>
      </c>
      <c r="CO43" s="45">
        <f t="shared" si="19"/>
        <v>-4.8962754970690737E-3</v>
      </c>
      <c r="CP43" s="45">
        <f t="shared" si="20"/>
        <v>-1.3402705938362125E-2</v>
      </c>
      <c r="CQ43" s="45">
        <f t="shared" si="21"/>
        <v>-1.6907690797023478E-5</v>
      </c>
      <c r="CR43" s="45">
        <f t="shared" si="22"/>
        <v>-4.3747598428154754E-4</v>
      </c>
      <c r="CS43" s="69">
        <f t="shared" si="23"/>
        <v>-0.49999368919191967</v>
      </c>
      <c r="CT43" s="62">
        <f t="shared" si="24"/>
        <v>2.0852879025390814</v>
      </c>
      <c r="CU43" s="69">
        <f t="shared" si="25"/>
        <v>-0.50000702632479399</v>
      </c>
      <c r="CV43" s="62">
        <f t="shared" si="26"/>
        <v>-0.49242828801701871</v>
      </c>
      <c r="CW43" s="69">
        <f t="shared" si="13"/>
        <v>-3.3155485468214453E-5</v>
      </c>
      <c r="CX43" s="69">
        <f t="shared" si="14"/>
        <v>1.9557396186812107E-6</v>
      </c>
      <c r="CY43" s="62">
        <f t="shared" si="27"/>
        <v>-0.19824085206860723</v>
      </c>
    </row>
    <row r="44" spans="1:103">
      <c r="A44" s="94" t="s">
        <v>208</v>
      </c>
      <c r="B44" s="76">
        <v>88704.391381301015</v>
      </c>
      <c r="C44" s="76">
        <v>2554.5362769423405</v>
      </c>
      <c r="D44" s="76">
        <v>93555.477645497434</v>
      </c>
      <c r="E44" s="76">
        <v>25558.045425453802</v>
      </c>
      <c r="F44" s="76">
        <v>18446.379041373108</v>
      </c>
      <c r="G44" s="76">
        <v>59154.257068329818</v>
      </c>
      <c r="H44" s="76">
        <v>65677.765093785376</v>
      </c>
      <c r="I44" s="76">
        <v>287.10735054807628</v>
      </c>
      <c r="J44" s="76">
        <v>626.00385713121921</v>
      </c>
      <c r="K44" s="76">
        <v>153.06878918761987</v>
      </c>
      <c r="L44" s="76">
        <v>354.97061385959682</v>
      </c>
      <c r="M44" s="76">
        <v>1375.9995515906598</v>
      </c>
      <c r="N44" s="76">
        <v>2560.4539521158285</v>
      </c>
      <c r="O44" s="76">
        <v>34.225194486839975</v>
      </c>
      <c r="P44" s="76">
        <v>421.0404082190168</v>
      </c>
      <c r="Q44" s="76">
        <v>118.14844799931542</v>
      </c>
      <c r="R44" s="76"/>
      <c r="S44" s="94" t="s">
        <v>208</v>
      </c>
      <c r="T44" s="76">
        <v>73.171558324093027</v>
      </c>
      <c r="U44" s="76">
        <v>824.58941892872156</v>
      </c>
      <c r="V44" s="76">
        <v>34.221886548799638</v>
      </c>
      <c r="W44" s="76">
        <v>244.32049494746175</v>
      </c>
      <c r="X44" s="76">
        <v>225.97882934817926</v>
      </c>
      <c r="Y44" s="76">
        <v>378.37886333278789</v>
      </c>
      <c r="Z44" s="76">
        <v>538.76885339594855</v>
      </c>
      <c r="AA44" s="76">
        <v>2871.589902300535</v>
      </c>
      <c r="AB44" s="76">
        <v>421.035193929005</v>
      </c>
      <c r="AC44" s="76">
        <v>120423.83916421485</v>
      </c>
      <c r="AD44" s="76">
        <v>76.533421248297486</v>
      </c>
      <c r="AE44" s="76">
        <v>88691.902038399698</v>
      </c>
      <c r="AF44" s="76">
        <v>2832.9373401725838</v>
      </c>
      <c r="AG44" s="76">
        <v>3298.6040603656525</v>
      </c>
      <c r="AH44" s="76">
        <v>271.23984434208978</v>
      </c>
      <c r="AI44" s="76">
        <v>709.99928975833427</v>
      </c>
      <c r="AJ44" s="76">
        <v>43.771777651854833</v>
      </c>
      <c r="AK44" s="76">
        <v>1649.7973885673318</v>
      </c>
      <c r="AL44" s="76">
        <v>1649.7973885673318</v>
      </c>
      <c r="AM44" s="76">
        <v>687.77666897216909</v>
      </c>
      <c r="AN44" s="76">
        <v>0</v>
      </c>
      <c r="AO44" s="76">
        <v>1547.6945320128727</v>
      </c>
      <c r="AP44" s="76">
        <v>41.297598664015361</v>
      </c>
      <c r="AQ44" s="76">
        <v>3138.8556762989742</v>
      </c>
      <c r="AR44" s="76">
        <v>451.9477553468335</v>
      </c>
      <c r="AS44" s="76">
        <v>1122.6225753204219</v>
      </c>
      <c r="AT44" s="76">
        <v>41.268459412472673</v>
      </c>
      <c r="AU44" s="76">
        <v>2552.8969783108741</v>
      </c>
      <c r="AV44" s="76">
        <v>0</v>
      </c>
      <c r="AW44" s="76">
        <v>71061.498845521797</v>
      </c>
      <c r="AX44" s="76">
        <v>84179.863541139566</v>
      </c>
      <c r="AY44" s="76">
        <v>9353.3213818451459</v>
      </c>
      <c r="AZ44" s="76">
        <v>93533.184922984699</v>
      </c>
      <c r="BA44" s="76">
        <v>2.5898193676556063</v>
      </c>
      <c r="BB44" s="76">
        <v>2572.0583396442103</v>
      </c>
      <c r="BC44" s="76">
        <v>260.08431539654498</v>
      </c>
      <c r="BD44" s="76">
        <v>27347.616484064125</v>
      </c>
      <c r="BE44" s="76">
        <v>469.94304475971938</v>
      </c>
      <c r="BF44" s="76">
        <v>322.86670481294135</v>
      </c>
      <c r="BG44" s="76">
        <v>828.98055186395231</v>
      </c>
      <c r="BH44" s="76">
        <v>324.68032514744186</v>
      </c>
      <c r="BI44" s="76">
        <v>291.53067286289917</v>
      </c>
      <c r="BJ44" s="76">
        <v>238.73170602659994</v>
      </c>
      <c r="BK44" s="76">
        <v>25552.578443165203</v>
      </c>
      <c r="BL44" s="76">
        <v>18440.399235890276</v>
      </c>
      <c r="BM44" s="76">
        <v>7112.1792072749222</v>
      </c>
      <c r="BN44" s="76">
        <v>32.173420934384922</v>
      </c>
      <c r="BO44" s="76">
        <v>20.795228344779989</v>
      </c>
      <c r="BP44" s="76">
        <v>6251.3376656299915</v>
      </c>
      <c r="BQ44" s="76">
        <v>334.78519074424156</v>
      </c>
      <c r="BR44" s="76">
        <v>1397.6650641974795</v>
      </c>
      <c r="BS44" s="76">
        <v>350.27615849534544</v>
      </c>
      <c r="BT44" s="76">
        <v>208.80528494520388</v>
      </c>
      <c r="BU44" s="76">
        <v>3508.744242883758</v>
      </c>
      <c r="BV44" s="76">
        <v>3779.0395459999581</v>
      </c>
      <c r="BW44" s="76">
        <v>800.35036951961331</v>
      </c>
      <c r="BX44" s="76">
        <v>2734.6386479968455</v>
      </c>
      <c r="BY44" s="76">
        <v>64.010641328529843</v>
      </c>
      <c r="BZ44" s="76">
        <v>59127.862209077677</v>
      </c>
      <c r="CA44" s="76">
        <v>7194.9145989400231</v>
      </c>
      <c r="CB44" s="76">
        <v>1.6708268163825504E-2</v>
      </c>
      <c r="CC44" s="76">
        <v>1670.3253464196957</v>
      </c>
      <c r="CD44" s="76">
        <v>6468.1595373459095</v>
      </c>
      <c r="CE44" s="76">
        <v>5.9435968594583217</v>
      </c>
      <c r="CF44" s="76">
        <v>4754.8445846047907</v>
      </c>
      <c r="CG44" s="76">
        <v>65650.561770790417</v>
      </c>
      <c r="CH44" s="76">
        <v>2156.3172592636256</v>
      </c>
      <c r="CI44" s="76"/>
      <c r="CJ44" s="94"/>
      <c r="CK44" s="29">
        <f t="shared" si="15"/>
        <v>0</v>
      </c>
      <c r="CL44" s="45">
        <f t="shared" si="16"/>
        <v>-1.4079734618358539E-4</v>
      </c>
      <c r="CM44" s="45">
        <f t="shared" si="17"/>
        <v>-6.4172063096652548E-4</v>
      </c>
      <c r="CN44" s="45">
        <f t="shared" si="18"/>
        <v>-2.3828345569681285E-4</v>
      </c>
      <c r="CO44" s="45">
        <f t="shared" si="19"/>
        <v>-2.1390455324702852E-4</v>
      </c>
      <c r="CP44" s="45">
        <f t="shared" si="20"/>
        <v>-3.2417231964167946E-4</v>
      </c>
      <c r="CQ44" s="45">
        <f t="shared" si="21"/>
        <v>-4.4620388388365696E-4</v>
      </c>
      <c r="CR44" s="45">
        <f t="shared" si="22"/>
        <v>-4.1419379840519827E-4</v>
      </c>
      <c r="CS44" s="69">
        <f t="shared" si="23"/>
        <v>-0.50000635887640854</v>
      </c>
      <c r="CT44" s="62">
        <f t="shared" si="24"/>
        <v>3.6477013142836774</v>
      </c>
      <c r="CU44" s="69">
        <f t="shared" si="25"/>
        <v>-0.50016214163943795</v>
      </c>
      <c r="CV44" s="62">
        <f t="shared" si="26"/>
        <v>-0.56155330409564919</v>
      </c>
      <c r="CW44" s="69">
        <f t="shared" si="13"/>
        <v>-9.6652132732464419E-5</v>
      </c>
      <c r="CX44" s="69">
        <f t="shared" si="14"/>
        <v>-1.2384298300130105E-5</v>
      </c>
      <c r="CY44" s="62">
        <f t="shared" si="27"/>
        <v>-0.6507067159044545</v>
      </c>
    </row>
    <row r="45" spans="1:103">
      <c r="A45" s="94" t="s">
        <v>209</v>
      </c>
      <c r="B45" s="76">
        <v>9587.3925597657726</v>
      </c>
      <c r="C45" s="76">
        <v>382.39376552022861</v>
      </c>
      <c r="D45" s="76">
        <v>12708.849384750276</v>
      </c>
      <c r="E45" s="76">
        <v>4795.223531318059</v>
      </c>
      <c r="F45" s="76">
        <v>2550.2182321066903</v>
      </c>
      <c r="G45" s="76">
        <v>1416.5725727595952</v>
      </c>
      <c r="H45" s="76">
        <v>3634.5610843127024</v>
      </c>
      <c r="I45" s="76">
        <v>5.78551190610494</v>
      </c>
      <c r="J45" s="76">
        <v>26.032991510586101</v>
      </c>
      <c r="K45" s="76">
        <v>3202.5578230809997</v>
      </c>
      <c r="L45" s="76">
        <v>57.962344689448656</v>
      </c>
      <c r="M45" s="76">
        <v>2039.9684840104392</v>
      </c>
      <c r="N45" s="76">
        <v>21.31927848472364</v>
      </c>
      <c r="O45" s="76">
        <v>2.3828163916163811</v>
      </c>
      <c r="P45" s="76">
        <v>0.78733963169546395</v>
      </c>
      <c r="Q45" s="76">
        <v>2.4261647868828105</v>
      </c>
      <c r="R45" s="76"/>
      <c r="S45" s="94" t="s">
        <v>209</v>
      </c>
      <c r="T45" s="76">
        <v>9.3044184149393647</v>
      </c>
      <c r="U45" s="76">
        <v>58.956033233305959</v>
      </c>
      <c r="V45" s="76">
        <v>2.3816283288185538</v>
      </c>
      <c r="W45" s="76">
        <v>38.020274517166769</v>
      </c>
      <c r="X45" s="76">
        <v>31.725003322644984</v>
      </c>
      <c r="Y45" s="76">
        <v>42.264960238949122</v>
      </c>
      <c r="Z45" s="76">
        <v>4.3159986506105357</v>
      </c>
      <c r="AA45" s="76">
        <v>220.37980684956787</v>
      </c>
      <c r="AB45" s="76">
        <v>0.78733380971413813</v>
      </c>
      <c r="AC45" s="76">
        <v>8344.3490496497052</v>
      </c>
      <c r="AD45" s="76">
        <v>1601.2783150144703</v>
      </c>
      <c r="AE45" s="76">
        <v>9584.8502541113594</v>
      </c>
      <c r="AF45" s="76">
        <v>184.50680155288194</v>
      </c>
      <c r="AG45" s="76">
        <v>180.90903863422639</v>
      </c>
      <c r="AH45" s="76">
        <v>47.640565477737638</v>
      </c>
      <c r="AI45" s="76">
        <v>27.690284135413098</v>
      </c>
      <c r="AJ45" s="76">
        <v>5.8074960668117628</v>
      </c>
      <c r="AK45" s="76">
        <v>89.570052373744957</v>
      </c>
      <c r="AL45" s="76">
        <v>89.570052373744957</v>
      </c>
      <c r="AM45" s="76">
        <v>1019.8954777157926</v>
      </c>
      <c r="AN45" s="76">
        <v>0</v>
      </c>
      <c r="AO45" s="76">
        <v>169.96647495886404</v>
      </c>
      <c r="AP45" s="76">
        <v>4.9307529327938724</v>
      </c>
      <c r="AQ45" s="76">
        <v>239.43247966906745</v>
      </c>
      <c r="AR45" s="76">
        <v>33.46131293448417</v>
      </c>
      <c r="AS45" s="76">
        <v>37.279493072339946</v>
      </c>
      <c r="AT45" s="76">
        <v>2.9216932295587843</v>
      </c>
      <c r="AU45" s="76">
        <v>382.33181661083455</v>
      </c>
      <c r="AV45" s="76">
        <v>0</v>
      </c>
      <c r="AW45" s="76">
        <v>3979.7497466007521</v>
      </c>
      <c r="AX45" s="76">
        <v>11435.025116092076</v>
      </c>
      <c r="AY45" s="76">
        <v>1270.5576864476388</v>
      </c>
      <c r="AZ45" s="76">
        <v>12705.582802539715</v>
      </c>
      <c r="BA45" s="76">
        <v>0.13927112455474017</v>
      </c>
      <c r="BB45" s="76">
        <v>212.23809911085411</v>
      </c>
      <c r="BC45" s="76">
        <v>26.712216045128606</v>
      </c>
      <c r="BD45" s="76">
        <v>1311.3649515515642</v>
      </c>
      <c r="BE45" s="76">
        <v>61.267450122191278</v>
      </c>
      <c r="BF45" s="76">
        <v>145.66065492629943</v>
      </c>
      <c r="BG45" s="76">
        <v>208.55883987918648</v>
      </c>
      <c r="BH45" s="76">
        <v>77.266719564862626</v>
      </c>
      <c r="BI45" s="76">
        <v>25.899116078859226</v>
      </c>
      <c r="BJ45" s="76">
        <v>167.21173026801557</v>
      </c>
      <c r="BK45" s="76">
        <v>4790.6834828809606</v>
      </c>
      <c r="BL45" s="76">
        <v>2549.0218403747417</v>
      </c>
      <c r="BM45" s="76">
        <v>2241.661642506218</v>
      </c>
      <c r="BN45" s="76">
        <v>8.2301817490368521</v>
      </c>
      <c r="BO45" s="76">
        <v>3.5262024806406549</v>
      </c>
      <c r="BP45" s="76">
        <v>1054.6663156861052</v>
      </c>
      <c r="BQ45" s="76">
        <v>107.52820341716422</v>
      </c>
      <c r="BR45" s="76">
        <v>88.144177683713792</v>
      </c>
      <c r="BS45" s="76">
        <v>18.631933906314593</v>
      </c>
      <c r="BT45" s="76">
        <v>13.478530189046337</v>
      </c>
      <c r="BU45" s="76">
        <v>234.65974144248392</v>
      </c>
      <c r="BV45" s="76">
        <v>147.55047243996333</v>
      </c>
      <c r="BW45" s="76">
        <v>78.808190127482362</v>
      </c>
      <c r="BX45" s="76">
        <v>226.09673444832103</v>
      </c>
      <c r="BY45" s="76">
        <v>2.6749023598903201</v>
      </c>
      <c r="BZ45" s="76">
        <v>1416.4984551763976</v>
      </c>
      <c r="CA45" s="76">
        <v>288.38995859742226</v>
      </c>
      <c r="CB45" s="76">
        <v>3.3745455875487691</v>
      </c>
      <c r="CC45" s="76">
        <v>13.136230600957283</v>
      </c>
      <c r="CD45" s="76">
        <v>309.93709357379561</v>
      </c>
      <c r="CE45" s="76">
        <v>1.6597890226359688E-2</v>
      </c>
      <c r="CF45" s="76">
        <v>296.04260988607376</v>
      </c>
      <c r="CG45" s="76">
        <v>3634.396755854651</v>
      </c>
      <c r="CH45" s="76">
        <v>130.94246864411352</v>
      </c>
      <c r="CI45" s="76"/>
      <c r="CJ45" s="94"/>
      <c r="CK45" s="29">
        <f t="shared" si="15"/>
        <v>0</v>
      </c>
      <c r="CL45" s="45">
        <f t="shared" si="16"/>
        <v>-2.6517174910331646E-4</v>
      </c>
      <c r="CM45" s="45">
        <f t="shared" si="17"/>
        <v>-1.6200292729611567E-4</v>
      </c>
      <c r="CN45" s="45">
        <f t="shared" si="18"/>
        <v>-2.5703209721571045E-4</v>
      </c>
      <c r="CO45" s="45">
        <f t="shared" si="19"/>
        <v>-9.4678556848225369E-4</v>
      </c>
      <c r="CP45" s="45">
        <f t="shared" si="20"/>
        <v>-4.6913307923464797E-4</v>
      </c>
      <c r="CQ45" s="45">
        <f t="shared" si="21"/>
        <v>-5.2321769193433722E-5</v>
      </c>
      <c r="CR45" s="45">
        <f t="shared" si="22"/>
        <v>-4.5212738000374265E-5</v>
      </c>
      <c r="CS45" s="69">
        <f t="shared" si="23"/>
        <v>-0.50000018626549858</v>
      </c>
      <c r="CT45" s="62">
        <f t="shared" si="24"/>
        <v>0.54531451157893029</v>
      </c>
      <c r="CU45" s="69">
        <f t="shared" si="25"/>
        <v>-0.5000435125788083</v>
      </c>
      <c r="CV45" s="62">
        <f t="shared" si="26"/>
        <v>0.74862827084193406</v>
      </c>
      <c r="CW45" s="69">
        <f t="shared" si="13"/>
        <v>-4.9859603199280838E-4</v>
      </c>
      <c r="CX45" s="69">
        <f t="shared" si="14"/>
        <v>-7.3944979922809757E-6</v>
      </c>
      <c r="CY45" s="62">
        <f t="shared" si="27"/>
        <v>0.20424352268035331</v>
      </c>
    </row>
    <row r="46" spans="1:103">
      <c r="A46" s="94" t="s">
        <v>210</v>
      </c>
      <c r="B46" s="76">
        <v>96.52679999999998</v>
      </c>
      <c r="C46" s="76">
        <v>3.3089999999999997</v>
      </c>
      <c r="D46" s="76">
        <v>45.575230000000005</v>
      </c>
      <c r="E46" s="76">
        <v>152.06212979999998</v>
      </c>
      <c r="F46" s="76">
        <v>121.57148438799997</v>
      </c>
      <c r="G46" s="76">
        <v>3.9408734000000001</v>
      </c>
      <c r="H46" s="76">
        <v>172.53912600000001</v>
      </c>
      <c r="I46" s="76">
        <v>1.732381841032</v>
      </c>
      <c r="J46" s="76">
        <v>1.6845010930455</v>
      </c>
      <c r="K46" s="76">
        <v>0.62499999999999989</v>
      </c>
      <c r="L46" s="76">
        <v>1.9901210674630001</v>
      </c>
      <c r="M46" s="76">
        <v>4.4006979800000003</v>
      </c>
      <c r="N46" s="76">
        <v>4.7467553990000004</v>
      </c>
      <c r="O46" s="76">
        <v>1.3771959296280001</v>
      </c>
      <c r="P46" s="76">
        <v>3.9049999999999996E-3</v>
      </c>
      <c r="Q46" s="76">
        <v>7.7805661582500005E-2</v>
      </c>
      <c r="R46" s="76"/>
      <c r="S46" s="94" t="s">
        <v>210</v>
      </c>
      <c r="T46" s="76">
        <v>0</v>
      </c>
      <c r="U46" s="76">
        <v>1.8597090648279528</v>
      </c>
      <c r="V46" s="76">
        <v>1.3771951174530102</v>
      </c>
      <c r="W46" s="76">
        <v>1.2034784659137948E-4</v>
      </c>
      <c r="X46" s="76">
        <v>1.2034784659137948E-4</v>
      </c>
      <c r="Y46" s="76">
        <v>4.8507056994990272E-5</v>
      </c>
      <c r="Z46" s="76">
        <v>1.7235357639731694</v>
      </c>
      <c r="AA46" s="76">
        <v>2.0193899984811301</v>
      </c>
      <c r="AB46" s="76">
        <v>3.9042681287719872E-3</v>
      </c>
      <c r="AC46" s="76">
        <v>5.4844401483159775</v>
      </c>
      <c r="AD46" s="76">
        <v>0.31249104532151589</v>
      </c>
      <c r="AE46" s="76">
        <v>96.525989720729314</v>
      </c>
      <c r="AF46" s="76">
        <v>1.6733445427784923</v>
      </c>
      <c r="AG46" s="76">
        <v>0.58760795816068245</v>
      </c>
      <c r="AH46" s="76">
        <v>1.2832877114370303E-3</v>
      </c>
      <c r="AI46" s="76">
        <v>17.771073509689909</v>
      </c>
      <c r="AJ46" s="76">
        <v>0</v>
      </c>
      <c r="AK46" s="76">
        <v>0.19845686776898713</v>
      </c>
      <c r="AL46" s="76">
        <v>0.19845686776898713</v>
      </c>
      <c r="AM46" s="76">
        <v>2.200356528833689</v>
      </c>
      <c r="AN46" s="76">
        <v>0</v>
      </c>
      <c r="AO46" s="76">
        <v>0.12120494043750733</v>
      </c>
      <c r="AP46" s="76">
        <v>0</v>
      </c>
      <c r="AQ46" s="76">
        <v>4.8755030830169286</v>
      </c>
      <c r="AR46" s="76">
        <v>7.2818518878618406</v>
      </c>
      <c r="AS46" s="76">
        <v>0</v>
      </c>
      <c r="AT46" s="76">
        <v>0</v>
      </c>
      <c r="AU46" s="76">
        <v>3.3089776616676794</v>
      </c>
      <c r="AV46" s="76">
        <v>0</v>
      </c>
      <c r="AW46" s="76">
        <v>174.98608869965889</v>
      </c>
      <c r="AX46" s="76">
        <v>41.017824286556838</v>
      </c>
      <c r="AY46" s="76">
        <v>4.5574081736360279</v>
      </c>
      <c r="AZ46" s="76">
        <v>45.575232460192872</v>
      </c>
      <c r="BA46" s="76">
        <v>0</v>
      </c>
      <c r="BB46" s="76">
        <v>0.22938110035439305</v>
      </c>
      <c r="BC46" s="76">
        <v>6.4057949701549627E-3</v>
      </c>
      <c r="BD46" s="76">
        <v>52.480455059104841</v>
      </c>
      <c r="BE46" s="76">
        <v>0.52520478728153819</v>
      </c>
      <c r="BF46" s="76">
        <v>2.2384597876067178</v>
      </c>
      <c r="BG46" s="76">
        <v>4.494495421760722</v>
      </c>
      <c r="BH46" s="76">
        <v>0.78503061395415341</v>
      </c>
      <c r="BI46" s="76">
        <v>0.68050727690603396</v>
      </c>
      <c r="BJ46" s="76">
        <v>3.9294370537100978</v>
      </c>
      <c r="BK46" s="76">
        <v>152.05553137301249</v>
      </c>
      <c r="BL46" s="76">
        <v>121.56492337905323</v>
      </c>
      <c r="BM46" s="76">
        <v>30.490607993959259</v>
      </c>
      <c r="BN46" s="76">
        <v>3.3006250103341774E-2</v>
      </c>
      <c r="BO46" s="76">
        <v>0.12025673562173102</v>
      </c>
      <c r="BP46" s="76">
        <v>52.212028270297637</v>
      </c>
      <c r="BQ46" s="76">
        <v>1.6888562972271357</v>
      </c>
      <c r="BR46" s="76">
        <v>13.044101776153703</v>
      </c>
      <c r="BS46" s="76">
        <v>3.6572385555316472E-2</v>
      </c>
      <c r="BT46" s="76">
        <v>0.71965837378263564</v>
      </c>
      <c r="BU46" s="76">
        <v>32.612656131990711</v>
      </c>
      <c r="BV46" s="76">
        <v>0.24283283176401782</v>
      </c>
      <c r="BW46" s="76">
        <v>4.0037426134140297</v>
      </c>
      <c r="BX46" s="76">
        <v>4.4344931951035189</v>
      </c>
      <c r="BY46" s="76">
        <v>1.0613614058874454E-5</v>
      </c>
      <c r="BZ46" s="76">
        <v>3.9408976207322799</v>
      </c>
      <c r="CA46" s="76">
        <v>6.0853282405282245</v>
      </c>
      <c r="CB46" s="76">
        <v>6.263007876012053E-3</v>
      </c>
      <c r="CC46" s="76">
        <v>1.554208954045976</v>
      </c>
      <c r="CD46" s="76">
        <v>47.831335128856651</v>
      </c>
      <c r="CE46" s="76">
        <v>0</v>
      </c>
      <c r="CF46" s="76">
        <v>4.4258205792504981</v>
      </c>
      <c r="CG46" s="76">
        <v>172.53893391204633</v>
      </c>
      <c r="CH46" s="76">
        <v>24.782797605524539</v>
      </c>
      <c r="CI46" s="76"/>
      <c r="CJ46" s="94"/>
      <c r="CK46" s="29">
        <f t="shared" si="15"/>
        <v>0</v>
      </c>
      <c r="CL46" s="45">
        <f t="shared" si="16"/>
        <v>-8.3943451007033253E-6</v>
      </c>
      <c r="CM46" s="45">
        <f t="shared" si="17"/>
        <v>-6.7507803929732678E-6</v>
      </c>
      <c r="CN46" s="45">
        <f t="shared" si="18"/>
        <v>5.3980920495719137E-8</v>
      </c>
      <c r="CO46" s="45">
        <f t="shared" si="19"/>
        <v>-4.3392967046911489E-5</v>
      </c>
      <c r="CP46" s="45">
        <f t="shared" si="20"/>
        <v>-5.3968321434714331E-5</v>
      </c>
      <c r="CQ46" s="45">
        <f t="shared" si="21"/>
        <v>6.1460315573221877E-6</v>
      </c>
      <c r="CR46" s="45">
        <f t="shared" si="22"/>
        <v>-1.1133008386649091E-6</v>
      </c>
      <c r="CS46" s="69">
        <f t="shared" si="23"/>
        <v>-0.50001432748557451</v>
      </c>
      <c r="CT46" s="62">
        <f t="shared" si="24"/>
        <v>-0.90027899758783059</v>
      </c>
      <c r="CU46" s="69">
        <f t="shared" si="25"/>
        <v>-0.49999828690045917</v>
      </c>
      <c r="CV46" s="62">
        <f t="shared" si="26"/>
        <v>-1</v>
      </c>
      <c r="CW46" s="69">
        <f t="shared" si="13"/>
        <v>-5.8973089627669622E-7</v>
      </c>
      <c r="CX46" s="69">
        <f t="shared" si="14"/>
        <v>-1.8741900845387589E-4</v>
      </c>
      <c r="CY46" s="62">
        <f t="shared" si="27"/>
        <v>-1</v>
      </c>
    </row>
    <row r="47" spans="1:103">
      <c r="A47" s="94" t="s">
        <v>211</v>
      </c>
      <c r="B47" s="76">
        <v>15721.427864863157</v>
      </c>
      <c r="C47" s="76">
        <v>1272.0109707705706</v>
      </c>
      <c r="D47" s="76">
        <v>15524.3416703289</v>
      </c>
      <c r="E47" s="76">
        <v>4853.4153094192197</v>
      </c>
      <c r="F47" s="76">
        <v>3482.063956167086</v>
      </c>
      <c r="G47" s="76">
        <v>10856.708802152636</v>
      </c>
      <c r="H47" s="76">
        <v>14494.685903073361</v>
      </c>
      <c r="I47" s="76">
        <v>169.96180265858587</v>
      </c>
      <c r="J47" s="76">
        <v>30.771407948883258</v>
      </c>
      <c r="K47" s="76">
        <v>11.270039113697202</v>
      </c>
      <c r="L47" s="76">
        <v>70.916673701472533</v>
      </c>
      <c r="M47" s="76">
        <v>2238.1857311332005</v>
      </c>
      <c r="N47" s="76">
        <v>2053.052923289079</v>
      </c>
      <c r="O47" s="76">
        <v>25.233753258590205</v>
      </c>
      <c r="P47" s="76">
        <v>0.30015287964701903</v>
      </c>
      <c r="Q47" s="76">
        <v>71.731473253280257</v>
      </c>
      <c r="R47" s="76"/>
      <c r="S47" s="94" t="s">
        <v>211</v>
      </c>
      <c r="T47" s="76">
        <v>110.61834984643768</v>
      </c>
      <c r="U47" s="76">
        <v>463.40961186341286</v>
      </c>
      <c r="V47" s="76">
        <v>25.232939970733394</v>
      </c>
      <c r="W47" s="76">
        <v>91.596853656367784</v>
      </c>
      <c r="X47" s="76">
        <v>83.410950585767097</v>
      </c>
      <c r="Y47" s="76">
        <v>55.932510139808748</v>
      </c>
      <c r="Z47" s="76">
        <v>185.89569995944845</v>
      </c>
      <c r="AA47" s="76">
        <v>1005.7554677737095</v>
      </c>
      <c r="AB47" s="76">
        <v>0.30015698809445085</v>
      </c>
      <c r="AC47" s="76">
        <v>4388.2538157093732</v>
      </c>
      <c r="AD47" s="76">
        <v>5.635123763722814</v>
      </c>
      <c r="AE47" s="76">
        <v>15720.235823068051</v>
      </c>
      <c r="AF47" s="76">
        <v>317.18893571504861</v>
      </c>
      <c r="AG47" s="76">
        <v>157.79618768918021</v>
      </c>
      <c r="AH47" s="76">
        <v>32.501664992029148</v>
      </c>
      <c r="AI47" s="76">
        <v>233.27728104578048</v>
      </c>
      <c r="AJ47" s="76">
        <v>8.402745394963274</v>
      </c>
      <c r="AK47" s="76">
        <v>146.34743314849661</v>
      </c>
      <c r="AL47" s="76">
        <v>146.34743314849661</v>
      </c>
      <c r="AM47" s="76">
        <v>1118.7684390493589</v>
      </c>
      <c r="AN47" s="76">
        <v>0</v>
      </c>
      <c r="AO47" s="76">
        <v>325.35444189393928</v>
      </c>
      <c r="AP47" s="76">
        <v>11.19786849792975</v>
      </c>
      <c r="AQ47" s="76">
        <v>754.21466553524192</v>
      </c>
      <c r="AR47" s="76">
        <v>142.53556659015246</v>
      </c>
      <c r="AS47" s="76">
        <v>597.88100881918706</v>
      </c>
      <c r="AT47" s="76">
        <v>14.729114051847974</v>
      </c>
      <c r="AU47" s="76">
        <v>1271.7572879268228</v>
      </c>
      <c r="AV47" s="76">
        <v>0</v>
      </c>
      <c r="AW47" s="76">
        <v>15436.091459629057</v>
      </c>
      <c r="AX47" s="76">
        <v>13969.918490496171</v>
      </c>
      <c r="AY47" s="76">
        <v>1552.2130775995859</v>
      </c>
      <c r="AZ47" s="76">
        <v>15522.131568095754</v>
      </c>
      <c r="BA47" s="76">
        <v>0.23914471266235388</v>
      </c>
      <c r="BB47" s="76">
        <v>461.66784444394557</v>
      </c>
      <c r="BC47" s="76">
        <v>46.177172409664117</v>
      </c>
      <c r="BD47" s="76">
        <v>5400.9214021819444</v>
      </c>
      <c r="BE47" s="76">
        <v>108.3598987343</v>
      </c>
      <c r="BF47" s="76">
        <v>58.799591208525705</v>
      </c>
      <c r="BG47" s="76">
        <v>152.57005040299373</v>
      </c>
      <c r="BH47" s="76">
        <v>42.807533765991799</v>
      </c>
      <c r="BI47" s="76">
        <v>28.160339180652219</v>
      </c>
      <c r="BJ47" s="76">
        <v>55.548868718720549</v>
      </c>
      <c r="BK47" s="76">
        <v>4852.321782446219</v>
      </c>
      <c r="BL47" s="76">
        <v>3480.9981045473573</v>
      </c>
      <c r="BM47" s="76">
        <v>1371.3236778988621</v>
      </c>
      <c r="BN47" s="76">
        <v>8.1228027381956327</v>
      </c>
      <c r="BO47" s="76">
        <v>3.0228533293578503</v>
      </c>
      <c r="BP47" s="76">
        <v>1190.6825737472598</v>
      </c>
      <c r="BQ47" s="76">
        <v>173.78793795170287</v>
      </c>
      <c r="BR47" s="76">
        <v>250.14100369303978</v>
      </c>
      <c r="BS47" s="76">
        <v>27.825468201888292</v>
      </c>
      <c r="BT47" s="76">
        <v>19.59297181403354</v>
      </c>
      <c r="BU47" s="76">
        <v>629.52386767032056</v>
      </c>
      <c r="BV47" s="76">
        <v>380.05465948441616</v>
      </c>
      <c r="BW47" s="76">
        <v>136.91946551984577</v>
      </c>
      <c r="BX47" s="76">
        <v>525.50105123629658</v>
      </c>
      <c r="BY47" s="76">
        <v>23.454654224568561</v>
      </c>
      <c r="BZ47" s="76">
        <v>10856.298225648969</v>
      </c>
      <c r="CA47" s="76">
        <v>1777.9327668801639</v>
      </c>
      <c r="CB47" s="76">
        <v>6.0829737555278145</v>
      </c>
      <c r="CC47" s="76">
        <v>633.51227674534744</v>
      </c>
      <c r="CD47" s="76">
        <v>1593.9283815930478</v>
      </c>
      <c r="CE47" s="76">
        <v>1.7105906149076524</v>
      </c>
      <c r="CF47" s="76">
        <v>1031.6813085865092</v>
      </c>
      <c r="CG47" s="76">
        <v>14483.292161501124</v>
      </c>
      <c r="CH47" s="76">
        <v>770.1954085637625</v>
      </c>
      <c r="CI47" s="76"/>
      <c r="CJ47" s="94"/>
      <c r="CK47" s="29">
        <f t="shared" si="15"/>
        <v>0</v>
      </c>
      <c r="CL47" s="45">
        <f t="shared" si="16"/>
        <v>-7.5822743668859166E-5</v>
      </c>
      <c r="CM47" s="45">
        <f t="shared" si="17"/>
        <v>-1.9943447782854606E-4</v>
      </c>
      <c r="CN47" s="45">
        <f t="shared" si="18"/>
        <v>-1.4236366862308442E-4</v>
      </c>
      <c r="CO47" s="45">
        <f t="shared" si="19"/>
        <v>-2.2531081790558554E-4</v>
      </c>
      <c r="CP47" s="45">
        <f t="shared" si="20"/>
        <v>-3.0609765735086181E-4</v>
      </c>
      <c r="CQ47" s="45">
        <f t="shared" si="21"/>
        <v>-3.7817768823832066E-5</v>
      </c>
      <c r="CR47" s="45">
        <f t="shared" si="22"/>
        <v>-7.8606336476885654E-4</v>
      </c>
      <c r="CS47" s="69">
        <f t="shared" si="23"/>
        <v>-0.49999075363686302</v>
      </c>
      <c r="CT47" s="62">
        <f t="shared" si="24"/>
        <v>1.0636533767017025</v>
      </c>
      <c r="CU47" s="69">
        <f t="shared" si="25"/>
        <v>-0.50014495066818121</v>
      </c>
      <c r="CV47" s="62">
        <f t="shared" si="26"/>
        <v>-0.70878441464560193</v>
      </c>
      <c r="CW47" s="69">
        <f t="shared" si="13"/>
        <v>-3.2230158093281875E-5</v>
      </c>
      <c r="CX47" s="69">
        <f t="shared" si="14"/>
        <v>1.3687849460741595E-5</v>
      </c>
      <c r="CY47" s="62">
        <f t="shared" si="27"/>
        <v>-0.79466315992367531</v>
      </c>
    </row>
    <row r="48" spans="1:103">
      <c r="A48" s="94" t="s">
        <v>212</v>
      </c>
      <c r="B48" s="76">
        <v>35368.522843232226</v>
      </c>
      <c r="C48" s="76">
        <v>427.33513695465746</v>
      </c>
      <c r="D48" s="76">
        <v>14695.623274506914</v>
      </c>
      <c r="E48" s="76">
        <v>3240.025018786896</v>
      </c>
      <c r="F48" s="76">
        <v>2846.7258375406332</v>
      </c>
      <c r="G48" s="76">
        <v>6882.8667152369135</v>
      </c>
      <c r="H48" s="76">
        <v>8442.1801208920642</v>
      </c>
      <c r="I48" s="76">
        <v>213.37591421039835</v>
      </c>
      <c r="J48" s="76">
        <v>43.738190960844598</v>
      </c>
      <c r="K48" s="76">
        <v>4.8482157000000017</v>
      </c>
      <c r="L48" s="76">
        <v>72.110689691215867</v>
      </c>
      <c r="M48" s="76">
        <v>497.10922999999991</v>
      </c>
      <c r="N48" s="76">
        <v>1354.7434456620001</v>
      </c>
      <c r="O48" s="76">
        <v>15.520706894622275</v>
      </c>
      <c r="P48" s="76">
        <v>0.56614832041244256</v>
      </c>
      <c r="Q48" s="76">
        <v>3.7982473148728038</v>
      </c>
      <c r="R48" s="76"/>
      <c r="S48" s="94" t="s">
        <v>212</v>
      </c>
      <c r="T48" s="76">
        <v>6.307124720332407</v>
      </c>
      <c r="U48" s="76">
        <v>119.7206539338556</v>
      </c>
      <c r="V48" s="76">
        <v>15.518487548503231</v>
      </c>
      <c r="W48" s="76">
        <v>68.680108664471945</v>
      </c>
      <c r="X48" s="76">
        <v>62.20660137607436</v>
      </c>
      <c r="Y48" s="76">
        <v>30.657765104277512</v>
      </c>
      <c r="Z48" s="76">
        <v>106.31914579796863</v>
      </c>
      <c r="AA48" s="76">
        <v>339.06258091675625</v>
      </c>
      <c r="AB48" s="76">
        <v>0.56614796769647002</v>
      </c>
      <c r="AC48" s="76">
        <v>20193.769439069572</v>
      </c>
      <c r="AD48" s="76">
        <v>2.4241139701692624</v>
      </c>
      <c r="AE48" s="76">
        <v>35367.31751823279</v>
      </c>
      <c r="AF48" s="76">
        <v>103.31261072812667</v>
      </c>
      <c r="AG48" s="76">
        <v>248.74143558832964</v>
      </c>
      <c r="AH48" s="76">
        <v>14.746849472060685</v>
      </c>
      <c r="AI48" s="76">
        <v>97.790700247935689</v>
      </c>
      <c r="AJ48" s="76">
        <v>3.6626696278493354</v>
      </c>
      <c r="AK48" s="76">
        <v>88.068156474224168</v>
      </c>
      <c r="AL48" s="76">
        <v>88.068156474224168</v>
      </c>
      <c r="AM48" s="76">
        <v>248.55308604321036</v>
      </c>
      <c r="AN48" s="76">
        <v>0</v>
      </c>
      <c r="AO48" s="76">
        <v>188.75041600843687</v>
      </c>
      <c r="AP48" s="76">
        <v>7.3981274460217756</v>
      </c>
      <c r="AQ48" s="76">
        <v>479.30553952866501</v>
      </c>
      <c r="AR48" s="76">
        <v>64.260737499522421</v>
      </c>
      <c r="AS48" s="76">
        <v>398.30820061157726</v>
      </c>
      <c r="AT48" s="76">
        <v>18.353545828065116</v>
      </c>
      <c r="AU48" s="76">
        <v>427.33466910277315</v>
      </c>
      <c r="AV48" s="76">
        <v>0</v>
      </c>
      <c r="AW48" s="76">
        <v>8900.1699293969923</v>
      </c>
      <c r="AX48" s="76">
        <v>13225.774495720267</v>
      </c>
      <c r="AY48" s="76">
        <v>1469.5285196911316</v>
      </c>
      <c r="AZ48" s="76">
        <v>14695.3030154114</v>
      </c>
      <c r="BA48" s="76">
        <v>0.1791272268153393</v>
      </c>
      <c r="BB48" s="76">
        <v>212.96489189301508</v>
      </c>
      <c r="BC48" s="76">
        <v>169.69563058968055</v>
      </c>
      <c r="BD48" s="76">
        <v>3397.888609367888</v>
      </c>
      <c r="BE48" s="76">
        <v>43.446599452371828</v>
      </c>
      <c r="BF48" s="76">
        <v>55.23009019913242</v>
      </c>
      <c r="BG48" s="76">
        <v>93.711591028290997</v>
      </c>
      <c r="BH48" s="76">
        <v>14.637608618859437</v>
      </c>
      <c r="BI48" s="76">
        <v>28.896278717240754</v>
      </c>
      <c r="BJ48" s="76">
        <v>50.200282856087803</v>
      </c>
      <c r="BK48" s="76">
        <v>3239.8328835670236</v>
      </c>
      <c r="BL48" s="76">
        <v>2846.6297184463465</v>
      </c>
      <c r="BM48" s="76">
        <v>393.20316512067672</v>
      </c>
      <c r="BN48" s="76">
        <v>18.593334247920769</v>
      </c>
      <c r="BO48" s="76">
        <v>0.53820093459437701</v>
      </c>
      <c r="BP48" s="76">
        <v>791.25739480370328</v>
      </c>
      <c r="BQ48" s="76">
        <v>266.26513691860106</v>
      </c>
      <c r="BR48" s="76">
        <v>150.70318240491181</v>
      </c>
      <c r="BS48" s="76">
        <v>26.03249428672218</v>
      </c>
      <c r="BT48" s="76">
        <v>16.807213392527402</v>
      </c>
      <c r="BU48" s="76">
        <v>378.22088949883442</v>
      </c>
      <c r="BV48" s="76">
        <v>248.81721300694903</v>
      </c>
      <c r="BW48" s="76">
        <v>74.900519915452819</v>
      </c>
      <c r="BX48" s="76">
        <v>665.34575248929491</v>
      </c>
      <c r="BY48" s="76">
        <v>2.1475180921201358</v>
      </c>
      <c r="BZ48" s="76">
        <v>6882.7763672847277</v>
      </c>
      <c r="CA48" s="76">
        <v>820.14336213696652</v>
      </c>
      <c r="CB48" s="76">
        <v>2.8723217460738479</v>
      </c>
      <c r="CC48" s="76">
        <v>552.47209556592543</v>
      </c>
      <c r="CD48" s="76">
        <v>862.84795470209951</v>
      </c>
      <c r="CE48" s="76">
        <v>1.6144773894905686</v>
      </c>
      <c r="CF48" s="76">
        <v>463.12331203910816</v>
      </c>
      <c r="CG48" s="76">
        <v>8442.1132060164218</v>
      </c>
      <c r="CH48" s="76">
        <v>595.48956982362949</v>
      </c>
      <c r="CI48" s="76"/>
      <c r="CJ48" s="94"/>
      <c r="CK48" s="29">
        <f t="shared" si="15"/>
        <v>0</v>
      </c>
      <c r="CL48" s="69">
        <f t="shared" si="16"/>
        <v>-3.4079031368587263E-5</v>
      </c>
      <c r="CM48" s="69">
        <f t="shared" si="17"/>
        <v>-1.0948125811591129E-6</v>
      </c>
      <c r="CN48" s="69">
        <f t="shared" si="18"/>
        <v>-2.1792821544967005E-5</v>
      </c>
      <c r="CO48" s="69">
        <f t="shared" si="19"/>
        <v>-5.9300535878064218E-5</v>
      </c>
      <c r="CP48" s="69">
        <f t="shared" si="20"/>
        <v>-3.3764787960655129E-5</v>
      </c>
      <c r="CQ48" s="69">
        <f t="shared" si="21"/>
        <v>-1.3126500326638439E-5</v>
      </c>
      <c r="CR48" s="69">
        <f t="shared" si="22"/>
        <v>-7.9262553847673396E-6</v>
      </c>
      <c r="CS48" s="69">
        <f t="shared" si="23"/>
        <v>-0.49999873764501412</v>
      </c>
      <c r="CT48" s="62">
        <f t="shared" si="24"/>
        <v>0.22129127943914467</v>
      </c>
      <c r="CU48" s="69">
        <f t="shared" si="25"/>
        <v>-0.50000307569583768</v>
      </c>
      <c r="CV48" s="62">
        <f t="shared" si="26"/>
        <v>-0.7059899408356668</v>
      </c>
      <c r="CW48" s="69">
        <f t="shared" si="13"/>
        <v>-1.4299259267718691E-4</v>
      </c>
      <c r="CX48" s="69">
        <f t="shared" si="14"/>
        <v>-6.2300983650948259E-7</v>
      </c>
      <c r="CY48" s="62">
        <f t="shared" si="27"/>
        <v>3.8321092089496394</v>
      </c>
    </row>
    <row r="49" spans="1:103">
      <c r="A49" s="94" t="s">
        <v>213</v>
      </c>
      <c r="B49" s="76">
        <v>6815.116588509999</v>
      </c>
      <c r="C49" s="76">
        <v>362.56252202593521</v>
      </c>
      <c r="D49" s="76">
        <v>6791.2682360138024</v>
      </c>
      <c r="E49" s="76">
        <v>4212.0648506387151</v>
      </c>
      <c r="F49" s="76">
        <v>2419.8277091239806</v>
      </c>
      <c r="G49" s="76">
        <v>5177.1045571801797</v>
      </c>
      <c r="H49" s="76">
        <v>4450.6230158561111</v>
      </c>
      <c r="I49" s="76">
        <v>17.446103633583288</v>
      </c>
      <c r="J49" s="76">
        <v>35.831374368120997</v>
      </c>
      <c r="K49" s="76">
        <v>23.682037879999992</v>
      </c>
      <c r="L49" s="76">
        <v>22.146829622615392</v>
      </c>
      <c r="M49" s="76">
        <v>663.84131099989986</v>
      </c>
      <c r="N49" s="76">
        <v>252.59316214299977</v>
      </c>
      <c r="O49" s="76">
        <v>3.6038458071162571</v>
      </c>
      <c r="P49" s="76">
        <v>2.0285050072842672E-2</v>
      </c>
      <c r="Q49" s="76">
        <v>8.2053574025840561</v>
      </c>
      <c r="R49" s="76"/>
      <c r="S49" s="94" t="s">
        <v>213</v>
      </c>
      <c r="T49" s="76">
        <v>9.4758686539099415</v>
      </c>
      <c r="U49" s="76">
        <v>29.774182542535279</v>
      </c>
      <c r="V49" s="76">
        <v>3.6038324660907053</v>
      </c>
      <c r="W49" s="76">
        <v>13.273518245494845</v>
      </c>
      <c r="X49" s="76">
        <v>12.403076848312601</v>
      </c>
      <c r="Y49" s="76">
        <v>22.597075741213047</v>
      </c>
      <c r="Z49" s="76">
        <v>81.237924467583284</v>
      </c>
      <c r="AA49" s="76">
        <v>179.19237381703005</v>
      </c>
      <c r="AB49" s="76">
        <v>2.0283746022858103E-2</v>
      </c>
      <c r="AC49" s="76">
        <v>10929.693596134293</v>
      </c>
      <c r="AD49" s="76">
        <v>11.840988514959994</v>
      </c>
      <c r="AE49" s="76">
        <v>6814.9394858160094</v>
      </c>
      <c r="AF49" s="76">
        <v>342.33421818350587</v>
      </c>
      <c r="AG49" s="76">
        <v>111.52903439882066</v>
      </c>
      <c r="AH49" s="76">
        <v>17.532679568927701</v>
      </c>
      <c r="AI49" s="76">
        <v>65.093605319870093</v>
      </c>
      <c r="AJ49" s="76">
        <v>5.4219922369766396</v>
      </c>
      <c r="AK49" s="76">
        <v>42.353763014195209</v>
      </c>
      <c r="AL49" s="76">
        <v>42.353763014195209</v>
      </c>
      <c r="AM49" s="76">
        <v>331.92095902997676</v>
      </c>
      <c r="AN49" s="76">
        <v>0</v>
      </c>
      <c r="AO49" s="76">
        <v>22.160201085412758</v>
      </c>
      <c r="AP49" s="76">
        <v>4.6872523920097864</v>
      </c>
      <c r="AQ49" s="76">
        <v>242.18264753498985</v>
      </c>
      <c r="AR49" s="76">
        <v>27.67225825508639</v>
      </c>
      <c r="AS49" s="76">
        <v>40.397600647057565</v>
      </c>
      <c r="AT49" s="76">
        <v>3.3465776066508237</v>
      </c>
      <c r="AU49" s="76">
        <v>362.56247416072796</v>
      </c>
      <c r="AV49" s="76">
        <v>0</v>
      </c>
      <c r="AW49" s="76">
        <v>4786.1293047724539</v>
      </c>
      <c r="AX49" s="76">
        <v>6111.9738201700893</v>
      </c>
      <c r="AY49" s="76">
        <v>679.1089328271529</v>
      </c>
      <c r="AZ49" s="76">
        <v>6791.0827529972412</v>
      </c>
      <c r="BA49" s="76">
        <v>9.9210163833967829E-2</v>
      </c>
      <c r="BB49" s="76">
        <v>179.28778757566482</v>
      </c>
      <c r="BC49" s="76">
        <v>41.155324199584442</v>
      </c>
      <c r="BD49" s="76">
        <v>1371.2990790699416</v>
      </c>
      <c r="BE49" s="76">
        <v>76.720819513660302</v>
      </c>
      <c r="BF49" s="76">
        <v>44.007455560222049</v>
      </c>
      <c r="BG49" s="76">
        <v>131.04730972094998</v>
      </c>
      <c r="BH49" s="76">
        <v>46.807913452382962</v>
      </c>
      <c r="BI49" s="76">
        <v>20.172305566670556</v>
      </c>
      <c r="BJ49" s="76">
        <v>95.572791658702727</v>
      </c>
      <c r="BK49" s="76">
        <v>4208.3302999325879</v>
      </c>
      <c r="BL49" s="76">
        <v>2417.4991303530642</v>
      </c>
      <c r="BM49" s="76">
        <v>1790.8311695795242</v>
      </c>
      <c r="BN49" s="76">
        <v>22.623674031206534</v>
      </c>
      <c r="BO49" s="76">
        <v>2.0420204349719171</v>
      </c>
      <c r="BP49" s="76">
        <v>1090.8552658625299</v>
      </c>
      <c r="BQ49" s="76">
        <v>72.947859751428737</v>
      </c>
      <c r="BR49" s="76">
        <v>98.217754526364502</v>
      </c>
      <c r="BS49" s="76">
        <v>9.0089296804951431</v>
      </c>
      <c r="BT49" s="76">
        <v>55.72003260635924</v>
      </c>
      <c r="BU49" s="76">
        <v>246.45431415863305</v>
      </c>
      <c r="BV49" s="76">
        <v>177.9173524563405</v>
      </c>
      <c r="BW49" s="76">
        <v>126.32499149567066</v>
      </c>
      <c r="BX49" s="76">
        <v>234.82159003786433</v>
      </c>
      <c r="BY49" s="76">
        <v>2.9987780953664362</v>
      </c>
      <c r="BZ49" s="76">
        <v>5177.0633022371385</v>
      </c>
      <c r="CA49" s="76">
        <v>319.50898995350974</v>
      </c>
      <c r="CB49" s="76">
        <v>45.834043561717678</v>
      </c>
      <c r="CC49" s="76">
        <v>107.82752666815713</v>
      </c>
      <c r="CD49" s="76">
        <v>468.47718258185296</v>
      </c>
      <c r="CE49" s="76">
        <v>0.12741942887117896</v>
      </c>
      <c r="CF49" s="76">
        <v>550.52617525441519</v>
      </c>
      <c r="CG49" s="76">
        <v>4447.2731729911693</v>
      </c>
      <c r="CH49" s="76">
        <v>421.53879131573808</v>
      </c>
      <c r="CI49" s="76"/>
      <c r="CJ49" s="94"/>
      <c r="CK49" s="29">
        <f t="shared" si="15"/>
        <v>0</v>
      </c>
      <c r="CL49" s="69">
        <f t="shared" si="16"/>
        <v>-2.5986744568415693E-5</v>
      </c>
      <c r="CM49" s="69">
        <f t="shared" si="17"/>
        <v>-1.3201918108560963E-7</v>
      </c>
      <c r="CN49" s="69">
        <f t="shared" si="18"/>
        <v>-2.731198505421778E-5</v>
      </c>
      <c r="CO49" s="69">
        <f t="shared" si="19"/>
        <v>-8.8663181564285754E-4</v>
      </c>
      <c r="CP49" s="69">
        <f t="shared" si="20"/>
        <v>-9.6229114252082467E-4</v>
      </c>
      <c r="CQ49" s="69">
        <f t="shared" si="21"/>
        <v>-7.9687289652959351E-6</v>
      </c>
      <c r="CR49" s="69">
        <f t="shared" si="22"/>
        <v>-7.5266830127095194E-4</v>
      </c>
      <c r="CS49" s="69">
        <f t="shared" si="23"/>
        <v>-0.50000128473065353</v>
      </c>
      <c r="CT49" s="62">
        <f t="shared" si="24"/>
        <v>0.91240749741197102</v>
      </c>
      <c r="CU49" s="69">
        <f t="shared" si="25"/>
        <v>-0.49999954276719183</v>
      </c>
      <c r="CV49" s="62">
        <f t="shared" si="26"/>
        <v>-0.84006851054745735</v>
      </c>
      <c r="CW49" s="69">
        <f t="shared" si="13"/>
        <v>-3.7018857814324074E-6</v>
      </c>
      <c r="CX49" s="69">
        <f t="shared" si="14"/>
        <v>-6.4286259086685375E-5</v>
      </c>
      <c r="CY49" s="62">
        <f t="shared" si="27"/>
        <v>-0.59214724691981002</v>
      </c>
    </row>
    <row r="50" spans="1:103">
      <c r="A50" s="94" t="s">
        <v>214</v>
      </c>
      <c r="B50" s="76">
        <v>22030.063095805453</v>
      </c>
      <c r="C50" s="76">
        <v>361.81974831113661</v>
      </c>
      <c r="D50" s="76">
        <v>21329.90926231139</v>
      </c>
      <c r="E50" s="76">
        <v>6344.1985521585621</v>
      </c>
      <c r="F50" s="76">
        <v>3641.6683361463847</v>
      </c>
      <c r="G50" s="76">
        <v>16028.630618519957</v>
      </c>
      <c r="H50" s="76">
        <v>20388.672912741677</v>
      </c>
      <c r="I50" s="76">
        <v>95.739758874313225</v>
      </c>
      <c r="J50" s="76">
        <v>119.06222477017317</v>
      </c>
      <c r="K50" s="76">
        <v>30.889516150000002</v>
      </c>
      <c r="L50" s="76">
        <v>191.28650049880133</v>
      </c>
      <c r="M50" s="76">
        <v>1024.9611715200006</v>
      </c>
      <c r="N50" s="76">
        <v>2003.6575214458574</v>
      </c>
      <c r="O50" s="76">
        <v>21.401109936203145</v>
      </c>
      <c r="P50" s="76">
        <v>0.31435744178335978</v>
      </c>
      <c r="Q50" s="76">
        <v>13.080202374529229</v>
      </c>
      <c r="R50" s="76"/>
      <c r="S50" s="94" t="s">
        <v>214</v>
      </c>
      <c r="T50" s="76">
        <v>15.409985607492152</v>
      </c>
      <c r="U50" s="76">
        <v>1045.4316399161642</v>
      </c>
      <c r="V50" s="76">
        <v>21.398535707105523</v>
      </c>
      <c r="W50" s="76">
        <v>230.75912648055046</v>
      </c>
      <c r="X50" s="76">
        <v>145.62622463649373</v>
      </c>
      <c r="Y50" s="76">
        <v>134.24624081592944</v>
      </c>
      <c r="Z50" s="76">
        <v>125.24002827804506</v>
      </c>
      <c r="AA50" s="76">
        <v>604.26656326989087</v>
      </c>
      <c r="AB50" s="76">
        <v>0.31434707202265277</v>
      </c>
      <c r="AC50" s="76">
        <v>28132.179425711107</v>
      </c>
      <c r="AD50" s="76">
        <v>15.44465873944171</v>
      </c>
      <c r="AE50" s="76">
        <v>22025.593875934912</v>
      </c>
      <c r="AF50" s="76">
        <v>464.23300127254834</v>
      </c>
      <c r="AG50" s="76">
        <v>572.21070587163024</v>
      </c>
      <c r="AH50" s="76">
        <v>80.990800347753549</v>
      </c>
      <c r="AI50" s="76">
        <v>361.14829222703793</v>
      </c>
      <c r="AJ50" s="76">
        <v>9.3425117473452346</v>
      </c>
      <c r="AK50" s="76">
        <v>493.53164046301322</v>
      </c>
      <c r="AL50" s="76">
        <v>493.53164046301322</v>
      </c>
      <c r="AM50" s="76">
        <v>512.44018269089031</v>
      </c>
      <c r="AN50" s="76">
        <v>0</v>
      </c>
      <c r="AO50" s="76">
        <v>222.82527169462517</v>
      </c>
      <c r="AP50" s="76">
        <v>17.796056455202955</v>
      </c>
      <c r="AQ50" s="76">
        <v>1780.7348891864381</v>
      </c>
      <c r="AR50" s="76">
        <v>840.34375462090679</v>
      </c>
      <c r="AS50" s="76">
        <v>559.44015559930381</v>
      </c>
      <c r="AT50" s="76">
        <v>15.533834453495114</v>
      </c>
      <c r="AU50" s="76">
        <v>361.6576381631088</v>
      </c>
      <c r="AV50" s="76">
        <v>0</v>
      </c>
      <c r="AW50" s="76">
        <v>22311.993829996092</v>
      </c>
      <c r="AX50" s="76">
        <v>19191.622683961919</v>
      </c>
      <c r="AY50" s="76">
        <v>2132.4069971450149</v>
      </c>
      <c r="AZ50" s="76">
        <v>21324.029681106938</v>
      </c>
      <c r="BA50" s="76">
        <v>2.0317137819707787</v>
      </c>
      <c r="BB50" s="76">
        <v>828.73444624797605</v>
      </c>
      <c r="BC50" s="76">
        <v>46.987626080126965</v>
      </c>
      <c r="BD50" s="76">
        <v>7823.7117782672349</v>
      </c>
      <c r="BE50" s="76">
        <v>46.992675896867816</v>
      </c>
      <c r="BF50" s="76">
        <v>179.04662128838123</v>
      </c>
      <c r="BG50" s="76">
        <v>94.136459362533543</v>
      </c>
      <c r="BH50" s="76">
        <v>105.53845628884959</v>
      </c>
      <c r="BI50" s="76">
        <v>15.085106070757357</v>
      </c>
      <c r="BJ50" s="76">
        <v>75.842644432833467</v>
      </c>
      <c r="BK50" s="76">
        <v>6412.862657291862</v>
      </c>
      <c r="BL50" s="76">
        <v>3638.8753619606487</v>
      </c>
      <c r="BM50" s="76">
        <v>2773.9872953312151</v>
      </c>
      <c r="BN50" s="76">
        <v>8.0917745393387346</v>
      </c>
      <c r="BO50" s="76">
        <v>7.1547320127647467</v>
      </c>
      <c r="BP50" s="76">
        <v>1410.9877305014975</v>
      </c>
      <c r="BQ50" s="76">
        <v>172.54528982964888</v>
      </c>
      <c r="BR50" s="76">
        <v>189.22792381267308</v>
      </c>
      <c r="BS50" s="76">
        <v>19.83094384462926</v>
      </c>
      <c r="BT50" s="76">
        <v>20.545584533915338</v>
      </c>
      <c r="BU50" s="76">
        <v>475.43886643848811</v>
      </c>
      <c r="BV50" s="76">
        <v>262.94452633707135</v>
      </c>
      <c r="BW50" s="76">
        <v>201.9254808864786</v>
      </c>
      <c r="BX50" s="76">
        <v>562.49563448800382</v>
      </c>
      <c r="BY50" s="76">
        <v>7.0018116528602281</v>
      </c>
      <c r="BZ50" s="76">
        <v>16024.183225830217</v>
      </c>
      <c r="CA50" s="76">
        <v>2522.0469712628392</v>
      </c>
      <c r="CB50" s="76">
        <v>270.65157206409151</v>
      </c>
      <c r="CC50" s="76">
        <v>768.98072591225775</v>
      </c>
      <c r="CD50" s="76">
        <v>2249.0225465732815</v>
      </c>
      <c r="CE50" s="76">
        <v>1.8785845567903514</v>
      </c>
      <c r="CF50" s="76">
        <v>1170.1143081219495</v>
      </c>
      <c r="CG50" s="76">
        <v>20377.898791056963</v>
      </c>
      <c r="CH50" s="76">
        <v>1354.0384431796808</v>
      </c>
      <c r="CI50" s="76"/>
      <c r="CJ50" s="94"/>
      <c r="CK50" s="29">
        <f t="shared" si="15"/>
        <v>0</v>
      </c>
      <c r="CL50" s="69">
        <f t="shared" si="16"/>
        <v>-2.0286913619382729E-4</v>
      </c>
      <c r="CM50" s="69">
        <f t="shared" si="17"/>
        <v>-4.4804118289421029E-4</v>
      </c>
      <c r="CN50" s="69">
        <f t="shared" si="18"/>
        <v>-2.7564961163902723E-4</v>
      </c>
      <c r="CO50" s="69">
        <f t="shared" si="19"/>
        <v>1.0823133066971481E-2</v>
      </c>
      <c r="CP50" s="69">
        <f t="shared" si="20"/>
        <v>-7.6694908155518183E-4</v>
      </c>
      <c r="CQ50" s="69">
        <f t="shared" si="21"/>
        <v>-2.7746554247760625E-4</v>
      </c>
      <c r="CR50" s="69">
        <f t="shared" si="22"/>
        <v>-5.2843663394983866E-4</v>
      </c>
      <c r="CS50" s="69">
        <f t="shared" si="23"/>
        <v>-0.50000321583406515</v>
      </c>
      <c r="CT50" s="62">
        <f t="shared" si="24"/>
        <v>1.5800651858655643</v>
      </c>
      <c r="CU50" s="69">
        <f t="shared" si="25"/>
        <v>-0.50003941912165317</v>
      </c>
      <c r="CV50" s="62">
        <f t="shared" si="26"/>
        <v>-0.72079052951344358</v>
      </c>
      <c r="CW50" s="69">
        <f t="shared" si="13"/>
        <v>-1.2028484061320338E-4</v>
      </c>
      <c r="CX50" s="69">
        <f t="shared" si="14"/>
        <v>-3.2987164700728812E-5</v>
      </c>
      <c r="CY50" s="62">
        <f t="shared" si="27"/>
        <v>0.18758364807442013</v>
      </c>
    </row>
    <row r="51" spans="1:103">
      <c r="A51" s="94" t="s">
        <v>215</v>
      </c>
      <c r="B51" s="76">
        <v>34122.399739548113</v>
      </c>
      <c r="C51" s="76">
        <v>492.00912725809633</v>
      </c>
      <c r="D51" s="76">
        <v>34463.022581434052</v>
      </c>
      <c r="E51" s="76">
        <v>21110.089512910312</v>
      </c>
      <c r="F51" s="76">
        <v>5813.1830079964602</v>
      </c>
      <c r="G51" s="76">
        <v>9853.2100736186349</v>
      </c>
      <c r="H51" s="76">
        <v>12362.516925066002</v>
      </c>
      <c r="I51" s="76">
        <v>35.271751732646379</v>
      </c>
      <c r="J51" s="76">
        <v>135.79490999664452</v>
      </c>
      <c r="K51" s="76">
        <v>98.482681899999989</v>
      </c>
      <c r="L51" s="76">
        <v>39.086314425044428</v>
      </c>
      <c r="M51" s="76">
        <v>155.1637222</v>
      </c>
      <c r="N51" s="76">
        <v>8.118748030299999</v>
      </c>
      <c r="O51" s="76">
        <v>20.854445291438321</v>
      </c>
      <c r="P51" s="76">
        <v>79.684254922697349</v>
      </c>
      <c r="Q51" s="76">
        <v>6.1056706574666775</v>
      </c>
      <c r="R51" s="76"/>
      <c r="S51" s="94" t="s">
        <v>215</v>
      </c>
      <c r="T51" s="76">
        <v>12.956160979885581</v>
      </c>
      <c r="U51" s="76">
        <v>44.518531595469426</v>
      </c>
      <c r="V51" s="76">
        <v>20.854370976385677</v>
      </c>
      <c r="W51" s="76">
        <v>19.85017125040374</v>
      </c>
      <c r="X51" s="76">
        <v>18.941889580740099</v>
      </c>
      <c r="Y51" s="76">
        <v>34.604612021794289</v>
      </c>
      <c r="Z51" s="76">
        <v>6.4667328179716961</v>
      </c>
      <c r="AA51" s="76">
        <v>912.42455434168471</v>
      </c>
      <c r="AB51" s="76">
        <v>79.684037204940267</v>
      </c>
      <c r="AC51" s="76">
        <v>15320.253207993108</v>
      </c>
      <c r="AD51" s="76">
        <v>49.241406950263247</v>
      </c>
      <c r="AE51" s="76">
        <v>33801.813284202355</v>
      </c>
      <c r="AF51" s="76">
        <v>116.60579680735803</v>
      </c>
      <c r="AG51" s="76">
        <v>196.03316832374546</v>
      </c>
      <c r="AH51" s="76">
        <v>36.742685475359387</v>
      </c>
      <c r="AI51" s="76">
        <v>37.553967392811515</v>
      </c>
      <c r="AJ51" s="76">
        <v>7.9168613803468828</v>
      </c>
      <c r="AK51" s="76">
        <v>1565.1059090508866</v>
      </c>
      <c r="AL51" s="76">
        <v>1565.1059090508866</v>
      </c>
      <c r="AM51" s="76">
        <v>77.57989943431609</v>
      </c>
      <c r="AN51" s="76">
        <v>0</v>
      </c>
      <c r="AO51" s="76">
        <v>70.094701488811978</v>
      </c>
      <c r="AP51" s="76">
        <v>7.210943780894568</v>
      </c>
      <c r="AQ51" s="76">
        <v>281.10549118174515</v>
      </c>
      <c r="AR51" s="76">
        <v>20.297520287937914</v>
      </c>
      <c r="AS51" s="76">
        <v>55.454425654818678</v>
      </c>
      <c r="AT51" s="76">
        <v>3.4594361445371145</v>
      </c>
      <c r="AU51" s="76">
        <v>492.00917435705776</v>
      </c>
      <c r="AV51" s="76">
        <v>0</v>
      </c>
      <c r="AW51" s="76">
        <v>12707.826940227513</v>
      </c>
      <c r="AX51" s="76">
        <v>30917.751268261029</v>
      </c>
      <c r="AY51" s="76">
        <v>3435.3212434280499</v>
      </c>
      <c r="AZ51" s="76">
        <v>34353.072511689083</v>
      </c>
      <c r="BA51" s="76">
        <v>0.1373949994950962</v>
      </c>
      <c r="BB51" s="76">
        <v>185.83372506551032</v>
      </c>
      <c r="BC51" s="76">
        <v>98.298096017471579</v>
      </c>
      <c r="BD51" s="76">
        <v>6703.1702008418742</v>
      </c>
      <c r="BE51" s="76">
        <v>93.34836134005721</v>
      </c>
      <c r="BF51" s="76">
        <v>31.019664202704014</v>
      </c>
      <c r="BG51" s="76">
        <v>93.436277660565352</v>
      </c>
      <c r="BH51" s="76">
        <v>64.781114470620565</v>
      </c>
      <c r="BI51" s="76">
        <v>65.295809696148027</v>
      </c>
      <c r="BJ51" s="76">
        <v>39.792368057219825</v>
      </c>
      <c r="BK51" s="76">
        <v>21097.908596914742</v>
      </c>
      <c r="BL51" s="76">
        <v>5809.1732620051052</v>
      </c>
      <c r="BM51" s="76">
        <v>15288.735334909636</v>
      </c>
      <c r="BN51" s="76">
        <v>10.836509853778461</v>
      </c>
      <c r="BO51" s="76">
        <v>1.6717202471381254</v>
      </c>
      <c r="BP51" s="76">
        <v>4104.0832462987619</v>
      </c>
      <c r="BQ51" s="76">
        <v>12.085357812794525</v>
      </c>
      <c r="BR51" s="76">
        <v>135.60236074846944</v>
      </c>
      <c r="BS51" s="76">
        <v>19.335520336535527</v>
      </c>
      <c r="BT51" s="76">
        <v>40.962877806114619</v>
      </c>
      <c r="BU51" s="76">
        <v>342.56351601569639</v>
      </c>
      <c r="BV51" s="76">
        <v>1017.4878326222131</v>
      </c>
      <c r="BW51" s="76">
        <v>325.28283486884203</v>
      </c>
      <c r="BX51" s="76">
        <v>323.81477381217724</v>
      </c>
      <c r="BY51" s="76">
        <v>6.9628527600103727</v>
      </c>
      <c r="BZ51" s="76">
        <v>9848.4418345892918</v>
      </c>
      <c r="CA51" s="76">
        <v>343.96924865482345</v>
      </c>
      <c r="CB51" s="76">
        <v>152.13845382836837</v>
      </c>
      <c r="CC51" s="76">
        <v>33.122938706602689</v>
      </c>
      <c r="CD51" s="76">
        <v>657.66906460334837</v>
      </c>
      <c r="CE51" s="76">
        <v>0.11417052259461957</v>
      </c>
      <c r="CF51" s="76">
        <v>357.42018298250218</v>
      </c>
      <c r="CG51" s="76">
        <v>12362.354483088127</v>
      </c>
      <c r="CH51" s="76">
        <v>125.48323562684423</v>
      </c>
      <c r="CI51" s="76"/>
      <c r="CJ51" s="94"/>
      <c r="CK51" s="29">
        <f t="shared" si="15"/>
        <v>0</v>
      </c>
      <c r="CL51" s="69">
        <f t="shared" si="16"/>
        <v>-9.3951907776930361E-3</v>
      </c>
      <c r="CM51" s="69">
        <f t="shared" si="17"/>
        <v>9.5727820526173152E-8</v>
      </c>
      <c r="CN51" s="69">
        <f t="shared" si="18"/>
        <v>-3.1903780199535304E-3</v>
      </c>
      <c r="CO51" s="69">
        <f t="shared" si="19"/>
        <v>-5.7701868048075367E-4</v>
      </c>
      <c r="CP51" s="69">
        <f t="shared" si="20"/>
        <v>-6.8976772034172592E-4</v>
      </c>
      <c r="CQ51" s="69">
        <f t="shared" si="21"/>
        <v>-4.8392747071430953E-4</v>
      </c>
      <c r="CR51" s="69">
        <f t="shared" si="22"/>
        <v>-1.313987910869398E-5</v>
      </c>
      <c r="CS51" s="69">
        <f t="shared" si="23"/>
        <v>-0.49999932982873763</v>
      </c>
      <c r="CT51" s="62">
        <f t="shared" si="24"/>
        <v>39.042299512589757</v>
      </c>
      <c r="CU51" s="69">
        <f t="shared" si="25"/>
        <v>-0.5000126425536594</v>
      </c>
      <c r="CV51" s="62">
        <f t="shared" si="26"/>
        <v>5.8304159025328888</v>
      </c>
      <c r="CW51" s="69">
        <f t="shared" si="13"/>
        <v>-3.5635113571553122E-6</v>
      </c>
      <c r="CX51" s="69">
        <f t="shared" si="14"/>
        <v>-2.7322556669779978E-6</v>
      </c>
      <c r="CY51" s="62">
        <f t="shared" si="27"/>
        <v>-0.43340603537032579</v>
      </c>
    </row>
    <row r="52" spans="1:103" s="22" customFormat="1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94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94"/>
      <c r="CK52" s="94"/>
      <c r="CL52" s="69"/>
      <c r="CM52" s="69"/>
      <c r="CN52" s="69"/>
      <c r="CO52" s="69"/>
      <c r="CP52" s="69"/>
      <c r="CQ52" s="69"/>
      <c r="CR52" s="69"/>
      <c r="CS52" s="69"/>
      <c r="CT52" s="62"/>
      <c r="CU52" s="69"/>
      <c r="CV52" s="62"/>
      <c r="CW52" s="69"/>
      <c r="CX52" s="69"/>
      <c r="CY52" s="62"/>
    </row>
    <row r="53" spans="1:103" s="22" customFormat="1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94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94"/>
      <c r="CK53" s="94"/>
      <c r="CL53" s="69"/>
      <c r="CM53" s="69"/>
      <c r="CN53" s="69"/>
      <c r="CO53" s="69"/>
      <c r="CP53" s="69"/>
      <c r="CQ53" s="69"/>
      <c r="CR53" s="69"/>
      <c r="CS53" s="69"/>
      <c r="CT53" s="62"/>
      <c r="CU53" s="69"/>
      <c r="CV53" s="62"/>
      <c r="CW53" s="69"/>
      <c r="CX53" s="69"/>
      <c r="CY53" s="62"/>
    </row>
    <row r="54" spans="1:103" s="22" customFormat="1">
      <c r="A54" s="94" t="s">
        <v>333</v>
      </c>
      <c r="B54" s="76">
        <v>496.10424189000003</v>
      </c>
      <c r="C54" s="76">
        <v>14.271016700000001</v>
      </c>
      <c r="D54" s="76">
        <v>384.97274118999997</v>
      </c>
      <c r="E54" s="76">
        <v>358.94901972899982</v>
      </c>
      <c r="F54" s="76">
        <v>162.53481693119997</v>
      </c>
      <c r="G54" s="76">
        <v>69.244048943500005</v>
      </c>
      <c r="H54" s="76">
        <v>682.32190742700004</v>
      </c>
      <c r="I54" s="76">
        <v>11.127623533266398</v>
      </c>
      <c r="J54" s="76">
        <v>2.3047969215411821</v>
      </c>
      <c r="K54" s="76">
        <v>8.199999999999999E-2</v>
      </c>
      <c r="L54" s="76">
        <v>2.6685845421137464</v>
      </c>
      <c r="M54" s="76">
        <v>44.355400000000003</v>
      </c>
      <c r="N54" s="76">
        <v>26.716000000000001</v>
      </c>
      <c r="O54" s="76">
        <v>2.2585289558800001</v>
      </c>
      <c r="P54" s="76">
        <v>1.7007523999999999E-4</v>
      </c>
      <c r="Q54" s="76">
        <v>0.127631087739076</v>
      </c>
      <c r="R54" s="76"/>
      <c r="S54" s="94" t="s">
        <v>333</v>
      </c>
      <c r="T54" s="76">
        <v>0.68021713981690712</v>
      </c>
      <c r="U54" s="76">
        <v>7.8612751591985095</v>
      </c>
      <c r="V54" s="76">
        <v>2.258531578136417</v>
      </c>
      <c r="W54" s="76">
        <v>2.0005551683314811</v>
      </c>
      <c r="X54" s="76">
        <v>1.9511354870401225</v>
      </c>
      <c r="Y54" s="76">
        <v>1.9005263841663924</v>
      </c>
      <c r="Z54" s="76">
        <v>10.88029005225655</v>
      </c>
      <c r="AA54" s="76">
        <v>18.040522973218476</v>
      </c>
      <c r="AB54" s="76">
        <v>1.7008593719957917E-4</v>
      </c>
      <c r="AC54" s="76">
        <v>2481.8118903155582</v>
      </c>
      <c r="AD54" s="76">
        <v>4.1000719550036369E-2</v>
      </c>
      <c r="AE54" s="76">
        <v>496.080895605639</v>
      </c>
      <c r="AF54" s="76">
        <v>20.336306549109608</v>
      </c>
      <c r="AG54" s="76">
        <v>20.927310015168892</v>
      </c>
      <c r="AH54" s="76">
        <v>2.3320017660675578</v>
      </c>
      <c r="AI54" s="76">
        <v>17.924004388170101</v>
      </c>
      <c r="AJ54" s="76">
        <v>0.39133141510276614</v>
      </c>
      <c r="AK54" s="76">
        <v>2.7668936443719909</v>
      </c>
      <c r="AL54" s="76">
        <v>2.7668936443719909</v>
      </c>
      <c r="AM54" s="76">
        <v>22.118802817617194</v>
      </c>
      <c r="AN54" s="76">
        <v>0</v>
      </c>
      <c r="AO54" s="76">
        <v>18.795584040487963</v>
      </c>
      <c r="AP54" s="76">
        <v>1.013650204418066</v>
      </c>
      <c r="AQ54" s="76">
        <v>41.469807946420531</v>
      </c>
      <c r="AR54" s="76">
        <v>1.7075324626729871</v>
      </c>
      <c r="AS54" s="76">
        <v>35.298992398987878</v>
      </c>
      <c r="AT54" s="76">
        <v>0.9274457349173304</v>
      </c>
      <c r="AU54" s="76">
        <v>14.235837309920194</v>
      </c>
      <c r="AV54" s="76">
        <v>0</v>
      </c>
      <c r="AW54" s="76">
        <v>718.46680059744949</v>
      </c>
      <c r="AX54" s="76">
        <v>346.38751720982867</v>
      </c>
      <c r="AY54" s="76">
        <v>38.48738466795637</v>
      </c>
      <c r="AZ54" s="76">
        <v>384.87490187778502</v>
      </c>
      <c r="BA54" s="76">
        <v>2.9976782218400985E-3</v>
      </c>
      <c r="BB54" s="76">
        <v>20.291568684281621</v>
      </c>
      <c r="BC54" s="76">
        <v>0.96081578399113909</v>
      </c>
      <c r="BD54" s="76">
        <v>238.55329784027509</v>
      </c>
      <c r="BE54" s="76">
        <v>3.4776434375568388</v>
      </c>
      <c r="BF54" s="76">
        <v>2.4516336204853459</v>
      </c>
      <c r="BG54" s="76">
        <v>13.58716436008088</v>
      </c>
      <c r="BH54" s="76">
        <v>0.98933058890964731</v>
      </c>
      <c r="BI54" s="76">
        <v>0.78904368458472984</v>
      </c>
      <c r="BJ54" s="76">
        <v>3.0215250900312602</v>
      </c>
      <c r="BK54" s="76">
        <v>358.79225097212787</v>
      </c>
      <c r="BL54" s="76">
        <v>162.50045789794845</v>
      </c>
      <c r="BM54" s="76">
        <v>196.29179307417945</v>
      </c>
      <c r="BN54" s="76">
        <v>0.14132838395696609</v>
      </c>
      <c r="BO54" s="76">
        <v>0.10117686304337035</v>
      </c>
      <c r="BP54" s="76">
        <v>42.503421051935462</v>
      </c>
      <c r="BQ54" s="76">
        <v>1.8707865374758119</v>
      </c>
      <c r="BR54" s="76">
        <v>22.824452597871584</v>
      </c>
      <c r="BS54" s="76">
        <v>0.58796047112771932</v>
      </c>
      <c r="BT54" s="76">
        <v>1.317892682308462</v>
      </c>
      <c r="BU54" s="76">
        <v>57.634363531143201</v>
      </c>
      <c r="BV54" s="76">
        <v>4.8909789029580644</v>
      </c>
      <c r="BW54" s="76">
        <v>4.981530625396144</v>
      </c>
      <c r="BX54" s="76">
        <v>4.6723606078143041</v>
      </c>
      <c r="BY54" s="76">
        <v>0.5880279802355638</v>
      </c>
      <c r="BZ54" s="76">
        <v>69.241699296174403</v>
      </c>
      <c r="CA54" s="76">
        <v>54.327240875402346</v>
      </c>
      <c r="CB54" s="76">
        <v>0</v>
      </c>
      <c r="CC54" s="76">
        <v>75.619049090215938</v>
      </c>
      <c r="CD54" s="76">
        <v>95.899368987590151</v>
      </c>
      <c r="CE54" s="76">
        <v>0.27555699231138053</v>
      </c>
      <c r="CF54" s="76">
        <v>38.209648767632309</v>
      </c>
      <c r="CG54" s="76">
        <v>682.31839371241824</v>
      </c>
      <c r="CH54" s="76">
        <v>26.425428471224169</v>
      </c>
      <c r="CI54" s="76"/>
      <c r="CJ54" s="94"/>
      <c r="CK54" s="94"/>
      <c r="CL54" s="69">
        <f>+(AE54-B54)/B54</f>
        <v>-4.7059231487486445E-5</v>
      </c>
      <c r="CM54" s="69">
        <f>+(AU54-C54)/C54</f>
        <v>-2.4650934701664303E-3</v>
      </c>
      <c r="CN54" s="69">
        <f>+(AZ54-D54)/D54</f>
        <v>-2.5414607775218139E-4</v>
      </c>
      <c r="CO54" s="69">
        <f t="shared" ref="CO54:CP58" si="28">+(BK54-E54)/E54</f>
        <v>-4.3674379439815253E-4</v>
      </c>
      <c r="CP54" s="69">
        <f t="shared" si="28"/>
        <v>-2.1139491156570533E-4</v>
      </c>
      <c r="CQ54" s="69">
        <f>+(BZ54-G54)/G54</f>
        <v>-3.3932841326464428E-5</v>
      </c>
      <c r="CR54" s="69">
        <f>+(CG54-H54)/H54</f>
        <v>-5.149643509248976E-6</v>
      </c>
      <c r="CS54" s="69">
        <f>+(AD54-K54)/K54</f>
        <v>-0.49999122499955639</v>
      </c>
      <c r="CT54" s="62">
        <f t="shared" ref="CT54:CU58" si="29">+(AL54-L54)/L54</f>
        <v>3.6839418315889418E-2</v>
      </c>
      <c r="CU54" s="69">
        <f t="shared" si="29"/>
        <v>-0.50132784694496746</v>
      </c>
      <c r="CV54" s="62">
        <f>+(AS54-N54)/N54</f>
        <v>0.3212678694036486</v>
      </c>
      <c r="CW54" s="69">
        <f>+(V54-O54)/O54</f>
        <v>1.1610461801113706E-6</v>
      </c>
      <c r="CX54" s="69">
        <f>+(AB54-P54)/P54</f>
        <v>6.2896865994006759E-5</v>
      </c>
      <c r="CY54" s="62">
        <f>+(AT54-Q54)/Q54</f>
        <v>6.2666131061529784</v>
      </c>
    </row>
    <row r="55" spans="1:103" s="22" customFormat="1">
      <c r="A55" s="94" t="s">
        <v>334</v>
      </c>
      <c r="B55" s="76">
        <v>2292.6570360000037</v>
      </c>
      <c r="C55" s="76">
        <v>42.604099999999981</v>
      </c>
      <c r="D55" s="76">
        <v>7157.2643000000035</v>
      </c>
      <c r="E55" s="76">
        <v>885.80595999999912</v>
      </c>
      <c r="F55" s="76">
        <v>694.02047943372338</v>
      </c>
      <c r="G55" s="76">
        <v>1033.4973999999991</v>
      </c>
      <c r="H55" s="76">
        <v>1143.2955999999988</v>
      </c>
      <c r="I55" s="76">
        <v>0.54833562337999986</v>
      </c>
      <c r="J55" s="76">
        <v>6.8849414458067999</v>
      </c>
      <c r="K55" s="76"/>
      <c r="L55" s="76">
        <v>1.6652158777963995</v>
      </c>
      <c r="M55" s="76">
        <v>0.78757829999999995</v>
      </c>
      <c r="N55" s="76">
        <v>85.244500000000002</v>
      </c>
      <c r="O55" s="76">
        <v>2.8409685499999997E-3</v>
      </c>
      <c r="P55" s="76"/>
      <c r="Q55" s="76">
        <v>0.54541654370840043</v>
      </c>
      <c r="R55" s="76"/>
      <c r="S55" s="94" t="s">
        <v>334</v>
      </c>
      <c r="T55" s="76">
        <v>0</v>
      </c>
      <c r="U55" s="76">
        <v>0</v>
      </c>
      <c r="V55" s="76">
        <v>6.9767888819259822E-5</v>
      </c>
      <c r="W55" s="76">
        <v>0</v>
      </c>
      <c r="X55" s="76">
        <v>0</v>
      </c>
      <c r="Y55" s="76">
        <v>0</v>
      </c>
      <c r="Z55" s="76">
        <v>0</v>
      </c>
      <c r="AA55" s="76">
        <v>0.24049709532752403</v>
      </c>
      <c r="AB55" s="76">
        <v>0</v>
      </c>
      <c r="AC55" s="76">
        <v>0.35623487456692943</v>
      </c>
      <c r="AD55" s="76">
        <v>0</v>
      </c>
      <c r="AE55" s="76">
        <v>5.6659825724631538</v>
      </c>
      <c r="AF55" s="76">
        <v>0.87364219567784507</v>
      </c>
      <c r="AG55" s="76">
        <v>8.6002547140660204E-2</v>
      </c>
      <c r="AH55" s="76">
        <v>0.34397839360439086</v>
      </c>
      <c r="AI55" s="76">
        <v>0</v>
      </c>
      <c r="AJ55" s="76">
        <v>0</v>
      </c>
      <c r="AK55" s="76">
        <v>6.8178483272982099E-3</v>
      </c>
      <c r="AL55" s="76">
        <v>6.8178483272982099E-3</v>
      </c>
      <c r="AM55" s="76">
        <v>0</v>
      </c>
      <c r="AN55" s="76">
        <v>0</v>
      </c>
      <c r="AO55" s="76">
        <v>0.22103842963122267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2.7138031382794101</v>
      </c>
      <c r="AX55" s="76">
        <v>46.254571008118702</v>
      </c>
      <c r="AY55" s="76">
        <v>5.1394116525295033</v>
      </c>
      <c r="AZ55" s="76">
        <v>51.393982660648206</v>
      </c>
      <c r="BA55" s="76">
        <v>0</v>
      </c>
      <c r="BB55" s="76">
        <v>0.5470542678174839</v>
      </c>
      <c r="BC55" s="76">
        <v>0.84612796728340456</v>
      </c>
      <c r="BD55" s="76">
        <v>0.40303222153143975</v>
      </c>
      <c r="BE55" s="76">
        <v>0.19928380650032748</v>
      </c>
      <c r="BF55" s="76">
        <v>2.8429869321031448E-2</v>
      </c>
      <c r="BG55" s="76">
        <v>0.50800740752988438</v>
      </c>
      <c r="BH55" s="76">
        <v>0.30980147378979989</v>
      </c>
      <c r="BI55" s="76">
        <v>9.2037754151578464E-3</v>
      </c>
      <c r="BJ55" s="76">
        <v>0.14748250908028682</v>
      </c>
      <c r="BK55" s="76">
        <v>41.923803372520496</v>
      </c>
      <c r="BL55" s="76">
        <v>11.197821792137164</v>
      </c>
      <c r="BM55" s="76">
        <v>30.725981580383333</v>
      </c>
      <c r="BN55" s="76">
        <v>4.3273874678262936E-2</v>
      </c>
      <c r="BO55" s="76">
        <v>1.3595643666947706E-2</v>
      </c>
      <c r="BP55" s="76">
        <v>6.811999537029358</v>
      </c>
      <c r="BQ55" s="76">
        <v>5.2327683989483897E-2</v>
      </c>
      <c r="BR55" s="76">
        <v>3.0420430231981283E-2</v>
      </c>
      <c r="BS55" s="76">
        <v>5.9144496436779959E-6</v>
      </c>
      <c r="BT55" s="76">
        <v>6.2929523746534273E-3</v>
      </c>
      <c r="BU55" s="76">
        <v>0.11930153166112722</v>
      </c>
      <c r="BV55" s="76">
        <v>2.4252909366887748E-3</v>
      </c>
      <c r="BW55" s="76">
        <v>1.9976694940943514</v>
      </c>
      <c r="BX55" s="76">
        <v>4.9471474947227263E-2</v>
      </c>
      <c r="BY55" s="76">
        <v>2.5126446094236445E-2</v>
      </c>
      <c r="BZ55" s="76">
        <v>5.8400464734315982E-2</v>
      </c>
      <c r="CA55" s="76">
        <v>1.5352333517088603E-4</v>
      </c>
      <c r="CB55" s="76">
        <v>1.5500038691116026E-5</v>
      </c>
      <c r="CC55" s="76">
        <v>0</v>
      </c>
      <c r="CD55" s="76">
        <v>3.955489210028818E-5</v>
      </c>
      <c r="CE55" s="76">
        <v>0</v>
      </c>
      <c r="CF55" s="76">
        <v>1.06176174936755E-4</v>
      </c>
      <c r="CG55" s="76">
        <v>2.6277962047432384</v>
      </c>
      <c r="CH55" s="76">
        <v>3.17328242337559E-5</v>
      </c>
      <c r="CI55" s="76"/>
      <c r="CJ55" s="94"/>
      <c r="CK55" s="94"/>
      <c r="CL55" s="69">
        <f>+(AE55-B55)/B55</f>
        <v>-0.99752863926723701</v>
      </c>
      <c r="CM55" s="69">
        <f>+(AU55-C55)/C55</f>
        <v>-1</v>
      </c>
      <c r="CN55" s="69">
        <f>+(AZ55-D55)/D55</f>
        <v>-0.9928193258616077</v>
      </c>
      <c r="CO55" s="69">
        <f t="shared" si="28"/>
        <v>-0.95267157225661414</v>
      </c>
      <c r="CP55" s="69">
        <f t="shared" si="28"/>
        <v>-0.98386528622141833</v>
      </c>
      <c r="CQ55" s="69">
        <f>+(BZ55-G55)/G55</f>
        <v>-0.99994349239317448</v>
      </c>
      <c r="CR55" s="69">
        <f>+(CG55-H55)/H55</f>
        <v>-0.9977015601173107</v>
      </c>
      <c r="CS55" s="69" t="e">
        <f>+(AD55-K55)/K55</f>
        <v>#DIV/0!</v>
      </c>
      <c r="CT55" s="62">
        <f t="shared" si="29"/>
        <v>-0.99590572704824287</v>
      </c>
      <c r="CU55" s="69">
        <f t="shared" si="29"/>
        <v>-1</v>
      </c>
      <c r="CV55" s="62">
        <f>+(AS55-N55)/N55</f>
        <v>-1</v>
      </c>
      <c r="CW55" s="69">
        <f>+(V55-O55)/O55</f>
        <v>-0.97544221712019319</v>
      </c>
      <c r="CX55" s="69" t="e">
        <f>+(AB55-P55)/P55</f>
        <v>#DIV/0!</v>
      </c>
      <c r="CY55" s="62">
        <f>+(AT55-Q55)/Q55</f>
        <v>-1</v>
      </c>
    </row>
    <row r="56" spans="1:103">
      <c r="A56" s="94" t="s">
        <v>335</v>
      </c>
      <c r="B56" s="76">
        <v>506.85497227499991</v>
      </c>
      <c r="C56" s="76">
        <v>53.433021119680006</v>
      </c>
      <c r="D56" s="76">
        <v>2281.4105970799992</v>
      </c>
      <c r="E56" s="76">
        <v>413.95425493500005</v>
      </c>
      <c r="F56" s="76">
        <v>347.15784280500009</v>
      </c>
      <c r="G56" s="76">
        <v>726.08797450700001</v>
      </c>
      <c r="H56" s="76">
        <v>2077.9077534620001</v>
      </c>
      <c r="I56" s="76">
        <v>0.82436464941200005</v>
      </c>
      <c r="J56" s="76">
        <v>15.233398690095333</v>
      </c>
      <c r="K56" s="76">
        <v>8.2488600000000009E-2</v>
      </c>
      <c r="L56" s="76">
        <v>2.2564888142178856</v>
      </c>
      <c r="M56" s="76">
        <v>44.142724000000001</v>
      </c>
      <c r="N56" s="76">
        <v>0</v>
      </c>
      <c r="O56" s="76">
        <v>0.85898259643999997</v>
      </c>
      <c r="P56" s="76">
        <v>1.6655654900000001</v>
      </c>
      <c r="Q56" s="76">
        <v>4.9399655785479784</v>
      </c>
      <c r="R56" s="76"/>
      <c r="S56" s="94" t="s">
        <v>335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>
        <v>0</v>
      </c>
      <c r="BV56" s="76">
        <v>0</v>
      </c>
      <c r="BW56" s="76">
        <v>0</v>
      </c>
      <c r="BX56" s="76">
        <v>0</v>
      </c>
      <c r="BY56" s="76">
        <v>0</v>
      </c>
      <c r="BZ56" s="76">
        <v>0</v>
      </c>
      <c r="CA56" s="76">
        <v>0</v>
      </c>
      <c r="CB56" s="76">
        <v>0</v>
      </c>
      <c r="CC56" s="76">
        <v>0</v>
      </c>
      <c r="CD56" s="76">
        <v>0</v>
      </c>
      <c r="CE56" s="76">
        <v>0</v>
      </c>
      <c r="CF56" s="76">
        <v>0</v>
      </c>
      <c r="CG56" s="76">
        <v>0</v>
      </c>
      <c r="CH56" s="76">
        <v>0</v>
      </c>
      <c r="CI56" s="76"/>
      <c r="CJ56" s="94"/>
      <c r="CK56" s="94"/>
      <c r="CL56" s="69">
        <f>+(AE56-B56)/B56</f>
        <v>-1</v>
      </c>
      <c r="CM56" s="69">
        <f>+(AU56-C56)/C56</f>
        <v>-1</v>
      </c>
      <c r="CN56" s="69">
        <f>+(AZ56-D56)/D56</f>
        <v>-1</v>
      </c>
      <c r="CO56" s="69">
        <f t="shared" si="28"/>
        <v>-1</v>
      </c>
      <c r="CP56" s="69">
        <f t="shared" si="28"/>
        <v>-1</v>
      </c>
      <c r="CQ56" s="69">
        <f>+(BZ56-G56)/G56</f>
        <v>-1</v>
      </c>
      <c r="CR56" s="69">
        <f>+(CG56-H56)/H56</f>
        <v>-1</v>
      </c>
      <c r="CS56" s="69">
        <f>+(AD56-K56)/K56</f>
        <v>-1</v>
      </c>
      <c r="CT56" s="62">
        <f t="shared" si="29"/>
        <v>-1</v>
      </c>
      <c r="CU56" s="69">
        <f t="shared" si="29"/>
        <v>-1</v>
      </c>
      <c r="CV56" s="62" t="e">
        <f>+(AS56-N56)/N56</f>
        <v>#DIV/0!</v>
      </c>
      <c r="CW56" s="69">
        <f>+(V56-O56)/O56</f>
        <v>-1</v>
      </c>
      <c r="CX56" s="69">
        <f>+(AB56-P56)/P56</f>
        <v>-1</v>
      </c>
      <c r="CY56" s="62">
        <f>+(AT56-Q56)/Q56</f>
        <v>-1</v>
      </c>
    </row>
    <row r="57" spans="1:103" s="22" customFormat="1">
      <c r="A57" s="94" t="s">
        <v>336</v>
      </c>
      <c r="B57" s="76">
        <v>474.68008500000002</v>
      </c>
      <c r="C57" s="76">
        <v>160.49136538799999</v>
      </c>
      <c r="D57" s="76">
        <v>1757.5133400000004</v>
      </c>
      <c r="E57" s="76">
        <v>286.60266499999994</v>
      </c>
      <c r="F57" s="76">
        <v>45.684384334000015</v>
      </c>
      <c r="G57" s="76">
        <v>960.12535703100002</v>
      </c>
      <c r="H57" s="76">
        <v>301.29100270000004</v>
      </c>
      <c r="I57" s="76">
        <v>2.344536308E-2</v>
      </c>
      <c r="J57" s="76">
        <v>3.62260986754471</v>
      </c>
      <c r="K57" s="76">
        <v>8.6800000000000002E-3</v>
      </c>
      <c r="L57" s="76">
        <v>3.9123562047699596</v>
      </c>
      <c r="M57" s="76">
        <v>99.809998640000003</v>
      </c>
      <c r="N57" s="76">
        <v>9.1136185000000012</v>
      </c>
      <c r="O57" s="76">
        <v>1.2207E-6</v>
      </c>
      <c r="P57" s="76">
        <v>0</v>
      </c>
      <c r="Q57" s="76">
        <v>12.745430915281734</v>
      </c>
      <c r="R57" s="76"/>
      <c r="S57" s="94" t="s">
        <v>336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v>0</v>
      </c>
      <c r="AI57" s="76">
        <v>0</v>
      </c>
      <c r="AJ57" s="76">
        <v>0</v>
      </c>
      <c r="AK57" s="76">
        <v>0</v>
      </c>
      <c r="AL57" s="76">
        <v>0</v>
      </c>
      <c r="AM57" s="76">
        <v>0</v>
      </c>
      <c r="AN57" s="76">
        <v>0</v>
      </c>
      <c r="AO57" s="76">
        <v>0</v>
      </c>
      <c r="AP57" s="76">
        <v>0</v>
      </c>
      <c r="AQ57" s="76">
        <v>0</v>
      </c>
      <c r="AR57" s="76">
        <v>0</v>
      </c>
      <c r="AS57" s="76">
        <v>0</v>
      </c>
      <c r="AT57" s="76">
        <v>0</v>
      </c>
      <c r="AU57" s="76">
        <v>0</v>
      </c>
      <c r="AV57" s="76">
        <v>0</v>
      </c>
      <c r="AW57" s="76">
        <v>0</v>
      </c>
      <c r="AX57" s="76">
        <v>0</v>
      </c>
      <c r="AY57" s="76">
        <v>0</v>
      </c>
      <c r="AZ57" s="76">
        <v>0</v>
      </c>
      <c r="BA57" s="76">
        <v>0</v>
      </c>
      <c r="BB57" s="76">
        <v>0</v>
      </c>
      <c r="BC57" s="76">
        <v>0</v>
      </c>
      <c r="BD57" s="76">
        <v>0</v>
      </c>
      <c r="BE57" s="76">
        <v>0</v>
      </c>
      <c r="BF57" s="76">
        <v>0</v>
      </c>
      <c r="BG57" s="76">
        <v>0</v>
      </c>
      <c r="BH57" s="76">
        <v>0</v>
      </c>
      <c r="BI57" s="76">
        <v>0</v>
      </c>
      <c r="BJ57" s="76">
        <v>0</v>
      </c>
      <c r="BK57" s="76">
        <v>0</v>
      </c>
      <c r="BL57" s="76">
        <v>0</v>
      </c>
      <c r="BM57" s="76">
        <v>0</v>
      </c>
      <c r="BN57" s="76">
        <v>0</v>
      </c>
      <c r="BO57" s="76">
        <v>0</v>
      </c>
      <c r="BP57" s="76">
        <v>0</v>
      </c>
      <c r="BQ57" s="76">
        <v>0</v>
      </c>
      <c r="BR57" s="76">
        <v>0</v>
      </c>
      <c r="BS57" s="76">
        <v>0</v>
      </c>
      <c r="BT57" s="76">
        <v>0</v>
      </c>
      <c r="BU57" s="76">
        <v>0</v>
      </c>
      <c r="BV57" s="76">
        <v>0</v>
      </c>
      <c r="BW57" s="76">
        <v>0</v>
      </c>
      <c r="BX57" s="76">
        <v>0</v>
      </c>
      <c r="BY57" s="76">
        <v>0</v>
      </c>
      <c r="BZ57" s="76">
        <v>0</v>
      </c>
      <c r="CA57" s="76">
        <v>0</v>
      </c>
      <c r="CB57" s="76">
        <v>0</v>
      </c>
      <c r="CC57" s="76">
        <v>0</v>
      </c>
      <c r="CD57" s="76">
        <v>0</v>
      </c>
      <c r="CE57" s="76">
        <v>0</v>
      </c>
      <c r="CF57" s="76">
        <v>0</v>
      </c>
      <c r="CG57" s="76">
        <v>0</v>
      </c>
      <c r="CH57" s="76">
        <v>0</v>
      </c>
      <c r="CI57" s="76"/>
      <c r="CJ57" s="94"/>
      <c r="CK57" s="94"/>
      <c r="CL57" s="69">
        <f>+(AE57-B57)/B57</f>
        <v>-1</v>
      </c>
      <c r="CM57" s="69">
        <f>+(AU57-C57)/C57</f>
        <v>-1</v>
      </c>
      <c r="CN57" s="69">
        <f>+(AZ57-D57)/D57</f>
        <v>-1</v>
      </c>
      <c r="CO57" s="69">
        <f t="shared" si="28"/>
        <v>-1</v>
      </c>
      <c r="CP57" s="69">
        <f t="shared" si="28"/>
        <v>-1</v>
      </c>
      <c r="CQ57" s="69">
        <f>+(BZ57-G57)/G57</f>
        <v>-1</v>
      </c>
      <c r="CR57" s="69">
        <f>+(CG57-H57)/H57</f>
        <v>-1</v>
      </c>
      <c r="CS57" s="69">
        <f>+(AD57-K57)/K57</f>
        <v>-1</v>
      </c>
      <c r="CT57" s="62">
        <f t="shared" si="29"/>
        <v>-1</v>
      </c>
      <c r="CU57" s="69">
        <f t="shared" si="29"/>
        <v>-1</v>
      </c>
      <c r="CV57" s="62">
        <f>+(AS57-N57)/N57</f>
        <v>-1</v>
      </c>
      <c r="CW57" s="69">
        <f>+(V57-O57)/O57</f>
        <v>-1</v>
      </c>
      <c r="CX57" s="69" t="e">
        <f>+(AB57-P57)/P57</f>
        <v>#DIV/0!</v>
      </c>
      <c r="CY57" s="62">
        <f>+(AT57-Q57)/Q57</f>
        <v>-1</v>
      </c>
    </row>
    <row r="58" spans="1:103" s="22" customFormat="1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>
        <v>3.4893199999999998</v>
      </c>
      <c r="K58" s="76"/>
      <c r="L58" s="76"/>
      <c r="M58" s="76"/>
      <c r="N58" s="76"/>
      <c r="O58" s="76"/>
      <c r="P58" s="76"/>
      <c r="Q58" s="76">
        <v>0.47465499999999999</v>
      </c>
      <c r="R58" s="76"/>
      <c r="S58" s="94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94"/>
      <c r="CK58" s="94"/>
      <c r="CL58" s="69" t="e">
        <f>+(AE58-B58)/B58</f>
        <v>#DIV/0!</v>
      </c>
      <c r="CM58" s="69" t="e">
        <f>+(AU58-C58)/C58</f>
        <v>#DIV/0!</v>
      </c>
      <c r="CN58" s="69" t="e">
        <f>+(AZ58-D58)/D58</f>
        <v>#DIV/0!</v>
      </c>
      <c r="CO58" s="69" t="e">
        <f t="shared" si="28"/>
        <v>#DIV/0!</v>
      </c>
      <c r="CP58" s="69" t="e">
        <f t="shared" si="28"/>
        <v>#DIV/0!</v>
      </c>
      <c r="CQ58" s="69" t="e">
        <f>+(BZ58-G58)/G58</f>
        <v>#DIV/0!</v>
      </c>
      <c r="CR58" s="69" t="e">
        <f>+(CG58-H58)/H58</f>
        <v>#DIV/0!</v>
      </c>
      <c r="CS58" s="69" t="e">
        <f>+(AD58-K58)/K58</f>
        <v>#DIV/0!</v>
      </c>
      <c r="CT58" s="62" t="e">
        <f t="shared" si="29"/>
        <v>#DIV/0!</v>
      </c>
      <c r="CU58" s="69" t="e">
        <f t="shared" si="29"/>
        <v>#DIV/0!</v>
      </c>
      <c r="CV58" s="62" t="e">
        <f>+(AS58-N58)/N58</f>
        <v>#DIV/0!</v>
      </c>
      <c r="CW58" s="69" t="e">
        <f>+(V58-O58)/O58</f>
        <v>#DIV/0!</v>
      </c>
      <c r="CX58" s="69" t="e">
        <f>+(AB58-P58)/P58</f>
        <v>#DIV/0!</v>
      </c>
      <c r="CY58" s="62">
        <f>+(AT58-Q58)/Q58</f>
        <v>-1</v>
      </c>
    </row>
    <row r="59" spans="1:103" s="22" customFormat="1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94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94"/>
      <c r="CK59" s="94"/>
      <c r="CL59" s="69"/>
      <c r="CM59" s="69"/>
      <c r="CN59" s="69"/>
      <c r="CO59" s="69"/>
      <c r="CP59" s="69"/>
      <c r="CQ59" s="69"/>
      <c r="CR59" s="69"/>
      <c r="CS59" s="69"/>
      <c r="CT59" s="62"/>
      <c r="CU59" s="69"/>
      <c r="CV59" s="62"/>
      <c r="CW59" s="69"/>
      <c r="CX59" s="69"/>
      <c r="CY59" s="62"/>
    </row>
    <row r="60" spans="1:103" s="22" customFormat="1">
      <c r="A60" s="94"/>
      <c r="B60" s="94"/>
      <c r="C60" s="94"/>
      <c r="D60" s="94"/>
      <c r="E60" s="94"/>
      <c r="F60" s="94"/>
      <c r="G60" s="94"/>
      <c r="H60" s="94"/>
      <c r="I60" s="71"/>
      <c r="J60" s="71"/>
      <c r="K60" s="94"/>
      <c r="L60" s="71"/>
      <c r="M60" s="94"/>
      <c r="N60" s="71"/>
      <c r="O60" s="73"/>
      <c r="P60" s="73"/>
      <c r="Q60" s="71"/>
      <c r="R60" s="76"/>
      <c r="S60" s="94"/>
      <c r="T60" s="76"/>
      <c r="U60" s="94"/>
      <c r="V60" s="94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94"/>
      <c r="CK60" s="94"/>
      <c r="CL60" s="69"/>
      <c r="CM60" s="69"/>
      <c r="CN60" s="69"/>
      <c r="CO60" s="69"/>
      <c r="CP60" s="69"/>
      <c r="CQ60" s="69"/>
      <c r="CR60" s="69"/>
      <c r="CS60" s="69"/>
      <c r="CT60" s="62"/>
      <c r="CU60" s="69"/>
      <c r="CV60" s="62"/>
      <c r="CW60" s="69"/>
      <c r="CX60" s="69"/>
      <c r="CY60" s="62"/>
    </row>
    <row r="61" spans="1:103">
      <c r="A61" s="2" t="s">
        <v>339</v>
      </c>
      <c r="B61" s="1">
        <f t="shared" ref="B61" si="30">SUM(B3:B58)</f>
        <v>1382044.7189901862</v>
      </c>
      <c r="C61" s="1">
        <f t="shared" ref="C61:N61" si="31">SUM(C3:C58)</f>
        <v>61049.123209226724</v>
      </c>
      <c r="D61" s="1">
        <f t="shared" si="31"/>
        <v>906188.70814831625</v>
      </c>
      <c r="E61" s="1">
        <f t="shared" si="31"/>
        <v>390061.66442119738</v>
      </c>
      <c r="F61" s="1">
        <f t="shared" si="31"/>
        <v>243601.42655339354</v>
      </c>
      <c r="G61" s="1">
        <f t="shared" si="31"/>
        <v>563954.04401152057</v>
      </c>
      <c r="H61" s="1">
        <f t="shared" si="31"/>
        <v>769543.5141747453</v>
      </c>
      <c r="I61" s="43">
        <f t="shared" si="31"/>
        <v>5441.9626781187699</v>
      </c>
      <c r="J61" s="43">
        <f t="shared" si="31"/>
        <v>3090.6536337908187</v>
      </c>
      <c r="K61" s="1">
        <f t="shared" si="31"/>
        <v>5192.7765629514906</v>
      </c>
      <c r="L61" s="43">
        <f t="shared" si="31"/>
        <v>6588.6521301777357</v>
      </c>
      <c r="M61" s="1">
        <f t="shared" si="31"/>
        <v>33245.641388211421</v>
      </c>
      <c r="N61" s="43">
        <f t="shared" si="31"/>
        <v>52232.650129563408</v>
      </c>
      <c r="O61" s="1">
        <f>SUM(O3:O58)</f>
        <v>945.14794099100573</v>
      </c>
      <c r="P61" s="1">
        <f>SUM(P3:P58)</f>
        <v>643.06985936119145</v>
      </c>
      <c r="Q61" s="43">
        <f>SUM(Q3:Q58)</f>
        <v>896.71209503425814</v>
      </c>
      <c r="R61" s="94"/>
      <c r="S61" s="94"/>
      <c r="T61" s="1">
        <f t="shared" ref="T61:CE61" si="32">SUM(T3:T58)</f>
        <v>1147.340413856009</v>
      </c>
      <c r="U61" s="1">
        <f t="shared" si="32"/>
        <v>18547.77095494718</v>
      </c>
      <c r="V61" s="1">
        <f t="shared" si="32"/>
        <v>944.20720808397732</v>
      </c>
      <c r="W61" s="1">
        <f t="shared" si="32"/>
        <v>4904.9256982208199</v>
      </c>
      <c r="X61" s="1">
        <f t="shared" si="32"/>
        <v>4236.0595053282941</v>
      </c>
      <c r="Y61" s="1">
        <f t="shared" si="32"/>
        <v>3656.674934374857</v>
      </c>
      <c r="Z61" s="1">
        <f t="shared" si="32"/>
        <v>8505.9777881090995</v>
      </c>
      <c r="AA61" s="1">
        <f t="shared" si="32"/>
        <v>23496.206088728311</v>
      </c>
      <c r="AB61" s="1">
        <f t="shared" si="32"/>
        <v>641.39042309240801</v>
      </c>
      <c r="AC61" s="1">
        <f t="shared" si="32"/>
        <v>1192431.3755718591</v>
      </c>
      <c r="AD61" s="1">
        <f t="shared" si="32"/>
        <v>2596.3417411666519</v>
      </c>
      <c r="AE61" s="1">
        <f t="shared" si="32"/>
        <v>1378164.1862244848</v>
      </c>
      <c r="AF61" s="1">
        <f t="shared" si="32"/>
        <v>18360.837021262247</v>
      </c>
      <c r="AG61" s="1">
        <f t="shared" si="32"/>
        <v>21951.410214636344</v>
      </c>
      <c r="AH61" s="1">
        <f t="shared" si="32"/>
        <v>3165.622121428753</v>
      </c>
      <c r="AI61" s="1">
        <f t="shared" si="32"/>
        <v>59281.444040948933</v>
      </c>
      <c r="AJ61" s="1">
        <f t="shared" si="32"/>
        <v>541.75869070400142</v>
      </c>
      <c r="AK61" s="1">
        <f t="shared" si="32"/>
        <v>12899.861901166514</v>
      </c>
      <c r="AL61" s="1">
        <f t="shared" si="32"/>
        <v>12899.861901166514</v>
      </c>
      <c r="AM61" s="1">
        <f t="shared" si="32"/>
        <v>16544.63115621372</v>
      </c>
      <c r="AN61" s="1">
        <f t="shared" si="32"/>
        <v>0.32019176242993436</v>
      </c>
      <c r="AO61" s="1">
        <f t="shared" si="32"/>
        <v>18711.475583366839</v>
      </c>
      <c r="AP61" s="1">
        <f t="shared" si="32"/>
        <v>727.2260891045255</v>
      </c>
      <c r="AQ61" s="1">
        <f t="shared" si="32"/>
        <v>45016.010951987904</v>
      </c>
      <c r="AR61" s="1">
        <f t="shared" si="32"/>
        <v>9603.8016836038096</v>
      </c>
      <c r="AS61" s="1">
        <f t="shared" si="32"/>
        <v>24527.317521984078</v>
      </c>
      <c r="AT61" s="1">
        <f t="shared" si="32"/>
        <v>710.43651351670167</v>
      </c>
      <c r="AU61" s="1">
        <f t="shared" si="32"/>
        <v>60772.209808937354</v>
      </c>
      <c r="AV61" s="1">
        <f t="shared" si="32"/>
        <v>0</v>
      </c>
      <c r="AW61" s="1">
        <f t="shared" si="32"/>
        <v>822953.24671823112</v>
      </c>
      <c r="AX61" s="1">
        <f t="shared" si="32"/>
        <v>805296.44424297765</v>
      </c>
      <c r="AY61" s="1">
        <f t="shared" si="32"/>
        <v>89477.020863155005</v>
      </c>
      <c r="AZ61" s="1">
        <f t="shared" si="32"/>
        <v>894773.78529789497</v>
      </c>
      <c r="BA61" s="1">
        <f t="shared" si="32"/>
        <v>15.682640142135186</v>
      </c>
      <c r="BB61" s="1">
        <f t="shared" si="32"/>
        <v>22680.418607418036</v>
      </c>
      <c r="BC61" s="1">
        <f t="shared" si="32"/>
        <v>3656.2731500469413</v>
      </c>
      <c r="BD61" s="1">
        <f t="shared" si="32"/>
        <v>268204.03736375761</v>
      </c>
      <c r="BE61" s="1">
        <f t="shared" si="32"/>
        <v>5534.9913880815984</v>
      </c>
      <c r="BF61" s="1">
        <f t="shared" si="32"/>
        <v>6309.5177650278092</v>
      </c>
      <c r="BG61" s="1">
        <f t="shared" si="32"/>
        <v>8414.7869733245116</v>
      </c>
      <c r="BH61" s="1">
        <f t="shared" si="32"/>
        <v>4533.9023179825335</v>
      </c>
      <c r="BI61" s="1">
        <f t="shared" si="32"/>
        <v>2547.7611681984044</v>
      </c>
      <c r="BJ61" s="1">
        <f t="shared" si="32"/>
        <v>4854.1923652421474</v>
      </c>
      <c r="BK61" s="1">
        <f t="shared" si="32"/>
        <v>388400.59515118919</v>
      </c>
      <c r="BL61" s="1">
        <f t="shared" si="32"/>
        <v>242265.47857493785</v>
      </c>
      <c r="BM61" s="1">
        <f t="shared" si="32"/>
        <v>146135.11657625125</v>
      </c>
      <c r="BN61" s="1">
        <f t="shared" si="32"/>
        <v>524.48755497437662</v>
      </c>
      <c r="BO61" s="1">
        <f t="shared" si="32"/>
        <v>255.44725849206301</v>
      </c>
      <c r="BP61" s="1">
        <f t="shared" si="32"/>
        <v>94467.674399436903</v>
      </c>
      <c r="BQ61" s="1">
        <f t="shared" si="32"/>
        <v>7129.0554179554911</v>
      </c>
      <c r="BR61" s="1">
        <f t="shared" si="32"/>
        <v>15641.296518751797</v>
      </c>
      <c r="BS61" s="1">
        <f t="shared" si="32"/>
        <v>2464.0372200325805</v>
      </c>
      <c r="BT61" s="1">
        <f t="shared" si="32"/>
        <v>2247.7940855504394</v>
      </c>
      <c r="BU61" s="1">
        <f t="shared" si="32"/>
        <v>38981.493380941676</v>
      </c>
      <c r="BV61" s="1">
        <f t="shared" si="32"/>
        <v>21540.882390370927</v>
      </c>
      <c r="BW61" s="1">
        <f t="shared" si="32"/>
        <v>11169.855564997288</v>
      </c>
      <c r="BX61" s="1">
        <f t="shared" si="32"/>
        <v>32014.728003386281</v>
      </c>
      <c r="BY61" s="1">
        <f t="shared" si="32"/>
        <v>1518.1840425149635</v>
      </c>
      <c r="BZ61" s="1">
        <f t="shared" si="32"/>
        <v>561155.06577290723</v>
      </c>
      <c r="CA61" s="1">
        <f t="shared" si="32"/>
        <v>78222.041498895895</v>
      </c>
      <c r="CB61" s="1">
        <f t="shared" si="32"/>
        <v>1837.1448283271995</v>
      </c>
      <c r="CC61" s="1">
        <f t="shared" si="32"/>
        <v>29624.737662750202</v>
      </c>
      <c r="CD61" s="1">
        <f t="shared" si="32"/>
        <v>81212.79554418083</v>
      </c>
      <c r="CE61" s="1">
        <f t="shared" si="32"/>
        <v>86.594830484100328</v>
      </c>
      <c r="CF61" s="1">
        <f>SUM(CF3:CF58)</f>
        <v>51304.029822182456</v>
      </c>
      <c r="CG61" s="1">
        <f>SUM(CG3:CG58)</f>
        <v>765606.59880575771</v>
      </c>
      <c r="CH61" s="1">
        <f>SUM(CH3:CH58)</f>
        <v>44883.256430883572</v>
      </c>
      <c r="CI61" s="1"/>
      <c r="CJ61" s="94"/>
      <c r="CK61" s="94"/>
      <c r="CL61" s="69">
        <f>+(AE61-B61)/B61</f>
        <v>-2.8078199731024541E-3</v>
      </c>
      <c r="CM61" s="69">
        <f>+(AU61-C61)/C61</f>
        <v>-4.5359111766492682E-3</v>
      </c>
      <c r="CN61" s="69">
        <f>+(AZ61-D61)/D61</f>
        <v>-1.2596628878488515E-2</v>
      </c>
      <c r="CO61" s="69">
        <f t="shared" ref="CO61:CP63" si="33">+(BK61-E61)/E61</f>
        <v>-4.2584786497104352E-3</v>
      </c>
      <c r="CP61" s="69">
        <f t="shared" si="33"/>
        <v>-5.4841549877495122E-3</v>
      </c>
      <c r="CQ61" s="69">
        <f>+(BZ61-G61)/G61</f>
        <v>-4.963131780567862E-3</v>
      </c>
      <c r="CR61" s="69">
        <f>+(CG61-H61)/H61</f>
        <v>-5.115910012196679E-3</v>
      </c>
      <c r="CS61" s="69">
        <f>+(AD61-K61)/K61</f>
        <v>-0.50000896250946469</v>
      </c>
      <c r="CT61" s="62">
        <f t="shared" ref="CT61:CU63" si="34">+(AL61-L61)/L61</f>
        <v>0.95789087757142322</v>
      </c>
      <c r="CU61" s="69">
        <f t="shared" si="34"/>
        <v>-0.50235187334721465</v>
      </c>
      <c r="CV61" s="62">
        <f>+(AS61-N61)/N61</f>
        <v>-0.53042172929874476</v>
      </c>
      <c r="CW61" s="69">
        <f>+(V61-O61)/O61</f>
        <v>-9.9532873768103276E-4</v>
      </c>
      <c r="CX61" s="69">
        <f>+(AB61-P61)/P61</f>
        <v>-2.6115922622337502E-3</v>
      </c>
      <c r="CY61" s="62">
        <f>+(AT61-Q61)/Q61</f>
        <v>-0.20773175978008859</v>
      </c>
    </row>
    <row r="62" spans="1:103">
      <c r="A62" s="94" t="s">
        <v>217</v>
      </c>
      <c r="B62" s="76">
        <f t="shared" ref="B62" si="35">SUM(B2:B54)</f>
        <v>1378770.5268969114</v>
      </c>
      <c r="C62" s="76">
        <f t="shared" ref="C62:Q62" si="36">SUM(C2:C54)</f>
        <v>60792.594722719048</v>
      </c>
      <c r="D62" s="76">
        <f t="shared" si="36"/>
        <v>894992.51991123625</v>
      </c>
      <c r="E62" s="76">
        <f t="shared" si="36"/>
        <v>388475.30154126236</v>
      </c>
      <c r="F62" s="76">
        <f t="shared" si="36"/>
        <v>242514.56384682082</v>
      </c>
      <c r="G62" s="76">
        <f t="shared" si="36"/>
        <v>561234.33327998256</v>
      </c>
      <c r="H62" s="76">
        <f t="shared" si="36"/>
        <v>766021.01981858339</v>
      </c>
      <c r="I62" s="76">
        <f t="shared" si="36"/>
        <v>5440.5665324828979</v>
      </c>
      <c r="J62" s="76">
        <f t="shared" si="36"/>
        <v>3061.4233637873717</v>
      </c>
      <c r="K62" s="76">
        <f t="shared" si="36"/>
        <v>5192.6853943514907</v>
      </c>
      <c r="L62" s="76">
        <f t="shared" si="36"/>
        <v>6580.8180692809519</v>
      </c>
      <c r="M62" s="76">
        <f t="shared" si="36"/>
        <v>33100.901087271428</v>
      </c>
      <c r="N62" s="76">
        <f t="shared" si="36"/>
        <v>52138.292011063408</v>
      </c>
      <c r="O62" s="76">
        <f t="shared" si="36"/>
        <v>944.28611620531569</v>
      </c>
      <c r="P62" s="76">
        <f t="shared" si="36"/>
        <v>641.4042938711915</v>
      </c>
      <c r="Q62" s="72">
        <f t="shared" si="36"/>
        <v>878.00662699672</v>
      </c>
      <c r="R62" s="94"/>
      <c r="S62" s="94"/>
      <c r="T62" s="76">
        <f t="shared" ref="T62:CE62" si="37">SUM(T2:T54)</f>
        <v>1147.340413856009</v>
      </c>
      <c r="U62" s="76">
        <f t="shared" si="37"/>
        <v>18547.77095494718</v>
      </c>
      <c r="V62" s="76">
        <f t="shared" si="37"/>
        <v>944.2071383160885</v>
      </c>
      <c r="W62" s="76">
        <f t="shared" si="37"/>
        <v>4904.9256982208199</v>
      </c>
      <c r="X62" s="76">
        <f t="shared" si="37"/>
        <v>4236.0595053282941</v>
      </c>
      <c r="Y62" s="76">
        <f t="shared" si="37"/>
        <v>3656.674934374857</v>
      </c>
      <c r="Z62" s="76">
        <f t="shared" si="37"/>
        <v>8505.9777881090995</v>
      </c>
      <c r="AA62" s="76">
        <f t="shared" si="37"/>
        <v>23495.965591632983</v>
      </c>
      <c r="AB62" s="76">
        <f t="shared" si="37"/>
        <v>641.39042309240801</v>
      </c>
      <c r="AC62" s="76">
        <f t="shared" si="37"/>
        <v>1192431.0193369845</v>
      </c>
      <c r="AD62" s="76">
        <f t="shared" si="37"/>
        <v>2596.3417411666519</v>
      </c>
      <c r="AE62" s="76">
        <f t="shared" si="37"/>
        <v>1378158.5202419125</v>
      </c>
      <c r="AF62" s="76">
        <f t="shared" si="37"/>
        <v>18359.963379066568</v>
      </c>
      <c r="AG62" s="76">
        <f t="shared" si="37"/>
        <v>21951.324212089203</v>
      </c>
      <c r="AH62" s="76">
        <f t="shared" si="37"/>
        <v>3165.2781430351488</v>
      </c>
      <c r="AI62" s="76">
        <f t="shared" si="37"/>
        <v>59281.444040948933</v>
      </c>
      <c r="AJ62" s="76">
        <f t="shared" si="37"/>
        <v>541.75869070400142</v>
      </c>
      <c r="AK62" s="76">
        <f t="shared" si="37"/>
        <v>12899.855083318187</v>
      </c>
      <c r="AL62" s="76">
        <f t="shared" si="37"/>
        <v>12899.855083318187</v>
      </c>
      <c r="AM62" s="76">
        <f t="shared" si="37"/>
        <v>16544.63115621372</v>
      </c>
      <c r="AN62" s="76">
        <f t="shared" si="37"/>
        <v>0.32019176242993436</v>
      </c>
      <c r="AO62" s="76">
        <f t="shared" si="37"/>
        <v>18711.254544937208</v>
      </c>
      <c r="AP62" s="76">
        <f t="shared" si="37"/>
        <v>727.2260891045255</v>
      </c>
      <c r="AQ62" s="76">
        <f t="shared" si="37"/>
        <v>45016.010951987904</v>
      </c>
      <c r="AR62" s="76">
        <f t="shared" si="37"/>
        <v>9603.8016836038096</v>
      </c>
      <c r="AS62" s="76">
        <f t="shared" si="37"/>
        <v>24527.317521984078</v>
      </c>
      <c r="AT62" s="76">
        <f t="shared" si="37"/>
        <v>710.43651351670167</v>
      </c>
      <c r="AU62" s="76">
        <f t="shared" si="37"/>
        <v>60772.209808937354</v>
      </c>
      <c r="AV62" s="76">
        <f t="shared" si="37"/>
        <v>0</v>
      </c>
      <c r="AW62" s="76">
        <f t="shared" si="37"/>
        <v>822950.53291509289</v>
      </c>
      <c r="AX62" s="76">
        <f t="shared" si="37"/>
        <v>805250.18967196951</v>
      </c>
      <c r="AY62" s="76">
        <f t="shared" si="37"/>
        <v>89471.881451502471</v>
      </c>
      <c r="AZ62" s="76">
        <f t="shared" si="37"/>
        <v>894722.39131523436</v>
      </c>
      <c r="BA62" s="76">
        <f t="shared" si="37"/>
        <v>15.682640142135186</v>
      </c>
      <c r="BB62" s="76">
        <f t="shared" si="37"/>
        <v>22679.87155315022</v>
      </c>
      <c r="BC62" s="76">
        <f t="shared" si="37"/>
        <v>3655.4270220796579</v>
      </c>
      <c r="BD62" s="76">
        <f t="shared" si="37"/>
        <v>268203.63433153607</v>
      </c>
      <c r="BE62" s="76">
        <f t="shared" si="37"/>
        <v>5534.7921042750977</v>
      </c>
      <c r="BF62" s="76">
        <f t="shared" si="37"/>
        <v>6309.4893351584878</v>
      </c>
      <c r="BG62" s="76">
        <f t="shared" si="37"/>
        <v>8414.2789659169812</v>
      </c>
      <c r="BH62" s="76">
        <f t="shared" si="37"/>
        <v>4533.5925165087438</v>
      </c>
      <c r="BI62" s="76">
        <f t="shared" si="37"/>
        <v>2547.7519644229892</v>
      </c>
      <c r="BJ62" s="76">
        <f t="shared" si="37"/>
        <v>4854.0448827330674</v>
      </c>
      <c r="BK62" s="76">
        <f t="shared" si="37"/>
        <v>388358.67134781665</v>
      </c>
      <c r="BL62" s="76">
        <f t="shared" si="37"/>
        <v>242254.28075314572</v>
      </c>
      <c r="BM62" s="76">
        <f t="shared" si="37"/>
        <v>146104.39059467087</v>
      </c>
      <c r="BN62" s="76">
        <f t="shared" si="37"/>
        <v>524.4442810996984</v>
      </c>
      <c r="BO62" s="76">
        <f t="shared" si="37"/>
        <v>255.43366284839607</v>
      </c>
      <c r="BP62" s="76">
        <f t="shared" si="37"/>
        <v>94460.862399899866</v>
      </c>
      <c r="BQ62" s="76">
        <f t="shared" si="37"/>
        <v>7129.0030902715016</v>
      </c>
      <c r="BR62" s="76">
        <f t="shared" si="37"/>
        <v>15641.266098321565</v>
      </c>
      <c r="BS62" s="76">
        <f t="shared" si="37"/>
        <v>2464.037214118131</v>
      </c>
      <c r="BT62" s="76">
        <f t="shared" si="37"/>
        <v>2247.7877925980647</v>
      </c>
      <c r="BU62" s="76">
        <f t="shared" si="37"/>
        <v>38981.374079410016</v>
      </c>
      <c r="BV62" s="76">
        <f t="shared" si="37"/>
        <v>21540.879965079992</v>
      </c>
      <c r="BW62" s="76">
        <f t="shared" si="37"/>
        <v>11167.857895503194</v>
      </c>
      <c r="BX62" s="76">
        <f t="shared" si="37"/>
        <v>32014.678531911333</v>
      </c>
      <c r="BY62" s="76">
        <f t="shared" si="37"/>
        <v>1518.1589160688693</v>
      </c>
      <c r="BZ62" s="76">
        <f t="shared" si="37"/>
        <v>561155.00737244252</v>
      </c>
      <c r="CA62" s="76">
        <f t="shared" si="37"/>
        <v>78222.041345372563</v>
      </c>
      <c r="CB62" s="76">
        <f t="shared" si="37"/>
        <v>1837.1448128271609</v>
      </c>
      <c r="CC62" s="76">
        <f t="shared" si="37"/>
        <v>29624.737662750202</v>
      </c>
      <c r="CD62" s="76">
        <f t="shared" si="37"/>
        <v>81212.795504625945</v>
      </c>
      <c r="CE62" s="76">
        <f t="shared" si="37"/>
        <v>86.594830484100328</v>
      </c>
      <c r="CF62" s="76">
        <f>SUM(CF2:CF54)</f>
        <v>51304.029716006284</v>
      </c>
      <c r="CG62" s="76">
        <f t="shared" ref="CG62:CH62" si="38">SUM(CG2:CG54)</f>
        <v>765603.97100955294</v>
      </c>
      <c r="CH62" s="76">
        <f t="shared" si="38"/>
        <v>44883.256399150749</v>
      </c>
      <c r="CI62" s="76"/>
      <c r="CJ62" s="94"/>
      <c r="CK62" s="94"/>
      <c r="CL62" s="69">
        <f>+(AE62-B62)/B62</f>
        <v>-4.4387854473244397E-4</v>
      </c>
      <c r="CM62" s="69">
        <f>+(AU62-C62)/C62</f>
        <v>-3.3531902815913311E-4</v>
      </c>
      <c r="CN62" s="69">
        <f>+(AZ62-D62)/D62</f>
        <v>-3.0182218285877699E-4</v>
      </c>
      <c r="CO62" s="69">
        <f t="shared" si="33"/>
        <v>-3.0022550464080689E-4</v>
      </c>
      <c r="CP62" s="69">
        <f t="shared" si="33"/>
        <v>-1.0732678876947787E-3</v>
      </c>
      <c r="CQ62" s="69">
        <f>+(BZ62-G62)/G62</f>
        <v>-1.4134186530685515E-4</v>
      </c>
      <c r="CR62" s="69">
        <f>+(CG62-H62)/H62</f>
        <v>-5.4443520248205729E-4</v>
      </c>
      <c r="CS62" s="69">
        <f>+(AD62-K62)/K62</f>
        <v>-0.50000018410687741</v>
      </c>
      <c r="CT62" s="62">
        <f t="shared" si="34"/>
        <v>0.96022059073997157</v>
      </c>
      <c r="CU62" s="69">
        <f t="shared" si="34"/>
        <v>-0.50017580752278168</v>
      </c>
      <c r="CV62" s="62">
        <f>+(AS62-N62)/N62</f>
        <v>-0.52957190241714214</v>
      </c>
      <c r="CW62" s="69">
        <f>+(V62-O62)/O62</f>
        <v>-8.3637668575037711E-5</v>
      </c>
      <c r="CX62" s="69">
        <f>+(AB62-P62)/P62</f>
        <v>-2.1625640670048592E-5</v>
      </c>
      <c r="CY62" s="62">
        <f>+(AT62-Q62)/Q62</f>
        <v>-0.1908529028456232</v>
      </c>
    </row>
    <row r="63" spans="1:103">
      <c r="A63" s="94" t="s">
        <v>340</v>
      </c>
      <c r="B63" s="76">
        <f t="shared" ref="B63" si="39">+B3+B5+B8+B9+B11+B12+B14+B15+B16+B17+B18+B19+B20+B21+B22+B23+B24+B25+B26+B28+B30+B31+B33+B34+B35+B36+B37+B39+B40+B41+B42+B43+B44+B46+B47+B49+B50+B10</f>
        <v>1204375.0466799391</v>
      </c>
      <c r="C63" s="76">
        <f t="shared" ref="C63:Q63" si="40">+C3+C5+C8+C9+C11+C12+C14+C15+C16+C17+C18+C19+C20+C21+C22+C23+C24+C25+C26+C28+C30+C31+C33+C34+C35+C36+C37+C39+C40+C41+C42+C43+C44+C46+C47+C49+C50+C10</f>
        <v>52317.118179453231</v>
      </c>
      <c r="D63" s="76">
        <f t="shared" si="40"/>
        <v>744149.27664388239</v>
      </c>
      <c r="E63" s="76">
        <f t="shared" si="40"/>
        <v>292624.15711473353</v>
      </c>
      <c r="F63" s="76">
        <f t="shared" si="40"/>
        <v>202817.12951842413</v>
      </c>
      <c r="G63" s="76">
        <f t="shared" si="40"/>
        <v>512000.08666762442</v>
      </c>
      <c r="H63" s="76">
        <f t="shared" si="40"/>
        <v>672458.02689533087</v>
      </c>
      <c r="I63" s="76">
        <f t="shared" si="40"/>
        <v>4747.0960614596088</v>
      </c>
      <c r="J63" s="76">
        <f t="shared" si="40"/>
        <v>2600.8581060405263</v>
      </c>
      <c r="K63" s="76">
        <f t="shared" si="40"/>
        <v>1855.4363903092069</v>
      </c>
      <c r="L63" s="76">
        <f t="shared" si="40"/>
        <v>5672.3960116191174</v>
      </c>
      <c r="M63" s="76">
        <f t="shared" si="40"/>
        <v>28915.291360928637</v>
      </c>
      <c r="N63" s="76">
        <f t="shared" si="40"/>
        <v>48333.367006852968</v>
      </c>
      <c r="O63" s="76">
        <f t="shared" si="40"/>
        <v>837.83327600766427</v>
      </c>
      <c r="P63" s="76">
        <f t="shared" si="40"/>
        <v>545.9987456127925</v>
      </c>
      <c r="Q63" s="76">
        <f t="shared" si="40"/>
        <v>835.54290709732345</v>
      </c>
      <c r="R63" s="94"/>
      <c r="S63" s="94"/>
      <c r="T63" s="76">
        <f t="shared" ref="T63:CE63" si="41">+T3+T5+T8+T9+T11+T12+T14+T15+T16+T17+T18+T19+T20+T21+T22+T23+T24+T25+T26+T28+T30+T31+T33+T34+T35+T36+T37+T39+T40+T41+T42+T43+T44+T46+T47+T49+T50+T10</f>
        <v>1048.5492914347722</v>
      </c>
      <c r="U63" s="76">
        <f t="shared" si="41"/>
        <v>17324.072057797388</v>
      </c>
      <c r="V63" s="76">
        <f t="shared" si="41"/>
        <v>837.76016118645464</v>
      </c>
      <c r="W63" s="76">
        <f t="shared" si="41"/>
        <v>4449.1237915002375</v>
      </c>
      <c r="X63" s="76">
        <f t="shared" si="41"/>
        <v>3804.157561891052</v>
      </c>
      <c r="Y63" s="76">
        <f t="shared" si="41"/>
        <v>3297.6970901591494</v>
      </c>
      <c r="Z63" s="76">
        <f t="shared" si="41"/>
        <v>7520.0703608700696</v>
      </c>
      <c r="AA63" s="76">
        <f t="shared" si="41"/>
        <v>19697.008685756118</v>
      </c>
      <c r="AB63" s="76">
        <f t="shared" si="41"/>
        <v>545.9863731793705</v>
      </c>
      <c r="AC63" s="76">
        <f t="shared" si="41"/>
        <v>777589.13400208915</v>
      </c>
      <c r="AD63" s="76">
        <f t="shared" si="41"/>
        <v>927.71985845273446</v>
      </c>
      <c r="AE63" s="76">
        <f t="shared" si="41"/>
        <v>1204250.0287924951</v>
      </c>
      <c r="AF63" s="76">
        <f t="shared" si="41"/>
        <v>16129.010924300501</v>
      </c>
      <c r="AG63" s="76">
        <f t="shared" si="41"/>
        <v>16290.002183071283</v>
      </c>
      <c r="AH63" s="76">
        <f t="shared" si="41"/>
        <v>2781.6461442491036</v>
      </c>
      <c r="AI63" s="76">
        <f t="shared" si="41"/>
        <v>55712.579512168006</v>
      </c>
      <c r="AJ63" s="76">
        <f t="shared" si="41"/>
        <v>482.82492681879012</v>
      </c>
      <c r="AK63" s="76">
        <f t="shared" si="41"/>
        <v>9467.5350369589942</v>
      </c>
      <c r="AL63" s="76">
        <f t="shared" si="41"/>
        <v>9467.5350369589942</v>
      </c>
      <c r="AM63" s="76">
        <f t="shared" si="41"/>
        <v>14452.106098665645</v>
      </c>
      <c r="AN63" s="76">
        <f t="shared" si="41"/>
        <v>0</v>
      </c>
      <c r="AO63" s="76">
        <f t="shared" si="41"/>
        <v>16175.697005367379</v>
      </c>
      <c r="AP63" s="76">
        <f t="shared" si="41"/>
        <v>652.35473458190279</v>
      </c>
      <c r="AQ63" s="76">
        <f t="shared" si="41"/>
        <v>41289.80164435703</v>
      </c>
      <c r="AR63" s="76">
        <f t="shared" si="41"/>
        <v>8949.2916346929906</v>
      </c>
      <c r="AS63" s="76">
        <f t="shared" si="41"/>
        <v>22565.550670404675</v>
      </c>
      <c r="AT63" s="76">
        <f t="shared" si="41"/>
        <v>635.50142294124828</v>
      </c>
      <c r="AU63" s="76">
        <f t="shared" si="41"/>
        <v>52300.580174894312</v>
      </c>
      <c r="AV63" s="76">
        <f t="shared" si="41"/>
        <v>0</v>
      </c>
      <c r="AW63" s="76">
        <f t="shared" si="41"/>
        <v>720733.11683132441</v>
      </c>
      <c r="AX63" s="76">
        <f t="shared" si="41"/>
        <v>669626.88103420939</v>
      </c>
      <c r="AY63" s="76">
        <f t="shared" si="41"/>
        <v>74402.969379711285</v>
      </c>
      <c r="AZ63" s="76">
        <f t="shared" si="41"/>
        <v>744029.85041392082</v>
      </c>
      <c r="BA63" s="76">
        <f t="shared" si="41"/>
        <v>14.543751115299411</v>
      </c>
      <c r="BB63" s="76">
        <f t="shared" si="41"/>
        <v>19782.503687012828</v>
      </c>
      <c r="BC63" s="76">
        <f t="shared" si="41"/>
        <v>2747.4624121705879</v>
      </c>
      <c r="BD63" s="76">
        <f t="shared" si="41"/>
        <v>228131.69604891399</v>
      </c>
      <c r="BE63" s="76">
        <f t="shared" si="41"/>
        <v>4380.4308394804439</v>
      </c>
      <c r="BF63" s="76">
        <f t="shared" si="41"/>
        <v>5738.9821335822953</v>
      </c>
      <c r="BG63" s="76">
        <f t="shared" si="41"/>
        <v>6976.3781609335456</v>
      </c>
      <c r="BH63" s="76">
        <f t="shared" si="41"/>
        <v>3966.3884521652617</v>
      </c>
      <c r="BI63" s="76">
        <f t="shared" si="41"/>
        <v>2067.1808865610146</v>
      </c>
      <c r="BJ63" s="76">
        <f t="shared" si="41"/>
        <v>4133.0161528793915</v>
      </c>
      <c r="BK63" s="76">
        <f t="shared" si="41"/>
        <v>292629.95137996925</v>
      </c>
      <c r="BL63" s="76">
        <f t="shared" si="41"/>
        <v>202608.21497631178</v>
      </c>
      <c r="BM63" s="76">
        <f t="shared" si="41"/>
        <v>90021.736403657414</v>
      </c>
      <c r="BN63" s="76">
        <f t="shared" si="41"/>
        <v>432.94045069142447</v>
      </c>
      <c r="BO63" s="76">
        <f t="shared" si="41"/>
        <v>230.21119545485342</v>
      </c>
      <c r="BP63" s="76">
        <f t="shared" si="41"/>
        <v>76285.0087574629</v>
      </c>
      <c r="BQ63" s="76">
        <f t="shared" si="41"/>
        <v>6169.1657832675874</v>
      </c>
      <c r="BR63" s="76">
        <f t="shared" si="41"/>
        <v>13595.445975609109</v>
      </c>
      <c r="BS63" s="76">
        <f t="shared" si="41"/>
        <v>2105.8016989087746</v>
      </c>
      <c r="BT63" s="76">
        <f t="shared" si="41"/>
        <v>1913.7838814684098</v>
      </c>
      <c r="BU63" s="76">
        <f t="shared" si="41"/>
        <v>33820.094489564617</v>
      </c>
      <c r="BV63" s="76">
        <f t="shared" si="41"/>
        <v>17434.711266951806</v>
      </c>
      <c r="BW63" s="76">
        <f t="shared" si="41"/>
        <v>8873.6271159816097</v>
      </c>
      <c r="BX63" s="76">
        <f t="shared" si="41"/>
        <v>27854.185873166698</v>
      </c>
      <c r="BY63" s="76">
        <f t="shared" si="41"/>
        <v>1318.1107169632367</v>
      </c>
      <c r="BZ63" s="76">
        <f t="shared" si="41"/>
        <v>511930.40920173784</v>
      </c>
      <c r="CA63" s="76">
        <f t="shared" si="41"/>
        <v>70847.460152673186</v>
      </c>
      <c r="CB63" s="76">
        <f t="shared" si="41"/>
        <v>1655.7066938474993</v>
      </c>
      <c r="CC63" s="76">
        <f t="shared" si="41"/>
        <v>26647.373395037179</v>
      </c>
      <c r="CD63" s="76">
        <f t="shared" si="41"/>
        <v>72422.96570368961</v>
      </c>
      <c r="CE63" s="76">
        <f t="shared" si="41"/>
        <v>79.552062588582885</v>
      </c>
      <c r="CF63" s="76">
        <f>+CF3+CF5+CF8+CF9+CF11+CF12+CF14+CF15+CF16+CF17+CF18+CF19+CF20+CF21+CF22+CF23+CF24+CF25+CF26+CF28+CF30+CF31+CF33+CF34+CF35+CF36+CF37+CF39+CF40+CF41+CF42+CF43+CF44+CF46+CF47+CF49+CF50+CF10</f>
        <v>46102.621059167963</v>
      </c>
      <c r="CG63" s="76">
        <f t="shared" ref="CG63:CH63" si="42">+CG3+CG5+CG8+CG9+CG11+CG12+CG14+CG15+CG16+CG17+CG18+CG19+CG20+CG21+CG22+CG23+CG24+CG25+CG26+CG28+CG30+CG31+CG33+CG34+CG35+CG36+CG37+CG39+CG40+CG41+CG42+CG43+CG44+CG46+CG47+CG49+CG50+CG10</f>
        <v>672100.19785827049</v>
      </c>
      <c r="CH63" s="76">
        <f t="shared" si="42"/>
        <v>40727.064044775863</v>
      </c>
      <c r="CI63" s="76"/>
      <c r="CJ63" s="94"/>
      <c r="CK63" s="94"/>
      <c r="CL63" s="69">
        <f>+(AE63-B63)/B63</f>
        <v>-1.0380311995722199E-4</v>
      </c>
      <c r="CM63" s="69">
        <f>+(AU63-C63)/C63</f>
        <v>-3.1611077089896189E-4</v>
      </c>
      <c r="CN63" s="69">
        <f>+(AZ63-D63)/D63</f>
        <v>-1.6048692609119865E-4</v>
      </c>
      <c r="CO63" s="69">
        <f t="shared" si="33"/>
        <v>1.9801048870494198E-5</v>
      </c>
      <c r="CP63" s="69">
        <f t="shared" si="33"/>
        <v>-1.0300635977267194E-3</v>
      </c>
      <c r="CQ63" s="69">
        <f>+(BZ63-G63)/G63</f>
        <v>-1.3608877752360361E-4</v>
      </c>
      <c r="CR63" s="69">
        <f>+(CG63-H63)/H63</f>
        <v>-5.3212099900485786E-4</v>
      </c>
      <c r="CS63" s="69">
        <f>+(AD63-K63)/K63</f>
        <v>-0.49999910355421523</v>
      </c>
      <c r="CT63" s="62">
        <f t="shared" si="34"/>
        <v>0.66905396195294897</v>
      </c>
      <c r="CU63" s="69">
        <f t="shared" si="34"/>
        <v>-0.50019157966383698</v>
      </c>
      <c r="CV63" s="62">
        <f>+(AS63-N63)/N63</f>
        <v>-0.53312686312118074</v>
      </c>
      <c r="CW63" s="69">
        <f>+(V63-O63)/O63</f>
        <v>-8.7266552073493692E-5</v>
      </c>
      <c r="CX63" s="69">
        <f>+(AB63-P63)/P63</f>
        <v>-2.2660186532325193E-5</v>
      </c>
      <c r="CY63" s="62">
        <f>+(AT63-Q63)/Q63</f>
        <v>-0.23941497493051483</v>
      </c>
    </row>
    <row r="64" spans="1:103">
      <c r="A64" s="94"/>
      <c r="B64" s="76"/>
      <c r="C64" s="94"/>
      <c r="D64" s="94"/>
      <c r="E64" s="94"/>
      <c r="F64" s="94"/>
      <c r="G64" s="94"/>
      <c r="H64" s="94"/>
      <c r="I64" s="71"/>
      <c r="J64" s="71"/>
      <c r="K64" s="94"/>
      <c r="L64" s="71"/>
      <c r="M64" s="94"/>
      <c r="N64" s="71"/>
      <c r="O64" s="73"/>
      <c r="P64" s="73"/>
      <c r="Q64" s="71"/>
      <c r="R64" s="94"/>
      <c r="S64" s="94"/>
      <c r="U64" s="94"/>
      <c r="V64" s="94"/>
      <c r="W64" s="76"/>
      <c r="X64" s="76"/>
      <c r="Y64" s="76"/>
      <c r="AA64" s="76"/>
      <c r="AC64" s="76"/>
      <c r="AD64" s="76"/>
      <c r="AE64" s="76"/>
      <c r="AF64" s="76"/>
      <c r="AG64" s="76"/>
      <c r="AH64" s="76"/>
      <c r="AI64" s="76"/>
      <c r="AK64" s="76"/>
      <c r="AL64" s="76"/>
      <c r="AM64" s="76"/>
      <c r="AN64" s="76"/>
      <c r="AO64" s="76"/>
      <c r="AP64" s="76"/>
      <c r="AR64" s="76"/>
      <c r="AS64" s="76"/>
      <c r="AT64" s="76"/>
      <c r="AU64" s="76"/>
      <c r="AV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F64" s="76"/>
      <c r="CG64" s="76"/>
      <c r="CH64" s="76"/>
      <c r="CI64" s="76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71"/>
      <c r="CU64" s="94"/>
      <c r="CV64" s="71"/>
      <c r="CW64" s="94"/>
      <c r="CX64" s="94"/>
      <c r="CY64" s="71"/>
    </row>
    <row r="66" spans="2:17"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71"/>
      <c r="O66" s="73"/>
      <c r="P66" s="73"/>
      <c r="Q66" s="71"/>
    </row>
    <row r="67" spans="2:17"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71"/>
      <c r="O67" s="73"/>
      <c r="P67" s="73"/>
      <c r="Q67" s="71"/>
    </row>
    <row r="68" spans="2:17"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71"/>
      <c r="O68" s="73"/>
      <c r="P68" s="73"/>
      <c r="Q68" s="71"/>
    </row>
    <row r="69" spans="2:17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4"/>
      <c r="P69" s="74"/>
      <c r="Q69" s="72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Z71"/>
  <sheetViews>
    <sheetView zoomScale="85" zoomScaleNormal="85" workbookViewId="0">
      <pane xSplit="1" ySplit="2" topLeftCell="B36" activePane="bottomRight" state="frozen"/>
      <selection pane="bottomRight" activeCell="D61" sqref="D61"/>
      <selection pane="bottomLeft" activeCell="A3" sqref="A3"/>
      <selection pane="topRight" activeCell="B1" sqref="B1"/>
    </sheetView>
  </sheetViews>
  <sheetFormatPr defaultColWidth="9.140625" defaultRowHeight="15"/>
  <cols>
    <col min="1" max="1" width="19" style="22" customWidth="1"/>
    <col min="2" max="5" width="9.140625" style="22"/>
    <col min="6" max="6" width="9.7109375" style="22" customWidth="1"/>
    <col min="7" max="7" width="10.5703125" style="22" customWidth="1"/>
    <col min="8" max="8" width="9.140625" style="22"/>
    <col min="9" max="9" width="10.42578125" style="42" customWidth="1"/>
    <col min="10" max="10" width="9.7109375" style="42" customWidth="1"/>
    <col min="11" max="11" width="9.140625" style="22"/>
    <col min="12" max="12" width="11.42578125" style="42" customWidth="1"/>
    <col min="13" max="13" width="9.140625" style="22"/>
    <col min="14" max="14" width="11.5703125" style="42" customWidth="1"/>
    <col min="15" max="17" width="9" style="22" customWidth="1"/>
    <col min="18" max="18" width="9.140625" style="22"/>
    <col min="19" max="19" width="15" style="22" bestFit="1" customWidth="1"/>
    <col min="20" max="20" width="5.42578125" style="76" bestFit="1" customWidth="1"/>
    <col min="21" max="21" width="5.42578125" style="20" bestFit="1" customWidth="1"/>
    <col min="22" max="22" width="9.7109375" style="76" bestFit="1" customWidth="1"/>
    <col min="23" max="23" width="5.5703125" style="20" bestFit="1" customWidth="1"/>
    <col min="24" max="24" width="14.5703125" style="20" bestFit="1" customWidth="1"/>
    <col min="25" max="25" width="5.5703125" style="20" bestFit="1" customWidth="1"/>
    <col min="26" max="26" width="5.5703125" style="76" customWidth="1"/>
    <col min="27" max="27" width="5.7109375" style="20" bestFit="1" customWidth="1"/>
    <col min="28" max="28" width="12.85546875" style="76" bestFit="1" customWidth="1"/>
    <col min="29" max="29" width="7.7109375" style="20" bestFit="1" customWidth="1"/>
    <col min="30" max="30" width="4" style="20" bestFit="1" customWidth="1"/>
    <col min="31" max="31" width="7.7109375" style="20" bestFit="1" customWidth="1"/>
    <col min="32" max="32" width="5.7109375" style="20" bestFit="1" customWidth="1"/>
    <col min="33" max="33" width="7.7109375" style="20" bestFit="1" customWidth="1"/>
    <col min="34" max="34" width="5.7109375" style="20" bestFit="1" customWidth="1"/>
    <col min="35" max="35" width="5.85546875" style="20" bestFit="1" customWidth="1"/>
    <col min="36" max="36" width="5.85546875" style="76" customWidth="1"/>
    <col min="37" max="37" width="6.42578125" style="20" bestFit="1" customWidth="1"/>
    <col min="38" max="38" width="15.42578125" style="20" bestFit="1" customWidth="1"/>
    <col min="39" max="39" width="4.28515625" style="20" bestFit="1" customWidth="1"/>
    <col min="40" max="40" width="6.5703125" style="20" bestFit="1" customWidth="1"/>
    <col min="41" max="41" width="5.7109375" style="20" bestFit="1" customWidth="1"/>
    <col min="42" max="42" width="5.140625" style="20" bestFit="1" customWidth="1"/>
    <col min="43" max="43" width="5.140625" style="76" customWidth="1"/>
    <col min="44" max="44" width="4.140625" style="20" bestFit="1" customWidth="1"/>
    <col min="45" max="45" width="6.5703125" style="20" bestFit="1" customWidth="1"/>
    <col min="46" max="46" width="6.140625" style="20" bestFit="1" customWidth="1"/>
    <col min="47" max="47" width="4.85546875" style="20" bestFit="1" customWidth="1"/>
    <col min="48" max="48" width="10" style="20" bestFit="1" customWidth="1"/>
    <col min="49" max="49" width="10" style="76" customWidth="1"/>
    <col min="50" max="50" width="7.7109375" style="20" bestFit="1" customWidth="1"/>
    <col min="51" max="51" width="6.7109375" style="20" bestFit="1" customWidth="1"/>
    <col min="52" max="52" width="7.7109375" style="20" bestFit="1" customWidth="1"/>
    <col min="53" max="53" width="6" style="20" bestFit="1" customWidth="1"/>
    <col min="54" max="54" width="5.7109375" style="20" bestFit="1" customWidth="1"/>
    <col min="55" max="55" width="4.28515625" style="20" bestFit="1" customWidth="1"/>
    <col min="56" max="56" width="7.7109375" style="20" bestFit="1" customWidth="1"/>
    <col min="57" max="57" width="4.5703125" style="20" bestFit="1" customWidth="1"/>
    <col min="58" max="58" width="4.140625" style="20" bestFit="1" customWidth="1"/>
    <col min="59" max="59" width="5.7109375" style="20" bestFit="1" customWidth="1"/>
    <col min="60" max="60" width="4.140625" style="20" bestFit="1" customWidth="1"/>
    <col min="61" max="61" width="5.85546875" style="20" bestFit="1" customWidth="1"/>
    <col min="62" max="62" width="3.28515625" style="20" bestFit="1" customWidth="1"/>
    <col min="63" max="63" width="6.7109375" style="20" bestFit="1" customWidth="1"/>
    <col min="64" max="64" width="6.85546875" style="20" bestFit="1" customWidth="1"/>
    <col min="65" max="65" width="5" style="20" bestFit="1" customWidth="1"/>
    <col min="66" max="66" width="5.140625" style="20" bestFit="1" customWidth="1"/>
    <col min="67" max="67" width="5.28515625" style="20" bestFit="1" customWidth="1"/>
    <col min="68" max="68" width="8.7109375" style="20" bestFit="1" customWidth="1"/>
    <col min="69" max="69" width="4.85546875" style="20" bestFit="1" customWidth="1"/>
    <col min="70" max="70" width="7.85546875" style="20" bestFit="1" customWidth="1"/>
    <col min="71" max="71" width="5.85546875" style="20" bestFit="1" customWidth="1"/>
    <col min="72" max="72" width="6" style="20" bestFit="1" customWidth="1"/>
    <col min="73" max="73" width="5.7109375" style="20" bestFit="1" customWidth="1"/>
    <col min="74" max="74" width="6.7109375" style="20" bestFit="1" customWidth="1"/>
    <col min="75" max="75" width="3.85546875" style="20" bestFit="1" customWidth="1"/>
    <col min="76" max="76" width="5.5703125" style="20" bestFit="1" customWidth="1"/>
    <col min="77" max="77" width="4.140625" style="20" bestFit="1" customWidth="1"/>
    <col min="78" max="78" width="6.7109375" style="20" bestFit="1" customWidth="1"/>
    <col min="79" max="79" width="8" style="20" bestFit="1" customWidth="1"/>
    <col min="80" max="81" width="5.28515625" style="20" bestFit="1" customWidth="1"/>
    <col min="82" max="82" width="5.7109375" style="20" bestFit="1" customWidth="1"/>
    <col min="83" max="83" width="5.7109375" style="76" customWidth="1"/>
    <col min="84" max="84" width="5.7109375" style="20" bestFit="1" customWidth="1"/>
    <col min="85" max="85" width="9.140625" style="20" bestFit="1" customWidth="1"/>
    <col min="86" max="86" width="7.140625" style="20" bestFit="1" customWidth="1"/>
    <col min="87" max="87" width="9.140625" style="22"/>
    <col min="88" max="88" width="9.140625" style="94"/>
    <col min="89" max="95" width="9.140625" style="22"/>
    <col min="96" max="97" width="9" style="42" customWidth="1"/>
    <col min="98" max="98" width="9" style="22" customWidth="1"/>
    <col min="99" max="99" width="9" style="42" customWidth="1"/>
    <col min="100" max="100" width="9" style="22" customWidth="1"/>
    <col min="101" max="101" width="9" style="42" customWidth="1"/>
    <col min="102" max="103" width="9" style="22" customWidth="1"/>
    <col min="104" max="104" width="9" style="42" customWidth="1"/>
    <col min="105" max="16384" width="9.140625" style="22"/>
  </cols>
  <sheetData>
    <row r="1" spans="1:104">
      <c r="A1" s="94"/>
      <c r="B1" s="94" t="s">
        <v>313</v>
      </c>
      <c r="C1" s="94"/>
      <c r="D1" s="94"/>
      <c r="E1" s="94"/>
      <c r="F1" s="94"/>
      <c r="G1" s="94"/>
      <c r="H1" s="94"/>
      <c r="I1" s="71"/>
      <c r="J1" s="71"/>
      <c r="K1" s="94"/>
      <c r="L1" s="71"/>
      <c r="M1" s="94"/>
      <c r="N1" s="71"/>
      <c r="O1" s="94"/>
      <c r="P1" s="94"/>
      <c r="Q1" s="94"/>
      <c r="R1" s="94"/>
      <c r="S1" s="94" t="s">
        <v>362</v>
      </c>
      <c r="U1" s="76"/>
      <c r="W1" s="76"/>
      <c r="X1" s="76"/>
      <c r="Y1" s="76"/>
      <c r="AA1" s="76"/>
      <c r="AC1" s="76"/>
      <c r="AD1" s="76"/>
      <c r="AE1" s="76"/>
      <c r="AF1" s="76"/>
      <c r="AG1" s="76"/>
      <c r="AH1" s="76"/>
      <c r="AI1" s="76"/>
      <c r="AK1" s="76"/>
      <c r="AL1" s="76"/>
      <c r="AM1" s="76"/>
      <c r="AN1" s="76"/>
      <c r="AO1" s="76"/>
      <c r="AP1" s="76"/>
      <c r="AR1" s="76"/>
      <c r="AS1" s="76"/>
      <c r="AT1" s="76"/>
      <c r="AU1" s="76"/>
      <c r="AV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F1" s="76"/>
      <c r="CG1" s="76"/>
      <c r="CH1" s="76"/>
      <c r="CI1" s="94"/>
      <c r="CK1" s="94" t="s">
        <v>526</v>
      </c>
      <c r="CL1" s="94"/>
      <c r="CM1" s="94"/>
      <c r="CN1" s="94"/>
      <c r="CO1" s="94"/>
      <c r="CP1" s="94"/>
      <c r="CQ1" s="94"/>
      <c r="CR1" s="71"/>
      <c r="CS1" s="71"/>
      <c r="CT1" s="94"/>
      <c r="CU1" s="71"/>
      <c r="CV1" s="94"/>
      <c r="CW1" s="71"/>
      <c r="CX1" s="94"/>
      <c r="CY1" s="94"/>
      <c r="CZ1" s="71"/>
    </row>
    <row r="2" spans="1:104">
      <c r="A2" s="94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72" t="s">
        <v>317</v>
      </c>
      <c r="J2" s="72" t="s">
        <v>318</v>
      </c>
      <c r="K2" s="76" t="s">
        <v>400</v>
      </c>
      <c r="L2" s="72" t="s">
        <v>319</v>
      </c>
      <c r="M2" s="76" t="s">
        <v>67</v>
      </c>
      <c r="N2" s="72" t="s">
        <v>320</v>
      </c>
      <c r="O2" s="76" t="s">
        <v>321</v>
      </c>
      <c r="P2" s="76" t="s">
        <v>322</v>
      </c>
      <c r="Q2" s="72" t="s">
        <v>323</v>
      </c>
      <c r="R2" s="94"/>
      <c r="S2" s="94" t="s">
        <v>324</v>
      </c>
      <c r="T2" s="76" t="s">
        <v>325</v>
      </c>
      <c r="U2" s="76" t="s">
        <v>35</v>
      </c>
      <c r="V2" s="76" t="s">
        <v>37</v>
      </c>
      <c r="W2" s="76" t="s">
        <v>39</v>
      </c>
      <c r="X2" s="76" t="s">
        <v>41</v>
      </c>
      <c r="Y2" s="76" t="s">
        <v>43</v>
      </c>
      <c r="Z2" s="76" t="s">
        <v>326</v>
      </c>
      <c r="AA2" s="76" t="s">
        <v>45</v>
      </c>
      <c r="AB2" s="76" t="s">
        <v>47</v>
      </c>
      <c r="AC2" s="94" t="s">
        <v>49</v>
      </c>
      <c r="AD2" s="76" t="s">
        <v>51</v>
      </c>
      <c r="AE2" s="76" t="s">
        <v>53</v>
      </c>
      <c r="AF2" s="76" t="s">
        <v>55</v>
      </c>
      <c r="AG2" s="76" t="s">
        <v>57</v>
      </c>
      <c r="AH2" s="76" t="s">
        <v>59</v>
      </c>
      <c r="AI2" s="76" t="s">
        <v>61</v>
      </c>
      <c r="AJ2" s="76" t="s">
        <v>327</v>
      </c>
      <c r="AK2" s="76" t="s">
        <v>63</v>
      </c>
      <c r="AL2" s="76" t="s">
        <v>65</v>
      </c>
      <c r="AM2" s="76" t="s">
        <v>67</v>
      </c>
      <c r="AN2" s="76" t="s">
        <v>69</v>
      </c>
      <c r="AO2" s="76" t="s">
        <v>71</v>
      </c>
      <c r="AP2" s="76" t="s">
        <v>73</v>
      </c>
      <c r="AQ2" s="76" t="s">
        <v>328</v>
      </c>
      <c r="AR2" s="76" t="s">
        <v>75</v>
      </c>
      <c r="AS2" s="76" t="s">
        <v>77</v>
      </c>
      <c r="AT2" s="76" t="s">
        <v>79</v>
      </c>
      <c r="AU2" s="76" t="s">
        <v>81</v>
      </c>
      <c r="AV2" s="76" t="s">
        <v>83</v>
      </c>
      <c r="AW2" s="76" t="s">
        <v>329</v>
      </c>
      <c r="AX2" s="76" t="s">
        <v>85</v>
      </c>
      <c r="AY2" s="76" t="s">
        <v>87</v>
      </c>
      <c r="AZ2" s="76" t="s">
        <v>161</v>
      </c>
      <c r="BA2" s="76" t="s">
        <v>91</v>
      </c>
      <c r="BB2" s="76" t="s">
        <v>93</v>
      </c>
      <c r="BC2" s="76" t="s">
        <v>95</v>
      </c>
      <c r="BD2" s="76" t="s">
        <v>97</v>
      </c>
      <c r="BE2" s="76" t="s">
        <v>99</v>
      </c>
      <c r="BF2" s="76" t="s">
        <v>101</v>
      </c>
      <c r="BG2" s="76" t="s">
        <v>103</v>
      </c>
      <c r="BH2" s="76" t="s">
        <v>105</v>
      </c>
      <c r="BI2" s="76" t="s">
        <v>107</v>
      </c>
      <c r="BJ2" s="76" t="s">
        <v>109</v>
      </c>
      <c r="BK2" s="76" t="s">
        <v>162</v>
      </c>
      <c r="BL2" s="76" t="s">
        <v>163</v>
      </c>
      <c r="BM2" s="76" t="s">
        <v>111</v>
      </c>
      <c r="BN2" s="76" t="s">
        <v>113</v>
      </c>
      <c r="BO2" s="76" t="s">
        <v>115</v>
      </c>
      <c r="BP2" s="76" t="s">
        <v>117</v>
      </c>
      <c r="BQ2" s="76" t="s">
        <v>119</v>
      </c>
      <c r="BR2" s="76" t="s">
        <v>121</v>
      </c>
      <c r="BS2" s="76" t="s">
        <v>123</v>
      </c>
      <c r="BT2" s="76" t="s">
        <v>125</v>
      </c>
      <c r="BU2" s="76" t="s">
        <v>127</v>
      </c>
      <c r="BV2" s="76" t="s">
        <v>129</v>
      </c>
      <c r="BW2" s="76" t="s">
        <v>131</v>
      </c>
      <c r="BX2" s="76" t="s">
        <v>133</v>
      </c>
      <c r="BY2" s="76" t="s">
        <v>135</v>
      </c>
      <c r="BZ2" s="76" t="s">
        <v>139</v>
      </c>
      <c r="CA2" s="76" t="s">
        <v>141</v>
      </c>
      <c r="CB2" s="76" t="s">
        <v>143</v>
      </c>
      <c r="CC2" s="76" t="s">
        <v>145</v>
      </c>
      <c r="CD2" s="76" t="s">
        <v>147</v>
      </c>
      <c r="CE2" s="76" t="s">
        <v>149</v>
      </c>
      <c r="CF2" s="76" t="s">
        <v>151</v>
      </c>
      <c r="CG2" s="76" t="s">
        <v>153</v>
      </c>
      <c r="CH2" s="76" t="s">
        <v>155</v>
      </c>
      <c r="CI2" s="94"/>
      <c r="CJ2" s="76" t="s">
        <v>329</v>
      </c>
      <c r="CK2" s="76" t="s">
        <v>53</v>
      </c>
      <c r="CL2" s="76" t="s">
        <v>81</v>
      </c>
      <c r="CM2" s="76" t="s">
        <v>161</v>
      </c>
      <c r="CN2" s="76" t="s">
        <v>162</v>
      </c>
      <c r="CO2" s="76" t="s">
        <v>163</v>
      </c>
      <c r="CP2" s="76" t="s">
        <v>139</v>
      </c>
      <c r="CQ2" s="76" t="s">
        <v>164</v>
      </c>
      <c r="CR2" s="72" t="s">
        <v>317</v>
      </c>
      <c r="CS2" s="72" t="s">
        <v>318</v>
      </c>
      <c r="CT2" s="76" t="s">
        <v>530</v>
      </c>
      <c r="CU2" s="72" t="s">
        <v>319</v>
      </c>
      <c r="CV2" s="76" t="s">
        <v>67</v>
      </c>
      <c r="CW2" s="72" t="s">
        <v>320</v>
      </c>
      <c r="CX2" s="76" t="s">
        <v>321</v>
      </c>
      <c r="CY2" s="76" t="s">
        <v>322</v>
      </c>
      <c r="CZ2" s="72" t="s">
        <v>323</v>
      </c>
    </row>
    <row r="3" spans="1:104">
      <c r="A3" s="94" t="s">
        <v>166</v>
      </c>
      <c r="B3" s="76">
        <v>3502.54169</v>
      </c>
      <c r="C3" s="76"/>
      <c r="D3" s="76">
        <v>10601.27997</v>
      </c>
      <c r="E3" s="76">
        <v>289.66308000999999</v>
      </c>
      <c r="F3" s="76">
        <v>247.36358297999999</v>
      </c>
      <c r="G3" s="76">
        <v>6462.107825</v>
      </c>
      <c r="H3" s="76">
        <v>1666.210673</v>
      </c>
      <c r="I3" s="72">
        <v>40.764441838000003</v>
      </c>
      <c r="J3" s="72">
        <v>22.776052554</v>
      </c>
      <c r="K3" s="76"/>
      <c r="L3" s="72">
        <v>297.01279111999997</v>
      </c>
      <c r="M3" s="76"/>
      <c r="N3" s="72">
        <v>15.270427127</v>
      </c>
      <c r="O3" s="76">
        <v>38.211103573000003</v>
      </c>
      <c r="P3" s="76">
        <v>3.3359734946000001</v>
      </c>
      <c r="Q3" s="72">
        <v>0.23094300700000001</v>
      </c>
      <c r="R3" s="76"/>
      <c r="S3" s="94" t="s">
        <v>166</v>
      </c>
      <c r="T3" s="76">
        <v>0</v>
      </c>
      <c r="U3" s="76">
        <v>0</v>
      </c>
      <c r="V3" s="76">
        <v>38.210196940630901</v>
      </c>
      <c r="W3" s="76">
        <v>40.208937543520904</v>
      </c>
      <c r="X3" s="76">
        <v>40.208937543520904</v>
      </c>
      <c r="Y3" s="76">
        <v>0.73060072515736996</v>
      </c>
      <c r="Z3" s="76">
        <v>0</v>
      </c>
      <c r="AA3" s="76">
        <v>20.6960019096602</v>
      </c>
      <c r="AB3" s="76">
        <v>3.3357923695184901</v>
      </c>
      <c r="AC3" s="76">
        <v>6305.8480395099295</v>
      </c>
      <c r="AD3" s="76">
        <v>0</v>
      </c>
      <c r="AE3" s="76">
        <v>3501.4297671588502</v>
      </c>
      <c r="AF3" s="76">
        <v>76.720035212682006</v>
      </c>
      <c r="AG3" s="76">
        <v>1085.46671304707</v>
      </c>
      <c r="AH3" s="76">
        <v>97.477205755328399</v>
      </c>
      <c r="AI3" s="76">
        <v>1.26110067099676E-2</v>
      </c>
      <c r="AJ3" s="76">
        <v>0</v>
      </c>
      <c r="AK3" s="76">
        <v>172.20561524774101</v>
      </c>
      <c r="AL3" s="76">
        <v>172.20561524774101</v>
      </c>
      <c r="AM3" s="76">
        <v>0</v>
      </c>
      <c r="AN3" s="76">
        <v>0</v>
      </c>
      <c r="AO3" s="76">
        <v>29.639313280186101</v>
      </c>
      <c r="AP3" s="76">
        <v>3.6245706058411299E-2</v>
      </c>
      <c r="AQ3" s="76">
        <v>6.8194385783372405E-2</v>
      </c>
      <c r="AR3" s="76">
        <v>0</v>
      </c>
      <c r="AS3" s="76">
        <v>2.55330395780704</v>
      </c>
      <c r="AT3" s="76">
        <v>0</v>
      </c>
      <c r="AU3" s="76">
        <v>0</v>
      </c>
      <c r="AV3" s="76">
        <v>0</v>
      </c>
      <c r="AW3" s="76">
        <v>2751.65012094555</v>
      </c>
      <c r="AX3" s="76">
        <v>9539.5809291269306</v>
      </c>
      <c r="AY3" s="76">
        <v>1059.95402552621</v>
      </c>
      <c r="AZ3" s="76">
        <v>10599.5349546531</v>
      </c>
      <c r="BA3" s="76">
        <v>1.1030223763951E-4</v>
      </c>
      <c r="BB3" s="76">
        <v>77.878241567775405</v>
      </c>
      <c r="BC3" s="76">
        <v>2.1212836373506998</v>
      </c>
      <c r="BD3" s="76">
        <v>709.99068375766501</v>
      </c>
      <c r="BE3" s="76">
        <v>2.8033332910597002</v>
      </c>
      <c r="BF3" s="76">
        <v>6.8681106600638202</v>
      </c>
      <c r="BG3" s="76">
        <v>16.657169926751401</v>
      </c>
      <c r="BH3" s="76">
        <v>3.8796107544767602</v>
      </c>
      <c r="BI3" s="76">
        <v>0</v>
      </c>
      <c r="BJ3" s="76">
        <v>0.92717134289036995</v>
      </c>
      <c r="BK3" s="76">
        <v>289.65293907277402</v>
      </c>
      <c r="BL3" s="76">
        <v>247.336579401373</v>
      </c>
      <c r="BM3" s="76">
        <v>42.316359671401102</v>
      </c>
      <c r="BN3" s="76">
        <v>6.0870550108302198E-5</v>
      </c>
      <c r="BO3" s="76">
        <v>1.34459178668077E-5</v>
      </c>
      <c r="BP3" s="76">
        <v>8.8529692705456906</v>
      </c>
      <c r="BQ3" s="76">
        <v>3.5949392902219397E-5</v>
      </c>
      <c r="BR3" s="76">
        <v>44.923793436289102</v>
      </c>
      <c r="BS3" s="76">
        <v>11.075466542105399</v>
      </c>
      <c r="BT3" s="76">
        <v>5.9367784112942799</v>
      </c>
      <c r="BU3" s="76">
        <v>112.27703204914</v>
      </c>
      <c r="BV3" s="76">
        <v>395.752344785812</v>
      </c>
      <c r="BW3" s="76">
        <v>6.2449715850681002</v>
      </c>
      <c r="BX3" s="76">
        <v>23.516236916395201</v>
      </c>
      <c r="BY3" s="76">
        <v>1.25254131208077</v>
      </c>
      <c r="BZ3" s="76">
        <v>6462.0978374871702</v>
      </c>
      <c r="CA3" s="76">
        <v>23.6373966674856</v>
      </c>
      <c r="CB3" s="76">
        <v>0</v>
      </c>
      <c r="CC3" s="76">
        <v>0</v>
      </c>
      <c r="CD3" s="76">
        <v>19.4919111134178</v>
      </c>
      <c r="CE3" s="76">
        <v>0</v>
      </c>
      <c r="CF3" s="76">
        <v>17.422429948942899</v>
      </c>
      <c r="CG3" s="76">
        <v>1666.1591550455501</v>
      </c>
      <c r="CH3" s="76">
        <v>12.323846645968001</v>
      </c>
      <c r="CI3" s="94"/>
      <c r="CJ3" s="96">
        <f>AW3/CG3</f>
        <v>1.651492963690089</v>
      </c>
      <c r="CK3" s="69">
        <f t="shared" ref="CK3:CK34" si="0">+(AE3-B3)/(B3+1E-50)</f>
        <v>-3.1746170054862714E-4</v>
      </c>
      <c r="CL3" s="69">
        <f t="shared" ref="CL3:CL34" si="1">+(AU3-C3)/(C3+1E-50)</f>
        <v>0</v>
      </c>
      <c r="CM3" s="69">
        <f t="shared" ref="CM3:CM34" si="2">+(AZ3-D3)/(D3+1E-50)</f>
        <v>-1.6460421306087726E-4</v>
      </c>
      <c r="CN3" s="69">
        <f t="shared" ref="CN3:CN34" si="3">+(BK3-E3)/(E3+1E-50)</f>
        <v>-3.5009422759778163E-5</v>
      </c>
      <c r="CO3" s="69">
        <f t="shared" ref="CO3:CO34" si="4">+(BL3-F3)/(F3+1E-50)</f>
        <v>-1.0916553803787669E-4</v>
      </c>
      <c r="CP3" s="69">
        <f t="shared" ref="CP3:CP34" si="5">+(BZ3-G3)/(G3+1E-50)</f>
        <v>-1.5455503220214865E-6</v>
      </c>
      <c r="CQ3" s="69">
        <f t="shared" ref="CQ3:CQ34" si="6">+(CG3-H3)/(H3+1E-50)</f>
        <v>-3.091923205439191E-5</v>
      </c>
      <c r="CR3" s="62">
        <f t="shared" ref="CR3:CR34" si="7">+(X3-I3)/(I3+1E-50)</f>
        <v>-1.3627177741981664E-2</v>
      </c>
      <c r="CS3" s="62">
        <f t="shared" ref="CS3:CS34" si="8">+(AA3-J3)/(J3+1E-50)</f>
        <v>-9.13262137680875E-2</v>
      </c>
      <c r="CT3" s="69">
        <f t="shared" ref="CT3:CT34" si="9">+(AD3-K3)/(K3+1E-50)</f>
        <v>0</v>
      </c>
      <c r="CU3" s="62">
        <f t="shared" ref="CU3:CU34" si="10">+(AL3-L3)/(L3+1E-50)</f>
        <v>-0.42020808397384479</v>
      </c>
      <c r="CV3" s="69">
        <f t="shared" ref="CV3:CV34" si="11">+(AM3-M3)/(M3+1E-50)</f>
        <v>0</v>
      </c>
      <c r="CW3" s="62">
        <f t="shared" ref="CW3:CW34" si="12">+(AS3-N3)/(N3+1E-50)</f>
        <v>-0.83279420172259078</v>
      </c>
      <c r="CX3" s="69">
        <f>+(V3-O3)/(O3+1E-50)</f>
        <v>-2.3726934956734096E-5</v>
      </c>
      <c r="CY3" s="69">
        <f>+(AB3-P3)/(P3+1E-50)</f>
        <v>-5.4294520565950405E-5</v>
      </c>
      <c r="CZ3" s="62">
        <f t="shared" ref="CZ3:CZ34" si="13">+(AT3-Q3)/(Q3+1E-50)</f>
        <v>-1</v>
      </c>
    </row>
    <row r="4" spans="1:104">
      <c r="A4" s="94" t="s">
        <v>168</v>
      </c>
      <c r="B4" s="76">
        <v>311.01353152000002</v>
      </c>
      <c r="C4" s="76"/>
      <c r="D4" s="76">
        <v>2189.9046183</v>
      </c>
      <c r="E4" s="76">
        <v>50.122204594000003</v>
      </c>
      <c r="F4" s="76">
        <v>50.122204594000003</v>
      </c>
      <c r="G4" s="76">
        <v>22.850346257000002</v>
      </c>
      <c r="H4" s="76">
        <v>201.87509911999999</v>
      </c>
      <c r="I4" s="72">
        <v>2.4934914247000002</v>
      </c>
      <c r="J4" s="72">
        <v>0.58615768310000005</v>
      </c>
      <c r="K4" s="76"/>
      <c r="L4" s="72">
        <v>19.801067037999999</v>
      </c>
      <c r="M4" s="76"/>
      <c r="N4" s="72">
        <v>0.79387398880000004</v>
      </c>
      <c r="O4" s="76">
        <v>2.2907779011999998</v>
      </c>
      <c r="P4" s="76">
        <v>0.2362885096</v>
      </c>
      <c r="Q4" s="72">
        <v>3.3705748799999997E-2</v>
      </c>
      <c r="R4" s="76"/>
      <c r="S4" s="94" t="s">
        <v>168</v>
      </c>
      <c r="T4" s="76">
        <v>1.96191645144045E-2</v>
      </c>
      <c r="U4" s="76">
        <v>3.9510122211015401E-2</v>
      </c>
      <c r="V4" s="76">
        <v>2.2907778968786898</v>
      </c>
      <c r="W4" s="76">
        <v>0.15065177043676201</v>
      </c>
      <c r="X4" s="76">
        <v>0.14922610236612499</v>
      </c>
      <c r="Y4" s="76">
        <v>9.5567823487324594E-2</v>
      </c>
      <c r="Z4" s="76">
        <v>9.4058878354469806E-3</v>
      </c>
      <c r="AA4" s="76">
        <v>1.15230103558592</v>
      </c>
      <c r="AB4" s="76">
        <v>0.23628840444603</v>
      </c>
      <c r="AC4" s="76">
        <v>799.15323374956301</v>
      </c>
      <c r="AD4" s="76">
        <v>0</v>
      </c>
      <c r="AE4" s="76">
        <v>310.98928862359901</v>
      </c>
      <c r="AF4" s="76">
        <v>2.7364979812891699</v>
      </c>
      <c r="AG4" s="76">
        <v>132.64184853216801</v>
      </c>
      <c r="AH4" s="76">
        <v>1.37555877832113</v>
      </c>
      <c r="AI4" s="76">
        <v>3.8938596475413603E-2</v>
      </c>
      <c r="AJ4" s="76">
        <v>1.1288487574199301E-2</v>
      </c>
      <c r="AK4" s="76">
        <v>11.0526529974459</v>
      </c>
      <c r="AL4" s="76">
        <v>11.0526529974459</v>
      </c>
      <c r="AM4" s="76">
        <v>0</v>
      </c>
      <c r="AN4" s="76">
        <v>0</v>
      </c>
      <c r="AO4" s="76">
        <v>1.3539768711728699</v>
      </c>
      <c r="AP4" s="76">
        <v>1.0760035364057599E-2</v>
      </c>
      <c r="AQ4" s="76">
        <v>0.30106571244788</v>
      </c>
      <c r="AR4" s="76">
        <v>2.5774566422504801E-2</v>
      </c>
      <c r="AS4" s="76">
        <v>4.03155210635096E-2</v>
      </c>
      <c r="AT4" s="76">
        <v>4.8366161104680498E-3</v>
      </c>
      <c r="AU4" s="76">
        <v>0</v>
      </c>
      <c r="AV4" s="76">
        <v>0</v>
      </c>
      <c r="AW4" s="76">
        <v>334.68219304772401</v>
      </c>
      <c r="AX4" s="76">
        <v>1970.91314726323</v>
      </c>
      <c r="AY4" s="76">
        <v>218.990308173084</v>
      </c>
      <c r="AZ4" s="76">
        <v>2189.9034554363202</v>
      </c>
      <c r="BA4" s="76">
        <v>8.0195080882069096E-5</v>
      </c>
      <c r="BB4" s="76">
        <v>5.2055274743246898</v>
      </c>
      <c r="BC4" s="76">
        <v>0.40125097747427602</v>
      </c>
      <c r="BD4" s="76">
        <v>103.701707462755</v>
      </c>
      <c r="BE4" s="76">
        <v>0.54133234290690302</v>
      </c>
      <c r="BF4" s="76">
        <v>1.4184275147847401</v>
      </c>
      <c r="BG4" s="76">
        <v>3.4283158837502801</v>
      </c>
      <c r="BH4" s="76">
        <v>0.80196006327265101</v>
      </c>
      <c r="BI4" s="76">
        <v>0</v>
      </c>
      <c r="BJ4" s="76">
        <v>0.188807834675397</v>
      </c>
      <c r="BK4" s="76">
        <v>50.125520383559703</v>
      </c>
      <c r="BL4" s="76">
        <v>50.125520383559703</v>
      </c>
      <c r="BM4" s="76">
        <v>0</v>
      </c>
      <c r="BN4" s="76">
        <v>0</v>
      </c>
      <c r="BO4" s="76">
        <v>1.8988144645248599E-7</v>
      </c>
      <c r="BP4" s="76">
        <v>1.4939944223063599</v>
      </c>
      <c r="BQ4" s="76">
        <v>0</v>
      </c>
      <c r="BR4" s="76">
        <v>9.2073041882306494</v>
      </c>
      <c r="BS4" s="76">
        <v>2.2905483776738</v>
      </c>
      <c r="BT4" s="76">
        <v>1.2279726957566499</v>
      </c>
      <c r="BU4" s="76">
        <v>23.0106893852962</v>
      </c>
      <c r="BV4" s="76">
        <v>71.710484590534804</v>
      </c>
      <c r="BW4" s="76">
        <v>1.25308659755176</v>
      </c>
      <c r="BX4" s="76">
        <v>4.8618270198471096</v>
      </c>
      <c r="BY4" s="76">
        <v>2.89015140241516E-6</v>
      </c>
      <c r="BZ4" s="76">
        <v>22.850383778391201</v>
      </c>
      <c r="CA4" s="76">
        <v>1.5494826709945499</v>
      </c>
      <c r="CB4" s="76">
        <v>0</v>
      </c>
      <c r="CC4" s="76">
        <v>8.3534808049074896E-3</v>
      </c>
      <c r="CD4" s="76">
        <v>0.90966772286545095</v>
      </c>
      <c r="CE4" s="76">
        <v>0</v>
      </c>
      <c r="CF4" s="76">
        <v>2.0812874024305801</v>
      </c>
      <c r="CG4" s="76">
        <v>201.872467688509</v>
      </c>
      <c r="CH4" s="76">
        <v>0.62436019353329297</v>
      </c>
      <c r="CI4" s="94"/>
      <c r="CJ4" s="96">
        <f t="shared" ref="CJ4:CJ55" si="14">AW4/CG4</f>
        <v>1.6578892450264271</v>
      </c>
      <c r="CK4" s="69">
        <f t="shared" si="0"/>
        <v>-7.794804387617779E-5</v>
      </c>
      <c r="CL4" s="69">
        <f t="shared" si="1"/>
        <v>0</v>
      </c>
      <c r="CM4" s="69">
        <f t="shared" si="2"/>
        <v>-5.3101110894065998E-7</v>
      </c>
      <c r="CN4" s="69">
        <f t="shared" si="3"/>
        <v>6.6154104484401441E-5</v>
      </c>
      <c r="CO4" s="69">
        <f t="shared" si="4"/>
        <v>6.6154104484401441E-5</v>
      </c>
      <c r="CP4" s="69">
        <f t="shared" si="5"/>
        <v>1.6420491303450893E-6</v>
      </c>
      <c r="CQ4" s="69">
        <f t="shared" si="6"/>
        <v>-1.3034948353973841E-5</v>
      </c>
      <c r="CR4" s="62">
        <f t="shared" si="7"/>
        <v>-0.94015375353292874</v>
      </c>
      <c r="CS4" s="62">
        <f t="shared" si="8"/>
        <v>0.96585504004958067</v>
      </c>
      <c r="CT4" s="69">
        <f t="shared" si="9"/>
        <v>0</v>
      </c>
      <c r="CU4" s="62">
        <f t="shared" si="10"/>
        <v>-0.44181528317464502</v>
      </c>
      <c r="CV4" s="69">
        <f t="shared" si="11"/>
        <v>0</v>
      </c>
      <c r="CW4" s="62">
        <f t="shared" si="12"/>
        <v>-0.9492167250315765</v>
      </c>
      <c r="CX4" s="69">
        <f t="shared" ref="CX4:CX52" si="15">+(V4-O4)/(O4+1E-50)</f>
        <v>-1.8863941258795004E-9</v>
      </c>
      <c r="CY4" s="69">
        <f t="shared" ref="CY4:CY52" si="16">+(AB4-P4)/(P4+1E-50)</f>
        <v>-4.4502362887500073E-7</v>
      </c>
      <c r="CZ4" s="62">
        <f t="shared" si="13"/>
        <v>-0.85650471261839911</v>
      </c>
    </row>
    <row r="5" spans="1:104">
      <c r="A5" s="94" t="s">
        <v>169</v>
      </c>
      <c r="B5" s="76">
        <v>1414.9971425000001</v>
      </c>
      <c r="C5" s="76">
        <v>1.782144</v>
      </c>
      <c r="D5" s="76">
        <v>4701.1189936999999</v>
      </c>
      <c r="E5" s="76">
        <v>86.701230261999996</v>
      </c>
      <c r="F5" s="76">
        <v>84.490904439999994</v>
      </c>
      <c r="G5" s="76">
        <v>176.93124111</v>
      </c>
      <c r="H5" s="76">
        <v>306.95108833</v>
      </c>
      <c r="I5" s="72">
        <v>13.835538896999999</v>
      </c>
      <c r="J5" s="72">
        <v>2.2812856960999999</v>
      </c>
      <c r="K5" s="76"/>
      <c r="L5" s="72">
        <v>103.45672927</v>
      </c>
      <c r="M5" s="76"/>
      <c r="N5" s="72">
        <v>5.5083668136000004</v>
      </c>
      <c r="O5" s="76">
        <v>11.246112409</v>
      </c>
      <c r="P5" s="76">
        <v>0.99395732479999999</v>
      </c>
      <c r="Q5" s="72">
        <v>0.1187945727</v>
      </c>
      <c r="R5" s="76"/>
      <c r="S5" s="94" t="s">
        <v>169</v>
      </c>
      <c r="T5" s="76">
        <v>0</v>
      </c>
      <c r="U5" s="76">
        <v>0</v>
      </c>
      <c r="V5" s="76">
        <v>11.2460257360194</v>
      </c>
      <c r="W5" s="76">
        <v>0.93113073476891794</v>
      </c>
      <c r="X5" s="76">
        <v>0.93113073476891794</v>
      </c>
      <c r="Y5" s="76">
        <v>0.34655457476148699</v>
      </c>
      <c r="Z5" s="76">
        <v>0</v>
      </c>
      <c r="AA5" s="76">
        <v>3.48558163691018</v>
      </c>
      <c r="AB5" s="76">
        <v>0.99396078318777303</v>
      </c>
      <c r="AC5" s="76">
        <v>2312.8793814795599</v>
      </c>
      <c r="AD5" s="76">
        <v>0</v>
      </c>
      <c r="AE5" s="76">
        <v>1414.9935513042999</v>
      </c>
      <c r="AF5" s="76">
        <v>18.1368939712412</v>
      </c>
      <c r="AG5" s="76">
        <v>418.95545496673799</v>
      </c>
      <c r="AH5" s="76">
        <v>9.3196560291274899</v>
      </c>
      <c r="AI5" s="76">
        <v>0</v>
      </c>
      <c r="AJ5" s="76">
        <v>0</v>
      </c>
      <c r="AK5" s="76">
        <v>25.798756995926901</v>
      </c>
      <c r="AL5" s="76">
        <v>25.798756995926901</v>
      </c>
      <c r="AM5" s="76">
        <v>0</v>
      </c>
      <c r="AN5" s="76">
        <v>0</v>
      </c>
      <c r="AO5" s="76">
        <v>8.9487136589604201</v>
      </c>
      <c r="AP5" s="76">
        <v>0</v>
      </c>
      <c r="AQ5" s="76">
        <v>0</v>
      </c>
      <c r="AR5" s="76">
        <v>0</v>
      </c>
      <c r="AS5" s="76">
        <v>4.6488158402090201E-3</v>
      </c>
      <c r="AT5" s="76">
        <v>0</v>
      </c>
      <c r="AU5" s="76">
        <v>1.78212024008334</v>
      </c>
      <c r="AV5" s="76">
        <v>0</v>
      </c>
      <c r="AW5" s="76">
        <v>725.91560801821095</v>
      </c>
      <c r="AX5" s="76">
        <v>4230.9254624933101</v>
      </c>
      <c r="AY5" s="76">
        <v>470.10294879787398</v>
      </c>
      <c r="AZ5" s="76">
        <v>4701.0284112911804</v>
      </c>
      <c r="BA5" s="76">
        <v>0</v>
      </c>
      <c r="BB5" s="76">
        <v>34.640856747625897</v>
      </c>
      <c r="BC5" s="76">
        <v>0.67903374262140503</v>
      </c>
      <c r="BD5" s="76">
        <v>101.56405481190799</v>
      </c>
      <c r="BE5" s="76">
        <v>0.91502293269840296</v>
      </c>
      <c r="BF5" s="76">
        <v>2.3885084306949498</v>
      </c>
      <c r="BG5" s="76">
        <v>5.7747781595815502</v>
      </c>
      <c r="BH5" s="76">
        <v>1.3503114695459</v>
      </c>
      <c r="BI5" s="76">
        <v>0</v>
      </c>
      <c r="BJ5" s="76">
        <v>0.31818387671753801</v>
      </c>
      <c r="BK5" s="76">
        <v>86.704789534181501</v>
      </c>
      <c r="BL5" s="76">
        <v>84.494482312501304</v>
      </c>
      <c r="BM5" s="76">
        <v>2.2103072216802402</v>
      </c>
      <c r="BN5" s="76">
        <v>0</v>
      </c>
      <c r="BO5" s="76">
        <v>0</v>
      </c>
      <c r="BP5" s="76">
        <v>2.5460250440648799</v>
      </c>
      <c r="BQ5" s="76">
        <v>0</v>
      </c>
      <c r="BR5" s="76">
        <v>15.5106573830034</v>
      </c>
      <c r="BS5" s="76">
        <v>3.85666855790164</v>
      </c>
      <c r="BT5" s="76">
        <v>2.0675969540942498</v>
      </c>
      <c r="BU5" s="76">
        <v>38.764144424786402</v>
      </c>
      <c r="BV5" s="76">
        <v>98.286318498278405</v>
      </c>
      <c r="BW5" s="76">
        <v>2.1133958899232201</v>
      </c>
      <c r="BX5" s="76">
        <v>8.1859766139210794</v>
      </c>
      <c r="BY5" s="76">
        <v>2.4178832946536801E-2</v>
      </c>
      <c r="BZ5" s="76">
        <v>176.93020286464201</v>
      </c>
      <c r="CA5" s="76">
        <v>2.0853756026791901</v>
      </c>
      <c r="CB5" s="76">
        <v>0</v>
      </c>
      <c r="CC5" s="76">
        <v>0</v>
      </c>
      <c r="CD5" s="76">
        <v>1.9475318602639999</v>
      </c>
      <c r="CE5" s="76">
        <v>0</v>
      </c>
      <c r="CF5" s="76">
        <v>0.653751115562758</v>
      </c>
      <c r="CG5" s="76">
        <v>306.95015465423302</v>
      </c>
      <c r="CH5" s="76">
        <v>2.9831103906996401</v>
      </c>
      <c r="CI5" s="94"/>
      <c r="CJ5" s="96">
        <f t="shared" si="14"/>
        <v>2.3649299308414609</v>
      </c>
      <c r="CK5" s="69">
        <f t="shared" si="0"/>
        <v>-2.5379526165438436E-6</v>
      </c>
      <c r="CL5" s="69">
        <f t="shared" si="1"/>
        <v>-1.3332209215375815E-5</v>
      </c>
      <c r="CM5" s="69">
        <f t="shared" si="2"/>
        <v>-1.9268265479110503E-5</v>
      </c>
      <c r="CN5" s="69">
        <f t="shared" si="3"/>
        <v>4.1052153132652398E-5</v>
      </c>
      <c r="CO5" s="69">
        <f t="shared" si="4"/>
        <v>4.234624454577863E-5</v>
      </c>
      <c r="CP5" s="69">
        <f t="shared" si="5"/>
        <v>-5.8680725431856635E-6</v>
      </c>
      <c r="CQ5" s="69">
        <f t="shared" si="6"/>
        <v>-3.0417737629368567E-6</v>
      </c>
      <c r="CR5" s="62">
        <f t="shared" si="7"/>
        <v>-0.93270007466273563</v>
      </c>
      <c r="CS5" s="62">
        <f t="shared" si="8"/>
        <v>0.52790228898949354</v>
      </c>
      <c r="CT5" s="69">
        <f t="shared" si="9"/>
        <v>0</v>
      </c>
      <c r="CU5" s="62">
        <f t="shared" si="10"/>
        <v>-0.75063239309839724</v>
      </c>
      <c r="CV5" s="69">
        <f t="shared" si="11"/>
        <v>0</v>
      </c>
      <c r="CW5" s="62">
        <f t="shared" si="12"/>
        <v>-0.99915604461403484</v>
      </c>
      <c r="CX5" s="69">
        <f t="shared" si="15"/>
        <v>-7.7069281764646259E-6</v>
      </c>
      <c r="CY5" s="69">
        <f t="shared" si="16"/>
        <v>3.4794127340864616E-6</v>
      </c>
      <c r="CZ5" s="62">
        <f t="shared" si="13"/>
        <v>-1</v>
      </c>
    </row>
    <row r="6" spans="1:104">
      <c r="A6" s="94" t="s">
        <v>170</v>
      </c>
      <c r="B6" s="76">
        <v>6563.2535441</v>
      </c>
      <c r="C6" s="76">
        <v>187.96396817999999</v>
      </c>
      <c r="D6" s="76">
        <v>3337.1136857000001</v>
      </c>
      <c r="E6" s="76">
        <v>945.43499870999995</v>
      </c>
      <c r="F6" s="76">
        <v>939.61327114000005</v>
      </c>
      <c r="G6" s="76">
        <v>327.93501185999997</v>
      </c>
      <c r="H6" s="76">
        <v>2789.8898153999999</v>
      </c>
      <c r="I6" s="72">
        <v>14.008780097000001</v>
      </c>
      <c r="J6" s="72">
        <v>17.437818364000002</v>
      </c>
      <c r="K6" s="76">
        <v>1.84575617E-2</v>
      </c>
      <c r="L6" s="72">
        <v>110.92356689</v>
      </c>
      <c r="M6" s="76">
        <v>0.1547310009</v>
      </c>
      <c r="N6" s="72">
        <v>4.9210522363000004</v>
      </c>
      <c r="O6" s="76">
        <v>6.2856987119000003</v>
      </c>
      <c r="P6" s="76">
        <v>0.9169299487</v>
      </c>
      <c r="Q6" s="72">
        <v>0.89567772359999998</v>
      </c>
      <c r="R6" s="76"/>
      <c r="S6" s="94" t="s">
        <v>170</v>
      </c>
      <c r="T6" s="76">
        <v>0.14305089432461199</v>
      </c>
      <c r="U6" s="76">
        <v>8.1587922885993205</v>
      </c>
      <c r="V6" s="76">
        <v>6.2855090889966103</v>
      </c>
      <c r="W6" s="76">
        <v>6.6683394832746599</v>
      </c>
      <c r="X6" s="76">
        <v>6.6580225327110103</v>
      </c>
      <c r="Y6" s="76">
        <v>0.58386380935246796</v>
      </c>
      <c r="Z6" s="76">
        <v>6.8089064253306297E-2</v>
      </c>
      <c r="AA6" s="76">
        <v>99.694650274048101</v>
      </c>
      <c r="AB6" s="76">
        <v>0.91684027037888205</v>
      </c>
      <c r="AC6" s="76">
        <v>4877.66691878249</v>
      </c>
      <c r="AD6" s="76">
        <v>1.8458882851072399E-2</v>
      </c>
      <c r="AE6" s="76">
        <v>6562.3199503501501</v>
      </c>
      <c r="AF6" s="76">
        <v>24.223183620383999</v>
      </c>
      <c r="AG6" s="76">
        <v>621.85537259067905</v>
      </c>
      <c r="AH6" s="76">
        <v>20.740425793644899</v>
      </c>
      <c r="AI6" s="76">
        <v>4.48410379918149</v>
      </c>
      <c r="AJ6" s="76">
        <v>8.3360989927901197E-2</v>
      </c>
      <c r="AK6" s="76">
        <v>285.25760260480001</v>
      </c>
      <c r="AL6" s="76">
        <v>285.25760260480001</v>
      </c>
      <c r="AM6" s="76">
        <v>0.15473165228194899</v>
      </c>
      <c r="AN6" s="76">
        <v>0</v>
      </c>
      <c r="AO6" s="76">
        <v>21.7483044001611</v>
      </c>
      <c r="AP6" s="76">
        <v>0.127249075160729</v>
      </c>
      <c r="AQ6" s="76">
        <v>5.9438716928641897</v>
      </c>
      <c r="AR6" s="76">
        <v>0.70620222621226703</v>
      </c>
      <c r="AS6" s="76">
        <v>4.1908517646054202</v>
      </c>
      <c r="AT6" s="76">
        <v>3.5580400871748699E-2</v>
      </c>
      <c r="AU6" s="76">
        <v>187.96351315553099</v>
      </c>
      <c r="AV6" s="76">
        <v>0</v>
      </c>
      <c r="AW6" s="76">
        <v>3425.6967031200802</v>
      </c>
      <c r="AX6" s="76">
        <v>3002.97149429711</v>
      </c>
      <c r="AY6" s="76">
        <v>333.66328042860999</v>
      </c>
      <c r="AZ6" s="76">
        <v>3336.63477472572</v>
      </c>
      <c r="BA6" s="76">
        <v>1.8133424563302799E-3</v>
      </c>
      <c r="BB6" s="76">
        <v>62.567597117329399</v>
      </c>
      <c r="BC6" s="76">
        <v>7.5611725931866101</v>
      </c>
      <c r="BD6" s="76">
        <v>1450.16588750848</v>
      </c>
      <c r="BE6" s="76">
        <v>10.087925087934099</v>
      </c>
      <c r="BF6" s="76">
        <v>26.061497954277499</v>
      </c>
      <c r="BG6" s="76">
        <v>69.558234815776203</v>
      </c>
      <c r="BH6" s="76">
        <v>14.8199380437879</v>
      </c>
      <c r="BI6" s="76">
        <v>0.17179579559132899</v>
      </c>
      <c r="BJ6" s="76">
        <v>3.4859323483454201</v>
      </c>
      <c r="BK6" s="76">
        <v>945.45102738642095</v>
      </c>
      <c r="BL6" s="76">
        <v>939.62882615688295</v>
      </c>
      <c r="BM6" s="76">
        <v>5.8222012295377796</v>
      </c>
      <c r="BN6" s="76">
        <v>1.7535538671825399E-3</v>
      </c>
      <c r="BO6" s="76">
        <v>1.2323300411161899E-3</v>
      </c>
      <c r="BP6" s="76">
        <v>33.759664430876299</v>
      </c>
      <c r="BQ6" s="76">
        <v>3.56847821006741E-3</v>
      </c>
      <c r="BR6" s="76">
        <v>169.92485694302101</v>
      </c>
      <c r="BS6" s="76">
        <v>42.188268092065101</v>
      </c>
      <c r="BT6" s="76">
        <v>22.614906208710401</v>
      </c>
      <c r="BU6" s="76">
        <v>425.21175060318399</v>
      </c>
      <c r="BV6" s="76">
        <v>527.07659999771499</v>
      </c>
      <c r="BW6" s="76">
        <v>23.3188050561903</v>
      </c>
      <c r="BX6" s="76">
        <v>90.462181185618704</v>
      </c>
      <c r="BY6" s="76">
        <v>0.39534263619877202</v>
      </c>
      <c r="BZ6" s="76">
        <v>327.92697890262298</v>
      </c>
      <c r="CA6" s="76">
        <v>186.96922977066899</v>
      </c>
      <c r="CB6" s="76">
        <v>4.8697723184135504E-3</v>
      </c>
      <c r="CC6" s="76">
        <v>1.45569168282021</v>
      </c>
      <c r="CD6" s="76">
        <v>130.418549081469</v>
      </c>
      <c r="CE6" s="76">
        <v>0</v>
      </c>
      <c r="CF6" s="76">
        <v>88.176232934217296</v>
      </c>
      <c r="CG6" s="76">
        <v>2789.8521955389501</v>
      </c>
      <c r="CH6" s="76">
        <v>38.9920661377625</v>
      </c>
      <c r="CI6" s="94"/>
      <c r="CJ6" s="96">
        <f t="shared" si="14"/>
        <v>1.2279133312502586</v>
      </c>
      <c r="CK6" s="69">
        <f t="shared" si="0"/>
        <v>-1.422455712821246E-4</v>
      </c>
      <c r="CL6" s="69">
        <f t="shared" si="1"/>
        <v>-2.4208068887404705E-6</v>
      </c>
      <c r="CM6" s="69">
        <f t="shared" si="2"/>
        <v>-1.4351053616551876E-4</v>
      </c>
      <c r="CN6" s="69">
        <f t="shared" si="3"/>
        <v>1.6953758262463007E-5</v>
      </c>
      <c r="CO6" s="69">
        <f t="shared" si="4"/>
        <v>1.6554701131484818E-5</v>
      </c>
      <c r="CP6" s="69">
        <f t="shared" si="5"/>
        <v>-2.449557713107698E-5</v>
      </c>
      <c r="CQ6" s="69">
        <f t="shared" si="6"/>
        <v>-1.3484353698155025E-5</v>
      </c>
      <c r="CR6" s="62">
        <f t="shared" si="7"/>
        <v>-0.52472503054446296</v>
      </c>
      <c r="CS6" s="62">
        <f t="shared" si="8"/>
        <v>4.7171515491791993</v>
      </c>
      <c r="CT6" s="69">
        <f t="shared" si="9"/>
        <v>7.1577768172904988E-5</v>
      </c>
      <c r="CU6" s="62">
        <f t="shared" si="10"/>
        <v>1.5716591217056921</v>
      </c>
      <c r="CV6" s="69">
        <f t="shared" si="11"/>
        <v>4.2097701507895739E-6</v>
      </c>
      <c r="CW6" s="62">
        <f t="shared" si="12"/>
        <v>-0.14838299547163458</v>
      </c>
      <c r="CX6" s="69">
        <f t="shared" si="15"/>
        <v>-3.0167354828983898E-5</v>
      </c>
      <c r="CY6" s="69">
        <f t="shared" si="16"/>
        <v>-9.7802805159861048E-5</v>
      </c>
      <c r="CZ6" s="62">
        <f t="shared" si="13"/>
        <v>-0.96027544290290001</v>
      </c>
    </row>
    <row r="7" spans="1:104">
      <c r="A7" s="94" t="s">
        <v>171</v>
      </c>
      <c r="B7" s="76">
        <v>14840.36614</v>
      </c>
      <c r="C7" s="76"/>
      <c r="D7" s="76">
        <v>15739.667369000001</v>
      </c>
      <c r="E7" s="76">
        <v>478.21643241999999</v>
      </c>
      <c r="F7" s="76">
        <v>441.78408495000002</v>
      </c>
      <c r="G7" s="76">
        <v>444.5831541</v>
      </c>
      <c r="H7" s="76">
        <v>17878.684631</v>
      </c>
      <c r="I7" s="72">
        <v>231.12146601000001</v>
      </c>
      <c r="J7" s="72">
        <v>290.91190252000001</v>
      </c>
      <c r="K7" s="76"/>
      <c r="L7" s="72">
        <v>841.77558498999997</v>
      </c>
      <c r="M7" s="76">
        <v>1.5892537366999999</v>
      </c>
      <c r="N7" s="72">
        <v>353.81531546000002</v>
      </c>
      <c r="O7" s="76">
        <v>174.48885315999999</v>
      </c>
      <c r="P7" s="76">
        <v>37.854819218000003</v>
      </c>
      <c r="Q7" s="72">
        <v>2.1234710819</v>
      </c>
      <c r="R7" s="76"/>
      <c r="S7" s="94" t="s">
        <v>171</v>
      </c>
      <c r="T7" s="76">
        <v>0.20839805144044299</v>
      </c>
      <c r="U7" s="76">
        <v>1.54893401546164</v>
      </c>
      <c r="V7" s="76">
        <v>174.48885652213301</v>
      </c>
      <c r="W7" s="76">
        <v>189.358911295936</v>
      </c>
      <c r="X7" s="76">
        <v>189.34331393142801</v>
      </c>
      <c r="Y7" s="76">
        <v>7.1596799410853196</v>
      </c>
      <c r="Z7" s="76">
        <v>9.9912892461846495E-2</v>
      </c>
      <c r="AA7" s="76">
        <v>226.14896262447601</v>
      </c>
      <c r="AB7" s="76">
        <v>37.8553759394228</v>
      </c>
      <c r="AC7" s="76">
        <v>59996.642848625597</v>
      </c>
      <c r="AD7" s="76">
        <v>0</v>
      </c>
      <c r="AE7" s="76">
        <v>14840.348939720099</v>
      </c>
      <c r="AF7" s="76">
        <v>524.77571592761603</v>
      </c>
      <c r="AG7" s="76">
        <v>10690.168879233201</v>
      </c>
      <c r="AH7" s="76">
        <v>529.09869959567504</v>
      </c>
      <c r="AI7" s="76">
        <v>4.4290781886653798</v>
      </c>
      <c r="AJ7" s="76">
        <v>0.119895737611402</v>
      </c>
      <c r="AK7" s="76">
        <v>937.63926583438194</v>
      </c>
      <c r="AL7" s="76">
        <v>937.63926583438194</v>
      </c>
      <c r="AM7" s="76">
        <v>1.5892040203486599</v>
      </c>
      <c r="AN7" s="76">
        <v>0</v>
      </c>
      <c r="AO7" s="76">
        <v>188.10299918652001</v>
      </c>
      <c r="AP7" s="76">
        <v>0.16426021267685201</v>
      </c>
      <c r="AQ7" s="76">
        <v>3.4936385258756801</v>
      </c>
      <c r="AR7" s="76">
        <v>0.86248014466729295</v>
      </c>
      <c r="AS7" s="76">
        <v>11.698168794364999</v>
      </c>
      <c r="AT7" s="76">
        <v>5.1492454047223198E-2</v>
      </c>
      <c r="AU7" s="76">
        <v>0</v>
      </c>
      <c r="AV7" s="76">
        <v>0</v>
      </c>
      <c r="AW7" s="76">
        <v>28579.257834840701</v>
      </c>
      <c r="AX7" s="76">
        <v>14165.7257118492</v>
      </c>
      <c r="AY7" s="76">
        <v>1573.96706990349</v>
      </c>
      <c r="AZ7" s="76">
        <v>15739.692781752699</v>
      </c>
      <c r="BA7" s="76">
        <v>8.9565391210723105E-4</v>
      </c>
      <c r="BB7" s="76">
        <v>687.21778669458195</v>
      </c>
      <c r="BC7" s="76">
        <v>3.9740143209158001</v>
      </c>
      <c r="BD7" s="76">
        <v>9088.9404328657893</v>
      </c>
      <c r="BE7" s="76">
        <v>5.1852712360654101</v>
      </c>
      <c r="BF7" s="76">
        <v>11.851384589769401</v>
      </c>
      <c r="BG7" s="76">
        <v>35.027997628488002</v>
      </c>
      <c r="BH7" s="76">
        <v>6.8570440424058896</v>
      </c>
      <c r="BI7" s="76">
        <v>0.12852122621074999</v>
      </c>
      <c r="BJ7" s="76">
        <v>1.7806912069037699</v>
      </c>
      <c r="BK7" s="76">
        <v>478.04721629354702</v>
      </c>
      <c r="BL7" s="76">
        <v>441.73622895358898</v>
      </c>
      <c r="BM7" s="76">
        <v>36.310987339958203</v>
      </c>
      <c r="BN7" s="76">
        <v>2.1756941968837599E-2</v>
      </c>
      <c r="BO7" s="76">
        <v>8.3941768387925508E-3</v>
      </c>
      <c r="BP7" s="76">
        <v>19.858460330886199</v>
      </c>
      <c r="BQ7" s="76">
        <v>6.9291422080391699E-2</v>
      </c>
      <c r="BR7" s="76">
        <v>77.747745470989997</v>
      </c>
      <c r="BS7" s="76">
        <v>19.324707742963099</v>
      </c>
      <c r="BT7" s="76">
        <v>10.3659193199843</v>
      </c>
      <c r="BU7" s="76">
        <v>194.80638032374799</v>
      </c>
      <c r="BV7" s="76">
        <v>5052.0248073010498</v>
      </c>
      <c r="BW7" s="76">
        <v>11.603735562795899</v>
      </c>
      <c r="BX7" s="76">
        <v>41.441967890782998</v>
      </c>
      <c r="BY7" s="76">
        <v>1.6829455197909999</v>
      </c>
      <c r="BZ7" s="76">
        <v>444.581897928204</v>
      </c>
      <c r="CA7" s="76">
        <v>232.796008601875</v>
      </c>
      <c r="CB7" s="76">
        <v>0</v>
      </c>
      <c r="CC7" s="76">
        <v>8.8714623902511405E-2</v>
      </c>
      <c r="CD7" s="76">
        <v>208.517133056614</v>
      </c>
      <c r="CE7" s="76">
        <v>0</v>
      </c>
      <c r="CF7" s="76">
        <v>125.568368014811</v>
      </c>
      <c r="CG7" s="76">
        <v>17878.8423027276</v>
      </c>
      <c r="CH7" s="76">
        <v>126.23972461895499</v>
      </c>
      <c r="CI7" s="94"/>
      <c r="CJ7" s="96">
        <f t="shared" si="14"/>
        <v>1.5984959960455964</v>
      </c>
      <c r="CK7" s="69">
        <f t="shared" si="0"/>
        <v>-1.1590199149131215E-6</v>
      </c>
      <c r="CL7" s="69">
        <f t="shared" si="1"/>
        <v>0</v>
      </c>
      <c r="CM7" s="69">
        <f t="shared" si="2"/>
        <v>1.6145673287058474E-6</v>
      </c>
      <c r="CN7" s="69">
        <f t="shared" si="3"/>
        <v>-3.5384841461146108E-4</v>
      </c>
      <c r="CO7" s="69">
        <f t="shared" si="4"/>
        <v>-1.0832440108488915E-4</v>
      </c>
      <c r="CP7" s="69">
        <f t="shared" si="5"/>
        <v>-2.825504710235998E-6</v>
      </c>
      <c r="CQ7" s="69">
        <f t="shared" si="6"/>
        <v>8.8189780654700509E-6</v>
      </c>
      <c r="CR7" s="62">
        <f t="shared" si="7"/>
        <v>-0.18076275129184394</v>
      </c>
      <c r="CS7" s="62">
        <f t="shared" si="8"/>
        <v>-0.22262045428365237</v>
      </c>
      <c r="CT7" s="69">
        <f t="shared" si="9"/>
        <v>0</v>
      </c>
      <c r="CU7" s="62">
        <f t="shared" si="10"/>
        <v>0.11388270526463512</v>
      </c>
      <c r="CV7" s="69">
        <f t="shared" si="11"/>
        <v>-3.1282828029225477E-5</v>
      </c>
      <c r="CW7" s="62">
        <f t="shared" si="12"/>
        <v>-0.966937076256419</v>
      </c>
      <c r="CX7" s="69">
        <f t="shared" si="15"/>
        <v>1.9268468751861415E-8</v>
      </c>
      <c r="CY7" s="69">
        <f t="shared" si="16"/>
        <v>1.4706751591931833E-5</v>
      </c>
      <c r="CZ7" s="62">
        <f t="shared" si="13"/>
        <v>-0.97575080984802032</v>
      </c>
    </row>
    <row r="8" spans="1:104">
      <c r="A8" s="94" t="s">
        <v>172</v>
      </c>
      <c r="B8" s="76">
        <v>51.018765850000001</v>
      </c>
      <c r="C8" s="76">
        <v>3.1999999999999999E-6</v>
      </c>
      <c r="D8" s="76">
        <v>136.64415549</v>
      </c>
      <c r="E8" s="76">
        <v>10.66693641</v>
      </c>
      <c r="F8" s="76">
        <v>10.66693641</v>
      </c>
      <c r="G8" s="76">
        <v>7.2544152830000002</v>
      </c>
      <c r="H8" s="76">
        <v>70.343278940999994</v>
      </c>
      <c r="I8" s="72">
        <v>8.4749485900000004E-2</v>
      </c>
      <c r="J8" s="72">
        <v>2.4821281099999998E-2</v>
      </c>
      <c r="K8" s="76"/>
      <c r="L8" s="72">
        <v>1.496638275</v>
      </c>
      <c r="M8" s="76"/>
      <c r="N8" s="72">
        <v>1.852118E-3</v>
      </c>
      <c r="O8" s="76">
        <v>1.6872767699999999E-2</v>
      </c>
      <c r="P8" s="76">
        <v>1.0735606000000001E-3</v>
      </c>
      <c r="Q8" s="72">
        <v>2.7039462000000001E-3</v>
      </c>
      <c r="R8" s="76"/>
      <c r="S8" s="94" t="s">
        <v>172</v>
      </c>
      <c r="T8" s="76">
        <v>2.8138520927925501E-2</v>
      </c>
      <c r="U8" s="76">
        <v>5.66596837739822E-2</v>
      </c>
      <c r="V8" s="76">
        <v>1.6874219937895899E-2</v>
      </c>
      <c r="W8" s="76">
        <v>0.109975120638929</v>
      </c>
      <c r="X8" s="76">
        <v>0.10793151140299601</v>
      </c>
      <c r="Y8" s="76">
        <v>9.4301845937432294E-2</v>
      </c>
      <c r="Z8" s="76">
        <v>1.3489446365405E-2</v>
      </c>
      <c r="AA8" s="76">
        <v>8.4569505370141496</v>
      </c>
      <c r="AB8" s="76">
        <v>1.0736737354122899E-3</v>
      </c>
      <c r="AC8" s="76">
        <v>204.918187247254</v>
      </c>
      <c r="AD8" s="76">
        <v>0</v>
      </c>
      <c r="AE8" s="76">
        <v>51.019270578768101</v>
      </c>
      <c r="AF8" s="76">
        <v>1.6968823328246201</v>
      </c>
      <c r="AG8" s="76">
        <v>35.715735844155802</v>
      </c>
      <c r="AH8" s="76">
        <v>0.83905174247342296</v>
      </c>
      <c r="AI8" s="76">
        <v>5.24197438720874E-2</v>
      </c>
      <c r="AJ8" s="76">
        <v>1.6188313381504199E-2</v>
      </c>
      <c r="AK8" s="76">
        <v>6.8697277716231797</v>
      </c>
      <c r="AL8" s="76">
        <v>6.8697277716231797</v>
      </c>
      <c r="AM8" s="76">
        <v>0</v>
      </c>
      <c r="AN8" s="76">
        <v>0</v>
      </c>
      <c r="AO8" s="76">
        <v>0.840156510428409</v>
      </c>
      <c r="AP8" s="76">
        <v>1.54161186114188E-2</v>
      </c>
      <c r="AQ8" s="76">
        <v>0.43168753351653899</v>
      </c>
      <c r="AR8" s="76">
        <v>3.6964262570479002E-2</v>
      </c>
      <c r="AS8" s="76">
        <v>5.7817552080336003E-2</v>
      </c>
      <c r="AT8" s="76">
        <v>6.9359725648572498E-3</v>
      </c>
      <c r="AU8" s="76">
        <v>3.2000611782602302E-6</v>
      </c>
      <c r="AV8" s="76">
        <v>0</v>
      </c>
      <c r="AW8" s="76">
        <v>106.29574618187</v>
      </c>
      <c r="AX8" s="76">
        <v>122.980084877945</v>
      </c>
      <c r="AY8" s="76">
        <v>13.6643284335609</v>
      </c>
      <c r="AZ8" s="76">
        <v>136.64441331150601</v>
      </c>
      <c r="BA8" s="76">
        <v>1.1504151341788E-4</v>
      </c>
      <c r="BB8" s="76">
        <v>5.8010037401411898</v>
      </c>
      <c r="BC8" s="76">
        <v>8.5386547396616996E-2</v>
      </c>
      <c r="BD8" s="76">
        <v>26.373271595099201</v>
      </c>
      <c r="BE8" s="76">
        <v>0.115203420471017</v>
      </c>
      <c r="BF8" s="76">
        <v>0.30187833793548202</v>
      </c>
      <c r="BG8" s="76">
        <v>0.72961777366248204</v>
      </c>
      <c r="BH8" s="76">
        <v>0.17066929016683399</v>
      </c>
      <c r="BI8" s="76">
        <v>0</v>
      </c>
      <c r="BJ8" s="76">
        <v>4.0182449004337602E-2</v>
      </c>
      <c r="BK8" s="76">
        <v>10.6677290684921</v>
      </c>
      <c r="BL8" s="76">
        <v>10.6677290684921</v>
      </c>
      <c r="BM8" s="76">
        <v>0</v>
      </c>
      <c r="BN8" s="76">
        <v>0</v>
      </c>
      <c r="BO8" s="76">
        <v>0</v>
      </c>
      <c r="BP8" s="76">
        <v>0.317875516019333</v>
      </c>
      <c r="BQ8" s="76">
        <v>0</v>
      </c>
      <c r="BR8" s="76">
        <v>1.95952154191261</v>
      </c>
      <c r="BS8" s="76">
        <v>0.48747940056328098</v>
      </c>
      <c r="BT8" s="76">
        <v>0.26134222898306397</v>
      </c>
      <c r="BU8" s="76">
        <v>4.8972045393167001</v>
      </c>
      <c r="BV8" s="76">
        <v>10.261701515928801</v>
      </c>
      <c r="BW8" s="76">
        <v>0.266669257097505</v>
      </c>
      <c r="BX8" s="76">
        <v>1.0346987659628299</v>
      </c>
      <c r="BY8" s="76">
        <v>0</v>
      </c>
      <c r="BZ8" s="76">
        <v>7.2543887299723799</v>
      </c>
      <c r="CA8" s="76">
        <v>6.8549781093235298</v>
      </c>
      <c r="CB8" s="76">
        <v>0</v>
      </c>
      <c r="CC8" s="76">
        <v>1.19766112590045E-2</v>
      </c>
      <c r="CD8" s="76">
        <v>3.0497340805094701</v>
      </c>
      <c r="CE8" s="76">
        <v>0</v>
      </c>
      <c r="CF8" s="76">
        <v>3.37240163660113</v>
      </c>
      <c r="CG8" s="76">
        <v>70.3432954689506</v>
      </c>
      <c r="CH8" s="76">
        <v>1.66160141258674</v>
      </c>
      <c r="CI8" s="94"/>
      <c r="CJ8" s="96">
        <f t="shared" si="14"/>
        <v>1.5110998919405012</v>
      </c>
      <c r="CK8" s="69">
        <f t="shared" si="0"/>
        <v>9.8930023039646447E-6</v>
      </c>
      <c r="CL8" s="69">
        <f t="shared" si="1"/>
        <v>1.9118206321978961E-5</v>
      </c>
      <c r="CM8" s="69">
        <f t="shared" si="2"/>
        <v>1.8868096120659688E-6</v>
      </c>
      <c r="CN8" s="69">
        <f t="shared" si="3"/>
        <v>7.4309854454314563E-5</v>
      </c>
      <c r="CO8" s="69">
        <f t="shared" si="4"/>
        <v>7.4309854454314563E-5</v>
      </c>
      <c r="CP8" s="69">
        <f t="shared" si="5"/>
        <v>-3.6602574548562906E-6</v>
      </c>
      <c r="CQ8" s="69">
        <f t="shared" si="6"/>
        <v>2.349613332671417E-7</v>
      </c>
      <c r="CR8" s="62">
        <f t="shared" si="7"/>
        <v>0.27353588351379016</v>
      </c>
      <c r="CS8" s="62">
        <f t="shared" si="8"/>
        <v>339.71370059195499</v>
      </c>
      <c r="CT8" s="69">
        <f t="shared" si="9"/>
        <v>0</v>
      </c>
      <c r="CU8" s="62">
        <f t="shared" si="10"/>
        <v>3.5901056296473377</v>
      </c>
      <c r="CV8" s="69">
        <f t="shared" si="11"/>
        <v>0</v>
      </c>
      <c r="CW8" s="62">
        <f t="shared" si="12"/>
        <v>30.216991617346196</v>
      </c>
      <c r="CX8" s="69">
        <f t="shared" si="15"/>
        <v>8.606992769182171E-5</v>
      </c>
      <c r="CY8" s="69">
        <f t="shared" si="16"/>
        <v>1.0538334984520121E-4</v>
      </c>
      <c r="CZ8" s="62">
        <f t="shared" si="13"/>
        <v>1.5651296482368067</v>
      </c>
    </row>
    <row r="9" spans="1:104">
      <c r="A9" s="94" t="s">
        <v>173</v>
      </c>
      <c r="B9" s="76">
        <v>4.9956579999999997</v>
      </c>
      <c r="C9" s="76"/>
      <c r="D9" s="76">
        <v>10.8200097</v>
      </c>
      <c r="E9" s="76">
        <v>0.22974934999999999</v>
      </c>
      <c r="F9" s="76">
        <v>0.22974934999999999</v>
      </c>
      <c r="G9" s="76">
        <v>1.18597982E-2</v>
      </c>
      <c r="H9" s="76">
        <v>3.7100433499999999</v>
      </c>
      <c r="I9" s="72">
        <v>0.2672926685</v>
      </c>
      <c r="J9" s="72">
        <v>2.7059588400000001E-2</v>
      </c>
      <c r="K9" s="76"/>
      <c r="L9" s="72">
        <v>1.7142018556</v>
      </c>
      <c r="M9" s="76"/>
      <c r="N9" s="72">
        <v>0.1000901065</v>
      </c>
      <c r="O9" s="76">
        <v>0.17261982140000001</v>
      </c>
      <c r="P9" s="76">
        <v>1.3734927500000001E-2</v>
      </c>
      <c r="Q9" s="72">
        <v>2.1546762E-3</v>
      </c>
      <c r="R9" s="76"/>
      <c r="S9" s="94" t="s">
        <v>173</v>
      </c>
      <c r="T9" s="76">
        <v>0</v>
      </c>
      <c r="U9" s="76">
        <v>0</v>
      </c>
      <c r="V9" s="76">
        <v>0.172619696982589</v>
      </c>
      <c r="W9" s="76">
        <v>1.19433273854396E-2</v>
      </c>
      <c r="X9" s="76">
        <v>1.19433273854396E-2</v>
      </c>
      <c r="Y9" s="76">
        <v>4.8141761272507801E-3</v>
      </c>
      <c r="Z9" s="76">
        <v>0</v>
      </c>
      <c r="AA9" s="76">
        <v>4.4137168659975801E-2</v>
      </c>
      <c r="AB9" s="76">
        <v>1.37345797997101E-2</v>
      </c>
      <c r="AC9" s="76">
        <v>30.5278021286727</v>
      </c>
      <c r="AD9" s="76">
        <v>0</v>
      </c>
      <c r="AE9" s="76">
        <v>4.9956145438912696</v>
      </c>
      <c r="AF9" s="76">
        <v>0.25207241722416102</v>
      </c>
      <c r="AG9" s="76">
        <v>5.5731197853469796</v>
      </c>
      <c r="AH9" s="76">
        <v>0.12789402469452099</v>
      </c>
      <c r="AI9" s="76">
        <v>0</v>
      </c>
      <c r="AJ9" s="76">
        <v>0</v>
      </c>
      <c r="AK9" s="76">
        <v>0.32245135825327897</v>
      </c>
      <c r="AL9" s="76">
        <v>0.32245135825327897</v>
      </c>
      <c r="AM9" s="76">
        <v>0</v>
      </c>
      <c r="AN9" s="76">
        <v>0</v>
      </c>
      <c r="AO9" s="76">
        <v>0.12458512408163699</v>
      </c>
      <c r="AP9" s="76">
        <v>0</v>
      </c>
      <c r="AQ9" s="76">
        <v>0</v>
      </c>
      <c r="AR9" s="76">
        <v>0</v>
      </c>
      <c r="AS9" s="76">
        <v>0</v>
      </c>
      <c r="AT9" s="76">
        <v>0</v>
      </c>
      <c r="AU9" s="76">
        <v>0</v>
      </c>
      <c r="AV9" s="76">
        <v>0</v>
      </c>
      <c r="AW9" s="76">
        <v>9.2833121138466304</v>
      </c>
      <c r="AX9" s="76">
        <v>9.7380648930482501</v>
      </c>
      <c r="AY9" s="76">
        <v>1.0820030974938999</v>
      </c>
      <c r="AZ9" s="76">
        <v>10.8200679905421</v>
      </c>
      <c r="BA9" s="76">
        <v>0</v>
      </c>
      <c r="BB9" s="76">
        <v>0.48099288483054897</v>
      </c>
      <c r="BC9" s="76">
        <v>1.8115516680721E-3</v>
      </c>
      <c r="BD9" s="76">
        <v>1.11650503546684</v>
      </c>
      <c r="BE9" s="76">
        <v>2.4461680914036202E-3</v>
      </c>
      <c r="BF9" s="76">
        <v>6.4053891984545497E-3</v>
      </c>
      <c r="BG9" s="76">
        <v>1.8132576045679701E-2</v>
      </c>
      <c r="BH9" s="76">
        <v>3.6218560712533801E-3</v>
      </c>
      <c r="BI9" s="76">
        <v>0</v>
      </c>
      <c r="BJ9" s="76">
        <v>8.5260613876993196E-4</v>
      </c>
      <c r="BK9" s="76">
        <v>0.22976584101699099</v>
      </c>
      <c r="BL9" s="76">
        <v>0.22976584101699099</v>
      </c>
      <c r="BM9" s="76">
        <v>0</v>
      </c>
      <c r="BN9" s="76">
        <v>0</v>
      </c>
      <c r="BO9" s="76">
        <v>0</v>
      </c>
      <c r="BP9" s="76">
        <v>6.7582444595093299E-3</v>
      </c>
      <c r="BQ9" s="76">
        <v>0</v>
      </c>
      <c r="BR9" s="76">
        <v>4.1724229346825702E-2</v>
      </c>
      <c r="BS9" s="76">
        <v>1.03421997718216E-2</v>
      </c>
      <c r="BT9" s="76">
        <v>5.5484779840936698E-3</v>
      </c>
      <c r="BU9" s="76">
        <v>0.104502692394604</v>
      </c>
      <c r="BV9" s="76">
        <v>1.1584078525460599</v>
      </c>
      <c r="BW9" s="76">
        <v>5.6579154196773097E-3</v>
      </c>
      <c r="BX9" s="76">
        <v>2.1961920666677601E-2</v>
      </c>
      <c r="BY9" s="76">
        <v>1.37601481505976E-8</v>
      </c>
      <c r="BZ9" s="76">
        <v>1.18591555195467E-2</v>
      </c>
      <c r="CA9" s="76">
        <v>2.3280852173415401E-2</v>
      </c>
      <c r="CB9" s="76">
        <v>0</v>
      </c>
      <c r="CC9" s="76">
        <v>0</v>
      </c>
      <c r="CD9" s="76">
        <v>2.2043233308972399E-2</v>
      </c>
      <c r="CE9" s="76">
        <v>0</v>
      </c>
      <c r="CF9" s="76">
        <v>4.7335986309297601E-3</v>
      </c>
      <c r="CG9" s="76">
        <v>3.7100417224711801</v>
      </c>
      <c r="CH9" s="76">
        <v>4.0277492640971399E-2</v>
      </c>
      <c r="CI9" s="94"/>
      <c r="CJ9" s="96">
        <f t="shared" si="14"/>
        <v>2.5022123222008439</v>
      </c>
      <c r="CK9" s="69">
        <f t="shared" si="0"/>
        <v>-8.6987757628991589E-6</v>
      </c>
      <c r="CL9" s="69">
        <f t="shared" si="1"/>
        <v>0</v>
      </c>
      <c r="CM9" s="69">
        <f t="shared" si="2"/>
        <v>5.387291113040857E-6</v>
      </c>
      <c r="CN9" s="69">
        <f t="shared" si="3"/>
        <v>7.1778296613240943E-5</v>
      </c>
      <c r="CO9" s="69">
        <f t="shared" si="4"/>
        <v>7.1778296613240943E-5</v>
      </c>
      <c r="CP9" s="69">
        <f t="shared" si="5"/>
        <v>-5.418983042223768E-5</v>
      </c>
      <c r="CQ9" s="69">
        <f t="shared" si="6"/>
        <v>-4.3868188756184905E-7</v>
      </c>
      <c r="CR9" s="62">
        <f t="shared" si="7"/>
        <v>-0.95531741498012857</v>
      </c>
      <c r="CS9" s="62">
        <f t="shared" si="8"/>
        <v>0.63111012656703236</v>
      </c>
      <c r="CT9" s="69">
        <f t="shared" si="9"/>
        <v>0</v>
      </c>
      <c r="CU9" s="62">
        <f t="shared" si="10"/>
        <v>-0.81189417267290531</v>
      </c>
      <c r="CV9" s="69">
        <f t="shared" si="11"/>
        <v>0</v>
      </c>
      <c r="CW9" s="62">
        <f t="shared" si="12"/>
        <v>-1</v>
      </c>
      <c r="CX9" s="69">
        <f t="shared" si="15"/>
        <v>-7.2075970189050446E-7</v>
      </c>
      <c r="CY9" s="69">
        <f t="shared" si="16"/>
        <v>-2.5315043701557307E-5</v>
      </c>
      <c r="CZ9" s="62">
        <f t="shared" si="13"/>
        <v>-1</v>
      </c>
    </row>
    <row r="10" spans="1:104">
      <c r="A10" s="94"/>
      <c r="B10" s="76"/>
      <c r="C10" s="76"/>
      <c r="D10" s="76"/>
      <c r="E10" s="76"/>
      <c r="F10" s="76"/>
      <c r="G10" s="76"/>
      <c r="H10" s="76"/>
      <c r="I10" s="72"/>
      <c r="J10" s="72"/>
      <c r="K10" s="76"/>
      <c r="L10" s="72"/>
      <c r="M10" s="76"/>
      <c r="N10" s="72"/>
      <c r="O10" s="76"/>
      <c r="P10" s="76"/>
      <c r="Q10" s="72"/>
      <c r="R10" s="76"/>
      <c r="S10" s="94"/>
      <c r="U10" s="76"/>
      <c r="W10" s="76"/>
      <c r="X10" s="76"/>
      <c r="Y10" s="76"/>
      <c r="AA10" s="76"/>
      <c r="AC10" s="76"/>
      <c r="AD10" s="76"/>
      <c r="AE10" s="76"/>
      <c r="AF10" s="76"/>
      <c r="AG10" s="76"/>
      <c r="AH10" s="76"/>
      <c r="AI10" s="76"/>
      <c r="AK10" s="76"/>
      <c r="AL10" s="76"/>
      <c r="AM10" s="76"/>
      <c r="AN10" s="76"/>
      <c r="AO10" s="76"/>
      <c r="AP10" s="76"/>
      <c r="AR10" s="76"/>
      <c r="AS10" s="76"/>
      <c r="AT10" s="76"/>
      <c r="AU10" s="76"/>
      <c r="AV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F10" s="76"/>
      <c r="CG10" s="76"/>
      <c r="CH10" s="76"/>
      <c r="CI10" s="94"/>
      <c r="CJ10" s="96" t="e">
        <f t="shared" si="14"/>
        <v>#DIV/0!</v>
      </c>
      <c r="CK10" s="69">
        <f t="shared" si="0"/>
        <v>0</v>
      </c>
      <c r="CL10" s="69">
        <f t="shared" si="1"/>
        <v>0</v>
      </c>
      <c r="CM10" s="69">
        <f t="shared" si="2"/>
        <v>0</v>
      </c>
      <c r="CN10" s="69">
        <f t="shared" si="3"/>
        <v>0</v>
      </c>
      <c r="CO10" s="69">
        <f t="shared" si="4"/>
        <v>0</v>
      </c>
      <c r="CP10" s="69">
        <f t="shared" si="5"/>
        <v>0</v>
      </c>
      <c r="CQ10" s="69">
        <f t="shared" si="6"/>
        <v>0</v>
      </c>
      <c r="CR10" s="62">
        <f t="shared" si="7"/>
        <v>0</v>
      </c>
      <c r="CS10" s="62">
        <f t="shared" si="8"/>
        <v>0</v>
      </c>
      <c r="CT10" s="69">
        <f t="shared" si="9"/>
        <v>0</v>
      </c>
      <c r="CU10" s="62">
        <f t="shared" si="10"/>
        <v>0</v>
      </c>
      <c r="CV10" s="69">
        <f t="shared" si="11"/>
        <v>0</v>
      </c>
      <c r="CW10" s="62">
        <f t="shared" si="12"/>
        <v>0</v>
      </c>
      <c r="CX10" s="69">
        <f t="shared" si="15"/>
        <v>0</v>
      </c>
      <c r="CY10" s="69">
        <f t="shared" si="16"/>
        <v>0</v>
      </c>
      <c r="CZ10" s="62">
        <f t="shared" si="13"/>
        <v>0</v>
      </c>
    </row>
    <row r="11" spans="1:104">
      <c r="A11" s="94" t="s">
        <v>175</v>
      </c>
      <c r="B11" s="76">
        <v>1228.4563747</v>
      </c>
      <c r="C11" s="76"/>
      <c r="D11" s="76">
        <v>6044.5882277999999</v>
      </c>
      <c r="E11" s="76">
        <v>97.327200943999998</v>
      </c>
      <c r="F11" s="76">
        <v>93.914732755000003</v>
      </c>
      <c r="G11" s="76">
        <v>1316.7272594999999</v>
      </c>
      <c r="H11" s="76">
        <v>683.55047300000001</v>
      </c>
      <c r="I11" s="72">
        <v>25.581937124</v>
      </c>
      <c r="J11" s="72">
        <v>3.5059094591000002</v>
      </c>
      <c r="K11" s="76"/>
      <c r="L11" s="72">
        <v>128.24935833999999</v>
      </c>
      <c r="M11" s="76"/>
      <c r="N11" s="72">
        <v>8.3199881290000004</v>
      </c>
      <c r="O11" s="76">
        <v>17.928065970999999</v>
      </c>
      <c r="P11" s="76">
        <v>1.3701006134</v>
      </c>
      <c r="Q11" s="72">
        <v>0.26470980859999999</v>
      </c>
      <c r="R11" s="76"/>
      <c r="S11" s="94" t="s">
        <v>175</v>
      </c>
      <c r="T11" s="76">
        <v>1.0551407505635501E-3</v>
      </c>
      <c r="U11" s="76">
        <v>5.5520459949183398E-3</v>
      </c>
      <c r="V11" s="76">
        <v>17.927840474346901</v>
      </c>
      <c r="W11" s="76">
        <v>1.5530115488712399</v>
      </c>
      <c r="X11" s="76">
        <v>1.5530115488712399</v>
      </c>
      <c r="Y11" s="76">
        <v>0.52822244915177097</v>
      </c>
      <c r="Z11" s="76">
        <v>0</v>
      </c>
      <c r="AA11" s="76">
        <v>7.4551459187828204</v>
      </c>
      <c r="AB11" s="76">
        <v>1.3700999611735201</v>
      </c>
      <c r="AC11" s="76">
        <v>3800.9217662603501</v>
      </c>
      <c r="AD11" s="76">
        <v>0</v>
      </c>
      <c r="AE11" s="76">
        <v>1228.4549616009899</v>
      </c>
      <c r="AF11" s="76">
        <v>30.564059491099702</v>
      </c>
      <c r="AG11" s="76">
        <v>661.67160801442299</v>
      </c>
      <c r="AH11" s="76">
        <v>15.5565327349147</v>
      </c>
      <c r="AI11" s="76">
        <v>1.17103726257379E-3</v>
      </c>
      <c r="AJ11" s="76">
        <v>1.6834454794225999E-3</v>
      </c>
      <c r="AK11" s="76">
        <v>74.229706491359295</v>
      </c>
      <c r="AL11" s="76">
        <v>74.229706491359295</v>
      </c>
      <c r="AM11" s="76">
        <v>0</v>
      </c>
      <c r="AN11" s="76">
        <v>0</v>
      </c>
      <c r="AO11" s="76">
        <v>14.2518644698792</v>
      </c>
      <c r="AP11" s="76">
        <v>7.6842307261473193E-6</v>
      </c>
      <c r="AQ11" s="76">
        <v>0.13094626989257999</v>
      </c>
      <c r="AR11" s="76">
        <v>6.1693578421159797E-3</v>
      </c>
      <c r="AS11" s="76">
        <v>2.6314683891598498E-2</v>
      </c>
      <c r="AT11" s="76">
        <v>2.2071630208832699E-5</v>
      </c>
      <c r="AU11" s="76">
        <v>0</v>
      </c>
      <c r="AV11" s="76">
        <v>0</v>
      </c>
      <c r="AW11" s="76">
        <v>1345.2860537266299</v>
      </c>
      <c r="AX11" s="76">
        <v>5440.12520570775</v>
      </c>
      <c r="AY11" s="76">
        <v>604.45870938452401</v>
      </c>
      <c r="AZ11" s="76">
        <v>6044.5839150922702</v>
      </c>
      <c r="BA11" s="76">
        <v>1.7784391510000601E-4</v>
      </c>
      <c r="BB11" s="76">
        <v>54.470074894032102</v>
      </c>
      <c r="BC11" s="76">
        <v>0.75176694752999695</v>
      </c>
      <c r="BD11" s="76">
        <v>264.20105810104297</v>
      </c>
      <c r="BE11" s="76">
        <v>1.0142810695723501</v>
      </c>
      <c r="BF11" s="76">
        <v>2.6577742867276202</v>
      </c>
      <c r="BG11" s="76">
        <v>6.4239837975164802</v>
      </c>
      <c r="BH11" s="76">
        <v>1.50262733385141</v>
      </c>
      <c r="BI11" s="76">
        <v>0</v>
      </c>
      <c r="BJ11" s="76">
        <v>0.35377567577340902</v>
      </c>
      <c r="BK11" s="76">
        <v>97.333909825789902</v>
      </c>
      <c r="BL11" s="76">
        <v>93.9214345258235</v>
      </c>
      <c r="BM11" s="76">
        <v>3.4124752999663901</v>
      </c>
      <c r="BN11" s="76">
        <v>0</v>
      </c>
      <c r="BO11" s="76">
        <v>0</v>
      </c>
      <c r="BP11" s="76">
        <v>2.7986539064799301</v>
      </c>
      <c r="BQ11" s="76">
        <v>0</v>
      </c>
      <c r="BR11" s="76">
        <v>17.2521215095597</v>
      </c>
      <c r="BS11" s="76">
        <v>4.2918748719941204</v>
      </c>
      <c r="BT11" s="76">
        <v>2.3009122995805602</v>
      </c>
      <c r="BU11" s="76">
        <v>43.116145488516601</v>
      </c>
      <c r="BV11" s="76">
        <v>206.38867573145399</v>
      </c>
      <c r="BW11" s="76">
        <v>2.3478637042775099</v>
      </c>
      <c r="BX11" s="76">
        <v>9.10965363327219</v>
      </c>
      <c r="BY11" s="76">
        <v>1.17144573598549E-9</v>
      </c>
      <c r="BZ11" s="76">
        <v>1316.72732408973</v>
      </c>
      <c r="CA11" s="76">
        <v>10.017333782428601</v>
      </c>
      <c r="CB11" s="76">
        <v>0</v>
      </c>
      <c r="CC11" s="76">
        <v>1.81191362663625E-4</v>
      </c>
      <c r="CD11" s="76">
        <v>4.3898062956203399</v>
      </c>
      <c r="CE11" s="76">
        <v>0</v>
      </c>
      <c r="CF11" s="76">
        <v>4.39813099414308</v>
      </c>
      <c r="CG11" s="76">
        <v>683.55039561941601</v>
      </c>
      <c r="CH11" s="76">
        <v>5.0821474088203997</v>
      </c>
      <c r="CI11" s="94"/>
      <c r="CJ11" s="96">
        <f t="shared" si="14"/>
        <v>1.9680861313927935</v>
      </c>
      <c r="CK11" s="69">
        <f t="shared" si="0"/>
        <v>-1.1503045929459617E-6</v>
      </c>
      <c r="CL11" s="69">
        <f t="shared" si="1"/>
        <v>0</v>
      </c>
      <c r="CM11" s="69">
        <f t="shared" si="2"/>
        <v>-7.1348246847668099E-7</v>
      </c>
      <c r="CN11" s="69">
        <f t="shared" si="3"/>
        <v>6.8931210646497025E-5</v>
      </c>
      <c r="CO11" s="69">
        <f t="shared" si="4"/>
        <v>7.1360164980507792E-5</v>
      </c>
      <c r="CP11" s="69">
        <f t="shared" si="5"/>
        <v>4.9053233770952627E-8</v>
      </c>
      <c r="CQ11" s="69">
        <f t="shared" si="6"/>
        <v>-1.1320390674740973E-7</v>
      </c>
      <c r="CR11" s="62">
        <f t="shared" si="7"/>
        <v>-0.93929265241550985</v>
      </c>
      <c r="CS11" s="62">
        <f t="shared" si="8"/>
        <v>1.1264513547068686</v>
      </c>
      <c r="CT11" s="69">
        <f t="shared" si="9"/>
        <v>0</v>
      </c>
      <c r="CU11" s="62">
        <f t="shared" si="10"/>
        <v>-0.42120796975396935</v>
      </c>
      <c r="CV11" s="69">
        <f t="shared" si="11"/>
        <v>0</v>
      </c>
      <c r="CW11" s="62">
        <f t="shared" si="12"/>
        <v>-0.99683717290414431</v>
      </c>
      <c r="CX11" s="69">
        <f t="shared" si="15"/>
        <v>-1.2577857168890199E-5</v>
      </c>
      <c r="CY11" s="69">
        <f t="shared" si="16"/>
        <v>-4.7604276179195768E-7</v>
      </c>
      <c r="CZ11" s="62">
        <f t="shared" si="13"/>
        <v>-0.99991661952261768</v>
      </c>
    </row>
    <row r="12" spans="1:104">
      <c r="A12" s="94" t="s">
        <v>176</v>
      </c>
      <c r="B12" s="76">
        <v>1309.1141</v>
      </c>
      <c r="C12" s="76"/>
      <c r="D12" s="76">
        <v>4308.6778999999997</v>
      </c>
      <c r="E12" s="76">
        <v>124.61578</v>
      </c>
      <c r="F12" s="76">
        <v>124.61578</v>
      </c>
      <c r="G12" s="76">
        <v>6.8865679999999996</v>
      </c>
      <c r="H12" s="76">
        <v>592.64070000000004</v>
      </c>
      <c r="I12" s="72">
        <v>35.687230679000002</v>
      </c>
      <c r="J12" s="72">
        <v>9.0180022141999991</v>
      </c>
      <c r="K12" s="76"/>
      <c r="L12" s="72">
        <v>259.57310587000001</v>
      </c>
      <c r="M12" s="76"/>
      <c r="N12" s="72">
        <v>12.401557837</v>
      </c>
      <c r="O12" s="76">
        <v>34.232647759000002</v>
      </c>
      <c r="P12" s="76">
        <v>3.7457034576999999</v>
      </c>
      <c r="Q12" s="72">
        <v>0.4283058548</v>
      </c>
      <c r="R12" s="76"/>
      <c r="S12" s="94" t="s">
        <v>176</v>
      </c>
      <c r="T12" s="76">
        <v>0</v>
      </c>
      <c r="U12" s="76">
        <v>4.4734908244349203</v>
      </c>
      <c r="V12" s="76">
        <v>34.232552466740202</v>
      </c>
      <c r="W12" s="76">
        <v>1.7141356481344301</v>
      </c>
      <c r="X12" s="76">
        <v>1.7141356481344301</v>
      </c>
      <c r="Y12" s="76">
        <v>0.69086009083318201</v>
      </c>
      <c r="Z12" s="76">
        <v>0</v>
      </c>
      <c r="AA12" s="76">
        <v>6.3285024248359498</v>
      </c>
      <c r="AB12" s="76">
        <v>3.74574483179991</v>
      </c>
      <c r="AC12" s="76">
        <v>4464.6124103553202</v>
      </c>
      <c r="AD12" s="76">
        <v>0</v>
      </c>
      <c r="AE12" s="76">
        <v>1309.11551888534</v>
      </c>
      <c r="AF12" s="76">
        <v>35.996058789551903</v>
      </c>
      <c r="AG12" s="76">
        <v>799.90415000077996</v>
      </c>
      <c r="AH12" s="76">
        <v>18.2839281823227</v>
      </c>
      <c r="AI12" s="76">
        <v>0</v>
      </c>
      <c r="AJ12" s="76">
        <v>0</v>
      </c>
      <c r="AK12" s="76">
        <v>81.6685534221279</v>
      </c>
      <c r="AL12" s="76">
        <v>81.6685534221279</v>
      </c>
      <c r="AM12" s="76">
        <v>0</v>
      </c>
      <c r="AN12" s="76">
        <v>0</v>
      </c>
      <c r="AO12" s="76">
        <v>17.836832754691802</v>
      </c>
      <c r="AP12" s="76">
        <v>0</v>
      </c>
      <c r="AQ12" s="76">
        <v>1.0834145009637399</v>
      </c>
      <c r="AR12" s="76">
        <v>0.18618610791624601</v>
      </c>
      <c r="AS12" s="76">
        <v>2.2206797663321098</v>
      </c>
      <c r="AT12" s="76">
        <v>0</v>
      </c>
      <c r="AU12" s="76">
        <v>0</v>
      </c>
      <c r="AV12" s="76">
        <v>0</v>
      </c>
      <c r="AW12" s="76">
        <v>1397.0337422135501</v>
      </c>
      <c r="AX12" s="76">
        <v>3877.8077119220402</v>
      </c>
      <c r="AY12" s="76">
        <v>430.866302240447</v>
      </c>
      <c r="AZ12" s="76">
        <v>4308.6740141624896</v>
      </c>
      <c r="BA12" s="76">
        <v>0</v>
      </c>
      <c r="BB12" s="76">
        <v>68.981249915039399</v>
      </c>
      <c r="BC12" s="76">
        <v>0.997525627407858</v>
      </c>
      <c r="BD12" s="76">
        <v>166.50418851085399</v>
      </c>
      <c r="BE12" s="76">
        <v>1.3458662096485301</v>
      </c>
      <c r="BF12" s="76">
        <v>3.52658077679855</v>
      </c>
      <c r="BG12" s="76">
        <v>8.5237096534885595</v>
      </c>
      <c r="BH12" s="76">
        <v>1.99383282461681</v>
      </c>
      <c r="BI12" s="76">
        <v>0</v>
      </c>
      <c r="BJ12" s="76">
        <v>0.46942711607885901</v>
      </c>
      <c r="BK12" s="76">
        <v>124.624649667928</v>
      </c>
      <c r="BL12" s="76">
        <v>124.624649667928</v>
      </c>
      <c r="BM12" s="76">
        <v>0</v>
      </c>
      <c r="BN12" s="76">
        <v>0</v>
      </c>
      <c r="BO12" s="76">
        <v>0</v>
      </c>
      <c r="BP12" s="76">
        <v>3.7135389716540801</v>
      </c>
      <c r="BQ12" s="76">
        <v>0</v>
      </c>
      <c r="BR12" s="76">
        <v>22.8919357132228</v>
      </c>
      <c r="BS12" s="76">
        <v>5.6949734883182703</v>
      </c>
      <c r="BT12" s="76">
        <v>3.0531019329023201</v>
      </c>
      <c r="BU12" s="76">
        <v>57.211050722840199</v>
      </c>
      <c r="BV12" s="76">
        <v>166.30975178869599</v>
      </c>
      <c r="BW12" s="76">
        <v>3.1154087247915299</v>
      </c>
      <c r="BX12" s="76">
        <v>12.0876979061602</v>
      </c>
      <c r="BY12" s="76">
        <v>0</v>
      </c>
      <c r="BZ12" s="76">
        <v>6.8866447659517904</v>
      </c>
      <c r="CA12" s="76">
        <v>5.1650152470733701</v>
      </c>
      <c r="CB12" s="76">
        <v>0</v>
      </c>
      <c r="CC12" s="76">
        <v>0</v>
      </c>
      <c r="CD12" s="76">
        <v>12.173926926323499</v>
      </c>
      <c r="CE12" s="76">
        <v>0</v>
      </c>
      <c r="CF12" s="76">
        <v>2.54433145029844</v>
      </c>
      <c r="CG12" s="76">
        <v>592.6406580025</v>
      </c>
      <c r="CH12" s="76">
        <v>8.6742108598182792</v>
      </c>
      <c r="CI12" s="94"/>
      <c r="CJ12" s="96">
        <f t="shared" si="14"/>
        <v>2.3573032382257799</v>
      </c>
      <c r="CK12" s="69">
        <f t="shared" si="0"/>
        <v>1.08385154505983E-6</v>
      </c>
      <c r="CL12" s="69">
        <f t="shared" si="1"/>
        <v>0</v>
      </c>
      <c r="CM12" s="69">
        <f t="shared" si="2"/>
        <v>-9.018630773252255E-7</v>
      </c>
      <c r="CN12" s="69">
        <f t="shared" si="3"/>
        <v>7.1176121739929414E-5</v>
      </c>
      <c r="CO12" s="69">
        <f t="shared" si="4"/>
        <v>7.1176121739929414E-5</v>
      </c>
      <c r="CP12" s="69">
        <f t="shared" si="5"/>
        <v>1.1147200142487085E-5</v>
      </c>
      <c r="CQ12" s="69">
        <f t="shared" si="6"/>
        <v>-7.0865028395932861E-8</v>
      </c>
      <c r="CR12" s="62">
        <f t="shared" si="7"/>
        <v>-0.95196781550373688</v>
      </c>
      <c r="CS12" s="62">
        <f t="shared" si="8"/>
        <v>-0.29823676303040686</v>
      </c>
      <c r="CT12" s="69">
        <f t="shared" si="9"/>
        <v>0</v>
      </c>
      <c r="CU12" s="62">
        <f t="shared" si="10"/>
        <v>-0.68537359389216024</v>
      </c>
      <c r="CV12" s="69">
        <f t="shared" si="11"/>
        <v>0</v>
      </c>
      <c r="CW12" s="62">
        <f t="shared" si="12"/>
        <v>-0.82093541831440564</v>
      </c>
      <c r="CX12" s="69">
        <f t="shared" si="15"/>
        <v>-2.7836660626189503E-6</v>
      </c>
      <c r="CY12" s="69">
        <f t="shared" si="16"/>
        <v>1.1045748916686499E-5</v>
      </c>
      <c r="CZ12" s="62">
        <f t="shared" si="13"/>
        <v>-1</v>
      </c>
    </row>
    <row r="13" spans="1:104">
      <c r="A13" s="94" t="s">
        <v>177</v>
      </c>
      <c r="B13" s="76">
        <v>637.74967835999996</v>
      </c>
      <c r="C13" s="76"/>
      <c r="D13" s="76">
        <v>1296.2527901999999</v>
      </c>
      <c r="E13" s="76">
        <v>20.342668516</v>
      </c>
      <c r="F13" s="76">
        <v>20.342668516</v>
      </c>
      <c r="G13" s="76">
        <v>8.4357583766000008</v>
      </c>
      <c r="H13" s="76">
        <v>39.274561398000003</v>
      </c>
      <c r="I13" s="72">
        <v>0.98770442300000005</v>
      </c>
      <c r="J13" s="72">
        <v>0.26520334979999999</v>
      </c>
      <c r="K13" s="76"/>
      <c r="L13" s="72">
        <v>11.022721803</v>
      </c>
      <c r="M13" s="76"/>
      <c r="N13" s="72">
        <v>0.19545340959999999</v>
      </c>
      <c r="O13" s="76">
        <v>0.67245439949999997</v>
      </c>
      <c r="P13" s="76">
        <v>6.4565323800000005E-2</v>
      </c>
      <c r="Q13" s="72">
        <v>1.9801116000000001E-2</v>
      </c>
      <c r="R13" s="76"/>
      <c r="S13" s="94" t="s">
        <v>177</v>
      </c>
      <c r="T13" s="76">
        <v>0</v>
      </c>
      <c r="U13" s="76">
        <v>0</v>
      </c>
      <c r="V13" s="76">
        <v>0.67245522538354296</v>
      </c>
      <c r="W13" s="76">
        <v>8.8168264534494403E-2</v>
      </c>
      <c r="X13" s="76">
        <v>8.8168264534494403E-2</v>
      </c>
      <c r="Y13" s="76">
        <v>3.5534162479207501E-2</v>
      </c>
      <c r="Z13" s="76">
        <v>0</v>
      </c>
      <c r="AA13" s="76">
        <v>0.32983937051955298</v>
      </c>
      <c r="AB13" s="76">
        <v>6.4564929923929204E-2</v>
      </c>
      <c r="AC13" s="76">
        <v>253.08982282350399</v>
      </c>
      <c r="AD13" s="76">
        <v>0</v>
      </c>
      <c r="AE13" s="76">
        <v>637.74857101914301</v>
      </c>
      <c r="AF13" s="76">
        <v>1.85147255351065</v>
      </c>
      <c r="AG13" s="76">
        <v>41.143360645165998</v>
      </c>
      <c r="AH13" s="76">
        <v>0.940447248258931</v>
      </c>
      <c r="AI13" s="76">
        <v>0</v>
      </c>
      <c r="AJ13" s="76">
        <v>0</v>
      </c>
      <c r="AK13" s="76">
        <v>14.2341644137303</v>
      </c>
      <c r="AL13" s="76">
        <v>14.2341644137303</v>
      </c>
      <c r="AM13" s="76">
        <v>0</v>
      </c>
      <c r="AN13" s="76">
        <v>0</v>
      </c>
      <c r="AO13" s="76">
        <v>0.91735876434635799</v>
      </c>
      <c r="AP13" s="76">
        <v>0</v>
      </c>
      <c r="AQ13" s="76">
        <v>0</v>
      </c>
      <c r="AR13" s="76">
        <v>0</v>
      </c>
      <c r="AS13" s="76">
        <v>0</v>
      </c>
      <c r="AT13" s="76">
        <v>0</v>
      </c>
      <c r="AU13" s="76">
        <v>0</v>
      </c>
      <c r="AV13" s="76">
        <v>0</v>
      </c>
      <c r="AW13" s="76">
        <v>80.418975622392395</v>
      </c>
      <c r="AX13" s="76">
        <v>1166.62564184813</v>
      </c>
      <c r="AY13" s="76">
        <v>129.62536073678399</v>
      </c>
      <c r="AZ13" s="76">
        <v>1296.2510025849101</v>
      </c>
      <c r="BA13" s="76">
        <v>0</v>
      </c>
      <c r="BB13" s="76">
        <v>3.5449533051775401</v>
      </c>
      <c r="BC13" s="76">
        <v>0.162838397901199</v>
      </c>
      <c r="BD13" s="76">
        <v>8.2811038927826193</v>
      </c>
      <c r="BE13" s="76">
        <v>0.219700329039832</v>
      </c>
      <c r="BF13" s="76">
        <v>0.575696252693771</v>
      </c>
      <c r="BG13" s="76">
        <v>1.39144199253735</v>
      </c>
      <c r="BH13" s="76">
        <v>0.32548106395057302</v>
      </c>
      <c r="BI13" s="76">
        <v>0</v>
      </c>
      <c r="BJ13" s="76">
        <v>7.6630541951200601E-2</v>
      </c>
      <c r="BK13" s="76">
        <v>20.344122463664998</v>
      </c>
      <c r="BL13" s="76">
        <v>20.344122463664998</v>
      </c>
      <c r="BM13" s="76">
        <v>0</v>
      </c>
      <c r="BN13" s="76">
        <v>0</v>
      </c>
      <c r="BO13" s="76">
        <v>0</v>
      </c>
      <c r="BP13" s="76">
        <v>0.60621119507046495</v>
      </c>
      <c r="BQ13" s="76">
        <v>0</v>
      </c>
      <c r="BR13" s="76">
        <v>3.7369333818350201</v>
      </c>
      <c r="BS13" s="76">
        <v>0.92965820202053595</v>
      </c>
      <c r="BT13" s="76">
        <v>0.49839752531181503</v>
      </c>
      <c r="BU13" s="76">
        <v>9.3393411156489599</v>
      </c>
      <c r="BV13" s="76">
        <v>8.5586755546831395</v>
      </c>
      <c r="BW13" s="76">
        <v>0.50856492115720597</v>
      </c>
      <c r="BX13" s="76">
        <v>1.9732275445471399</v>
      </c>
      <c r="BY13" s="76">
        <v>0</v>
      </c>
      <c r="BZ13" s="76">
        <v>8.4357139626426605</v>
      </c>
      <c r="CA13" s="76">
        <v>0.17187966049132899</v>
      </c>
      <c r="CB13" s="76">
        <v>0</v>
      </c>
      <c r="CC13" s="76">
        <v>0</v>
      </c>
      <c r="CD13" s="76">
        <v>0.16604800150843699</v>
      </c>
      <c r="CE13" s="76">
        <v>0</v>
      </c>
      <c r="CF13" s="76">
        <v>3.5037405349982502E-2</v>
      </c>
      <c r="CG13" s="76">
        <v>39.274583574463897</v>
      </c>
      <c r="CH13" s="76">
        <v>0.29735071448322897</v>
      </c>
      <c r="CI13" s="94"/>
      <c r="CJ13" s="96">
        <f t="shared" si="14"/>
        <v>2.0476086135940683</v>
      </c>
      <c r="CK13" s="69">
        <f t="shared" si="0"/>
        <v>-1.7363252299787537E-6</v>
      </c>
      <c r="CL13" s="69">
        <f t="shared" si="1"/>
        <v>0</v>
      </c>
      <c r="CM13" s="69">
        <f t="shared" si="2"/>
        <v>-1.3790636389286381E-6</v>
      </c>
      <c r="CN13" s="69">
        <f t="shared" si="3"/>
        <v>7.1472809177176418E-5</v>
      </c>
      <c r="CO13" s="69">
        <f t="shared" si="4"/>
        <v>7.1472809177176418E-5</v>
      </c>
      <c r="CP13" s="69">
        <f t="shared" si="5"/>
        <v>-5.2649631909253319E-6</v>
      </c>
      <c r="CQ13" s="69">
        <f t="shared" si="6"/>
        <v>5.6465210824265005E-7</v>
      </c>
      <c r="CR13" s="62">
        <f t="shared" si="7"/>
        <v>-0.9107341604619964</v>
      </c>
      <c r="CS13" s="62">
        <f t="shared" si="8"/>
        <v>0.24372248981129949</v>
      </c>
      <c r="CT13" s="69">
        <f t="shared" si="9"/>
        <v>0</v>
      </c>
      <c r="CU13" s="62">
        <f t="shared" si="10"/>
        <v>0.29134751544362281</v>
      </c>
      <c r="CV13" s="69">
        <f t="shared" si="11"/>
        <v>0</v>
      </c>
      <c r="CW13" s="62">
        <f t="shared" si="12"/>
        <v>-1</v>
      </c>
      <c r="CX13" s="69">
        <f t="shared" si="15"/>
        <v>1.2281628964175106E-6</v>
      </c>
      <c r="CY13" s="69">
        <f t="shared" si="16"/>
        <v>-6.1004274062131674E-6</v>
      </c>
      <c r="CZ13" s="62">
        <f t="shared" si="13"/>
        <v>-1</v>
      </c>
    </row>
    <row r="14" spans="1:104">
      <c r="A14" s="94" t="s">
        <v>178</v>
      </c>
      <c r="B14" s="76">
        <v>2754.121983</v>
      </c>
      <c r="C14" s="76">
        <v>6.1631869999999997</v>
      </c>
      <c r="D14" s="76">
        <v>7982.308043</v>
      </c>
      <c r="E14" s="76">
        <v>200.144104</v>
      </c>
      <c r="F14" s="76">
        <v>198.1997648</v>
      </c>
      <c r="G14" s="76">
        <v>112.217547</v>
      </c>
      <c r="H14" s="76">
        <v>1366.3554280000001</v>
      </c>
      <c r="I14" s="72">
        <v>20.821278470999999</v>
      </c>
      <c r="J14" s="72">
        <v>11.204030620999999</v>
      </c>
      <c r="K14" s="76"/>
      <c r="L14" s="72">
        <v>152.53832992</v>
      </c>
      <c r="M14" s="76">
        <v>1.41E-2</v>
      </c>
      <c r="N14" s="72">
        <v>7.2262225575999999</v>
      </c>
      <c r="O14" s="76">
        <v>13.642189156000001</v>
      </c>
      <c r="P14" s="76">
        <v>0.81491188599999997</v>
      </c>
      <c r="Q14" s="72">
        <v>0.17847789559999999</v>
      </c>
      <c r="R14" s="76"/>
      <c r="S14" s="94" t="s">
        <v>178</v>
      </c>
      <c r="T14" s="76">
        <v>3.6500773015751803E-2</v>
      </c>
      <c r="U14" s="76">
        <v>7.34993182454E-2</v>
      </c>
      <c r="V14" s="76">
        <v>13.6420781362242</v>
      </c>
      <c r="W14" s="76">
        <v>1.9400873872893101</v>
      </c>
      <c r="X14" s="76">
        <v>1.9374375765562299</v>
      </c>
      <c r="Y14" s="76">
        <v>0.84798833550664598</v>
      </c>
      <c r="Z14" s="76">
        <v>1.7502501901059699E-2</v>
      </c>
      <c r="AA14" s="76">
        <v>16.370699175734199</v>
      </c>
      <c r="AB14" s="76">
        <v>0.81490179886222602</v>
      </c>
      <c r="AC14" s="76">
        <v>5230.0320451644102</v>
      </c>
      <c r="AD14" s="76">
        <v>0</v>
      </c>
      <c r="AE14" s="76">
        <v>2754.1215315508898</v>
      </c>
      <c r="AF14" s="76">
        <v>40.142081534755697</v>
      </c>
      <c r="AG14" s="76">
        <v>952.04548849310299</v>
      </c>
      <c r="AH14" s="76">
        <v>20.2242620405403</v>
      </c>
      <c r="AI14" s="76">
        <v>3.10175932512462</v>
      </c>
      <c r="AJ14" s="76">
        <v>2.0998759403368601E-2</v>
      </c>
      <c r="AK14" s="76">
        <v>84.237060050880103</v>
      </c>
      <c r="AL14" s="76">
        <v>84.237060050880103</v>
      </c>
      <c r="AM14" s="76">
        <v>1.40997073805233E-2</v>
      </c>
      <c r="AN14" s="76">
        <v>0</v>
      </c>
      <c r="AO14" s="76">
        <v>25.628135770652602</v>
      </c>
      <c r="AP14" s="76">
        <v>4.0407788475149198E-2</v>
      </c>
      <c r="AQ14" s="76">
        <v>2.8542387962398399</v>
      </c>
      <c r="AR14" s="76">
        <v>4.7949280970908899E-2</v>
      </c>
      <c r="AS14" s="76">
        <v>1.5843604384638199</v>
      </c>
      <c r="AT14" s="76">
        <v>8.9976865421183307E-3</v>
      </c>
      <c r="AU14" s="76">
        <v>6.1631765885128003</v>
      </c>
      <c r="AV14" s="76">
        <v>0</v>
      </c>
      <c r="AW14" s="76">
        <v>2318.7274954761101</v>
      </c>
      <c r="AX14" s="76">
        <v>7184.0723484949604</v>
      </c>
      <c r="AY14" s="76">
        <v>798.23233986805405</v>
      </c>
      <c r="AZ14" s="76">
        <v>7982.3046883630104</v>
      </c>
      <c r="BA14" s="76">
        <v>2.24008785434095E-4</v>
      </c>
      <c r="BB14" s="76">
        <v>80.734489797431095</v>
      </c>
      <c r="BC14" s="76">
        <v>1.6061122556148899</v>
      </c>
      <c r="BD14" s="76">
        <v>699.34614841631299</v>
      </c>
      <c r="BE14" s="76">
        <v>2.2770497900814002</v>
      </c>
      <c r="BF14" s="76">
        <v>5.5931605511554796</v>
      </c>
      <c r="BG14" s="76">
        <v>13.5064751560045</v>
      </c>
      <c r="BH14" s="76">
        <v>3.1534114048292201</v>
      </c>
      <c r="BI14" s="76">
        <v>3.7994373804681597E-2</v>
      </c>
      <c r="BJ14" s="76">
        <v>0.79650939308630697</v>
      </c>
      <c r="BK14" s="76">
        <v>200.123522499633</v>
      </c>
      <c r="BL14" s="76">
        <v>198.198347997442</v>
      </c>
      <c r="BM14" s="76">
        <v>1.92517450219083</v>
      </c>
      <c r="BN14" s="76">
        <v>3.8435423866135202E-4</v>
      </c>
      <c r="BO14" s="76">
        <v>7.4885993485341803E-4</v>
      </c>
      <c r="BP14" s="76">
        <v>6.1907240624128397</v>
      </c>
      <c r="BQ14" s="76">
        <v>1.7691053313271098E-2</v>
      </c>
      <c r="BR14" s="76">
        <v>36.233373620320002</v>
      </c>
      <c r="BS14" s="76">
        <v>9.0099429886682394</v>
      </c>
      <c r="BT14" s="76">
        <v>4.8565426735561097</v>
      </c>
      <c r="BU14" s="76">
        <v>90.555736748623502</v>
      </c>
      <c r="BV14" s="76">
        <v>327.18170360567501</v>
      </c>
      <c r="BW14" s="76">
        <v>4.9749204553867203</v>
      </c>
      <c r="BX14" s="76">
        <v>19.226153160656299</v>
      </c>
      <c r="BY14" s="76">
        <v>0.161417095755681</v>
      </c>
      <c r="BZ14" s="76">
        <v>112.218123073198</v>
      </c>
      <c r="CA14" s="76">
        <v>60.368649353206202</v>
      </c>
      <c r="CB14" s="76">
        <v>0</v>
      </c>
      <c r="CC14" s="76">
        <v>1.55359576251208E-2</v>
      </c>
      <c r="CD14" s="76">
        <v>19.290322726049599</v>
      </c>
      <c r="CE14" s="76">
        <v>0</v>
      </c>
      <c r="CF14" s="76">
        <v>27.925901260546699</v>
      </c>
      <c r="CG14" s="76">
        <v>1366.3543114067099</v>
      </c>
      <c r="CH14" s="76">
        <v>15.227945761456001</v>
      </c>
      <c r="CI14" s="94"/>
      <c r="CJ14" s="96">
        <f t="shared" si="14"/>
        <v>1.6970177326032647</v>
      </c>
      <c r="CK14" s="69">
        <f t="shared" si="0"/>
        <v>-1.6391761620358152E-7</v>
      </c>
      <c r="CL14" s="69">
        <f t="shared" si="1"/>
        <v>-1.6893024987706719E-6</v>
      </c>
      <c r="CM14" s="69">
        <f t="shared" si="2"/>
        <v>-4.2025902426956499E-7</v>
      </c>
      <c r="CN14" s="69">
        <f t="shared" si="3"/>
        <v>-1.028334083076518E-4</v>
      </c>
      <c r="CO14" s="69">
        <f t="shared" si="4"/>
        <v>-7.1483564040924552E-6</v>
      </c>
      <c r="CP14" s="69">
        <f t="shared" si="5"/>
        <v>5.1335393920585213E-6</v>
      </c>
      <c r="CQ14" s="69">
        <f t="shared" si="6"/>
        <v>-8.1720558739926574E-7</v>
      </c>
      <c r="CR14" s="62">
        <f t="shared" si="7"/>
        <v>-0.90694915399865061</v>
      </c>
      <c r="CS14" s="62">
        <f t="shared" si="8"/>
        <v>0.46114373741983367</v>
      </c>
      <c r="CT14" s="69">
        <f t="shared" si="9"/>
        <v>0</v>
      </c>
      <c r="CU14" s="62">
        <f t="shared" si="10"/>
        <v>-0.44776463663225541</v>
      </c>
      <c r="CV14" s="69">
        <f t="shared" si="11"/>
        <v>-2.075315437587224E-5</v>
      </c>
      <c r="CW14" s="62">
        <f t="shared" si="12"/>
        <v>-0.78074845801732073</v>
      </c>
      <c r="CX14" s="69">
        <f t="shared" si="15"/>
        <v>-8.1379736442183214E-6</v>
      </c>
      <c r="CY14" s="69">
        <f t="shared" si="16"/>
        <v>-1.2378194437025148E-5</v>
      </c>
      <c r="CZ14" s="62">
        <f t="shared" si="13"/>
        <v>-0.94958654957315436</v>
      </c>
    </row>
    <row r="15" spans="1:104">
      <c r="A15" s="94" t="s">
        <v>179</v>
      </c>
      <c r="B15" s="76">
        <v>717.57627529000001</v>
      </c>
      <c r="C15" s="76">
        <v>0.40560511999999999</v>
      </c>
      <c r="D15" s="76">
        <v>2975.0394345999998</v>
      </c>
      <c r="E15" s="76">
        <v>46.150270098</v>
      </c>
      <c r="F15" s="76">
        <v>30.879114168000001</v>
      </c>
      <c r="G15" s="76">
        <v>74.782175441999996</v>
      </c>
      <c r="H15" s="76">
        <v>195.53145438000001</v>
      </c>
      <c r="I15" s="72">
        <v>21.364796808000001</v>
      </c>
      <c r="J15" s="72">
        <v>4.7250301864999997</v>
      </c>
      <c r="K15" s="76"/>
      <c r="L15" s="72">
        <v>151.73474112</v>
      </c>
      <c r="M15" s="76"/>
      <c r="N15" s="72">
        <v>7.0728868</v>
      </c>
      <c r="O15" s="76">
        <v>19.684312513999998</v>
      </c>
      <c r="P15" s="76">
        <v>0.83307038769999997</v>
      </c>
      <c r="Q15" s="72">
        <v>0.2441564359</v>
      </c>
      <c r="R15" s="76"/>
      <c r="S15" s="94" t="s">
        <v>179</v>
      </c>
      <c r="T15" s="76">
        <v>6.06696084922035E-3</v>
      </c>
      <c r="U15" s="76">
        <v>1.2216638213815099E-2</v>
      </c>
      <c r="V15" s="76">
        <v>19.6843568137419</v>
      </c>
      <c r="W15" s="76">
        <v>0.58294124901932298</v>
      </c>
      <c r="X15" s="76">
        <v>0.58250168692868098</v>
      </c>
      <c r="Y15" s="76">
        <v>0.20023405629320101</v>
      </c>
      <c r="Z15" s="76">
        <v>2.9083706791889099E-3</v>
      </c>
      <c r="AA15" s="76">
        <v>4.6997296413159102</v>
      </c>
      <c r="AB15" s="76">
        <v>0.83307287682772602</v>
      </c>
      <c r="AC15" s="76">
        <v>1192.1271201954</v>
      </c>
      <c r="AD15" s="76">
        <v>0</v>
      </c>
      <c r="AE15" s="76">
        <v>717.57483872197997</v>
      </c>
      <c r="AF15" s="76">
        <v>10.1497298151151</v>
      </c>
      <c r="AG15" s="76">
        <v>216.663863068674</v>
      </c>
      <c r="AH15" s="76">
        <v>5.2888553993166001</v>
      </c>
      <c r="AI15" s="76">
        <v>1.1302839296064199E-2</v>
      </c>
      <c r="AJ15" s="76">
        <v>3.49061664654948E-3</v>
      </c>
      <c r="AK15" s="76">
        <v>15.2084645511489</v>
      </c>
      <c r="AL15" s="76">
        <v>15.2084645511489</v>
      </c>
      <c r="AM15" s="76">
        <v>0</v>
      </c>
      <c r="AN15" s="76">
        <v>0</v>
      </c>
      <c r="AO15" s="76">
        <v>7.3258327643636996</v>
      </c>
      <c r="AP15" s="76">
        <v>1.14831077481439E-2</v>
      </c>
      <c r="AQ15" s="76">
        <v>0.102997576171178</v>
      </c>
      <c r="AR15" s="76">
        <v>7.9696146761685308E-3</v>
      </c>
      <c r="AS15" s="76">
        <v>1.9828450071903699E-2</v>
      </c>
      <c r="AT15" s="76">
        <v>1.49548850840787E-3</v>
      </c>
      <c r="AU15" s="76">
        <v>0.40560659953592798</v>
      </c>
      <c r="AV15" s="76">
        <v>0</v>
      </c>
      <c r="AW15" s="76">
        <v>412.25094071661101</v>
      </c>
      <c r="AX15" s="76">
        <v>2677.5332460754998</v>
      </c>
      <c r="AY15" s="76">
        <v>297.50636019918602</v>
      </c>
      <c r="AZ15" s="76">
        <v>2975.03960627469</v>
      </c>
      <c r="BA15" s="76">
        <v>2.4802934197545199E-5</v>
      </c>
      <c r="BB15" s="76">
        <v>20.163408571862099</v>
      </c>
      <c r="BC15" s="76">
        <v>0.240916331927887</v>
      </c>
      <c r="BD15" s="76">
        <v>76.269676547981604</v>
      </c>
      <c r="BE15" s="76">
        <v>0.32549577689776499</v>
      </c>
      <c r="BF15" s="76">
        <v>0.85188403721402095</v>
      </c>
      <c r="BG15" s="76">
        <v>2.6622610979568599</v>
      </c>
      <c r="BH15" s="76">
        <v>0.48174859725414199</v>
      </c>
      <c r="BI15" s="76">
        <v>0</v>
      </c>
      <c r="BJ15" s="76">
        <v>0.11340245734332</v>
      </c>
      <c r="BK15" s="76">
        <v>46.159195538827198</v>
      </c>
      <c r="BL15" s="76">
        <v>30.881108312958201</v>
      </c>
      <c r="BM15" s="76">
        <v>15.2780872258689</v>
      </c>
      <c r="BN15" s="76">
        <v>0</v>
      </c>
      <c r="BO15" s="76">
        <v>0</v>
      </c>
      <c r="BP15" s="76">
        <v>0.90007375992768801</v>
      </c>
      <c r="BQ15" s="76">
        <v>0</v>
      </c>
      <c r="BR15" s="76">
        <v>5.5630266609346597</v>
      </c>
      <c r="BS15" s="76">
        <v>1.37540426280196</v>
      </c>
      <c r="BT15" s="76">
        <v>0.73825690873416205</v>
      </c>
      <c r="BU15" s="76">
        <v>13.954600017636899</v>
      </c>
      <c r="BV15" s="76">
        <v>46.695773882561099</v>
      </c>
      <c r="BW15" s="76">
        <v>0.75240366608244102</v>
      </c>
      <c r="BX15" s="76">
        <v>2.9216316072245498</v>
      </c>
      <c r="BY15" s="76">
        <v>3.1310217871768199E-6</v>
      </c>
      <c r="BZ15" s="76">
        <v>74.781552377667296</v>
      </c>
      <c r="CA15" s="76">
        <v>3.9582798225747999</v>
      </c>
      <c r="CB15" s="76">
        <v>0</v>
      </c>
      <c r="CC15" s="76">
        <v>2.5827822541157298E-3</v>
      </c>
      <c r="CD15" s="76">
        <v>4.1562221128074901</v>
      </c>
      <c r="CE15" s="76">
        <v>0</v>
      </c>
      <c r="CF15" s="76">
        <v>2.0451541569437199</v>
      </c>
      <c r="CG15" s="76">
        <v>195.531452231353</v>
      </c>
      <c r="CH15" s="76">
        <v>2.9943580697198402</v>
      </c>
      <c r="CI15" s="94"/>
      <c r="CJ15" s="96">
        <f t="shared" si="14"/>
        <v>2.1083612687990234</v>
      </c>
      <c r="CK15" s="69">
        <f t="shared" si="0"/>
        <v>-2.0019725700369813E-6</v>
      </c>
      <c r="CL15" s="69">
        <f t="shared" si="1"/>
        <v>3.6477249793964668E-6</v>
      </c>
      <c r="CM15" s="69">
        <f t="shared" si="2"/>
        <v>5.7705013298303246E-8</v>
      </c>
      <c r="CN15" s="69">
        <f t="shared" si="3"/>
        <v>1.9339953608603412E-4</v>
      </c>
      <c r="CO15" s="69">
        <f t="shared" si="4"/>
        <v>6.4579085635379721E-5</v>
      </c>
      <c r="CP15" s="69">
        <f t="shared" si="5"/>
        <v>-8.331722486240536E-6</v>
      </c>
      <c r="CQ15" s="69">
        <f t="shared" si="6"/>
        <v>-1.0988753804411755E-8</v>
      </c>
      <c r="CR15" s="62">
        <f t="shared" si="7"/>
        <v>-0.97273544456502559</v>
      </c>
      <c r="CS15" s="62">
        <f t="shared" si="8"/>
        <v>-5.3545785286994232E-3</v>
      </c>
      <c r="CT15" s="69">
        <f t="shared" si="9"/>
        <v>0</v>
      </c>
      <c r="CU15" s="62">
        <f t="shared" si="10"/>
        <v>-0.89976939731210781</v>
      </c>
      <c r="CV15" s="69">
        <f t="shared" si="11"/>
        <v>0</v>
      </c>
      <c r="CW15" s="62">
        <f t="shared" si="12"/>
        <v>-0.99719655486753955</v>
      </c>
      <c r="CX15" s="69">
        <f t="shared" si="15"/>
        <v>2.2505099870746031E-6</v>
      </c>
      <c r="CY15" s="69">
        <f t="shared" si="16"/>
        <v>2.9878960563206798E-6</v>
      </c>
      <c r="CZ15" s="62">
        <f t="shared" si="13"/>
        <v>-0.99387487574146771</v>
      </c>
    </row>
    <row r="16" spans="1:104">
      <c r="A16" s="94" t="s">
        <v>180</v>
      </c>
      <c r="B16" s="76">
        <v>1716.5801954999999</v>
      </c>
      <c r="C16" s="76">
        <v>0.40042053999999999</v>
      </c>
      <c r="D16" s="76">
        <v>7580.6871553000001</v>
      </c>
      <c r="E16" s="76">
        <v>163.41765684000001</v>
      </c>
      <c r="F16" s="76">
        <v>163.41553884000001</v>
      </c>
      <c r="G16" s="76">
        <v>7.6743838598999998</v>
      </c>
      <c r="H16" s="76">
        <v>432.55711072000003</v>
      </c>
      <c r="I16" s="72">
        <v>27.727530565999999</v>
      </c>
      <c r="J16" s="72">
        <v>6.2696500336999996</v>
      </c>
      <c r="K16" s="76"/>
      <c r="L16" s="72">
        <v>189.43025123999999</v>
      </c>
      <c r="M16" s="76"/>
      <c r="N16" s="72">
        <v>8.8683253549999996</v>
      </c>
      <c r="O16" s="76">
        <v>25.550052416</v>
      </c>
      <c r="P16" s="76">
        <v>2.5991153398</v>
      </c>
      <c r="Q16" s="72">
        <v>0.33405182500000002</v>
      </c>
      <c r="R16" s="76"/>
      <c r="S16" s="94" t="s">
        <v>180</v>
      </c>
      <c r="T16" s="76">
        <v>2.2298436870318702E-3</v>
      </c>
      <c r="U16" s="76">
        <v>4.4908062967310702E-3</v>
      </c>
      <c r="V16" s="76">
        <v>25.549914948191901</v>
      </c>
      <c r="W16" s="76">
        <v>1.3043160004754299</v>
      </c>
      <c r="X16" s="76">
        <v>1.30416179925814</v>
      </c>
      <c r="Y16" s="76">
        <v>0.53034859242041898</v>
      </c>
      <c r="Z16" s="76">
        <v>1.0688508903916899E-3</v>
      </c>
      <c r="AA16" s="76">
        <v>4.9608827809382303</v>
      </c>
      <c r="AB16" s="76">
        <v>2.5991095242478002</v>
      </c>
      <c r="AC16" s="76">
        <v>3376.0802116623399</v>
      </c>
      <c r="AD16" s="76">
        <v>0</v>
      </c>
      <c r="AE16" s="76">
        <v>1716.58056934362</v>
      </c>
      <c r="AF16" s="76">
        <v>27.370593290752801</v>
      </c>
      <c r="AG16" s="76">
        <v>613.62976493502094</v>
      </c>
      <c r="AH16" s="76">
        <v>13.865872603385601</v>
      </c>
      <c r="AI16" s="76">
        <v>8.9710958007462593E-3</v>
      </c>
      <c r="AJ16" s="76">
        <v>1.2828988363729401E-3</v>
      </c>
      <c r="AK16" s="76">
        <v>38.4529215056575</v>
      </c>
      <c r="AL16" s="76">
        <v>38.4529215056575</v>
      </c>
      <c r="AM16" s="76">
        <v>0</v>
      </c>
      <c r="AN16" s="76">
        <v>0</v>
      </c>
      <c r="AO16" s="76">
        <v>13.549702362150301</v>
      </c>
      <c r="AP16" s="76">
        <v>1.2611618313629501E-3</v>
      </c>
      <c r="AQ16" s="76">
        <v>4.34667065276651E-2</v>
      </c>
      <c r="AR16" s="76">
        <v>2.92938128275927E-3</v>
      </c>
      <c r="AS16" s="76">
        <v>2.31595083970744E-2</v>
      </c>
      <c r="AT16" s="76">
        <v>5.4966422283685005E-4</v>
      </c>
      <c r="AU16" s="76">
        <v>0.400420447538263</v>
      </c>
      <c r="AV16" s="76">
        <v>0</v>
      </c>
      <c r="AW16" s="76">
        <v>1046.2180507834601</v>
      </c>
      <c r="AX16" s="76">
        <v>6822.6116887955704</v>
      </c>
      <c r="AY16" s="76">
        <v>758.06782617657905</v>
      </c>
      <c r="AZ16" s="76">
        <v>7580.6795149721502</v>
      </c>
      <c r="BA16" s="76">
        <v>5.1240753561291001E-5</v>
      </c>
      <c r="BB16" s="76">
        <v>52.302237321119399</v>
      </c>
      <c r="BC16" s="76">
        <v>1.3062053456571601</v>
      </c>
      <c r="BD16" s="76">
        <v>139.280112170884</v>
      </c>
      <c r="BE16" s="76">
        <v>1.7623301925186099</v>
      </c>
      <c r="BF16" s="76">
        <v>4.6179603112926202</v>
      </c>
      <c r="BG16" s="76">
        <v>11.175014095250599</v>
      </c>
      <c r="BH16" s="76">
        <v>2.6108449489354402</v>
      </c>
      <c r="BI16" s="76">
        <v>5.2022211566549398E-3</v>
      </c>
      <c r="BJ16" s="76">
        <v>0.61468841416028697</v>
      </c>
      <c r="BK16" s="76">
        <v>163.42930859593201</v>
      </c>
      <c r="BL16" s="76">
        <v>163.42718989522601</v>
      </c>
      <c r="BM16" s="76">
        <v>2.1187007060301799E-3</v>
      </c>
      <c r="BN16" s="76">
        <v>0</v>
      </c>
      <c r="BO16" s="76">
        <v>1.17967118063018E-7</v>
      </c>
      <c r="BP16" s="76">
        <v>5.0318946708774801</v>
      </c>
      <c r="BQ16" s="76">
        <v>0</v>
      </c>
      <c r="BR16" s="76">
        <v>29.982844921377598</v>
      </c>
      <c r="BS16" s="76">
        <v>7.4572058455552197</v>
      </c>
      <c r="BT16" s="76">
        <v>3.99852839277544</v>
      </c>
      <c r="BU16" s="76">
        <v>74.933718480794695</v>
      </c>
      <c r="BV16" s="76">
        <v>133.138941271779</v>
      </c>
      <c r="BW16" s="76">
        <v>4.0794098778088301</v>
      </c>
      <c r="BX16" s="76">
        <v>15.851339949403901</v>
      </c>
      <c r="BY16" s="76">
        <v>2.1096947370161501E-6</v>
      </c>
      <c r="BZ16" s="76">
        <v>7.6743423544260496</v>
      </c>
      <c r="CA16" s="76">
        <v>3.1263238920266399</v>
      </c>
      <c r="CB16" s="76">
        <v>0</v>
      </c>
      <c r="CC16" s="76">
        <v>9.4892033920313597E-4</v>
      </c>
      <c r="CD16" s="76">
        <v>2.5365888924940099</v>
      </c>
      <c r="CE16" s="76">
        <v>0</v>
      </c>
      <c r="CF16" s="76">
        <v>1.17022463482368</v>
      </c>
      <c r="CG16" s="76">
        <v>432.55714721914399</v>
      </c>
      <c r="CH16" s="76">
        <v>4.4097110159523201</v>
      </c>
      <c r="CI16" s="94"/>
      <c r="CJ16" s="96">
        <f t="shared" si="14"/>
        <v>2.4186816875168184</v>
      </c>
      <c r="CK16" s="69">
        <f t="shared" si="0"/>
        <v>2.1778395268802376E-7</v>
      </c>
      <c r="CL16" s="69">
        <f t="shared" si="1"/>
        <v>-2.3091157358977891E-7</v>
      </c>
      <c r="CM16" s="69">
        <f t="shared" si="2"/>
        <v>-1.0078674523022847E-6</v>
      </c>
      <c r="CN16" s="69">
        <f t="shared" si="3"/>
        <v>7.1300471181124362E-5</v>
      </c>
      <c r="CO16" s="69">
        <f t="shared" si="4"/>
        <v>7.1297107415251856E-5</v>
      </c>
      <c r="CP16" s="69">
        <f t="shared" si="5"/>
        <v>-5.4083135151843292E-6</v>
      </c>
      <c r="CQ16" s="69">
        <f t="shared" si="6"/>
        <v>8.437994210496642E-8</v>
      </c>
      <c r="CR16" s="62">
        <f t="shared" si="7"/>
        <v>-0.95296509380257155</v>
      </c>
      <c r="CS16" s="62">
        <f t="shared" si="8"/>
        <v>-0.20874646044468409</v>
      </c>
      <c r="CT16" s="69">
        <f t="shared" si="9"/>
        <v>0</v>
      </c>
      <c r="CU16" s="62">
        <f t="shared" si="10"/>
        <v>-0.79700749350250666</v>
      </c>
      <c r="CV16" s="69">
        <f t="shared" si="11"/>
        <v>0</v>
      </c>
      <c r="CW16" s="62">
        <f t="shared" si="12"/>
        <v>-0.99738851389975025</v>
      </c>
      <c r="CX16" s="69">
        <f t="shared" si="15"/>
        <v>-5.3803337018772383E-6</v>
      </c>
      <c r="CY16" s="69">
        <f t="shared" si="16"/>
        <v>-2.2375121683724546E-6</v>
      </c>
      <c r="CZ16" s="62">
        <f t="shared" si="13"/>
        <v>-0.99835455404910045</v>
      </c>
    </row>
    <row r="17" spans="1:104">
      <c r="A17" s="94" t="s">
        <v>181</v>
      </c>
      <c r="B17" s="76">
        <v>8836.3030768000008</v>
      </c>
      <c r="C17" s="76">
        <v>12.268611285</v>
      </c>
      <c r="D17" s="76">
        <v>27563.161819000001</v>
      </c>
      <c r="E17" s="76">
        <v>453.77827821</v>
      </c>
      <c r="F17" s="76">
        <v>379.25967098000001</v>
      </c>
      <c r="G17" s="76">
        <v>58.424664642000003</v>
      </c>
      <c r="H17" s="76">
        <v>3181.7294062999999</v>
      </c>
      <c r="I17" s="72">
        <v>87.4649857</v>
      </c>
      <c r="J17" s="72">
        <v>33.245959552000002</v>
      </c>
      <c r="K17" s="76"/>
      <c r="L17" s="72">
        <v>563.75725866000005</v>
      </c>
      <c r="M17" s="76"/>
      <c r="N17" s="72">
        <v>41.599291641000001</v>
      </c>
      <c r="O17" s="76">
        <v>70.795886191999998</v>
      </c>
      <c r="P17" s="76">
        <v>14.588422067</v>
      </c>
      <c r="Q17" s="72">
        <v>0.86573720460000003</v>
      </c>
      <c r="R17" s="76"/>
      <c r="S17" s="94" t="s">
        <v>181</v>
      </c>
      <c r="T17" s="76">
        <v>8.4645097343981707E-2</v>
      </c>
      <c r="U17" s="76">
        <v>0.17045107904175999</v>
      </c>
      <c r="V17" s="76">
        <v>70.795725092964204</v>
      </c>
      <c r="W17" s="76">
        <v>7.5646589934347901</v>
      </c>
      <c r="X17" s="76">
        <v>7.5585086690213599</v>
      </c>
      <c r="Y17" s="76">
        <v>2.4037002227783901</v>
      </c>
      <c r="Z17" s="76">
        <v>4.0583446115180402E-2</v>
      </c>
      <c r="AA17" s="76">
        <v>63.653819763070999</v>
      </c>
      <c r="AB17" s="76">
        <v>14.5884249237977</v>
      </c>
      <c r="AC17" s="76">
        <v>15858.9335171852</v>
      </c>
      <c r="AD17" s="76">
        <v>0</v>
      </c>
      <c r="AE17" s="76">
        <v>8836.276344246</v>
      </c>
      <c r="AF17" s="76">
        <v>118.81397746102699</v>
      </c>
      <c r="AG17" s="76">
        <v>2812.8539790580198</v>
      </c>
      <c r="AH17" s="76">
        <v>61.589355762140201</v>
      </c>
      <c r="AI17" s="76">
        <v>2.30421947413718</v>
      </c>
      <c r="AJ17" s="76">
        <v>4.8698268737909299E-2</v>
      </c>
      <c r="AK17" s="76">
        <v>280.59279207844497</v>
      </c>
      <c r="AL17" s="76">
        <v>280.59279207844497</v>
      </c>
      <c r="AM17" s="76">
        <v>0</v>
      </c>
      <c r="AN17" s="76">
        <v>0</v>
      </c>
      <c r="AO17" s="76">
        <v>59.261250865276303</v>
      </c>
      <c r="AP17" s="76">
        <v>5.62124351251993E-2</v>
      </c>
      <c r="AQ17" s="76">
        <v>1.7513660718472901</v>
      </c>
      <c r="AR17" s="76">
        <v>0.111197750414744</v>
      </c>
      <c r="AS17" s="76">
        <v>1.08994499899539</v>
      </c>
      <c r="AT17" s="76">
        <v>2.08697999776782E-2</v>
      </c>
      <c r="AU17" s="76">
        <v>12.2688231408147</v>
      </c>
      <c r="AV17" s="76">
        <v>0</v>
      </c>
      <c r="AW17" s="76">
        <v>5995.3480514558796</v>
      </c>
      <c r="AX17" s="76">
        <v>24806.632205534701</v>
      </c>
      <c r="AY17" s="76">
        <v>2756.2932761542602</v>
      </c>
      <c r="AZ17" s="76">
        <v>27562.925481688901</v>
      </c>
      <c r="BA17" s="76">
        <v>1.5872026921190301E-3</v>
      </c>
      <c r="BB17" s="76">
        <v>235.266363199821</v>
      </c>
      <c r="BC17" s="76">
        <v>2.7071088885949299</v>
      </c>
      <c r="BD17" s="76">
        <v>1332.63808303682</v>
      </c>
      <c r="BE17" s="76">
        <v>3.6246597625621999</v>
      </c>
      <c r="BF17" s="76">
        <v>9.3905731767500598</v>
      </c>
      <c r="BG17" s="76">
        <v>23.5518999949293</v>
      </c>
      <c r="BH17" s="76">
        <v>5.3534525732898999</v>
      </c>
      <c r="BI17" s="76">
        <v>1.05664258117143</v>
      </c>
      <c r="BJ17" s="76">
        <v>1.25457012129278</v>
      </c>
      <c r="BK17" s="76">
        <v>453.99455373025199</v>
      </c>
      <c r="BL17" s="76">
        <v>379.259839375296</v>
      </c>
      <c r="BM17" s="76">
        <v>74.734714354955202</v>
      </c>
      <c r="BN17" s="76">
        <v>3.4185921283971799E-3</v>
      </c>
      <c r="BO17" s="76">
        <v>7.9769429609175696E-4</v>
      </c>
      <c r="BP17" s="76">
        <v>44.275634902638302</v>
      </c>
      <c r="BQ17" s="76">
        <v>2.3004392709314999E-3</v>
      </c>
      <c r="BR17" s="76">
        <v>62.5667248264687</v>
      </c>
      <c r="BS17" s="76">
        <v>15.359361212542099</v>
      </c>
      <c r="BT17" s="76">
        <v>8.3206689056256504</v>
      </c>
      <c r="BU17" s="76">
        <v>156.37827274690301</v>
      </c>
      <c r="BV17" s="76">
        <v>878.71352196989096</v>
      </c>
      <c r="BW17" s="76">
        <v>8.3667586653769597</v>
      </c>
      <c r="BX17" s="76">
        <v>37.008929807481302</v>
      </c>
      <c r="BY17" s="76">
        <v>3.8064483974060502E-2</v>
      </c>
      <c r="BZ17" s="76">
        <v>58.411655624111901</v>
      </c>
      <c r="CA17" s="76">
        <v>99.560115682729901</v>
      </c>
      <c r="CB17" s="76">
        <v>0</v>
      </c>
      <c r="CC17" s="76">
        <v>3.6033978222743797E-2</v>
      </c>
      <c r="CD17" s="76">
        <v>59.1713073564189</v>
      </c>
      <c r="CE17" s="76">
        <v>0</v>
      </c>
      <c r="CF17" s="76">
        <v>46.694147190269</v>
      </c>
      <c r="CG17" s="76">
        <v>3181.7203312113802</v>
      </c>
      <c r="CH17" s="76">
        <v>32.041663979870798</v>
      </c>
      <c r="CI17" s="94"/>
      <c r="CJ17" s="96">
        <f t="shared" si="14"/>
        <v>1.8843101930248105</v>
      </c>
      <c r="CK17" s="69">
        <f t="shared" si="0"/>
        <v>-3.0253097668141805E-6</v>
      </c>
      <c r="CL17" s="69">
        <f t="shared" si="1"/>
        <v>1.7268116967591335E-5</v>
      </c>
      <c r="CM17" s="69">
        <f t="shared" si="2"/>
        <v>-8.5743904364883594E-6</v>
      </c>
      <c r="CN17" s="69">
        <f t="shared" si="3"/>
        <v>4.7661056211225093E-4</v>
      </c>
      <c r="CO17" s="69">
        <f t="shared" si="4"/>
        <v>4.440105523253398E-7</v>
      </c>
      <c r="CP17" s="69">
        <f t="shared" si="5"/>
        <v>-2.2266311613109517E-4</v>
      </c>
      <c r="CQ17" s="69">
        <f t="shared" si="6"/>
        <v>-2.8522502893455375E-6</v>
      </c>
      <c r="CR17" s="62">
        <f t="shared" si="7"/>
        <v>-0.9135824626445761</v>
      </c>
      <c r="CS17" s="62">
        <f t="shared" si="8"/>
        <v>0.91463325531362882</v>
      </c>
      <c r="CT17" s="69">
        <f t="shared" si="9"/>
        <v>0</v>
      </c>
      <c r="CU17" s="62">
        <f t="shared" si="10"/>
        <v>-0.50228083493702835</v>
      </c>
      <c r="CV17" s="69">
        <f t="shared" si="11"/>
        <v>0</v>
      </c>
      <c r="CW17" s="62">
        <f t="shared" si="12"/>
        <v>-0.97379895291483398</v>
      </c>
      <c r="CX17" s="69">
        <f t="shared" si="15"/>
        <v>-2.2755423296248526E-6</v>
      </c>
      <c r="CY17" s="69">
        <f t="shared" si="16"/>
        <v>1.9582636741758351E-7</v>
      </c>
      <c r="CZ17" s="62">
        <f t="shared" si="13"/>
        <v>-0.97589360851446738</v>
      </c>
    </row>
    <row r="18" spans="1:104">
      <c r="A18" s="94" t="s">
        <v>182</v>
      </c>
      <c r="B18" s="76">
        <v>3040.6974771999999</v>
      </c>
      <c r="C18" s="76">
        <v>4.1900226999999996E-3</v>
      </c>
      <c r="D18" s="76">
        <v>10657.115091</v>
      </c>
      <c r="E18" s="76">
        <v>312.69196905000001</v>
      </c>
      <c r="F18" s="76">
        <v>310.20341016999998</v>
      </c>
      <c r="G18" s="76">
        <v>116.78053563</v>
      </c>
      <c r="H18" s="76">
        <v>1292.163722</v>
      </c>
      <c r="I18" s="72">
        <v>33.798819055000003</v>
      </c>
      <c r="J18" s="72">
        <v>22.278553688999999</v>
      </c>
      <c r="K18" s="76"/>
      <c r="L18" s="72">
        <v>239.69449653999999</v>
      </c>
      <c r="M18" s="76"/>
      <c r="N18" s="72">
        <v>8.9108056430999998</v>
      </c>
      <c r="O18" s="76">
        <v>30.456611965</v>
      </c>
      <c r="P18" s="76">
        <v>2.6204814186999998</v>
      </c>
      <c r="Q18" s="72">
        <v>0.31568293479999998</v>
      </c>
      <c r="R18" s="76"/>
      <c r="S18" s="94" t="s">
        <v>182</v>
      </c>
      <c r="T18" s="76">
        <v>4.7466998042978902E-2</v>
      </c>
      <c r="U18" s="76">
        <v>7.3334131210142504</v>
      </c>
      <c r="V18" s="76">
        <v>30.4563760622502</v>
      </c>
      <c r="W18" s="76">
        <v>2.4375495160401002</v>
      </c>
      <c r="X18" s="76">
        <v>2.4341010999657602</v>
      </c>
      <c r="Y18" s="76">
        <v>0.95510691602489906</v>
      </c>
      <c r="Z18" s="76">
        <v>2.2758247222551199E-2</v>
      </c>
      <c r="AA18" s="76">
        <v>23.4070598371671</v>
      </c>
      <c r="AB18" s="76">
        <v>2.6204766610760202</v>
      </c>
      <c r="AC18" s="76">
        <v>6803.7674127714799</v>
      </c>
      <c r="AD18" s="76">
        <v>0</v>
      </c>
      <c r="AE18" s="76">
        <v>3040.6611878128401</v>
      </c>
      <c r="AF18" s="76">
        <v>55.3496061141702</v>
      </c>
      <c r="AG18" s="76">
        <v>1182.5786373864901</v>
      </c>
      <c r="AH18" s="76">
        <v>23.238338573167699</v>
      </c>
      <c r="AI18" s="76">
        <v>0.30739593030221302</v>
      </c>
      <c r="AJ18" s="76">
        <v>2.73081588029177E-2</v>
      </c>
      <c r="AK18" s="76">
        <v>107.94177262072201</v>
      </c>
      <c r="AL18" s="76">
        <v>107.94177262072201</v>
      </c>
      <c r="AM18" s="76">
        <v>0</v>
      </c>
      <c r="AN18" s="76">
        <v>0</v>
      </c>
      <c r="AO18" s="76">
        <v>22.291613726252098</v>
      </c>
      <c r="AP18" s="76">
        <v>2.7134369425712498E-2</v>
      </c>
      <c r="AQ18" s="76">
        <v>2.48202350196491</v>
      </c>
      <c r="AR18" s="76">
        <v>0.36298071081282002</v>
      </c>
      <c r="AS18" s="76">
        <v>3.7011364891568501</v>
      </c>
      <c r="AT18" s="76">
        <v>1.17028937539765E-2</v>
      </c>
      <c r="AU18" s="76">
        <v>4.19002397526415E-3</v>
      </c>
      <c r="AV18" s="76">
        <v>0</v>
      </c>
      <c r="AW18" s="76">
        <v>2482.4036765996998</v>
      </c>
      <c r="AX18" s="76">
        <v>9591.3657359127301</v>
      </c>
      <c r="AY18" s="76">
        <v>1065.70695136372</v>
      </c>
      <c r="AZ18" s="76">
        <v>10657.072687276401</v>
      </c>
      <c r="BA18" s="76">
        <v>1.9418283174192701E-4</v>
      </c>
      <c r="BB18" s="76">
        <v>89.3483775450987</v>
      </c>
      <c r="BC18" s="76">
        <v>2.4930663125051602</v>
      </c>
      <c r="BD18" s="76">
        <v>521.38006233341002</v>
      </c>
      <c r="BE18" s="76">
        <v>3.35857273238094</v>
      </c>
      <c r="BF18" s="76">
        <v>8.7633163749896692</v>
      </c>
      <c r="BG18" s="76">
        <v>21.2396455136493</v>
      </c>
      <c r="BH18" s="76">
        <v>4.9578801317096204</v>
      </c>
      <c r="BI18" s="76">
        <v>4.5497768922545998E-5</v>
      </c>
      <c r="BJ18" s="76">
        <v>1.16751989672448</v>
      </c>
      <c r="BK18" s="76">
        <v>312.70675086273502</v>
      </c>
      <c r="BL18" s="76">
        <v>310.21818785485902</v>
      </c>
      <c r="BM18" s="76">
        <v>2.4885630078760199</v>
      </c>
      <c r="BN18" s="76">
        <v>2.6109073672955302E-4</v>
      </c>
      <c r="BO18" s="76">
        <v>5.7805247551492E-5</v>
      </c>
      <c r="BP18" s="76">
        <v>9.3550649145433393</v>
      </c>
      <c r="BQ18" s="76">
        <v>1.5423135303163001E-4</v>
      </c>
      <c r="BR18" s="76">
        <v>56.931430857983699</v>
      </c>
      <c r="BS18" s="76">
        <v>14.1674285563033</v>
      </c>
      <c r="BT18" s="76">
        <v>7.5911844246763298</v>
      </c>
      <c r="BU18" s="76">
        <v>142.28451023341401</v>
      </c>
      <c r="BV18" s="76">
        <v>378.17978719286401</v>
      </c>
      <c r="BW18" s="76">
        <v>7.7564072261997197</v>
      </c>
      <c r="BX18" s="76">
        <v>30.073537392152598</v>
      </c>
      <c r="BY18" s="76">
        <v>7.8104662519984699E-2</v>
      </c>
      <c r="BZ18" s="76">
        <v>116.780417928991</v>
      </c>
      <c r="CA18" s="76">
        <v>22.153369884494801</v>
      </c>
      <c r="CB18" s="76">
        <v>0</v>
      </c>
      <c r="CC18" s="76">
        <v>2.0208166324394601E-2</v>
      </c>
      <c r="CD18" s="76">
        <v>31.072562521682801</v>
      </c>
      <c r="CE18" s="76">
        <v>0</v>
      </c>
      <c r="CF18" s="76">
        <v>13.9382639454036</v>
      </c>
      <c r="CG18" s="76">
        <v>1292.1619390032899</v>
      </c>
      <c r="CH18" s="76">
        <v>13.9221081631286</v>
      </c>
      <c r="CI18" s="94"/>
      <c r="CJ18" s="96">
        <f t="shared" si="14"/>
        <v>1.9211242814615819</v>
      </c>
      <c r="CK18" s="69">
        <f t="shared" si="0"/>
        <v>-1.1934560222399203E-5</v>
      </c>
      <c r="CL18" s="69">
        <f t="shared" si="1"/>
        <v>3.0435733686033177E-7</v>
      </c>
      <c r="CM18" s="69">
        <f t="shared" si="2"/>
        <v>-3.9789120448477836E-6</v>
      </c>
      <c r="CN18" s="69">
        <f t="shared" si="3"/>
        <v>4.727276104953494E-5</v>
      </c>
      <c r="CO18" s="69">
        <f t="shared" si="4"/>
        <v>4.7638692466154696E-5</v>
      </c>
      <c r="CP18" s="69">
        <f t="shared" si="5"/>
        <v>-1.0078820787064125E-6</v>
      </c>
      <c r="CQ18" s="69">
        <f t="shared" si="6"/>
        <v>-1.3798535585743944E-6</v>
      </c>
      <c r="CR18" s="62">
        <f t="shared" si="7"/>
        <v>-0.92798265832883675</v>
      </c>
      <c r="CS18" s="62">
        <f t="shared" si="8"/>
        <v>5.0654372088987966E-2</v>
      </c>
      <c r="CT18" s="69">
        <f t="shared" si="9"/>
        <v>0</v>
      </c>
      <c r="CU18" s="62">
        <f t="shared" si="10"/>
        <v>-0.54966937422900408</v>
      </c>
      <c r="CV18" s="69">
        <f t="shared" si="11"/>
        <v>0</v>
      </c>
      <c r="CW18" s="62">
        <f t="shared" si="12"/>
        <v>-0.58464625563651573</v>
      </c>
      <c r="CX18" s="69">
        <f t="shared" si="15"/>
        <v>-7.7455348635404915E-6</v>
      </c>
      <c r="CY18" s="69">
        <f t="shared" si="16"/>
        <v>-1.815553411566579E-6</v>
      </c>
      <c r="CZ18" s="62">
        <f t="shared" si="13"/>
        <v>-0.96292832946009321</v>
      </c>
    </row>
    <row r="19" spans="1:104">
      <c r="A19" s="94" t="s">
        <v>183</v>
      </c>
      <c r="B19" s="76">
        <v>14485.635306</v>
      </c>
      <c r="C19" s="76">
        <v>20.021445</v>
      </c>
      <c r="D19" s="76">
        <v>33329.151429999998</v>
      </c>
      <c r="E19" s="76">
        <v>1120.090312</v>
      </c>
      <c r="F19" s="76">
        <v>1104.3338856</v>
      </c>
      <c r="G19" s="76">
        <v>1086.5903129000001</v>
      </c>
      <c r="H19" s="76">
        <v>9683.9962510000005</v>
      </c>
      <c r="I19" s="72">
        <v>72.975361336000006</v>
      </c>
      <c r="J19" s="72">
        <v>25.808043994999998</v>
      </c>
      <c r="K19" s="76"/>
      <c r="L19" s="72">
        <v>601.04665436000005</v>
      </c>
      <c r="M19" s="76">
        <v>5.9999999999999997E-7</v>
      </c>
      <c r="N19" s="72">
        <v>38.482668281999999</v>
      </c>
      <c r="O19" s="76">
        <v>56.922128547</v>
      </c>
      <c r="P19" s="76">
        <v>6.9129423450000003</v>
      </c>
      <c r="Q19" s="72">
        <v>0.8503412253</v>
      </c>
      <c r="R19" s="76"/>
      <c r="S19" s="94" t="s">
        <v>183</v>
      </c>
      <c r="T19" s="76">
        <v>0.28371904952167099</v>
      </c>
      <c r="U19" s="76">
        <v>201.12961820010199</v>
      </c>
      <c r="V19" s="76">
        <v>56.921267542481203</v>
      </c>
      <c r="W19" s="76">
        <v>18.9474144773746</v>
      </c>
      <c r="X19" s="76">
        <v>18.9287017675382</v>
      </c>
      <c r="Y19" s="76">
        <v>3.8012316243503501</v>
      </c>
      <c r="Z19" s="76">
        <v>0.123923964588441</v>
      </c>
      <c r="AA19" s="76">
        <v>133.46823916102099</v>
      </c>
      <c r="AB19" s="76">
        <v>6.9129155456272899</v>
      </c>
      <c r="AC19" s="76">
        <v>27797.638597212299</v>
      </c>
      <c r="AD19" s="76">
        <v>0</v>
      </c>
      <c r="AE19" s="76">
        <v>14478.1182831726</v>
      </c>
      <c r="AF19" s="76">
        <v>182.085169469514</v>
      </c>
      <c r="AG19" s="76">
        <v>4767.1865499488604</v>
      </c>
      <c r="AH19" s="76">
        <v>101.82954499887001</v>
      </c>
      <c r="AI19" s="76">
        <v>8.9750523176021897</v>
      </c>
      <c r="AJ19" s="76">
        <v>0.188970023647617</v>
      </c>
      <c r="AK19" s="76">
        <v>514.32491248932104</v>
      </c>
      <c r="AL19" s="76">
        <v>514.32491248932104</v>
      </c>
      <c r="AM19" s="76">
        <v>5.9998027965629797E-7</v>
      </c>
      <c r="AN19" s="76">
        <v>0</v>
      </c>
      <c r="AO19" s="76">
        <v>132.885697948673</v>
      </c>
      <c r="AP19" s="76">
        <v>0.32894174060889397</v>
      </c>
      <c r="AQ19" s="76">
        <v>56.534320464970797</v>
      </c>
      <c r="AR19" s="76">
        <v>8.8096328455802002</v>
      </c>
      <c r="AS19" s="76">
        <v>102.831747902155</v>
      </c>
      <c r="AT19" s="76">
        <v>6.5533175827997295E-2</v>
      </c>
      <c r="AU19" s="76">
        <v>20.021578840038</v>
      </c>
      <c r="AV19" s="76">
        <v>0</v>
      </c>
      <c r="AW19" s="76">
        <v>14654.771958420801</v>
      </c>
      <c r="AX19" s="76">
        <v>29988.036365557102</v>
      </c>
      <c r="AY19" s="76">
        <v>3332.00398848856</v>
      </c>
      <c r="AZ19" s="76">
        <v>33320.040354045697</v>
      </c>
      <c r="BA19" s="76">
        <v>1.57039588562881E-2</v>
      </c>
      <c r="BB19" s="76">
        <v>338.001972370685</v>
      </c>
      <c r="BC19" s="76">
        <v>10.872470871321701</v>
      </c>
      <c r="BD19" s="76">
        <v>4788.67422711569</v>
      </c>
      <c r="BE19" s="76">
        <v>13.297740583783799</v>
      </c>
      <c r="BF19" s="76">
        <v>27.097723775745798</v>
      </c>
      <c r="BG19" s="76">
        <v>74.483851378715499</v>
      </c>
      <c r="BH19" s="76">
        <v>15.7572713024355</v>
      </c>
      <c r="BI19" s="76">
        <v>2.50913375066827</v>
      </c>
      <c r="BJ19" s="76">
        <v>3.8244233730716402</v>
      </c>
      <c r="BK19" s="76">
        <v>1121.4431343906699</v>
      </c>
      <c r="BL19" s="76">
        <v>1104.0850973363799</v>
      </c>
      <c r="BM19" s="76">
        <v>17.3580370542944</v>
      </c>
      <c r="BN19" s="76">
        <v>3.3204325056080002E-2</v>
      </c>
      <c r="BO19" s="76">
        <v>8.0610367924954796E-3</v>
      </c>
      <c r="BP19" s="76">
        <v>86.537271201022904</v>
      </c>
      <c r="BQ19" s="76">
        <v>2.32742403763069E-2</v>
      </c>
      <c r="BR19" s="76">
        <v>184.697259506054</v>
      </c>
      <c r="BS19" s="76">
        <v>45.586954396291802</v>
      </c>
      <c r="BT19" s="76">
        <v>24.0699031630813</v>
      </c>
      <c r="BU19" s="76">
        <v>462.05457580317102</v>
      </c>
      <c r="BV19" s="76">
        <v>2294.3072292758202</v>
      </c>
      <c r="BW19" s="76">
        <v>27.6651762799208</v>
      </c>
      <c r="BX19" s="76">
        <v>107.85971892006501</v>
      </c>
      <c r="BY19" s="76">
        <v>17.707083428807199</v>
      </c>
      <c r="BZ19" s="76">
        <v>1086.5760444063701</v>
      </c>
      <c r="CA19" s="76">
        <v>282.13468215634498</v>
      </c>
      <c r="CB19" s="76">
        <v>2.7418751191873799E-4</v>
      </c>
      <c r="CC19" s="76">
        <v>0.16778732001176</v>
      </c>
      <c r="CD19" s="76">
        <v>544.91053632581998</v>
      </c>
      <c r="CE19" s="76">
        <v>0</v>
      </c>
      <c r="CF19" s="76">
        <v>204.623075133524</v>
      </c>
      <c r="CG19" s="76">
        <v>9683.5925812265396</v>
      </c>
      <c r="CH19" s="76">
        <v>200.719937331214</v>
      </c>
      <c r="CI19" s="94"/>
      <c r="CJ19" s="96">
        <f t="shared" si="14"/>
        <v>1.5133610625907399</v>
      </c>
      <c r="CK19" s="69">
        <f t="shared" si="0"/>
        <v>-5.1892945449803589E-4</v>
      </c>
      <c r="CL19" s="69">
        <f t="shared" si="1"/>
        <v>6.6848340866500005E-6</v>
      </c>
      <c r="CM19" s="69">
        <f t="shared" si="2"/>
        <v>-2.733665744066848E-4</v>
      </c>
      <c r="CN19" s="69">
        <f t="shared" si="3"/>
        <v>1.2077797443442858E-3</v>
      </c>
      <c r="CO19" s="69">
        <f t="shared" si="4"/>
        <v>-2.2528355496845881E-4</v>
      </c>
      <c r="CP19" s="69">
        <f t="shared" si="5"/>
        <v>-1.3131438280439854E-5</v>
      </c>
      <c r="CQ19" s="69">
        <f t="shared" si="6"/>
        <v>-4.1684214140339957E-5</v>
      </c>
      <c r="CR19" s="62">
        <f t="shared" si="7"/>
        <v>-0.74061516899676738</v>
      </c>
      <c r="CS19" s="62">
        <f t="shared" si="8"/>
        <v>4.1715751564465284</v>
      </c>
      <c r="CT19" s="69">
        <f t="shared" si="9"/>
        <v>0</v>
      </c>
      <c r="CU19" s="62">
        <f t="shared" si="10"/>
        <v>-0.14428454304104082</v>
      </c>
      <c r="CV19" s="69">
        <f t="shared" si="11"/>
        <v>-3.2867239503335345E-5</v>
      </c>
      <c r="CW19" s="62">
        <f t="shared" si="12"/>
        <v>1.6721574280818217</v>
      </c>
      <c r="CX19" s="69">
        <f t="shared" si="15"/>
        <v>-1.5126007069210816E-5</v>
      </c>
      <c r="CY19" s="69">
        <f t="shared" si="16"/>
        <v>-3.8766955332286712E-6</v>
      </c>
      <c r="CZ19" s="62">
        <f t="shared" si="13"/>
        <v>-0.922933083945357</v>
      </c>
    </row>
    <row r="20" spans="1:104">
      <c r="A20" s="94" t="s">
        <v>184</v>
      </c>
      <c r="B20" s="76">
        <v>46.340299999999999</v>
      </c>
      <c r="C20" s="76"/>
      <c r="D20" s="76">
        <v>27.772500000000001</v>
      </c>
      <c r="E20" s="76">
        <v>1.1179520014</v>
      </c>
      <c r="F20" s="76">
        <v>1.1179520014</v>
      </c>
      <c r="G20" s="76">
        <v>1.0100587999999999</v>
      </c>
      <c r="H20" s="76">
        <v>47.27</v>
      </c>
      <c r="I20" s="72">
        <v>0.1131334593</v>
      </c>
      <c r="J20" s="72">
        <v>0.37030578720000001</v>
      </c>
      <c r="K20" s="76"/>
      <c r="L20" s="72">
        <v>0.53979535779999999</v>
      </c>
      <c r="M20" s="76"/>
      <c r="N20" s="72"/>
      <c r="O20" s="76">
        <v>5.7445146599999997E-2</v>
      </c>
      <c r="P20" s="76"/>
      <c r="Q20" s="72">
        <v>8.8234350000000001E-4</v>
      </c>
      <c r="R20" s="76"/>
      <c r="S20" s="94" t="s">
        <v>184</v>
      </c>
      <c r="T20" s="76">
        <v>0</v>
      </c>
      <c r="U20" s="76">
        <v>0</v>
      </c>
      <c r="V20" s="76">
        <v>5.7444699192886799E-2</v>
      </c>
      <c r="W20" s="76">
        <v>7.9173158466297705E-4</v>
      </c>
      <c r="X20" s="76">
        <v>7.9173158466297705E-4</v>
      </c>
      <c r="Y20" s="76">
        <v>3.1904492952925803E-4</v>
      </c>
      <c r="Z20" s="76">
        <v>0</v>
      </c>
      <c r="AA20" s="76">
        <v>8.3528243738774294E-2</v>
      </c>
      <c r="AB20" s="76">
        <v>0</v>
      </c>
      <c r="AC20" s="76">
        <v>25.289996335697801</v>
      </c>
      <c r="AD20" s="76">
        <v>0</v>
      </c>
      <c r="AE20" s="76">
        <v>46.340253584439601</v>
      </c>
      <c r="AF20" s="76">
        <v>1.6625843602672E-2</v>
      </c>
      <c r="AG20" s="76">
        <v>4.3919198998759699</v>
      </c>
      <c r="AH20" s="76">
        <v>8.44482413727074E-3</v>
      </c>
      <c r="AI20" s="76">
        <v>0</v>
      </c>
      <c r="AJ20" s="76">
        <v>0</v>
      </c>
      <c r="AK20" s="76">
        <v>1.44714270898019</v>
      </c>
      <c r="AL20" s="76">
        <v>1.44714270898019</v>
      </c>
      <c r="AM20" s="76">
        <v>0</v>
      </c>
      <c r="AN20" s="76">
        <v>0</v>
      </c>
      <c r="AO20" s="76">
        <v>8.23772824620112E-3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51.662027039688702</v>
      </c>
      <c r="AX20" s="76">
        <v>24.995234312736699</v>
      </c>
      <c r="AY20" s="76">
        <v>2.7772551327457902</v>
      </c>
      <c r="AZ20" s="76">
        <v>27.772489445482499</v>
      </c>
      <c r="BA20" s="76">
        <v>0</v>
      </c>
      <c r="BB20" s="76">
        <v>7.7397506572528904E-2</v>
      </c>
      <c r="BC20" s="76">
        <v>8.9489876926977605E-3</v>
      </c>
      <c r="BD20" s="76">
        <v>36.954750980340201</v>
      </c>
      <c r="BE20" s="76">
        <v>1.2073834884836E-2</v>
      </c>
      <c r="BF20" s="76">
        <v>3.1637953449406599E-2</v>
      </c>
      <c r="BG20" s="76">
        <v>7.6466409607742605E-2</v>
      </c>
      <c r="BH20" s="76">
        <v>1.7887184091447701E-2</v>
      </c>
      <c r="BI20" s="76">
        <v>0</v>
      </c>
      <c r="BJ20" s="76">
        <v>4.2113275682468098E-3</v>
      </c>
      <c r="BK20" s="76">
        <v>1.1180311370889</v>
      </c>
      <c r="BL20" s="76">
        <v>1.1180311370889</v>
      </c>
      <c r="BM20" s="76">
        <v>0</v>
      </c>
      <c r="BN20" s="76">
        <v>0</v>
      </c>
      <c r="BO20" s="76">
        <v>0</v>
      </c>
      <c r="BP20" s="76">
        <v>3.3314989224909997E-2</v>
      </c>
      <c r="BQ20" s="76">
        <v>0</v>
      </c>
      <c r="BR20" s="76">
        <v>0.20536741899392</v>
      </c>
      <c r="BS20" s="76">
        <v>5.1090427090394998E-2</v>
      </c>
      <c r="BT20" s="76">
        <v>2.7389832503844299E-2</v>
      </c>
      <c r="BU20" s="76">
        <v>0.51325324603030098</v>
      </c>
      <c r="BV20" s="76">
        <v>8.0637129343011509</v>
      </c>
      <c r="BW20" s="76">
        <v>2.7948723138058799E-2</v>
      </c>
      <c r="BX20" s="76">
        <v>0.10844080281309799</v>
      </c>
      <c r="BY20" s="76">
        <v>0</v>
      </c>
      <c r="BZ20" s="76">
        <v>1.0100566019058901</v>
      </c>
      <c r="CA20" s="76">
        <v>1.2238112518476101</v>
      </c>
      <c r="CB20" s="76">
        <v>0</v>
      </c>
      <c r="CC20" s="76">
        <v>0</v>
      </c>
      <c r="CD20" s="76">
        <v>0.38393210963673302</v>
      </c>
      <c r="CE20" s="76">
        <v>0</v>
      </c>
      <c r="CF20" s="76">
        <v>0.13447738176226401</v>
      </c>
      <c r="CG20" s="76">
        <v>47.270008101985802</v>
      </c>
      <c r="CH20" s="76">
        <v>0.10671088342951</v>
      </c>
      <c r="CI20" s="94"/>
      <c r="CJ20" s="96">
        <f t="shared" si="14"/>
        <v>1.0929134373793008</v>
      </c>
      <c r="CK20" s="69">
        <f t="shared" si="0"/>
        <v>-1.0016240809373503E-6</v>
      </c>
      <c r="CL20" s="69">
        <f t="shared" si="1"/>
        <v>0</v>
      </c>
      <c r="CM20" s="69">
        <f t="shared" si="2"/>
        <v>-3.8003483668231592E-7</v>
      </c>
      <c r="CN20" s="69">
        <f t="shared" si="3"/>
        <v>7.0786302811708593E-5</v>
      </c>
      <c r="CO20" s="69">
        <f t="shared" si="4"/>
        <v>7.0786302811708593E-5</v>
      </c>
      <c r="CP20" s="69">
        <f t="shared" si="5"/>
        <v>-2.1762041079587085E-6</v>
      </c>
      <c r="CQ20" s="69">
        <f t="shared" si="6"/>
        <v>1.7139804947541837E-7</v>
      </c>
      <c r="CR20" s="62">
        <f t="shared" si="7"/>
        <v>-0.99300179107434949</v>
      </c>
      <c r="CS20" s="62">
        <f t="shared" si="8"/>
        <v>-0.77443440900462857</v>
      </c>
      <c r="CT20" s="69">
        <f t="shared" si="9"/>
        <v>0</v>
      </c>
      <c r="CU20" s="62">
        <f t="shared" si="10"/>
        <v>1.680909881993413</v>
      </c>
      <c r="CV20" s="69">
        <f t="shared" si="11"/>
        <v>0</v>
      </c>
      <c r="CW20" s="62">
        <f t="shared" si="12"/>
        <v>0</v>
      </c>
      <c r="CX20" s="69">
        <f t="shared" si="15"/>
        <v>-7.7884232120309673E-6</v>
      </c>
      <c r="CY20" s="69">
        <f t="shared" si="16"/>
        <v>0</v>
      </c>
      <c r="CZ20" s="62">
        <f t="shared" si="13"/>
        <v>-1</v>
      </c>
    </row>
    <row r="21" spans="1:104">
      <c r="A21" s="94" t="s">
        <v>185</v>
      </c>
      <c r="B21" s="76">
        <v>59.717089999999999</v>
      </c>
      <c r="C21" s="76"/>
      <c r="D21" s="76">
        <v>210.49436499999999</v>
      </c>
      <c r="E21" s="76">
        <v>29.059511799999999</v>
      </c>
      <c r="F21" s="76">
        <v>15.91217981</v>
      </c>
      <c r="G21" s="76">
        <v>0.77989839999999999</v>
      </c>
      <c r="H21" s="76">
        <v>35.736717499999997</v>
      </c>
      <c r="I21" s="72">
        <v>1.0346730282000001</v>
      </c>
      <c r="J21" s="72">
        <v>0.30076627360000002</v>
      </c>
      <c r="K21" s="76"/>
      <c r="L21" s="72">
        <v>7.7366454941000002</v>
      </c>
      <c r="M21" s="76"/>
      <c r="N21" s="72">
        <v>0.36379363999999997</v>
      </c>
      <c r="O21" s="76">
        <v>1.2346477066999999</v>
      </c>
      <c r="P21" s="76">
        <v>0.13197127</v>
      </c>
      <c r="Q21" s="72">
        <v>2.47823821E-2</v>
      </c>
      <c r="R21" s="76"/>
      <c r="S21" s="94" t="s">
        <v>185</v>
      </c>
      <c r="T21" s="76">
        <v>8.6836548355627893E-5</v>
      </c>
      <c r="U21" s="76">
        <v>1.74860565711514E-4</v>
      </c>
      <c r="V21" s="76">
        <v>1.23464253686169</v>
      </c>
      <c r="W21" s="76">
        <v>6.6949952205236404E-2</v>
      </c>
      <c r="X21" s="76">
        <v>6.6943704033097295E-2</v>
      </c>
      <c r="Y21" s="76">
        <v>2.7138196547892401E-2</v>
      </c>
      <c r="Z21" s="76">
        <v>4.1630371859102599E-5</v>
      </c>
      <c r="AA21" s="76">
        <v>1.33724792664071</v>
      </c>
      <c r="AB21" s="76">
        <v>0.131971244357354</v>
      </c>
      <c r="AC21" s="76">
        <v>192.93627804117099</v>
      </c>
      <c r="AD21" s="76">
        <v>0</v>
      </c>
      <c r="AE21" s="76">
        <v>59.694066326052599</v>
      </c>
      <c r="AF21" s="76">
        <v>1.4459306641596199</v>
      </c>
      <c r="AG21" s="76">
        <v>31.2329196958529</v>
      </c>
      <c r="AH21" s="76">
        <v>0.72958292897111598</v>
      </c>
      <c r="AI21" s="76">
        <v>1.6177628956387101E-4</v>
      </c>
      <c r="AJ21" s="76">
        <v>4.9961186803132402E-5</v>
      </c>
      <c r="AK21" s="76">
        <v>6.8406980178104702</v>
      </c>
      <c r="AL21" s="76">
        <v>6.8406980178104702</v>
      </c>
      <c r="AM21" s="76">
        <v>0</v>
      </c>
      <c r="AN21" s="76">
        <v>0</v>
      </c>
      <c r="AO21" s="76">
        <v>0.70623039757976802</v>
      </c>
      <c r="AP21" s="76">
        <v>4.7577567838974201E-5</v>
      </c>
      <c r="AQ21" s="76">
        <v>1.33217499954805E-3</v>
      </c>
      <c r="AR21" s="76">
        <v>1.14065327469039E-4</v>
      </c>
      <c r="AS21" s="76">
        <v>1.78423769352448E-4</v>
      </c>
      <c r="AT21" s="76">
        <v>2.14061130979348E-5</v>
      </c>
      <c r="AU21" s="76">
        <v>0</v>
      </c>
      <c r="AV21" s="76">
        <v>0</v>
      </c>
      <c r="AW21" s="76">
        <v>66.932219999228593</v>
      </c>
      <c r="AX21" s="76">
        <v>189.299591351267</v>
      </c>
      <c r="AY21" s="76">
        <v>21.033257712594398</v>
      </c>
      <c r="AZ21" s="76">
        <v>210.332849063862</v>
      </c>
      <c r="BA21" s="76">
        <v>3.5498294206804501E-7</v>
      </c>
      <c r="BB21" s="76">
        <v>2.7143649631276898</v>
      </c>
      <c r="BC21" s="76">
        <v>0.27497291632908299</v>
      </c>
      <c r="BD21" s="76">
        <v>13.3065151414739</v>
      </c>
      <c r="BE21" s="76">
        <v>0.31025715504555201</v>
      </c>
      <c r="BF21" s="76">
        <v>0.31802347701957101</v>
      </c>
      <c r="BG21" s="76">
        <v>0.77416395773739399</v>
      </c>
      <c r="BH21" s="76">
        <v>0.17527808330164099</v>
      </c>
      <c r="BI21" s="76">
        <v>0</v>
      </c>
      <c r="BJ21" s="76">
        <v>5.5739983355103898E-2</v>
      </c>
      <c r="BK21" s="76">
        <v>29.075058020249401</v>
      </c>
      <c r="BL21" s="76">
        <v>15.905478420719</v>
      </c>
      <c r="BM21" s="76">
        <v>13.1695795995303</v>
      </c>
      <c r="BN21" s="76">
        <v>0</v>
      </c>
      <c r="BO21" s="76">
        <v>0</v>
      </c>
      <c r="BP21" s="76">
        <v>2.00032831671599</v>
      </c>
      <c r="BQ21" s="76">
        <v>0</v>
      </c>
      <c r="BR21" s="76">
        <v>2.4072086288904599</v>
      </c>
      <c r="BS21" s="76">
        <v>0.49333975649949902</v>
      </c>
      <c r="BT21" s="76">
        <v>0.264482277594978</v>
      </c>
      <c r="BU21" s="76">
        <v>6.0169227665801399</v>
      </c>
      <c r="BV21" s="76">
        <v>7.5916232829352097</v>
      </c>
      <c r="BW21" s="76">
        <v>0.46457234301713501</v>
      </c>
      <c r="BX21" s="76">
        <v>1.04713271162993</v>
      </c>
      <c r="BY21" s="76">
        <v>1.3030560470025301</v>
      </c>
      <c r="BZ21" s="76">
        <v>0.77803668094159495</v>
      </c>
      <c r="CA21" s="76">
        <v>0.130750918289427</v>
      </c>
      <c r="CB21" s="76">
        <v>0</v>
      </c>
      <c r="CC21" s="76">
        <v>3.6965796947700699E-5</v>
      </c>
      <c r="CD21" s="76">
        <v>0.66426946376604501</v>
      </c>
      <c r="CE21" s="76">
        <v>0</v>
      </c>
      <c r="CF21" s="76">
        <v>4.3093134261082397E-2</v>
      </c>
      <c r="CG21" s="76">
        <v>35.697494799847902</v>
      </c>
      <c r="CH21" s="76">
        <v>0.225872745303316</v>
      </c>
      <c r="CI21" s="94"/>
      <c r="CJ21" s="96">
        <f t="shared" si="14"/>
        <v>1.8749836753114051</v>
      </c>
      <c r="CK21" s="69">
        <f t="shared" si="0"/>
        <v>-3.8554581188399265E-4</v>
      </c>
      <c r="CL21" s="69">
        <f t="shared" si="1"/>
        <v>0</v>
      </c>
      <c r="CM21" s="69">
        <f t="shared" si="2"/>
        <v>-7.6731714950178411E-4</v>
      </c>
      <c r="CN21" s="69">
        <f t="shared" si="3"/>
        <v>5.3497871390260053E-4</v>
      </c>
      <c r="CO21" s="69">
        <f t="shared" si="4"/>
        <v>-4.2114841341778101E-4</v>
      </c>
      <c r="CP21" s="69">
        <f t="shared" si="5"/>
        <v>-2.3871302446639747E-3</v>
      </c>
      <c r="CQ21" s="69">
        <f t="shared" si="6"/>
        <v>-1.0975462464367371E-3</v>
      </c>
      <c r="CR21" s="62">
        <f t="shared" si="7"/>
        <v>-0.93529965292556438</v>
      </c>
      <c r="CS21" s="62">
        <f t="shared" si="8"/>
        <v>3.4461365652292666</v>
      </c>
      <c r="CT21" s="69">
        <f t="shared" si="9"/>
        <v>0</v>
      </c>
      <c r="CU21" s="62">
        <f t="shared" si="10"/>
        <v>-0.11580567792239978</v>
      </c>
      <c r="CV21" s="69">
        <f t="shared" si="11"/>
        <v>0</v>
      </c>
      <c r="CW21" s="62">
        <f t="shared" si="12"/>
        <v>-0.99950954676021153</v>
      </c>
      <c r="CX21" s="69">
        <f t="shared" si="15"/>
        <v>-4.1872983538851926E-6</v>
      </c>
      <c r="CY21" s="69">
        <f t="shared" si="16"/>
        <v>-1.9430476047229032E-7</v>
      </c>
      <c r="CZ21" s="62">
        <f t="shared" si="13"/>
        <v>-0.99913623666152995</v>
      </c>
    </row>
    <row r="22" spans="1:104">
      <c r="A22" s="94" t="s">
        <v>330</v>
      </c>
      <c r="B22" s="76">
        <v>80.530063999999996</v>
      </c>
      <c r="C22" s="76">
        <v>0.82110000000000005</v>
      </c>
      <c r="D22" s="76">
        <v>216.11311599999999</v>
      </c>
      <c r="E22" s="76">
        <v>14.069373690999999</v>
      </c>
      <c r="F22" s="76">
        <v>13.998973691</v>
      </c>
      <c r="G22" s="76">
        <v>2.4833240000000001</v>
      </c>
      <c r="H22" s="76">
        <v>42.447963999999999</v>
      </c>
      <c r="I22" s="72">
        <v>5.9862449900000003E-2</v>
      </c>
      <c r="J22" s="72">
        <v>1.7947906999999999E-2</v>
      </c>
      <c r="K22" s="76"/>
      <c r="L22" s="72">
        <v>1.0548401221999999</v>
      </c>
      <c r="M22" s="76"/>
      <c r="N22" s="72">
        <v>6.4618520000000004E-4</v>
      </c>
      <c r="O22" s="76">
        <v>1.05551677E-2</v>
      </c>
      <c r="P22" s="76">
        <v>6.9012399999999997E-5</v>
      </c>
      <c r="Q22" s="72">
        <v>2.0398971999999998E-3</v>
      </c>
      <c r="R22" s="76"/>
      <c r="S22" s="94" t="s">
        <v>330</v>
      </c>
      <c r="T22" s="76">
        <v>0</v>
      </c>
      <c r="U22" s="76">
        <v>1.93832808568814E-3</v>
      </c>
      <c r="V22" s="76">
        <v>1.0554375068550901E-2</v>
      </c>
      <c r="W22" s="76">
        <v>0.18174686429952999</v>
      </c>
      <c r="X22" s="76">
        <v>0.18174686429952999</v>
      </c>
      <c r="Y22" s="76">
        <v>4.6598504519610298E-2</v>
      </c>
      <c r="Z22" s="76">
        <v>0</v>
      </c>
      <c r="AA22" s="76">
        <v>0.59343292047611795</v>
      </c>
      <c r="AB22" s="76">
        <v>6.9010224282809194E-5</v>
      </c>
      <c r="AC22" s="76">
        <v>309.50612237800698</v>
      </c>
      <c r="AD22" s="76">
        <v>0</v>
      </c>
      <c r="AE22" s="76">
        <v>80.528943163742895</v>
      </c>
      <c r="AF22" s="76">
        <v>2.4955722212308502</v>
      </c>
      <c r="AG22" s="76">
        <v>54.690701968610703</v>
      </c>
      <c r="AH22" s="76">
        <v>1.36783153259509</v>
      </c>
      <c r="AI22" s="76">
        <v>0</v>
      </c>
      <c r="AJ22" s="76">
        <v>0</v>
      </c>
      <c r="AK22" s="76">
        <v>6.5683768287769304</v>
      </c>
      <c r="AL22" s="76">
        <v>6.5683768287769304</v>
      </c>
      <c r="AM22" s="76">
        <v>0</v>
      </c>
      <c r="AN22" s="76">
        <v>0</v>
      </c>
      <c r="AO22" s="76">
        <v>1.20242721033114</v>
      </c>
      <c r="AP22" s="76">
        <v>0</v>
      </c>
      <c r="AQ22" s="76">
        <v>7.0839887766001796E-4</v>
      </c>
      <c r="AR22" s="76">
        <v>7.5602921124137299E-4</v>
      </c>
      <c r="AS22" s="76">
        <v>4.3084699217910104E-3</v>
      </c>
      <c r="AT22" s="76">
        <v>0</v>
      </c>
      <c r="AU22" s="76">
        <v>0.82110086762898704</v>
      </c>
      <c r="AV22" s="76">
        <v>0</v>
      </c>
      <c r="AW22" s="76">
        <v>97.141434394307396</v>
      </c>
      <c r="AX22" s="76">
        <v>194.495040656756</v>
      </c>
      <c r="AY22" s="76">
        <v>21.610566289565998</v>
      </c>
      <c r="AZ22" s="76">
        <v>216.10560694632201</v>
      </c>
      <c r="BA22" s="76">
        <v>0</v>
      </c>
      <c r="BB22" s="76">
        <v>4.6446989506737797</v>
      </c>
      <c r="BC22" s="76">
        <v>0.11194869534879801</v>
      </c>
      <c r="BD22" s="76">
        <v>12.613912375052401</v>
      </c>
      <c r="BE22" s="76">
        <v>0.15104361095035701</v>
      </c>
      <c r="BF22" s="76">
        <v>0.395730988828077</v>
      </c>
      <c r="BG22" s="76">
        <v>0.96819535629447495</v>
      </c>
      <c r="BH22" s="76">
        <v>0.22373687445228899</v>
      </c>
      <c r="BI22" s="76">
        <v>0</v>
      </c>
      <c r="BJ22" s="76">
        <v>5.26768433120035E-2</v>
      </c>
      <c r="BK22" s="76">
        <v>14.070299818907699</v>
      </c>
      <c r="BL22" s="76">
        <v>13.999900165033401</v>
      </c>
      <c r="BM22" s="76">
        <v>7.0399653874347906E-2</v>
      </c>
      <c r="BN22" s="76">
        <v>0</v>
      </c>
      <c r="BO22" s="76">
        <v>0</v>
      </c>
      <c r="BP22" s="76">
        <v>0.416896471833197</v>
      </c>
      <c r="BQ22" s="76">
        <v>0</v>
      </c>
      <c r="BR22" s="76">
        <v>2.5694331906942902</v>
      </c>
      <c r="BS22" s="76">
        <v>0.63903528563633405</v>
      </c>
      <c r="BT22" s="76">
        <v>0.342606788538169</v>
      </c>
      <c r="BU22" s="76">
        <v>6.4224798081978696</v>
      </c>
      <c r="BV22" s="76">
        <v>11.988053400092801</v>
      </c>
      <c r="BW22" s="76">
        <v>0.34959697768371301</v>
      </c>
      <c r="BX22" s="76">
        <v>1.3564172183181999</v>
      </c>
      <c r="BY22" s="76">
        <v>1.02054945634793E-4</v>
      </c>
      <c r="BZ22" s="76">
        <v>2.4833175624376498</v>
      </c>
      <c r="CA22" s="76">
        <v>0.22566213146751099</v>
      </c>
      <c r="CB22" s="76">
        <v>0</v>
      </c>
      <c r="CC22" s="76">
        <v>0</v>
      </c>
      <c r="CD22" s="76">
        <v>0.30100315437605202</v>
      </c>
      <c r="CE22" s="76">
        <v>0</v>
      </c>
      <c r="CF22" s="76">
        <v>5.6255322861224602E-2</v>
      </c>
      <c r="CG22" s="76">
        <v>42.447724987736898</v>
      </c>
      <c r="CH22" s="76">
        <v>0.39090894744292698</v>
      </c>
      <c r="CI22" s="94"/>
      <c r="CJ22" s="96">
        <f t="shared" si="14"/>
        <v>2.2884956595994592</v>
      </c>
      <c r="CK22" s="69">
        <f t="shared" si="0"/>
        <v>-1.3918233780382097E-5</v>
      </c>
      <c r="CL22" s="69">
        <f t="shared" si="1"/>
        <v>1.0566666508209849E-6</v>
      </c>
      <c r="CM22" s="69">
        <f t="shared" si="2"/>
        <v>-3.4745941463257939E-5</v>
      </c>
      <c r="CN22" s="69">
        <f t="shared" si="3"/>
        <v>6.5825809168223597E-5</v>
      </c>
      <c r="CO22" s="69">
        <f t="shared" si="4"/>
        <v>6.6181568295708081E-5</v>
      </c>
      <c r="CP22" s="69">
        <f t="shared" si="5"/>
        <v>-2.5923167296346502E-6</v>
      </c>
      <c r="CQ22" s="69">
        <f t="shared" si="6"/>
        <v>-5.6307120666918545E-6</v>
      </c>
      <c r="CR22" s="62">
        <f t="shared" si="7"/>
        <v>2.0360746110982335</v>
      </c>
      <c r="CS22" s="62">
        <f t="shared" si="8"/>
        <v>32.064185170789997</v>
      </c>
      <c r="CT22" s="69">
        <f t="shared" si="9"/>
        <v>0</v>
      </c>
      <c r="CU22" s="62">
        <f t="shared" si="10"/>
        <v>5.2268932424354189</v>
      </c>
      <c r="CV22" s="69">
        <f t="shared" si="11"/>
        <v>0</v>
      </c>
      <c r="CW22" s="62">
        <f t="shared" si="12"/>
        <v>5.6675465822971649</v>
      </c>
      <c r="CX22" s="69">
        <f t="shared" si="15"/>
        <v>-7.5094159716578026E-5</v>
      </c>
      <c r="CY22" s="69">
        <f t="shared" si="16"/>
        <v>-3.1526467573976312E-5</v>
      </c>
      <c r="CZ22" s="62">
        <f t="shared" si="13"/>
        <v>-1</v>
      </c>
    </row>
    <row r="23" spans="1:104">
      <c r="A23" s="94" t="s">
        <v>187</v>
      </c>
      <c r="B23" s="76">
        <v>4336.3701739999997</v>
      </c>
      <c r="C23" s="76">
        <v>7.8819303860999996</v>
      </c>
      <c r="D23" s="76">
        <v>11507.409342000001</v>
      </c>
      <c r="E23" s="76">
        <v>198.52658342000001</v>
      </c>
      <c r="F23" s="76">
        <v>197.68926400000001</v>
      </c>
      <c r="G23" s="76">
        <v>470.56646439999997</v>
      </c>
      <c r="H23" s="76">
        <v>1323.8756096</v>
      </c>
      <c r="I23" s="72">
        <v>46.642223786999999</v>
      </c>
      <c r="J23" s="72">
        <v>8.1248659702000001</v>
      </c>
      <c r="K23" s="76"/>
      <c r="L23" s="72">
        <v>262.97010132000003</v>
      </c>
      <c r="M23" s="76"/>
      <c r="N23" s="72">
        <v>19.766326429999999</v>
      </c>
      <c r="O23" s="76">
        <v>37.962165566000003</v>
      </c>
      <c r="P23" s="76">
        <v>3.6209739144999999</v>
      </c>
      <c r="Q23" s="72">
        <v>0.51791661349999996</v>
      </c>
      <c r="R23" s="76"/>
      <c r="S23" s="94" t="s">
        <v>187</v>
      </c>
      <c r="T23" s="76">
        <v>4.1174151024984E-2</v>
      </c>
      <c r="U23" s="76">
        <v>0.10041805546332799</v>
      </c>
      <c r="V23" s="76">
        <v>37.962039118138499</v>
      </c>
      <c r="W23" s="76">
        <v>2.8746740929069099</v>
      </c>
      <c r="X23" s="76">
        <v>2.8716857796616502</v>
      </c>
      <c r="Y23" s="76">
        <v>1.1630557782973101</v>
      </c>
      <c r="Z23" s="76">
        <v>1.9739318992289201E-2</v>
      </c>
      <c r="AA23" s="76">
        <v>17.705494694827198</v>
      </c>
      <c r="AB23" s="76">
        <v>3.6209691674963702</v>
      </c>
      <c r="AC23" s="76">
        <v>7872.3879696542399</v>
      </c>
      <c r="AD23" s="76">
        <v>0</v>
      </c>
      <c r="AE23" s="76">
        <v>4336.2390269118196</v>
      </c>
      <c r="AF23" s="76">
        <v>56.101420937477201</v>
      </c>
      <c r="AG23" s="76">
        <v>1399.8811466141799</v>
      </c>
      <c r="AH23" s="76">
        <v>28.650734419056999</v>
      </c>
      <c r="AI23" s="76">
        <v>9.4630380722926399E-2</v>
      </c>
      <c r="AJ23" s="76">
        <v>2.36895281888479E-2</v>
      </c>
      <c r="AK23" s="76">
        <v>91.277555248190495</v>
      </c>
      <c r="AL23" s="76">
        <v>91.277555248190495</v>
      </c>
      <c r="AM23" s="76">
        <v>0</v>
      </c>
      <c r="AN23" s="76">
        <v>0</v>
      </c>
      <c r="AO23" s="76">
        <v>29.724328632358901</v>
      </c>
      <c r="AP23" s="76">
        <v>2.95436536107853E-2</v>
      </c>
      <c r="AQ23" s="76">
        <v>0.67857525552058495</v>
      </c>
      <c r="AR23" s="76">
        <v>5.42978440182545E-2</v>
      </c>
      <c r="AS23" s="76">
        <v>0.28837897042383898</v>
      </c>
      <c r="AT23" s="76">
        <v>1.01545866541944E-2</v>
      </c>
      <c r="AU23" s="76">
        <v>7.8819451677441696</v>
      </c>
      <c r="AV23" s="76">
        <v>0</v>
      </c>
      <c r="AW23" s="76">
        <v>2724.4302743100902</v>
      </c>
      <c r="AX23" s="76">
        <v>10356.2876121835</v>
      </c>
      <c r="AY23" s="76">
        <v>1150.69953160924</v>
      </c>
      <c r="AZ23" s="76">
        <v>11506.9871437928</v>
      </c>
      <c r="BA23" s="76">
        <v>2.5706112685730997E-4</v>
      </c>
      <c r="BB23" s="76">
        <v>107.538721169726</v>
      </c>
      <c r="BC23" s="76">
        <v>1.5810770708091499</v>
      </c>
      <c r="BD23" s="76">
        <v>551.76888466333003</v>
      </c>
      <c r="BE23" s="76">
        <v>2.1332718061586098</v>
      </c>
      <c r="BF23" s="76">
        <v>5.5897280068817299</v>
      </c>
      <c r="BG23" s="76">
        <v>13.633453361750901</v>
      </c>
      <c r="BH23" s="76">
        <v>3.1602977593831398</v>
      </c>
      <c r="BI23" s="76">
        <v>0</v>
      </c>
      <c r="BJ23" s="76">
        <v>0.74404915247375203</v>
      </c>
      <c r="BK23" s="76">
        <v>198.527572320937</v>
      </c>
      <c r="BL23" s="76">
        <v>197.69025535637101</v>
      </c>
      <c r="BM23" s="76">
        <v>0.83731696456621196</v>
      </c>
      <c r="BN23" s="76">
        <v>0</v>
      </c>
      <c r="BO23" s="76">
        <v>0</v>
      </c>
      <c r="BP23" s="76">
        <v>5.8866332072730403</v>
      </c>
      <c r="BQ23" s="76">
        <v>0</v>
      </c>
      <c r="BR23" s="76">
        <v>36.290745442925001</v>
      </c>
      <c r="BS23" s="76">
        <v>9.02652026520059</v>
      </c>
      <c r="BT23" s="76">
        <v>4.8393276489205599</v>
      </c>
      <c r="BU23" s="76">
        <v>90.707737952578498</v>
      </c>
      <c r="BV23" s="76">
        <v>406.99342469176702</v>
      </c>
      <c r="BW23" s="76">
        <v>4.9378918880812597</v>
      </c>
      <c r="BX23" s="76">
        <v>19.159521154163698</v>
      </c>
      <c r="BY23" s="76">
        <v>6.3977127046853698E-7</v>
      </c>
      <c r="BZ23" s="76">
        <v>470.55043217409201</v>
      </c>
      <c r="CA23" s="76">
        <v>13.333899381436201</v>
      </c>
      <c r="CB23" s="76">
        <v>0</v>
      </c>
      <c r="CC23" s="76">
        <v>3.0608600728847999E-2</v>
      </c>
      <c r="CD23" s="76">
        <v>12.0924960227748</v>
      </c>
      <c r="CE23" s="76">
        <v>0</v>
      </c>
      <c r="CF23" s="76">
        <v>8.3030735380488903</v>
      </c>
      <c r="CG23" s="76">
        <v>1323.8678125740601</v>
      </c>
      <c r="CH23" s="76">
        <v>10.708501658016299</v>
      </c>
      <c r="CI23" s="94"/>
      <c r="CJ23" s="96">
        <f t="shared" si="14"/>
        <v>2.0579322561010445</v>
      </c>
      <c r="CK23" s="69">
        <f t="shared" si="0"/>
        <v>-3.0243517715910345E-5</v>
      </c>
      <c r="CL23" s="69">
        <f t="shared" si="1"/>
        <v>1.8753837506713088E-6</v>
      </c>
      <c r="CM23" s="69">
        <f t="shared" si="2"/>
        <v>-3.6689249044121697E-5</v>
      </c>
      <c r="CN23" s="69">
        <f t="shared" si="3"/>
        <v>4.9812016101463465E-6</v>
      </c>
      <c r="CO23" s="69">
        <f t="shared" si="4"/>
        <v>5.0147203289850575E-6</v>
      </c>
      <c r="CP23" s="69">
        <f t="shared" si="5"/>
        <v>-3.407005624254488E-5</v>
      </c>
      <c r="CQ23" s="69">
        <f t="shared" si="6"/>
        <v>-5.8895457272332945E-6</v>
      </c>
      <c r="CR23" s="62">
        <f t="shared" si="7"/>
        <v>-0.9384316281149947</v>
      </c>
      <c r="CS23" s="62">
        <f t="shared" si="8"/>
        <v>1.1791737561907576</v>
      </c>
      <c r="CT23" s="69">
        <f t="shared" si="9"/>
        <v>0</v>
      </c>
      <c r="CU23" s="62">
        <f t="shared" si="10"/>
        <v>-0.65289759257795732</v>
      </c>
      <c r="CV23" s="69">
        <f t="shared" si="11"/>
        <v>0</v>
      </c>
      <c r="CW23" s="62">
        <f t="shared" si="12"/>
        <v>-0.98541059354427352</v>
      </c>
      <c r="CX23" s="69">
        <f t="shared" si="15"/>
        <v>-3.330891681728126E-6</v>
      </c>
      <c r="CY23" s="69">
        <f t="shared" si="16"/>
        <v>-1.3109742687528527E-6</v>
      </c>
      <c r="CZ23" s="62">
        <f t="shared" si="13"/>
        <v>-0.98039339463244612</v>
      </c>
    </row>
    <row r="24" spans="1:104">
      <c r="A24" s="94" t="s">
        <v>188</v>
      </c>
      <c r="B24" s="76">
        <v>650.93326940999998</v>
      </c>
      <c r="C24" s="76">
        <v>60.950536024000002</v>
      </c>
      <c r="D24" s="76">
        <v>3363.1907188</v>
      </c>
      <c r="E24" s="76">
        <v>30.654339271000001</v>
      </c>
      <c r="F24" s="76">
        <v>9.7739974349000001</v>
      </c>
      <c r="G24" s="76">
        <v>13.770245098</v>
      </c>
      <c r="H24" s="76">
        <v>155.16706396999999</v>
      </c>
      <c r="I24" s="72">
        <v>6.7598176850999998</v>
      </c>
      <c r="J24" s="72">
        <v>1.9206689577</v>
      </c>
      <c r="K24" s="76"/>
      <c r="L24" s="72">
        <v>49.736743220999998</v>
      </c>
      <c r="M24" s="76"/>
      <c r="N24" s="72">
        <v>15.497341505</v>
      </c>
      <c r="O24" s="76">
        <v>6.2853971481000004</v>
      </c>
      <c r="P24" s="76">
        <v>0.63488787219999998</v>
      </c>
      <c r="Q24" s="72">
        <v>0.1146306856</v>
      </c>
      <c r="R24" s="76"/>
      <c r="S24" s="94" t="s">
        <v>188</v>
      </c>
      <c r="T24" s="76">
        <v>0</v>
      </c>
      <c r="U24" s="76">
        <v>7.9838312699063701E-3</v>
      </c>
      <c r="V24" s="76">
        <v>6.2853806645796002</v>
      </c>
      <c r="W24" s="76">
        <v>0.30573873167311599</v>
      </c>
      <c r="X24" s="76">
        <v>0.30573873167311599</v>
      </c>
      <c r="Y24" s="76">
        <v>0.123238079941194</v>
      </c>
      <c r="Z24" s="76">
        <v>0</v>
      </c>
      <c r="AA24" s="76">
        <v>1.6402878093695501</v>
      </c>
      <c r="AB24" s="76">
        <v>0.634889672480203</v>
      </c>
      <c r="AC24" s="76">
        <v>807.61274888624303</v>
      </c>
      <c r="AD24" s="76">
        <v>0</v>
      </c>
      <c r="AE24" s="76">
        <v>650.93302623830903</v>
      </c>
      <c r="AF24" s="76">
        <v>6.4382170177339804</v>
      </c>
      <c r="AG24" s="76">
        <v>142.636725057273</v>
      </c>
      <c r="AH24" s="76">
        <v>3.2673566685141102</v>
      </c>
      <c r="AI24" s="76">
        <v>2.9962347855178502</v>
      </c>
      <c r="AJ24" s="76">
        <v>0</v>
      </c>
      <c r="AK24" s="76">
        <v>19.495008162006599</v>
      </c>
      <c r="AL24" s="76">
        <v>19.495008162006599</v>
      </c>
      <c r="AM24" s="76">
        <v>0</v>
      </c>
      <c r="AN24" s="76">
        <v>0</v>
      </c>
      <c r="AO24" s="76">
        <v>6.7539634632405399</v>
      </c>
      <c r="AP24" s="76">
        <v>1.2836049519092599E-2</v>
      </c>
      <c r="AQ24" s="76">
        <v>5.9338082887904597E-2</v>
      </c>
      <c r="AR24" s="76">
        <v>4.3115464656051502E-3</v>
      </c>
      <c r="AS24" s="76">
        <v>0</v>
      </c>
      <c r="AT24" s="76">
        <v>0</v>
      </c>
      <c r="AU24" s="76">
        <v>60.951061765791799</v>
      </c>
      <c r="AV24" s="76">
        <v>0</v>
      </c>
      <c r="AW24" s="76">
        <v>297.81463377370602</v>
      </c>
      <c r="AX24" s="76">
        <v>3026.8677739975801</v>
      </c>
      <c r="AY24" s="76">
        <v>336.31880946752898</v>
      </c>
      <c r="AZ24" s="76">
        <v>3363.1865834651098</v>
      </c>
      <c r="BA24" s="76">
        <v>0</v>
      </c>
      <c r="BB24" s="76">
        <v>13.2268484194105</v>
      </c>
      <c r="BC24" s="76">
        <v>8.1645344003703699E-2</v>
      </c>
      <c r="BD24" s="76">
        <v>62.215541618469402</v>
      </c>
      <c r="BE24" s="76">
        <v>0.11069100196762501</v>
      </c>
      <c r="BF24" s="76">
        <v>0.273169270501606</v>
      </c>
      <c r="BG24" s="76">
        <v>0.68294278686265697</v>
      </c>
      <c r="BH24" s="76">
        <v>0.158363119573185</v>
      </c>
      <c r="BI24" s="76">
        <v>1.8330770460270001E-4</v>
      </c>
      <c r="BJ24" s="76">
        <v>3.7885383179836501E-2</v>
      </c>
      <c r="BK24" s="76">
        <v>30.6549966599</v>
      </c>
      <c r="BL24" s="76">
        <v>9.7746678619480605</v>
      </c>
      <c r="BM24" s="76">
        <v>20.880328797951901</v>
      </c>
      <c r="BN24" s="76">
        <v>6.4994571118349997E-4</v>
      </c>
      <c r="BO24" s="76">
        <v>1.0839134244944499E-4</v>
      </c>
      <c r="BP24" s="76">
        <v>0.34291820709116699</v>
      </c>
      <c r="BQ24" s="76">
        <v>6.4334727756742101E-5</v>
      </c>
      <c r="BR24" s="76">
        <v>1.7759006217033999</v>
      </c>
      <c r="BS24" s="76">
        <v>0.44094778496116999</v>
      </c>
      <c r="BT24" s="76">
        <v>0.23651177218538699</v>
      </c>
      <c r="BU24" s="76">
        <v>4.4402914059425402</v>
      </c>
      <c r="BV24" s="76">
        <v>29.798245306615399</v>
      </c>
      <c r="BW24" s="76">
        <v>0.255391239581784</v>
      </c>
      <c r="BX24" s="76">
        <v>0.936613176584708</v>
      </c>
      <c r="BY24" s="76">
        <v>3.9076832328576897E-4</v>
      </c>
      <c r="BZ24" s="76">
        <v>13.7703178566664</v>
      </c>
      <c r="CA24" s="76">
        <v>2.7930132524126199</v>
      </c>
      <c r="CB24" s="76">
        <v>0</v>
      </c>
      <c r="CC24" s="76">
        <v>0</v>
      </c>
      <c r="CD24" s="76">
        <v>3.70049817391924</v>
      </c>
      <c r="CE24" s="76">
        <v>0</v>
      </c>
      <c r="CF24" s="76">
        <v>1.66686554398636</v>
      </c>
      <c r="CG24" s="76">
        <v>155.166744280383</v>
      </c>
      <c r="CH24" s="76">
        <v>4.0935773211743696</v>
      </c>
      <c r="CI24" s="94"/>
      <c r="CJ24" s="96">
        <f t="shared" si="14"/>
        <v>1.9193199880224421</v>
      </c>
      <c r="CK24" s="69">
        <f t="shared" si="0"/>
        <v>-3.7357391668507336E-7</v>
      </c>
      <c r="CL24" s="69">
        <f t="shared" si="1"/>
        <v>8.6257123578111324E-6</v>
      </c>
      <c r="CM24" s="69">
        <f t="shared" si="2"/>
        <v>-1.2295867930008052E-6</v>
      </c>
      <c r="CN24" s="69">
        <f t="shared" si="3"/>
        <v>2.1445215119044823E-5</v>
      </c>
      <c r="CO24" s="69">
        <f t="shared" si="4"/>
        <v>6.8592922448140303E-5</v>
      </c>
      <c r="CP24" s="69">
        <f t="shared" si="5"/>
        <v>5.2837597212257614E-6</v>
      </c>
      <c r="CQ24" s="69">
        <f t="shared" si="6"/>
        <v>-2.060293008112957E-6</v>
      </c>
      <c r="CR24" s="62">
        <f t="shared" si="7"/>
        <v>-0.95477115716492988</v>
      </c>
      <c r="CS24" s="62">
        <f t="shared" si="8"/>
        <v>-0.14598098605509102</v>
      </c>
      <c r="CT24" s="69">
        <f t="shared" si="9"/>
        <v>0</v>
      </c>
      <c r="CU24" s="62">
        <f t="shared" si="10"/>
        <v>-0.60803609365047129</v>
      </c>
      <c r="CV24" s="69">
        <f t="shared" si="11"/>
        <v>0</v>
      </c>
      <c r="CW24" s="62">
        <f t="shared" si="12"/>
        <v>-1</v>
      </c>
      <c r="CX24" s="69">
        <f t="shared" si="15"/>
        <v>-2.6225105608739051E-6</v>
      </c>
      <c r="CY24" s="69">
        <f t="shared" si="16"/>
        <v>2.8355876397282622E-6</v>
      </c>
      <c r="CZ24" s="62">
        <f t="shared" si="13"/>
        <v>-1</v>
      </c>
    </row>
    <row r="25" spans="1:104">
      <c r="A25" s="94" t="s">
        <v>189</v>
      </c>
      <c r="B25" s="76">
        <v>2457.3964243</v>
      </c>
      <c r="C25" s="76"/>
      <c r="D25" s="76">
        <v>11755.558037999999</v>
      </c>
      <c r="E25" s="76">
        <v>259.71753817000001</v>
      </c>
      <c r="F25" s="76">
        <v>248.70713817000001</v>
      </c>
      <c r="G25" s="76">
        <v>289.95911737</v>
      </c>
      <c r="H25" s="76">
        <v>1548.1344587000001</v>
      </c>
      <c r="I25" s="72">
        <v>33.842454558999997</v>
      </c>
      <c r="J25" s="72">
        <v>15.590773508</v>
      </c>
      <c r="K25" s="76"/>
      <c r="L25" s="72">
        <v>227.90155339</v>
      </c>
      <c r="M25" s="76"/>
      <c r="N25" s="72">
        <v>10.635567716000001</v>
      </c>
      <c r="O25" s="76">
        <v>30.340751410999999</v>
      </c>
      <c r="P25" s="76">
        <v>2.4893625434</v>
      </c>
      <c r="Q25" s="72">
        <v>0.37649050090000002</v>
      </c>
      <c r="R25" s="76"/>
      <c r="S25" s="94" t="s">
        <v>189</v>
      </c>
      <c r="T25" s="76">
        <v>2.6445522334915299E-2</v>
      </c>
      <c r="U25" s="76">
        <v>7.8918996812901296</v>
      </c>
      <c r="V25" s="76">
        <v>30.3409502839636</v>
      </c>
      <c r="W25" s="76">
        <v>5.1616279306848298</v>
      </c>
      <c r="X25" s="76">
        <v>5.1597066189660499</v>
      </c>
      <c r="Y25" s="76">
        <v>0.96550237873517997</v>
      </c>
      <c r="Z25" s="76">
        <v>1.2679312203354399E-2</v>
      </c>
      <c r="AA25" s="76">
        <v>16.644010950545301</v>
      </c>
      <c r="AB25" s="76">
        <v>2.48936729302766</v>
      </c>
      <c r="AC25" s="76">
        <v>6624.0733948428397</v>
      </c>
      <c r="AD25" s="76">
        <v>0</v>
      </c>
      <c r="AE25" s="76">
        <v>2457.38334766557</v>
      </c>
      <c r="AF25" s="76">
        <v>50.284012325904797</v>
      </c>
      <c r="AG25" s="76">
        <v>1147.7844742817899</v>
      </c>
      <c r="AH25" s="76">
        <v>29.877106340533601</v>
      </c>
      <c r="AI25" s="76">
        <v>3.2377159249134002</v>
      </c>
      <c r="AJ25" s="76">
        <v>1.5215236864035499E-2</v>
      </c>
      <c r="AK25" s="76">
        <v>174.95234572241699</v>
      </c>
      <c r="AL25" s="76">
        <v>174.95234572241699</v>
      </c>
      <c r="AM25" s="76">
        <v>0</v>
      </c>
      <c r="AN25" s="76">
        <v>0</v>
      </c>
      <c r="AO25" s="76">
        <v>28.6849887256964</v>
      </c>
      <c r="AP25" s="76">
        <v>3.2598691461024898E-2</v>
      </c>
      <c r="AQ25" s="76">
        <v>2.38522026834065</v>
      </c>
      <c r="AR25" s="76">
        <v>0.35610496024768901</v>
      </c>
      <c r="AS25" s="76">
        <v>4.0109881223385502</v>
      </c>
      <c r="AT25" s="76">
        <v>6.8843524270325203E-3</v>
      </c>
      <c r="AU25" s="76">
        <v>0</v>
      </c>
      <c r="AV25" s="76">
        <v>0</v>
      </c>
      <c r="AW25" s="76">
        <v>2712.3276182917398</v>
      </c>
      <c r="AX25" s="76">
        <v>10579.985375845001</v>
      </c>
      <c r="AY25" s="76">
        <v>1175.5541045607999</v>
      </c>
      <c r="AZ25" s="76">
        <v>11755.5394804058</v>
      </c>
      <c r="BA25" s="76">
        <v>1.1131262322955001E-4</v>
      </c>
      <c r="BB25" s="76">
        <v>94.906880418299295</v>
      </c>
      <c r="BC25" s="76">
        <v>2.0069575766795</v>
      </c>
      <c r="BD25" s="76">
        <v>683.71445350019303</v>
      </c>
      <c r="BE25" s="76">
        <v>2.6969017600048399</v>
      </c>
      <c r="BF25" s="76">
        <v>6.97812226030522</v>
      </c>
      <c r="BG25" s="76">
        <v>16.915189044241199</v>
      </c>
      <c r="BH25" s="76">
        <v>3.9444195557400001</v>
      </c>
      <c r="BI25" s="76">
        <v>2.8900334551386901E-2</v>
      </c>
      <c r="BJ25" s="76">
        <v>0.93125538767726401</v>
      </c>
      <c r="BK25" s="76">
        <v>259.73478256398801</v>
      </c>
      <c r="BL25" s="76">
        <v>248.72436676676901</v>
      </c>
      <c r="BM25" s="76">
        <v>11.010415797218901</v>
      </c>
      <c r="BN25" s="76">
        <v>0</v>
      </c>
      <c r="BO25" s="76">
        <v>0</v>
      </c>
      <c r="BP25" s="76">
        <v>8.5994888370067795</v>
      </c>
      <c r="BQ25" s="76">
        <v>0</v>
      </c>
      <c r="BR25" s="76">
        <v>45.3964852623224</v>
      </c>
      <c r="BS25" s="76">
        <v>11.264929882107801</v>
      </c>
      <c r="BT25" s="76">
        <v>6.0428314956155598</v>
      </c>
      <c r="BU25" s="76">
        <v>113.45752190655701</v>
      </c>
      <c r="BV25" s="76">
        <v>381.22369280548202</v>
      </c>
      <c r="BW25" s="76">
        <v>6.1972821271295304</v>
      </c>
      <c r="BX25" s="76">
        <v>24.030561375408499</v>
      </c>
      <c r="BY25" s="76">
        <v>0.23351996142253201</v>
      </c>
      <c r="BZ25" s="76">
        <v>289.95867397278403</v>
      </c>
      <c r="CA25" s="76">
        <v>40.3269064147987</v>
      </c>
      <c r="CB25" s="76">
        <v>0</v>
      </c>
      <c r="CC25" s="76">
        <v>1.9707308278443799E-2</v>
      </c>
      <c r="CD25" s="76">
        <v>34.709045487794903</v>
      </c>
      <c r="CE25" s="76">
        <v>0</v>
      </c>
      <c r="CF25" s="76">
        <v>21.623512464920399</v>
      </c>
      <c r="CG25" s="76">
        <v>1548.1332717141399</v>
      </c>
      <c r="CH25" s="76">
        <v>19.842365608709599</v>
      </c>
      <c r="CI25" s="94"/>
      <c r="CJ25" s="96">
        <f t="shared" si="14"/>
        <v>1.7519987896704583</v>
      </c>
      <c r="CK25" s="69">
        <f t="shared" si="0"/>
        <v>-5.3213369648978871E-6</v>
      </c>
      <c r="CL25" s="69">
        <f t="shared" si="1"/>
        <v>0</v>
      </c>
      <c r="CM25" s="69">
        <f t="shared" si="2"/>
        <v>-1.5786229917460709E-6</v>
      </c>
      <c r="CN25" s="69">
        <f t="shared" si="3"/>
        <v>6.6396725109517249E-5</v>
      </c>
      <c r="CO25" s="69">
        <f t="shared" si="4"/>
        <v>6.9272626816304817E-5</v>
      </c>
      <c r="CP25" s="69">
        <f t="shared" si="5"/>
        <v>-1.5291714914717947E-6</v>
      </c>
      <c r="CQ25" s="69">
        <f t="shared" si="6"/>
        <v>-7.6672013434496209E-7</v>
      </c>
      <c r="CR25" s="62">
        <f t="shared" si="7"/>
        <v>-0.84753745890473875</v>
      </c>
      <c r="CS25" s="62">
        <f t="shared" si="8"/>
        <v>6.7555175630308509E-2</v>
      </c>
      <c r="CT25" s="69">
        <f t="shared" si="9"/>
        <v>0</v>
      </c>
      <c r="CU25" s="62">
        <f t="shared" si="10"/>
        <v>-0.23233368478613603</v>
      </c>
      <c r="CV25" s="69">
        <f t="shared" si="11"/>
        <v>0</v>
      </c>
      <c r="CW25" s="62">
        <f t="shared" si="12"/>
        <v>-0.62287033194246177</v>
      </c>
      <c r="CX25" s="69">
        <f t="shared" si="15"/>
        <v>6.5546485947939729E-6</v>
      </c>
      <c r="CY25" s="69">
        <f t="shared" si="16"/>
        <v>1.9079694408730257E-6</v>
      </c>
      <c r="CZ25" s="62">
        <f t="shared" si="13"/>
        <v>-0.98171440604590166</v>
      </c>
    </row>
    <row r="26" spans="1:104">
      <c r="A26" s="94" t="s">
        <v>190</v>
      </c>
      <c r="B26" s="76">
        <v>1142.0224720000001</v>
      </c>
      <c r="C26" s="76">
        <v>9.9400000000000002E-2</v>
      </c>
      <c r="D26" s="76">
        <v>5362.9137119999996</v>
      </c>
      <c r="E26" s="76">
        <v>89.006439999999998</v>
      </c>
      <c r="F26" s="76">
        <v>88.609740000000002</v>
      </c>
      <c r="G26" s="76">
        <v>3.0777160000000001</v>
      </c>
      <c r="H26" s="76">
        <v>246.07337200000001</v>
      </c>
      <c r="I26" s="72">
        <v>12.277358824</v>
      </c>
      <c r="J26" s="72">
        <v>3.0633450344000002</v>
      </c>
      <c r="K26" s="76"/>
      <c r="L26" s="72">
        <v>85.014347020000002</v>
      </c>
      <c r="M26" s="76"/>
      <c r="N26" s="72">
        <v>3.7654991427</v>
      </c>
      <c r="O26" s="76">
        <v>11.946196483</v>
      </c>
      <c r="P26" s="76">
        <v>0.77093476679999995</v>
      </c>
      <c r="Q26" s="72">
        <v>0.15739703329999999</v>
      </c>
      <c r="R26" s="76"/>
      <c r="S26" s="94" t="s">
        <v>190</v>
      </c>
      <c r="T26" s="76">
        <v>3.3101299734894198E-4</v>
      </c>
      <c r="U26" s="76">
        <v>6.6668073496585403E-4</v>
      </c>
      <c r="V26" s="76">
        <v>11.9461934198123</v>
      </c>
      <c r="W26" s="76">
        <v>0.66373131267428198</v>
      </c>
      <c r="X26" s="76">
        <v>0.66370649868529497</v>
      </c>
      <c r="Y26" s="76">
        <v>0.26809493886555602</v>
      </c>
      <c r="Z26" s="76">
        <v>1.5868324757353699E-4</v>
      </c>
      <c r="AA26" s="76">
        <v>2.4918734724765499</v>
      </c>
      <c r="AB26" s="76">
        <v>0.770944749936606</v>
      </c>
      <c r="AC26" s="76">
        <v>1756.56117388759</v>
      </c>
      <c r="AD26" s="76">
        <v>0</v>
      </c>
      <c r="AE26" s="76">
        <v>1142.0217351036399</v>
      </c>
      <c r="AF26" s="76">
        <v>13.9308039047619</v>
      </c>
      <c r="AG26" s="76">
        <v>311.85950547953797</v>
      </c>
      <c r="AH26" s="76">
        <v>7.0756692162502901</v>
      </c>
      <c r="AI26" s="76">
        <v>8.2294747196657496E-4</v>
      </c>
      <c r="AJ26" s="76">
        <v>1.9036360279325499E-4</v>
      </c>
      <c r="AK26" s="76">
        <v>38.056317129418801</v>
      </c>
      <c r="AL26" s="76">
        <v>38.056317129418801</v>
      </c>
      <c r="AM26" s="76">
        <v>0</v>
      </c>
      <c r="AN26" s="76">
        <v>0</v>
      </c>
      <c r="AO26" s="76">
        <v>6.9025501030991601</v>
      </c>
      <c r="AP26" s="76">
        <v>1.8223897619638801E-4</v>
      </c>
      <c r="AQ26" s="76">
        <v>5.0813874448679304E-3</v>
      </c>
      <c r="AR26" s="76">
        <v>4.3483275186428E-4</v>
      </c>
      <c r="AS26" s="76">
        <v>6.8017616120195402E-4</v>
      </c>
      <c r="AT26" s="76">
        <v>8.1581476562111595E-5</v>
      </c>
      <c r="AU26" s="76">
        <v>9.9399286804786005E-2</v>
      </c>
      <c r="AV26" s="76">
        <v>0</v>
      </c>
      <c r="AW26" s="76">
        <v>557.94258690344202</v>
      </c>
      <c r="AX26" s="76">
        <v>4826.6237688012898</v>
      </c>
      <c r="AY26" s="76">
        <v>536.29035646091995</v>
      </c>
      <c r="AZ26" s="76">
        <v>5362.9141252622103</v>
      </c>
      <c r="BA26" s="76">
        <v>1.3532165429322501E-6</v>
      </c>
      <c r="BB26" s="76">
        <v>26.682674183981099</v>
      </c>
      <c r="BC26" s="76">
        <v>0.70930455022955696</v>
      </c>
      <c r="BD26" s="76">
        <v>77.945204895748901</v>
      </c>
      <c r="BE26" s="76">
        <v>0.95697995381316703</v>
      </c>
      <c r="BF26" s="76">
        <v>2.5076712368480498</v>
      </c>
      <c r="BG26" s="76">
        <v>6.0609487469479602</v>
      </c>
      <c r="BH26" s="76">
        <v>1.4177481939185399</v>
      </c>
      <c r="BI26" s="76">
        <v>0</v>
      </c>
      <c r="BJ26" s="76">
        <v>0.333792620138119</v>
      </c>
      <c r="BK26" s="76">
        <v>89.013648445355599</v>
      </c>
      <c r="BL26" s="76">
        <v>88.616149197131705</v>
      </c>
      <c r="BM26" s="76">
        <v>0.39749924822390098</v>
      </c>
      <c r="BN26" s="76">
        <v>0</v>
      </c>
      <c r="BO26" s="76">
        <v>0</v>
      </c>
      <c r="BP26" s="76">
        <v>2.6405642250478101</v>
      </c>
      <c r="BQ26" s="76">
        <v>0</v>
      </c>
      <c r="BR26" s="76">
        <v>16.277604243897301</v>
      </c>
      <c r="BS26" s="76">
        <v>4.0494635620077499</v>
      </c>
      <c r="BT26" s="76">
        <v>2.1709369214658398</v>
      </c>
      <c r="BU26" s="76">
        <v>40.680718254821201</v>
      </c>
      <c r="BV26" s="76">
        <v>68.095596163410903</v>
      </c>
      <c r="BW26" s="76">
        <v>2.2152588657219798</v>
      </c>
      <c r="BX26" s="76">
        <v>8.5951578222743699</v>
      </c>
      <c r="BY26" s="76">
        <v>0</v>
      </c>
      <c r="BZ26" s="76">
        <v>3.0777138405066098</v>
      </c>
      <c r="CA26" s="76">
        <v>1.90177432841488</v>
      </c>
      <c r="CB26" s="76">
        <v>0</v>
      </c>
      <c r="CC26" s="76">
        <v>1.4092387893318201E-4</v>
      </c>
      <c r="CD26" s="76">
        <v>1.32598850917874</v>
      </c>
      <c r="CE26" s="76">
        <v>0</v>
      </c>
      <c r="CF26" s="76">
        <v>0.59449875751913905</v>
      </c>
      <c r="CG26" s="76">
        <v>246.073357143251</v>
      </c>
      <c r="CH26" s="76">
        <v>2.26296135445003</v>
      </c>
      <c r="CI26" s="94"/>
      <c r="CJ26" s="96">
        <f t="shared" si="14"/>
        <v>2.2673831632192392</v>
      </c>
      <c r="CK26" s="69">
        <f t="shared" si="0"/>
        <v>-6.4525556918708794E-7</v>
      </c>
      <c r="CL26" s="69">
        <f t="shared" si="1"/>
        <v>-7.1750021528888646E-6</v>
      </c>
      <c r="CM26" s="69">
        <f t="shared" si="2"/>
        <v>7.7059269066528494E-8</v>
      </c>
      <c r="CN26" s="69">
        <f t="shared" si="3"/>
        <v>8.098790779185879E-5</v>
      </c>
      <c r="CO26" s="69">
        <f t="shared" si="4"/>
        <v>7.2330616608316713E-5</v>
      </c>
      <c r="CP26" s="69">
        <f t="shared" si="5"/>
        <v>-7.0165453548351089E-7</v>
      </c>
      <c r="CQ26" s="69">
        <f t="shared" si="6"/>
        <v>-6.0375281094478052E-8</v>
      </c>
      <c r="CR26" s="62">
        <f t="shared" si="7"/>
        <v>-0.94594061245584271</v>
      </c>
      <c r="CS26" s="62">
        <f t="shared" si="8"/>
        <v>-0.18655148391907514</v>
      </c>
      <c r="CT26" s="69">
        <f t="shared" si="9"/>
        <v>0</v>
      </c>
      <c r="CU26" s="62">
        <f t="shared" si="10"/>
        <v>-0.55235417946025178</v>
      </c>
      <c r="CV26" s="69">
        <f t="shared" si="11"/>
        <v>0</v>
      </c>
      <c r="CW26" s="62">
        <f t="shared" si="12"/>
        <v>-0.99981936626847445</v>
      </c>
      <c r="CX26" s="69">
        <f t="shared" si="15"/>
        <v>-2.5641531212847378E-7</v>
      </c>
      <c r="CY26" s="69">
        <f t="shared" si="16"/>
        <v>1.2949392135328189E-5</v>
      </c>
      <c r="CZ26" s="62">
        <f t="shared" si="13"/>
        <v>-0.99948168351809641</v>
      </c>
    </row>
    <row r="27" spans="1:104">
      <c r="A27" s="94" t="s">
        <v>191</v>
      </c>
      <c r="B27" s="76">
        <v>762.02455999999995</v>
      </c>
      <c r="C27" s="76"/>
      <c r="D27" s="76">
        <v>859.10889999999995</v>
      </c>
      <c r="E27" s="76">
        <v>67.829612220000001</v>
      </c>
      <c r="F27" s="76">
        <v>52.111281890000001</v>
      </c>
      <c r="G27" s="76">
        <v>97.268056000000001</v>
      </c>
      <c r="H27" s="76">
        <v>1136.181484</v>
      </c>
      <c r="I27" s="72">
        <v>21.397584332000001</v>
      </c>
      <c r="J27" s="72">
        <v>9.5868228640000002</v>
      </c>
      <c r="K27" s="76"/>
      <c r="L27" s="72">
        <v>156.89546021999999</v>
      </c>
      <c r="M27" s="76"/>
      <c r="N27" s="72">
        <v>18.149639970999999</v>
      </c>
      <c r="O27" s="76">
        <v>18.162353552999999</v>
      </c>
      <c r="P27" s="76">
        <v>3.7988489522000002</v>
      </c>
      <c r="Q27" s="72">
        <v>7.3689810199999997E-2</v>
      </c>
      <c r="R27" s="76"/>
      <c r="S27" s="94" t="s">
        <v>191</v>
      </c>
      <c r="T27" s="76">
        <v>0.66893418762948997</v>
      </c>
      <c r="U27" s="76">
        <v>1.34700800162092</v>
      </c>
      <c r="V27" s="76">
        <v>18.162285867748199</v>
      </c>
      <c r="W27" s="76">
        <v>5.0752793668664999</v>
      </c>
      <c r="X27" s="76">
        <v>5.0266758521503299</v>
      </c>
      <c r="Y27" s="76">
        <v>2.1207011202069999</v>
      </c>
      <c r="Z27" s="76">
        <v>0.32070487824268601</v>
      </c>
      <c r="AA27" s="76">
        <v>14.1174383344585</v>
      </c>
      <c r="AB27" s="76">
        <v>3.7988222275149401</v>
      </c>
      <c r="AC27" s="76">
        <v>6090.8525835886803</v>
      </c>
      <c r="AD27" s="76">
        <v>0</v>
      </c>
      <c r="AE27" s="76">
        <v>762.00810983426697</v>
      </c>
      <c r="AF27" s="76">
        <v>38.126082398627602</v>
      </c>
      <c r="AG27" s="76">
        <v>886.91461843373895</v>
      </c>
      <c r="AH27" s="76">
        <v>22.885826774262</v>
      </c>
      <c r="AI27" s="76">
        <v>1.2462159734196701</v>
      </c>
      <c r="AJ27" s="76">
        <v>0.38484629989018099</v>
      </c>
      <c r="AK27" s="76">
        <v>77.335341497181503</v>
      </c>
      <c r="AL27" s="76">
        <v>77.335341497181503</v>
      </c>
      <c r="AM27" s="76">
        <v>0</v>
      </c>
      <c r="AN27" s="76">
        <v>0</v>
      </c>
      <c r="AO27" s="76">
        <v>21.791287735871101</v>
      </c>
      <c r="AP27" s="76">
        <v>0.38245401908175097</v>
      </c>
      <c r="AQ27" s="76">
        <v>10.2821524070512</v>
      </c>
      <c r="AR27" s="76">
        <v>0.87875927122593001</v>
      </c>
      <c r="AS27" s="76">
        <v>1.7775800761440399</v>
      </c>
      <c r="AT27" s="76">
        <v>0.16489676061858999</v>
      </c>
      <c r="AU27" s="76">
        <v>0</v>
      </c>
      <c r="AV27" s="76">
        <v>0</v>
      </c>
      <c r="AW27" s="76">
        <v>2028.7152691016599</v>
      </c>
      <c r="AX27" s="76">
        <v>773.19003914085897</v>
      </c>
      <c r="AY27" s="76">
        <v>85.909884315326906</v>
      </c>
      <c r="AZ27" s="76">
        <v>859.09992345618605</v>
      </c>
      <c r="BA27" s="76">
        <v>2.7346283162455599E-3</v>
      </c>
      <c r="BB27" s="76">
        <v>66.669152132900095</v>
      </c>
      <c r="BC27" s="76">
        <v>0.55454580686409005</v>
      </c>
      <c r="BD27" s="76">
        <v>518.32768876430998</v>
      </c>
      <c r="BE27" s="76">
        <v>0.69687136416497197</v>
      </c>
      <c r="BF27" s="76">
        <v>1.38224779951167</v>
      </c>
      <c r="BG27" s="76">
        <v>3.6475298742814202</v>
      </c>
      <c r="BH27" s="76">
        <v>0.89444080942696202</v>
      </c>
      <c r="BI27" s="76">
        <v>4.8334209670574503E-3</v>
      </c>
      <c r="BJ27" s="76">
        <v>0.23011815925086901</v>
      </c>
      <c r="BK27" s="76">
        <v>67.959390872499597</v>
      </c>
      <c r="BL27" s="76">
        <v>52.113715556218999</v>
      </c>
      <c r="BM27" s="76">
        <v>15.8456753162805</v>
      </c>
      <c r="BN27" s="76">
        <v>1.82494701742201E-2</v>
      </c>
      <c r="BO27" s="76">
        <v>3.6201238239278598E-3</v>
      </c>
      <c r="BP27" s="76">
        <v>3.2738728649614002</v>
      </c>
      <c r="BQ27" s="76">
        <v>4.9469186439370398E-3</v>
      </c>
      <c r="BR27" s="76">
        <v>9.0054452564802094</v>
      </c>
      <c r="BS27" s="76">
        <v>2.2249063873410599</v>
      </c>
      <c r="BT27" s="76">
        <v>1.195872711189</v>
      </c>
      <c r="BU27" s="76">
        <v>22.533657170257399</v>
      </c>
      <c r="BV27" s="76">
        <v>301.27793411152101</v>
      </c>
      <c r="BW27" s="76">
        <v>1.6915675523735401</v>
      </c>
      <c r="BX27" s="76">
        <v>4.7402426462077702</v>
      </c>
      <c r="BY27" s="76">
        <v>1.07472202994979E-2</v>
      </c>
      <c r="BZ27" s="76">
        <v>97.267910170472504</v>
      </c>
      <c r="CA27" s="76">
        <v>26.549818190284601</v>
      </c>
      <c r="CB27" s="76">
        <v>0</v>
      </c>
      <c r="CC27" s="76">
        <v>0.28475611210169599</v>
      </c>
      <c r="CD27" s="76">
        <v>17.026261897823101</v>
      </c>
      <c r="CE27" s="76">
        <v>0</v>
      </c>
      <c r="CF27" s="76">
        <v>22.215002409879201</v>
      </c>
      <c r="CG27" s="76">
        <v>1136.1653733251701</v>
      </c>
      <c r="CH27" s="76">
        <v>11.6343954056873</v>
      </c>
      <c r="CI27" s="94"/>
      <c r="CJ27" s="96">
        <f t="shared" si="14"/>
        <v>1.7855809697529326</v>
      </c>
      <c r="CK27" s="69">
        <f t="shared" si="0"/>
        <v>-2.1587448222110491E-5</v>
      </c>
      <c r="CL27" s="69">
        <f t="shared" si="1"/>
        <v>0</v>
      </c>
      <c r="CM27" s="69">
        <f t="shared" si="2"/>
        <v>-1.0448668165236232E-5</v>
      </c>
      <c r="CN27" s="69">
        <f t="shared" si="3"/>
        <v>1.9133037658931146E-3</v>
      </c>
      <c r="CO27" s="69">
        <f t="shared" si="4"/>
        <v>4.6701330896738347E-5</v>
      </c>
      <c r="CP27" s="69">
        <f t="shared" si="5"/>
        <v>-1.4992540562052437E-6</v>
      </c>
      <c r="CQ27" s="69">
        <f t="shared" si="6"/>
        <v>-1.4179666766916551E-5</v>
      </c>
      <c r="CR27" s="62">
        <f t="shared" si="7"/>
        <v>-0.76508208711050829</v>
      </c>
      <c r="CS27" s="62">
        <f t="shared" si="8"/>
        <v>0.47258779417648994</v>
      </c>
      <c r="CT27" s="69">
        <f t="shared" si="9"/>
        <v>0</v>
      </c>
      <c r="CU27" s="62">
        <f t="shared" si="10"/>
        <v>-0.50708999872436522</v>
      </c>
      <c r="CV27" s="69">
        <f t="shared" si="11"/>
        <v>0</v>
      </c>
      <c r="CW27" s="62">
        <f t="shared" si="12"/>
        <v>-0.90205976102091789</v>
      </c>
      <c r="CX27" s="69">
        <f t="shared" si="15"/>
        <v>-3.7266784617022944E-6</v>
      </c>
      <c r="CY27" s="69">
        <f t="shared" si="16"/>
        <v>-7.034942793544172E-6</v>
      </c>
      <c r="CZ27" s="62">
        <f t="shared" si="13"/>
        <v>1.2377145519990767</v>
      </c>
    </row>
    <row r="28" spans="1:104">
      <c r="A28" s="94" t="s">
        <v>192</v>
      </c>
      <c r="B28" s="76">
        <v>1186.8982960999999</v>
      </c>
      <c r="C28" s="76">
        <v>1.0000224E-2</v>
      </c>
      <c r="D28" s="76">
        <v>5045.4998324999997</v>
      </c>
      <c r="E28" s="76">
        <v>102.45868464</v>
      </c>
      <c r="F28" s="76">
        <v>102.39842863</v>
      </c>
      <c r="G28" s="76">
        <v>3.6267652300000002</v>
      </c>
      <c r="H28" s="76">
        <v>401.06934367000002</v>
      </c>
      <c r="I28" s="72">
        <v>33.243942990000001</v>
      </c>
      <c r="J28" s="72">
        <v>5.5568697247000003</v>
      </c>
      <c r="K28" s="76"/>
      <c r="L28" s="72">
        <v>205.68865402</v>
      </c>
      <c r="M28" s="76"/>
      <c r="N28" s="72">
        <v>11.103638983</v>
      </c>
      <c r="O28" s="76">
        <v>25.840842254999998</v>
      </c>
      <c r="P28" s="76">
        <v>2.0105811982000001</v>
      </c>
      <c r="Q28" s="72">
        <v>0.46341391850000002</v>
      </c>
      <c r="R28" s="76"/>
      <c r="S28" s="94" t="s">
        <v>192</v>
      </c>
      <c r="T28" s="76">
        <v>1.42359750392699E-2</v>
      </c>
      <c r="U28" s="76">
        <v>10.756072283706199</v>
      </c>
      <c r="V28" s="76">
        <v>25.840758331828098</v>
      </c>
      <c r="W28" s="76">
        <v>0.93046840108596396</v>
      </c>
      <c r="X28" s="76">
        <v>0.92944039297074998</v>
      </c>
      <c r="Y28" s="76">
        <v>0.40030088758081001</v>
      </c>
      <c r="Z28" s="76">
        <v>6.8242018386547197E-3</v>
      </c>
      <c r="AA28" s="76">
        <v>7.1502860426087897</v>
      </c>
      <c r="AB28" s="76">
        <v>2.0105929714064001</v>
      </c>
      <c r="AC28" s="76">
        <v>2404.6535856904502</v>
      </c>
      <c r="AD28" s="76">
        <v>0</v>
      </c>
      <c r="AE28" s="76">
        <v>1186.8973923964099</v>
      </c>
      <c r="AF28" s="76">
        <v>19.235924705739102</v>
      </c>
      <c r="AG28" s="76">
        <v>427.418235013931</v>
      </c>
      <c r="AH28" s="76">
        <v>9.7583476713867601</v>
      </c>
      <c r="AI28" s="76">
        <v>5.1663502738471298E-2</v>
      </c>
      <c r="AJ28" s="76">
        <v>8.1904495637604106E-3</v>
      </c>
      <c r="AK28" s="76">
        <v>51.494720650233901</v>
      </c>
      <c r="AL28" s="76">
        <v>51.494720650233901</v>
      </c>
      <c r="AM28" s="76">
        <v>0</v>
      </c>
      <c r="AN28" s="76">
        <v>0</v>
      </c>
      <c r="AO28" s="76">
        <v>9.7909698031951802</v>
      </c>
      <c r="AP28" s="76">
        <v>8.6754789872462105E-3</v>
      </c>
      <c r="AQ28" s="76">
        <v>2.8178359158660098</v>
      </c>
      <c r="AR28" s="76">
        <v>0.46518964380363598</v>
      </c>
      <c r="AS28" s="76">
        <v>5.3542665534207101</v>
      </c>
      <c r="AT28" s="76">
        <v>3.5092411378329501E-3</v>
      </c>
      <c r="AU28" s="76">
        <v>1.0000069684397201E-2</v>
      </c>
      <c r="AV28" s="76">
        <v>0</v>
      </c>
      <c r="AW28" s="76">
        <v>839.34377734420104</v>
      </c>
      <c r="AX28" s="76">
        <v>4540.9478545035499</v>
      </c>
      <c r="AY28" s="76">
        <v>504.55034095019602</v>
      </c>
      <c r="AZ28" s="76">
        <v>5045.4981954537498</v>
      </c>
      <c r="BA28" s="76">
        <v>5.8184689892358902E-5</v>
      </c>
      <c r="BB28" s="76">
        <v>38.167433303545998</v>
      </c>
      <c r="BC28" s="76">
        <v>0.74872089206755998</v>
      </c>
      <c r="BD28" s="76">
        <v>117.855040221845</v>
      </c>
      <c r="BE28" s="76">
        <v>1.0101811642057501</v>
      </c>
      <c r="BF28" s="76">
        <v>2.6470258490551499</v>
      </c>
      <c r="BG28" s="76">
        <v>6.4871244939471904</v>
      </c>
      <c r="BH28" s="76">
        <v>1.4965501238943499</v>
      </c>
      <c r="BI28" s="76">
        <v>0.209757376885639</v>
      </c>
      <c r="BJ28" s="76">
        <v>0.35234485798434501</v>
      </c>
      <c r="BK28" s="76">
        <v>102.465406087045</v>
      </c>
      <c r="BL28" s="76">
        <v>102.405148272568</v>
      </c>
      <c r="BM28" s="76">
        <v>6.0257814477752698E-2</v>
      </c>
      <c r="BN28" s="76">
        <v>0</v>
      </c>
      <c r="BO28" s="76">
        <v>0</v>
      </c>
      <c r="BP28" s="76">
        <v>9.5385443351741692</v>
      </c>
      <c r="BQ28" s="76">
        <v>0</v>
      </c>
      <c r="BR28" s="76">
        <v>17.443074135282099</v>
      </c>
      <c r="BS28" s="76">
        <v>4.2745312971331204</v>
      </c>
      <c r="BT28" s="76">
        <v>2.3178927521394201</v>
      </c>
      <c r="BU28" s="76">
        <v>43.595470556339698</v>
      </c>
      <c r="BV28" s="76">
        <v>91.655488855146601</v>
      </c>
      <c r="BW28" s="76">
        <v>2.3383670590414201</v>
      </c>
      <c r="BX28" s="76">
        <v>9.9455633262972807</v>
      </c>
      <c r="BY28" s="76">
        <v>5.3120730611727502E-8</v>
      </c>
      <c r="BZ28" s="76">
        <v>3.6267574265447502</v>
      </c>
      <c r="CA28" s="76">
        <v>9.5445364124877798</v>
      </c>
      <c r="CB28" s="76">
        <v>0</v>
      </c>
      <c r="CC28" s="76">
        <v>6.0623029988370698E-3</v>
      </c>
      <c r="CD28" s="76">
        <v>24.844273456443702</v>
      </c>
      <c r="CE28" s="76">
        <v>0</v>
      </c>
      <c r="CF28" s="76">
        <v>6.6750919342151702</v>
      </c>
      <c r="CG28" s="76">
        <v>401.06935614014799</v>
      </c>
      <c r="CH28" s="76">
        <v>10.7792533961273</v>
      </c>
      <c r="CI28" s="94"/>
      <c r="CJ28" s="96">
        <f t="shared" si="14"/>
        <v>2.0927646664954982</v>
      </c>
      <c r="CK28" s="69">
        <f t="shared" si="0"/>
        <v>-7.6139934900333413E-7</v>
      </c>
      <c r="CL28" s="69">
        <f t="shared" si="1"/>
        <v>-1.5431214620750119E-5</v>
      </c>
      <c r="CM28" s="69">
        <f t="shared" si="2"/>
        <v>-3.2445670484031946E-7</v>
      </c>
      <c r="CN28" s="69">
        <f t="shared" si="3"/>
        <v>6.5601535571259729E-5</v>
      </c>
      <c r="CO28" s="69">
        <f t="shared" si="4"/>
        <v>6.56225164575648E-5</v>
      </c>
      <c r="CP28" s="69">
        <f t="shared" si="5"/>
        <v>-2.1516295528115214E-6</v>
      </c>
      <c r="CQ28" s="69">
        <f t="shared" si="6"/>
        <v>3.1092249162691419E-8</v>
      </c>
      <c r="CR28" s="62">
        <f t="shared" si="7"/>
        <v>-0.97204181245135901</v>
      </c>
      <c r="CS28" s="62">
        <f t="shared" si="8"/>
        <v>0.28674710706751605</v>
      </c>
      <c r="CT28" s="69">
        <f t="shared" si="9"/>
        <v>0</v>
      </c>
      <c r="CU28" s="62">
        <f t="shared" si="10"/>
        <v>-0.74964724770270108</v>
      </c>
      <c r="CV28" s="69">
        <f t="shared" si="11"/>
        <v>0</v>
      </c>
      <c r="CW28" s="62">
        <f t="shared" si="12"/>
        <v>-0.5177917292143368</v>
      </c>
      <c r="CX28" s="69">
        <f t="shared" si="15"/>
        <v>-3.2476949114779922E-6</v>
      </c>
      <c r="CY28" s="69">
        <f t="shared" si="16"/>
        <v>5.855623443878329E-6</v>
      </c>
      <c r="CZ28" s="62">
        <f t="shared" si="13"/>
        <v>-0.99242741532409762</v>
      </c>
    </row>
    <row r="29" spans="1:104">
      <c r="A29" s="94" t="s">
        <v>193</v>
      </c>
      <c r="B29" s="76">
        <v>98.261912237000004</v>
      </c>
      <c r="C29" s="76"/>
      <c r="D29" s="76">
        <v>218.91907398000001</v>
      </c>
      <c r="E29" s="76">
        <v>14.427886038</v>
      </c>
      <c r="F29" s="76">
        <v>14.417865949999999</v>
      </c>
      <c r="G29" s="76">
        <v>18.869037948999999</v>
      </c>
      <c r="H29" s="76">
        <v>31.96462468</v>
      </c>
      <c r="I29" s="72">
        <v>0.23558879290000001</v>
      </c>
      <c r="J29" s="72">
        <v>9.7733227699999994E-2</v>
      </c>
      <c r="K29" s="76"/>
      <c r="L29" s="72">
        <v>3.6920044144999999</v>
      </c>
      <c r="M29" s="76"/>
      <c r="N29" s="72">
        <v>2.9106057599999999E-2</v>
      </c>
      <c r="O29" s="76">
        <v>7.6128354600000003E-2</v>
      </c>
      <c r="P29" s="76">
        <v>5.7340769999999998E-3</v>
      </c>
      <c r="Q29" s="72">
        <v>9.302121E-3</v>
      </c>
      <c r="R29" s="76"/>
      <c r="S29" s="94" t="s">
        <v>193</v>
      </c>
      <c r="T29" s="76">
        <v>3.6329280497362802E-2</v>
      </c>
      <c r="U29" s="76">
        <v>7.3154949487700405E-2</v>
      </c>
      <c r="V29" s="76">
        <v>7.6127912186090704E-2</v>
      </c>
      <c r="W29" s="76">
        <v>4.7692232068913099E-2</v>
      </c>
      <c r="X29" s="76">
        <v>4.5051314669485198E-2</v>
      </c>
      <c r="Y29" s="76">
        <v>8.3748478054828698E-2</v>
      </c>
      <c r="Z29" s="76">
        <v>1.7419528870076199E-2</v>
      </c>
      <c r="AA29" s="76">
        <v>0.31622628601182701</v>
      </c>
      <c r="AB29" s="76">
        <v>5.7338181848584401E-3</v>
      </c>
      <c r="AC29" s="76">
        <v>43.304421892850002</v>
      </c>
      <c r="AD29" s="76">
        <v>0</v>
      </c>
      <c r="AE29" s="76">
        <v>98.262041956161198</v>
      </c>
      <c r="AF29" s="76">
        <v>0.25196232036627603</v>
      </c>
      <c r="AG29" s="76">
        <v>1.61141161117628</v>
      </c>
      <c r="AH29" s="76">
        <v>9.3351785868772894E-2</v>
      </c>
      <c r="AI29" s="76">
        <v>6.7681727926498E-2</v>
      </c>
      <c r="AJ29" s="76">
        <v>2.09011088008508E-2</v>
      </c>
      <c r="AK29" s="76">
        <v>14.9930947631045</v>
      </c>
      <c r="AL29" s="76">
        <v>14.9930947631045</v>
      </c>
      <c r="AM29" s="76">
        <v>0</v>
      </c>
      <c r="AN29" s="76">
        <v>0</v>
      </c>
      <c r="AO29" s="76">
        <v>0.93232811026686702</v>
      </c>
      <c r="AP29" s="76">
        <v>2.2684304666082199E-2</v>
      </c>
      <c r="AQ29" s="76">
        <v>0.56084111430193895</v>
      </c>
      <c r="AR29" s="76">
        <v>4.7724923736614001E-2</v>
      </c>
      <c r="AS29" s="76">
        <v>7.4649204773007002E-2</v>
      </c>
      <c r="AT29" s="76">
        <v>8.9987153350750103E-3</v>
      </c>
      <c r="AU29" s="76">
        <v>0</v>
      </c>
      <c r="AV29" s="76">
        <v>0</v>
      </c>
      <c r="AW29" s="76">
        <v>33.881117199909603</v>
      </c>
      <c r="AX29" s="76">
        <v>197.02655927512001</v>
      </c>
      <c r="AY29" s="76">
        <v>21.891820836984699</v>
      </c>
      <c r="AZ29" s="76">
        <v>218.91838011210501</v>
      </c>
      <c r="BA29" s="76">
        <v>1.4851984121210199E-4</v>
      </c>
      <c r="BB29" s="76">
        <v>0.56703419253294096</v>
      </c>
      <c r="BC29" s="76">
        <v>0.114967316539625</v>
      </c>
      <c r="BD29" s="76">
        <v>10.6889666512227</v>
      </c>
      <c r="BE29" s="76">
        <v>0.15514619783175301</v>
      </c>
      <c r="BF29" s="76">
        <v>0.40646768860816801</v>
      </c>
      <c r="BG29" s="76">
        <v>1.02516289086569</v>
      </c>
      <c r="BH29" s="76">
        <v>0.229811223951012</v>
      </c>
      <c r="BI29" s="76">
        <v>0</v>
      </c>
      <c r="BJ29" s="76">
        <v>5.4104756915072501E-2</v>
      </c>
      <c r="BK29" s="76">
        <v>14.428897442081301</v>
      </c>
      <c r="BL29" s="76">
        <v>14.4188773452984</v>
      </c>
      <c r="BM29" s="76">
        <v>1.0020096782905301E-2</v>
      </c>
      <c r="BN29" s="76">
        <v>0</v>
      </c>
      <c r="BO29" s="76">
        <v>0</v>
      </c>
      <c r="BP29" s="76">
        <v>0.42822775249811101</v>
      </c>
      <c r="BQ29" s="76">
        <v>0</v>
      </c>
      <c r="BR29" s="76">
        <v>2.6408007855068099</v>
      </c>
      <c r="BS29" s="76">
        <v>0.65636192270595195</v>
      </c>
      <c r="BT29" s="76">
        <v>0.351939591538659</v>
      </c>
      <c r="BU29" s="76">
        <v>6.6035175328075297</v>
      </c>
      <c r="BV29" s="76">
        <v>0.54875158768806598</v>
      </c>
      <c r="BW29" s="76">
        <v>0.35906021015559197</v>
      </c>
      <c r="BX29" s="76">
        <v>1.39330925351499</v>
      </c>
      <c r="BY29" s="76">
        <v>2.2185947739435499E-7</v>
      </c>
      <c r="BZ29" s="76">
        <v>18.868839469788298</v>
      </c>
      <c r="CA29" s="76">
        <v>0.66641404499474599</v>
      </c>
      <c r="CB29" s="76">
        <v>0</v>
      </c>
      <c r="CC29" s="76">
        <v>1.5462709547666599E-2</v>
      </c>
      <c r="CD29" s="76">
        <v>1.15525648971773</v>
      </c>
      <c r="CE29" s="76">
        <v>0</v>
      </c>
      <c r="CF29" s="76">
        <v>0.84768844088198103</v>
      </c>
      <c r="CG29" s="76">
        <v>31.964609990795498</v>
      </c>
      <c r="CH29" s="76">
        <v>0.53321955825430301</v>
      </c>
      <c r="CI29" s="94"/>
      <c r="CJ29" s="96">
        <f t="shared" si="14"/>
        <v>1.0599571591727845</v>
      </c>
      <c r="CK29" s="69">
        <f t="shared" si="0"/>
        <v>1.3201367471976607E-6</v>
      </c>
      <c r="CL29" s="69">
        <f t="shared" si="1"/>
        <v>0</v>
      </c>
      <c r="CM29" s="69">
        <f t="shared" si="2"/>
        <v>-3.1695177691936862E-6</v>
      </c>
      <c r="CN29" s="69">
        <f t="shared" si="3"/>
        <v>7.0100642508282008E-5</v>
      </c>
      <c r="CO29" s="69">
        <f t="shared" si="4"/>
        <v>7.0148751688201856E-5</v>
      </c>
      <c r="CP29" s="69">
        <f t="shared" si="5"/>
        <v>-1.0518777493433625E-5</v>
      </c>
      <c r="CQ29" s="69">
        <f t="shared" si="6"/>
        <v>-4.5954565863684059E-7</v>
      </c>
      <c r="CR29" s="62">
        <f t="shared" si="7"/>
        <v>-0.8087714015810249</v>
      </c>
      <c r="CS29" s="62">
        <f t="shared" si="8"/>
        <v>2.2356066964503523</v>
      </c>
      <c r="CT29" s="69">
        <f t="shared" si="9"/>
        <v>0</v>
      </c>
      <c r="CU29" s="62">
        <f t="shared" si="10"/>
        <v>3.0609633900275233</v>
      </c>
      <c r="CV29" s="69">
        <f t="shared" si="11"/>
        <v>0</v>
      </c>
      <c r="CW29" s="62">
        <f t="shared" si="12"/>
        <v>1.5647308817600569</v>
      </c>
      <c r="CX29" s="69">
        <f t="shared" si="15"/>
        <v>-5.8114208775898045E-6</v>
      </c>
      <c r="CY29" s="69">
        <f t="shared" si="16"/>
        <v>-4.5136321252690251E-5</v>
      </c>
      <c r="CZ29" s="62">
        <f t="shared" si="13"/>
        <v>-3.2616826304988904E-2</v>
      </c>
    </row>
    <row r="30" spans="1:104">
      <c r="A30" s="94"/>
      <c r="B30" s="76"/>
      <c r="C30" s="76"/>
      <c r="D30" s="76"/>
      <c r="E30" s="76"/>
      <c r="F30" s="76"/>
      <c r="G30" s="76"/>
      <c r="H30" s="76"/>
      <c r="I30" s="72"/>
      <c r="J30" s="72"/>
      <c r="K30" s="76"/>
      <c r="L30" s="72"/>
      <c r="M30" s="76"/>
      <c r="N30" s="72"/>
      <c r="O30" s="76"/>
      <c r="P30" s="76"/>
      <c r="Q30" s="72"/>
      <c r="R30" s="76"/>
      <c r="S30" s="94"/>
      <c r="U30" s="76"/>
      <c r="W30" s="76"/>
      <c r="X30" s="76"/>
      <c r="Y30" s="76"/>
      <c r="AA30" s="76"/>
      <c r="AC30" s="76"/>
      <c r="AD30" s="76"/>
      <c r="AE30" s="76"/>
      <c r="AF30" s="76"/>
      <c r="AG30" s="76"/>
      <c r="AH30" s="76"/>
      <c r="AI30" s="76"/>
      <c r="AK30" s="76"/>
      <c r="AL30" s="76"/>
      <c r="AM30" s="76"/>
      <c r="AN30" s="76"/>
      <c r="AO30" s="76"/>
      <c r="AP30" s="76"/>
      <c r="AR30" s="76"/>
      <c r="AS30" s="76"/>
      <c r="AT30" s="76"/>
      <c r="AU30" s="76"/>
      <c r="AV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F30" s="76"/>
      <c r="CG30" s="76"/>
      <c r="CH30" s="76"/>
      <c r="CI30" s="94"/>
      <c r="CJ30" s="96" t="e">
        <f t="shared" si="14"/>
        <v>#DIV/0!</v>
      </c>
      <c r="CK30" s="69">
        <f t="shared" si="0"/>
        <v>0</v>
      </c>
      <c r="CL30" s="69">
        <f t="shared" si="1"/>
        <v>0</v>
      </c>
      <c r="CM30" s="69">
        <f t="shared" si="2"/>
        <v>0</v>
      </c>
      <c r="CN30" s="69">
        <f t="shared" si="3"/>
        <v>0</v>
      </c>
      <c r="CO30" s="69">
        <f t="shared" si="4"/>
        <v>0</v>
      </c>
      <c r="CP30" s="69">
        <f t="shared" si="5"/>
        <v>0</v>
      </c>
      <c r="CQ30" s="69">
        <f t="shared" si="6"/>
        <v>0</v>
      </c>
      <c r="CR30" s="62">
        <f t="shared" si="7"/>
        <v>0</v>
      </c>
      <c r="CS30" s="62">
        <f t="shared" si="8"/>
        <v>0</v>
      </c>
      <c r="CT30" s="69">
        <f t="shared" si="9"/>
        <v>0</v>
      </c>
      <c r="CU30" s="62">
        <f t="shared" si="10"/>
        <v>0</v>
      </c>
      <c r="CV30" s="69">
        <f t="shared" si="11"/>
        <v>0</v>
      </c>
      <c r="CW30" s="62">
        <f t="shared" si="12"/>
        <v>0</v>
      </c>
      <c r="CX30" s="69">
        <f t="shared" si="15"/>
        <v>0</v>
      </c>
      <c r="CY30" s="69">
        <f t="shared" si="16"/>
        <v>0</v>
      </c>
      <c r="CZ30" s="62">
        <f t="shared" si="13"/>
        <v>0</v>
      </c>
    </row>
    <row r="31" spans="1:104">
      <c r="A31" s="94" t="s">
        <v>195</v>
      </c>
      <c r="B31" s="76">
        <v>102.3522</v>
      </c>
      <c r="C31" s="76">
        <v>4.0079000000000002</v>
      </c>
      <c r="D31" s="76">
        <v>277.82479999999998</v>
      </c>
      <c r="E31" s="76">
        <v>17.8462</v>
      </c>
      <c r="F31" s="76">
        <v>16.7042</v>
      </c>
      <c r="G31" s="76">
        <v>5.9142999999999999</v>
      </c>
      <c r="H31" s="76">
        <v>119.1671</v>
      </c>
      <c r="I31" s="72">
        <v>4.6195227350000003</v>
      </c>
      <c r="J31" s="72">
        <v>1.5365392216</v>
      </c>
      <c r="K31" s="76"/>
      <c r="L31" s="72">
        <v>23.180587758000001</v>
      </c>
      <c r="M31" s="76"/>
      <c r="N31" s="72">
        <v>0.8942619799</v>
      </c>
      <c r="O31" s="76">
        <v>1.6619504098</v>
      </c>
      <c r="P31" s="76">
        <v>0.54066826550000002</v>
      </c>
      <c r="Q31" s="72">
        <v>2.0870442900000001E-2</v>
      </c>
      <c r="R31" s="76"/>
      <c r="S31" s="94" t="s">
        <v>195</v>
      </c>
      <c r="T31" s="76">
        <v>0</v>
      </c>
      <c r="U31" s="76">
        <v>6.7486106882108103</v>
      </c>
      <c r="V31" s="76">
        <v>1.66194419539923</v>
      </c>
      <c r="W31" s="76">
        <v>0.181880367347939</v>
      </c>
      <c r="X31" s="76">
        <v>0.181880367347939</v>
      </c>
      <c r="Y31" s="76">
        <v>7.3156152403479002E-2</v>
      </c>
      <c r="Z31" s="76">
        <v>0</v>
      </c>
      <c r="AA31" s="76">
        <v>0.71580441527190497</v>
      </c>
      <c r="AB31" s="76">
        <v>0.54066324633863705</v>
      </c>
      <c r="AC31" s="76">
        <v>518.52653053412598</v>
      </c>
      <c r="AD31" s="76">
        <v>0</v>
      </c>
      <c r="AE31" s="76">
        <v>102.352682154135</v>
      </c>
      <c r="AF31" s="76">
        <v>3.81216990758245</v>
      </c>
      <c r="AG31" s="76">
        <v>84.915809228250595</v>
      </c>
      <c r="AH31" s="76">
        <v>1.93690908368061</v>
      </c>
      <c r="AI31" s="76">
        <v>0</v>
      </c>
      <c r="AJ31" s="76">
        <v>0</v>
      </c>
      <c r="AK31" s="76">
        <v>27.6864057282978</v>
      </c>
      <c r="AL31" s="76">
        <v>27.6864057282978</v>
      </c>
      <c r="AM31" s="76">
        <v>0</v>
      </c>
      <c r="AN31" s="76">
        <v>0</v>
      </c>
      <c r="AO31" s="76">
        <v>1.8913039575996</v>
      </c>
      <c r="AP31" s="76">
        <v>0</v>
      </c>
      <c r="AQ31" s="76">
        <v>1.63436944780992</v>
      </c>
      <c r="AR31" s="76">
        <v>0.28088108573223902</v>
      </c>
      <c r="AS31" s="76">
        <v>3.3499913560718002</v>
      </c>
      <c r="AT31" s="76">
        <v>0</v>
      </c>
      <c r="AU31" s="76">
        <v>4.0078887316258696</v>
      </c>
      <c r="AV31" s="76">
        <v>0</v>
      </c>
      <c r="AW31" s="76">
        <v>210.83310096617501</v>
      </c>
      <c r="AX31" s="76">
        <v>250.04284374190499</v>
      </c>
      <c r="AY31" s="76">
        <v>27.7825881843284</v>
      </c>
      <c r="AZ31" s="76">
        <v>277.82543192623302</v>
      </c>
      <c r="BA31" s="76">
        <v>0</v>
      </c>
      <c r="BB31" s="76">
        <v>7.3890805917756301</v>
      </c>
      <c r="BC31" s="76">
        <v>0.12857917789646001</v>
      </c>
      <c r="BD31" s="76">
        <v>27.867379962631698</v>
      </c>
      <c r="BE31" s="76">
        <v>0.17347885624211201</v>
      </c>
      <c r="BF31" s="76">
        <v>0.45457256788857903</v>
      </c>
      <c r="BG31" s="76">
        <v>1.10471113168758</v>
      </c>
      <c r="BH31" s="76">
        <v>0.25700151248091502</v>
      </c>
      <c r="BI31" s="76">
        <v>1.5193939494149499E-2</v>
      </c>
      <c r="BJ31" s="76">
        <v>6.05081508181902E-2</v>
      </c>
      <c r="BK31" s="76">
        <v>17.847368527534702</v>
      </c>
      <c r="BL31" s="76">
        <v>16.705368407933999</v>
      </c>
      <c r="BM31" s="76">
        <v>1.1420001196007401</v>
      </c>
      <c r="BN31" s="76">
        <v>0</v>
      </c>
      <c r="BO31" s="76">
        <v>0</v>
      </c>
      <c r="BP31" s="76">
        <v>0.96769609285867797</v>
      </c>
      <c r="BQ31" s="76">
        <v>0</v>
      </c>
      <c r="BR31" s="76">
        <v>2.9696049603994799</v>
      </c>
      <c r="BS31" s="76">
        <v>0.73406560183424296</v>
      </c>
      <c r="BT31" s="76">
        <v>0.39544543174765701</v>
      </c>
      <c r="BU31" s="76">
        <v>7.42163662318052</v>
      </c>
      <c r="BV31" s="76">
        <v>18.2194747455599</v>
      </c>
      <c r="BW31" s="76">
        <v>0.40156564107651699</v>
      </c>
      <c r="BX31" s="76">
        <v>1.6213087187288</v>
      </c>
      <c r="BY31" s="76">
        <v>1.6001157426544599E-9</v>
      </c>
      <c r="BZ31" s="76">
        <v>5.9143108759514398</v>
      </c>
      <c r="CA31" s="76">
        <v>3.1477448210681298</v>
      </c>
      <c r="CB31" s="76">
        <v>0</v>
      </c>
      <c r="CC31" s="76">
        <v>0</v>
      </c>
      <c r="CD31" s="76">
        <v>13.925859309397699</v>
      </c>
      <c r="CE31" s="76">
        <v>0</v>
      </c>
      <c r="CF31" s="76">
        <v>2.8930841146182802</v>
      </c>
      <c r="CG31" s="76">
        <v>119.16703296461</v>
      </c>
      <c r="CH31" s="76">
        <v>4.9838007091436598</v>
      </c>
      <c r="CI31" s="94"/>
      <c r="CJ31" s="96">
        <f t="shared" si="14"/>
        <v>1.7692233810066231</v>
      </c>
      <c r="CK31" s="69">
        <f t="shared" si="0"/>
        <v>4.7107354311851241E-6</v>
      </c>
      <c r="CL31" s="69">
        <f t="shared" si="1"/>
        <v>-2.8115407397089757E-6</v>
      </c>
      <c r="CM31" s="69">
        <f t="shared" si="2"/>
        <v>2.274549403223752E-6</v>
      </c>
      <c r="CN31" s="69">
        <f t="shared" si="3"/>
        <v>6.5477666657438546E-5</v>
      </c>
      <c r="CO31" s="69">
        <f t="shared" si="4"/>
        <v>6.9946955496180886E-5</v>
      </c>
      <c r="CP31" s="69">
        <f t="shared" si="5"/>
        <v>1.8389245455747287E-6</v>
      </c>
      <c r="CQ31" s="69">
        <f t="shared" si="6"/>
        <v>-5.6253269571393043E-7</v>
      </c>
      <c r="CR31" s="62">
        <f t="shared" si="7"/>
        <v>-0.96062788781838537</v>
      </c>
      <c r="CS31" s="62">
        <f t="shared" si="8"/>
        <v>-0.53414504152615316</v>
      </c>
      <c r="CT31" s="69">
        <f t="shared" si="9"/>
        <v>0</v>
      </c>
      <c r="CU31" s="62">
        <f t="shared" si="10"/>
        <v>0.19437893539790707</v>
      </c>
      <c r="CV31" s="69">
        <f t="shared" si="11"/>
        <v>0</v>
      </c>
      <c r="CW31" s="62">
        <f t="shared" si="12"/>
        <v>2.7460961456131789</v>
      </c>
      <c r="CX31" s="69">
        <f t="shared" si="15"/>
        <v>-3.7392215395434034E-6</v>
      </c>
      <c r="CY31" s="69">
        <f t="shared" si="16"/>
        <v>-9.2832549702762874E-6</v>
      </c>
      <c r="CZ31" s="62">
        <f t="shared" si="13"/>
        <v>-1</v>
      </c>
    </row>
    <row r="32" spans="1:104">
      <c r="A32" s="94" t="s">
        <v>196</v>
      </c>
      <c r="B32" s="76">
        <v>23445.919000000002</v>
      </c>
      <c r="C32" s="76"/>
      <c r="D32" s="76">
        <v>31030.9728</v>
      </c>
      <c r="E32" s="76">
        <v>727.90890000000002</v>
      </c>
      <c r="F32" s="76">
        <v>727.90890000000002</v>
      </c>
      <c r="G32" s="76">
        <v>8632.9110999999994</v>
      </c>
      <c r="H32" s="76">
        <v>18032.924449999999</v>
      </c>
      <c r="I32" s="72"/>
      <c r="J32" s="72"/>
      <c r="K32" s="76"/>
      <c r="L32" s="72"/>
      <c r="M32" s="76"/>
      <c r="N32" s="72"/>
      <c r="O32" s="76"/>
      <c r="P32" s="76"/>
      <c r="Q32" s="72"/>
      <c r="R32" s="76"/>
      <c r="S32" s="94" t="s">
        <v>196</v>
      </c>
      <c r="T32" s="76">
        <v>0</v>
      </c>
      <c r="U32" s="76">
        <v>0.68850617508005396</v>
      </c>
      <c r="V32" s="76">
        <v>0</v>
      </c>
      <c r="W32" s="76">
        <v>64.281805698368601</v>
      </c>
      <c r="X32" s="76">
        <v>64.281805698368601</v>
      </c>
      <c r="Y32" s="76">
        <v>19.012316087633099</v>
      </c>
      <c r="Z32" s="76">
        <v>0</v>
      </c>
      <c r="AA32" s="76">
        <v>187.10658517852099</v>
      </c>
      <c r="AB32" s="76">
        <v>0</v>
      </c>
      <c r="AC32" s="76">
        <v>125691.88675263801</v>
      </c>
      <c r="AD32" s="76">
        <v>0</v>
      </c>
      <c r="AE32" s="76">
        <v>23445.596761917299</v>
      </c>
      <c r="AF32" s="76">
        <v>1007.51597327014</v>
      </c>
      <c r="AG32" s="76">
        <v>22760.289516948898</v>
      </c>
      <c r="AH32" s="76">
        <v>537.21888380852795</v>
      </c>
      <c r="AI32" s="76">
        <v>1.0666095382752001</v>
      </c>
      <c r="AJ32" s="76">
        <v>0</v>
      </c>
      <c r="AK32" s="76">
        <v>1583.30710962183</v>
      </c>
      <c r="AL32" s="76">
        <v>1583.30710962183</v>
      </c>
      <c r="AM32" s="76">
        <v>0</v>
      </c>
      <c r="AN32" s="76">
        <v>0</v>
      </c>
      <c r="AO32" s="76">
        <v>492.43230238394398</v>
      </c>
      <c r="AP32" s="76">
        <v>7.6463948312637704E-3</v>
      </c>
      <c r="AQ32" s="76">
        <v>0.218569936974156</v>
      </c>
      <c r="AR32" s="76">
        <v>0</v>
      </c>
      <c r="AS32" s="76">
        <v>1.5124895263149201</v>
      </c>
      <c r="AT32" s="76">
        <v>0</v>
      </c>
      <c r="AU32" s="76">
        <v>0</v>
      </c>
      <c r="AV32" s="76">
        <v>0</v>
      </c>
      <c r="AW32" s="76">
        <v>40794.517826352901</v>
      </c>
      <c r="AX32" s="76">
        <v>27927.448694257499</v>
      </c>
      <c r="AY32" s="76">
        <v>3103.0633578377001</v>
      </c>
      <c r="AZ32" s="76">
        <v>31030.5120520952</v>
      </c>
      <c r="BA32" s="76">
        <v>8.9393573350529101E-4</v>
      </c>
      <c r="BB32" s="76">
        <v>1895.13021326342</v>
      </c>
      <c r="BC32" s="76">
        <v>5.8641496359617999</v>
      </c>
      <c r="BD32" s="76">
        <v>6502.5161520957499</v>
      </c>
      <c r="BE32" s="76">
        <v>7.6814971532818603</v>
      </c>
      <c r="BF32" s="76">
        <v>18.251477108858701</v>
      </c>
      <c r="BG32" s="76">
        <v>44.185837151738703</v>
      </c>
      <c r="BH32" s="76">
        <v>10.3019144165743</v>
      </c>
      <c r="BI32" s="76">
        <v>3.4936975920016198</v>
      </c>
      <c r="BJ32" s="76">
        <v>2.4803129086129001</v>
      </c>
      <c r="BK32" s="76">
        <v>727.88399147705195</v>
      </c>
      <c r="BL32" s="76">
        <v>727.88399147705195</v>
      </c>
      <c r="BM32" s="76">
        <v>0</v>
      </c>
      <c r="BN32" s="76">
        <v>1.09517904286335E-5</v>
      </c>
      <c r="BO32" s="76">
        <v>2.4196938882366701E-6</v>
      </c>
      <c r="BP32" s="76">
        <v>68.957894981177901</v>
      </c>
      <c r="BQ32" s="76">
        <v>6.4696836918599497E-6</v>
      </c>
      <c r="BR32" s="76">
        <v>120.77469475079501</v>
      </c>
      <c r="BS32" s="76">
        <v>29.397614035725901</v>
      </c>
      <c r="BT32" s="76">
        <v>15.9404310741469</v>
      </c>
      <c r="BU32" s="76">
        <v>301.84088037169801</v>
      </c>
      <c r="BV32" s="76">
        <v>5439.2451349808498</v>
      </c>
      <c r="BW32" s="76">
        <v>16.8195667443795</v>
      </c>
      <c r="BX32" s="76">
        <v>76.953911767169998</v>
      </c>
      <c r="BY32" s="76">
        <v>4.9400919437600903</v>
      </c>
      <c r="BZ32" s="76">
        <v>8632.8138161014504</v>
      </c>
      <c r="CA32" s="76">
        <v>156.58148996668399</v>
      </c>
      <c r="CB32" s="76">
        <v>0</v>
      </c>
      <c r="CC32" s="76">
        <v>0</v>
      </c>
      <c r="CD32" s="76">
        <v>100.087100183028</v>
      </c>
      <c r="CE32" s="76">
        <v>0</v>
      </c>
      <c r="CF32" s="76">
        <v>67.659508021792405</v>
      </c>
      <c r="CG32" s="76">
        <v>18032.8677488053</v>
      </c>
      <c r="CH32" s="76">
        <v>164.33581421457899</v>
      </c>
      <c r="CI32" s="94"/>
      <c r="CJ32" s="96">
        <f t="shared" si="14"/>
        <v>2.2622312986826838</v>
      </c>
      <c r="CK32" s="69">
        <f t="shared" si="0"/>
        <v>-1.3743887910848135E-5</v>
      </c>
      <c r="CL32" s="69">
        <f t="shared" si="1"/>
        <v>0</v>
      </c>
      <c r="CM32" s="69">
        <f t="shared" si="2"/>
        <v>-1.4848000665936703E-5</v>
      </c>
      <c r="CN32" s="69">
        <f t="shared" si="3"/>
        <v>-3.4219286160764076E-5</v>
      </c>
      <c r="CO32" s="69">
        <f t="shared" si="4"/>
        <v>-3.4219286160764076E-5</v>
      </c>
      <c r="CP32" s="69">
        <f t="shared" si="5"/>
        <v>-1.126895637196986E-5</v>
      </c>
      <c r="CQ32" s="69">
        <f t="shared" si="6"/>
        <v>-3.1443149920527455E-6</v>
      </c>
      <c r="CR32" s="62">
        <f t="shared" si="7"/>
        <v>6.42818056983686E+51</v>
      </c>
      <c r="CS32" s="62">
        <f t="shared" si="8"/>
        <v>1.8710658517852098E+52</v>
      </c>
      <c r="CT32" s="69">
        <f t="shared" si="9"/>
        <v>0</v>
      </c>
      <c r="CU32" s="62">
        <f t="shared" si="10"/>
        <v>1.58330710962183E+53</v>
      </c>
      <c r="CV32" s="69">
        <f t="shared" si="11"/>
        <v>0</v>
      </c>
      <c r="CW32" s="62">
        <f t="shared" si="12"/>
        <v>1.5124895263149201E+50</v>
      </c>
      <c r="CX32" s="69">
        <f t="shared" si="15"/>
        <v>0</v>
      </c>
      <c r="CY32" s="69">
        <f t="shared" si="16"/>
        <v>0</v>
      </c>
      <c r="CZ32" s="62">
        <f t="shared" si="13"/>
        <v>0</v>
      </c>
    </row>
    <row r="33" spans="1:104">
      <c r="A33" s="94" t="s">
        <v>197</v>
      </c>
      <c r="B33" s="76">
        <v>965.07762463999995</v>
      </c>
      <c r="C33" s="76">
        <v>0.21454656</v>
      </c>
      <c r="D33" s="76">
        <v>1326.6523615999999</v>
      </c>
      <c r="E33" s="76">
        <v>62.591091706</v>
      </c>
      <c r="F33" s="76">
        <v>51.32398268</v>
      </c>
      <c r="G33" s="76">
        <v>11.894609790000001</v>
      </c>
      <c r="H33" s="76">
        <v>380.11025290999999</v>
      </c>
      <c r="I33" s="72">
        <v>5.2897870585</v>
      </c>
      <c r="J33" s="72">
        <v>1.4045893449</v>
      </c>
      <c r="K33" s="76"/>
      <c r="L33" s="72">
        <v>89.873026421000006</v>
      </c>
      <c r="M33" s="76"/>
      <c r="N33" s="72">
        <v>1.5635265806</v>
      </c>
      <c r="O33" s="76">
        <v>4.1037281311999996</v>
      </c>
      <c r="P33" s="76">
        <v>0.35456857530000002</v>
      </c>
      <c r="Q33" s="72">
        <v>6.6075357299999998E-2</v>
      </c>
      <c r="R33" s="76"/>
      <c r="S33" s="94" t="s">
        <v>197</v>
      </c>
      <c r="T33" s="76">
        <v>1.2054188640685201E-3</v>
      </c>
      <c r="U33" s="76">
        <v>0.51723806746425605</v>
      </c>
      <c r="V33" s="76">
        <v>4.1035901056550896</v>
      </c>
      <c r="W33" s="76">
        <v>0.92633464601483095</v>
      </c>
      <c r="X33" s="76">
        <v>0.926247141497891</v>
      </c>
      <c r="Y33" s="76">
        <v>0.37548988944601902</v>
      </c>
      <c r="Z33" s="76">
        <v>5.7772760947326601E-4</v>
      </c>
      <c r="AA33" s="76">
        <v>4.9836036142322797</v>
      </c>
      <c r="AB33" s="76">
        <v>0.35456089793644702</v>
      </c>
      <c r="AC33" s="76">
        <v>2514.22166113707</v>
      </c>
      <c r="AD33" s="76">
        <v>0</v>
      </c>
      <c r="AE33" s="76">
        <v>964.92903621819096</v>
      </c>
      <c r="AF33" s="76">
        <v>23.0161171727961</v>
      </c>
      <c r="AG33" s="76">
        <v>441.84113157215899</v>
      </c>
      <c r="AH33" s="76">
        <v>9.9296423699278797</v>
      </c>
      <c r="AI33" s="76">
        <v>2.2464810145670601E-3</v>
      </c>
      <c r="AJ33" s="76">
        <v>6.93493864261421E-4</v>
      </c>
      <c r="AK33" s="76">
        <v>61.2839483722219</v>
      </c>
      <c r="AL33" s="76">
        <v>61.2839483722219</v>
      </c>
      <c r="AM33" s="76">
        <v>0</v>
      </c>
      <c r="AN33" s="76">
        <v>0</v>
      </c>
      <c r="AO33" s="76">
        <v>9.6271555683554606</v>
      </c>
      <c r="AP33" s="76">
        <v>6.6049503739589799E-4</v>
      </c>
      <c r="AQ33" s="76">
        <v>0.14316827967157</v>
      </c>
      <c r="AR33" s="76">
        <v>2.3009693385538699E-2</v>
      </c>
      <c r="AS33" s="76">
        <v>0.25802025013071</v>
      </c>
      <c r="AT33" s="76">
        <v>2.9713809604986903E-4</v>
      </c>
      <c r="AU33" s="76">
        <v>0.21454404562465201</v>
      </c>
      <c r="AV33" s="76">
        <v>0</v>
      </c>
      <c r="AW33" s="76">
        <v>822.43860126986306</v>
      </c>
      <c r="AX33" s="76">
        <v>1193.7160215700201</v>
      </c>
      <c r="AY33" s="76">
        <v>132.63610034094501</v>
      </c>
      <c r="AZ33" s="76">
        <v>1326.35212191096</v>
      </c>
      <c r="BA33" s="76">
        <v>4.9292009072019201E-6</v>
      </c>
      <c r="BB33" s="76">
        <v>38.243225481326299</v>
      </c>
      <c r="BC33" s="76">
        <v>0.41075337540854401</v>
      </c>
      <c r="BD33" s="76">
        <v>120.479005974562</v>
      </c>
      <c r="BE33" s="76">
        <v>0.55418759738090895</v>
      </c>
      <c r="BF33" s="76">
        <v>1.45217261783429</v>
      </c>
      <c r="BG33" s="76">
        <v>3.5098398988078499</v>
      </c>
      <c r="BH33" s="76">
        <v>0.82101405638320701</v>
      </c>
      <c r="BI33" s="76">
        <v>0</v>
      </c>
      <c r="BJ33" s="76">
        <v>0.19329770667724799</v>
      </c>
      <c r="BK33" s="76">
        <v>62.584149900893301</v>
      </c>
      <c r="BL33" s="76">
        <v>51.317082022070402</v>
      </c>
      <c r="BM33" s="76">
        <v>11.2670678788229</v>
      </c>
      <c r="BN33" s="76">
        <v>0</v>
      </c>
      <c r="BO33" s="76">
        <v>0</v>
      </c>
      <c r="BP33" s="76">
        <v>1.5291418030941799</v>
      </c>
      <c r="BQ33" s="76">
        <v>0</v>
      </c>
      <c r="BR33" s="76">
        <v>9.4262684481114398</v>
      </c>
      <c r="BS33" s="76">
        <v>2.3450206426914</v>
      </c>
      <c r="BT33" s="76">
        <v>1.2571771376290299</v>
      </c>
      <c r="BU33" s="76">
        <v>23.5579719663574</v>
      </c>
      <c r="BV33" s="76">
        <v>101.042380701303</v>
      </c>
      <c r="BW33" s="76">
        <v>1.2828362827097</v>
      </c>
      <c r="BX33" s="76">
        <v>4.9774004889851504</v>
      </c>
      <c r="BY33" s="76">
        <v>0</v>
      </c>
      <c r="BZ33" s="76">
        <v>11.890090147434099</v>
      </c>
      <c r="CA33" s="76">
        <v>4.8773462781272201</v>
      </c>
      <c r="CB33" s="76">
        <v>0</v>
      </c>
      <c r="CC33" s="76">
        <v>5.1315805312036498E-4</v>
      </c>
      <c r="CD33" s="76">
        <v>3.9855014846892201</v>
      </c>
      <c r="CE33" s="76">
        <v>0</v>
      </c>
      <c r="CF33" s="76">
        <v>2.3886892643112501</v>
      </c>
      <c r="CG33" s="76">
        <v>380.06236702436598</v>
      </c>
      <c r="CH33" s="76">
        <v>3.6611131424222298</v>
      </c>
      <c r="CI33" s="94"/>
      <c r="CJ33" s="96">
        <f t="shared" si="14"/>
        <v>2.1639569518787325</v>
      </c>
      <c r="CK33" s="69">
        <f t="shared" si="0"/>
        <v>-1.5396525420887516E-4</v>
      </c>
      <c r="CL33" s="69">
        <f t="shared" si="1"/>
        <v>-1.1719485728337628E-5</v>
      </c>
      <c r="CM33" s="69">
        <f t="shared" si="2"/>
        <v>-2.2631376367341992E-4</v>
      </c>
      <c r="CN33" s="69">
        <f t="shared" si="3"/>
        <v>-1.1090723803485772E-4</v>
      </c>
      <c r="CO33" s="69">
        <f t="shared" si="4"/>
        <v>-1.3445289257117153E-4</v>
      </c>
      <c r="CP33" s="69">
        <f t="shared" si="5"/>
        <v>-3.7997400887424101E-4</v>
      </c>
      <c r="CQ33" s="69">
        <f t="shared" si="6"/>
        <v>-1.2597893707787103E-4</v>
      </c>
      <c r="CR33" s="62">
        <f t="shared" si="7"/>
        <v>-0.82489897395594936</v>
      </c>
      <c r="CS33" s="62">
        <f t="shared" si="8"/>
        <v>2.5480858745849937</v>
      </c>
      <c r="CT33" s="69">
        <f t="shared" si="9"/>
        <v>0</v>
      </c>
      <c r="CU33" s="62">
        <f t="shared" si="10"/>
        <v>-0.31810521117710905</v>
      </c>
      <c r="CV33" s="69">
        <f t="shared" si="11"/>
        <v>0</v>
      </c>
      <c r="CW33" s="62">
        <f t="shared" si="12"/>
        <v>-0.8349754629488324</v>
      </c>
      <c r="CX33" s="69">
        <f t="shared" si="15"/>
        <v>-3.3634183478323053E-5</v>
      </c>
      <c r="CY33" s="69">
        <f t="shared" si="16"/>
        <v>-2.1652690305419589E-5</v>
      </c>
      <c r="CZ33" s="62">
        <f t="shared" si="13"/>
        <v>-0.9955030421598664</v>
      </c>
    </row>
    <row r="34" spans="1:104">
      <c r="A34" s="94" t="s">
        <v>198</v>
      </c>
      <c r="B34" s="76">
        <v>462.08539999999999</v>
      </c>
      <c r="C34" s="76"/>
      <c r="D34" s="76">
        <v>686.07560000000001</v>
      </c>
      <c r="E34" s="76">
        <v>28.3734</v>
      </c>
      <c r="F34" s="76">
        <v>28.3734</v>
      </c>
      <c r="G34" s="76">
        <v>2.1059999999999999</v>
      </c>
      <c r="H34" s="76">
        <v>143.7782</v>
      </c>
      <c r="I34" s="72">
        <v>11.640147886999999</v>
      </c>
      <c r="J34" s="72">
        <v>2.0004943167000002</v>
      </c>
      <c r="K34" s="76"/>
      <c r="L34" s="72">
        <v>73.494773491000004</v>
      </c>
      <c r="M34" s="76">
        <v>3.3178000000000001</v>
      </c>
      <c r="N34" s="72">
        <v>2.5835649493999999</v>
      </c>
      <c r="O34" s="76">
        <v>9.9913456748999998</v>
      </c>
      <c r="P34" s="76">
        <v>0.86879566490000004</v>
      </c>
      <c r="Q34" s="72">
        <v>0.1177724706</v>
      </c>
      <c r="R34" s="76"/>
      <c r="S34" s="94" t="s">
        <v>198</v>
      </c>
      <c r="T34" s="76">
        <v>2.0504201455491301E-2</v>
      </c>
      <c r="U34" s="76">
        <v>0.341319505364505</v>
      </c>
      <c r="V34" s="76">
        <v>9.9914594975093802</v>
      </c>
      <c r="W34" s="76">
        <v>0.468172193592236</v>
      </c>
      <c r="X34" s="76">
        <v>0.46668365192370997</v>
      </c>
      <c r="Y34" s="76">
        <v>0.22510712132475699</v>
      </c>
      <c r="Z34" s="76">
        <v>9.8318386184847208E-3</v>
      </c>
      <c r="AA34" s="76">
        <v>1.8739212262512901</v>
      </c>
      <c r="AB34" s="76">
        <v>0.86880576332866899</v>
      </c>
      <c r="AC34" s="76">
        <v>1135.7820093494299</v>
      </c>
      <c r="AD34" s="76">
        <v>0</v>
      </c>
      <c r="AE34" s="76">
        <v>461.64599404178699</v>
      </c>
      <c r="AF34" s="76">
        <v>9.39601177037318</v>
      </c>
      <c r="AG34" s="76">
        <v>206.81140362232699</v>
      </c>
      <c r="AH34" s="76">
        <v>4.7546741482531099</v>
      </c>
      <c r="AI34" s="76">
        <v>3.8198518142495801E-2</v>
      </c>
      <c r="AJ34" s="76">
        <v>1.1796858390102199E-2</v>
      </c>
      <c r="AK34" s="76">
        <v>12.8096414648503</v>
      </c>
      <c r="AL34" s="76">
        <v>12.8096414648503</v>
      </c>
      <c r="AM34" s="76">
        <v>3.3087337969653299</v>
      </c>
      <c r="AN34" s="76">
        <v>0</v>
      </c>
      <c r="AO34" s="76">
        <v>4.6540265065647901</v>
      </c>
      <c r="AP34" s="76">
        <v>1.1255657630218701E-2</v>
      </c>
      <c r="AQ34" s="76">
        <v>0.38725805312080602</v>
      </c>
      <c r="AR34" s="76">
        <v>3.9422401105617601E-2</v>
      </c>
      <c r="AS34" s="76">
        <v>0.19106697562713201</v>
      </c>
      <c r="AT34" s="76">
        <v>5.0543386098645497E-3</v>
      </c>
      <c r="AU34" s="76">
        <v>0</v>
      </c>
      <c r="AV34" s="76">
        <v>0</v>
      </c>
      <c r="AW34" s="76">
        <v>351.05351804626503</v>
      </c>
      <c r="AX34" s="76">
        <v>617.37495890672801</v>
      </c>
      <c r="AY34" s="76">
        <v>68.597241070785103</v>
      </c>
      <c r="AZ34" s="76">
        <v>685.97219997751301</v>
      </c>
      <c r="BA34" s="76">
        <v>8.3803255946141001E-5</v>
      </c>
      <c r="BB34" s="76">
        <v>17.960083591461402</v>
      </c>
      <c r="BC34" s="76">
        <v>0.22689361596587301</v>
      </c>
      <c r="BD34" s="76">
        <v>43.515046544235197</v>
      </c>
      <c r="BE34" s="76">
        <v>0.30612788672652103</v>
      </c>
      <c r="BF34" s="76">
        <v>0.80214776214333405</v>
      </c>
      <c r="BG34" s="76">
        <v>1.94742413124114</v>
      </c>
      <c r="BH34" s="76">
        <v>0.45351935239228902</v>
      </c>
      <c r="BI34" s="76">
        <v>0</v>
      </c>
      <c r="BJ34" s="76">
        <v>0.10677570710494499</v>
      </c>
      <c r="BK34" s="76">
        <v>28.357883818068501</v>
      </c>
      <c r="BL34" s="76">
        <v>28.357883818068501</v>
      </c>
      <c r="BM34" s="76">
        <v>0</v>
      </c>
      <c r="BN34" s="76">
        <v>0</v>
      </c>
      <c r="BO34" s="76">
        <v>0</v>
      </c>
      <c r="BP34" s="76">
        <v>0.84470172721109904</v>
      </c>
      <c r="BQ34" s="76">
        <v>0</v>
      </c>
      <c r="BR34" s="76">
        <v>5.2074187464519301</v>
      </c>
      <c r="BS34" s="76">
        <v>1.29536848658211</v>
      </c>
      <c r="BT34" s="76">
        <v>0.69444656613590305</v>
      </c>
      <c r="BU34" s="76">
        <v>13.0149783216212</v>
      </c>
      <c r="BV34" s="76">
        <v>43.1790597649969</v>
      </c>
      <c r="BW34" s="76">
        <v>0.70862143102013397</v>
      </c>
      <c r="BX34" s="76">
        <v>2.7494600386911201</v>
      </c>
      <c r="BY34" s="76">
        <v>4.4780833016419302E-8</v>
      </c>
      <c r="BZ34" s="76">
        <v>2.10286654386922</v>
      </c>
      <c r="CA34" s="76">
        <v>1.13355567503474</v>
      </c>
      <c r="CB34" s="76">
        <v>0</v>
      </c>
      <c r="CC34" s="76">
        <v>8.7290585639312294E-3</v>
      </c>
      <c r="CD34" s="76">
        <v>1.6386736743996599</v>
      </c>
      <c r="CE34" s="76">
        <v>0</v>
      </c>
      <c r="CF34" s="76">
        <v>0.59908318327227295</v>
      </c>
      <c r="CG34" s="76">
        <v>143.76512889741301</v>
      </c>
      <c r="CH34" s="76">
        <v>1.78999484060494</v>
      </c>
      <c r="CI34" s="94"/>
      <c r="CJ34" s="96">
        <f t="shared" si="14"/>
        <v>2.4418544381285083</v>
      </c>
      <c r="CK34" s="69">
        <f t="shared" si="0"/>
        <v>-9.5091937164212771E-4</v>
      </c>
      <c r="CL34" s="69">
        <f t="shared" si="1"/>
        <v>0</v>
      </c>
      <c r="CM34" s="69">
        <f t="shared" si="2"/>
        <v>-1.5071228664449544E-4</v>
      </c>
      <c r="CN34" s="69">
        <f t="shared" si="3"/>
        <v>-5.4685663091131351E-4</v>
      </c>
      <c r="CO34" s="69">
        <f t="shared" si="4"/>
        <v>-5.4685663091131351E-4</v>
      </c>
      <c r="CP34" s="69">
        <f t="shared" si="5"/>
        <v>-1.4878709073028803E-3</v>
      </c>
      <c r="CQ34" s="69">
        <f t="shared" si="6"/>
        <v>-9.091157482143608E-5</v>
      </c>
      <c r="CR34" s="62">
        <f t="shared" si="7"/>
        <v>-0.95990741213477937</v>
      </c>
      <c r="CS34" s="62">
        <f t="shared" si="8"/>
        <v>-6.3270907291305939E-2</v>
      </c>
      <c r="CT34" s="69">
        <f t="shared" si="9"/>
        <v>0</v>
      </c>
      <c r="CU34" s="62">
        <f t="shared" si="10"/>
        <v>-0.82570676993216474</v>
      </c>
      <c r="CV34" s="69">
        <f t="shared" si="11"/>
        <v>-2.7325948021792168E-3</v>
      </c>
      <c r="CW34" s="62">
        <f t="shared" si="12"/>
        <v>-0.92604522070501649</v>
      </c>
      <c r="CX34" s="69">
        <f t="shared" si="15"/>
        <v>1.1392120049090372E-5</v>
      </c>
      <c r="CY34" s="69">
        <f t="shared" si="16"/>
        <v>1.1623479578607197E-5</v>
      </c>
      <c r="CZ34" s="62">
        <f t="shared" si="13"/>
        <v>-0.95708387041458098</v>
      </c>
    </row>
    <row r="35" spans="1:104">
      <c r="A35" s="94" t="s">
        <v>199</v>
      </c>
      <c r="B35" s="76">
        <v>3010.54</v>
      </c>
      <c r="C35" s="76">
        <v>58.19</v>
      </c>
      <c r="D35" s="76">
        <v>4443.33</v>
      </c>
      <c r="E35" s="76">
        <v>463.37347066000001</v>
      </c>
      <c r="F35" s="76">
        <v>443.63876185999999</v>
      </c>
      <c r="G35" s="76">
        <v>4364.6400000000003</v>
      </c>
      <c r="H35" s="76">
        <v>1332.85</v>
      </c>
      <c r="I35" s="72">
        <v>6.3405966999999999</v>
      </c>
      <c r="J35" s="72">
        <v>7.1530792400000003</v>
      </c>
      <c r="K35" s="76"/>
      <c r="L35" s="72">
        <v>26.397761450000001</v>
      </c>
      <c r="M35" s="76"/>
      <c r="N35" s="72">
        <v>90.006482379999994</v>
      </c>
      <c r="O35" s="76">
        <v>7.0094178200000004</v>
      </c>
      <c r="P35" s="76">
        <v>0.31508847000000001</v>
      </c>
      <c r="Q35" s="72">
        <v>1.089695385</v>
      </c>
      <c r="R35" s="76"/>
      <c r="S35" s="94" t="s">
        <v>199</v>
      </c>
      <c r="T35" s="76">
        <v>1.99837620421412</v>
      </c>
      <c r="U35" s="76">
        <v>4.0241531499638796</v>
      </c>
      <c r="V35" s="76">
        <v>7.00858477633032</v>
      </c>
      <c r="W35" s="76">
        <v>8.1823999276135204</v>
      </c>
      <c r="X35" s="76">
        <v>8.0372380920343094</v>
      </c>
      <c r="Y35" s="76">
        <v>7.0750937875791404</v>
      </c>
      <c r="Z35" s="76">
        <v>0.95807408785418802</v>
      </c>
      <c r="AA35" s="76">
        <v>69.4225814337549</v>
      </c>
      <c r="AB35" s="76">
        <v>0.31508357841895601</v>
      </c>
      <c r="AC35" s="76">
        <v>1249.5709943803699</v>
      </c>
      <c r="AD35" s="76">
        <v>0</v>
      </c>
      <c r="AE35" s="76">
        <v>3009.3135164271798</v>
      </c>
      <c r="AF35" s="76">
        <v>124.422598079184</v>
      </c>
      <c r="AG35" s="76">
        <v>215.604149919642</v>
      </c>
      <c r="AH35" s="76">
        <v>14.319077690371801</v>
      </c>
      <c r="AI35" s="76">
        <v>10.760447585364</v>
      </c>
      <c r="AJ35" s="76">
        <v>1.1497183858584401</v>
      </c>
      <c r="AK35" s="76">
        <v>92.035639462984605</v>
      </c>
      <c r="AL35" s="76">
        <v>92.035639462984605</v>
      </c>
      <c r="AM35" s="76">
        <v>0</v>
      </c>
      <c r="AN35" s="76">
        <v>0</v>
      </c>
      <c r="AO35" s="76">
        <v>28.626240417334898</v>
      </c>
      <c r="AP35" s="76">
        <v>1.09496922112358</v>
      </c>
      <c r="AQ35" s="76">
        <v>44.113766575467601</v>
      </c>
      <c r="AR35" s="76">
        <v>2.6252302672552901</v>
      </c>
      <c r="AS35" s="76">
        <v>31.401567525031599</v>
      </c>
      <c r="AT35" s="76">
        <v>0.49262422838340297</v>
      </c>
      <c r="AU35" s="76">
        <v>58.189936451771104</v>
      </c>
      <c r="AV35" s="76">
        <v>0</v>
      </c>
      <c r="AW35" s="76">
        <v>1565.0740952506901</v>
      </c>
      <c r="AX35" s="76">
        <v>3997.75005605253</v>
      </c>
      <c r="AY35" s="76">
        <v>444.19428013029398</v>
      </c>
      <c r="AZ35" s="76">
        <v>4441.9443361828198</v>
      </c>
      <c r="BA35" s="76">
        <v>6.9727510312284899E-2</v>
      </c>
      <c r="BB35" s="76">
        <v>99.7030729297215</v>
      </c>
      <c r="BC35" s="76">
        <v>3.4309669747625899</v>
      </c>
      <c r="BD35" s="76">
        <v>440.93806457481099</v>
      </c>
      <c r="BE35" s="76">
        <v>4.4768333195544603</v>
      </c>
      <c r="BF35" s="76">
        <v>10.181765520814301</v>
      </c>
      <c r="BG35" s="76">
        <v>63.9270305946416</v>
      </c>
      <c r="BH35" s="76">
        <v>5.7478682881661101</v>
      </c>
      <c r="BI35" s="76">
        <v>0.50803540622915899</v>
      </c>
      <c r="BJ35" s="76">
        <v>1.3953819198950601</v>
      </c>
      <c r="BK35" s="76">
        <v>463.30086238584198</v>
      </c>
      <c r="BL35" s="76">
        <v>443.57105158650103</v>
      </c>
      <c r="BM35" s="76">
        <v>19.7298107993408</v>
      </c>
      <c r="BN35" s="76">
        <v>0</v>
      </c>
      <c r="BO35" s="76">
        <v>6.1437854461879698E-5</v>
      </c>
      <c r="BP35" s="76">
        <v>30.317074759834099</v>
      </c>
      <c r="BQ35" s="76">
        <v>0</v>
      </c>
      <c r="BR35" s="76">
        <v>69.688386856043493</v>
      </c>
      <c r="BS35" s="76">
        <v>16.356086156627299</v>
      </c>
      <c r="BT35" s="76">
        <v>8.8781407915694501</v>
      </c>
      <c r="BU35" s="76">
        <v>177.503212905857</v>
      </c>
      <c r="BV35" s="76">
        <v>133.57521887503501</v>
      </c>
      <c r="BW35" s="76">
        <v>9.5319730639285591</v>
      </c>
      <c r="BX35" s="76">
        <v>37.715266015201102</v>
      </c>
      <c r="BY35" s="76">
        <v>3.9129675755220799</v>
      </c>
      <c r="BZ35" s="76">
        <v>4364.57160821663</v>
      </c>
      <c r="CA35" s="76">
        <v>36.155223253115302</v>
      </c>
      <c r="CB35" s="76">
        <v>0</v>
      </c>
      <c r="CC35" s="76">
        <v>0.85069568301945597</v>
      </c>
      <c r="CD35" s="76">
        <v>65.145153987388994</v>
      </c>
      <c r="CE35" s="76">
        <v>0</v>
      </c>
      <c r="CF35" s="76">
        <v>114.411127563908</v>
      </c>
      <c r="CG35" s="76">
        <v>1332.6872032716501</v>
      </c>
      <c r="CH35" s="76">
        <v>17.757312469059102</v>
      </c>
      <c r="CI35" s="94"/>
      <c r="CJ35" s="96">
        <f t="shared" si="14"/>
        <v>1.1743746705217453</v>
      </c>
      <c r="CK35" s="69">
        <f t="shared" ref="CK35:CK51" si="17">+(AE35-B35)/(B35+1E-50)</f>
        <v>-4.0739653777068012E-4</v>
      </c>
      <c r="CL35" s="69">
        <f t="shared" ref="CL35:CL52" si="18">+(AU35-C35)/(C35+1E-50)</f>
        <v>-1.0920816101427351E-6</v>
      </c>
      <c r="CM35" s="69">
        <f t="shared" ref="CM35:CM52" si="19">+(AZ35-D35)/(D35+1E-50)</f>
        <v>-3.1185255589391342E-4</v>
      </c>
      <c r="CN35" s="69">
        <f t="shared" ref="CN35:CN52" si="20">+(BK35-E35)/(E35+1E-50)</f>
        <v>-1.5669493131449639E-4</v>
      </c>
      <c r="CO35" s="69">
        <f t="shared" ref="CO35:CO52" si="21">+(BL35-F35)/(F35+1E-50)</f>
        <v>-1.5262479142958156E-4</v>
      </c>
      <c r="CP35" s="69">
        <f t="shared" ref="CP35:CP52" si="22">+(BZ35-G35)/(G35+1E-50)</f>
        <v>-1.5669513034366239E-5</v>
      </c>
      <c r="CQ35" s="69">
        <f t="shared" ref="CQ35:CQ52" si="23">+(CG35-H35)/(H35+1E-50)</f>
        <v>-1.2214182267307179E-4</v>
      </c>
      <c r="CR35" s="62">
        <f t="shared" ref="CR35:CR52" si="24">+(X35-I35)/(I35+1E-50)</f>
        <v>0.26758386825553965</v>
      </c>
      <c r="CS35" s="62">
        <f t="shared" ref="CS35:CS52" si="25">+(AA35-J35)/(J35+1E-50)</f>
        <v>8.7052722477257074</v>
      </c>
      <c r="CT35" s="69">
        <f t="shared" ref="CT35:CT52" si="26">+(AD35-K35)/(K35+1E-50)</f>
        <v>0</v>
      </c>
      <c r="CU35" s="62">
        <f t="shared" ref="CU35:CU52" si="27">+(AL35-L35)/(L35+1E-50)</f>
        <v>2.4864940967554885</v>
      </c>
      <c r="CV35" s="69">
        <f t="shared" ref="CV35:CV52" si="28">+(AM35-M35)/(M35+1E-50)</f>
        <v>0</v>
      </c>
      <c r="CW35" s="62">
        <f t="shared" ref="CW35:CW52" si="29">+(AS35-N35)/(N35+1E-50)</f>
        <v>-0.65111882283704026</v>
      </c>
      <c r="CX35" s="69">
        <f t="shared" si="15"/>
        <v>-1.1884634231725681E-4</v>
      </c>
      <c r="CY35" s="69">
        <f t="shared" si="16"/>
        <v>-1.5524468553221137E-5</v>
      </c>
      <c r="CZ35" s="62">
        <f t="shared" ref="CZ35:CZ52" si="30">+(AT35-Q35)/(Q35+1E-50)</f>
        <v>-0.54792482820012767</v>
      </c>
    </row>
    <row r="36" spans="1:104">
      <c r="A36" s="94" t="s">
        <v>200</v>
      </c>
      <c r="B36" s="76">
        <v>2444.8952083999998</v>
      </c>
      <c r="C36" s="76">
        <v>6.9894667716000001</v>
      </c>
      <c r="D36" s="76">
        <v>9851.0282253999994</v>
      </c>
      <c r="E36" s="76">
        <v>407.12527286</v>
      </c>
      <c r="F36" s="76">
        <v>327.78283966999999</v>
      </c>
      <c r="G36" s="76">
        <v>45.848063310000001</v>
      </c>
      <c r="H36" s="76">
        <v>1418.1589769</v>
      </c>
      <c r="I36" s="72">
        <v>34.339031988000002</v>
      </c>
      <c r="J36" s="72">
        <v>3.0836676632</v>
      </c>
      <c r="K36" s="76"/>
      <c r="L36" s="72">
        <v>236.37586909000001</v>
      </c>
      <c r="M36" s="76">
        <v>5.27</v>
      </c>
      <c r="N36" s="72">
        <v>11.684483348000001</v>
      </c>
      <c r="O36" s="76">
        <v>25.256588574999999</v>
      </c>
      <c r="P36" s="76">
        <v>1.4265815104999999</v>
      </c>
      <c r="Q36" s="72">
        <v>0.28825997679999998</v>
      </c>
      <c r="R36" s="76"/>
      <c r="S36" s="94" t="s">
        <v>200</v>
      </c>
      <c r="T36" s="76">
        <v>2.5939821456483401E-2</v>
      </c>
      <c r="U36" s="76">
        <v>5.2233894855791198E-2</v>
      </c>
      <c r="V36" s="76">
        <v>25.256619528311901</v>
      </c>
      <c r="W36" s="76">
        <v>10.3080549245683</v>
      </c>
      <c r="X36" s="76">
        <v>10.3061584268385</v>
      </c>
      <c r="Y36" s="76">
        <v>0.901289423972368</v>
      </c>
      <c r="Z36" s="76">
        <v>1.24370393348655E-2</v>
      </c>
      <c r="AA36" s="76">
        <v>13.2423573714014</v>
      </c>
      <c r="AB36" s="76">
        <v>1.4265750795916601</v>
      </c>
      <c r="AC36" s="76">
        <v>7007.5468231678497</v>
      </c>
      <c r="AD36" s="76">
        <v>0</v>
      </c>
      <c r="AE36" s="76">
        <v>2444.8876866901401</v>
      </c>
      <c r="AF36" s="76">
        <v>52.192167431749198</v>
      </c>
      <c r="AG36" s="76">
        <v>1221.91662029026</v>
      </c>
      <c r="AH36" s="76">
        <v>38.983143866538398</v>
      </c>
      <c r="AI36" s="76">
        <v>4.8325456858420698E-2</v>
      </c>
      <c r="AJ36" s="76">
        <v>1.49235435302612E-2</v>
      </c>
      <c r="AK36" s="76">
        <v>126.25431254000399</v>
      </c>
      <c r="AL36" s="76">
        <v>126.25431254000399</v>
      </c>
      <c r="AM36" s="76">
        <v>5.2699979331668798</v>
      </c>
      <c r="AN36" s="76">
        <v>0</v>
      </c>
      <c r="AO36" s="76">
        <v>26.020295471677802</v>
      </c>
      <c r="AP36" s="76">
        <v>2.8435986906617701E-2</v>
      </c>
      <c r="AQ36" s="76">
        <v>0.41526077601798</v>
      </c>
      <c r="AR36" s="76">
        <v>3.4075835656790197E-2</v>
      </c>
      <c r="AS36" s="76">
        <v>0.587229495746736</v>
      </c>
      <c r="AT36" s="76">
        <v>6.3945025876750699E-3</v>
      </c>
      <c r="AU36" s="76">
        <v>6.98945823464895</v>
      </c>
      <c r="AV36" s="76">
        <v>0</v>
      </c>
      <c r="AW36" s="76">
        <v>2640.31853543015</v>
      </c>
      <c r="AX36" s="76">
        <v>8865.9253800691295</v>
      </c>
      <c r="AY36" s="76">
        <v>985.102594558992</v>
      </c>
      <c r="AZ36" s="76">
        <v>9851.0279746281303</v>
      </c>
      <c r="BA36" s="76">
        <v>1.06028117473281E-4</v>
      </c>
      <c r="BB36" s="76">
        <v>85.420166026100304</v>
      </c>
      <c r="BC36" s="76">
        <v>2.9338024799792701</v>
      </c>
      <c r="BD36" s="76">
        <v>612.31787737080901</v>
      </c>
      <c r="BE36" s="76">
        <v>3.96729303030805</v>
      </c>
      <c r="BF36" s="76">
        <v>9.0962181960680404</v>
      </c>
      <c r="BG36" s="76">
        <v>21.981447476534498</v>
      </c>
      <c r="BH36" s="76">
        <v>5.3122920528888802</v>
      </c>
      <c r="BI36" s="76">
        <v>2.1491516063426998E-2</v>
      </c>
      <c r="BJ36" s="76">
        <v>1.2803687231380501</v>
      </c>
      <c r="BK36" s="76">
        <v>407.13570734018299</v>
      </c>
      <c r="BL36" s="76">
        <v>327.76285889581902</v>
      </c>
      <c r="BM36" s="76">
        <v>79.372848444363797</v>
      </c>
      <c r="BN36" s="76">
        <v>3.2769936121077599E-2</v>
      </c>
      <c r="BO36" s="76">
        <v>1.13657012626972E-2</v>
      </c>
      <c r="BP36" s="76">
        <v>13.6906864652744</v>
      </c>
      <c r="BQ36" s="76">
        <v>2.3937654943589098E-2</v>
      </c>
      <c r="BR36" s="76">
        <v>59.008698390185003</v>
      </c>
      <c r="BS36" s="76">
        <v>14.659473340057399</v>
      </c>
      <c r="BT36" s="76">
        <v>7.8592133694891197</v>
      </c>
      <c r="BU36" s="76">
        <v>147.47382619090899</v>
      </c>
      <c r="BV36" s="76">
        <v>423.594017466683</v>
      </c>
      <c r="BW36" s="76">
        <v>9.0033156158887309</v>
      </c>
      <c r="BX36" s="76">
        <v>31.190864887536701</v>
      </c>
      <c r="BY36" s="76">
        <v>0.21579386917073001</v>
      </c>
      <c r="BZ36" s="76">
        <v>45.847885488406398</v>
      </c>
      <c r="CA36" s="76">
        <v>12.4240682375203</v>
      </c>
      <c r="CB36" s="76">
        <v>0</v>
      </c>
      <c r="CC36" s="76">
        <v>1.1039311247430199E-2</v>
      </c>
      <c r="CD36" s="76">
        <v>12.5430344291526</v>
      </c>
      <c r="CE36" s="76">
        <v>0</v>
      </c>
      <c r="CF36" s="76">
        <v>8.3889617577408497</v>
      </c>
      <c r="CG36" s="76">
        <v>1418.1564457152101</v>
      </c>
      <c r="CH36" s="76">
        <v>9.8223059949210008</v>
      </c>
      <c r="CI36" s="94"/>
      <c r="CJ36" s="96">
        <f t="shared" si="14"/>
        <v>1.8617963789591454</v>
      </c>
      <c r="CK36" s="69">
        <f t="shared" si="17"/>
        <v>-3.0764958080246865E-6</v>
      </c>
      <c r="CL36" s="69">
        <f t="shared" si="18"/>
        <v>-1.2214023371229525E-6</v>
      </c>
      <c r="CM36" s="69">
        <f t="shared" si="19"/>
        <v>-2.5456415651956485E-8</v>
      </c>
      <c r="CN36" s="69">
        <f t="shared" si="20"/>
        <v>2.562965474899913E-5</v>
      </c>
      <c r="CO36" s="69">
        <f t="shared" si="21"/>
        <v>-6.0957352743300802E-5</v>
      </c>
      <c r="CP36" s="69">
        <f t="shared" si="22"/>
        <v>-3.8784973838582076E-6</v>
      </c>
      <c r="CQ36" s="69">
        <f t="shared" si="23"/>
        <v>-1.7848385343879096E-6</v>
      </c>
      <c r="CR36" s="62">
        <f t="shared" si="24"/>
        <v>-0.69987044391816122</v>
      </c>
      <c r="CS36" s="62">
        <f t="shared" si="25"/>
        <v>3.2943529646315617</v>
      </c>
      <c r="CT36" s="69">
        <f t="shared" si="26"/>
        <v>0</v>
      </c>
      <c r="CU36" s="62">
        <f t="shared" si="27"/>
        <v>-0.46587478228611939</v>
      </c>
      <c r="CV36" s="69">
        <f t="shared" si="28"/>
        <v>-3.9218844777279591E-7</v>
      </c>
      <c r="CW36" s="62">
        <f t="shared" si="29"/>
        <v>-0.94974279321924393</v>
      </c>
      <c r="CX36" s="69">
        <f t="shared" si="15"/>
        <v>1.2255539504486759E-6</v>
      </c>
      <c r="CY36" s="69">
        <f t="shared" si="16"/>
        <v>-4.5079151051071299E-6</v>
      </c>
      <c r="CZ36" s="62">
        <f t="shared" si="30"/>
        <v>-0.97781689064621113</v>
      </c>
    </row>
    <row r="37" spans="1:104">
      <c r="A37" s="94" t="s">
        <v>201</v>
      </c>
      <c r="B37" s="76">
        <v>37447.118844999997</v>
      </c>
      <c r="C37" s="76">
        <v>0.17024</v>
      </c>
      <c r="D37" s="76">
        <v>54407.683545</v>
      </c>
      <c r="E37" s="76">
        <v>1503.7783565</v>
      </c>
      <c r="F37" s="76">
        <v>1484.9191527</v>
      </c>
      <c r="G37" s="76">
        <v>861.08196179000004</v>
      </c>
      <c r="H37" s="76">
        <v>36903.020188000002</v>
      </c>
      <c r="I37" s="72">
        <v>511.64924389999999</v>
      </c>
      <c r="J37" s="72">
        <v>224.96335837000001</v>
      </c>
      <c r="K37" s="76"/>
      <c r="L37" s="72">
        <v>2322.053539</v>
      </c>
      <c r="M37" s="76"/>
      <c r="N37" s="72">
        <v>217.85559663000001</v>
      </c>
      <c r="O37" s="76">
        <v>382.43226820000001</v>
      </c>
      <c r="P37" s="76">
        <v>108.83622321</v>
      </c>
      <c r="Q37" s="72">
        <v>5.6749491276999997</v>
      </c>
      <c r="R37" s="76"/>
      <c r="S37" s="94" t="s">
        <v>201</v>
      </c>
      <c r="T37" s="76">
        <v>3.5427428453468697E-2</v>
      </c>
      <c r="U37" s="76">
        <v>0.46093499861592702</v>
      </c>
      <c r="V37" s="76">
        <v>382.43154508684302</v>
      </c>
      <c r="W37" s="76">
        <v>98.965414089777695</v>
      </c>
      <c r="X37" s="76">
        <v>98.962799637395904</v>
      </c>
      <c r="Y37" s="76">
        <v>16.6386903556457</v>
      </c>
      <c r="Z37" s="76">
        <v>1.6983784454489399E-2</v>
      </c>
      <c r="AA37" s="76">
        <v>278.90562093208001</v>
      </c>
      <c r="AB37" s="76">
        <v>108.835889351045</v>
      </c>
      <c r="AC37" s="76">
        <v>140536.44182830901</v>
      </c>
      <c r="AD37" s="76">
        <v>0</v>
      </c>
      <c r="AE37" s="76">
        <v>37446.951360703701</v>
      </c>
      <c r="AF37" s="76">
        <v>923.89619230028995</v>
      </c>
      <c r="AG37" s="76">
        <v>25113.645794801101</v>
      </c>
      <c r="AH37" s="76">
        <v>556.23124075216595</v>
      </c>
      <c r="AI37" s="76">
        <v>4.9856564269726</v>
      </c>
      <c r="AJ37" s="76">
        <v>2.03820724584842E-2</v>
      </c>
      <c r="AK37" s="76">
        <v>1571.06503532126</v>
      </c>
      <c r="AL37" s="76">
        <v>1571.06503532126</v>
      </c>
      <c r="AM37" s="76">
        <v>0</v>
      </c>
      <c r="AN37" s="76">
        <v>0</v>
      </c>
      <c r="AO37" s="76">
        <v>541.49223359788698</v>
      </c>
      <c r="AP37" s="76">
        <v>0.403812514315607</v>
      </c>
      <c r="AQ37" s="76">
        <v>1.28464057165775</v>
      </c>
      <c r="AR37" s="76">
        <v>4.6541505157161801E-2</v>
      </c>
      <c r="AS37" s="76">
        <v>8.0182209463654992</v>
      </c>
      <c r="AT37" s="76">
        <v>8.7436740749458897E-3</v>
      </c>
      <c r="AU37" s="76">
        <v>0.17023862607957499</v>
      </c>
      <c r="AV37" s="76">
        <v>0</v>
      </c>
      <c r="AW37" s="76">
        <v>62018.118099836298</v>
      </c>
      <c r="AX37" s="76">
        <v>48966.790708201697</v>
      </c>
      <c r="AY37" s="76">
        <v>5440.7543011469497</v>
      </c>
      <c r="AZ37" s="76">
        <v>54407.5450093486</v>
      </c>
      <c r="BA37" s="76">
        <v>1.07933600528315E-3</v>
      </c>
      <c r="BB37" s="76">
        <v>1698.2325719038199</v>
      </c>
      <c r="BC37" s="76">
        <v>11.5374082477113</v>
      </c>
      <c r="BD37" s="76">
        <v>19122.041049788499</v>
      </c>
      <c r="BE37" s="76">
        <v>15.1800718360643</v>
      </c>
      <c r="BF37" s="76">
        <v>39.388327825085199</v>
      </c>
      <c r="BG37" s="76">
        <v>102.88319457883399</v>
      </c>
      <c r="BH37" s="76">
        <v>22.386711740493901</v>
      </c>
      <c r="BI37" s="76">
        <v>1.32352093619272</v>
      </c>
      <c r="BJ37" s="76">
        <v>5.3034950981332303</v>
      </c>
      <c r="BK37" s="76">
        <v>1503.87565035171</v>
      </c>
      <c r="BL37" s="76">
        <v>1485.0164377440301</v>
      </c>
      <c r="BM37" s="76">
        <v>18.859212607682</v>
      </c>
      <c r="BN37" s="76">
        <v>1.72293080187612E-2</v>
      </c>
      <c r="BO37" s="76">
        <v>5.41351951928222E-3</v>
      </c>
      <c r="BP37" s="76">
        <v>106.27987434205799</v>
      </c>
      <c r="BQ37" s="76">
        <v>2.0535101131522199E-2</v>
      </c>
      <c r="BR37" s="76">
        <v>258.71328458362899</v>
      </c>
      <c r="BS37" s="76">
        <v>63.603398407160498</v>
      </c>
      <c r="BT37" s="76">
        <v>34.238310986182498</v>
      </c>
      <c r="BU37" s="76">
        <v>646.96466871696396</v>
      </c>
      <c r="BV37" s="76">
        <v>11311.9888819886</v>
      </c>
      <c r="BW37" s="76">
        <v>35.629380115963102</v>
      </c>
      <c r="BX37" s="76">
        <v>141.058020483142</v>
      </c>
      <c r="BY37" s="76">
        <v>0.48359191775056098</v>
      </c>
      <c r="BZ37" s="76">
        <v>861.080519844572</v>
      </c>
      <c r="CA37" s="76">
        <v>493.84848172537897</v>
      </c>
      <c r="CB37" s="76">
        <v>0</v>
      </c>
      <c r="CC37" s="76">
        <v>1.5081513394773999E-2</v>
      </c>
      <c r="CD37" s="76">
        <v>346.42136759978598</v>
      </c>
      <c r="CE37" s="76">
        <v>0</v>
      </c>
      <c r="CF37" s="76">
        <v>199.86603248672</v>
      </c>
      <c r="CG37" s="76">
        <v>36902.936467203399</v>
      </c>
      <c r="CH37" s="76">
        <v>255.98537021001701</v>
      </c>
      <c r="CI37" s="94"/>
      <c r="CJ37" s="96">
        <f t="shared" si="14"/>
        <v>1.6805740690839988</v>
      </c>
      <c r="CK37" s="69">
        <f t="shared" si="17"/>
        <v>-4.4725549378004966E-6</v>
      </c>
      <c r="CL37" s="69">
        <f t="shared" si="18"/>
        <v>-8.0704912183560988E-6</v>
      </c>
      <c r="CM37" s="69">
        <f t="shared" si="19"/>
        <v>-2.5462516022315141E-6</v>
      </c>
      <c r="CN37" s="69">
        <f t="shared" si="20"/>
        <v>6.4699595714650743E-5</v>
      </c>
      <c r="CO37" s="69">
        <f t="shared" si="21"/>
        <v>6.5515380991057644E-5</v>
      </c>
      <c r="CP37" s="69">
        <f t="shared" si="22"/>
        <v>-1.6745739569830823E-6</v>
      </c>
      <c r="CQ37" s="69">
        <f t="shared" si="23"/>
        <v>-2.2686705905584944E-6</v>
      </c>
      <c r="CR37" s="62">
        <f t="shared" si="24"/>
        <v>-0.80658077615230905</v>
      </c>
      <c r="CS37" s="62">
        <f t="shared" si="25"/>
        <v>0.23978243813981698</v>
      </c>
      <c r="CT37" s="69">
        <f t="shared" si="26"/>
        <v>0</v>
      </c>
      <c r="CU37" s="62">
        <f t="shared" si="27"/>
        <v>-0.32341567111417924</v>
      </c>
      <c r="CV37" s="69">
        <f t="shared" si="28"/>
        <v>0</v>
      </c>
      <c r="CW37" s="62">
        <f t="shared" si="29"/>
        <v>-0.96319479017110854</v>
      </c>
      <c r="CX37" s="69">
        <f t="shared" si="15"/>
        <v>-1.8908267348811658E-6</v>
      </c>
      <c r="CY37" s="69">
        <f t="shared" si="16"/>
        <v>-3.0675352851817985E-6</v>
      </c>
      <c r="CZ37" s="62">
        <f t="shared" si="30"/>
        <v>-0.9984592506684743</v>
      </c>
    </row>
    <row r="38" spans="1:104">
      <c r="A38" s="94" t="s">
        <v>202</v>
      </c>
      <c r="B38" s="76">
        <v>401.49088</v>
      </c>
      <c r="C38" s="76"/>
      <c r="D38" s="76">
        <v>766.27936</v>
      </c>
      <c r="E38" s="76">
        <v>27.674416000000001</v>
      </c>
      <c r="F38" s="76">
        <v>27.604416000000001</v>
      </c>
      <c r="G38" s="76">
        <v>17.066183680000002</v>
      </c>
      <c r="H38" s="76">
        <v>64.843363199999999</v>
      </c>
      <c r="I38" s="72">
        <v>9.5072904200000002E-2</v>
      </c>
      <c r="J38" s="72">
        <v>2.85219125E-2</v>
      </c>
      <c r="K38" s="76"/>
      <c r="L38" s="72">
        <v>1.6875446641</v>
      </c>
      <c r="M38" s="76"/>
      <c r="N38" s="72"/>
      <c r="O38" s="76">
        <v>1.52116318E-2</v>
      </c>
      <c r="P38" s="76">
        <v>6.0097820000000002E-4</v>
      </c>
      <c r="Q38" s="72">
        <v>3.0897729000000001E-3</v>
      </c>
      <c r="R38" s="76"/>
      <c r="S38" s="94" t="s">
        <v>202</v>
      </c>
      <c r="T38" s="76">
        <v>0</v>
      </c>
      <c r="U38" s="76">
        <v>9.9733381592508105E-3</v>
      </c>
      <c r="V38" s="76">
        <v>1.51839570352496E-2</v>
      </c>
      <c r="W38" s="76">
        <v>0.19412660506979201</v>
      </c>
      <c r="X38" s="76">
        <v>0.19412660506979201</v>
      </c>
      <c r="Y38" s="76">
        <v>7.7714401106169104E-2</v>
      </c>
      <c r="Z38" s="76">
        <v>5.26093889537416E-3</v>
      </c>
      <c r="AA38" s="76">
        <v>0.69227252097052006</v>
      </c>
      <c r="AB38" s="76">
        <v>5.9910526682253299E-4</v>
      </c>
      <c r="AC38" s="76">
        <v>494.08748512420198</v>
      </c>
      <c r="AD38" s="76">
        <v>0</v>
      </c>
      <c r="AE38" s="76">
        <v>400.89465046269402</v>
      </c>
      <c r="AF38" s="76">
        <v>3.9766572151341801</v>
      </c>
      <c r="AG38" s="76">
        <v>88.078020269349196</v>
      </c>
      <c r="AH38" s="76">
        <v>2.0153940732551798</v>
      </c>
      <c r="AI38" s="76">
        <v>4.05367490004792E-3</v>
      </c>
      <c r="AJ38" s="76">
        <v>0</v>
      </c>
      <c r="AK38" s="76">
        <v>10.077177288268601</v>
      </c>
      <c r="AL38" s="76">
        <v>10.077177288268601</v>
      </c>
      <c r="AM38" s="76">
        <v>0</v>
      </c>
      <c r="AN38" s="76">
        <v>0</v>
      </c>
      <c r="AO38" s="76">
        <v>1.97586566779654</v>
      </c>
      <c r="AP38" s="76">
        <v>2.7181700335653599E-3</v>
      </c>
      <c r="AQ38" s="76">
        <v>0.13095751498029501</v>
      </c>
      <c r="AR38" s="76">
        <v>6.3242075431140898E-4</v>
      </c>
      <c r="AS38" s="76">
        <v>0.147212501606617</v>
      </c>
      <c r="AT38" s="76">
        <v>3.5040842809074099E-3</v>
      </c>
      <c r="AU38" s="76">
        <v>0</v>
      </c>
      <c r="AV38" s="76">
        <v>0</v>
      </c>
      <c r="AW38" s="76">
        <v>152.767803039071</v>
      </c>
      <c r="AX38" s="76">
        <v>688.52615530459502</v>
      </c>
      <c r="AY38" s="76">
        <v>76.502966682650197</v>
      </c>
      <c r="AZ38" s="76">
        <v>765.02912198724596</v>
      </c>
      <c r="BA38" s="76">
        <v>9.8423064645027407E-7</v>
      </c>
      <c r="BB38" s="76">
        <v>7.6044246504296096</v>
      </c>
      <c r="BC38" s="76">
        <v>0.142601373479499</v>
      </c>
      <c r="BD38" s="76">
        <v>17.933278953785599</v>
      </c>
      <c r="BE38" s="76">
        <v>0.19754928708036401</v>
      </c>
      <c r="BF38" s="76">
        <v>0.49918312692560002</v>
      </c>
      <c r="BG38" s="76">
        <v>8.0998256144005794</v>
      </c>
      <c r="BH38" s="76">
        <v>0.28758818543075498</v>
      </c>
      <c r="BI38" s="76">
        <v>1.4784112391629E-3</v>
      </c>
      <c r="BJ38" s="76">
        <v>6.6832498112292402E-2</v>
      </c>
      <c r="BK38" s="76">
        <v>27.643769106191101</v>
      </c>
      <c r="BL38" s="76">
        <v>27.573769381768798</v>
      </c>
      <c r="BM38" s="76">
        <v>6.9999724422251705E-2</v>
      </c>
      <c r="BN38" s="76">
        <v>0</v>
      </c>
      <c r="BO38" s="76">
        <v>3.3599706785275498E-4</v>
      </c>
      <c r="BP38" s="76">
        <v>0.90908186092141796</v>
      </c>
      <c r="BQ38" s="76">
        <v>2.6880167771733401E-3</v>
      </c>
      <c r="BR38" s="76">
        <v>3.81589978890745</v>
      </c>
      <c r="BS38" s="76">
        <v>0.80261623924557701</v>
      </c>
      <c r="BT38" s="76">
        <v>0.44658828794567701</v>
      </c>
      <c r="BU38" s="76">
        <v>10.1225210954766</v>
      </c>
      <c r="BV38" s="76">
        <v>18.3146276670094</v>
      </c>
      <c r="BW38" s="76">
        <v>0.44242554385268601</v>
      </c>
      <c r="BX38" s="76">
        <v>1.7359584979910401</v>
      </c>
      <c r="BY38" s="76">
        <v>5.9555691507245196E-4</v>
      </c>
      <c r="BZ38" s="76">
        <v>17.053456218962999</v>
      </c>
      <c r="CA38" s="76">
        <v>0.55016593944952896</v>
      </c>
      <c r="CB38" s="76">
        <v>0</v>
      </c>
      <c r="CC38" s="76">
        <v>0.30841007281425697</v>
      </c>
      <c r="CD38" s="76">
        <v>0.36983785011348203</v>
      </c>
      <c r="CE38" s="76">
        <v>1.27064660129961E-3</v>
      </c>
      <c r="CF38" s="76">
        <v>0.16589549785545299</v>
      </c>
      <c r="CG38" s="76">
        <v>64.676647541570702</v>
      </c>
      <c r="CH38" s="76">
        <v>0.66683605889647501</v>
      </c>
      <c r="CI38" s="94"/>
      <c r="CJ38" s="96">
        <f t="shared" si="14"/>
        <v>2.3620241438902658</v>
      </c>
      <c r="CK38" s="69">
        <f t="shared" si="17"/>
        <v>-1.4850388066249161E-3</v>
      </c>
      <c r="CL38" s="69">
        <f t="shared" si="18"/>
        <v>0</v>
      </c>
      <c r="CM38" s="69">
        <f t="shared" si="19"/>
        <v>-1.6315694745504291E-3</v>
      </c>
      <c r="CN38" s="69">
        <f t="shared" si="20"/>
        <v>-1.1074088721113296E-3</v>
      </c>
      <c r="CO38" s="69">
        <f t="shared" si="21"/>
        <v>-1.1102070853881562E-3</v>
      </c>
      <c r="CP38" s="69">
        <f t="shared" si="22"/>
        <v>-7.4577077544979778E-4</v>
      </c>
      <c r="CQ38" s="69">
        <f t="shared" si="23"/>
        <v>-2.5710519967184061E-3</v>
      </c>
      <c r="CR38" s="62">
        <f t="shared" si="24"/>
        <v>1.0418709905128996</v>
      </c>
      <c r="CS38" s="62">
        <f t="shared" si="25"/>
        <v>23.271602437968355</v>
      </c>
      <c r="CT38" s="69">
        <f t="shared" si="26"/>
        <v>0</v>
      </c>
      <c r="CU38" s="62">
        <f t="shared" si="27"/>
        <v>4.9715025638405557</v>
      </c>
      <c r="CV38" s="69">
        <f t="shared" si="28"/>
        <v>0</v>
      </c>
      <c r="CW38" s="62">
        <f t="shared" si="29"/>
        <v>1.47212501606617E+49</v>
      </c>
      <c r="CX38" s="69">
        <f t="shared" si="15"/>
        <v>-1.8193159757127608E-3</v>
      </c>
      <c r="CY38" s="69">
        <f t="shared" si="16"/>
        <v>-3.1164744036755966E-3</v>
      </c>
      <c r="CZ38" s="62">
        <f t="shared" si="30"/>
        <v>0.13409120809733618</v>
      </c>
    </row>
    <row r="39" spans="1:104">
      <c r="A39" s="94" t="s">
        <v>331</v>
      </c>
      <c r="B39" s="76">
        <v>2130.0268689</v>
      </c>
      <c r="C39" s="76">
        <v>6.7597240000000003</v>
      </c>
      <c r="D39" s="76">
        <v>5125.1482930000002</v>
      </c>
      <c r="E39" s="76">
        <v>281.10630766000003</v>
      </c>
      <c r="F39" s="76">
        <v>231.12825373999999</v>
      </c>
      <c r="G39" s="76">
        <v>45.277677367000003</v>
      </c>
      <c r="H39" s="76">
        <v>1057.0110832</v>
      </c>
      <c r="I39" s="72">
        <v>31.157624242000001</v>
      </c>
      <c r="J39" s="72">
        <v>7.9335984665000003</v>
      </c>
      <c r="K39" s="76"/>
      <c r="L39" s="72">
        <v>290.71200985000002</v>
      </c>
      <c r="M39" s="76">
        <v>0.59499999999999997</v>
      </c>
      <c r="N39" s="72">
        <v>9.5642881753999998</v>
      </c>
      <c r="O39" s="76">
        <v>25.661248132000001</v>
      </c>
      <c r="P39" s="76">
        <v>0.81238846610000004</v>
      </c>
      <c r="Q39" s="72">
        <v>0.1610582528</v>
      </c>
      <c r="R39" s="76"/>
      <c r="S39" s="94" t="s">
        <v>331</v>
      </c>
      <c r="T39" s="76">
        <v>5.6089838300853997E-2</v>
      </c>
      <c r="U39" s="76">
        <v>1.92482715819308</v>
      </c>
      <c r="V39" s="76">
        <v>25.6608120993074</v>
      </c>
      <c r="W39" s="76">
        <v>2.4876937463836102</v>
      </c>
      <c r="X39" s="76">
        <v>2.4836206534327898</v>
      </c>
      <c r="Y39" s="76">
        <v>1.1022500888492099</v>
      </c>
      <c r="Z39" s="76">
        <v>2.6887738934362901E-2</v>
      </c>
      <c r="AA39" s="76">
        <v>21.690785598760101</v>
      </c>
      <c r="AB39" s="76">
        <v>0.81240253662433703</v>
      </c>
      <c r="AC39" s="76">
        <v>6818.9696934041303</v>
      </c>
      <c r="AD39" s="76">
        <v>0</v>
      </c>
      <c r="AE39" s="76">
        <v>2129.8584034744799</v>
      </c>
      <c r="AF39" s="76">
        <v>51.051560707141</v>
      </c>
      <c r="AG39" s="76">
        <v>1193.3799870923101</v>
      </c>
      <c r="AH39" s="76">
        <v>25.8794952228771</v>
      </c>
      <c r="AI39" s="76">
        <v>0.15487744275180801</v>
      </c>
      <c r="AJ39" s="76">
        <v>3.2268297280874103E-2</v>
      </c>
      <c r="AK39" s="76">
        <v>162.48213889083701</v>
      </c>
      <c r="AL39" s="76">
        <v>162.48213889083701</v>
      </c>
      <c r="AM39" s="76">
        <v>0.59499266852957</v>
      </c>
      <c r="AN39" s="76">
        <v>0</v>
      </c>
      <c r="AO39" s="76">
        <v>25.3397170936191</v>
      </c>
      <c r="AP39" s="76">
        <v>3.09428495867765E-2</v>
      </c>
      <c r="AQ39" s="76">
        <v>1.3003254265463</v>
      </c>
      <c r="AR39" s="76">
        <v>0.14909452631602099</v>
      </c>
      <c r="AS39" s="76">
        <v>1.0146659382016801</v>
      </c>
      <c r="AT39" s="76">
        <v>1.38286017472552E-2</v>
      </c>
      <c r="AU39" s="76">
        <v>6.7596484067748301</v>
      </c>
      <c r="AV39" s="76">
        <v>0</v>
      </c>
      <c r="AW39" s="76">
        <v>2252.6608440395198</v>
      </c>
      <c r="AX39" s="76">
        <v>4612.3403354751099</v>
      </c>
      <c r="AY39" s="76">
        <v>512.48142114960001</v>
      </c>
      <c r="AZ39" s="76">
        <v>5124.8217566247104</v>
      </c>
      <c r="BA39" s="76">
        <v>2.2930240236555799E-4</v>
      </c>
      <c r="BB39" s="76">
        <v>101.028316297177</v>
      </c>
      <c r="BC39" s="76">
        <v>1.87990591232218</v>
      </c>
      <c r="BD39" s="76">
        <v>340.02202227925</v>
      </c>
      <c r="BE39" s="76">
        <v>2.5198691338591299</v>
      </c>
      <c r="BF39" s="76">
        <v>6.5154339789568798</v>
      </c>
      <c r="BG39" s="76">
        <v>15.793929573130001</v>
      </c>
      <c r="BH39" s="76">
        <v>3.6890651092665698</v>
      </c>
      <c r="BI39" s="76">
        <v>1.30560470025408E-4</v>
      </c>
      <c r="BJ39" s="76">
        <v>0.87187932849969896</v>
      </c>
      <c r="BK39" s="76">
        <v>281.31336934994602</v>
      </c>
      <c r="BL39" s="76">
        <v>231.13542558985301</v>
      </c>
      <c r="BM39" s="76">
        <v>50.177943760092901</v>
      </c>
      <c r="BN39" s="76">
        <v>1.01241698220318E-3</v>
      </c>
      <c r="BO39" s="76">
        <v>1.33698749428176E-4</v>
      </c>
      <c r="BP39" s="76">
        <v>7.1818061370613497</v>
      </c>
      <c r="BQ39" s="76">
        <v>4.4310091106003501E-4</v>
      </c>
      <c r="BR39" s="76">
        <v>42.3488191510001</v>
      </c>
      <c r="BS39" s="76">
        <v>10.5184159692345</v>
      </c>
      <c r="BT39" s="76">
        <v>5.6390593156853397</v>
      </c>
      <c r="BU39" s="76">
        <v>105.841594250345</v>
      </c>
      <c r="BV39" s="76">
        <v>289.52811313540201</v>
      </c>
      <c r="BW39" s="76">
        <v>5.8137953876552197</v>
      </c>
      <c r="BX39" s="76">
        <v>22.325837479235201</v>
      </c>
      <c r="BY39" s="76">
        <v>0.19429508648840099</v>
      </c>
      <c r="BZ39" s="76">
        <v>45.274034125696502</v>
      </c>
      <c r="CA39" s="76">
        <v>15.6771313027674</v>
      </c>
      <c r="CB39" s="76">
        <v>0</v>
      </c>
      <c r="CC39" s="76">
        <v>2.3876780494842799E-2</v>
      </c>
      <c r="CD39" s="76">
        <v>13.949605561622199</v>
      </c>
      <c r="CE39" s="76">
        <v>0</v>
      </c>
      <c r="CF39" s="76">
        <v>7.9069748237471602</v>
      </c>
      <c r="CG39" s="76">
        <v>1056.9719867943099</v>
      </c>
      <c r="CH39" s="76">
        <v>11.4048667315092</v>
      </c>
      <c r="CI39" s="94"/>
      <c r="CJ39" s="96">
        <f t="shared" si="14"/>
        <v>2.1312398740780392</v>
      </c>
      <c r="CK39" s="69">
        <f t="shared" si="17"/>
        <v>-7.9090751379594371E-5</v>
      </c>
      <c r="CL39" s="69">
        <f t="shared" si="18"/>
        <v>-1.1182886338280264E-5</v>
      </c>
      <c r="CM39" s="69">
        <f t="shared" si="19"/>
        <v>-6.371257115346727E-5</v>
      </c>
      <c r="CN39" s="69">
        <f t="shared" si="20"/>
        <v>7.3659567325123974E-4</v>
      </c>
      <c r="CO39" s="69">
        <f t="shared" si="21"/>
        <v>3.1029741007306002E-5</v>
      </c>
      <c r="CP39" s="69">
        <f t="shared" si="22"/>
        <v>-8.0464403550776177E-5</v>
      </c>
      <c r="CQ39" s="69">
        <f t="shared" si="23"/>
        <v>-3.6987697018017824E-5</v>
      </c>
      <c r="CR39" s="62">
        <f t="shared" si="24"/>
        <v>-0.92028850999220579</v>
      </c>
      <c r="CS39" s="62">
        <f t="shared" si="25"/>
        <v>1.734041266437983</v>
      </c>
      <c r="CT39" s="69">
        <f t="shared" si="26"/>
        <v>0</v>
      </c>
      <c r="CU39" s="62">
        <f t="shared" si="27"/>
        <v>-0.44108900428752962</v>
      </c>
      <c r="CV39" s="69">
        <f t="shared" si="28"/>
        <v>-1.2321799041969858E-5</v>
      </c>
      <c r="CW39" s="62">
        <f t="shared" si="29"/>
        <v>-0.89391098222955367</v>
      </c>
      <c r="CX39" s="69">
        <f t="shared" si="15"/>
        <v>-1.6991873908792212E-5</v>
      </c>
      <c r="CY39" s="69">
        <f t="shared" si="16"/>
        <v>1.7319945966913086E-5</v>
      </c>
      <c r="CZ39" s="62">
        <f t="shared" si="30"/>
        <v>-0.91413912974439515</v>
      </c>
    </row>
    <row r="40" spans="1:104">
      <c r="A40" s="94" t="s">
        <v>204</v>
      </c>
      <c r="B40" s="76">
        <v>57.727292800000001</v>
      </c>
      <c r="C40" s="76">
        <v>2.9904E-2</v>
      </c>
      <c r="D40" s="76">
        <v>57.491796600000001</v>
      </c>
      <c r="E40" s="76">
        <v>5.5906304000000002</v>
      </c>
      <c r="F40" s="76">
        <v>5.5904303999999998</v>
      </c>
      <c r="G40" s="76">
        <v>5.2694542000000002</v>
      </c>
      <c r="H40" s="76">
        <v>25.988322199999999</v>
      </c>
      <c r="I40" s="72">
        <v>0.9161645357</v>
      </c>
      <c r="J40" s="72">
        <v>0.25183101629999999</v>
      </c>
      <c r="K40" s="76"/>
      <c r="L40" s="72">
        <v>8.2361747379000008</v>
      </c>
      <c r="M40" s="76"/>
      <c r="N40" s="72">
        <v>0.24038180000000001</v>
      </c>
      <c r="O40" s="76">
        <v>0.78065944450000002</v>
      </c>
      <c r="P40" s="76">
        <v>7.9700999999999994E-2</v>
      </c>
      <c r="Q40" s="72">
        <v>1.4801323200000001E-2</v>
      </c>
      <c r="R40" s="76"/>
      <c r="S40" s="94" t="s">
        <v>204</v>
      </c>
      <c r="T40" s="76">
        <v>1.4296378870902701E-4</v>
      </c>
      <c r="U40" s="76">
        <v>2.8789017366909599E-4</v>
      </c>
      <c r="V40" s="76">
        <v>0.77822727526215696</v>
      </c>
      <c r="W40" s="76">
        <v>5.4627603423601699E-2</v>
      </c>
      <c r="X40" s="76">
        <v>5.4617153383620998E-2</v>
      </c>
      <c r="Y40" s="76">
        <v>2.2271236247292499E-2</v>
      </c>
      <c r="Z40" s="76">
        <v>6.8570895583591095E-5</v>
      </c>
      <c r="AA40" s="76">
        <v>0.22346378316995899</v>
      </c>
      <c r="AB40" s="76">
        <v>7.9452300622607303E-2</v>
      </c>
      <c r="AC40" s="76">
        <v>159.935563200008</v>
      </c>
      <c r="AD40" s="76">
        <v>0</v>
      </c>
      <c r="AE40" s="76">
        <v>57.562291263634201</v>
      </c>
      <c r="AF40" s="76">
        <v>1.1465677340795899</v>
      </c>
      <c r="AG40" s="76">
        <v>25.411174562079299</v>
      </c>
      <c r="AH40" s="76">
        <v>0.58198978338266005</v>
      </c>
      <c r="AI40" s="76">
        <v>2.6635257573703398E-4</v>
      </c>
      <c r="AJ40" s="76">
        <v>8.2256334981288307E-5</v>
      </c>
      <c r="AK40" s="76">
        <v>10.269907777311101</v>
      </c>
      <c r="AL40" s="76">
        <v>10.269907777311101</v>
      </c>
      <c r="AM40" s="76">
        <v>0</v>
      </c>
      <c r="AN40" s="76">
        <v>0</v>
      </c>
      <c r="AO40" s="76">
        <v>0.56745292971113703</v>
      </c>
      <c r="AP40" s="76">
        <v>7.8327585762551701E-5</v>
      </c>
      <c r="AQ40" s="76">
        <v>2.1936042499214698E-3</v>
      </c>
      <c r="AR40" s="76">
        <v>1.87847748805372E-4</v>
      </c>
      <c r="AS40" s="76">
        <v>2.9380619245247499E-4</v>
      </c>
      <c r="AT40" s="76">
        <v>3.5241960229170398E-5</v>
      </c>
      <c r="AU40" s="76">
        <v>2.9904049118978E-2</v>
      </c>
      <c r="AV40" s="76">
        <v>0</v>
      </c>
      <c r="AW40" s="76">
        <v>51.338399554666402</v>
      </c>
      <c r="AX40" s="76">
        <v>51.598427443134497</v>
      </c>
      <c r="AY40" s="76">
        <v>5.73316018232223</v>
      </c>
      <c r="AZ40" s="76">
        <v>57.331587625456699</v>
      </c>
      <c r="BA40" s="76">
        <v>5.8466358515627803E-7</v>
      </c>
      <c r="BB40" s="76">
        <v>2.1918232736431902</v>
      </c>
      <c r="BC40" s="76">
        <v>4.4582296885420099E-2</v>
      </c>
      <c r="BD40" s="76">
        <v>5.2410650437341797</v>
      </c>
      <c r="BE40" s="76">
        <v>6.0153342482514499E-2</v>
      </c>
      <c r="BF40" s="76">
        <v>0.157616263496419</v>
      </c>
      <c r="BG40" s="76">
        <v>0.38478883579424</v>
      </c>
      <c r="BH40" s="76">
        <v>8.9112771926343107E-2</v>
      </c>
      <c r="BI40" s="76">
        <v>0</v>
      </c>
      <c r="BJ40" s="76">
        <v>2.09804461052597E-2</v>
      </c>
      <c r="BK40" s="76">
        <v>5.5750550070304197</v>
      </c>
      <c r="BL40" s="76">
        <v>5.57485500207002</v>
      </c>
      <c r="BM40" s="76">
        <v>2.00004960399476E-4</v>
      </c>
      <c r="BN40" s="76">
        <v>0</v>
      </c>
      <c r="BO40" s="76">
        <v>0</v>
      </c>
      <c r="BP40" s="76">
        <v>0.16599058626410201</v>
      </c>
      <c r="BQ40" s="76">
        <v>0</v>
      </c>
      <c r="BR40" s="76">
        <v>1.02333239636898</v>
      </c>
      <c r="BS40" s="76">
        <v>0.25452514095801798</v>
      </c>
      <c r="BT40" s="76">
        <v>0.13645801021842299</v>
      </c>
      <c r="BU40" s="76">
        <v>2.5578266836422499</v>
      </c>
      <c r="BV40" s="76">
        <v>5.3049201171536398</v>
      </c>
      <c r="BW40" s="76">
        <v>0.139236660659071</v>
      </c>
      <c r="BX40" s="76">
        <v>0.54025154736906</v>
      </c>
      <c r="BY40" s="76">
        <v>1.98999101616538E-8</v>
      </c>
      <c r="BZ40" s="76">
        <v>5.2536628802283802</v>
      </c>
      <c r="CA40" s="76">
        <v>0.10687684854584199</v>
      </c>
      <c r="CB40" s="76">
        <v>0</v>
      </c>
      <c r="CC40" s="76">
        <v>6.0842281453066302E-5</v>
      </c>
      <c r="CD40" s="76">
        <v>0.112761480254854</v>
      </c>
      <c r="CE40" s="76">
        <v>0</v>
      </c>
      <c r="CF40" s="76">
        <v>2.38217852676136E-2</v>
      </c>
      <c r="CG40" s="76">
        <v>25.925518830227599</v>
      </c>
      <c r="CH40" s="76">
        <v>0.18427913293319401</v>
      </c>
      <c r="CI40" s="94"/>
      <c r="CJ40" s="96">
        <f t="shared" si="14"/>
        <v>1.9802265054309698</v>
      </c>
      <c r="CK40" s="69">
        <f t="shared" si="17"/>
        <v>-2.8582933368702843E-3</v>
      </c>
      <c r="CL40" s="69">
        <f t="shared" si="18"/>
        <v>1.6425554440729371E-6</v>
      </c>
      <c r="CM40" s="69">
        <f t="shared" si="19"/>
        <v>-2.7866405994921013E-3</v>
      </c>
      <c r="CN40" s="69">
        <f t="shared" si="20"/>
        <v>-2.7859815182167198E-3</v>
      </c>
      <c r="CO40" s="69">
        <f t="shared" si="21"/>
        <v>-2.7860820751797128E-3</v>
      </c>
      <c r="CP40" s="69">
        <f t="shared" si="22"/>
        <v>-2.9967657317564234E-3</v>
      </c>
      <c r="CQ40" s="69">
        <f t="shared" si="23"/>
        <v>-2.4165996284438852E-3</v>
      </c>
      <c r="CR40" s="62">
        <f t="shared" si="24"/>
        <v>-0.94038499499231276</v>
      </c>
      <c r="CS40" s="62">
        <f t="shared" si="25"/>
        <v>-0.11264392109766107</v>
      </c>
      <c r="CT40" s="69">
        <f t="shared" si="26"/>
        <v>0</v>
      </c>
      <c r="CU40" s="62">
        <f t="shared" si="27"/>
        <v>0.24692689314282887</v>
      </c>
      <c r="CV40" s="69">
        <f t="shared" si="28"/>
        <v>0</v>
      </c>
      <c r="CW40" s="62">
        <f t="shared" si="29"/>
        <v>-0.99877775192442819</v>
      </c>
      <c r="CX40" s="69">
        <f t="shared" si="15"/>
        <v>-3.1155316892384852E-3</v>
      </c>
      <c r="CY40" s="69">
        <f t="shared" si="16"/>
        <v>-3.1204047300873458E-3</v>
      </c>
      <c r="CZ40" s="62">
        <f t="shared" si="30"/>
        <v>-0.99761899934533083</v>
      </c>
    </row>
    <row r="41" spans="1:104">
      <c r="A41" s="94" t="s">
        <v>205</v>
      </c>
      <c r="B41" s="76">
        <v>140.23169874999999</v>
      </c>
      <c r="C41" s="76">
        <v>6.9094253800000005E-2</v>
      </c>
      <c r="D41" s="76">
        <v>499.09284456</v>
      </c>
      <c r="E41" s="76">
        <v>30.488669553000001</v>
      </c>
      <c r="F41" s="76">
        <v>18.070707889000001</v>
      </c>
      <c r="G41" s="76">
        <v>2.1998577819</v>
      </c>
      <c r="H41" s="76">
        <v>153.37555469</v>
      </c>
      <c r="I41" s="72">
        <v>3.9506415026999999</v>
      </c>
      <c r="J41" s="72">
        <v>0.98711573949999998</v>
      </c>
      <c r="K41" s="76"/>
      <c r="L41" s="72">
        <v>28.103519276</v>
      </c>
      <c r="M41" s="76"/>
      <c r="N41" s="72">
        <v>1.33182142</v>
      </c>
      <c r="O41" s="76">
        <v>4.1780315287000001</v>
      </c>
      <c r="P41" s="76">
        <v>0.4396013667</v>
      </c>
      <c r="Q41" s="72">
        <v>4.9540733099999998E-2</v>
      </c>
      <c r="R41" s="76"/>
      <c r="S41" s="94" t="s">
        <v>205</v>
      </c>
      <c r="T41" s="76">
        <v>2.1081662085903001E-2</v>
      </c>
      <c r="U41" s="76">
        <v>6.3784731895203603E-2</v>
      </c>
      <c r="V41" s="76">
        <v>4.1780599920050303</v>
      </c>
      <c r="W41" s="76">
        <v>0.161048408900062</v>
      </c>
      <c r="X41" s="76">
        <v>0.159517385779507</v>
      </c>
      <c r="Y41" s="76">
        <v>0.102357062700441</v>
      </c>
      <c r="Z41" s="76">
        <v>1.0110233165782001E-2</v>
      </c>
      <c r="AA41" s="76">
        <v>5.7441942594906799</v>
      </c>
      <c r="AB41" s="76">
        <v>0.439593739002686</v>
      </c>
      <c r="AC41" s="76">
        <v>465.10170484649399</v>
      </c>
      <c r="AD41" s="76">
        <v>0</v>
      </c>
      <c r="AE41" s="76">
        <v>140.23175299856101</v>
      </c>
      <c r="AF41" s="76">
        <v>3.0007160063771501</v>
      </c>
      <c r="AG41" s="76">
        <v>81.767520642768901</v>
      </c>
      <c r="AH41" s="76">
        <v>1.4679844495093199</v>
      </c>
      <c r="AI41" s="76">
        <v>3.9278015290089598E-2</v>
      </c>
      <c r="AJ41" s="76">
        <v>1.2128994730540001E-2</v>
      </c>
      <c r="AK41" s="76">
        <v>9.5629200134629606</v>
      </c>
      <c r="AL41" s="76">
        <v>9.5629200134629606</v>
      </c>
      <c r="AM41" s="76">
        <v>0</v>
      </c>
      <c r="AN41" s="76">
        <v>0</v>
      </c>
      <c r="AO41" s="76">
        <v>1.45624639665151</v>
      </c>
      <c r="AP41" s="76">
        <v>1.15515648882587E-2</v>
      </c>
      <c r="AQ41" s="76">
        <v>0.35542418853480201</v>
      </c>
      <c r="AR41" s="76">
        <v>2.85847455535529E-2</v>
      </c>
      <c r="AS41" s="76">
        <v>5.3911180234130801E-2</v>
      </c>
      <c r="AT41" s="76">
        <v>5.19867903521059E-3</v>
      </c>
      <c r="AU41" s="76">
        <v>6.9094029365565204E-2</v>
      </c>
      <c r="AV41" s="76">
        <v>0</v>
      </c>
      <c r="AW41" s="76">
        <v>235.342921565061</v>
      </c>
      <c r="AX41" s="76">
        <v>449.18487840958397</v>
      </c>
      <c r="AY41" s="76">
        <v>49.9087193159056</v>
      </c>
      <c r="AZ41" s="76">
        <v>499.09359772548999</v>
      </c>
      <c r="BA41" s="76">
        <v>8.6204682151380294E-5</v>
      </c>
      <c r="BB41" s="76">
        <v>8.5254122243671606</v>
      </c>
      <c r="BC41" s="76">
        <v>0.14462825553773401</v>
      </c>
      <c r="BD41" s="76">
        <v>70.285711633790001</v>
      </c>
      <c r="BE41" s="76">
        <v>0.195131868141559</v>
      </c>
      <c r="BF41" s="76">
        <v>0.511327358697509</v>
      </c>
      <c r="BG41" s="76">
        <v>1.2382091876519099</v>
      </c>
      <c r="BH41" s="76">
        <v>0.289082419241942</v>
      </c>
      <c r="BI41" s="76">
        <v>0</v>
      </c>
      <c r="BJ41" s="76">
        <v>6.8059216146651502E-2</v>
      </c>
      <c r="BK41" s="76">
        <v>30.489940448395501</v>
      </c>
      <c r="BL41" s="76">
        <v>18.071994164010199</v>
      </c>
      <c r="BM41" s="76">
        <v>12.4179462843852</v>
      </c>
      <c r="BN41" s="76">
        <v>0</v>
      </c>
      <c r="BO41" s="76">
        <v>0</v>
      </c>
      <c r="BP41" s="76">
        <v>0.538416451881366</v>
      </c>
      <c r="BQ41" s="76">
        <v>0</v>
      </c>
      <c r="BR41" s="76">
        <v>3.3191557171911001</v>
      </c>
      <c r="BS41" s="76">
        <v>0.82568604959297198</v>
      </c>
      <c r="BT41" s="76">
        <v>0.44265882482624702</v>
      </c>
      <c r="BU41" s="76">
        <v>8.2953873090934902</v>
      </c>
      <c r="BV41" s="76">
        <v>35.048300247645102</v>
      </c>
      <c r="BW41" s="76">
        <v>0.45169187442472902</v>
      </c>
      <c r="BX41" s="76">
        <v>1.7525596192617701</v>
      </c>
      <c r="BY41" s="76">
        <v>1.23212795626029E-8</v>
      </c>
      <c r="BZ41" s="76">
        <v>2.1998558230129399</v>
      </c>
      <c r="CA41" s="76">
        <v>14.7276530515964</v>
      </c>
      <c r="CB41" s="76">
        <v>0</v>
      </c>
      <c r="CC41" s="76">
        <v>8.9754423973831196E-3</v>
      </c>
      <c r="CD41" s="76">
        <v>8.1203703114701007</v>
      </c>
      <c r="CE41" s="76">
        <v>0</v>
      </c>
      <c r="CF41" s="76">
        <v>6.9419802325369497</v>
      </c>
      <c r="CG41" s="76">
        <v>153.37552935729801</v>
      </c>
      <c r="CH41" s="76">
        <v>2.30133551075222</v>
      </c>
      <c r="CI41" s="94"/>
      <c r="CJ41" s="96">
        <f t="shared" si="14"/>
        <v>1.5344228805679605</v>
      </c>
      <c r="CK41" s="69">
        <f t="shared" si="17"/>
        <v>3.8684948907810337E-7</v>
      </c>
      <c r="CL41" s="69">
        <f t="shared" si="18"/>
        <v>-3.2482358873190552E-6</v>
      </c>
      <c r="CM41" s="69">
        <f t="shared" si="19"/>
        <v>1.5090689000884321E-6</v>
      </c>
      <c r="CN41" s="69">
        <f t="shared" si="20"/>
        <v>4.1684186753068619E-5</v>
      </c>
      <c r="CO41" s="69">
        <f t="shared" si="21"/>
        <v>7.1180111930260856E-5</v>
      </c>
      <c r="CP41" s="69">
        <f t="shared" si="22"/>
        <v>-8.9046077261607299E-7</v>
      </c>
      <c r="CQ41" s="69">
        <f t="shared" si="23"/>
        <v>-1.6516779382468526E-7</v>
      </c>
      <c r="CR41" s="62">
        <f t="shared" si="24"/>
        <v>-0.95962240925417108</v>
      </c>
      <c r="CS41" s="62">
        <f t="shared" si="25"/>
        <v>4.8191699611640928</v>
      </c>
      <c r="CT41" s="69">
        <f t="shared" si="26"/>
        <v>0</v>
      </c>
      <c r="CU41" s="62">
        <f t="shared" si="27"/>
        <v>-0.65972517820465437</v>
      </c>
      <c r="CV41" s="69">
        <f t="shared" si="28"/>
        <v>0</v>
      </c>
      <c r="CW41" s="62">
        <f t="shared" si="29"/>
        <v>-0.95952071394516936</v>
      </c>
      <c r="CX41" s="69">
        <f t="shared" si="15"/>
        <v>6.8126113541114891E-6</v>
      </c>
      <c r="CY41" s="69">
        <f t="shared" si="16"/>
        <v>-1.7351395814016641E-5</v>
      </c>
      <c r="CZ41" s="62">
        <f t="shared" si="30"/>
        <v>-0.89506253319431417</v>
      </c>
    </row>
    <row r="42" spans="1:104">
      <c r="A42" s="94" t="s">
        <v>206</v>
      </c>
      <c r="B42" s="76">
        <v>89.488</v>
      </c>
      <c r="C42" s="76"/>
      <c r="D42" s="76">
        <v>457.78879999999998</v>
      </c>
      <c r="E42" s="76">
        <v>158.09247999999999</v>
      </c>
      <c r="F42" s="76">
        <v>158.04768000000001</v>
      </c>
      <c r="G42" s="76">
        <v>1.4336</v>
      </c>
      <c r="H42" s="76">
        <v>12.263999999999999</v>
      </c>
      <c r="I42" s="72">
        <v>0.1006932326</v>
      </c>
      <c r="J42" s="72">
        <v>3.0208075500000001E-2</v>
      </c>
      <c r="K42" s="76"/>
      <c r="L42" s="72">
        <v>1.7873064652999999</v>
      </c>
      <c r="M42" s="76"/>
      <c r="N42" s="72"/>
      <c r="O42" s="76">
        <v>1.61108326E-2</v>
      </c>
      <c r="P42" s="76"/>
      <c r="Q42" s="72">
        <v>3.2722815999999999E-3</v>
      </c>
      <c r="R42" s="76"/>
      <c r="S42" s="94" t="s">
        <v>206</v>
      </c>
      <c r="T42" s="76">
        <v>0</v>
      </c>
      <c r="U42" s="76">
        <v>0.46480709776395801</v>
      </c>
      <c r="V42" s="76">
        <v>1.6109998769710698E-2</v>
      </c>
      <c r="W42" s="76">
        <v>3.6086629699565203E-5</v>
      </c>
      <c r="X42" s="76">
        <v>3.6086629699565203E-5</v>
      </c>
      <c r="Y42" s="76">
        <v>1.4545092180756899E-5</v>
      </c>
      <c r="Z42" s="76">
        <v>0</v>
      </c>
      <c r="AA42" s="76">
        <v>0.39823366807333699</v>
      </c>
      <c r="AB42" s="76">
        <v>0</v>
      </c>
      <c r="AC42" s="76">
        <v>17.999596115095301</v>
      </c>
      <c r="AD42" s="76">
        <v>0</v>
      </c>
      <c r="AE42" s="76">
        <v>89.487001218053805</v>
      </c>
      <c r="AF42" s="76">
        <v>7.5791819391855504E-4</v>
      </c>
      <c r="AG42" s="76">
        <v>1.68417192066669E-2</v>
      </c>
      <c r="AH42" s="76">
        <v>3.8498631343110499E-4</v>
      </c>
      <c r="AI42" s="76">
        <v>0</v>
      </c>
      <c r="AJ42" s="76">
        <v>0</v>
      </c>
      <c r="AK42" s="76">
        <v>6.0836531187671801</v>
      </c>
      <c r="AL42" s="76">
        <v>6.0836531187671801</v>
      </c>
      <c r="AM42" s="76">
        <v>0</v>
      </c>
      <c r="AN42" s="76">
        <v>0</v>
      </c>
      <c r="AO42" s="76">
        <v>5.6036892508143604E-4</v>
      </c>
      <c r="AP42" s="76">
        <v>0</v>
      </c>
      <c r="AQ42" s="76">
        <v>0.112568534100265</v>
      </c>
      <c r="AR42" s="76">
        <v>1.9345999018943301E-2</v>
      </c>
      <c r="AS42" s="76">
        <v>0.23073906241836101</v>
      </c>
      <c r="AT42" s="76">
        <v>0</v>
      </c>
      <c r="AU42" s="76">
        <v>0</v>
      </c>
      <c r="AV42" s="76">
        <v>0</v>
      </c>
      <c r="AW42" s="76">
        <v>12.745688034965299</v>
      </c>
      <c r="AX42" s="76">
        <v>412.00960002645502</v>
      </c>
      <c r="AY42" s="76">
        <v>45.778855602771202</v>
      </c>
      <c r="AZ42" s="76">
        <v>457.78845562922601</v>
      </c>
      <c r="BA42" s="76">
        <v>0</v>
      </c>
      <c r="BB42" s="76">
        <v>7.7072601509063504E-3</v>
      </c>
      <c r="BC42" s="76">
        <v>0.85138324751842098</v>
      </c>
      <c r="BD42" s="76">
        <v>3.2139279164933199</v>
      </c>
      <c r="BE42" s="76">
        <v>1.14867759167094</v>
      </c>
      <c r="BF42" s="76">
        <v>3.0099614378544599</v>
      </c>
      <c r="BG42" s="76">
        <v>7.73707691485198</v>
      </c>
      <c r="BH42" s="76">
        <v>1.7017466635801901</v>
      </c>
      <c r="BI42" s="76">
        <v>1.2250152945650401</v>
      </c>
      <c r="BJ42" s="76">
        <v>0.40065838753947502</v>
      </c>
      <c r="BK42" s="76">
        <v>158.10058873074399</v>
      </c>
      <c r="BL42" s="76">
        <v>158.05578837580001</v>
      </c>
      <c r="BM42" s="76">
        <v>4.4800354944140197E-2</v>
      </c>
      <c r="BN42" s="76">
        <v>0</v>
      </c>
      <c r="BO42" s="76">
        <v>0</v>
      </c>
      <c r="BP42" s="76">
        <v>42.597110877053801</v>
      </c>
      <c r="BQ42" s="76">
        <v>0</v>
      </c>
      <c r="BR42" s="76">
        <v>21.057885436818299</v>
      </c>
      <c r="BS42" s="76">
        <v>4.8606327750127898</v>
      </c>
      <c r="BT42" s="76">
        <v>2.7593214956155498</v>
      </c>
      <c r="BU42" s="76">
        <v>52.633978328565803</v>
      </c>
      <c r="BV42" s="76">
        <v>0.40160749953845998</v>
      </c>
      <c r="BW42" s="76">
        <v>2.6589896978014398</v>
      </c>
      <c r="BX42" s="76">
        <v>15.4133502273516</v>
      </c>
      <c r="BY42" s="76">
        <v>0</v>
      </c>
      <c r="BZ42" s="76">
        <v>1.43360465616165</v>
      </c>
      <c r="CA42" s="76">
        <v>0.18952327883373299</v>
      </c>
      <c r="CB42" s="76">
        <v>0</v>
      </c>
      <c r="CC42" s="76">
        <v>0</v>
      </c>
      <c r="CD42" s="76">
        <v>1.1329744079067801</v>
      </c>
      <c r="CE42" s="76">
        <v>0</v>
      </c>
      <c r="CF42" s="76">
        <v>0.19927594347459299</v>
      </c>
      <c r="CG42" s="76">
        <v>12.2640224430518</v>
      </c>
      <c r="CH42" s="76">
        <v>0.30072282148186402</v>
      </c>
      <c r="CI42" s="94"/>
      <c r="CJ42" s="96">
        <f t="shared" si="14"/>
        <v>1.0392746828497845</v>
      </c>
      <c r="CK42" s="69">
        <f t="shared" si="17"/>
        <v>-1.116107127429456E-5</v>
      </c>
      <c r="CL42" s="69">
        <f t="shared" si="18"/>
        <v>0</v>
      </c>
      <c r="CM42" s="69">
        <f t="shared" si="19"/>
        <v>-7.5224814144300523E-7</v>
      </c>
      <c r="CN42" s="69">
        <f t="shared" si="20"/>
        <v>5.1291059157264462E-5</v>
      </c>
      <c r="CO42" s="69">
        <f t="shared" si="21"/>
        <v>5.1303352254155308E-5</v>
      </c>
      <c r="CP42" s="69">
        <f t="shared" si="22"/>
        <v>3.2478806152472624E-6</v>
      </c>
      <c r="CQ42" s="69">
        <f t="shared" si="23"/>
        <v>1.8299944390892892E-6</v>
      </c>
      <c r="CR42" s="62">
        <f t="shared" si="24"/>
        <v>-0.99964161812300822</v>
      </c>
      <c r="CS42" s="62">
        <f t="shared" si="25"/>
        <v>12.183020152122468</v>
      </c>
      <c r="CT42" s="69">
        <f t="shared" si="26"/>
        <v>0</v>
      </c>
      <c r="CU42" s="62">
        <f t="shared" si="27"/>
        <v>2.4038108387562049</v>
      </c>
      <c r="CV42" s="69">
        <f t="shared" si="28"/>
        <v>0</v>
      </c>
      <c r="CW42" s="62">
        <f t="shared" si="29"/>
        <v>2.30739062418361E+49</v>
      </c>
      <c r="CX42" s="69">
        <f t="shared" si="15"/>
        <v>-5.1755878172384774E-5</v>
      </c>
      <c r="CY42" s="69">
        <f t="shared" si="16"/>
        <v>0</v>
      </c>
      <c r="CZ42" s="62">
        <f t="shared" si="30"/>
        <v>-1</v>
      </c>
    </row>
    <row r="43" spans="1:104">
      <c r="A43" s="94" t="s">
        <v>207</v>
      </c>
      <c r="B43" s="76">
        <v>1166.7644247999999</v>
      </c>
      <c r="C43" s="76"/>
      <c r="D43" s="76">
        <v>4772.7796386</v>
      </c>
      <c r="E43" s="76">
        <v>100.91345742999999</v>
      </c>
      <c r="F43" s="76">
        <v>100.91289643</v>
      </c>
      <c r="G43" s="76">
        <v>7.0551408124000003</v>
      </c>
      <c r="H43" s="76">
        <v>363.64377837000001</v>
      </c>
      <c r="I43" s="72">
        <v>15.696862071</v>
      </c>
      <c r="J43" s="72">
        <v>3.6717720520000001</v>
      </c>
      <c r="K43" s="76"/>
      <c r="L43" s="72">
        <v>117.45897251</v>
      </c>
      <c r="M43" s="76"/>
      <c r="N43" s="72">
        <v>4.7071487146999997</v>
      </c>
      <c r="O43" s="76">
        <v>14.651630014</v>
      </c>
      <c r="P43" s="76">
        <v>1.5335868692000001</v>
      </c>
      <c r="Q43" s="72">
        <v>0.21780771369999999</v>
      </c>
      <c r="R43" s="76"/>
      <c r="S43" s="94" t="s">
        <v>207</v>
      </c>
      <c r="T43" s="76">
        <v>0</v>
      </c>
      <c r="U43" s="76">
        <v>0</v>
      </c>
      <c r="V43" s="76">
        <v>14.651461958539199</v>
      </c>
      <c r="W43" s="76">
        <v>1.1101181577720101</v>
      </c>
      <c r="X43" s="76">
        <v>1.1101181577720101</v>
      </c>
      <c r="Y43" s="76">
        <v>0.44741140849137501</v>
      </c>
      <c r="Z43" s="76">
        <v>0</v>
      </c>
      <c r="AA43" s="76">
        <v>4.39050796976026</v>
      </c>
      <c r="AB43" s="76">
        <v>1.53359739149848</v>
      </c>
      <c r="AC43" s="76">
        <v>2873.0410628129398</v>
      </c>
      <c r="AD43" s="76">
        <v>0</v>
      </c>
      <c r="AE43" s="76">
        <v>1166.7624479417</v>
      </c>
      <c r="AF43" s="76">
        <v>23.326904535440399</v>
      </c>
      <c r="AG43" s="76">
        <v>518.12704501558699</v>
      </c>
      <c r="AH43" s="76">
        <v>11.845282695203901</v>
      </c>
      <c r="AI43" s="76">
        <v>0</v>
      </c>
      <c r="AJ43" s="76">
        <v>0</v>
      </c>
      <c r="AK43" s="76">
        <v>44.968317703435297</v>
      </c>
      <c r="AL43" s="76">
        <v>44.968317703435297</v>
      </c>
      <c r="AM43" s="76">
        <v>0</v>
      </c>
      <c r="AN43" s="76">
        <v>0</v>
      </c>
      <c r="AO43" s="76">
        <v>11.5538205063179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881.780611551118</v>
      </c>
      <c r="AX43" s="76">
        <v>4295.4849947232397</v>
      </c>
      <c r="AY43" s="76">
        <v>477.27610095427002</v>
      </c>
      <c r="AZ43" s="76">
        <v>4772.7610956775097</v>
      </c>
      <c r="BA43" s="76">
        <v>0</v>
      </c>
      <c r="BB43" s="76">
        <v>44.803089839180103</v>
      </c>
      <c r="BC43" s="76">
        <v>0.805280593814931</v>
      </c>
      <c r="BD43" s="76">
        <v>105.988599553892</v>
      </c>
      <c r="BE43" s="76">
        <v>1.0866588022288699</v>
      </c>
      <c r="BF43" s="76">
        <v>2.8470412225731199</v>
      </c>
      <c r="BG43" s="76">
        <v>7.1218125514641599</v>
      </c>
      <c r="BH43" s="76">
        <v>1.6096627242513899</v>
      </c>
      <c r="BI43" s="76">
        <v>0</v>
      </c>
      <c r="BJ43" s="76">
        <v>0.37897224932070001</v>
      </c>
      <c r="BK43" s="76">
        <v>100.919655578159</v>
      </c>
      <c r="BL43" s="76">
        <v>100.919094507705</v>
      </c>
      <c r="BM43" s="76">
        <v>5.6107045420724505E-4</v>
      </c>
      <c r="BN43" s="76">
        <v>0</v>
      </c>
      <c r="BO43" s="76">
        <v>0</v>
      </c>
      <c r="BP43" s="76">
        <v>2.99914598841471</v>
      </c>
      <c r="BQ43" s="76">
        <v>0</v>
      </c>
      <c r="BR43" s="76">
        <v>18.493822897203898</v>
      </c>
      <c r="BS43" s="76">
        <v>4.5974121805364803</v>
      </c>
      <c r="BT43" s="76">
        <v>2.4650669086239301</v>
      </c>
      <c r="BU43" s="76">
        <v>46.240131522236197</v>
      </c>
      <c r="BV43" s="76">
        <v>108.17266172214001</v>
      </c>
      <c r="BW43" s="76">
        <v>2.5149937460385701</v>
      </c>
      <c r="BX43" s="76">
        <v>9.7590918721098792</v>
      </c>
      <c r="BY43" s="76">
        <v>1.2488885949392801E-6</v>
      </c>
      <c r="BZ43" s="76">
        <v>7.0543559340156499</v>
      </c>
      <c r="CA43" s="76">
        <v>2.9320743658042301</v>
      </c>
      <c r="CB43" s="76">
        <v>0</v>
      </c>
      <c r="CC43" s="76">
        <v>0</v>
      </c>
      <c r="CD43" s="76">
        <v>2.4835548669800001</v>
      </c>
      <c r="CE43" s="76">
        <v>0</v>
      </c>
      <c r="CF43" s="76">
        <v>0.77858783248211705</v>
      </c>
      <c r="CG43" s="76">
        <v>363.64346874121401</v>
      </c>
      <c r="CH43" s="76">
        <v>3.8372443271396</v>
      </c>
      <c r="CI43" s="94"/>
      <c r="CJ43" s="96">
        <f t="shared" si="14"/>
        <v>2.424849302542087</v>
      </c>
      <c r="CK43" s="69">
        <f t="shared" si="17"/>
        <v>-1.694308000759702E-6</v>
      </c>
      <c r="CL43" s="69">
        <f t="shared" si="18"/>
        <v>0</v>
      </c>
      <c r="CM43" s="69">
        <f t="shared" si="19"/>
        <v>-3.8851411324970194E-6</v>
      </c>
      <c r="CN43" s="69">
        <f t="shared" si="20"/>
        <v>6.1420432089549841E-5</v>
      </c>
      <c r="CO43" s="69">
        <f t="shared" si="21"/>
        <v>6.142007537454171E-5</v>
      </c>
      <c r="CP43" s="69">
        <f t="shared" si="22"/>
        <v>-1.1124914515823629E-4</v>
      </c>
      <c r="CQ43" s="69">
        <f t="shared" si="23"/>
        <v>-8.5146179975035339E-7</v>
      </c>
      <c r="CR43" s="62">
        <f t="shared" si="24"/>
        <v>-0.92927770195401305</v>
      </c>
      <c r="CS43" s="62">
        <f t="shared" si="25"/>
        <v>0.1957463338087034</v>
      </c>
      <c r="CT43" s="69">
        <f t="shared" si="26"/>
        <v>0</v>
      </c>
      <c r="CU43" s="62">
        <f t="shared" si="27"/>
        <v>-0.61715723590544025</v>
      </c>
      <c r="CV43" s="69">
        <f t="shared" si="28"/>
        <v>0</v>
      </c>
      <c r="CW43" s="62">
        <f t="shared" si="29"/>
        <v>-1</v>
      </c>
      <c r="CX43" s="69">
        <f t="shared" si="15"/>
        <v>-1.1470086307134803E-5</v>
      </c>
      <c r="CY43" s="69">
        <f t="shared" si="16"/>
        <v>6.861234072350744E-6</v>
      </c>
      <c r="CZ43" s="62">
        <f t="shared" si="30"/>
        <v>-1</v>
      </c>
    </row>
    <row r="44" spans="1:104">
      <c r="A44" s="94" t="s">
        <v>208</v>
      </c>
      <c r="B44" s="76">
        <v>26589.915510999999</v>
      </c>
      <c r="C44" s="76">
        <v>34.7087</v>
      </c>
      <c r="D44" s="76">
        <v>50894.063365000002</v>
      </c>
      <c r="E44" s="76">
        <v>2541.2718159999999</v>
      </c>
      <c r="F44" s="76">
        <v>2505.5764788000001</v>
      </c>
      <c r="G44" s="76">
        <v>9865.9154385999991</v>
      </c>
      <c r="H44" s="76">
        <v>22149.498509000001</v>
      </c>
      <c r="I44" s="72">
        <v>638.47044208</v>
      </c>
      <c r="J44" s="72">
        <v>270.33966124</v>
      </c>
      <c r="K44" s="76"/>
      <c r="L44" s="72">
        <v>2158.0689023999998</v>
      </c>
      <c r="M44" s="76">
        <v>1.2749999999999999</v>
      </c>
      <c r="N44" s="72">
        <v>288.55560349000001</v>
      </c>
      <c r="O44" s="76">
        <v>465.86483604</v>
      </c>
      <c r="P44" s="76">
        <v>46.872251290000001</v>
      </c>
      <c r="Q44" s="72">
        <v>5.0868956229000002</v>
      </c>
      <c r="R44" s="76"/>
      <c r="S44" s="94" t="s">
        <v>208</v>
      </c>
      <c r="T44" s="76">
        <v>1.4973888657929899</v>
      </c>
      <c r="U44" s="76">
        <v>4.8619586513059101</v>
      </c>
      <c r="V44" s="76">
        <v>465.86076691591302</v>
      </c>
      <c r="W44" s="76">
        <v>59.6736870241768</v>
      </c>
      <c r="X44" s="76">
        <v>59.565000781216497</v>
      </c>
      <c r="Y44" s="76">
        <v>13.7982131527482</v>
      </c>
      <c r="Z44" s="76">
        <v>0.71751497103275896</v>
      </c>
      <c r="AA44" s="76">
        <v>303.39539808126602</v>
      </c>
      <c r="AB44" s="76">
        <v>46.872260162122501</v>
      </c>
      <c r="AC44" s="76">
        <v>91283.503993759601</v>
      </c>
      <c r="AD44" s="76">
        <v>0</v>
      </c>
      <c r="AE44" s="76">
        <v>26589.162640699698</v>
      </c>
      <c r="AF44" s="76">
        <v>607.52672338307002</v>
      </c>
      <c r="AG44" s="76">
        <v>16001.1467672086</v>
      </c>
      <c r="AH44" s="76">
        <v>342.03251699255901</v>
      </c>
      <c r="AI44" s="76">
        <v>12.487242166029301</v>
      </c>
      <c r="AJ44" s="76">
        <v>0.86232371777412897</v>
      </c>
      <c r="AK44" s="76">
        <v>1307.19989345357</v>
      </c>
      <c r="AL44" s="76">
        <v>1307.19989345357</v>
      </c>
      <c r="AM44" s="76">
        <v>1.2750035695475499</v>
      </c>
      <c r="AN44" s="76">
        <v>0</v>
      </c>
      <c r="AO44" s="76">
        <v>318.39275308957201</v>
      </c>
      <c r="AP44" s="76">
        <v>0.98273835548028998</v>
      </c>
      <c r="AQ44" s="76">
        <v>24.4683076671602</v>
      </c>
      <c r="AR44" s="76">
        <v>2.0803703741214701</v>
      </c>
      <c r="AS44" s="76">
        <v>8.3126132629135601</v>
      </c>
      <c r="AT44" s="76">
        <v>0.38573920356692998</v>
      </c>
      <c r="AU44" s="76">
        <v>34.617161682236798</v>
      </c>
      <c r="AV44" s="76">
        <v>0</v>
      </c>
      <c r="AW44" s="76">
        <v>38165.9598286115</v>
      </c>
      <c r="AX44" s="76">
        <v>45803.889772128699</v>
      </c>
      <c r="AY44" s="76">
        <v>5089.3266213331099</v>
      </c>
      <c r="AZ44" s="76">
        <v>50893.2163934618</v>
      </c>
      <c r="BA44" s="76">
        <v>8.4875150808237498E-3</v>
      </c>
      <c r="BB44" s="76">
        <v>1103.4532530046999</v>
      </c>
      <c r="BC44" s="76">
        <v>18.308673165561501</v>
      </c>
      <c r="BD44" s="76">
        <v>10853.537975720899</v>
      </c>
      <c r="BE44" s="76">
        <v>24.2288836460468</v>
      </c>
      <c r="BF44" s="76">
        <v>60.346609376608697</v>
      </c>
      <c r="BG44" s="76">
        <v>157.49758949806201</v>
      </c>
      <c r="BH44" s="76">
        <v>34.388102113372099</v>
      </c>
      <c r="BI44" s="76">
        <v>7.7688652945771697</v>
      </c>
      <c r="BJ44" s="76">
        <v>8.1230091751420304</v>
      </c>
      <c r="BK44" s="76">
        <v>2541.4038369556501</v>
      </c>
      <c r="BL44" s="76">
        <v>2505.5731932499002</v>
      </c>
      <c r="BM44" s="76">
        <v>35.830643705748997</v>
      </c>
      <c r="BN44" s="76">
        <v>2.4122870423342501E-2</v>
      </c>
      <c r="BO44" s="76">
        <v>6.0354858494133003E-3</v>
      </c>
      <c r="BP44" s="76">
        <v>320.456392057296</v>
      </c>
      <c r="BQ44" s="76">
        <v>2.0387303370315801E-2</v>
      </c>
      <c r="BR44" s="76">
        <v>404.70359532520899</v>
      </c>
      <c r="BS44" s="76">
        <v>98.804861071666807</v>
      </c>
      <c r="BT44" s="76">
        <v>53.527074425521803</v>
      </c>
      <c r="BU44" s="76">
        <v>1011.97635348578</v>
      </c>
      <c r="BV44" s="76">
        <v>6594.4983314945603</v>
      </c>
      <c r="BW44" s="76">
        <v>54.619163469523798</v>
      </c>
      <c r="BX44" s="76">
        <v>244.21254755883899</v>
      </c>
      <c r="BY44" s="76">
        <v>6.5609279270538803</v>
      </c>
      <c r="BZ44" s="76">
        <v>9865.7075767127408</v>
      </c>
      <c r="CA44" s="76">
        <v>393.62671202466402</v>
      </c>
      <c r="CB44" s="76">
        <v>3.7199911374195899E-5</v>
      </c>
      <c r="CC44" s="76">
        <v>0.73336043256273797</v>
      </c>
      <c r="CD44" s="76">
        <v>243.47005024234301</v>
      </c>
      <c r="CE44" s="76">
        <v>0</v>
      </c>
      <c r="CF44" s="76">
        <v>230.64349119613101</v>
      </c>
      <c r="CG44" s="76">
        <v>22149.263718771799</v>
      </c>
      <c r="CH44" s="76">
        <v>162.93499056700699</v>
      </c>
      <c r="CI44" s="94"/>
      <c r="CJ44" s="96">
        <f t="shared" si="14"/>
        <v>1.7231254416942687</v>
      </c>
      <c r="CK44" s="69">
        <f t="shared" si="17"/>
        <v>-2.8314129091136093E-5</v>
      </c>
      <c r="CL44" s="69">
        <f t="shared" si="18"/>
        <v>-2.6373306336221845E-3</v>
      </c>
      <c r="CM44" s="69">
        <f t="shared" si="19"/>
        <v>-1.6641853336161002E-5</v>
      </c>
      <c r="CN44" s="69">
        <f t="shared" si="20"/>
        <v>5.1950741679419387E-5</v>
      </c>
      <c r="CO44" s="69">
        <f t="shared" si="21"/>
        <v>-1.3112950762896505E-6</v>
      </c>
      <c r="CP44" s="69">
        <f t="shared" si="22"/>
        <v>-2.1068687295360417E-5</v>
      </c>
      <c r="CQ44" s="69">
        <f t="shared" si="23"/>
        <v>-1.0600250299407164E-5</v>
      </c>
      <c r="CR44" s="62">
        <f t="shared" si="24"/>
        <v>-0.90670672147771392</v>
      </c>
      <c r="CS44" s="62">
        <f t="shared" si="25"/>
        <v>0.12227483266659887</v>
      </c>
      <c r="CT44" s="69">
        <f t="shared" si="26"/>
        <v>0</v>
      </c>
      <c r="CU44" s="62">
        <f t="shared" si="27"/>
        <v>-0.39427332834469464</v>
      </c>
      <c r="CV44" s="69">
        <f t="shared" si="28"/>
        <v>2.7996451372442322E-6</v>
      </c>
      <c r="CW44" s="62">
        <f t="shared" si="29"/>
        <v>-0.97119233464062116</v>
      </c>
      <c r="CX44" s="69">
        <f t="shared" si="15"/>
        <v>-8.734559409056834E-6</v>
      </c>
      <c r="CY44" s="69">
        <f t="shared" si="16"/>
        <v>1.8928304605829823E-7</v>
      </c>
      <c r="CZ44" s="62">
        <f t="shared" si="30"/>
        <v>-0.9241700179908503</v>
      </c>
    </row>
    <row r="45" spans="1:104">
      <c r="A45" s="94" t="s">
        <v>209</v>
      </c>
      <c r="B45" s="76">
        <v>12274.963403</v>
      </c>
      <c r="C45" s="76"/>
      <c r="D45" s="76">
        <v>14533.964855</v>
      </c>
      <c r="E45" s="76">
        <v>616.84317737000003</v>
      </c>
      <c r="F45" s="76">
        <v>616.84317737000003</v>
      </c>
      <c r="G45" s="76">
        <v>543.22991430000002</v>
      </c>
      <c r="H45" s="76">
        <v>84733.015732</v>
      </c>
      <c r="I45" s="72"/>
      <c r="J45" s="72"/>
      <c r="K45" s="76"/>
      <c r="L45" s="72"/>
      <c r="M45" s="76"/>
      <c r="N45" s="72"/>
      <c r="O45" s="76"/>
      <c r="P45" s="76"/>
      <c r="Q45" s="72"/>
      <c r="R45" s="76"/>
      <c r="S45" s="94" t="s">
        <v>209</v>
      </c>
      <c r="T45" s="76">
        <v>0</v>
      </c>
      <c r="U45" s="76">
        <v>0</v>
      </c>
      <c r="V45" s="76">
        <v>0</v>
      </c>
      <c r="W45" s="76">
        <v>7.6450852708733796</v>
      </c>
      <c r="X45" s="76">
        <v>7.6450852708733796</v>
      </c>
      <c r="Y45" s="76">
        <v>653.36207707122105</v>
      </c>
      <c r="Z45" s="76">
        <v>0</v>
      </c>
      <c r="AA45" s="76">
        <v>1992.7582150559001</v>
      </c>
      <c r="AB45" s="76">
        <v>0</v>
      </c>
      <c r="AC45" s="76">
        <v>302650.19397675601</v>
      </c>
      <c r="AD45" s="76">
        <v>0</v>
      </c>
      <c r="AE45" s="76">
        <v>12279.3943520671</v>
      </c>
      <c r="AF45" s="76">
        <v>591.26435221049405</v>
      </c>
      <c r="AG45" s="76">
        <v>25923.051538743199</v>
      </c>
      <c r="AH45" s="76">
        <v>187.44758276590201</v>
      </c>
      <c r="AI45" s="76">
        <v>394.407093005116</v>
      </c>
      <c r="AJ45" s="76">
        <v>0</v>
      </c>
      <c r="AK45" s="76">
        <v>199.780099523997</v>
      </c>
      <c r="AL45" s="76">
        <v>199.780099523997</v>
      </c>
      <c r="AM45" s="76">
        <v>0</v>
      </c>
      <c r="AN45" s="76">
        <v>0</v>
      </c>
      <c r="AO45" s="76">
        <v>261.58619574073799</v>
      </c>
      <c r="AP45" s="76">
        <v>0.44715872617472902</v>
      </c>
      <c r="AQ45" s="76">
        <v>2.0848046410774099</v>
      </c>
      <c r="AR45" s="76">
        <v>0</v>
      </c>
      <c r="AS45" s="76">
        <v>2858.0919437523698</v>
      </c>
      <c r="AT45" s="76">
        <v>0</v>
      </c>
      <c r="AU45" s="76">
        <v>0</v>
      </c>
      <c r="AV45" s="76">
        <v>0</v>
      </c>
      <c r="AW45" s="76">
        <v>110648.651254154</v>
      </c>
      <c r="AX45" s="76">
        <v>13080.1333520726</v>
      </c>
      <c r="AY45" s="76">
        <v>1453.38576190303</v>
      </c>
      <c r="AZ45" s="76">
        <v>14533.519113975601</v>
      </c>
      <c r="BA45" s="76">
        <v>5.5609433908188298E-6</v>
      </c>
      <c r="BB45" s="76">
        <v>663.40207271653298</v>
      </c>
      <c r="BC45" s="76">
        <v>4.6535258251624496</v>
      </c>
      <c r="BD45" s="76">
        <v>42419.3862665161</v>
      </c>
      <c r="BE45" s="76">
        <v>6.2990880939389102</v>
      </c>
      <c r="BF45" s="76">
        <v>16.165159172605399</v>
      </c>
      <c r="BG45" s="76">
        <v>41.011427809102003</v>
      </c>
      <c r="BH45" s="76">
        <v>9.2126863205410103</v>
      </c>
      <c r="BI45" s="76">
        <v>0.582587142313861</v>
      </c>
      <c r="BJ45" s="76">
        <v>2.1804183064093898</v>
      </c>
      <c r="BK45" s="76">
        <v>616.78855955350696</v>
      </c>
      <c r="BL45" s="76">
        <v>616.78855955350696</v>
      </c>
      <c r="BM45" s="76">
        <v>0</v>
      </c>
      <c r="BN45" s="76">
        <v>1.25124694522065E-2</v>
      </c>
      <c r="BO45" s="76">
        <v>2.1551961837993402E-3</v>
      </c>
      <c r="BP45" s="76">
        <v>51.574243896228303</v>
      </c>
      <c r="BQ45" s="76">
        <v>7.5524903961154402E-4</v>
      </c>
      <c r="BR45" s="76">
        <v>106.48640567139</v>
      </c>
      <c r="BS45" s="76">
        <v>26.095398047807201</v>
      </c>
      <c r="BT45" s="76">
        <v>14.061054776038</v>
      </c>
      <c r="BU45" s="76">
        <v>266.069010521557</v>
      </c>
      <c r="BV45" s="76">
        <v>19244.406084407499</v>
      </c>
      <c r="BW45" s="76">
        <v>14.5456792076588</v>
      </c>
      <c r="BX45" s="76">
        <v>57.830039354706898</v>
      </c>
      <c r="BY45" s="76">
        <v>6.4124933723551198E-3</v>
      </c>
      <c r="BZ45" s="76">
        <v>543.246783722391</v>
      </c>
      <c r="CA45" s="76">
        <v>4257.9577903588397</v>
      </c>
      <c r="CB45" s="76">
        <v>0</v>
      </c>
      <c r="CC45" s="76">
        <v>0</v>
      </c>
      <c r="CD45" s="76">
        <v>6872.1755112834198</v>
      </c>
      <c r="CE45" s="76">
        <v>0</v>
      </c>
      <c r="CF45" s="76">
        <v>188.232008434465</v>
      </c>
      <c r="CG45" s="76">
        <v>84657.224364269699</v>
      </c>
      <c r="CH45" s="76">
        <v>8299.3982861092209</v>
      </c>
      <c r="CI45" s="94"/>
      <c r="CJ45" s="96">
        <f t="shared" si="14"/>
        <v>1.3070195967924292</v>
      </c>
      <c r="CK45" s="69">
        <f t="shared" si="17"/>
        <v>3.6097452364032117E-4</v>
      </c>
      <c r="CL45" s="69">
        <f t="shared" si="18"/>
        <v>0</v>
      </c>
      <c r="CM45" s="69">
        <f t="shared" si="19"/>
        <v>-3.0668921305814406E-5</v>
      </c>
      <c r="CN45" s="69">
        <f t="shared" si="20"/>
        <v>-8.8544087860303327E-5</v>
      </c>
      <c r="CO45" s="69">
        <f t="shared" si="21"/>
        <v>-8.8544087860303327E-5</v>
      </c>
      <c r="CP45" s="69">
        <f t="shared" si="22"/>
        <v>3.1053927530335261E-5</v>
      </c>
      <c r="CQ45" s="69">
        <f t="shared" si="23"/>
        <v>-8.9447268075550492E-4</v>
      </c>
      <c r="CR45" s="62">
        <f t="shared" si="24"/>
        <v>7.6450852708733801E+50</v>
      </c>
      <c r="CS45" s="62">
        <f t="shared" si="25"/>
        <v>1.9927582150558999E+53</v>
      </c>
      <c r="CT45" s="69">
        <f t="shared" si="26"/>
        <v>0</v>
      </c>
      <c r="CU45" s="62">
        <f t="shared" si="27"/>
        <v>1.99780099523997E+52</v>
      </c>
      <c r="CV45" s="69">
        <f t="shared" si="28"/>
        <v>0</v>
      </c>
      <c r="CW45" s="62">
        <f t="shared" si="29"/>
        <v>2.85809194375237E+53</v>
      </c>
      <c r="CX45" s="69">
        <f t="shared" si="15"/>
        <v>0</v>
      </c>
      <c r="CY45" s="69">
        <f t="shared" si="16"/>
        <v>0</v>
      </c>
      <c r="CZ45" s="62">
        <f t="shared" si="30"/>
        <v>0</v>
      </c>
    </row>
    <row r="46" spans="1:104">
      <c r="A46" s="94"/>
      <c r="B46" s="76"/>
      <c r="C46" s="76"/>
      <c r="D46" s="76"/>
      <c r="E46" s="76"/>
      <c r="F46" s="76"/>
      <c r="G46" s="76"/>
      <c r="H46" s="76"/>
      <c r="I46" s="72"/>
      <c r="J46" s="72"/>
      <c r="K46" s="76"/>
      <c r="L46" s="72"/>
      <c r="M46" s="76"/>
      <c r="N46" s="72"/>
      <c r="O46" s="76"/>
      <c r="P46" s="76"/>
      <c r="Q46" s="72"/>
      <c r="R46" s="76"/>
      <c r="S46" s="94"/>
      <c r="U46" s="76"/>
      <c r="W46" s="76"/>
      <c r="X46" s="76"/>
      <c r="Y46" s="76"/>
      <c r="AA46" s="76"/>
      <c r="AC46" s="76"/>
      <c r="AD46" s="76"/>
      <c r="AE46" s="76"/>
      <c r="AF46" s="76"/>
      <c r="AG46" s="76"/>
      <c r="AH46" s="76"/>
      <c r="AI46" s="76"/>
      <c r="AK46" s="76"/>
      <c r="AL46" s="76"/>
      <c r="AM46" s="76"/>
      <c r="AN46" s="76"/>
      <c r="AO46" s="76"/>
      <c r="AP46" s="76"/>
      <c r="AR46" s="76"/>
      <c r="AS46" s="76"/>
      <c r="AT46" s="76"/>
      <c r="AU46" s="76"/>
      <c r="AV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F46" s="76"/>
      <c r="CG46" s="76"/>
      <c r="CH46" s="76"/>
      <c r="CI46" s="94"/>
      <c r="CJ46" s="96" t="e">
        <f t="shared" si="14"/>
        <v>#DIV/0!</v>
      </c>
      <c r="CK46" s="69">
        <f t="shared" si="17"/>
        <v>0</v>
      </c>
      <c r="CL46" s="69">
        <f t="shared" si="18"/>
        <v>0</v>
      </c>
      <c r="CM46" s="69">
        <f t="shared" si="19"/>
        <v>0</v>
      </c>
      <c r="CN46" s="69">
        <f t="shared" si="20"/>
        <v>0</v>
      </c>
      <c r="CO46" s="69">
        <f t="shared" si="21"/>
        <v>0</v>
      </c>
      <c r="CP46" s="69">
        <f t="shared" si="22"/>
        <v>0</v>
      </c>
      <c r="CQ46" s="69">
        <f t="shared" si="23"/>
        <v>0</v>
      </c>
      <c r="CR46" s="62">
        <f t="shared" si="24"/>
        <v>0</v>
      </c>
      <c r="CS46" s="62">
        <f t="shared" si="25"/>
        <v>0</v>
      </c>
      <c r="CT46" s="69">
        <f t="shared" si="26"/>
        <v>0</v>
      </c>
      <c r="CU46" s="62">
        <f t="shared" si="27"/>
        <v>0</v>
      </c>
      <c r="CV46" s="69">
        <f t="shared" si="28"/>
        <v>0</v>
      </c>
      <c r="CW46" s="62">
        <f t="shared" si="29"/>
        <v>0</v>
      </c>
      <c r="CX46" s="69">
        <f t="shared" si="15"/>
        <v>0</v>
      </c>
      <c r="CY46" s="69">
        <f t="shared" si="16"/>
        <v>0</v>
      </c>
      <c r="CZ46" s="62">
        <f t="shared" si="30"/>
        <v>0</v>
      </c>
    </row>
    <row r="47" spans="1:104">
      <c r="A47" s="94" t="s">
        <v>211</v>
      </c>
      <c r="B47" s="76">
        <v>652.28654782000001</v>
      </c>
      <c r="C47" s="76">
        <v>2.4038400000000001E-2</v>
      </c>
      <c r="D47" s="76">
        <v>1966.2638912</v>
      </c>
      <c r="E47" s="76">
        <v>46.552839525000003</v>
      </c>
      <c r="F47" s="76">
        <v>46.545786061999998</v>
      </c>
      <c r="G47" s="76">
        <v>4.0843372859000002</v>
      </c>
      <c r="H47" s="76">
        <v>190.99264886</v>
      </c>
      <c r="I47" s="72">
        <v>3.7655019211999998</v>
      </c>
      <c r="J47" s="72">
        <v>0.90003700929999997</v>
      </c>
      <c r="K47" s="76"/>
      <c r="L47" s="72">
        <v>44.016462797000003</v>
      </c>
      <c r="M47" s="76"/>
      <c r="N47" s="72">
        <v>1.0658684838000001</v>
      </c>
      <c r="O47" s="76">
        <v>4.4278234003000003</v>
      </c>
      <c r="P47" s="76">
        <v>0.34479779150000001</v>
      </c>
      <c r="Q47" s="72">
        <v>4.3582822100000002E-2</v>
      </c>
      <c r="R47" s="76"/>
      <c r="S47" s="94" t="s">
        <v>211</v>
      </c>
      <c r="T47" s="76">
        <v>0</v>
      </c>
      <c r="U47" s="76">
        <v>12.693331063034901</v>
      </c>
      <c r="V47" s="76">
        <v>4.42779008977615</v>
      </c>
      <c r="W47" s="76">
        <v>0.27752324168173598</v>
      </c>
      <c r="X47" s="76">
        <v>0.27752324168173598</v>
      </c>
      <c r="Y47" s="76">
        <v>0.11185478901776599</v>
      </c>
      <c r="Z47" s="76">
        <v>0</v>
      </c>
      <c r="AA47" s="76">
        <v>3.8183716109847201</v>
      </c>
      <c r="AB47" s="76">
        <v>0.34480414081310901</v>
      </c>
      <c r="AC47" s="76">
        <v>725.233843455591</v>
      </c>
      <c r="AD47" s="76">
        <v>0</v>
      </c>
      <c r="AE47" s="76">
        <v>652.28570684480201</v>
      </c>
      <c r="AF47" s="76">
        <v>13.571980627916099</v>
      </c>
      <c r="AG47" s="76">
        <v>130.616477506607</v>
      </c>
      <c r="AH47" s="76">
        <v>6.0082190815313297</v>
      </c>
      <c r="AI47" s="76">
        <v>0</v>
      </c>
      <c r="AJ47" s="76">
        <v>0</v>
      </c>
      <c r="AK47" s="76">
        <v>11.9871987820251</v>
      </c>
      <c r="AL47" s="76">
        <v>11.9871987820251</v>
      </c>
      <c r="AM47" s="76">
        <v>0</v>
      </c>
      <c r="AN47" s="76">
        <v>0</v>
      </c>
      <c r="AO47" s="76">
        <v>4.8520553860403304</v>
      </c>
      <c r="AP47" s="76">
        <v>0</v>
      </c>
      <c r="AQ47" s="76">
        <v>3.0740506657876701</v>
      </c>
      <c r="AR47" s="76">
        <v>0.52830122302705795</v>
      </c>
      <c r="AS47" s="76">
        <v>6.3008964400982901</v>
      </c>
      <c r="AT47" s="76">
        <v>0</v>
      </c>
      <c r="AU47" s="76">
        <v>2.4038487408852699E-2</v>
      </c>
      <c r="AV47" s="76">
        <v>0</v>
      </c>
      <c r="AW47" s="76">
        <v>334.30572165545101</v>
      </c>
      <c r="AX47" s="76">
        <v>1769.6364694588201</v>
      </c>
      <c r="AY47" s="76">
        <v>196.626657803424</v>
      </c>
      <c r="AZ47" s="76">
        <v>1966.26312726224</v>
      </c>
      <c r="BA47" s="76">
        <v>0</v>
      </c>
      <c r="BB47" s="76">
        <v>16.4223384202174</v>
      </c>
      <c r="BC47" s="76">
        <v>0.22044957386200101</v>
      </c>
      <c r="BD47" s="76">
        <v>50.475855713801501</v>
      </c>
      <c r="BE47" s="76">
        <v>0.29888556524854198</v>
      </c>
      <c r="BF47" s="76">
        <v>0.79239184052866696</v>
      </c>
      <c r="BG47" s="76">
        <v>2.05817106444661</v>
      </c>
      <c r="BH47" s="76">
        <v>0.44185253027772697</v>
      </c>
      <c r="BI47" s="76">
        <v>0.35194906276007398</v>
      </c>
      <c r="BJ47" s="76">
        <v>0.103741246284638</v>
      </c>
      <c r="BK47" s="76">
        <v>46.5547410485336</v>
      </c>
      <c r="BL47" s="76">
        <v>46.547687574655598</v>
      </c>
      <c r="BM47" s="76">
        <v>7.0534738779852099E-3</v>
      </c>
      <c r="BN47" s="76">
        <v>0</v>
      </c>
      <c r="BO47" s="76">
        <v>1.53768939080782E-4</v>
      </c>
      <c r="BP47" s="76">
        <v>14.357217909467099</v>
      </c>
      <c r="BQ47" s="76">
        <v>0</v>
      </c>
      <c r="BR47" s="76">
        <v>5.5122170393028904</v>
      </c>
      <c r="BS47" s="76">
        <v>1.2585604243808</v>
      </c>
      <c r="BT47" s="76">
        <v>0.71882565753357897</v>
      </c>
      <c r="BU47" s="76">
        <v>13.777976211357</v>
      </c>
      <c r="BV47" s="76">
        <v>27.761969508437598</v>
      </c>
      <c r="BW47" s="76">
        <v>0.68848710217893905</v>
      </c>
      <c r="BX47" s="76">
        <v>5.9641375700656196</v>
      </c>
      <c r="BY47" s="76">
        <v>2.6710080222060498E-3</v>
      </c>
      <c r="BZ47" s="76">
        <v>4.0843377189878396</v>
      </c>
      <c r="CA47" s="76">
        <v>6.6082916190072103</v>
      </c>
      <c r="CB47" s="76">
        <v>0</v>
      </c>
      <c r="CC47" s="76">
        <v>0</v>
      </c>
      <c r="CD47" s="76">
        <v>26.431444745818101</v>
      </c>
      <c r="CE47" s="76">
        <v>0</v>
      </c>
      <c r="CF47" s="76">
        <v>5.8291302753418304</v>
      </c>
      <c r="CG47" s="76">
        <v>190.99267782205399</v>
      </c>
      <c r="CH47" s="76">
        <v>9.2738300507409601</v>
      </c>
      <c r="CI47" s="94"/>
      <c r="CJ47" s="96">
        <f t="shared" si="14"/>
        <v>1.7503588381902284</v>
      </c>
      <c r="CK47" s="69">
        <f t="shared" si="17"/>
        <v>-1.289272637636234E-6</v>
      </c>
      <c r="CL47" s="69">
        <f t="shared" si="18"/>
        <v>3.6362175809344521E-6</v>
      </c>
      <c r="CM47" s="69">
        <f t="shared" si="19"/>
        <v>-3.8852249863479619E-7</v>
      </c>
      <c r="CN47" s="69">
        <f t="shared" si="20"/>
        <v>4.0846563883088316E-5</v>
      </c>
      <c r="CO47" s="69">
        <f t="shared" si="21"/>
        <v>4.0852519991112527E-5</v>
      </c>
      <c r="CP47" s="69">
        <f t="shared" si="22"/>
        <v>1.0603625730517079E-7</v>
      </c>
      <c r="CQ47" s="69">
        <f t="shared" si="23"/>
        <v>1.5163962676942723E-7</v>
      </c>
      <c r="CR47" s="62">
        <f t="shared" si="24"/>
        <v>-0.926298472955421</v>
      </c>
      <c r="CS47" s="62">
        <f t="shared" si="25"/>
        <v>3.2424606672057217</v>
      </c>
      <c r="CT47" s="69">
        <f t="shared" si="26"/>
        <v>0</v>
      </c>
      <c r="CU47" s="62">
        <f t="shared" si="27"/>
        <v>-0.72766555919522669</v>
      </c>
      <c r="CV47" s="69">
        <f t="shared" si="28"/>
        <v>0</v>
      </c>
      <c r="CW47" s="62">
        <f t="shared" si="29"/>
        <v>4.9115139774416976</v>
      </c>
      <c r="CX47" s="69">
        <f t="shared" si="15"/>
        <v>-7.5230018993313271E-6</v>
      </c>
      <c r="CY47" s="69">
        <f t="shared" si="16"/>
        <v>1.8414599123091474E-5</v>
      </c>
      <c r="CZ47" s="62">
        <f t="shared" si="30"/>
        <v>-1</v>
      </c>
    </row>
    <row r="48" spans="1:104">
      <c r="A48" s="94" t="s">
        <v>212</v>
      </c>
      <c r="B48" s="76">
        <v>617.74</v>
      </c>
      <c r="C48" s="76"/>
      <c r="D48" s="76">
        <v>802.88</v>
      </c>
      <c r="E48" s="76">
        <v>22.791399999999999</v>
      </c>
      <c r="F48" s="76">
        <v>22.791399999999999</v>
      </c>
      <c r="G48" s="76">
        <v>19.001200000000001</v>
      </c>
      <c r="H48" s="76">
        <v>47.95</v>
      </c>
      <c r="I48" s="72">
        <v>1.895792819</v>
      </c>
      <c r="J48" s="72">
        <v>0.42036316600000001</v>
      </c>
      <c r="K48" s="76"/>
      <c r="L48" s="72">
        <v>17.853750562999998</v>
      </c>
      <c r="M48" s="76"/>
      <c r="N48" s="72">
        <v>0.115705128</v>
      </c>
      <c r="O48" s="76">
        <v>1.3366276530000001</v>
      </c>
      <c r="P48" s="76">
        <v>3.7930556999999997E-2</v>
      </c>
      <c r="Q48" s="72">
        <v>1.9776180000000001E-2</v>
      </c>
      <c r="R48" s="76"/>
      <c r="S48" s="94" t="s">
        <v>212</v>
      </c>
      <c r="T48" s="76">
        <v>1.71522720305118E-3</v>
      </c>
      <c r="U48" s="76">
        <v>3.45374737567306E-3</v>
      </c>
      <c r="V48" s="76">
        <v>1.3366142207082099</v>
      </c>
      <c r="W48" s="76">
        <v>7.4863862076939097E-2</v>
      </c>
      <c r="X48" s="76">
        <v>7.4739792131999605E-2</v>
      </c>
      <c r="Y48" s="76">
        <v>3.3219464088774603E-2</v>
      </c>
      <c r="Z48" s="76">
        <v>8.2219299260900098E-4</v>
      </c>
      <c r="AA48" s="76">
        <v>0.30048174459136001</v>
      </c>
      <c r="AB48" s="76">
        <v>3.7928854962019802E-2</v>
      </c>
      <c r="AC48" s="76">
        <v>244.419047951631</v>
      </c>
      <c r="AD48" s="76">
        <v>0</v>
      </c>
      <c r="AE48" s="76">
        <v>617.73263605549005</v>
      </c>
      <c r="AF48" s="76">
        <v>1.5347969747837999</v>
      </c>
      <c r="AG48" s="76">
        <v>33.960105646096999</v>
      </c>
      <c r="AH48" s="76">
        <v>0.77818944525008604</v>
      </c>
      <c r="AI48" s="76">
        <v>3.1954894959683199E-3</v>
      </c>
      <c r="AJ48" s="76">
        <v>9.8681676973274798E-4</v>
      </c>
      <c r="AK48" s="76">
        <v>26.888745958134301</v>
      </c>
      <c r="AL48" s="76">
        <v>26.888745958134301</v>
      </c>
      <c r="AM48" s="76">
        <v>0</v>
      </c>
      <c r="AN48" s="76">
        <v>0</v>
      </c>
      <c r="AO48" s="76">
        <v>0.76003213428903504</v>
      </c>
      <c r="AP48" s="76">
        <v>9.3976659055209895E-4</v>
      </c>
      <c r="AQ48" s="76">
        <v>2.63141299834651E-2</v>
      </c>
      <c r="AR48" s="76">
        <v>2.2530134316594598E-3</v>
      </c>
      <c r="AS48" s="76">
        <v>3.5246429581617701E-3</v>
      </c>
      <c r="AT48" s="76">
        <v>4.22810699325383E-4</v>
      </c>
      <c r="AU48" s="76">
        <v>0</v>
      </c>
      <c r="AV48" s="76">
        <v>0</v>
      </c>
      <c r="AW48" s="76">
        <v>81.921308332920006</v>
      </c>
      <c r="AX48" s="76">
        <v>722.55363186119598</v>
      </c>
      <c r="AY48" s="76">
        <v>80.282661618082301</v>
      </c>
      <c r="AZ48" s="76">
        <v>802.83629347927899</v>
      </c>
      <c r="BA48" s="76">
        <v>7.0135487193902197E-6</v>
      </c>
      <c r="BB48" s="76">
        <v>2.9354549038233699</v>
      </c>
      <c r="BC48" s="76">
        <v>0.182388518328676</v>
      </c>
      <c r="BD48" s="76">
        <v>7.0399431044164196</v>
      </c>
      <c r="BE48" s="76">
        <v>0.24607692036354301</v>
      </c>
      <c r="BF48" s="76">
        <v>0.64481088421876398</v>
      </c>
      <c r="BG48" s="76">
        <v>1.55849095829406</v>
      </c>
      <c r="BH48" s="76">
        <v>0.36456041601216999</v>
      </c>
      <c r="BI48" s="76">
        <v>0</v>
      </c>
      <c r="BJ48" s="76">
        <v>8.5830932940910404E-2</v>
      </c>
      <c r="BK48" s="76">
        <v>22.7865802200212</v>
      </c>
      <c r="BL48" s="76">
        <v>22.7865802200212</v>
      </c>
      <c r="BM48" s="76">
        <v>0</v>
      </c>
      <c r="BN48" s="76">
        <v>0</v>
      </c>
      <c r="BO48" s="76">
        <v>0</v>
      </c>
      <c r="BP48" s="76">
        <v>0.67899013652121598</v>
      </c>
      <c r="BQ48" s="76">
        <v>0</v>
      </c>
      <c r="BR48" s="76">
        <v>4.1855872616941401</v>
      </c>
      <c r="BS48" s="76">
        <v>1.0412721164922201</v>
      </c>
      <c r="BT48" s="76">
        <v>0.55822991451578197</v>
      </c>
      <c r="BU48" s="76">
        <v>10.4605717687131</v>
      </c>
      <c r="BV48" s="76">
        <v>7.0909838332864803</v>
      </c>
      <c r="BW48" s="76">
        <v>0.56962176733521797</v>
      </c>
      <c r="BX48" s="76">
        <v>2.2101486245914499</v>
      </c>
      <c r="BY48" s="76">
        <v>0</v>
      </c>
      <c r="BZ48" s="76">
        <v>19.000172004607698</v>
      </c>
      <c r="CA48" s="76">
        <v>0.15052153541226901</v>
      </c>
      <c r="CB48" s="76">
        <v>0</v>
      </c>
      <c r="CC48" s="76">
        <v>7.3010737743680297E-4</v>
      </c>
      <c r="CD48" s="76">
        <v>0.159335602793134</v>
      </c>
      <c r="CE48" s="76">
        <v>0</v>
      </c>
      <c r="CF48" s="76">
        <v>5.2304327637692598E-2</v>
      </c>
      <c r="CG48" s="76">
        <v>47.946238088151702</v>
      </c>
      <c r="CH48" s="76">
        <v>0.25302410880065701</v>
      </c>
      <c r="CI48" s="94"/>
      <c r="CJ48" s="96">
        <f t="shared" si="14"/>
        <v>1.7086076322047068</v>
      </c>
      <c r="CK48" s="69">
        <f t="shared" si="17"/>
        <v>-1.1920783031633995E-5</v>
      </c>
      <c r="CL48" s="69">
        <f t="shared" si="18"/>
        <v>0</v>
      </c>
      <c r="CM48" s="69">
        <f t="shared" si="19"/>
        <v>-5.4437177063823436E-5</v>
      </c>
      <c r="CN48" s="69">
        <f t="shared" si="20"/>
        <v>-2.1147362508662181E-4</v>
      </c>
      <c r="CO48" s="69">
        <f t="shared" si="21"/>
        <v>-2.1147362508662181E-4</v>
      </c>
      <c r="CP48" s="69">
        <f t="shared" si="22"/>
        <v>-5.4101603704106687E-5</v>
      </c>
      <c r="CQ48" s="69">
        <f t="shared" si="23"/>
        <v>-7.8454887347252755E-5</v>
      </c>
      <c r="CR48" s="62">
        <f t="shared" si="24"/>
        <v>-0.96057597044205301</v>
      </c>
      <c r="CS48" s="62">
        <f t="shared" si="25"/>
        <v>-0.28518536138496969</v>
      </c>
      <c r="CT48" s="69">
        <f t="shared" si="26"/>
        <v>0</v>
      </c>
      <c r="CU48" s="62">
        <f t="shared" si="27"/>
        <v>0.50605587678918129</v>
      </c>
      <c r="CV48" s="69">
        <f t="shared" si="28"/>
        <v>0</v>
      </c>
      <c r="CW48" s="62">
        <f t="shared" si="29"/>
        <v>-0.96953771177573245</v>
      </c>
      <c r="CX48" s="69">
        <f t="shared" si="15"/>
        <v>-1.0049389416742086E-5</v>
      </c>
      <c r="CY48" s="69">
        <f t="shared" si="16"/>
        <v>-4.4872475249826607E-5</v>
      </c>
      <c r="CZ48" s="62">
        <f t="shared" si="30"/>
        <v>-0.97862020373371494</v>
      </c>
    </row>
    <row r="49" spans="1:104">
      <c r="A49" s="94" t="s">
        <v>213</v>
      </c>
      <c r="B49" s="76">
        <v>2307.0612344000001</v>
      </c>
      <c r="C49" s="76">
        <v>0.17942254799999999</v>
      </c>
      <c r="D49" s="76">
        <v>8150.6288230999999</v>
      </c>
      <c r="E49" s="76">
        <v>194.57469775000001</v>
      </c>
      <c r="F49" s="76">
        <v>154.55743575</v>
      </c>
      <c r="G49" s="76">
        <v>8.2367045505000007</v>
      </c>
      <c r="H49" s="76">
        <v>2509.3626429999999</v>
      </c>
      <c r="I49" s="72">
        <v>27.955096459</v>
      </c>
      <c r="J49" s="72">
        <v>10.402763728</v>
      </c>
      <c r="K49" s="76"/>
      <c r="L49" s="72">
        <v>140.49590545999999</v>
      </c>
      <c r="M49" s="76"/>
      <c r="N49" s="72">
        <v>7.0646191025</v>
      </c>
      <c r="O49" s="76">
        <v>22.169151058000001</v>
      </c>
      <c r="P49" s="76">
        <v>1.2772073755</v>
      </c>
      <c r="Q49" s="72">
        <v>0.22649355700000001</v>
      </c>
      <c r="R49" s="76"/>
      <c r="S49" s="94" t="s">
        <v>213</v>
      </c>
      <c r="T49" s="76">
        <v>0</v>
      </c>
      <c r="U49" s="76">
        <v>0</v>
      </c>
      <c r="V49" s="76">
        <v>22.169135858911201</v>
      </c>
      <c r="W49" s="76">
        <v>10.1736684591094</v>
      </c>
      <c r="X49" s="76">
        <v>10.1736684591094</v>
      </c>
      <c r="Y49" s="76">
        <v>1.25905376481613</v>
      </c>
      <c r="Z49" s="76">
        <v>0</v>
      </c>
      <c r="AA49" s="76">
        <v>20.5434376170987</v>
      </c>
      <c r="AB49" s="76">
        <v>1.2772138464140801</v>
      </c>
      <c r="AC49" s="76">
        <v>10189.4724326089</v>
      </c>
      <c r="AD49" s="76">
        <v>0</v>
      </c>
      <c r="AE49" s="76">
        <v>2307.0254613116399</v>
      </c>
      <c r="AF49" s="76">
        <v>69.5510356291053</v>
      </c>
      <c r="AG49" s="76">
        <v>1772.7281659938001</v>
      </c>
      <c r="AH49" s="76">
        <v>46.327427053348899</v>
      </c>
      <c r="AI49" s="76">
        <v>4.0489941752079304</v>
      </c>
      <c r="AJ49" s="76">
        <v>0</v>
      </c>
      <c r="AK49" s="76">
        <v>127.933771602569</v>
      </c>
      <c r="AL49" s="76">
        <v>127.933771602569</v>
      </c>
      <c r="AM49" s="76">
        <v>0</v>
      </c>
      <c r="AN49" s="76">
        <v>0</v>
      </c>
      <c r="AO49" s="76">
        <v>35.5622871300043</v>
      </c>
      <c r="AP49" s="76">
        <v>1.6825631465081599E-2</v>
      </c>
      <c r="AQ49" s="76">
        <v>7.8406783645898995E-2</v>
      </c>
      <c r="AR49" s="76">
        <v>0</v>
      </c>
      <c r="AS49" s="76">
        <v>0.74454899096560001</v>
      </c>
      <c r="AT49" s="76">
        <v>0</v>
      </c>
      <c r="AU49" s="76">
        <v>0.17942316848272399</v>
      </c>
      <c r="AV49" s="76">
        <v>0</v>
      </c>
      <c r="AW49" s="76">
        <v>4282.1248924419897</v>
      </c>
      <c r="AX49" s="76">
        <v>7335.5514547087896</v>
      </c>
      <c r="AY49" s="76">
        <v>815.06045411465095</v>
      </c>
      <c r="AZ49" s="76">
        <v>8150.61190882345</v>
      </c>
      <c r="BA49" s="76">
        <v>0</v>
      </c>
      <c r="BB49" s="76">
        <v>120.696372987345</v>
      </c>
      <c r="BC49" s="76">
        <v>1.2639772258139099</v>
      </c>
      <c r="BD49" s="76">
        <v>1349.00552875361</v>
      </c>
      <c r="BE49" s="76">
        <v>1.6942926755843499</v>
      </c>
      <c r="BF49" s="76">
        <v>4.3494888860596204</v>
      </c>
      <c r="BG49" s="76">
        <v>10.524888676620501</v>
      </c>
      <c r="BH49" s="76">
        <v>2.4582627030870099</v>
      </c>
      <c r="BI49" s="76">
        <v>0</v>
      </c>
      <c r="BJ49" s="76">
        <v>0.58140137259764901</v>
      </c>
      <c r="BK49" s="76">
        <v>194.753595104282</v>
      </c>
      <c r="BL49" s="76">
        <v>154.56831320731499</v>
      </c>
      <c r="BM49" s="76">
        <v>40.185281896966899</v>
      </c>
      <c r="BN49" s="76">
        <v>0</v>
      </c>
      <c r="BO49" s="76">
        <v>0</v>
      </c>
      <c r="BP49" s="76">
        <v>4.8834480458781702</v>
      </c>
      <c r="BQ49" s="76">
        <v>0</v>
      </c>
      <c r="BR49" s="76">
        <v>28.296443015481898</v>
      </c>
      <c r="BS49" s="76">
        <v>7.0200546611771699</v>
      </c>
      <c r="BT49" s="76">
        <v>3.7635162914951201</v>
      </c>
      <c r="BU49" s="76">
        <v>70.719012665553194</v>
      </c>
      <c r="BV49" s="76">
        <v>677.49101844239397</v>
      </c>
      <c r="BW49" s="76">
        <v>3.8757546731923398</v>
      </c>
      <c r="BX49" s="76">
        <v>14.900438620568</v>
      </c>
      <c r="BY49" s="76">
        <v>0.237333694206419</v>
      </c>
      <c r="BZ49" s="76">
        <v>8.2365885185491301</v>
      </c>
      <c r="CA49" s="76">
        <v>43.9228007553887</v>
      </c>
      <c r="CB49" s="76">
        <v>0</v>
      </c>
      <c r="CC49" s="76">
        <v>0</v>
      </c>
      <c r="CD49" s="76">
        <v>14.491721471812101</v>
      </c>
      <c r="CE49" s="76">
        <v>0</v>
      </c>
      <c r="CF49" s="76">
        <v>37.213997913943999</v>
      </c>
      <c r="CG49" s="76">
        <v>2509.3589435451299</v>
      </c>
      <c r="CH49" s="76">
        <v>15.3187229596113</v>
      </c>
      <c r="CI49" s="94"/>
      <c r="CJ49" s="96">
        <f t="shared" si="14"/>
        <v>1.7064616855460149</v>
      </c>
      <c r="CK49" s="69">
        <f t="shared" si="17"/>
        <v>-1.5505911948412241E-5</v>
      </c>
      <c r="CL49" s="69">
        <f t="shared" si="18"/>
        <v>3.4582204462194362E-6</v>
      </c>
      <c r="CM49" s="69">
        <f t="shared" si="19"/>
        <v>-2.0752112403808308E-6</v>
      </c>
      <c r="CN49" s="69">
        <f t="shared" si="20"/>
        <v>9.1942763550810166E-4</v>
      </c>
      <c r="CO49" s="69">
        <f t="shared" si="21"/>
        <v>7.0378091239716529E-5</v>
      </c>
      <c r="CP49" s="69">
        <f t="shared" si="22"/>
        <v>-1.4087181367161858E-5</v>
      </c>
      <c r="CQ49" s="69">
        <f t="shared" si="23"/>
        <v>-1.4742607571376952E-6</v>
      </c>
      <c r="CR49" s="62">
        <f t="shared" si="24"/>
        <v>-0.63607106582406225</v>
      </c>
      <c r="CS49" s="62">
        <f t="shared" si="25"/>
        <v>0.97480574914953988</v>
      </c>
      <c r="CT49" s="69">
        <f t="shared" si="26"/>
        <v>0</v>
      </c>
      <c r="CU49" s="62">
        <f t="shared" si="27"/>
        <v>-8.9412811115748184E-2</v>
      </c>
      <c r="CV49" s="69">
        <f t="shared" si="28"/>
        <v>0</v>
      </c>
      <c r="CW49" s="62">
        <f t="shared" si="29"/>
        <v>-0.89460875665580863</v>
      </c>
      <c r="CX49" s="69">
        <f t="shared" si="15"/>
        <v>-6.8559633881442144E-7</v>
      </c>
      <c r="CY49" s="69">
        <f t="shared" si="16"/>
        <v>5.0664553026029464E-6</v>
      </c>
      <c r="CZ49" s="62">
        <f t="shared" si="30"/>
        <v>-1</v>
      </c>
    </row>
    <row r="50" spans="1:104">
      <c r="A50" s="94" t="s">
        <v>214</v>
      </c>
      <c r="B50" s="76">
        <v>65.556125449999996</v>
      </c>
      <c r="C50" s="76"/>
      <c r="D50" s="76">
        <v>412.81042509999997</v>
      </c>
      <c r="E50" s="76"/>
      <c r="F50" s="76"/>
      <c r="G50" s="76"/>
      <c r="H50" s="76">
        <v>45.605379800000001</v>
      </c>
      <c r="I50" s="72">
        <v>0.82652809969999996</v>
      </c>
      <c r="J50" s="72">
        <v>0.19989366789999999</v>
      </c>
      <c r="K50" s="76"/>
      <c r="L50" s="72">
        <v>6.4678325518999999</v>
      </c>
      <c r="M50" s="76"/>
      <c r="N50" s="72">
        <v>0.1481291998</v>
      </c>
      <c r="O50" s="76">
        <v>0.75164250470000005</v>
      </c>
      <c r="P50" s="76">
        <v>6.7137545000000007E-2</v>
      </c>
      <c r="Q50" s="72">
        <v>6.6678926999999997E-3</v>
      </c>
      <c r="R50" s="76"/>
      <c r="S50" s="94" t="s">
        <v>214</v>
      </c>
      <c r="T50" s="76">
        <v>0</v>
      </c>
      <c r="U50" s="76">
        <v>0</v>
      </c>
      <c r="V50" s="76">
        <v>0.75163227107872299</v>
      </c>
      <c r="W50" s="76">
        <v>5.31816956844521E-2</v>
      </c>
      <c r="X50" s="76">
        <v>5.31816956844521E-2</v>
      </c>
      <c r="Y50" s="76">
        <v>1.9125338547264299E-2</v>
      </c>
      <c r="Z50" s="76">
        <v>0</v>
      </c>
      <c r="AA50" s="76">
        <v>2.5410934079973102</v>
      </c>
      <c r="AB50" s="76">
        <v>6.7138613028213806E-2</v>
      </c>
      <c r="AC50" s="76">
        <v>128.68860662061601</v>
      </c>
      <c r="AD50" s="76">
        <v>0</v>
      </c>
      <c r="AE50" s="76">
        <v>65.556196277495602</v>
      </c>
      <c r="AF50" s="76">
        <v>1.0389090938993599</v>
      </c>
      <c r="AG50" s="76">
        <v>22.781190903159601</v>
      </c>
      <c r="AH50" s="76">
        <v>0.52113307278394405</v>
      </c>
      <c r="AI50" s="76">
        <v>0</v>
      </c>
      <c r="AJ50" s="76">
        <v>0</v>
      </c>
      <c r="AK50" s="76">
        <v>2.3256535638309699</v>
      </c>
      <c r="AL50" s="76">
        <v>2.3256535638309699</v>
      </c>
      <c r="AM50" s="76">
        <v>0</v>
      </c>
      <c r="AN50" s="76">
        <v>0</v>
      </c>
      <c r="AO50" s="76">
        <v>0.50053831040195396</v>
      </c>
      <c r="AP50" s="76">
        <v>0</v>
      </c>
      <c r="AQ50" s="76">
        <v>0</v>
      </c>
      <c r="AR50" s="76">
        <v>0</v>
      </c>
      <c r="AS50" s="76">
        <v>3.7347807790031598E-4</v>
      </c>
      <c r="AT50" s="76">
        <v>0</v>
      </c>
      <c r="AU50" s="76">
        <v>0</v>
      </c>
      <c r="AV50" s="76">
        <v>0</v>
      </c>
      <c r="AW50" s="76">
        <v>68.371063895456899</v>
      </c>
      <c r="AX50" s="76">
        <v>371.529168515793</v>
      </c>
      <c r="AY50" s="76">
        <v>41.281081898400103</v>
      </c>
      <c r="AZ50" s="76">
        <v>412.81025041419298</v>
      </c>
      <c r="BA50" s="76">
        <v>0</v>
      </c>
      <c r="BB50" s="76">
        <v>3.0048961528795002</v>
      </c>
      <c r="BC50" s="76">
        <v>0</v>
      </c>
      <c r="BD50" s="76">
        <v>21.1141420304569</v>
      </c>
      <c r="BE50" s="76">
        <v>0</v>
      </c>
      <c r="BF50" s="76">
        <v>0</v>
      </c>
      <c r="BG50" s="76">
        <v>0</v>
      </c>
      <c r="BH50" s="76">
        <v>0</v>
      </c>
      <c r="BI50" s="76">
        <v>0</v>
      </c>
      <c r="BJ50" s="76">
        <v>0</v>
      </c>
      <c r="BK50" s="76">
        <v>0</v>
      </c>
      <c r="BL50" s="76">
        <v>0</v>
      </c>
      <c r="BM50" s="76">
        <v>0</v>
      </c>
      <c r="BN50" s="76">
        <v>0</v>
      </c>
      <c r="BO50" s="76">
        <v>0</v>
      </c>
      <c r="BP50" s="76">
        <v>0</v>
      </c>
      <c r="BQ50" s="76">
        <v>0</v>
      </c>
      <c r="BR50" s="76">
        <v>0</v>
      </c>
      <c r="BS50" s="76">
        <v>0</v>
      </c>
      <c r="BT50" s="76">
        <v>0</v>
      </c>
      <c r="BU50" s="76">
        <v>0</v>
      </c>
      <c r="BV50" s="76">
        <v>8.1679685483335707</v>
      </c>
      <c r="BW50" s="76">
        <v>0</v>
      </c>
      <c r="BX50" s="76">
        <v>0</v>
      </c>
      <c r="BY50" s="76">
        <v>0</v>
      </c>
      <c r="BZ50" s="76">
        <v>0</v>
      </c>
      <c r="CA50" s="76">
        <v>5.27817743098199</v>
      </c>
      <c r="CB50" s="76">
        <v>0</v>
      </c>
      <c r="CC50" s="76">
        <v>0</v>
      </c>
      <c r="CD50" s="76">
        <v>3.1310406184215802</v>
      </c>
      <c r="CE50" s="76">
        <v>0</v>
      </c>
      <c r="CF50" s="76">
        <v>2.3085596041865499</v>
      </c>
      <c r="CG50" s="76">
        <v>45.589510849495703</v>
      </c>
      <c r="CH50" s="76">
        <v>0.79058399154527403</v>
      </c>
      <c r="CI50" s="94"/>
      <c r="CJ50" s="96">
        <f t="shared" si="14"/>
        <v>1.4997104075358423</v>
      </c>
      <c r="CK50" s="69">
        <f t="shared" si="17"/>
        <v>1.0804100321549067E-6</v>
      </c>
      <c r="CL50" s="69">
        <f t="shared" si="18"/>
        <v>0</v>
      </c>
      <c r="CM50" s="69">
        <f t="shared" si="19"/>
        <v>-4.2316229526932529E-7</v>
      </c>
      <c r="CN50" s="69">
        <f t="shared" si="20"/>
        <v>0</v>
      </c>
      <c r="CO50" s="69">
        <f t="shared" si="21"/>
        <v>0</v>
      </c>
      <c r="CP50" s="69">
        <f t="shared" si="22"/>
        <v>0</v>
      </c>
      <c r="CQ50" s="69">
        <f t="shared" si="23"/>
        <v>-3.4796224861827804E-4</v>
      </c>
      <c r="CR50" s="62">
        <f t="shared" si="24"/>
        <v>-0.9356565182674913</v>
      </c>
      <c r="CS50" s="62">
        <f t="shared" si="25"/>
        <v>11.712225628220164</v>
      </c>
      <c r="CT50" s="69">
        <f t="shared" si="26"/>
        <v>0</v>
      </c>
      <c r="CU50" s="62">
        <f t="shared" si="27"/>
        <v>-0.64042767879824258</v>
      </c>
      <c r="CV50" s="69">
        <f t="shared" si="28"/>
        <v>0</v>
      </c>
      <c r="CW50" s="62">
        <f t="shared" si="29"/>
        <v>-0.99747870049656273</v>
      </c>
      <c r="CX50" s="69">
        <f t="shared" si="15"/>
        <v>-1.3615011409101275E-5</v>
      </c>
      <c r="CY50" s="69">
        <f t="shared" si="16"/>
        <v>1.5908061782706749E-5</v>
      </c>
      <c r="CZ50" s="62">
        <f t="shared" si="30"/>
        <v>-1</v>
      </c>
    </row>
    <row r="51" spans="1:104">
      <c r="A51" s="94" t="s">
        <v>215</v>
      </c>
      <c r="B51" s="76">
        <v>8096.4643678000002</v>
      </c>
      <c r="C51" s="76">
        <v>24.081031163999999</v>
      </c>
      <c r="D51" s="76">
        <v>10214.012828000001</v>
      </c>
      <c r="E51" s="76">
        <v>1052.2883683</v>
      </c>
      <c r="F51" s="76">
        <v>975.38618405</v>
      </c>
      <c r="G51" s="76">
        <v>3349.7291132999999</v>
      </c>
      <c r="H51" s="76">
        <v>15869.114438000001</v>
      </c>
      <c r="I51" s="72">
        <v>468.24792031999999</v>
      </c>
      <c r="J51" s="72">
        <v>79.376936924000006</v>
      </c>
      <c r="K51" s="76"/>
      <c r="L51" s="72">
        <v>2739.7473914000002</v>
      </c>
      <c r="M51" s="76">
        <v>4.0217300000000003E-3</v>
      </c>
      <c r="N51" s="72">
        <v>228.07692204</v>
      </c>
      <c r="O51" s="76">
        <v>293.33266737999998</v>
      </c>
      <c r="P51" s="76">
        <v>17.080394583</v>
      </c>
      <c r="Q51" s="72">
        <v>4.3256935964999998</v>
      </c>
      <c r="R51" s="76"/>
      <c r="S51" s="94" t="s">
        <v>215</v>
      </c>
      <c r="T51" s="76">
        <v>0.26365636993307801</v>
      </c>
      <c r="U51" s="76">
        <v>0.56084199364272402</v>
      </c>
      <c r="V51" s="76">
        <v>293.33101439889299</v>
      </c>
      <c r="W51" s="76">
        <v>57.996717931209702</v>
      </c>
      <c r="X51" s="76">
        <v>57.978071262517901</v>
      </c>
      <c r="Y51" s="76">
        <v>11.303665084642899</v>
      </c>
      <c r="Z51" s="76">
        <v>0.122021265728571</v>
      </c>
      <c r="AA51" s="76">
        <v>281.41882583963798</v>
      </c>
      <c r="AB51" s="76">
        <v>17.080430793920801</v>
      </c>
      <c r="AC51" s="76">
        <v>83508.1127083217</v>
      </c>
      <c r="AD51" s="76">
        <v>0</v>
      </c>
      <c r="AE51" s="76">
        <v>8096.3533311926403</v>
      </c>
      <c r="AF51" s="76">
        <v>589.37756073887704</v>
      </c>
      <c r="AG51" s="76">
        <v>14426.100795602801</v>
      </c>
      <c r="AH51" s="76">
        <v>345.69854448871303</v>
      </c>
      <c r="AI51" s="76">
        <v>4.3840534034610199</v>
      </c>
      <c r="AJ51" s="76">
        <v>0.16102157514936299</v>
      </c>
      <c r="AK51" s="76">
        <v>956.82530166214497</v>
      </c>
      <c r="AL51" s="76">
        <v>956.82530166214497</v>
      </c>
      <c r="AM51" s="76">
        <v>4.0223616792605301E-3</v>
      </c>
      <c r="AN51" s="76">
        <v>0</v>
      </c>
      <c r="AO51" s="76">
        <v>288.3477780078</v>
      </c>
      <c r="AP51" s="76">
        <v>0.183387555779505</v>
      </c>
      <c r="AQ51" s="76">
        <v>5.1582585056261898</v>
      </c>
      <c r="AR51" s="76">
        <v>0.38785456025727999</v>
      </c>
      <c r="AS51" s="76">
        <v>4.6227195979287501</v>
      </c>
      <c r="AT51" s="76">
        <v>6.4954229134848399E-2</v>
      </c>
      <c r="AU51" s="76">
        <v>24.0810730942421</v>
      </c>
      <c r="AV51" s="76">
        <v>0</v>
      </c>
      <c r="AW51" s="76">
        <v>30297.9996075772</v>
      </c>
      <c r="AX51" s="76">
        <v>9192.5318712114895</v>
      </c>
      <c r="AY51" s="76">
        <v>1021.39322798988</v>
      </c>
      <c r="AZ51" s="76">
        <v>10213.9250992013</v>
      </c>
      <c r="BA51" s="76">
        <v>2.5981769530448598E-3</v>
      </c>
      <c r="BB51" s="76">
        <v>1153.5831723245799</v>
      </c>
      <c r="BC51" s="76">
        <v>8.0178802833490206</v>
      </c>
      <c r="BD51" s="76">
        <v>6914.3356228819803</v>
      </c>
      <c r="BE51" s="76">
        <v>10.553872882488101</v>
      </c>
      <c r="BF51" s="76">
        <v>27.416789992779702</v>
      </c>
      <c r="BG51" s="76">
        <v>66.9182451976165</v>
      </c>
      <c r="BH51" s="76">
        <v>15.622713295634201</v>
      </c>
      <c r="BI51" s="76">
        <v>2.9771187795212602E-2</v>
      </c>
      <c r="BJ51" s="76">
        <v>3.6899772419076502</v>
      </c>
      <c r="BK51" s="76">
        <v>1052.3525254623801</v>
      </c>
      <c r="BL51" s="76">
        <v>975.45039051173603</v>
      </c>
      <c r="BM51" s="76">
        <v>76.9021349506436</v>
      </c>
      <c r="BN51" s="76">
        <v>1.44720731714037E-2</v>
      </c>
      <c r="BO51" s="76">
        <v>4.2509091861086604E-3</v>
      </c>
      <c r="BP51" s="76">
        <v>31.7105876666831</v>
      </c>
      <c r="BQ51" s="76">
        <v>1.55097869784002E-2</v>
      </c>
      <c r="BR51" s="76">
        <v>178.26574526750301</v>
      </c>
      <c r="BS51" s="76">
        <v>44.478749602782003</v>
      </c>
      <c r="BT51" s="76">
        <v>23.798191456648802</v>
      </c>
      <c r="BU51" s="76">
        <v>445.53986564978402</v>
      </c>
      <c r="BV51" s="76">
        <v>4532.1513734322998</v>
      </c>
      <c r="BW51" s="76">
        <v>24.785333440808699</v>
      </c>
      <c r="BX51" s="76">
        <v>94.551892734227295</v>
      </c>
      <c r="BY51" s="76">
        <v>3.65418423918824E-2</v>
      </c>
      <c r="BZ51" s="76">
        <v>3349.7168026991599</v>
      </c>
      <c r="CA51" s="76">
        <v>582.49918523083397</v>
      </c>
      <c r="CB51" s="76">
        <v>4.5186395277699397E-5</v>
      </c>
      <c r="CC51" s="76">
        <v>0.109911962206668</v>
      </c>
      <c r="CD51" s="76">
        <v>314.311589566235</v>
      </c>
      <c r="CE51" s="76">
        <v>0</v>
      </c>
      <c r="CF51" s="76">
        <v>255.05789406895701</v>
      </c>
      <c r="CG51" s="76">
        <v>15869.053539245</v>
      </c>
      <c r="CH51" s="76">
        <v>181.132749013525</v>
      </c>
      <c r="CI51" s="94"/>
      <c r="CJ51" s="96">
        <f t="shared" si="14"/>
        <v>1.9092505758234832</v>
      </c>
      <c r="CK51" s="69">
        <f t="shared" si="17"/>
        <v>-1.3714209353096155E-5</v>
      </c>
      <c r="CL51" s="69">
        <f t="shared" si="18"/>
        <v>1.7412145607872712E-6</v>
      </c>
      <c r="CM51" s="69">
        <f t="shared" si="19"/>
        <v>-8.5890629058138861E-6</v>
      </c>
      <c r="CN51" s="69">
        <f t="shared" si="20"/>
        <v>6.0969183270283307E-5</v>
      </c>
      <c r="CO51" s="69">
        <f t="shared" si="21"/>
        <v>6.5826708216674301E-5</v>
      </c>
      <c r="CP51" s="69">
        <f t="shared" si="22"/>
        <v>-3.6751033960122733E-6</v>
      </c>
      <c r="CQ51" s="69">
        <f t="shared" si="23"/>
        <v>-3.8375648016346056E-6</v>
      </c>
      <c r="CR51" s="62">
        <f t="shared" si="24"/>
        <v>-0.87618082484403603</v>
      </c>
      <c r="CS51" s="62">
        <f t="shared" si="25"/>
        <v>2.5453475120750042</v>
      </c>
      <c r="CT51" s="69">
        <f t="shared" si="26"/>
        <v>0</v>
      </c>
      <c r="CU51" s="62">
        <f t="shared" si="27"/>
        <v>-0.65076148820668789</v>
      </c>
      <c r="CV51" s="69">
        <f t="shared" si="28"/>
        <v>1.57066551093643E-4</v>
      </c>
      <c r="CW51" s="62">
        <f t="shared" si="29"/>
        <v>-0.97973175209231378</v>
      </c>
      <c r="CX51" s="69">
        <f t="shared" si="15"/>
        <v>-5.6351756582382139E-6</v>
      </c>
      <c r="CY51" s="69">
        <f t="shared" si="16"/>
        <v>2.1200283532423999E-6</v>
      </c>
      <c r="CZ51" s="62">
        <f t="shared" si="30"/>
        <v>-0.9849840892134839</v>
      </c>
    </row>
    <row r="52" spans="1:104">
      <c r="A52" s="94"/>
      <c r="B52" s="76"/>
      <c r="C52" s="76"/>
      <c r="D52" s="76"/>
      <c r="E52" s="76"/>
      <c r="F52" s="76"/>
      <c r="G52" s="76"/>
      <c r="H52" s="76"/>
      <c r="I52" s="72"/>
      <c r="J52" s="72"/>
      <c r="K52" s="76"/>
      <c r="L52" s="72"/>
      <c r="M52" s="76"/>
      <c r="N52" s="72"/>
      <c r="O52" s="76"/>
      <c r="P52" s="76"/>
      <c r="Q52" s="72"/>
      <c r="R52" s="94"/>
      <c r="S52" s="94"/>
      <c r="U52" s="76"/>
      <c r="W52" s="76"/>
      <c r="X52" s="76"/>
      <c r="Y52" s="76"/>
      <c r="AA52" s="76"/>
      <c r="AC52" s="76"/>
      <c r="AD52" s="76"/>
      <c r="AE52" s="76"/>
      <c r="AF52" s="76"/>
      <c r="AG52" s="76"/>
      <c r="AH52" s="76"/>
      <c r="AI52" s="76"/>
      <c r="AK52" s="76"/>
      <c r="AL52" s="76"/>
      <c r="AM52" s="76"/>
      <c r="AN52" s="76"/>
      <c r="AO52" s="76"/>
      <c r="AP52" s="76"/>
      <c r="AR52" s="76"/>
      <c r="AS52" s="76"/>
      <c r="AT52" s="76"/>
      <c r="AU52" s="76"/>
      <c r="AV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F52" s="76"/>
      <c r="CG52" s="76"/>
      <c r="CH52" s="76"/>
      <c r="CI52" s="94"/>
      <c r="CJ52" s="96"/>
      <c r="CK52" s="69"/>
      <c r="CL52" s="69">
        <f t="shared" si="18"/>
        <v>0</v>
      </c>
      <c r="CM52" s="69">
        <f t="shared" si="19"/>
        <v>0</v>
      </c>
      <c r="CN52" s="69">
        <f t="shared" si="20"/>
        <v>0</v>
      </c>
      <c r="CO52" s="69">
        <f t="shared" si="21"/>
        <v>0</v>
      </c>
      <c r="CP52" s="69">
        <f t="shared" si="22"/>
        <v>0</v>
      </c>
      <c r="CQ52" s="69">
        <f t="shared" si="23"/>
        <v>0</v>
      </c>
      <c r="CR52" s="62">
        <f t="shared" si="24"/>
        <v>0</v>
      </c>
      <c r="CS52" s="62">
        <f t="shared" si="25"/>
        <v>0</v>
      </c>
      <c r="CT52" s="69">
        <f t="shared" si="26"/>
        <v>0</v>
      </c>
      <c r="CU52" s="62">
        <f t="shared" si="27"/>
        <v>0</v>
      </c>
      <c r="CV52" s="69">
        <f t="shared" si="28"/>
        <v>0</v>
      </c>
      <c r="CW52" s="62">
        <f t="shared" si="29"/>
        <v>0</v>
      </c>
      <c r="CX52" s="69">
        <f t="shared" si="15"/>
        <v>0</v>
      </c>
      <c r="CY52" s="69">
        <f t="shared" si="16"/>
        <v>0</v>
      </c>
      <c r="CZ52" s="62">
        <f t="shared" si="30"/>
        <v>0</v>
      </c>
    </row>
    <row r="53" spans="1:104">
      <c r="A53" s="94"/>
      <c r="B53" s="76"/>
      <c r="C53" s="76"/>
      <c r="D53" s="76"/>
      <c r="E53" s="76"/>
      <c r="F53" s="76"/>
      <c r="G53" s="76"/>
      <c r="H53" s="76"/>
      <c r="I53" s="72"/>
      <c r="J53" s="72"/>
      <c r="K53" s="76"/>
      <c r="L53" s="72"/>
      <c r="M53" s="76"/>
      <c r="N53" s="72"/>
      <c r="O53" s="76"/>
      <c r="P53" s="76"/>
      <c r="Q53" s="72"/>
      <c r="R53" s="94"/>
      <c r="S53" s="94"/>
      <c r="U53" s="76"/>
      <c r="W53" s="76"/>
      <c r="X53" s="76"/>
      <c r="Y53" s="76"/>
      <c r="AA53" s="76"/>
      <c r="AC53" s="76"/>
      <c r="AD53" s="76"/>
      <c r="AE53" s="76"/>
      <c r="AF53" s="76"/>
      <c r="AG53" s="76"/>
      <c r="AH53" s="76"/>
      <c r="AI53" s="76"/>
      <c r="AK53" s="76"/>
      <c r="AL53" s="76"/>
      <c r="AM53" s="76"/>
      <c r="AN53" s="76"/>
      <c r="AO53" s="76"/>
      <c r="AP53" s="76"/>
      <c r="AR53" s="76"/>
      <c r="AS53" s="76"/>
      <c r="AT53" s="76"/>
      <c r="AU53" s="76"/>
      <c r="AV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F53" s="76"/>
      <c r="CG53" s="76"/>
      <c r="CH53" s="76"/>
      <c r="CI53" s="94"/>
      <c r="CJ53" s="96"/>
      <c r="CK53" s="69"/>
      <c r="CL53" s="69"/>
      <c r="CM53" s="69"/>
      <c r="CN53" s="69"/>
      <c r="CO53" s="69"/>
      <c r="CP53" s="69"/>
      <c r="CQ53" s="69"/>
      <c r="CR53" s="62"/>
      <c r="CS53" s="62"/>
      <c r="CT53" s="69"/>
      <c r="CU53" s="62"/>
      <c r="CV53" s="69"/>
      <c r="CW53" s="62"/>
      <c r="CX53" s="69"/>
      <c r="CY53" s="69"/>
      <c r="CZ53" s="62"/>
    </row>
    <row r="54" spans="1:104">
      <c r="A54" s="94" t="s">
        <v>333</v>
      </c>
      <c r="B54" s="76">
        <v>6037.5401439999996</v>
      </c>
      <c r="C54" s="76">
        <v>0.2</v>
      </c>
      <c r="D54" s="76">
        <v>7951.7858657999996</v>
      </c>
      <c r="E54" s="76">
        <v>167.73035400000001</v>
      </c>
      <c r="F54" s="76">
        <v>158.83486593000001</v>
      </c>
      <c r="G54" s="76">
        <v>78.640584700000005</v>
      </c>
      <c r="H54" s="76">
        <v>2088.9919742000002</v>
      </c>
      <c r="I54" s="72">
        <v>63.098628343999998</v>
      </c>
      <c r="J54" s="72">
        <v>19.889694268</v>
      </c>
      <c r="K54" s="76"/>
      <c r="L54" s="72">
        <v>472.29599578</v>
      </c>
      <c r="M54" s="76"/>
      <c r="N54" s="72">
        <v>29.771528314000001</v>
      </c>
      <c r="O54" s="76">
        <v>43.313103218999998</v>
      </c>
      <c r="P54" s="76">
        <v>4.7269067855999998</v>
      </c>
      <c r="Q54" s="72">
        <v>0.34928238280000001</v>
      </c>
      <c r="R54" s="76"/>
      <c r="S54" s="94" t="s">
        <v>333</v>
      </c>
      <c r="T54" s="76">
        <v>4.24518128716856E-4</v>
      </c>
      <c r="U54" s="76">
        <v>2.1650182297436398E-3</v>
      </c>
      <c r="V54" s="76">
        <v>43.312343782464502</v>
      </c>
      <c r="W54" s="76">
        <v>5.9477909939967004</v>
      </c>
      <c r="X54" s="76">
        <v>5.9477909939967004</v>
      </c>
      <c r="Y54" s="76">
        <v>2.00159124736272</v>
      </c>
      <c r="Z54" s="76">
        <v>1.02445246879081E-5</v>
      </c>
      <c r="AA54" s="76">
        <v>25.541733577827301</v>
      </c>
      <c r="AB54" s="76">
        <v>4.7270355017884897</v>
      </c>
      <c r="AC54" s="76">
        <v>12509.0615637916</v>
      </c>
      <c r="AD54" s="76">
        <v>0</v>
      </c>
      <c r="AE54" s="76">
        <v>6037.0038876304197</v>
      </c>
      <c r="AF54" s="76">
        <v>86.739496650498296</v>
      </c>
      <c r="AG54" s="76">
        <v>2184.89634165712</v>
      </c>
      <c r="AH54" s="76">
        <v>46.963896284027399</v>
      </c>
      <c r="AI54" s="76">
        <v>0.164304507471352</v>
      </c>
      <c r="AJ54" s="76">
        <v>6.55717429465878E-4</v>
      </c>
      <c r="AK54" s="76">
        <v>218.50727933275601</v>
      </c>
      <c r="AL54" s="76">
        <v>218.50727933275601</v>
      </c>
      <c r="AM54" s="76">
        <v>0</v>
      </c>
      <c r="AN54" s="76">
        <v>0</v>
      </c>
      <c r="AO54" s="76">
        <v>42.1766830767098</v>
      </c>
      <c r="AP54" s="76">
        <v>3.4175822059447502E-5</v>
      </c>
      <c r="AQ54" s="76">
        <v>0.65423017950418205</v>
      </c>
      <c r="AR54" s="76">
        <v>2.3863621422311899E-3</v>
      </c>
      <c r="AS54" s="76">
        <v>1.7593563441855899</v>
      </c>
      <c r="AT54" s="76">
        <v>1.37017688511713E-5</v>
      </c>
      <c r="AU54" s="76">
        <v>0.19999691352921201</v>
      </c>
      <c r="AV54" s="76">
        <v>0</v>
      </c>
      <c r="AW54" s="76">
        <v>4273.6013537481304</v>
      </c>
      <c r="AX54" s="76">
        <v>7156.1268068806303</v>
      </c>
      <c r="AY54" s="76">
        <v>795.08385582874303</v>
      </c>
      <c r="AZ54" s="76">
        <v>7951.2106627093699</v>
      </c>
      <c r="BA54" s="76">
        <v>7.2590028053814501E-5</v>
      </c>
      <c r="BB54" s="76">
        <v>163.441247070168</v>
      </c>
      <c r="BC54" s="76">
        <v>1.2028548939852299</v>
      </c>
      <c r="BD54" s="76">
        <v>789.10532996775396</v>
      </c>
      <c r="BE54" s="76">
        <v>1.55821680583343</v>
      </c>
      <c r="BF54" s="76">
        <v>3.5718325754945202</v>
      </c>
      <c r="BG54" s="76">
        <v>8.6418446017074704</v>
      </c>
      <c r="BH54" s="76">
        <v>2.0163460043982102</v>
      </c>
      <c r="BI54" s="76">
        <v>1.56447251663111</v>
      </c>
      <c r="BJ54" s="76">
        <v>0.48941825867932098</v>
      </c>
      <c r="BK54" s="76">
        <v>171.06110757494801</v>
      </c>
      <c r="BL54" s="76">
        <v>158.81541798572499</v>
      </c>
      <c r="BM54" s="76">
        <v>12.2456895892237</v>
      </c>
      <c r="BN54" s="76">
        <v>0</v>
      </c>
      <c r="BO54" s="76">
        <v>1.5308211665757201E-5</v>
      </c>
      <c r="BP54" s="76">
        <v>23.738308641566999</v>
      </c>
      <c r="BQ54" s="76">
        <v>0</v>
      </c>
      <c r="BR54" s="76">
        <v>23.925664059701099</v>
      </c>
      <c r="BS54" s="76">
        <v>5.7472223526623596</v>
      </c>
      <c r="BT54" s="76">
        <v>3.1574568086994299</v>
      </c>
      <c r="BU54" s="76">
        <v>59.797417891609697</v>
      </c>
      <c r="BV54" s="76">
        <v>648.35010131848196</v>
      </c>
      <c r="BW54" s="76">
        <v>3.3480167937080001</v>
      </c>
      <c r="BX54" s="76">
        <v>18.7226356917276</v>
      </c>
      <c r="BY54" s="76">
        <v>1.33369478110859</v>
      </c>
      <c r="BZ54" s="76">
        <v>78.626289561665899</v>
      </c>
      <c r="CA54" s="76">
        <v>16.1761608383216</v>
      </c>
      <c r="CB54" s="76">
        <v>0</v>
      </c>
      <c r="CC54" s="76">
        <v>7.8327585762551701E-5</v>
      </c>
      <c r="CD54" s="76">
        <v>19.582189887134199</v>
      </c>
      <c r="CE54" s="76">
        <v>0</v>
      </c>
      <c r="CF54" s="76">
        <v>11.465750421495001</v>
      </c>
      <c r="CG54" s="76">
        <v>2088.6207382176699</v>
      </c>
      <c r="CH54" s="76">
        <v>29.233686324588099</v>
      </c>
      <c r="CI54" s="94"/>
      <c r="CJ54" s="96">
        <f t="shared" si="14"/>
        <v>2.0461356509344149</v>
      </c>
      <c r="CK54" s="69">
        <f>+(AE54-B54)/(B54+1E-50)</f>
        <v>-8.8820340203084528E-5</v>
      </c>
      <c r="CL54" s="69">
        <f>+(AU54-C54)/(C54+1E-50)</f>
        <v>-1.5432353940025845E-5</v>
      </c>
      <c r="CM54" s="69">
        <f>+(AZ54-D54)/(D54+1E-50)</f>
        <v>-7.233634058275634E-5</v>
      </c>
      <c r="CN54" s="69">
        <f>+(BK54-E54)/(E54+1E-50)</f>
        <v>1.9857786593284153E-2</v>
      </c>
      <c r="CO54" s="69">
        <f>+(BL54-F54)/(F54+1E-50)</f>
        <v>-1.2244127988615515E-4</v>
      </c>
      <c r="CP54" s="69">
        <f>+(BZ54-G54)/(G54+1E-50)</f>
        <v>-1.8177812879493599E-4</v>
      </c>
      <c r="CQ54" s="69">
        <f>+(CG54-H54)/(H54+1E-50)</f>
        <v>-1.7771058334125906E-4</v>
      </c>
      <c r="CR54" s="62">
        <f>+(X54-I54)/(I54+1E-50)</f>
        <v>-0.9057381887674224</v>
      </c>
      <c r="CS54" s="62">
        <f>+(AA54-J54)/(J54+1E-50)</f>
        <v>0.28416924029449347</v>
      </c>
      <c r="CT54" s="69">
        <f>+(AD54-K54)/(K54+1E-50)</f>
        <v>0</v>
      </c>
      <c r="CU54" s="62">
        <f>+(AL54-L54)/(L54+1E-50)</f>
        <v>-0.5373509805606338</v>
      </c>
      <c r="CV54" s="69">
        <f>+(AM54-M54)/(M54+1E-50)</f>
        <v>0</v>
      </c>
      <c r="CW54" s="62">
        <f>+(AS54-N54)/(N54+1E-50)</f>
        <v>-0.94090473536898489</v>
      </c>
      <c r="CX54" s="69">
        <f>+(V54-O54)/(O54+1E-50)</f>
        <v>-1.7533644072009379E-5</v>
      </c>
      <c r="CY54" s="69">
        <f>+(AB54-P54)/(P54+1E-50)</f>
        <v>2.7230532423887488E-5</v>
      </c>
      <c r="CZ54" s="62">
        <f>+(AT54-Q54)/(Q54+1E-50)</f>
        <v>-0.9999607716577591</v>
      </c>
    </row>
    <row r="55" spans="1:104">
      <c r="A55" s="94" t="s">
        <v>334</v>
      </c>
      <c r="B55" s="76">
        <v>8069.9617195000001</v>
      </c>
      <c r="C55" s="76"/>
      <c r="D55" s="76">
        <v>38663.461102000001</v>
      </c>
      <c r="E55" s="76">
        <v>1247.6079947999999</v>
      </c>
      <c r="F55" s="76">
        <v>413.55444294</v>
      </c>
      <c r="G55" s="76">
        <v>1431.1039393000001</v>
      </c>
      <c r="H55" s="76">
        <v>2259.5584819000001</v>
      </c>
      <c r="I55" s="72">
        <v>12.589562868</v>
      </c>
      <c r="J55" s="72">
        <v>3.8728056238000002</v>
      </c>
      <c r="K55" s="76"/>
      <c r="L55" s="72">
        <v>157.20534567999999</v>
      </c>
      <c r="M55" s="76"/>
      <c r="N55" s="72">
        <v>2.0562225827999998</v>
      </c>
      <c r="O55" s="76">
        <v>7.1540270067999998</v>
      </c>
      <c r="P55" s="76">
        <v>0.62752002620000003</v>
      </c>
      <c r="Q55" s="72">
        <v>0.62304116809999999</v>
      </c>
      <c r="R55" s="76"/>
      <c r="S55" s="94" t="s">
        <v>334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v>0</v>
      </c>
      <c r="BJ55" s="76">
        <v>0</v>
      </c>
      <c r="BK55" s="76">
        <v>0</v>
      </c>
      <c r="BL55" s="76">
        <v>0</v>
      </c>
      <c r="BM55" s="76">
        <v>0</v>
      </c>
      <c r="BN55" s="76">
        <v>0</v>
      </c>
      <c r="BO55" s="76">
        <v>0</v>
      </c>
      <c r="BP55" s="76">
        <v>0</v>
      </c>
      <c r="BQ55" s="76">
        <v>0</v>
      </c>
      <c r="BR55" s="76">
        <v>0</v>
      </c>
      <c r="BS55" s="76">
        <v>0</v>
      </c>
      <c r="BT55" s="76">
        <v>0</v>
      </c>
      <c r="BU55" s="76">
        <v>0</v>
      </c>
      <c r="BV55" s="76">
        <v>0</v>
      </c>
      <c r="BW55" s="76">
        <v>0</v>
      </c>
      <c r="BX55" s="76">
        <v>0</v>
      </c>
      <c r="BY55" s="76">
        <v>0</v>
      </c>
      <c r="BZ55" s="76">
        <v>0</v>
      </c>
      <c r="CA55" s="76">
        <v>0</v>
      </c>
      <c r="CB55" s="76">
        <v>0</v>
      </c>
      <c r="CC55" s="76">
        <v>0</v>
      </c>
      <c r="CD55" s="76">
        <v>0</v>
      </c>
      <c r="CE55" s="76">
        <v>0</v>
      </c>
      <c r="CF55" s="76">
        <v>0</v>
      </c>
      <c r="CG55" s="76">
        <v>0</v>
      </c>
      <c r="CH55" s="76">
        <v>0</v>
      </c>
      <c r="CI55" s="94"/>
      <c r="CJ55" s="96" t="e">
        <f t="shared" si="14"/>
        <v>#DIV/0!</v>
      </c>
      <c r="CK55" s="94"/>
      <c r="CL55" s="69">
        <f>+(AU55-C55)/(C55+1E-50)</f>
        <v>0</v>
      </c>
      <c r="CM55" s="69">
        <f>+(AZ55-D55)/(D55+1E-50)</f>
        <v>-1</v>
      </c>
      <c r="CN55" s="69">
        <f>+(BK55-E55)/(E55+1E-50)</f>
        <v>-1</v>
      </c>
      <c r="CO55" s="69">
        <f>+(BL55-F55)/(F55+1E-50)</f>
        <v>-1</v>
      </c>
      <c r="CP55" s="69">
        <f>+(BZ55-G55)/(G55+1E-50)</f>
        <v>-1</v>
      </c>
      <c r="CQ55" s="69">
        <f>+(CG55-H55)/(H55+1E-50)</f>
        <v>-1</v>
      </c>
      <c r="CR55" s="62">
        <f>+(X55-I55)/(I55+1E-50)</f>
        <v>-1</v>
      </c>
      <c r="CS55" s="62">
        <f>+(AA55-J55)/(J55+1E-50)</f>
        <v>-1</v>
      </c>
      <c r="CT55" s="69">
        <f>+(AD55-K55)/(K55+1E-50)</f>
        <v>0</v>
      </c>
      <c r="CU55" s="62">
        <f>+(AL55-L55)/(L55+1E-50)</f>
        <v>-1</v>
      </c>
      <c r="CV55" s="69">
        <f>+(AM55-M55)/(M55+1E-50)</f>
        <v>0</v>
      </c>
      <c r="CW55" s="62">
        <f>+(AS55-N55)/(N55+1E-50)</f>
        <v>-1</v>
      </c>
      <c r="CX55" s="69">
        <f>+(V55-O55)/(O55+1E-50)</f>
        <v>-1</v>
      </c>
      <c r="CY55" s="69">
        <f>+(AB55-P55)/(P55+1E-50)</f>
        <v>-1</v>
      </c>
      <c r="CZ55" s="62">
        <f>+(AT55-Q55)/(Q55+1E-50)</f>
        <v>-1</v>
      </c>
    </row>
    <row r="56" spans="1:104">
      <c r="A56" s="94" t="s">
        <v>335</v>
      </c>
      <c r="B56" s="76"/>
      <c r="C56" s="76"/>
      <c r="D56" s="76"/>
      <c r="E56" s="76"/>
      <c r="F56" s="76"/>
      <c r="G56" s="76"/>
      <c r="H56" s="76"/>
      <c r="I56" s="72"/>
      <c r="J56" s="72"/>
      <c r="K56" s="76"/>
      <c r="L56" s="72"/>
      <c r="M56" s="76"/>
      <c r="N56" s="72"/>
      <c r="O56" s="76"/>
      <c r="P56" s="76"/>
      <c r="Q56" s="72"/>
      <c r="R56" s="76"/>
      <c r="S56" s="94"/>
      <c r="U56" s="76"/>
      <c r="W56" s="76"/>
      <c r="X56" s="76"/>
      <c r="Y56" s="76"/>
      <c r="AA56" s="76"/>
      <c r="AC56" s="76"/>
      <c r="AD56" s="76"/>
      <c r="AE56" s="76"/>
      <c r="AF56" s="76"/>
      <c r="AG56" s="76"/>
      <c r="AH56" s="76"/>
      <c r="AI56" s="76"/>
      <c r="AK56" s="76"/>
      <c r="AL56" s="76"/>
      <c r="AM56" s="76"/>
      <c r="AN56" s="76"/>
      <c r="AO56" s="76"/>
      <c r="AP56" s="76"/>
      <c r="AR56" s="76"/>
      <c r="AS56" s="76"/>
      <c r="AT56" s="76"/>
      <c r="AU56" s="76"/>
      <c r="AV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F56" s="76"/>
      <c r="CG56" s="76"/>
      <c r="CH56" s="76"/>
      <c r="CI56" s="94"/>
      <c r="CK56" s="94"/>
      <c r="CL56" s="69"/>
      <c r="CM56" s="69"/>
      <c r="CN56" s="69"/>
      <c r="CO56" s="69"/>
      <c r="CP56" s="69"/>
      <c r="CQ56" s="69"/>
      <c r="CR56" s="62"/>
      <c r="CS56" s="62"/>
      <c r="CT56" s="69"/>
      <c r="CU56" s="62"/>
      <c r="CV56" s="69"/>
      <c r="CW56" s="62"/>
      <c r="CX56" s="69"/>
      <c r="CY56" s="69"/>
      <c r="CZ56" s="62"/>
    </row>
    <row r="57" spans="1:104">
      <c r="A57" s="94" t="s">
        <v>336</v>
      </c>
      <c r="B57" s="76"/>
      <c r="C57" s="76"/>
      <c r="D57" s="76"/>
      <c r="E57" s="76"/>
      <c r="F57" s="76"/>
      <c r="G57" s="76"/>
      <c r="H57" s="76"/>
      <c r="I57" s="72"/>
      <c r="J57" s="72"/>
      <c r="K57" s="76"/>
      <c r="L57" s="72"/>
      <c r="M57" s="76"/>
      <c r="N57" s="72"/>
      <c r="O57" s="76"/>
      <c r="P57" s="76"/>
      <c r="Q57" s="72"/>
      <c r="R57" s="76"/>
      <c r="S57" s="94"/>
      <c r="U57" s="76"/>
      <c r="W57" s="76"/>
      <c r="X57" s="76"/>
      <c r="Y57" s="76"/>
      <c r="AA57" s="76"/>
      <c r="AC57" s="76"/>
      <c r="AD57" s="76"/>
      <c r="AE57" s="76"/>
      <c r="AF57" s="76"/>
      <c r="AG57" s="76"/>
      <c r="AH57" s="76"/>
      <c r="AI57" s="76"/>
      <c r="AK57" s="76"/>
      <c r="AL57" s="76"/>
      <c r="AM57" s="76"/>
      <c r="AN57" s="76"/>
      <c r="AO57" s="76"/>
      <c r="AP57" s="76"/>
      <c r="AR57" s="76"/>
      <c r="AS57" s="76"/>
      <c r="AT57" s="76"/>
      <c r="AU57" s="76"/>
      <c r="AV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F57" s="76"/>
      <c r="CG57" s="76"/>
      <c r="CH57" s="76"/>
      <c r="CI57" s="94"/>
      <c r="CK57" s="94"/>
      <c r="CL57" s="69"/>
      <c r="CM57" s="69"/>
      <c r="CN57" s="69"/>
      <c r="CO57" s="69"/>
      <c r="CP57" s="69"/>
      <c r="CQ57" s="69"/>
      <c r="CR57" s="62"/>
      <c r="CS57" s="62"/>
      <c r="CT57" s="69"/>
      <c r="CU57" s="62"/>
      <c r="CV57" s="69"/>
      <c r="CW57" s="62"/>
      <c r="CX57" s="69"/>
      <c r="CY57" s="69"/>
      <c r="CZ57" s="62"/>
    </row>
    <row r="58" spans="1:104">
      <c r="A58" s="94" t="s">
        <v>366</v>
      </c>
      <c r="B58" s="76"/>
      <c r="C58" s="76"/>
      <c r="D58" s="76"/>
      <c r="E58" s="76"/>
      <c r="F58" s="76"/>
      <c r="G58" s="76"/>
      <c r="H58" s="76"/>
      <c r="I58" s="72"/>
      <c r="J58" s="72"/>
      <c r="K58" s="76"/>
      <c r="L58" s="72"/>
      <c r="M58" s="76"/>
      <c r="N58" s="72"/>
      <c r="O58" s="76"/>
      <c r="P58" s="76"/>
      <c r="Q58" s="72"/>
      <c r="R58" s="76"/>
      <c r="S58" s="94"/>
      <c r="U58" s="76"/>
      <c r="W58" s="76"/>
      <c r="X58" s="76"/>
      <c r="Y58" s="76"/>
      <c r="AA58" s="76"/>
      <c r="AC58" s="76"/>
      <c r="AD58" s="76"/>
      <c r="AE58" s="76"/>
      <c r="AF58" s="76"/>
      <c r="AG58" s="76"/>
      <c r="AH58" s="76"/>
      <c r="AI58" s="76"/>
      <c r="AK58" s="76"/>
      <c r="AL58" s="76"/>
      <c r="AM58" s="76"/>
      <c r="AN58" s="76"/>
      <c r="AO58" s="76"/>
      <c r="AP58" s="76"/>
      <c r="AR58" s="76"/>
      <c r="AS58" s="76"/>
      <c r="AT58" s="76"/>
      <c r="AU58" s="76"/>
      <c r="AV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F58" s="76"/>
      <c r="CG58" s="76"/>
      <c r="CH58" s="76"/>
      <c r="CI58" s="94"/>
      <c r="CK58" s="94"/>
      <c r="CL58" s="69"/>
      <c r="CM58" s="69"/>
      <c r="CN58" s="69"/>
      <c r="CO58" s="69"/>
      <c r="CP58" s="69"/>
      <c r="CQ58" s="69"/>
      <c r="CR58" s="62"/>
      <c r="CS58" s="62"/>
      <c r="CT58" s="69"/>
      <c r="CU58" s="62"/>
      <c r="CV58" s="69"/>
      <c r="CW58" s="62"/>
      <c r="CX58" s="69"/>
      <c r="CY58" s="69"/>
      <c r="CZ58" s="62"/>
    </row>
    <row r="59" spans="1:104">
      <c r="A59" s="94" t="s">
        <v>338</v>
      </c>
      <c r="B59" s="76">
        <v>51872.131500000003</v>
      </c>
      <c r="C59" s="76">
        <v>8.3935383252999998</v>
      </c>
      <c r="D59" s="76">
        <v>49962.026919999997</v>
      </c>
      <c r="E59" s="76">
        <v>636.25494702000003</v>
      </c>
      <c r="F59" s="76">
        <v>635.0949435</v>
      </c>
      <c r="G59" s="76">
        <v>462.05488945000002</v>
      </c>
      <c r="H59" s="76">
        <v>38832.768940000002</v>
      </c>
      <c r="I59" s="72"/>
      <c r="J59" s="72"/>
      <c r="K59" s="76"/>
      <c r="L59" s="72"/>
      <c r="M59" s="76"/>
      <c r="N59" s="72"/>
      <c r="O59" s="76"/>
      <c r="P59" s="76"/>
      <c r="Q59" s="72"/>
      <c r="R59" s="76"/>
      <c r="S59" s="94" t="s">
        <v>367</v>
      </c>
      <c r="T59" s="76">
        <v>0</v>
      </c>
      <c r="U59" s="76">
        <v>0</v>
      </c>
      <c r="V59" s="76">
        <v>0</v>
      </c>
      <c r="W59" s="76">
        <v>86.494475900725803</v>
      </c>
      <c r="X59" s="76">
        <v>86.494475900725803</v>
      </c>
      <c r="Y59" s="76">
        <v>1.3589352122224301</v>
      </c>
      <c r="Z59" s="76">
        <v>0</v>
      </c>
      <c r="AA59" s="76">
        <v>105.28079379712</v>
      </c>
      <c r="AB59" s="76">
        <v>0</v>
      </c>
      <c r="AC59" s="76">
        <v>100435.810380989</v>
      </c>
      <c r="AD59" s="76">
        <v>0</v>
      </c>
      <c r="AE59" s="76">
        <v>51866.346822312902</v>
      </c>
      <c r="AF59" s="76">
        <v>238.876951613616</v>
      </c>
      <c r="AG59" s="76">
        <v>13996.4252068446</v>
      </c>
      <c r="AH59" s="76">
        <v>238.536727657863</v>
      </c>
      <c r="AI59" s="76">
        <v>0</v>
      </c>
      <c r="AJ59" s="76">
        <v>0</v>
      </c>
      <c r="AK59" s="76">
        <v>318.488330710713</v>
      </c>
      <c r="AL59" s="76">
        <v>318.488330710713</v>
      </c>
      <c r="AM59" s="76">
        <v>0</v>
      </c>
      <c r="AN59" s="76">
        <v>0</v>
      </c>
      <c r="AO59" s="76">
        <v>56.597030730226301</v>
      </c>
      <c r="AP59" s="76">
        <v>0</v>
      </c>
      <c r="AQ59" s="76">
        <v>0</v>
      </c>
      <c r="AR59" s="76">
        <v>0</v>
      </c>
      <c r="AS59" s="76">
        <v>5.4215557777079404</v>
      </c>
      <c r="AT59" s="76">
        <v>0</v>
      </c>
      <c r="AU59" s="76">
        <v>8.3935496067505202</v>
      </c>
      <c r="AV59" s="76">
        <v>0</v>
      </c>
      <c r="AW59" s="76">
        <v>52807.159571641903</v>
      </c>
      <c r="AX59" s="76">
        <v>44963.063896338899</v>
      </c>
      <c r="AY59" s="76">
        <v>4995.8389889603704</v>
      </c>
      <c r="AZ59" s="76">
        <v>49958.9028852993</v>
      </c>
      <c r="BA59" s="76">
        <v>0</v>
      </c>
      <c r="BB59" s="76">
        <v>189.950478601387</v>
      </c>
      <c r="BC59" s="76">
        <v>3.6291058604364199</v>
      </c>
      <c r="BD59" s="76">
        <v>22635.881298599499</v>
      </c>
      <c r="BE59" s="76">
        <v>5.3825129383753199</v>
      </c>
      <c r="BF59" s="76">
        <v>11.735335019869099</v>
      </c>
      <c r="BG59" s="76">
        <v>192.366665784817</v>
      </c>
      <c r="BH59" s="76">
        <v>6.9719208320243196</v>
      </c>
      <c r="BI59" s="76">
        <v>2.3518587719153199E-2</v>
      </c>
      <c r="BJ59" s="76">
        <v>1.6947168438631499</v>
      </c>
      <c r="BK59" s="76">
        <v>636.254955224127</v>
      </c>
      <c r="BL59" s="76">
        <v>635.09496238914903</v>
      </c>
      <c r="BM59" s="76">
        <v>1.15999283497852</v>
      </c>
      <c r="BN59" s="76">
        <v>0</v>
      </c>
      <c r="BO59" s="76">
        <v>9.1834906882278192E-3</v>
      </c>
      <c r="BP59" s="76">
        <v>18.836493769187101</v>
      </c>
      <c r="BQ59" s="76">
        <v>0</v>
      </c>
      <c r="BR59" s="76">
        <v>85.427518863296896</v>
      </c>
      <c r="BS59" s="76">
        <v>18.8815537073474</v>
      </c>
      <c r="BT59" s="76">
        <v>10.364278950820401</v>
      </c>
      <c r="BU59" s="76">
        <v>227.51812011882899</v>
      </c>
      <c r="BV59" s="76">
        <v>14655.103881282101</v>
      </c>
      <c r="BW59" s="76">
        <v>11.3390437452118</v>
      </c>
      <c r="BX59" s="76">
        <v>40.883043370426101</v>
      </c>
      <c r="BY59" s="76">
        <v>3.1950506236324498E-2</v>
      </c>
      <c r="BZ59" s="76">
        <v>462.035371396134</v>
      </c>
      <c r="CA59" s="76">
        <v>351.59178287108102</v>
      </c>
      <c r="CB59" s="76">
        <v>3.4016976030247399E-2</v>
      </c>
      <c r="CC59" s="76">
        <v>0</v>
      </c>
      <c r="CD59" s="76">
        <v>47.685666753528601</v>
      </c>
      <c r="CE59" s="76">
        <v>0</v>
      </c>
      <c r="CF59" s="76">
        <v>347.03305611534302</v>
      </c>
      <c r="CG59" s="76">
        <v>38803.193941698701</v>
      </c>
      <c r="CH59" s="76">
        <v>21.805388840037999</v>
      </c>
      <c r="CI59" s="94"/>
      <c r="CJ59" s="96">
        <f t="shared" ref="CJ59" si="31">AW59/CG59</f>
        <v>1.3608972408555848</v>
      </c>
      <c r="CK59" s="69">
        <f>+(AE59-B59)/(B59+1E-50)</f>
        <v>-1.1151802557219123E-4</v>
      </c>
      <c r="CL59" s="69">
        <f>+(AU59-C59)/(C59+1E-50)</f>
        <v>1.3440637408449761E-6</v>
      </c>
      <c r="CM59" s="69">
        <f>+(AZ59-D59)/(D59+1E-50)</f>
        <v>-6.2528181766908567E-5</v>
      </c>
      <c r="CN59" s="69">
        <f>+(BK59-E59)/(E59+1E-50)</f>
        <v>1.2894401857452228E-8</v>
      </c>
      <c r="CO59" s="69">
        <f>+(BL59-F59)/(F59+1E-50)</f>
        <v>2.9742244408965226E-8</v>
      </c>
      <c r="CP59" s="69">
        <f>+(BZ59-G59)/(G59+1E-50)</f>
        <v>-4.2241851155942688E-5</v>
      </c>
      <c r="CQ59" s="69">
        <f>+(CG59-H59)/(H59+1E-50)</f>
        <v>-7.6159900796662309E-4</v>
      </c>
      <c r="CR59" s="62">
        <f>+(X59-I59)/(I59+1E-50)</f>
        <v>8.6494475900725805E+51</v>
      </c>
      <c r="CS59" s="62">
        <f>+(AA59-J59)/(J59+1E-50)</f>
        <v>1.0528079379712E+52</v>
      </c>
      <c r="CT59" s="69">
        <f>+(AD59-K59)/(K59+1E-50)</f>
        <v>0</v>
      </c>
      <c r="CU59" s="62">
        <f>+(AL59-L59)/(L59+1E-50)</f>
        <v>3.1848833071071298E+52</v>
      </c>
      <c r="CV59" s="69">
        <f>+(AM59-M59)/(M59+1E-50)</f>
        <v>0</v>
      </c>
      <c r="CW59" s="62">
        <f>+(AS59-N59)/(N59+1E-50)</f>
        <v>5.4215557777079402E+50</v>
      </c>
      <c r="CX59" s="69">
        <f>+(V59-O59)/(O59+1E-50)</f>
        <v>0</v>
      </c>
      <c r="CY59" s="69">
        <f>+(AB59-P59)/(P59+1E-50)</f>
        <v>0</v>
      </c>
      <c r="CZ59" s="62">
        <f>+(AT59-Q59)/(Q59+1E-50)</f>
        <v>0</v>
      </c>
    </row>
    <row r="60" spans="1:104">
      <c r="A60" s="94"/>
      <c r="B60" s="76"/>
      <c r="C60" s="76"/>
      <c r="D60" s="76"/>
      <c r="E60" s="76"/>
      <c r="F60" s="76"/>
      <c r="G60" s="76"/>
      <c r="H60" s="76"/>
      <c r="I60" s="72"/>
      <c r="J60" s="72"/>
      <c r="K60" s="76"/>
      <c r="L60" s="72"/>
      <c r="M60" s="76"/>
      <c r="N60" s="72"/>
      <c r="O60" s="76"/>
      <c r="P60" s="76"/>
      <c r="Q60" s="72"/>
      <c r="R60" s="76"/>
      <c r="S60" s="94"/>
      <c r="U60" s="76"/>
      <c r="W60" s="76"/>
      <c r="X60" s="76"/>
      <c r="Y60" s="76"/>
      <c r="AA60" s="76"/>
      <c r="AC60" s="76"/>
      <c r="AD60" s="76"/>
      <c r="AE60" s="76"/>
      <c r="AF60" s="76"/>
      <c r="AG60" s="76"/>
      <c r="AH60" s="76"/>
      <c r="AI60" s="76"/>
      <c r="AK60" s="76"/>
      <c r="AL60" s="76"/>
      <c r="AM60" s="76"/>
      <c r="AN60" s="76"/>
      <c r="AO60" s="76"/>
      <c r="AP60" s="76"/>
      <c r="AR60" s="76"/>
      <c r="AS60" s="76"/>
      <c r="AT60" s="76"/>
      <c r="AU60" s="76"/>
      <c r="AV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F60" s="76"/>
      <c r="CG60" s="76"/>
      <c r="CH60" s="76"/>
      <c r="CI60" s="94"/>
      <c r="CK60" s="94"/>
      <c r="CL60" s="69"/>
      <c r="CM60" s="69"/>
      <c r="CN60" s="69"/>
      <c r="CO60" s="69"/>
      <c r="CP60" s="69"/>
      <c r="CQ60" s="69"/>
      <c r="CR60" s="62"/>
      <c r="CS60" s="62"/>
      <c r="CT60" s="69"/>
      <c r="CU60" s="62"/>
      <c r="CV60" s="69"/>
      <c r="CW60" s="62"/>
      <c r="CX60" s="69"/>
      <c r="CY60" s="69"/>
      <c r="CZ60" s="62"/>
    </row>
    <row r="61" spans="1:104">
      <c r="A61" s="2" t="s">
        <v>339</v>
      </c>
      <c r="B61" s="1">
        <f>SUM(B3:B55)</f>
        <v>208810.12199712699</v>
      </c>
      <c r="C61" s="1">
        <f t="shared" ref="C61:Q61" si="32">SUM(C3:C55)</f>
        <v>434.39660867919997</v>
      </c>
      <c r="D61" s="1">
        <f t="shared" si="32"/>
        <v>424312.52951102995</v>
      </c>
      <c r="E61" s="1">
        <f t="shared" si="32"/>
        <v>14910.984093179401</v>
      </c>
      <c r="F61" s="1">
        <f t="shared" si="32"/>
        <v>13460.267513541301</v>
      </c>
      <c r="G61" s="1">
        <f t="shared" si="32"/>
        <v>40434.242922773403</v>
      </c>
      <c r="H61" s="1">
        <f t="shared" si="32"/>
        <v>235254.60945028902</v>
      </c>
      <c r="I61" s="43">
        <f t="shared" si="32"/>
        <v>2627.2369061581003</v>
      </c>
      <c r="J61" s="43">
        <f t="shared" si="32"/>
        <v>1133.4425110872</v>
      </c>
      <c r="K61" s="1">
        <f t="shared" si="32"/>
        <v>1.84575617E-2</v>
      </c>
      <c r="L61" s="43">
        <f t="shared" si="32"/>
        <v>13629.970313216401</v>
      </c>
      <c r="M61" s="1">
        <f t="shared" si="32"/>
        <v>12.219907067599999</v>
      </c>
      <c r="N61" s="43">
        <f t="shared" si="32"/>
        <v>1490.0858914538999</v>
      </c>
      <c r="O61" s="1">
        <f t="shared" si="32"/>
        <v>1948.6209387116999</v>
      </c>
      <c r="P61" s="1">
        <f t="shared" si="32"/>
        <v>276.60740375980009</v>
      </c>
      <c r="Q61" s="1">
        <f t="shared" si="32"/>
        <v>27.037886422499998</v>
      </c>
      <c r="R61" s="94"/>
      <c r="S61" s="94"/>
      <c r="T61" s="1">
        <f>SUM(T3:T59)</f>
        <v>5.5703799801672442</v>
      </c>
      <c r="U61" s="1">
        <f t="shared" ref="U61:CF61" si="33">SUM(U3:U59)</f>
        <v>276.60437198494367</v>
      </c>
      <c r="V61" s="1">
        <f t="shared" si="33"/>
        <v>1941.4527000819955</v>
      </c>
      <c r="W61" s="1">
        <f t="shared" si="33"/>
        <v>704.53957981218207</v>
      </c>
      <c r="X61" s="1">
        <f t="shared" si="33"/>
        <v>704.13710768849819</v>
      </c>
      <c r="Y61" s="1">
        <f t="shared" si="33"/>
        <v>753.50820343858413</v>
      </c>
      <c r="Z61" s="1">
        <f t="shared" si="33"/>
        <v>2.657810860120541</v>
      </c>
      <c r="AA61" s="1">
        <f t="shared" si="33"/>
        <v>4007.4206126450549</v>
      </c>
      <c r="AB61" s="1">
        <f t="shared" si="33"/>
        <v>275.97977213117736</v>
      </c>
      <c r="AC61" s="1">
        <f t="shared" si="33"/>
        <v>1060589.6258496246</v>
      </c>
      <c r="AD61" s="1">
        <f t="shared" si="33"/>
        <v>1.8458882851072399E-2</v>
      </c>
      <c r="AE61" s="1">
        <f t="shared" si="33"/>
        <v>252596.3907517172</v>
      </c>
      <c r="AF61" s="1">
        <f t="shared" si="33"/>
        <v>5765.4267832931018</v>
      </c>
      <c r="AG61" s="1">
        <f t="shared" si="33"/>
        <v>155889.98778939579</v>
      </c>
      <c r="AH61" s="1">
        <f t="shared" si="33"/>
        <v>3442.9882211957442</v>
      </c>
      <c r="AI61" s="1">
        <f t="shared" si="33"/>
        <v>464.01699261235677</v>
      </c>
      <c r="AJ61" s="1">
        <f t="shared" si="33"/>
        <v>3.2432303777170715</v>
      </c>
      <c r="AK61" s="1">
        <f t="shared" si="33"/>
        <v>10020.319503054956</v>
      </c>
      <c r="AL61" s="1">
        <f t="shared" si="33"/>
        <v>10020.319503054956</v>
      </c>
      <c r="AM61" s="1">
        <f t="shared" si="33"/>
        <v>12.210786309880001</v>
      </c>
      <c r="AN61" s="1">
        <f t="shared" si="33"/>
        <v>0</v>
      </c>
      <c r="AO61" s="1">
        <f t="shared" si="33"/>
        <v>2805.6162248398477</v>
      </c>
      <c r="AP61" s="1">
        <f t="shared" si="33"/>
        <v>4.5315568424379373</v>
      </c>
      <c r="AQ61" s="1">
        <f t="shared" si="33"/>
        <v>177.65519222627236</v>
      </c>
      <c r="AR61" s="1">
        <f t="shared" si="33"/>
        <v>19.222301226820779</v>
      </c>
      <c r="AS61" s="1">
        <f t="shared" si="33"/>
        <v>3073.5762494913251</v>
      </c>
      <c r="AT61" s="1">
        <f t="shared" si="33"/>
        <v>1.3893733017654015</v>
      </c>
      <c r="AU61" s="1">
        <f t="shared" si="33"/>
        <v>442.69889492140436</v>
      </c>
      <c r="AV61" s="1">
        <f t="shared" si="33"/>
        <v>0</v>
      </c>
      <c r="AW61" s="1">
        <f t="shared" si="33"/>
        <v>428024.51606863638</v>
      </c>
      <c r="AX61" s="1">
        <f t="shared" si="33"/>
        <v>392030.57337207545</v>
      </c>
      <c r="AY61" s="1">
        <f t="shared" si="33"/>
        <v>43558.912004915546</v>
      </c>
      <c r="AZ61" s="1">
        <f t="shared" si="33"/>
        <v>435589.48537699069</v>
      </c>
      <c r="BA61" s="1">
        <f t="shared" si="33"/>
        <v>0.107672665923922</v>
      </c>
      <c r="BB61" s="1">
        <f t="shared" si="33"/>
        <v>9594.9288119018529</v>
      </c>
      <c r="BC61" s="1">
        <f t="shared" si="33"/>
        <v>108.03484403938127</v>
      </c>
      <c r="BD61" s="1">
        <f t="shared" si="33"/>
        <v>134016.05930695569</v>
      </c>
      <c r="BE61" s="1">
        <f t="shared" si="33"/>
        <v>142.91900800764043</v>
      </c>
      <c r="BF61" s="1">
        <f t="shared" si="33"/>
        <v>350.69036968646157</v>
      </c>
      <c r="BG61" s="1">
        <f t="shared" si="33"/>
        <v>1104.9161575980852</v>
      </c>
      <c r="BH61" s="1">
        <f t="shared" si="33"/>
        <v>200.16126213675591</v>
      </c>
      <c r="BI61" s="1">
        <f t="shared" si="33"/>
        <v>21.062737334532606</v>
      </c>
      <c r="BJ61" s="1">
        <f t="shared" si="33"/>
        <v>47.784982843940931</v>
      </c>
      <c r="BK61" s="1">
        <f t="shared" si="33"/>
        <v>14305.070111688674</v>
      </c>
      <c r="BL61" s="1">
        <f t="shared" si="33"/>
        <v>13681.516405290828</v>
      </c>
      <c r="BM61" s="1">
        <f t="shared" si="33"/>
        <v>623.55370639785087</v>
      </c>
      <c r="BN61" s="1">
        <f t="shared" si="33"/>
        <v>0.18186917039082343</v>
      </c>
      <c r="BO61" s="1">
        <f t="shared" si="33"/>
        <v>6.2141105289615646E-2</v>
      </c>
      <c r="BP61" s="1">
        <f t="shared" si="33"/>
        <v>1002.6199082465448</v>
      </c>
      <c r="BQ61" s="1">
        <f t="shared" si="33"/>
        <v>0.20558975020396034</v>
      </c>
      <c r="BR61" s="1">
        <f t="shared" si="33"/>
        <v>2325.8337678039288</v>
      </c>
      <c r="BS61" s="1">
        <f t="shared" si="33"/>
        <v>569.80539831779845</v>
      </c>
      <c r="BT61" s="1">
        <f t="shared" si="33"/>
        <v>306.7982987958307</v>
      </c>
      <c r="BU61" s="1">
        <f t="shared" si="33"/>
        <v>5833.1981685746559</v>
      </c>
      <c r="BV61" s="1">
        <f t="shared" si="33"/>
        <v>76225.617359133554</v>
      </c>
      <c r="BW61" s="1">
        <f t="shared" si="33"/>
        <v>322.37966437598772</v>
      </c>
      <c r="BX61" s="1">
        <f t="shared" si="33"/>
        <v>1304.0178648892959</v>
      </c>
      <c r="BY61" s="1">
        <f t="shared" si="33"/>
        <v>40.844372614107805</v>
      </c>
      <c r="BZ61" s="1">
        <f t="shared" si="33"/>
        <v>39464.681412376376</v>
      </c>
      <c r="CA61" s="1">
        <f t="shared" si="33"/>
        <v>7437.4307454914606</v>
      </c>
      <c r="CB61" s="1">
        <f t="shared" si="33"/>
        <v>3.924332216723158E-2</v>
      </c>
      <c r="CC61" s="1">
        <f t="shared" si="33"/>
        <v>4.2362523302572619</v>
      </c>
      <c r="CD61" s="1">
        <f t="shared" si="33"/>
        <v>9249.7812613903025</v>
      </c>
      <c r="CE61" s="1">
        <f t="shared" si="33"/>
        <v>1.27064660129961E-3</v>
      </c>
      <c r="CF61" s="1">
        <f t="shared" si="33"/>
        <v>2092.8722446160623</v>
      </c>
      <c r="CG61" s="1">
        <f>SUM(CG3:CG59)</f>
        <v>271720.71200549591</v>
      </c>
      <c r="CH61" s="1">
        <f>SUM(CH3:CH59)</f>
        <v>9723.9844452037396</v>
      </c>
      <c r="CI61" s="94"/>
      <c r="CK61" s="69">
        <f>+(AE61-B61)/(B61+1E-50)</f>
        <v>0.20969418692831696</v>
      </c>
      <c r="CL61" s="69">
        <f>+(AU61-C61)/(C61+1E-50)</f>
        <v>1.9112226192206743E-2</v>
      </c>
      <c r="CM61" s="69">
        <f>+(AZ61-D61)/(D61+1E-50)</f>
        <v>2.6577004169441101E-2</v>
      </c>
      <c r="CN61" s="69">
        <f>+(BK61-E61)/(E61+1E-50)</f>
        <v>-4.0635411969078855E-2</v>
      </c>
      <c r="CO61" s="69">
        <f>+(BL61-F61)/(F61+1E-50)</f>
        <v>1.6437183846973749E-2</v>
      </c>
      <c r="CP61" s="69">
        <f>+(BZ61-G61)/(G61+1E-50)</f>
        <v>-2.3978722991025749E-2</v>
      </c>
      <c r="CQ61" s="69">
        <f>+(CG61-H61)/(H61+1E-50)</f>
        <v>0.15500696305341655</v>
      </c>
      <c r="CR61" s="62">
        <f>+(X61-I61)/(I61+1E-50)</f>
        <v>-0.73198568197712233</v>
      </c>
      <c r="CS61" s="62">
        <f>+(AA61-J61)/(J61+1E-50)</f>
        <v>2.5356187662320253</v>
      </c>
      <c r="CT61" s="69">
        <f>+(AD61-K61)/(K61+1E-50)</f>
        <v>7.1577768172904988E-5</v>
      </c>
      <c r="CU61" s="62">
        <f>+(AL61-L61)/(L61+1E-50)</f>
        <v>-0.26483189084141445</v>
      </c>
      <c r="CV61" s="69">
        <f>+(AM61-M61)/(M61+1E-50)</f>
        <v>-7.4638519503810114E-4</v>
      </c>
      <c r="CW61" s="62">
        <f>+(AS61-N61)/(N61+1E-50)</f>
        <v>1.0626839480322769</v>
      </c>
      <c r="CX61" s="69">
        <f>+(V61-O61)/(O61+1E-50)</f>
        <v>-3.678621371298354E-3</v>
      </c>
      <c r="CY61" s="69">
        <f>+(AB61-P61)/(P61+1E-50)</f>
        <v>-2.2690340898024507E-3</v>
      </c>
      <c r="CZ61" s="62">
        <f>+(AT61-Q61)/(Q61+1E-50)</f>
        <v>-0.9486138346742512</v>
      </c>
    </row>
    <row r="62" spans="1:104">
      <c r="A62" s="2" t="s">
        <v>217</v>
      </c>
      <c r="B62" s="1">
        <f>SUM(B2:B54)</f>
        <v>200740.160277627</v>
      </c>
      <c r="C62" s="1">
        <f t="shared" ref="C62:Q62" si="34">SUM(C2:C54)</f>
        <v>434.39660867919997</v>
      </c>
      <c r="D62" s="1">
        <f t="shared" si="34"/>
        <v>385649.06840902992</v>
      </c>
      <c r="E62" s="1">
        <f t="shared" si="34"/>
        <v>13663.3760983794</v>
      </c>
      <c r="F62" s="1">
        <f t="shared" si="34"/>
        <v>13046.713070601301</v>
      </c>
      <c r="G62" s="1">
        <f t="shared" si="34"/>
        <v>39003.1389834734</v>
      </c>
      <c r="H62" s="1">
        <f t="shared" si="34"/>
        <v>232995.05096838903</v>
      </c>
      <c r="I62" s="43">
        <f t="shared" si="34"/>
        <v>2614.6473432901003</v>
      </c>
      <c r="J62" s="43">
        <f t="shared" si="34"/>
        <v>1129.5697054633999</v>
      </c>
      <c r="K62" s="1">
        <f t="shared" si="34"/>
        <v>1.84575617E-2</v>
      </c>
      <c r="L62" s="43">
        <f t="shared" si="34"/>
        <v>13472.764967536401</v>
      </c>
      <c r="M62" s="1">
        <f t="shared" si="34"/>
        <v>12.219907067599999</v>
      </c>
      <c r="N62" s="43">
        <f t="shared" si="34"/>
        <v>1488.0296688710998</v>
      </c>
      <c r="O62" s="1">
        <f t="shared" si="34"/>
        <v>1941.4669117048998</v>
      </c>
      <c r="P62" s="1">
        <f t="shared" si="34"/>
        <v>275.9798837336001</v>
      </c>
      <c r="Q62" s="1">
        <f t="shared" si="34"/>
        <v>26.414845254399999</v>
      </c>
      <c r="R62" s="94"/>
      <c r="S62" s="94"/>
      <c r="T62" s="1">
        <f t="shared" ref="T62:CE62" si="35">SUM(T2:T54)</f>
        <v>5.5703799801672442</v>
      </c>
      <c r="U62" s="1">
        <f t="shared" si="35"/>
        <v>276.60437198494367</v>
      </c>
      <c r="V62" s="1">
        <f t="shared" si="35"/>
        <v>1941.4527000819955</v>
      </c>
      <c r="W62" s="1">
        <f t="shared" si="35"/>
        <v>618.04510391145629</v>
      </c>
      <c r="X62" s="1">
        <f t="shared" si="35"/>
        <v>617.64263178777242</v>
      </c>
      <c r="Y62" s="1">
        <f t="shared" si="35"/>
        <v>752.14926822636176</v>
      </c>
      <c r="Z62" s="1">
        <f t="shared" si="35"/>
        <v>2.657810860120541</v>
      </c>
      <c r="AA62" s="1">
        <f t="shared" si="35"/>
        <v>3902.1398188479347</v>
      </c>
      <c r="AB62" s="1">
        <f t="shared" si="35"/>
        <v>275.97977213117736</v>
      </c>
      <c r="AC62" s="1">
        <f t="shared" si="35"/>
        <v>960153.81546863564</v>
      </c>
      <c r="AD62" s="1">
        <f t="shared" si="35"/>
        <v>1.8458882851072399E-2</v>
      </c>
      <c r="AE62" s="1">
        <f t="shared" si="35"/>
        <v>200730.04392940429</v>
      </c>
      <c r="AF62" s="1">
        <f t="shared" si="35"/>
        <v>5526.5498316794856</v>
      </c>
      <c r="AG62" s="1">
        <f t="shared" si="35"/>
        <v>141893.56258255118</v>
      </c>
      <c r="AH62" s="1">
        <f t="shared" si="35"/>
        <v>3204.4514935378811</v>
      </c>
      <c r="AI62" s="1">
        <f t="shared" si="35"/>
        <v>464.01699261235677</v>
      </c>
      <c r="AJ62" s="1">
        <f t="shared" si="35"/>
        <v>3.2432303777170715</v>
      </c>
      <c r="AK62" s="1">
        <f t="shared" si="35"/>
        <v>9701.8311723442421</v>
      </c>
      <c r="AL62" s="1">
        <f t="shared" si="35"/>
        <v>9701.8311723442421</v>
      </c>
      <c r="AM62" s="1">
        <f t="shared" si="35"/>
        <v>12.210786309880001</v>
      </c>
      <c r="AN62" s="1">
        <f t="shared" si="35"/>
        <v>0</v>
      </c>
      <c r="AO62" s="1">
        <f t="shared" si="35"/>
        <v>2749.0191941096214</v>
      </c>
      <c r="AP62" s="1">
        <f t="shared" si="35"/>
        <v>4.5315568424379373</v>
      </c>
      <c r="AQ62" s="1">
        <f t="shared" si="35"/>
        <v>177.65519222627236</v>
      </c>
      <c r="AR62" s="1">
        <f t="shared" si="35"/>
        <v>19.222301226820779</v>
      </c>
      <c r="AS62" s="1">
        <f t="shared" si="35"/>
        <v>3068.1546937136172</v>
      </c>
      <c r="AT62" s="1">
        <f t="shared" si="35"/>
        <v>1.3893733017654015</v>
      </c>
      <c r="AU62" s="1">
        <f t="shared" si="35"/>
        <v>434.30534531465383</v>
      </c>
      <c r="AV62" s="1">
        <f t="shared" si="35"/>
        <v>0</v>
      </c>
      <c r="AW62" s="1">
        <f t="shared" si="35"/>
        <v>375217.3564969945</v>
      </c>
      <c r="AX62" s="1">
        <f t="shared" si="35"/>
        <v>347067.50947573653</v>
      </c>
      <c r="AY62" s="1">
        <f t="shared" si="35"/>
        <v>38563.073015955175</v>
      </c>
      <c r="AZ62" s="1">
        <f t="shared" si="35"/>
        <v>385630.5824916914</v>
      </c>
      <c r="BA62" s="1">
        <f t="shared" si="35"/>
        <v>0.107672665923922</v>
      </c>
      <c r="BB62" s="1">
        <f t="shared" si="35"/>
        <v>9404.9783333004652</v>
      </c>
      <c r="BC62" s="1">
        <f t="shared" si="35"/>
        <v>104.40573817894484</v>
      </c>
      <c r="BD62" s="1">
        <f t="shared" si="35"/>
        <v>111380.17800835619</v>
      </c>
      <c r="BE62" s="1">
        <f t="shared" si="35"/>
        <v>137.5364950692651</v>
      </c>
      <c r="BF62" s="1">
        <f t="shared" si="35"/>
        <v>338.95503466659244</v>
      </c>
      <c r="BG62" s="1">
        <f t="shared" si="35"/>
        <v>912.54949181326822</v>
      </c>
      <c r="BH62" s="1">
        <f t="shared" si="35"/>
        <v>193.18934130473158</v>
      </c>
      <c r="BI62" s="1">
        <f t="shared" si="35"/>
        <v>21.039218746813454</v>
      </c>
      <c r="BJ62" s="1">
        <f t="shared" si="35"/>
        <v>46.090266000077783</v>
      </c>
      <c r="BK62" s="1">
        <f t="shared" si="35"/>
        <v>13668.815156464547</v>
      </c>
      <c r="BL62" s="1">
        <f t="shared" si="35"/>
        <v>13046.421442901679</v>
      </c>
      <c r="BM62" s="1">
        <f t="shared" si="35"/>
        <v>622.39371356287234</v>
      </c>
      <c r="BN62" s="1">
        <f t="shared" si="35"/>
        <v>0.18186917039082343</v>
      </c>
      <c r="BO62" s="1">
        <f t="shared" si="35"/>
        <v>5.2957614601387829E-2</v>
      </c>
      <c r="BP62" s="1">
        <f t="shared" si="35"/>
        <v>983.78341447735772</v>
      </c>
      <c r="BQ62" s="1">
        <f t="shared" si="35"/>
        <v>0.20558975020396034</v>
      </c>
      <c r="BR62" s="1">
        <f t="shared" si="35"/>
        <v>2240.4062489406319</v>
      </c>
      <c r="BS62" s="1">
        <f t="shared" si="35"/>
        <v>550.92384461045106</v>
      </c>
      <c r="BT62" s="1">
        <f t="shared" si="35"/>
        <v>296.43401984501031</v>
      </c>
      <c r="BU62" s="1">
        <f t="shared" si="35"/>
        <v>5605.6800484558271</v>
      </c>
      <c r="BV62" s="1">
        <f t="shared" si="35"/>
        <v>61570.513477851455</v>
      </c>
      <c r="BW62" s="1">
        <f t="shared" si="35"/>
        <v>311.04062063077589</v>
      </c>
      <c r="BX62" s="1">
        <f t="shared" si="35"/>
        <v>1263.1348215188698</v>
      </c>
      <c r="BY62" s="1">
        <f t="shared" si="35"/>
        <v>40.812422107871477</v>
      </c>
      <c r="BZ62" s="1">
        <f t="shared" si="35"/>
        <v>39002.646040980238</v>
      </c>
      <c r="CA62" s="1">
        <f t="shared" si="35"/>
        <v>7085.8389626203798</v>
      </c>
      <c r="CB62" s="1">
        <f t="shared" si="35"/>
        <v>5.2263461369841833E-3</v>
      </c>
      <c r="CC62" s="1">
        <f t="shared" si="35"/>
        <v>4.2362523302572619</v>
      </c>
      <c r="CD62" s="1">
        <f t="shared" si="35"/>
        <v>9202.095594636774</v>
      </c>
      <c r="CE62" s="1">
        <f t="shared" si="35"/>
        <v>1.27064660129961E-3</v>
      </c>
      <c r="CF62" s="1">
        <f>SUM(CF2:CF54)</f>
        <v>1745.8391885007193</v>
      </c>
      <c r="CG62" s="1">
        <f>SUM(CG2:CG54)</f>
        <v>232917.51806379724</v>
      </c>
      <c r="CH62" s="1">
        <f>SUM(CH2:CH54)</f>
        <v>9702.1790563637023</v>
      </c>
      <c r="CI62" s="94"/>
      <c r="CK62" s="69">
        <f>+(AE62-B62)/(B62+1E-50)</f>
        <v>-5.0395238345540361E-5</v>
      </c>
      <c r="CL62" s="69">
        <f>+(AU62-C62)/(C62+1E-50)</f>
        <v>-2.1009225837104666E-4</v>
      </c>
      <c r="CM62" s="69">
        <f>+(AZ62-D62)/(D62+1E-50)</f>
        <v>-4.7934557225256123E-5</v>
      </c>
      <c r="CN62" s="69">
        <f>+(BK62-E62)/(E62+1E-50)</f>
        <v>3.9807570588589353E-4</v>
      </c>
      <c r="CO62" s="69">
        <f>+(BL62-F62)/(F62+1E-50)</f>
        <v>-2.2352580151331539E-5</v>
      </c>
      <c r="CP62" s="69">
        <f>+(BZ62-G62)/(G62+1E-50)</f>
        <v>-1.2638533872117519E-5</v>
      </c>
      <c r="CQ62" s="69">
        <f>+(CG62-H62)/(H62+1E-50)</f>
        <v>-3.3276631529100063E-4</v>
      </c>
      <c r="CR62" s="62">
        <f>+(X62-I62)/(I62+1E-50)</f>
        <v>-0.76377593201132377</v>
      </c>
      <c r="CS62" s="62">
        <f>+(AA62-J62)/(J62+1E-50)</f>
        <v>2.454536537209187</v>
      </c>
      <c r="CT62" s="69">
        <f>+(AD62-K62)/(K62+1E-50)</f>
        <v>7.1577768172904988E-5</v>
      </c>
      <c r="CU62" s="62">
        <f>+(AL62-L62)/(L62+1E-50)</f>
        <v>-0.27989308833624693</v>
      </c>
      <c r="CV62" s="69">
        <f>+(AM62-M62)/(M62+1E-50)</f>
        <v>-7.4638519503810114E-4</v>
      </c>
      <c r="CW62" s="62">
        <f>+(AS62-N62)/(N62+1E-50)</f>
        <v>1.0618908062775967</v>
      </c>
      <c r="CX62" s="69">
        <f>+(V62-O62)/(O62+1E-50)</f>
        <v>-7.3200438382610041E-6</v>
      </c>
      <c r="CY62" s="69">
        <f>+(AB62-P62)/(P62+1E-50)</f>
        <v>-4.0438607785006251E-7</v>
      </c>
      <c r="CZ62" s="62">
        <f>+(AT62-Q62)/(Q62+1E-50)</f>
        <v>-0.94740180045029898</v>
      </c>
    </row>
    <row r="63" spans="1:104">
      <c r="A63" s="94" t="s">
        <v>340</v>
      </c>
      <c r="B63" s="76">
        <f>+B3+B5+B8+B9+B11+B12+B14+B15+B16+B17+B18+B19+B20+B21+B22+B23+B24+B25+B26+B28+B30+B31+B33+B34+B35+B36+B37+B39+B40+B41+B42+B43+B44+B46+B47+B49+B50+B10</f>
        <v>126653.37311660998</v>
      </c>
      <c r="C63" s="76">
        <f t="shared" ref="C63:Q63" si="36">+C3+C5+C8+C9+C11+C12+C14+C15+C16+C17+C18+C19+C20+C21+C22+C23+C24+C25+C26+C28+C30+C31+C33+C34+C35+C36+C37+C39+C40+C41+C42+C43+C44+C46+C47+C49+C50+C10</f>
        <v>222.15160933519999</v>
      </c>
      <c r="D63" s="76">
        <f t="shared" si="36"/>
        <v>296708.20626304997</v>
      </c>
      <c r="E63" s="76">
        <f t="shared" si="36"/>
        <v>9471.7656802114016</v>
      </c>
      <c r="F63" s="76">
        <f t="shared" si="36"/>
        <v>8998.9527502113033</v>
      </c>
      <c r="G63" s="76">
        <f t="shared" si="36"/>
        <v>25442.619522950801</v>
      </c>
      <c r="H63" s="76">
        <f t="shared" si="36"/>
        <v>90080.340795391006</v>
      </c>
      <c r="I63" s="76">
        <f t="shared" si="36"/>
        <v>1811.0653138232999</v>
      </c>
      <c r="J63" s="76">
        <f t="shared" si="36"/>
        <v>710.96855118430005</v>
      </c>
      <c r="K63" s="76">
        <f t="shared" si="36"/>
        <v>0</v>
      </c>
      <c r="L63" s="76">
        <f t="shared" si="36"/>
        <v>9097.0698797738005</v>
      </c>
      <c r="M63" s="76">
        <f t="shared" si="36"/>
        <v>10.471900600000001</v>
      </c>
      <c r="N63" s="76">
        <f t="shared" si="36"/>
        <v>852.16107226580004</v>
      </c>
      <c r="O63" s="76">
        <f t="shared" si="36"/>
        <v>1401.4930357408996</v>
      </c>
      <c r="P63" s="76">
        <f t="shared" si="36"/>
        <v>211.25686480050004</v>
      </c>
      <c r="Q63" s="76">
        <f t="shared" si="36"/>
        <v>18.5613557207</v>
      </c>
      <c r="R63" s="94"/>
      <c r="S63" s="94"/>
      <c r="U63" s="76"/>
      <c r="W63" s="76"/>
      <c r="X63" s="76"/>
      <c r="Y63" s="76"/>
      <c r="AA63" s="76"/>
      <c r="AC63" s="76"/>
      <c r="AD63" s="76"/>
      <c r="AE63" s="76"/>
      <c r="AF63" s="76"/>
      <c r="AG63" s="76"/>
      <c r="AH63" s="76"/>
      <c r="AI63" s="76"/>
      <c r="AK63" s="76"/>
      <c r="AL63" s="76"/>
      <c r="AM63" s="76"/>
      <c r="AN63" s="76"/>
      <c r="AO63" s="76"/>
      <c r="AP63" s="76"/>
      <c r="AR63" s="76"/>
      <c r="AS63" s="76"/>
      <c r="AT63" s="76"/>
      <c r="AU63" s="76"/>
      <c r="AV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F63" s="76"/>
      <c r="CG63" s="76"/>
      <c r="CH63" s="76"/>
      <c r="CI63" s="94"/>
      <c r="CK63" s="94"/>
      <c r="CL63" s="94"/>
      <c r="CM63" s="94"/>
      <c r="CN63" s="94"/>
      <c r="CO63" s="94"/>
      <c r="CP63" s="94"/>
      <c r="CQ63" s="94"/>
      <c r="CR63" s="71"/>
      <c r="CS63" s="71"/>
      <c r="CT63" s="94"/>
      <c r="CU63" s="71"/>
      <c r="CV63" s="94"/>
      <c r="CW63" s="71"/>
      <c r="CX63" s="94"/>
      <c r="CY63" s="94"/>
      <c r="CZ63" s="71"/>
    </row>
    <row r="69" spans="2:8">
      <c r="B69" s="76"/>
      <c r="C69" s="76"/>
      <c r="D69" s="76"/>
      <c r="E69" s="76"/>
      <c r="F69" s="76"/>
      <c r="G69" s="76"/>
      <c r="H69" s="76"/>
    </row>
    <row r="70" spans="2:8">
      <c r="B70" s="94"/>
      <c r="C70" s="94"/>
      <c r="D70" s="94"/>
      <c r="E70" s="94"/>
      <c r="F70" s="94"/>
      <c r="G70" s="94"/>
      <c r="H70" s="94"/>
    </row>
    <row r="71" spans="2:8">
      <c r="B71" s="76"/>
      <c r="C71" s="76"/>
      <c r="D71" s="76"/>
      <c r="E71" s="76"/>
      <c r="F71" s="76"/>
      <c r="G71" s="76"/>
      <c r="H71" s="76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W64"/>
  <sheetViews>
    <sheetView tabSelected="1" zoomScale="85" zoomScaleNormal="85" workbookViewId="0">
      <pane xSplit="1" ySplit="2" topLeftCell="B50" activePane="bottomRight" state="frozen"/>
      <selection pane="bottomRight" activeCell="CB35" sqref="CB35"/>
      <selection pane="bottomLeft" activeCell="A3" sqref="A3"/>
      <selection pane="topRight" activeCell="B1" sqref="B1"/>
    </sheetView>
  </sheetViews>
  <sheetFormatPr defaultRowHeight="15"/>
  <cols>
    <col min="1" max="1" width="19.5703125" bestFit="1" customWidth="1"/>
    <col min="8" max="8" width="10.85546875" style="22" customWidth="1"/>
    <col min="9" max="16" width="9.140625" style="22"/>
    <col min="18" max="18" width="14.7109375" customWidth="1"/>
    <col min="19" max="19" width="6" style="76" bestFit="1" customWidth="1"/>
    <col min="20" max="20" width="5.42578125" style="20" bestFit="1" customWidth="1"/>
    <col min="21" max="21" width="9.85546875" style="20" bestFit="1" customWidth="1"/>
    <col min="22" max="22" width="5.7109375" style="20" bestFit="1" customWidth="1"/>
    <col min="23" max="23" width="14.5703125" style="20" bestFit="1" customWidth="1"/>
    <col min="24" max="24" width="5.5703125" style="20" bestFit="1" customWidth="1"/>
    <col min="25" max="25" width="5.42578125" style="76" bestFit="1" customWidth="1"/>
    <col min="26" max="26" width="6.7109375" style="20" bestFit="1" customWidth="1"/>
    <col min="27" max="27" width="13.42578125" style="20" bestFit="1" customWidth="1"/>
    <col min="28" max="28" width="9.28515625" style="20" bestFit="1" customWidth="1"/>
    <col min="29" max="29" width="4" style="20" bestFit="1" customWidth="1"/>
    <col min="30" max="30" width="7.7109375" style="20" bestFit="1" customWidth="1"/>
    <col min="31" max="31" width="6.7109375" style="20" bestFit="1" customWidth="1"/>
    <col min="32" max="32" width="7.7109375" style="20" bestFit="1" customWidth="1"/>
    <col min="33" max="33" width="6.7109375" style="20" bestFit="1" customWidth="1"/>
    <col min="34" max="34" width="5.85546875" style="20" bestFit="1" customWidth="1"/>
    <col min="35" max="35" width="5.7109375" style="76" bestFit="1" customWidth="1"/>
    <col min="36" max="36" width="6.7109375" style="20" bestFit="1" customWidth="1"/>
    <col min="37" max="37" width="15.42578125" style="20" bestFit="1" customWidth="1"/>
    <col min="38" max="38" width="6.5703125" style="20" bestFit="1" customWidth="1"/>
    <col min="39" max="39" width="5.7109375" style="20" bestFit="1" customWidth="1"/>
    <col min="40" max="40" width="5.140625" style="20" bestFit="1" customWidth="1"/>
    <col min="41" max="41" width="5.42578125" style="76" bestFit="1" customWidth="1"/>
    <col min="42" max="42" width="4.140625" style="20" bestFit="1" customWidth="1"/>
    <col min="43" max="43" width="6.5703125" style="20" bestFit="1" customWidth="1"/>
    <col min="44" max="44" width="6.140625" style="20" bestFit="1" customWidth="1"/>
    <col min="45" max="45" width="4.85546875" style="20" bestFit="1" customWidth="1"/>
    <col min="46" max="46" width="10" style="20" bestFit="1" customWidth="1"/>
    <col min="47" max="47" width="9.28515625" style="76" bestFit="1" customWidth="1"/>
    <col min="48" max="48" width="7.7109375" style="20" bestFit="1" customWidth="1"/>
    <col min="49" max="49" width="6.7109375" style="20" bestFit="1" customWidth="1"/>
    <col min="50" max="50" width="7.7109375" style="20" bestFit="1" customWidth="1"/>
    <col min="51" max="51" width="6" style="20" bestFit="1" customWidth="1"/>
    <col min="52" max="52" width="5.7109375" style="20" bestFit="1" customWidth="1"/>
    <col min="53" max="53" width="4.28515625" style="20" bestFit="1" customWidth="1"/>
    <col min="54" max="54" width="9.28515625" style="20" bestFit="1" customWidth="1"/>
    <col min="55" max="55" width="4.5703125" style="20" bestFit="1" customWidth="1"/>
    <col min="56" max="56" width="4.140625" style="20" bestFit="1" customWidth="1"/>
    <col min="57" max="57" width="4.28515625" style="20" bestFit="1" customWidth="1"/>
    <col min="58" max="58" width="4.140625" style="20" bestFit="1" customWidth="1"/>
    <col min="59" max="59" width="5.85546875" style="20" bestFit="1" customWidth="1"/>
    <col min="60" max="60" width="3.28515625" style="20" bestFit="1" customWidth="1"/>
    <col min="61" max="61" width="6.7109375" style="20" bestFit="1" customWidth="1"/>
    <col min="62" max="62" width="6.85546875" style="20" bestFit="1" customWidth="1"/>
    <col min="63" max="63" width="5" style="20" bestFit="1" customWidth="1"/>
    <col min="64" max="64" width="5.140625" style="20" bestFit="1" customWidth="1"/>
    <col min="65" max="65" width="5.28515625" style="20" bestFit="1" customWidth="1"/>
    <col min="66" max="66" width="8.7109375" style="20" bestFit="1" customWidth="1"/>
    <col min="67" max="67" width="4.85546875" style="20" bestFit="1" customWidth="1"/>
    <col min="68" max="68" width="7.85546875" style="20" bestFit="1" customWidth="1"/>
    <col min="69" max="69" width="5.85546875" style="20" bestFit="1" customWidth="1"/>
    <col min="70" max="70" width="6" style="20" bestFit="1" customWidth="1"/>
    <col min="71" max="71" width="5.7109375" style="20" bestFit="1" customWidth="1"/>
    <col min="72" max="72" width="7.7109375" style="20" bestFit="1" customWidth="1"/>
    <col min="73" max="73" width="4.140625" style="20" bestFit="1" customWidth="1"/>
    <col min="74" max="74" width="5.7109375" style="20" bestFit="1" customWidth="1"/>
    <col min="75" max="75" width="3.85546875" style="20" bestFit="1" customWidth="1"/>
    <col min="76" max="76" width="6.7109375" style="20" bestFit="1" customWidth="1"/>
    <col min="77" max="77" width="8" style="20" bestFit="1" customWidth="1"/>
    <col min="78" max="79" width="5.28515625" style="20" bestFit="1" customWidth="1"/>
    <col min="80" max="80" width="6.7109375" style="20" bestFit="1" customWidth="1"/>
    <col min="81" max="81" width="4.85546875" style="76" bestFit="1" customWidth="1"/>
    <col min="82" max="82" width="6.7109375" style="20" customWidth="1"/>
    <col min="83" max="83" width="9.28515625" style="20" bestFit="1" customWidth="1"/>
    <col min="84" max="84" width="7.140625" style="20" bestFit="1" customWidth="1"/>
    <col min="86" max="86" width="9.140625" style="94"/>
    <col min="87" max="92" width="9.140625" style="22"/>
    <col min="93" max="93" width="9.140625" style="22" customWidth="1"/>
    <col min="94" max="98" width="9.140625" style="22"/>
  </cols>
  <sheetData>
    <row r="1" spans="1:101" s="22" customFormat="1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 t="s">
        <v>364</v>
      </c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94"/>
      <c r="CH1" s="94"/>
      <c r="CI1" s="94" t="s">
        <v>315</v>
      </c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</row>
    <row r="2" spans="1:101">
      <c r="A2" s="76" t="s">
        <v>160</v>
      </c>
      <c r="B2" s="76" t="s">
        <v>53</v>
      </c>
      <c r="C2" s="76" t="s">
        <v>81</v>
      </c>
      <c r="D2" s="76" t="s">
        <v>161</v>
      </c>
      <c r="E2" s="76" t="s">
        <v>162</v>
      </c>
      <c r="F2" s="76" t="s">
        <v>163</v>
      </c>
      <c r="G2" s="76" t="s">
        <v>139</v>
      </c>
      <c r="H2" s="76" t="s">
        <v>164</v>
      </c>
      <c r="I2" s="76" t="s">
        <v>317</v>
      </c>
      <c r="J2" s="76" t="s">
        <v>318</v>
      </c>
      <c r="K2" s="76" t="s">
        <v>400</v>
      </c>
      <c r="L2" s="76" t="s">
        <v>319</v>
      </c>
      <c r="M2" s="76" t="s">
        <v>320</v>
      </c>
      <c r="N2" s="76" t="s">
        <v>321</v>
      </c>
      <c r="O2" s="76" t="s">
        <v>322</v>
      </c>
      <c r="P2" s="76" t="s">
        <v>323</v>
      </c>
      <c r="Q2" s="94"/>
      <c r="R2" s="94" t="s">
        <v>324</v>
      </c>
      <c r="S2" s="76" t="s">
        <v>325</v>
      </c>
      <c r="T2" s="76" t="s">
        <v>35</v>
      </c>
      <c r="U2" s="76" t="s">
        <v>37</v>
      </c>
      <c r="V2" s="76" t="s">
        <v>39</v>
      </c>
      <c r="W2" s="76" t="s">
        <v>41</v>
      </c>
      <c r="X2" s="76" t="s">
        <v>43</v>
      </c>
      <c r="Y2" s="76" t="s">
        <v>326</v>
      </c>
      <c r="Z2" s="76" t="s">
        <v>45</v>
      </c>
      <c r="AA2" s="76" t="s">
        <v>47</v>
      </c>
      <c r="AB2" s="76" t="s">
        <v>49</v>
      </c>
      <c r="AC2" s="76" t="s">
        <v>51</v>
      </c>
      <c r="AD2" s="76" t="s">
        <v>53</v>
      </c>
      <c r="AE2" s="76" t="s">
        <v>55</v>
      </c>
      <c r="AF2" s="76" t="s">
        <v>57</v>
      </c>
      <c r="AG2" s="76" t="s">
        <v>59</v>
      </c>
      <c r="AH2" s="76" t="s">
        <v>61</v>
      </c>
      <c r="AI2" s="76" t="s">
        <v>327</v>
      </c>
      <c r="AJ2" s="76" t="s">
        <v>63</v>
      </c>
      <c r="AK2" s="76" t="s">
        <v>65</v>
      </c>
      <c r="AL2" s="76" t="s">
        <v>69</v>
      </c>
      <c r="AM2" s="76" t="s">
        <v>71</v>
      </c>
      <c r="AN2" s="76" t="s">
        <v>73</v>
      </c>
      <c r="AO2" s="76" t="s">
        <v>328</v>
      </c>
      <c r="AP2" s="76" t="s">
        <v>75</v>
      </c>
      <c r="AQ2" s="76" t="s">
        <v>77</v>
      </c>
      <c r="AR2" s="76" t="s">
        <v>79</v>
      </c>
      <c r="AS2" s="76" t="s">
        <v>81</v>
      </c>
      <c r="AT2" s="76" t="s">
        <v>83</v>
      </c>
      <c r="AU2" s="76" t="s">
        <v>329</v>
      </c>
      <c r="AV2" s="76" t="s">
        <v>85</v>
      </c>
      <c r="AW2" s="76" t="s">
        <v>87</v>
      </c>
      <c r="AX2" s="76" t="s">
        <v>161</v>
      </c>
      <c r="AY2" s="76" t="s">
        <v>91</v>
      </c>
      <c r="AZ2" s="76" t="s">
        <v>93</v>
      </c>
      <c r="BA2" s="76" t="s">
        <v>95</v>
      </c>
      <c r="BB2" s="76" t="s">
        <v>97</v>
      </c>
      <c r="BC2" s="76" t="s">
        <v>99</v>
      </c>
      <c r="BD2" s="76" t="s">
        <v>101</v>
      </c>
      <c r="BE2" s="76" t="s">
        <v>103</v>
      </c>
      <c r="BF2" s="76" t="s">
        <v>105</v>
      </c>
      <c r="BG2" s="76" t="s">
        <v>107</v>
      </c>
      <c r="BH2" s="76" t="s">
        <v>109</v>
      </c>
      <c r="BI2" s="76" t="s">
        <v>162</v>
      </c>
      <c r="BJ2" s="76" t="s">
        <v>163</v>
      </c>
      <c r="BK2" s="76" t="s">
        <v>111</v>
      </c>
      <c r="BL2" s="76" t="s">
        <v>113</v>
      </c>
      <c r="BM2" s="76" t="s">
        <v>115</v>
      </c>
      <c r="BN2" s="76" t="s">
        <v>117</v>
      </c>
      <c r="BO2" s="76" t="s">
        <v>119</v>
      </c>
      <c r="BP2" s="76" t="s">
        <v>121</v>
      </c>
      <c r="BQ2" s="76" t="s">
        <v>123</v>
      </c>
      <c r="BR2" s="76" t="s">
        <v>125</v>
      </c>
      <c r="BS2" s="76" t="s">
        <v>127</v>
      </c>
      <c r="BT2" s="76" t="s">
        <v>129</v>
      </c>
      <c r="BU2" s="76" t="s">
        <v>131</v>
      </c>
      <c r="BV2" s="76" t="s">
        <v>133</v>
      </c>
      <c r="BW2" s="76" t="s">
        <v>135</v>
      </c>
      <c r="BX2" s="76" t="s">
        <v>139</v>
      </c>
      <c r="BY2" s="76" t="s">
        <v>141</v>
      </c>
      <c r="BZ2" s="76" t="s">
        <v>143</v>
      </c>
      <c r="CA2" s="76" t="s">
        <v>145</v>
      </c>
      <c r="CB2" s="76" t="s">
        <v>147</v>
      </c>
      <c r="CC2" s="76" t="s">
        <v>149</v>
      </c>
      <c r="CD2" s="76" t="s">
        <v>151</v>
      </c>
      <c r="CE2" s="76" t="s">
        <v>153</v>
      </c>
      <c r="CF2" s="76" t="s">
        <v>155</v>
      </c>
      <c r="CG2" s="94"/>
      <c r="CH2" s="76" t="s">
        <v>329</v>
      </c>
      <c r="CI2" s="76" t="s">
        <v>53</v>
      </c>
      <c r="CJ2" s="76" t="s">
        <v>81</v>
      </c>
      <c r="CK2" s="76" t="s">
        <v>161</v>
      </c>
      <c r="CL2" s="76" t="s">
        <v>162</v>
      </c>
      <c r="CM2" s="76" t="s">
        <v>163</v>
      </c>
      <c r="CN2" s="76" t="s">
        <v>139</v>
      </c>
      <c r="CO2" s="76" t="s">
        <v>164</v>
      </c>
      <c r="CP2" s="76" t="s">
        <v>317</v>
      </c>
      <c r="CQ2" s="76" t="s">
        <v>318</v>
      </c>
      <c r="CR2" s="76" t="s">
        <v>530</v>
      </c>
      <c r="CS2" s="76" t="s">
        <v>63</v>
      </c>
      <c r="CT2" s="76" t="s">
        <v>320</v>
      </c>
      <c r="CU2" s="76" t="s">
        <v>321</v>
      </c>
      <c r="CV2" s="76" t="s">
        <v>322</v>
      </c>
      <c r="CW2" s="76" t="s">
        <v>323</v>
      </c>
    </row>
    <row r="3" spans="1:101">
      <c r="A3" s="94" t="s">
        <v>166</v>
      </c>
      <c r="B3" s="76">
        <v>6021.8491726000002</v>
      </c>
      <c r="C3" s="76">
        <v>2.6627640000000002E-3</v>
      </c>
      <c r="D3" s="76">
        <v>4281.7816796999996</v>
      </c>
      <c r="E3" s="76">
        <v>83.285932621000001</v>
      </c>
      <c r="F3" s="76">
        <v>83.264046067999999</v>
      </c>
      <c r="G3" s="76">
        <v>102.00832264</v>
      </c>
      <c r="H3" s="76">
        <v>11507.596583</v>
      </c>
      <c r="I3" s="76">
        <v>9.7007085436999994</v>
      </c>
      <c r="J3" s="76">
        <v>123.02426349</v>
      </c>
      <c r="K3" s="76">
        <v>2.5096310000000002E-4</v>
      </c>
      <c r="L3" s="76">
        <v>71.015681960999999</v>
      </c>
      <c r="M3" s="76">
        <v>6.2791488758999998</v>
      </c>
      <c r="N3" s="54">
        <v>7.3580115373000003</v>
      </c>
      <c r="O3" s="54">
        <v>1.1907236187000001</v>
      </c>
      <c r="P3" s="54">
        <v>0.20371349120000001</v>
      </c>
      <c r="Q3" s="94"/>
      <c r="R3" s="94" t="s">
        <v>166</v>
      </c>
      <c r="S3" s="76">
        <v>0</v>
      </c>
      <c r="T3" s="76">
        <v>0</v>
      </c>
      <c r="U3" s="76">
        <v>7.3579712470984902</v>
      </c>
      <c r="V3" s="76">
        <v>9.7007088424078596</v>
      </c>
      <c r="W3" s="76">
        <v>9.7007088424078596</v>
      </c>
      <c r="X3" s="76">
        <v>97.400216573234999</v>
      </c>
      <c r="Y3" s="76">
        <v>0</v>
      </c>
      <c r="Z3" s="76">
        <v>125.73237420753701</v>
      </c>
      <c r="AA3" s="76">
        <v>1.1907234126047499</v>
      </c>
      <c r="AB3" s="76">
        <v>302067.10281200102</v>
      </c>
      <c r="AC3" s="76">
        <v>2.5099498808952902E-4</v>
      </c>
      <c r="AD3" s="76">
        <v>6021.8415737209198</v>
      </c>
      <c r="AE3" s="76">
        <v>8.0942172538471304</v>
      </c>
      <c r="AF3" s="76">
        <v>22475.851722039399</v>
      </c>
      <c r="AG3" s="76">
        <v>11.5016748537568</v>
      </c>
      <c r="AH3" s="76">
        <v>40.035313085784203</v>
      </c>
      <c r="AI3" s="76">
        <v>0</v>
      </c>
      <c r="AJ3" s="76">
        <v>71.015780512294299</v>
      </c>
      <c r="AK3" s="76">
        <v>71.015780512294299</v>
      </c>
      <c r="AL3" s="76">
        <v>0</v>
      </c>
      <c r="AM3" s="76">
        <v>4.4903880722345502</v>
      </c>
      <c r="AN3" s="76">
        <v>6.7947504726858496E-2</v>
      </c>
      <c r="AO3" s="76">
        <v>0</v>
      </c>
      <c r="AP3" s="76">
        <v>0</v>
      </c>
      <c r="AQ3" s="76">
        <v>6.2791609392358199</v>
      </c>
      <c r="AR3" s="76">
        <v>0.203710862204</v>
      </c>
      <c r="AS3" s="76">
        <v>2.66289202312647E-3</v>
      </c>
      <c r="AT3" s="76">
        <v>0</v>
      </c>
      <c r="AU3" s="76">
        <v>33983.537494557298</v>
      </c>
      <c r="AV3" s="76">
        <v>3853.5982957941301</v>
      </c>
      <c r="AW3" s="76">
        <v>428.17736524170903</v>
      </c>
      <c r="AX3" s="76">
        <v>4281.7756610358401</v>
      </c>
      <c r="AY3" s="76">
        <v>0</v>
      </c>
      <c r="AZ3" s="76">
        <v>48.168436387947303</v>
      </c>
      <c r="BA3" s="76">
        <v>0.65186974822114296</v>
      </c>
      <c r="BB3" s="76">
        <v>4881.2275819917604</v>
      </c>
      <c r="BC3" s="76">
        <v>0.87950423296240299</v>
      </c>
      <c r="BD3" s="76">
        <v>2.3046262110815401</v>
      </c>
      <c r="BE3" s="76">
        <v>5.5701639205894997</v>
      </c>
      <c r="BF3" s="76">
        <v>1.3029626891427799</v>
      </c>
      <c r="BG3" s="76">
        <v>0.103141205046379</v>
      </c>
      <c r="BH3" s="76">
        <v>0.30676660488213398</v>
      </c>
      <c r="BI3" s="76">
        <v>83.291877439794604</v>
      </c>
      <c r="BJ3" s="76">
        <v>83.269990924805896</v>
      </c>
      <c r="BK3" s="76">
        <v>2.1886514988673701E-2</v>
      </c>
      <c r="BL3" s="76">
        <v>0</v>
      </c>
      <c r="BM3" s="76">
        <v>0</v>
      </c>
      <c r="BN3" s="76">
        <v>3.6280677452779702</v>
      </c>
      <c r="BO3" s="76">
        <v>0</v>
      </c>
      <c r="BP3" s="76">
        <v>14.985261079052201</v>
      </c>
      <c r="BQ3" s="76">
        <v>3.72159401908098</v>
      </c>
      <c r="BR3" s="76">
        <v>2.0001949061106599</v>
      </c>
      <c r="BS3" s="76">
        <v>37.4509850073579</v>
      </c>
      <c r="BT3" s="76">
        <v>5879.61781851049</v>
      </c>
      <c r="BU3" s="76">
        <v>2.0358815129218399</v>
      </c>
      <c r="BV3" s="76">
        <v>8.3289720430783305</v>
      </c>
      <c r="BW3" s="76">
        <v>0</v>
      </c>
      <c r="BX3" s="76">
        <v>102.008206460203</v>
      </c>
      <c r="BY3" s="76">
        <v>225.70132784265601</v>
      </c>
      <c r="BZ3" s="76">
        <v>0</v>
      </c>
      <c r="CA3" s="76">
        <v>0</v>
      </c>
      <c r="CB3" s="76">
        <v>113.746238942022</v>
      </c>
      <c r="CC3" s="76">
        <v>0</v>
      </c>
      <c r="CD3" s="76">
        <v>118.29967094487</v>
      </c>
      <c r="CE3" s="76">
        <v>11507.592512442299</v>
      </c>
      <c r="CF3" s="76">
        <v>80.996422274104006</v>
      </c>
      <c r="CG3" s="94"/>
      <c r="CH3" s="96">
        <f>AU3/CE3</f>
        <v>2.9531404990064987</v>
      </c>
      <c r="CI3" s="69">
        <f t="shared" ref="CI3:CI34" si="0">IF(B3=0,"",(AD3-B3)/B3)</f>
        <v>-1.2618846574585007E-6</v>
      </c>
      <c r="CJ3" s="69">
        <f>IF(C3=0,"",(AS3-C3)/C3)</f>
        <v>4.8079036095489531E-5</v>
      </c>
      <c r="CK3" s="69">
        <f t="shared" ref="CK3:CK34" si="1">IF(D3=0,"",(AX3-D3)/D3)</f>
        <v>-1.4056448015530781E-6</v>
      </c>
      <c r="CL3" s="69">
        <f t="shared" ref="CL3:CL34" si="2">IF(E3=0,"",(BI3-E3)/E3)</f>
        <v>7.1378426194200205E-5</v>
      </c>
      <c r="CM3" s="69">
        <f t="shared" ref="CM3:CM34" si="3">IF(F3=0,"",(BJ3-F3)/F3)</f>
        <v>7.1397645041676303E-5</v>
      </c>
      <c r="CN3" s="69">
        <f t="shared" ref="CN3:CN34" si="4">IF(G3=0,"",(BX3-G3)/G3)</f>
        <v>-1.1389246876864331E-6</v>
      </c>
      <c r="CO3" s="69">
        <f t="shared" ref="CO3:CO34" si="5">IF(H3=0,"",(CE3-H3)/H3)</f>
        <v>-3.5372787635005029E-7</v>
      </c>
      <c r="CP3" s="69">
        <f t="shared" ref="CP3:CP34" si="6">IF(I3=0,"",(W3-I3)/I3)</f>
        <v>3.0792375513493745E-8</v>
      </c>
      <c r="CQ3" s="69">
        <f t="shared" ref="CQ3:CQ34" si="7">IF(J3=0,"",(Z3-J3)/J3)</f>
        <v>2.2012817965434427E-2</v>
      </c>
      <c r="CR3" s="69">
        <f t="shared" ref="CR3:CR34" si="8">IF(K3=0,"",(AC3-K3)/K3)</f>
        <v>1.2706286114970677E-4</v>
      </c>
      <c r="CS3" s="69">
        <f t="shared" ref="CS3:CS34" si="9">IF(L3=0,"",(AK3-L3)/L3)</f>
        <v>1.3877398847551164E-6</v>
      </c>
      <c r="CT3" s="69">
        <f t="shared" ref="CT3:CT34" si="10">IF(M3=0,"",(AQ3-M3)/M3)</f>
        <v>1.9211737225000871E-6</v>
      </c>
      <c r="CU3" s="69">
        <f t="shared" ref="CU3:CU34" si="11">IF(N3=0,"",(U3-N3)/N3)</f>
        <v>-5.4756915378499349E-6</v>
      </c>
      <c r="CV3" s="69">
        <f t="shared" ref="CV3:CV34" si="12">IF(O3=0,"",(AA3-O3)/O3)</f>
        <v>-1.7308403643174658E-7</v>
      </c>
      <c r="CW3" s="69">
        <f t="shared" ref="CW3:CW34" si="13">IF(P3=0,"",(AR3-P3)/P3)</f>
        <v>-1.2905360290684612E-5</v>
      </c>
    </row>
    <row r="4" spans="1:101">
      <c r="A4" s="94" t="s">
        <v>168</v>
      </c>
      <c r="B4" s="76">
        <v>15.704935159</v>
      </c>
      <c r="C4" s="76"/>
      <c r="D4" s="76">
        <v>12.505016263</v>
      </c>
      <c r="E4" s="76">
        <v>0.28798565599999998</v>
      </c>
      <c r="F4" s="76">
        <v>0.28495699099999999</v>
      </c>
      <c r="G4" s="76">
        <v>2.6736746322</v>
      </c>
      <c r="H4" s="76">
        <v>42.737519347999999</v>
      </c>
      <c r="I4" s="76">
        <v>3.2565824299999997E-2</v>
      </c>
      <c r="J4" s="76">
        <v>0.18289847479999999</v>
      </c>
      <c r="K4" s="76">
        <v>3.4728399999999998E-5</v>
      </c>
      <c r="L4" s="76">
        <v>0.24267728999999999</v>
      </c>
      <c r="M4" s="76">
        <v>1.3847021100000001E-2</v>
      </c>
      <c r="N4" s="54">
        <v>1.52594776E-2</v>
      </c>
      <c r="O4" s="54">
        <v>2.9397956E-3</v>
      </c>
      <c r="P4" s="54">
        <v>1.053376E-3</v>
      </c>
      <c r="Q4" s="94"/>
      <c r="R4" s="94" t="s">
        <v>168</v>
      </c>
      <c r="S4" s="76">
        <v>0</v>
      </c>
      <c r="T4" s="76">
        <v>0</v>
      </c>
      <c r="U4" s="76">
        <v>1.52594935696467E-2</v>
      </c>
      <c r="V4" s="76">
        <v>3.2565743180674199E-2</v>
      </c>
      <c r="W4" s="76">
        <v>3.2565743180674199E-2</v>
      </c>
      <c r="X4" s="76">
        <v>3.43524732551795E-3</v>
      </c>
      <c r="Y4" s="76">
        <v>0</v>
      </c>
      <c r="Z4" s="76">
        <v>0.184936498362826</v>
      </c>
      <c r="AA4" s="76">
        <v>2.9395828064352702E-3</v>
      </c>
      <c r="AB4" s="76">
        <v>143.46988435765499</v>
      </c>
      <c r="AC4" s="76">
        <v>3.4727011458522697E-5</v>
      </c>
      <c r="AD4" s="76">
        <v>15.7048849793592</v>
      </c>
      <c r="AE4" s="76">
        <v>9.4618476714892694E-2</v>
      </c>
      <c r="AF4" s="76">
        <v>22.717772271962101</v>
      </c>
      <c r="AG4" s="76">
        <v>0.13937278895715799</v>
      </c>
      <c r="AH4" s="76">
        <v>1.4702070066017401E-3</v>
      </c>
      <c r="AI4" s="76">
        <v>0</v>
      </c>
      <c r="AJ4" s="76">
        <v>0.24267732518615201</v>
      </c>
      <c r="AK4" s="76">
        <v>0.24267732518615201</v>
      </c>
      <c r="AL4" s="76">
        <v>0</v>
      </c>
      <c r="AM4" s="76">
        <v>9.7988779355919504E-3</v>
      </c>
      <c r="AN4" s="76">
        <v>0</v>
      </c>
      <c r="AO4" s="76">
        <v>0</v>
      </c>
      <c r="AP4" s="76">
        <v>0</v>
      </c>
      <c r="AQ4" s="76">
        <v>1.3846827888847399E-2</v>
      </c>
      <c r="AR4" s="76">
        <v>1.05335697351312E-3</v>
      </c>
      <c r="AS4" s="76">
        <v>0</v>
      </c>
      <c r="AT4" s="76">
        <v>0</v>
      </c>
      <c r="AU4" s="76">
        <v>65.455639808859303</v>
      </c>
      <c r="AV4" s="76">
        <v>11.254535337334699</v>
      </c>
      <c r="AW4" s="76">
        <v>1.2505046644289799</v>
      </c>
      <c r="AX4" s="76">
        <v>12.5050400017637</v>
      </c>
      <c r="AY4" s="76">
        <v>0</v>
      </c>
      <c r="AZ4" s="76">
        <v>3.8579297337367702E-2</v>
      </c>
      <c r="BA4" s="76">
        <v>1.12222214873482E-3</v>
      </c>
      <c r="BB4" s="76">
        <v>23.1995819153756</v>
      </c>
      <c r="BC4" s="76">
        <v>1.5140838968898201E-3</v>
      </c>
      <c r="BD4" s="76">
        <v>3.9674735583150001E-3</v>
      </c>
      <c r="BE4" s="76">
        <v>9.5892205007798697E-3</v>
      </c>
      <c r="BF4" s="76">
        <v>2.2430940767318602E-3</v>
      </c>
      <c r="BG4" s="76">
        <v>8.1646623345844205E-3</v>
      </c>
      <c r="BH4" s="76">
        <v>5.2811686701169098E-4</v>
      </c>
      <c r="BI4" s="76">
        <v>0.28800107982384998</v>
      </c>
      <c r="BJ4" s="76">
        <v>0.28497238733003699</v>
      </c>
      <c r="BK4" s="76">
        <v>3.0286924938132702E-3</v>
      </c>
      <c r="BL4" s="76">
        <v>0</v>
      </c>
      <c r="BM4" s="76">
        <v>0</v>
      </c>
      <c r="BN4" s="76">
        <v>9.9271132128507106E-2</v>
      </c>
      <c r="BO4" s="76">
        <v>0</v>
      </c>
      <c r="BP4" s="76">
        <v>2.7780208887933599E-2</v>
      </c>
      <c r="BQ4" s="76">
        <v>6.4068585790109196E-3</v>
      </c>
      <c r="BR4" s="76">
        <v>3.8328381752343798E-3</v>
      </c>
      <c r="BS4" s="76">
        <v>6.9429623505679605E-2</v>
      </c>
      <c r="BT4" s="76">
        <v>18.186646486438701</v>
      </c>
      <c r="BU4" s="76">
        <v>3.50482327198972E-3</v>
      </c>
      <c r="BV4" s="76">
        <v>4.7618029398634097E-2</v>
      </c>
      <c r="BW4" s="76">
        <v>0</v>
      </c>
      <c r="BX4" s="76">
        <v>2.6737054497153201</v>
      </c>
      <c r="BY4" s="76">
        <v>0.200867491315597</v>
      </c>
      <c r="BZ4" s="76">
        <v>0</v>
      </c>
      <c r="CA4" s="76">
        <v>0</v>
      </c>
      <c r="CB4" s="76">
        <v>0.23470261444732701</v>
      </c>
      <c r="CC4" s="76">
        <v>0</v>
      </c>
      <c r="CD4" s="76">
        <v>0.30683282279138202</v>
      </c>
      <c r="CE4" s="76">
        <v>42.737548019422597</v>
      </c>
      <c r="CF4" s="76">
        <v>8.9325538908822194E-2</v>
      </c>
      <c r="CG4" s="94"/>
      <c r="CH4" s="96">
        <f t="shared" ref="CH4:CH55" si="14">AU4/CE4</f>
        <v>1.5315721851686996</v>
      </c>
      <c r="CI4" s="69">
        <f t="shared" si="0"/>
        <v>-3.1951510968920057E-6</v>
      </c>
      <c r="CJ4" s="69" t="str">
        <f t="shared" ref="CJ4:CJ51" si="15">IF(C4=0,"",(AS4-C4)/C4)</f>
        <v/>
      </c>
      <c r="CK4" s="69">
        <f t="shared" si="1"/>
        <v>1.8983392904408287E-6</v>
      </c>
      <c r="CL4" s="69">
        <f t="shared" si="2"/>
        <v>5.3557611390209756E-5</v>
      </c>
      <c r="CM4" s="69">
        <f t="shared" si="3"/>
        <v>5.4030364312060638E-5</v>
      </c>
      <c r="CN4" s="69">
        <f t="shared" si="4"/>
        <v>1.1526277337165328E-5</v>
      </c>
      <c r="CO4" s="69">
        <f t="shared" si="5"/>
        <v>6.708724098939306E-7</v>
      </c>
      <c r="CP4" s="69">
        <f t="shared" si="6"/>
        <v>-2.4909342091561955E-6</v>
      </c>
      <c r="CQ4" s="69">
        <f t="shared" si="7"/>
        <v>1.1142922679123446E-2</v>
      </c>
      <c r="CR4" s="69">
        <f t="shared" si="8"/>
        <v>-3.9982880792114948E-5</v>
      </c>
      <c r="CS4" s="69">
        <f t="shared" si="9"/>
        <v>1.449915318396955E-7</v>
      </c>
      <c r="CT4" s="69">
        <f t="shared" si="10"/>
        <v>-1.3953264836245151E-5</v>
      </c>
      <c r="CU4" s="69">
        <f t="shared" si="11"/>
        <v>1.0465395421214909E-6</v>
      </c>
      <c r="CV4" s="69">
        <f t="shared" si="12"/>
        <v>-7.2383795910795957E-5</v>
      </c>
      <c r="CW4" s="69">
        <f t="shared" si="13"/>
        <v>-1.8062388814570981E-5</v>
      </c>
    </row>
    <row r="5" spans="1:101">
      <c r="A5" s="94" t="s">
        <v>169</v>
      </c>
      <c r="B5" s="76">
        <v>6729.5980945000001</v>
      </c>
      <c r="C5" s="76">
        <v>7.5615659999999996E-3</v>
      </c>
      <c r="D5" s="76">
        <v>7165.1544904000002</v>
      </c>
      <c r="E5" s="76">
        <v>105.76899123</v>
      </c>
      <c r="F5" s="76">
        <v>105.73702256</v>
      </c>
      <c r="G5" s="76">
        <v>22.177994769000001</v>
      </c>
      <c r="H5" s="76">
        <v>9001.6522623000001</v>
      </c>
      <c r="I5" s="76">
        <v>34.393913937000001</v>
      </c>
      <c r="J5" s="76">
        <v>73.845369482999999</v>
      </c>
      <c r="K5" s="76">
        <v>3.6656820000000002E-4</v>
      </c>
      <c r="L5" s="76">
        <v>222.62333831999999</v>
      </c>
      <c r="M5" s="76">
        <v>13.731269429999999</v>
      </c>
      <c r="N5" s="54">
        <v>22.508919009</v>
      </c>
      <c r="O5" s="54">
        <v>1.9990008208000001</v>
      </c>
      <c r="P5" s="54">
        <v>0.42657489710000002</v>
      </c>
      <c r="Q5" s="94"/>
      <c r="R5" s="94" t="s">
        <v>169</v>
      </c>
      <c r="S5" s="76">
        <v>0</v>
      </c>
      <c r="T5" s="76">
        <v>0</v>
      </c>
      <c r="U5" s="76">
        <v>22.5089077668739</v>
      </c>
      <c r="V5" s="76">
        <v>34.393974526418603</v>
      </c>
      <c r="W5" s="76">
        <v>34.393974526418603</v>
      </c>
      <c r="X5" s="76">
        <v>4.7386201617259296</v>
      </c>
      <c r="Y5" s="76">
        <v>0</v>
      </c>
      <c r="Z5" s="76">
        <v>98.986034009808193</v>
      </c>
      <c r="AA5" s="76">
        <v>1.9989985997063799</v>
      </c>
      <c r="AB5" s="76">
        <v>30413.093989748599</v>
      </c>
      <c r="AC5" s="76">
        <v>3.6653727107260301E-4</v>
      </c>
      <c r="AD5" s="76">
        <v>6729.5947847550297</v>
      </c>
      <c r="AE5" s="76">
        <v>16.391182272097499</v>
      </c>
      <c r="AF5" s="76">
        <v>4644.2699681623499</v>
      </c>
      <c r="AG5" s="76">
        <v>9.9184721313074498</v>
      </c>
      <c r="AH5" s="76">
        <v>1.96532414209647</v>
      </c>
      <c r="AI5" s="76">
        <v>0</v>
      </c>
      <c r="AJ5" s="76">
        <v>222.62313292835699</v>
      </c>
      <c r="AK5" s="76">
        <v>222.62313292835699</v>
      </c>
      <c r="AL5" s="76">
        <v>0</v>
      </c>
      <c r="AM5" s="76">
        <v>7.5818478510997203</v>
      </c>
      <c r="AN5" s="76">
        <v>0</v>
      </c>
      <c r="AO5" s="76">
        <v>0</v>
      </c>
      <c r="AP5" s="76">
        <v>0</v>
      </c>
      <c r="AQ5" s="76">
        <v>13.824206534597</v>
      </c>
      <c r="AR5" s="76">
        <v>0.426574313945697</v>
      </c>
      <c r="AS5" s="76">
        <v>7.5615871073705897E-3</v>
      </c>
      <c r="AT5" s="76">
        <v>0</v>
      </c>
      <c r="AU5" s="76">
        <v>13645.889629301601</v>
      </c>
      <c r="AV5" s="76">
        <v>6448.6344820690301</v>
      </c>
      <c r="AW5" s="76">
        <v>716.51539310835096</v>
      </c>
      <c r="AX5" s="76">
        <v>7165.1498751773797</v>
      </c>
      <c r="AY5" s="76">
        <v>0</v>
      </c>
      <c r="AZ5" s="76">
        <v>34.759680036262701</v>
      </c>
      <c r="BA5" s="76">
        <v>0.79255881771634096</v>
      </c>
      <c r="BB5" s="76">
        <v>4753.3229254381604</v>
      </c>
      <c r="BC5" s="76">
        <v>1.0693122016457499</v>
      </c>
      <c r="BD5" s="76">
        <v>2.8019971843449798</v>
      </c>
      <c r="BE5" s="76">
        <v>6.7723013091045399</v>
      </c>
      <c r="BF5" s="76">
        <v>1.5841669994212799</v>
      </c>
      <c r="BG5" s="76">
        <v>0.37937843637185298</v>
      </c>
      <c r="BH5" s="76">
        <v>0.37297392400668</v>
      </c>
      <c r="BI5" s="76">
        <v>105.776358510954</v>
      </c>
      <c r="BJ5" s="76">
        <v>105.74438992803</v>
      </c>
      <c r="BK5" s="76">
        <v>3.1968582924100299E-2</v>
      </c>
      <c r="BL5" s="76">
        <v>0</v>
      </c>
      <c r="BM5" s="76">
        <v>0</v>
      </c>
      <c r="BN5" s="76">
        <v>7.3691759113080497</v>
      </c>
      <c r="BO5" s="76">
        <v>0</v>
      </c>
      <c r="BP5" s="76">
        <v>18.282367859367099</v>
      </c>
      <c r="BQ5" s="76">
        <v>4.5247762101445703</v>
      </c>
      <c r="BR5" s="76">
        <v>2.4442523542055898</v>
      </c>
      <c r="BS5" s="76">
        <v>45.691136375821898</v>
      </c>
      <c r="BT5" s="76">
        <v>3569.7934945376201</v>
      </c>
      <c r="BU5" s="76">
        <v>2.4752596681051799</v>
      </c>
      <c r="BV5" s="76">
        <v>11.184732676466201</v>
      </c>
      <c r="BW5" s="76">
        <v>0</v>
      </c>
      <c r="BX5" s="76">
        <v>22.177967197958399</v>
      </c>
      <c r="BY5" s="76">
        <v>101.634756243342</v>
      </c>
      <c r="BZ5" s="76">
        <v>0</v>
      </c>
      <c r="CA5" s="76">
        <v>0</v>
      </c>
      <c r="CB5" s="76">
        <v>90.171045997582397</v>
      </c>
      <c r="CC5" s="76">
        <v>0</v>
      </c>
      <c r="CD5" s="76">
        <v>78.624690204701096</v>
      </c>
      <c r="CE5" s="76">
        <v>9001.6395977490702</v>
      </c>
      <c r="CF5" s="76">
        <v>70.115194850435302</v>
      </c>
      <c r="CG5" s="94"/>
      <c r="CH5" s="96">
        <f t="shared" si="14"/>
        <v>1.5159337897413556</v>
      </c>
      <c r="CI5" s="69">
        <f t="shared" si="0"/>
        <v>-4.9181911371060175E-7</v>
      </c>
      <c r="CJ5" s="69">
        <f t="shared" si="15"/>
        <v>2.7914020177925968E-6</v>
      </c>
      <c r="CK5" s="69">
        <f t="shared" si="1"/>
        <v>-6.4412046197612395E-7</v>
      </c>
      <c r="CL5" s="69">
        <f t="shared" si="2"/>
        <v>6.9654450404839762E-5</v>
      </c>
      <c r="CM5" s="69">
        <f t="shared" si="3"/>
        <v>6.9676333337480572E-5</v>
      </c>
      <c r="CN5" s="69">
        <f t="shared" si="4"/>
        <v>-1.2431710751960348E-6</v>
      </c>
      <c r="CO5" s="69">
        <f t="shared" si="5"/>
        <v>-1.4069140376542898E-6</v>
      </c>
      <c r="CP5" s="69">
        <f t="shared" si="6"/>
        <v>1.7616319769044626E-6</v>
      </c>
      <c r="CQ5" s="69">
        <f t="shared" si="7"/>
        <v>0.34045011492014876</v>
      </c>
      <c r="CR5" s="69">
        <f t="shared" si="8"/>
        <v>-8.437427850263796E-5</v>
      </c>
      <c r="CS5" s="69">
        <f t="shared" si="9"/>
        <v>-9.2259708502665981E-7</v>
      </c>
      <c r="CT5" s="69">
        <f t="shared" si="10"/>
        <v>6.7682820638528861E-3</v>
      </c>
      <c r="CU5" s="69">
        <f t="shared" si="11"/>
        <v>-4.9945206586244833E-7</v>
      </c>
      <c r="CV5" s="69">
        <f t="shared" si="12"/>
        <v>-1.1111019050243485E-6</v>
      </c>
      <c r="CW5" s="69">
        <f t="shared" si="13"/>
        <v>-1.3670619320961814E-6</v>
      </c>
    </row>
    <row r="6" spans="1:101">
      <c r="A6" s="94" t="s">
        <v>170</v>
      </c>
      <c r="B6" s="76">
        <v>1049.9433584000001</v>
      </c>
      <c r="C6" s="76">
        <v>6.6421872180000001</v>
      </c>
      <c r="D6" s="76">
        <v>2436.6501855000001</v>
      </c>
      <c r="E6" s="76">
        <v>14.386744128</v>
      </c>
      <c r="F6" s="76">
        <v>14.1739677</v>
      </c>
      <c r="G6" s="76">
        <v>1167.8225554000001</v>
      </c>
      <c r="H6" s="76">
        <v>42427.094883999998</v>
      </c>
      <c r="I6" s="76">
        <v>1.3708921808000001</v>
      </c>
      <c r="J6" s="76">
        <v>350.32383628999997</v>
      </c>
      <c r="K6" s="76">
        <v>2.0149052000000001E-3</v>
      </c>
      <c r="L6" s="76">
        <v>87.684324658999998</v>
      </c>
      <c r="M6" s="76">
        <v>0.45897208880000001</v>
      </c>
      <c r="N6" s="54">
        <v>0.52091212360000005</v>
      </c>
      <c r="O6" s="54">
        <v>0.1117715165</v>
      </c>
      <c r="P6" s="54">
        <v>5.3547311899999998E-2</v>
      </c>
      <c r="Q6" s="94"/>
      <c r="R6" s="94" t="s">
        <v>170</v>
      </c>
      <c r="S6" s="76">
        <v>0</v>
      </c>
      <c r="T6" s="76">
        <v>0</v>
      </c>
      <c r="U6" s="76">
        <v>0.52091235500978506</v>
      </c>
      <c r="V6" s="76">
        <v>1.37089857783702</v>
      </c>
      <c r="W6" s="76">
        <v>1.37089857783702</v>
      </c>
      <c r="X6" s="76">
        <v>301.81827993257599</v>
      </c>
      <c r="Y6" s="76">
        <v>0</v>
      </c>
      <c r="Z6" s="76">
        <v>379.08932731575999</v>
      </c>
      <c r="AA6" s="76">
        <v>0.111772020638613</v>
      </c>
      <c r="AB6" s="76">
        <v>210218.314339957</v>
      </c>
      <c r="AC6" s="76">
        <v>2.01487921088355E-3</v>
      </c>
      <c r="AD6" s="76">
        <v>1049.9410681181901</v>
      </c>
      <c r="AE6" s="76">
        <v>62.983485917756397</v>
      </c>
      <c r="AF6" s="76">
        <v>7850.5677466601301</v>
      </c>
      <c r="AG6" s="76">
        <v>125.06936655359</v>
      </c>
      <c r="AH6" s="76">
        <v>133.26366764827401</v>
      </c>
      <c r="AI6" s="76">
        <v>0</v>
      </c>
      <c r="AJ6" s="76">
        <v>87.683943157967903</v>
      </c>
      <c r="AK6" s="76">
        <v>87.683943157967903</v>
      </c>
      <c r="AL6" s="76">
        <v>0</v>
      </c>
      <c r="AM6" s="76">
        <v>0.65326665024725294</v>
      </c>
      <c r="AN6" s="76">
        <v>0</v>
      </c>
      <c r="AO6" s="76">
        <v>0</v>
      </c>
      <c r="AP6" s="76">
        <v>0</v>
      </c>
      <c r="AQ6" s="76">
        <v>39.187532929666801</v>
      </c>
      <c r="AR6" s="76">
        <v>5.3546740367368999E-2</v>
      </c>
      <c r="AS6" s="76">
        <v>6.6421845017278498</v>
      </c>
      <c r="AT6" s="76">
        <v>0</v>
      </c>
      <c r="AU6" s="76">
        <v>50275.352252627599</v>
      </c>
      <c r="AV6" s="76">
        <v>2192.98228589163</v>
      </c>
      <c r="AW6" s="76">
        <v>243.665049921416</v>
      </c>
      <c r="AX6" s="76">
        <v>2436.6473358130402</v>
      </c>
      <c r="AY6" s="76">
        <v>0</v>
      </c>
      <c r="AZ6" s="76">
        <v>112.593354739456</v>
      </c>
      <c r="BA6" s="76">
        <v>4.8504739855597001E-2</v>
      </c>
      <c r="BB6" s="76">
        <v>26687.728366652998</v>
      </c>
      <c r="BC6" s="76">
        <v>6.5442032691236898E-2</v>
      </c>
      <c r="BD6" s="76">
        <v>0.171483317431395</v>
      </c>
      <c r="BE6" s="76">
        <v>0.41446766949519598</v>
      </c>
      <c r="BF6" s="76">
        <v>9.6951265520263397E-2</v>
      </c>
      <c r="BG6" s="76">
        <v>0.45765887762694502</v>
      </c>
      <c r="BH6" s="76">
        <v>2.28259869359612E-2</v>
      </c>
      <c r="BI6" s="76">
        <v>14.3875408202179</v>
      </c>
      <c r="BJ6" s="76">
        <v>14.174764331789399</v>
      </c>
      <c r="BK6" s="76">
        <v>0.21277648842849101</v>
      </c>
      <c r="BL6" s="76">
        <v>0</v>
      </c>
      <c r="BM6" s="76">
        <v>0</v>
      </c>
      <c r="BN6" s="76">
        <v>5.5109680172291204</v>
      </c>
      <c r="BO6" s="76">
        <v>0</v>
      </c>
      <c r="BP6" s="76">
        <v>1.2267214957147601</v>
      </c>
      <c r="BQ6" s="76">
        <v>0.27691567378759602</v>
      </c>
      <c r="BR6" s="76">
        <v>0.17077197374625899</v>
      </c>
      <c r="BS6" s="76">
        <v>3.06589929463119</v>
      </c>
      <c r="BT6" s="76">
        <v>7312.47491324765</v>
      </c>
      <c r="BU6" s="76">
        <v>0.15148711101814999</v>
      </c>
      <c r="BV6" s="76">
        <v>2.4946668761057502</v>
      </c>
      <c r="BW6" s="76">
        <v>0</v>
      </c>
      <c r="BX6" s="76">
        <v>1167.81500241669</v>
      </c>
      <c r="BY6" s="76">
        <v>2572.5024493850501</v>
      </c>
      <c r="BZ6" s="76">
        <v>0</v>
      </c>
      <c r="CA6" s="76">
        <v>0</v>
      </c>
      <c r="CB6" s="76">
        <v>3069.15399466805</v>
      </c>
      <c r="CC6" s="76">
        <v>0</v>
      </c>
      <c r="CD6" s="76">
        <v>709.14983249970999</v>
      </c>
      <c r="CE6" s="76">
        <v>42426.353889890102</v>
      </c>
      <c r="CF6" s="76">
        <v>3833.5511670956098</v>
      </c>
      <c r="CG6" s="94"/>
      <c r="CH6" s="96">
        <f t="shared" si="14"/>
        <v>1.1850028966219475</v>
      </c>
      <c r="CI6" s="69">
        <f t="shared" si="0"/>
        <v>-2.1813384423988023E-6</v>
      </c>
      <c r="CJ6" s="69">
        <f t="shared" si="15"/>
        <v>-4.0894242531361322E-7</v>
      </c>
      <c r="CK6" s="69">
        <f t="shared" si="1"/>
        <v>-1.1695100827028943E-6</v>
      </c>
      <c r="CL6" s="69">
        <f t="shared" si="2"/>
        <v>5.5376825417335325E-5</v>
      </c>
      <c r="CM6" s="69">
        <f t="shared" si="3"/>
        <v>5.6203866571448175E-5</v>
      </c>
      <c r="CN6" s="69">
        <f t="shared" si="4"/>
        <v>-6.4675778653883597E-6</v>
      </c>
      <c r="CO6" s="69">
        <f t="shared" si="5"/>
        <v>-1.7465115439126587E-5</v>
      </c>
      <c r="CP6" s="69">
        <f t="shared" si="6"/>
        <v>4.6663312472505439E-6</v>
      </c>
      <c r="CQ6" s="69">
        <f t="shared" si="7"/>
        <v>8.2111144164189229E-2</v>
      </c>
      <c r="CR6" s="69">
        <f t="shared" si="8"/>
        <v>-1.289843137535951E-5</v>
      </c>
      <c r="CS6" s="69">
        <f t="shared" si="9"/>
        <v>-4.3508464435180089E-6</v>
      </c>
      <c r="CT6" s="69">
        <f t="shared" si="10"/>
        <v>84.381080649422699</v>
      </c>
      <c r="CU6" s="69">
        <f t="shared" si="11"/>
        <v>4.4423958383162757E-7</v>
      </c>
      <c r="CV6" s="69">
        <f t="shared" si="12"/>
        <v>4.5104390526407133E-6</v>
      </c>
      <c r="CW6" s="69">
        <f t="shared" si="13"/>
        <v>-1.067341404675866E-5</v>
      </c>
    </row>
    <row r="7" spans="1:101">
      <c r="A7" s="94" t="s">
        <v>171</v>
      </c>
      <c r="B7" s="76">
        <v>19890.889870999999</v>
      </c>
      <c r="C7" s="76">
        <v>9.7990770599999999E-2</v>
      </c>
      <c r="D7" s="76">
        <v>29608.665991999998</v>
      </c>
      <c r="E7" s="76">
        <v>550.94612132999998</v>
      </c>
      <c r="F7" s="76">
        <v>523.74081639999997</v>
      </c>
      <c r="G7" s="76">
        <v>192.76524752</v>
      </c>
      <c r="H7" s="76">
        <v>107675.45646</v>
      </c>
      <c r="I7" s="76">
        <v>354.57124765999998</v>
      </c>
      <c r="J7" s="76">
        <v>914.74887097999999</v>
      </c>
      <c r="K7" s="76">
        <v>0.13035782239999999</v>
      </c>
      <c r="L7" s="76">
        <v>3480.677999</v>
      </c>
      <c r="M7" s="76">
        <v>319.95813070999998</v>
      </c>
      <c r="N7" s="54">
        <v>284.69078458000001</v>
      </c>
      <c r="O7" s="54">
        <v>69.070245443999994</v>
      </c>
      <c r="P7" s="54">
        <v>12.355390134</v>
      </c>
      <c r="Q7" s="94"/>
      <c r="R7" s="94" t="s">
        <v>171</v>
      </c>
      <c r="S7" s="76">
        <v>0</v>
      </c>
      <c r="T7" s="76">
        <v>0</v>
      </c>
      <c r="U7" s="76">
        <v>284.689897851664</v>
      </c>
      <c r="V7" s="76">
        <v>377.71005190851201</v>
      </c>
      <c r="W7" s="76">
        <v>377.71005190851201</v>
      </c>
      <c r="X7" s="76">
        <v>0.37500480725777002</v>
      </c>
      <c r="Y7" s="76">
        <v>0</v>
      </c>
      <c r="Z7" s="76">
        <v>926.91370124915397</v>
      </c>
      <c r="AA7" s="76">
        <v>69.070226195214602</v>
      </c>
      <c r="AB7" s="76">
        <v>745739.03804106801</v>
      </c>
      <c r="AC7" s="76">
        <v>0.13035761129214099</v>
      </c>
      <c r="AD7" s="76">
        <v>19890.846420965499</v>
      </c>
      <c r="AE7" s="76">
        <v>2201.6165774772999</v>
      </c>
      <c r="AF7" s="76">
        <v>34909.614376658501</v>
      </c>
      <c r="AG7" s="76">
        <v>4672.8230633888397</v>
      </c>
      <c r="AH7" s="76">
        <v>0</v>
      </c>
      <c r="AI7" s="76">
        <v>0</v>
      </c>
      <c r="AJ7" s="76">
        <v>3517.6018231184298</v>
      </c>
      <c r="AK7" s="76">
        <v>3517.6018231184298</v>
      </c>
      <c r="AL7" s="76">
        <v>0</v>
      </c>
      <c r="AM7" s="76">
        <v>81.247650700134301</v>
      </c>
      <c r="AN7" s="76">
        <v>2.64623850563046</v>
      </c>
      <c r="AO7" s="76">
        <v>2.4463427653727901</v>
      </c>
      <c r="AP7" s="76">
        <v>0</v>
      </c>
      <c r="AQ7" s="76">
        <v>321.75903964532699</v>
      </c>
      <c r="AR7" s="76">
        <v>12.355431365522801</v>
      </c>
      <c r="AS7" s="76">
        <v>9.7991235656453707E-2</v>
      </c>
      <c r="AT7" s="76">
        <v>0</v>
      </c>
      <c r="AU7" s="76">
        <v>142581.75309776899</v>
      </c>
      <c r="AV7" s="76">
        <v>26647.728195099498</v>
      </c>
      <c r="AW7" s="76">
        <v>2960.8585871999699</v>
      </c>
      <c r="AX7" s="76">
        <v>29608.586782299401</v>
      </c>
      <c r="AY7" s="76">
        <v>0</v>
      </c>
      <c r="AZ7" s="76">
        <v>324.41576130471299</v>
      </c>
      <c r="BA7" s="76">
        <v>1.2656811568180699</v>
      </c>
      <c r="BB7" s="76">
        <v>59448.861311866902</v>
      </c>
      <c r="BC7" s="76">
        <v>1.70765564000948</v>
      </c>
      <c r="BD7" s="76">
        <v>4.47470564575032</v>
      </c>
      <c r="BE7" s="76">
        <v>10.8151806802361</v>
      </c>
      <c r="BF7" s="76">
        <v>2.52987226794315</v>
      </c>
      <c r="BG7" s="76">
        <v>20.621203019229899</v>
      </c>
      <c r="BH7" s="76">
        <v>0.59562552038668903</v>
      </c>
      <c r="BI7" s="76">
        <v>550.97493274984004</v>
      </c>
      <c r="BJ7" s="76">
        <v>523.76969484147503</v>
      </c>
      <c r="BK7" s="76">
        <v>27.2052379083649</v>
      </c>
      <c r="BL7" s="76">
        <v>0</v>
      </c>
      <c r="BM7" s="76">
        <v>0</v>
      </c>
      <c r="BN7" s="76">
        <v>244.88967515051701</v>
      </c>
      <c r="BO7" s="76">
        <v>0</v>
      </c>
      <c r="BP7" s="76">
        <v>34.164750596184902</v>
      </c>
      <c r="BQ7" s="76">
        <v>7.2259299725414401</v>
      </c>
      <c r="BR7" s="76">
        <v>4.8793215766662801</v>
      </c>
      <c r="BS7" s="76">
        <v>85.388253870269097</v>
      </c>
      <c r="BT7" s="76">
        <v>33668.958955510898</v>
      </c>
      <c r="BU7" s="76">
        <v>3.9529117885855598</v>
      </c>
      <c r="BV7" s="76">
        <v>101.258927956337</v>
      </c>
      <c r="BW7" s="76">
        <v>0</v>
      </c>
      <c r="BX7" s="76">
        <v>192.764793050565</v>
      </c>
      <c r="BY7" s="76">
        <v>2425.1644749431098</v>
      </c>
      <c r="BZ7" s="76">
        <v>0</v>
      </c>
      <c r="CA7" s="76">
        <v>0</v>
      </c>
      <c r="CB7" s="76">
        <v>839.03182556725005</v>
      </c>
      <c r="CC7" s="76">
        <v>0</v>
      </c>
      <c r="CD7" s="76">
        <v>904.13500109099004</v>
      </c>
      <c r="CE7" s="76">
        <v>107674.687487116</v>
      </c>
      <c r="CF7" s="76">
        <v>458.86129535368599</v>
      </c>
      <c r="CG7" s="94"/>
      <c r="CH7" s="96">
        <f t="shared" si="14"/>
        <v>1.3241900805593687</v>
      </c>
      <c r="CI7" s="69">
        <f t="shared" si="0"/>
        <v>-2.1844188360487306E-6</v>
      </c>
      <c r="CJ7" s="69">
        <f t="shared" si="15"/>
        <v>4.7459209766421437E-6</v>
      </c>
      <c r="CK7" s="69">
        <f t="shared" si="1"/>
        <v>-2.6752201743658212E-6</v>
      </c>
      <c r="CL7" s="69">
        <f t="shared" si="2"/>
        <v>5.2294441733253198E-5</v>
      </c>
      <c r="CM7" s="69">
        <f t="shared" si="3"/>
        <v>5.5138802573298977E-5</v>
      </c>
      <c r="CN7" s="69">
        <f t="shared" si="4"/>
        <v>-2.3576315795806245E-6</v>
      </c>
      <c r="CO7" s="69">
        <f t="shared" si="5"/>
        <v>-7.1415799782628762E-6</v>
      </c>
      <c r="CP7" s="69">
        <f t="shared" si="6"/>
        <v>6.5258546487390143E-2</v>
      </c>
      <c r="CQ7" s="69">
        <f t="shared" si="7"/>
        <v>1.3298546360731122E-2</v>
      </c>
      <c r="CR7" s="69">
        <f t="shared" si="8"/>
        <v>-1.6194491064118208E-6</v>
      </c>
      <c r="CS7" s="69">
        <f t="shared" si="9"/>
        <v>1.0608227514592861E-2</v>
      </c>
      <c r="CT7" s="69">
        <f t="shared" si="10"/>
        <v>5.6285768745139436E-3</v>
      </c>
      <c r="CU7" s="69">
        <f t="shared" si="11"/>
        <v>-3.1147068470143754E-6</v>
      </c>
      <c r="CV7" s="69">
        <f t="shared" si="12"/>
        <v>-2.7868418982070643E-7</v>
      </c>
      <c r="CW7" s="69">
        <f t="shared" si="13"/>
        <v>3.3371283588190503E-6</v>
      </c>
    </row>
    <row r="8" spans="1:101">
      <c r="A8" s="94" t="s">
        <v>172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54"/>
      <c r="O8" s="54"/>
      <c r="P8" s="54"/>
      <c r="Q8" s="94"/>
      <c r="R8" s="94"/>
      <c r="T8" s="76"/>
      <c r="U8" s="76"/>
      <c r="V8" s="76"/>
      <c r="W8" s="76"/>
      <c r="X8" s="76"/>
      <c r="Z8" s="76"/>
      <c r="AA8" s="76"/>
      <c r="AB8" s="76"/>
      <c r="AC8" s="76"/>
      <c r="AD8" s="76"/>
      <c r="AE8" s="76"/>
      <c r="AF8" s="76"/>
      <c r="AG8" s="76"/>
      <c r="AH8" s="76"/>
      <c r="AJ8" s="76"/>
      <c r="AK8" s="76"/>
      <c r="AL8" s="76"/>
      <c r="AM8" s="76"/>
      <c r="AN8" s="76"/>
      <c r="AP8" s="76"/>
      <c r="AQ8" s="76"/>
      <c r="AR8" s="76"/>
      <c r="AS8" s="76"/>
      <c r="AT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D8" s="76"/>
      <c r="CE8" s="76"/>
      <c r="CF8" s="76"/>
      <c r="CG8" s="94"/>
      <c r="CH8" s="96" t="e">
        <f t="shared" si="14"/>
        <v>#DIV/0!</v>
      </c>
      <c r="CI8" s="69" t="str">
        <f t="shared" si="0"/>
        <v/>
      </c>
      <c r="CJ8" s="69" t="str">
        <f t="shared" si="15"/>
        <v/>
      </c>
      <c r="CK8" s="69" t="str">
        <f t="shared" si="1"/>
        <v/>
      </c>
      <c r="CL8" s="69" t="str">
        <f t="shared" si="2"/>
        <v/>
      </c>
      <c r="CM8" s="69" t="str">
        <f t="shared" si="3"/>
        <v/>
      </c>
      <c r="CN8" s="69" t="str">
        <f t="shared" si="4"/>
        <v/>
      </c>
      <c r="CO8" s="69" t="str">
        <f t="shared" si="5"/>
        <v/>
      </c>
      <c r="CP8" s="69" t="str">
        <f t="shared" si="6"/>
        <v/>
      </c>
      <c r="CQ8" s="69" t="str">
        <f t="shared" si="7"/>
        <v/>
      </c>
      <c r="CR8" s="69" t="str">
        <f t="shared" si="8"/>
        <v/>
      </c>
      <c r="CS8" s="69" t="str">
        <f t="shared" si="9"/>
        <v/>
      </c>
      <c r="CT8" s="69" t="str">
        <f t="shared" si="10"/>
        <v/>
      </c>
      <c r="CU8" s="69" t="str">
        <f t="shared" si="11"/>
        <v/>
      </c>
      <c r="CV8" s="69" t="str">
        <f t="shared" si="12"/>
        <v/>
      </c>
      <c r="CW8" s="69" t="str">
        <f t="shared" si="13"/>
        <v/>
      </c>
    </row>
    <row r="9" spans="1:101">
      <c r="A9" s="94" t="s">
        <v>173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54"/>
      <c r="O9" s="54"/>
      <c r="P9" s="54"/>
      <c r="Q9" s="94"/>
      <c r="R9" s="94"/>
      <c r="T9" s="76"/>
      <c r="U9" s="76"/>
      <c r="V9" s="76"/>
      <c r="W9" s="76"/>
      <c r="X9" s="76"/>
      <c r="Z9" s="76"/>
      <c r="AA9" s="76"/>
      <c r="AB9" s="76"/>
      <c r="AC9" s="76"/>
      <c r="AD9" s="76"/>
      <c r="AE9" s="76"/>
      <c r="AF9" s="76"/>
      <c r="AG9" s="76"/>
      <c r="AH9" s="76"/>
      <c r="AJ9" s="76"/>
      <c r="AK9" s="76"/>
      <c r="AL9" s="76"/>
      <c r="AM9" s="76"/>
      <c r="AN9" s="76"/>
      <c r="AP9" s="76"/>
      <c r="AQ9" s="76"/>
      <c r="AR9" s="76"/>
      <c r="AS9" s="76"/>
      <c r="AT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D9" s="76"/>
      <c r="CE9" s="76"/>
      <c r="CF9" s="76"/>
      <c r="CG9" s="94"/>
      <c r="CH9" s="96" t="e">
        <f t="shared" si="14"/>
        <v>#DIV/0!</v>
      </c>
      <c r="CI9" s="69" t="str">
        <f t="shared" si="0"/>
        <v/>
      </c>
      <c r="CJ9" s="69" t="str">
        <f t="shared" si="15"/>
        <v/>
      </c>
      <c r="CK9" s="69" t="str">
        <f t="shared" si="1"/>
        <v/>
      </c>
      <c r="CL9" s="69" t="str">
        <f t="shared" si="2"/>
        <v/>
      </c>
      <c r="CM9" s="69" t="str">
        <f t="shared" si="3"/>
        <v/>
      </c>
      <c r="CN9" s="69" t="str">
        <f t="shared" si="4"/>
        <v/>
      </c>
      <c r="CO9" s="69" t="str">
        <f t="shared" si="5"/>
        <v/>
      </c>
      <c r="CP9" s="69" t="str">
        <f t="shared" si="6"/>
        <v/>
      </c>
      <c r="CQ9" s="69" t="str">
        <f t="shared" si="7"/>
        <v/>
      </c>
      <c r="CR9" s="69" t="str">
        <f t="shared" si="8"/>
        <v/>
      </c>
      <c r="CS9" s="69" t="str">
        <f t="shared" si="9"/>
        <v/>
      </c>
      <c r="CT9" s="69" t="str">
        <f t="shared" si="10"/>
        <v/>
      </c>
      <c r="CU9" s="69" t="str">
        <f t="shared" si="11"/>
        <v/>
      </c>
      <c r="CV9" s="69" t="str">
        <f t="shared" si="12"/>
        <v/>
      </c>
      <c r="CW9" s="69" t="str">
        <f t="shared" si="13"/>
        <v/>
      </c>
    </row>
    <row r="10" spans="1:101">
      <c r="A10" s="94" t="s">
        <v>174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54"/>
      <c r="O10" s="54"/>
      <c r="P10" s="54"/>
      <c r="Q10" s="94"/>
      <c r="R10" s="94"/>
      <c r="T10" s="76"/>
      <c r="U10" s="76"/>
      <c r="V10" s="76"/>
      <c r="W10" s="76"/>
      <c r="X10" s="76"/>
      <c r="Z10" s="76"/>
      <c r="AA10" s="76"/>
      <c r="AB10" s="76"/>
      <c r="AC10" s="76"/>
      <c r="AD10" s="76"/>
      <c r="AE10" s="76"/>
      <c r="AF10" s="76"/>
      <c r="AG10" s="76"/>
      <c r="AH10" s="76"/>
      <c r="AJ10" s="76"/>
      <c r="AK10" s="76"/>
      <c r="AL10" s="76"/>
      <c r="AM10" s="76"/>
      <c r="AN10" s="76"/>
      <c r="AP10" s="76"/>
      <c r="AQ10" s="76"/>
      <c r="AR10" s="76"/>
      <c r="AS10" s="76"/>
      <c r="AT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D10" s="76"/>
      <c r="CE10" s="76"/>
      <c r="CF10" s="76"/>
      <c r="CG10" s="94"/>
      <c r="CH10" s="96" t="e">
        <f t="shared" si="14"/>
        <v>#DIV/0!</v>
      </c>
      <c r="CI10" s="69" t="str">
        <f t="shared" si="0"/>
        <v/>
      </c>
      <c r="CJ10" s="69" t="str">
        <f t="shared" si="15"/>
        <v/>
      </c>
      <c r="CK10" s="69" t="str">
        <f t="shared" si="1"/>
        <v/>
      </c>
      <c r="CL10" s="69" t="str">
        <f t="shared" si="2"/>
        <v/>
      </c>
      <c r="CM10" s="69" t="str">
        <f t="shared" si="3"/>
        <v/>
      </c>
      <c r="CN10" s="69" t="str">
        <f t="shared" si="4"/>
        <v/>
      </c>
      <c r="CO10" s="69" t="str">
        <f t="shared" si="5"/>
        <v/>
      </c>
      <c r="CP10" s="69" t="str">
        <f t="shared" si="6"/>
        <v/>
      </c>
      <c r="CQ10" s="69" t="str">
        <f t="shared" si="7"/>
        <v/>
      </c>
      <c r="CR10" s="69" t="str">
        <f t="shared" si="8"/>
        <v/>
      </c>
      <c r="CS10" s="69" t="str">
        <f t="shared" si="9"/>
        <v/>
      </c>
      <c r="CT10" s="69" t="str">
        <f t="shared" si="10"/>
        <v/>
      </c>
      <c r="CU10" s="69" t="str">
        <f t="shared" si="11"/>
        <v/>
      </c>
      <c r="CV10" s="69" t="str">
        <f t="shared" si="12"/>
        <v/>
      </c>
      <c r="CW10" s="69" t="str">
        <f t="shared" si="13"/>
        <v/>
      </c>
    </row>
    <row r="11" spans="1:101">
      <c r="A11" s="94" t="s">
        <v>175</v>
      </c>
      <c r="B11" s="76">
        <v>26.364764522000002</v>
      </c>
      <c r="C11" s="76"/>
      <c r="D11" s="76">
        <v>17.745814731999999</v>
      </c>
      <c r="E11" s="76">
        <v>0.36724921199999999</v>
      </c>
      <c r="F11" s="76">
        <v>0.36348098699999998</v>
      </c>
      <c r="G11" s="76">
        <v>13.110170064</v>
      </c>
      <c r="H11" s="76">
        <v>712.89753235000001</v>
      </c>
      <c r="I11" s="76">
        <v>3.1528303100000002E-2</v>
      </c>
      <c r="J11" s="76">
        <v>7.9271648989000001</v>
      </c>
      <c r="K11" s="76">
        <v>4.3208599999999998E-5</v>
      </c>
      <c r="L11" s="76">
        <v>0.96426730350000001</v>
      </c>
      <c r="M11" s="76">
        <v>1.61408748E-2</v>
      </c>
      <c r="N11" s="54">
        <v>1.41402308E-2</v>
      </c>
      <c r="O11" s="54">
        <v>3.7850240000000001E-3</v>
      </c>
      <c r="P11" s="54">
        <v>1.2840111000000001E-3</v>
      </c>
      <c r="Q11" s="94"/>
      <c r="R11" s="94" t="s">
        <v>175</v>
      </c>
      <c r="S11" s="76">
        <v>0</v>
      </c>
      <c r="T11" s="76">
        <v>0</v>
      </c>
      <c r="U11" s="76">
        <v>1.41389809017972E-2</v>
      </c>
      <c r="V11" s="76">
        <v>3.1528200860767998E-2</v>
      </c>
      <c r="W11" s="76">
        <v>3.1528200860767998E-2</v>
      </c>
      <c r="X11" s="76">
        <v>5.2400481983588101</v>
      </c>
      <c r="Y11" s="76">
        <v>0</v>
      </c>
      <c r="Z11" s="76">
        <v>7.9271498884363796</v>
      </c>
      <c r="AA11" s="76">
        <v>3.7850097035731201E-3</v>
      </c>
      <c r="AB11" s="76">
        <v>1414.8929925206</v>
      </c>
      <c r="AC11" s="76">
        <v>4.3208603625500797E-5</v>
      </c>
      <c r="AD11" s="76">
        <v>26.364670183038701</v>
      </c>
      <c r="AE11" s="76">
        <v>0.71249555255096897</v>
      </c>
      <c r="AF11" s="76">
        <v>63.492869577671598</v>
      </c>
      <c r="AG11" s="76">
        <v>1.39147318642735</v>
      </c>
      <c r="AH11" s="76">
        <v>2.3136571750845998</v>
      </c>
      <c r="AI11" s="76">
        <v>0</v>
      </c>
      <c r="AJ11" s="76">
        <v>0.96426512210408999</v>
      </c>
      <c r="AK11" s="76">
        <v>0.96426512210408999</v>
      </c>
      <c r="AL11" s="76">
        <v>0</v>
      </c>
      <c r="AM11" s="76">
        <v>4.9693851049157599E-2</v>
      </c>
      <c r="AN11" s="76">
        <v>0</v>
      </c>
      <c r="AO11" s="76">
        <v>0</v>
      </c>
      <c r="AP11" s="76">
        <v>0</v>
      </c>
      <c r="AQ11" s="76">
        <v>1.61400062806373E-2</v>
      </c>
      <c r="AR11" s="76">
        <v>1.2839470318507201E-3</v>
      </c>
      <c r="AS11" s="76">
        <v>0</v>
      </c>
      <c r="AT11" s="76">
        <v>0</v>
      </c>
      <c r="AU11" s="76">
        <v>776.38924442092696</v>
      </c>
      <c r="AV11" s="76">
        <v>15.9713437016705</v>
      </c>
      <c r="AW11" s="76">
        <v>1.7745774515672099</v>
      </c>
      <c r="AX11" s="76">
        <v>17.745921153237699</v>
      </c>
      <c r="AY11" s="76">
        <v>0</v>
      </c>
      <c r="AZ11" s="76">
        <v>3.99110699128568</v>
      </c>
      <c r="BA11" s="76">
        <v>8.9364892497120502E-4</v>
      </c>
      <c r="BB11" s="76">
        <v>431.08769310074598</v>
      </c>
      <c r="BC11" s="76">
        <v>1.2056815313304301E-3</v>
      </c>
      <c r="BD11" s="76">
        <v>3.1593312279193202E-3</v>
      </c>
      <c r="BE11" s="76">
        <v>7.6359852731251003E-3</v>
      </c>
      <c r="BF11" s="76">
        <v>1.7862214432557799E-3</v>
      </c>
      <c r="BG11" s="76">
        <v>1.4203889173652499E-2</v>
      </c>
      <c r="BH11" s="76">
        <v>4.2053765218781099E-4</v>
      </c>
      <c r="BI11" s="76">
        <v>0.36726887928041102</v>
      </c>
      <c r="BJ11" s="76">
        <v>0.36350066992950603</v>
      </c>
      <c r="BK11" s="76">
        <v>3.7682093509041701E-3</v>
      </c>
      <c r="BL11" s="76">
        <v>0</v>
      </c>
      <c r="BM11" s="76">
        <v>0</v>
      </c>
      <c r="BN11" s="76">
        <v>0.16876182476562099</v>
      </c>
      <c r="BO11" s="76">
        <v>0</v>
      </c>
      <c r="BP11" s="76">
        <v>2.4033721346803601E-2</v>
      </c>
      <c r="BQ11" s="76">
        <v>5.1018255372388098E-3</v>
      </c>
      <c r="BR11" s="76">
        <v>3.42768167463085E-3</v>
      </c>
      <c r="BS11" s="76">
        <v>6.0067450409784097E-2</v>
      </c>
      <c r="BT11" s="76">
        <v>111.568343969708</v>
      </c>
      <c r="BU11" s="76">
        <v>2.7909015250472502E-3</v>
      </c>
      <c r="BV11" s="76">
        <v>7.0011969443939004E-2</v>
      </c>
      <c r="BW11" s="76">
        <v>0</v>
      </c>
      <c r="BX11" s="76">
        <v>13.110118707871001</v>
      </c>
      <c r="BY11" s="76">
        <v>66.642090817651194</v>
      </c>
      <c r="BZ11" s="76">
        <v>0</v>
      </c>
      <c r="CA11" s="76">
        <v>0</v>
      </c>
      <c r="CB11" s="76">
        <v>58.291800976597003</v>
      </c>
      <c r="CC11" s="76">
        <v>0</v>
      </c>
      <c r="CD11" s="76">
        <v>22.0823904955571</v>
      </c>
      <c r="CE11" s="76">
        <v>712.89708306464502</v>
      </c>
      <c r="CF11" s="76">
        <v>68.105138206390095</v>
      </c>
      <c r="CG11" s="94"/>
      <c r="CH11" s="96">
        <f t="shared" si="14"/>
        <v>1.0890621702130383</v>
      </c>
      <c r="CI11" s="69">
        <f t="shared" si="0"/>
        <v>-3.5782212741517538E-6</v>
      </c>
      <c r="CJ11" s="69" t="str">
        <f t="shared" si="15"/>
        <v/>
      </c>
      <c r="CK11" s="69">
        <f t="shared" si="1"/>
        <v>5.9969767129173661E-6</v>
      </c>
      <c r="CL11" s="69">
        <f t="shared" si="2"/>
        <v>5.3552954692326806E-5</v>
      </c>
      <c r="CM11" s="69">
        <f t="shared" si="3"/>
        <v>5.4151194175250088E-5</v>
      </c>
      <c r="CN11" s="69">
        <f t="shared" si="4"/>
        <v>-3.9172740512515914E-6</v>
      </c>
      <c r="CO11" s="69">
        <f t="shared" si="5"/>
        <v>-6.3022430938719623E-7</v>
      </c>
      <c r="CP11" s="69">
        <f t="shared" si="6"/>
        <v>-3.2427762344141691E-6</v>
      </c>
      <c r="CQ11" s="69">
        <f t="shared" si="7"/>
        <v>-1.8935475434093392E-6</v>
      </c>
      <c r="CR11" s="69">
        <f t="shared" si="8"/>
        <v>8.3906925908904169E-8</v>
      </c>
      <c r="CS11" s="69">
        <f t="shared" si="9"/>
        <v>-2.2622315431614973E-6</v>
      </c>
      <c r="CT11" s="69">
        <f t="shared" si="10"/>
        <v>-5.3808692122422705E-5</v>
      </c>
      <c r="CU11" s="69">
        <f t="shared" si="11"/>
        <v>-8.8393055281698306E-5</v>
      </c>
      <c r="CV11" s="69">
        <f t="shared" si="12"/>
        <v>-3.7771033631510618E-6</v>
      </c>
      <c r="CW11" s="69">
        <f t="shared" si="13"/>
        <v>-4.9896881171805646E-5</v>
      </c>
    </row>
    <row r="12" spans="1:101">
      <c r="A12" s="94" t="s">
        <v>176</v>
      </c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54"/>
      <c r="O12" s="54"/>
      <c r="P12" s="54"/>
      <c r="Q12" s="94"/>
      <c r="R12" s="94"/>
      <c r="T12" s="76"/>
      <c r="U12" s="76"/>
      <c r="V12" s="76"/>
      <c r="W12" s="76"/>
      <c r="X12" s="76"/>
      <c r="Z12" s="76"/>
      <c r="AA12" s="76"/>
      <c r="AB12" s="76"/>
      <c r="AC12" s="76"/>
      <c r="AD12" s="76"/>
      <c r="AE12" s="76"/>
      <c r="AF12" s="76"/>
      <c r="AG12" s="76"/>
      <c r="AH12" s="76"/>
      <c r="AJ12" s="76"/>
      <c r="AK12" s="76"/>
      <c r="AL12" s="76"/>
      <c r="AM12" s="76"/>
      <c r="AN12" s="76"/>
      <c r="AP12" s="76"/>
      <c r="AQ12" s="76"/>
      <c r="AR12" s="76"/>
      <c r="AS12" s="76"/>
      <c r="AT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D12" s="76"/>
      <c r="CE12" s="76"/>
      <c r="CF12" s="76"/>
      <c r="CG12" s="94"/>
      <c r="CH12" s="96" t="e">
        <f t="shared" si="14"/>
        <v>#DIV/0!</v>
      </c>
      <c r="CI12" s="69" t="str">
        <f t="shared" si="0"/>
        <v/>
      </c>
      <c r="CJ12" s="69" t="str">
        <f t="shared" si="15"/>
        <v/>
      </c>
      <c r="CK12" s="69" t="str">
        <f t="shared" si="1"/>
        <v/>
      </c>
      <c r="CL12" s="69" t="str">
        <f t="shared" si="2"/>
        <v/>
      </c>
      <c r="CM12" s="69" t="str">
        <f t="shared" si="3"/>
        <v/>
      </c>
      <c r="CN12" s="69" t="str">
        <f t="shared" si="4"/>
        <v/>
      </c>
      <c r="CO12" s="69" t="str">
        <f t="shared" si="5"/>
        <v/>
      </c>
      <c r="CP12" s="69" t="str">
        <f t="shared" si="6"/>
        <v/>
      </c>
      <c r="CQ12" s="69" t="str">
        <f t="shared" si="7"/>
        <v/>
      </c>
      <c r="CR12" s="69" t="str">
        <f t="shared" si="8"/>
        <v/>
      </c>
      <c r="CS12" s="69" t="str">
        <f t="shared" si="9"/>
        <v/>
      </c>
      <c r="CT12" s="69" t="str">
        <f t="shared" si="10"/>
        <v/>
      </c>
      <c r="CU12" s="69" t="str">
        <f t="shared" si="11"/>
        <v/>
      </c>
      <c r="CV12" s="69" t="str">
        <f t="shared" si="12"/>
        <v/>
      </c>
      <c r="CW12" s="69" t="str">
        <f t="shared" si="13"/>
        <v/>
      </c>
    </row>
    <row r="13" spans="1:101">
      <c r="A13" s="94" t="s">
        <v>177</v>
      </c>
      <c r="B13" s="76">
        <v>15.897621424</v>
      </c>
      <c r="C13" s="76"/>
      <c r="D13" s="76">
        <v>10.169168166</v>
      </c>
      <c r="E13" s="76">
        <v>0.21065313699999999</v>
      </c>
      <c r="F13" s="76">
        <v>0.208206948</v>
      </c>
      <c r="G13" s="76">
        <v>3.4074036741999998</v>
      </c>
      <c r="H13" s="76">
        <v>171.68408251</v>
      </c>
      <c r="I13" s="76">
        <v>2.85665043E-2</v>
      </c>
      <c r="J13" s="76">
        <v>2.2048043442999998</v>
      </c>
      <c r="K13" s="76">
        <v>2.80495E-5</v>
      </c>
      <c r="L13" s="76">
        <v>1.2985036097</v>
      </c>
      <c r="M13" s="76">
        <v>1.11757752E-2</v>
      </c>
      <c r="N13" s="54">
        <v>1.34047374E-2</v>
      </c>
      <c r="O13" s="54">
        <v>2.2679099000000001E-3</v>
      </c>
      <c r="P13" s="54">
        <v>8.4687309999999997E-4</v>
      </c>
      <c r="Q13" s="94"/>
      <c r="R13" s="94" t="s">
        <v>177</v>
      </c>
      <c r="S13" s="76">
        <v>0</v>
      </c>
      <c r="T13" s="76">
        <v>0</v>
      </c>
      <c r="U13" s="76">
        <v>1.34046155412622E-2</v>
      </c>
      <c r="V13" s="76">
        <v>2.85666799252631E-2</v>
      </c>
      <c r="W13" s="76">
        <v>2.85666799252631E-2</v>
      </c>
      <c r="X13" s="76">
        <v>7.2933023165065803E-3</v>
      </c>
      <c r="Y13" s="76">
        <v>0</v>
      </c>
      <c r="Z13" s="76">
        <v>2.2071794268317801</v>
      </c>
      <c r="AA13" s="76">
        <v>2.2679629483379699E-3</v>
      </c>
      <c r="AB13" s="76">
        <v>127.423355671444</v>
      </c>
      <c r="AC13" s="76">
        <v>2.80485265739623E-5</v>
      </c>
      <c r="AD13" s="76">
        <v>15.8975844618242</v>
      </c>
      <c r="AE13" s="76">
        <v>0.99288361074422304</v>
      </c>
      <c r="AF13" s="76">
        <v>26.045137142677401</v>
      </c>
      <c r="AG13" s="76">
        <v>1.9751772642470899</v>
      </c>
      <c r="AH13" s="76">
        <v>3.1701743087859699E-3</v>
      </c>
      <c r="AI13" s="76">
        <v>0</v>
      </c>
      <c r="AJ13" s="76">
        <v>1.2984950123888599</v>
      </c>
      <c r="AK13" s="76">
        <v>1.2984950123888599</v>
      </c>
      <c r="AL13" s="76">
        <v>0</v>
      </c>
      <c r="AM13" s="76">
        <v>2.35007310658795E-2</v>
      </c>
      <c r="AN13" s="76">
        <v>0</v>
      </c>
      <c r="AO13" s="76">
        <v>0</v>
      </c>
      <c r="AP13" s="76">
        <v>0</v>
      </c>
      <c r="AQ13" s="76">
        <v>1.11758353641209E-2</v>
      </c>
      <c r="AR13" s="76">
        <v>8.4684689391027995E-4</v>
      </c>
      <c r="AS13" s="76">
        <v>0</v>
      </c>
      <c r="AT13" s="76">
        <v>0</v>
      </c>
      <c r="AU13" s="76">
        <v>197.72935751803701</v>
      </c>
      <c r="AV13" s="76">
        <v>9.1522914510270308</v>
      </c>
      <c r="AW13" s="76">
        <v>1.01692150333173</v>
      </c>
      <c r="AX13" s="76">
        <v>10.1692129543587</v>
      </c>
      <c r="AY13" s="76">
        <v>0</v>
      </c>
      <c r="AZ13" s="76">
        <v>0.887657396782357</v>
      </c>
      <c r="BA13" s="76">
        <v>1.03353163908133E-3</v>
      </c>
      <c r="BB13" s="76">
        <v>113.269085765306</v>
      </c>
      <c r="BC13" s="76">
        <v>1.39443321924414E-3</v>
      </c>
      <c r="BD13" s="76">
        <v>3.6539387225317599E-3</v>
      </c>
      <c r="BE13" s="76">
        <v>8.8314158633574901E-3</v>
      </c>
      <c r="BF13" s="76">
        <v>2.0658226271377902E-3</v>
      </c>
      <c r="BG13" s="76">
        <v>4.4608431576800703E-3</v>
      </c>
      <c r="BH13" s="76">
        <v>4.8637400309749402E-4</v>
      </c>
      <c r="BI13" s="76">
        <v>0.21066563159664201</v>
      </c>
      <c r="BJ13" s="76">
        <v>0.208219453584439</v>
      </c>
      <c r="BK13" s="76">
        <v>2.4461780122025799E-3</v>
      </c>
      <c r="BL13" s="76">
        <v>0</v>
      </c>
      <c r="BM13" s="76">
        <v>0</v>
      </c>
      <c r="BN13" s="76">
        <v>5.58034414149262E-2</v>
      </c>
      <c r="BO13" s="76">
        <v>0</v>
      </c>
      <c r="BP13" s="76">
        <v>2.48255383411322E-2</v>
      </c>
      <c r="BQ13" s="76">
        <v>5.9004965911032504E-3</v>
      </c>
      <c r="BR13" s="76">
        <v>3.38081780452719E-3</v>
      </c>
      <c r="BS13" s="76">
        <v>6.2044125509130001E-2</v>
      </c>
      <c r="BT13" s="76">
        <v>38.652924713878697</v>
      </c>
      <c r="BU13" s="76">
        <v>3.22786928796221E-3</v>
      </c>
      <c r="BV13" s="76">
        <v>3.11108054035284E-2</v>
      </c>
      <c r="BW13" s="76">
        <v>0</v>
      </c>
      <c r="BX13" s="76">
        <v>3.4074034920771399</v>
      </c>
      <c r="BY13" s="76">
        <v>15.435557409514001</v>
      </c>
      <c r="BZ13" s="76">
        <v>0</v>
      </c>
      <c r="CA13" s="76">
        <v>0</v>
      </c>
      <c r="CB13" s="76">
        <v>2.9493858416111101</v>
      </c>
      <c r="CC13" s="76">
        <v>0</v>
      </c>
      <c r="CD13" s="76">
        <v>7.5386712696968701</v>
      </c>
      <c r="CE13" s="76">
        <v>171.68403578101501</v>
      </c>
      <c r="CF13" s="76">
        <v>1.48649970051863</v>
      </c>
      <c r="CG13" s="94"/>
      <c r="CH13" s="96">
        <f t="shared" si="14"/>
        <v>1.1517049713943299</v>
      </c>
      <c r="CI13" s="69">
        <f t="shared" si="0"/>
        <v>-2.3250129572383784E-6</v>
      </c>
      <c r="CJ13" s="69" t="str">
        <f t="shared" si="15"/>
        <v/>
      </c>
      <c r="CK13" s="69">
        <f t="shared" si="1"/>
        <v>4.4043286499852683E-6</v>
      </c>
      <c r="CL13" s="69">
        <f t="shared" si="2"/>
        <v>5.9313603490345146E-5</v>
      </c>
      <c r="CM13" s="69">
        <f t="shared" si="3"/>
        <v>6.0063242649295206E-5</v>
      </c>
      <c r="CN13" s="69">
        <f t="shared" si="4"/>
        <v>-5.3449158748974466E-8</v>
      </c>
      <c r="CO13" s="69">
        <f t="shared" si="5"/>
        <v>-2.7218006643673444E-7</v>
      </c>
      <c r="CP13" s="69">
        <f t="shared" si="6"/>
        <v>6.1479438035337254E-6</v>
      </c>
      <c r="CQ13" s="69">
        <f t="shared" si="7"/>
        <v>1.0772305206675273E-3</v>
      </c>
      <c r="CR13" s="69">
        <f t="shared" si="8"/>
        <v>-3.4703864157983103E-5</v>
      </c>
      <c r="CS13" s="69">
        <f t="shared" si="9"/>
        <v>-6.6209374204966842E-6</v>
      </c>
      <c r="CT13" s="69">
        <f t="shared" si="10"/>
        <v>5.3834405062604535E-6</v>
      </c>
      <c r="CU13" s="69">
        <f t="shared" si="11"/>
        <v>-9.0907217473812761E-6</v>
      </c>
      <c r="CV13" s="69">
        <f t="shared" si="12"/>
        <v>2.3390848979392966E-5</v>
      </c>
      <c r="CW13" s="69">
        <f t="shared" si="13"/>
        <v>-3.0944529611374504E-5</v>
      </c>
    </row>
    <row r="14" spans="1:101">
      <c r="A14" s="94" t="s">
        <v>178</v>
      </c>
      <c r="B14" s="76">
        <v>20694.611496000001</v>
      </c>
      <c r="C14" s="76"/>
      <c r="D14" s="76">
        <v>13872.649117999999</v>
      </c>
      <c r="E14" s="76">
        <v>252.38772172</v>
      </c>
      <c r="F14" s="76">
        <v>252.13906208</v>
      </c>
      <c r="G14" s="76">
        <v>218.03304317999999</v>
      </c>
      <c r="H14" s="76">
        <v>57194.294990000002</v>
      </c>
      <c r="I14" s="76">
        <v>18.371712848000001</v>
      </c>
      <c r="J14" s="76">
        <v>79.377495311000004</v>
      </c>
      <c r="K14" s="76">
        <v>2.8512380999999999E-3</v>
      </c>
      <c r="L14" s="76">
        <v>139.60164528000001</v>
      </c>
      <c r="M14" s="76">
        <v>16.170589085</v>
      </c>
      <c r="N14" s="54">
        <v>15.307386638000001</v>
      </c>
      <c r="O14" s="54">
        <v>3.4227887723000001</v>
      </c>
      <c r="P14" s="54">
        <v>0.57371489789999996</v>
      </c>
      <c r="Q14" s="94"/>
      <c r="R14" s="94" t="s">
        <v>178</v>
      </c>
      <c r="S14" s="76">
        <v>0</v>
      </c>
      <c r="T14" s="76">
        <v>0</v>
      </c>
      <c r="U14" s="76">
        <v>15.3074332255734</v>
      </c>
      <c r="V14" s="76">
        <v>18.371712838566001</v>
      </c>
      <c r="W14" s="76">
        <v>18.371712838566001</v>
      </c>
      <c r="X14" s="76">
        <v>0.35148131210800398</v>
      </c>
      <c r="Y14" s="76">
        <v>0</v>
      </c>
      <c r="Z14" s="76">
        <v>297.15976987842902</v>
      </c>
      <c r="AA14" s="76">
        <v>3.4227884968287099</v>
      </c>
      <c r="AB14" s="76">
        <v>192414.400784692</v>
      </c>
      <c r="AC14" s="76">
        <v>2.8512279779570799E-3</v>
      </c>
      <c r="AD14" s="76">
        <v>20694.597005162101</v>
      </c>
      <c r="AE14" s="76">
        <v>16.7145568484394</v>
      </c>
      <c r="AF14" s="76">
        <v>30010.940578321301</v>
      </c>
      <c r="AG14" s="76">
        <v>25.479107178346499</v>
      </c>
      <c r="AH14" s="76">
        <v>0.12877124282350499</v>
      </c>
      <c r="AI14" s="76">
        <v>0</v>
      </c>
      <c r="AJ14" s="76">
        <v>139.601264902113</v>
      </c>
      <c r="AK14" s="76">
        <v>139.601264902113</v>
      </c>
      <c r="AL14" s="76">
        <v>0</v>
      </c>
      <c r="AM14" s="76">
        <v>2.4275975118850002</v>
      </c>
      <c r="AN14" s="76">
        <v>0</v>
      </c>
      <c r="AO14" s="76">
        <v>0</v>
      </c>
      <c r="AP14" s="76">
        <v>0</v>
      </c>
      <c r="AQ14" s="76">
        <v>17.445017639705402</v>
      </c>
      <c r="AR14" s="76">
        <v>0.57370575610122598</v>
      </c>
      <c r="AS14" s="76">
        <v>0</v>
      </c>
      <c r="AT14" s="76">
        <v>0</v>
      </c>
      <c r="AU14" s="76">
        <v>87204.676948362205</v>
      </c>
      <c r="AV14" s="76">
        <v>12485.3735473293</v>
      </c>
      <c r="AW14" s="76">
        <v>1387.2631122974899</v>
      </c>
      <c r="AX14" s="76">
        <v>13872.6366596268</v>
      </c>
      <c r="AY14" s="76">
        <v>0</v>
      </c>
      <c r="AZ14" s="76">
        <v>24.7865467281921</v>
      </c>
      <c r="BA14" s="76">
        <v>0.98239470350589997</v>
      </c>
      <c r="BB14" s="76">
        <v>31461.378339953</v>
      </c>
      <c r="BC14" s="76">
        <v>1.32543782734503</v>
      </c>
      <c r="BD14" s="76">
        <v>3.4731291311033599</v>
      </c>
      <c r="BE14" s="76">
        <v>8.3944339951608509</v>
      </c>
      <c r="BF14" s="76">
        <v>1.96361071005362</v>
      </c>
      <c r="BG14" s="76">
        <v>7.2989055517893098</v>
      </c>
      <c r="BH14" s="76">
        <v>0.46230742119854201</v>
      </c>
      <c r="BI14" s="76">
        <v>252.403002727337</v>
      </c>
      <c r="BJ14" s="76">
        <v>252.15434313662499</v>
      </c>
      <c r="BK14" s="76">
        <v>0.248659590711927</v>
      </c>
      <c r="BL14" s="76">
        <v>0</v>
      </c>
      <c r="BM14" s="76">
        <v>0</v>
      </c>
      <c r="BN14" s="76">
        <v>88.668969371627398</v>
      </c>
      <c r="BO14" s="76">
        <v>0</v>
      </c>
      <c r="BP14" s="76">
        <v>24.356443145334101</v>
      </c>
      <c r="BQ14" s="76">
        <v>5.6085633310735901</v>
      </c>
      <c r="BR14" s="76">
        <v>3.3626580213517601</v>
      </c>
      <c r="BS14" s="76">
        <v>60.872816769457103</v>
      </c>
      <c r="BT14" s="76">
        <v>24451.455571194201</v>
      </c>
      <c r="BU14" s="76">
        <v>3.0681412494695102</v>
      </c>
      <c r="BV14" s="76">
        <v>42.316531908155397</v>
      </c>
      <c r="BW14" s="76">
        <v>0</v>
      </c>
      <c r="BX14" s="76">
        <v>218.033081727938</v>
      </c>
      <c r="BY14" s="76">
        <v>329.93025862340897</v>
      </c>
      <c r="BZ14" s="76">
        <v>0</v>
      </c>
      <c r="CA14" s="76">
        <v>0</v>
      </c>
      <c r="CB14" s="76">
        <v>276.231375970653</v>
      </c>
      <c r="CC14" s="76">
        <v>0</v>
      </c>
      <c r="CD14" s="76">
        <v>439.012635577168</v>
      </c>
      <c r="CE14" s="76">
        <v>57194.152648467498</v>
      </c>
      <c r="CF14" s="76">
        <v>72.120618549070002</v>
      </c>
      <c r="CG14" s="94"/>
      <c r="CH14" s="96">
        <f t="shared" si="14"/>
        <v>1.5247131552826463</v>
      </c>
      <c r="CI14" s="69">
        <f t="shared" si="0"/>
        <v>-7.0022275622170584E-7</v>
      </c>
      <c r="CJ14" s="69" t="str">
        <f t="shared" si="15"/>
        <v/>
      </c>
      <c r="CK14" s="69">
        <f t="shared" si="1"/>
        <v>-8.9805293087922217E-7</v>
      </c>
      <c r="CL14" s="69">
        <f t="shared" si="2"/>
        <v>6.0545763608689739E-5</v>
      </c>
      <c r="CM14" s="69">
        <f t="shared" si="3"/>
        <v>6.0605669343439588E-5</v>
      </c>
      <c r="CN14" s="69">
        <f t="shared" si="4"/>
        <v>1.7679860557861174E-7</v>
      </c>
      <c r="CO14" s="69">
        <f t="shared" si="5"/>
        <v>-2.4887365519453999E-6</v>
      </c>
      <c r="CP14" s="69">
        <f t="shared" si="6"/>
        <v>-5.1350684205216179E-10</v>
      </c>
      <c r="CQ14" s="69">
        <f t="shared" si="7"/>
        <v>2.7436274439519774</v>
      </c>
      <c r="CR14" s="69">
        <f t="shared" si="8"/>
        <v>-3.5500517897755951E-6</v>
      </c>
      <c r="CS14" s="69">
        <f t="shared" si="9"/>
        <v>-2.7247378514002939E-6</v>
      </c>
      <c r="CT14" s="69">
        <f t="shared" si="10"/>
        <v>7.8811510700471307E-2</v>
      </c>
      <c r="CU14" s="69">
        <f t="shared" si="11"/>
        <v>3.0434700906675626E-6</v>
      </c>
      <c r="CV14" s="69">
        <f t="shared" si="12"/>
        <v>-8.0481533786844631E-8</v>
      </c>
      <c r="CW14" s="69">
        <f t="shared" si="13"/>
        <v>-1.5934393210711309E-5</v>
      </c>
    </row>
    <row r="15" spans="1:101">
      <c r="A15" s="94" t="s">
        <v>179</v>
      </c>
      <c r="B15" s="76">
        <v>3597.8208423999999</v>
      </c>
      <c r="C15" s="76">
        <v>3.6137500000000002E-3</v>
      </c>
      <c r="D15" s="76">
        <v>2489.1495878999999</v>
      </c>
      <c r="E15" s="76">
        <v>50.621343271000001</v>
      </c>
      <c r="F15" s="76">
        <v>50.568650255000001</v>
      </c>
      <c r="G15" s="76">
        <v>51.483490611999997</v>
      </c>
      <c r="H15" s="76">
        <v>11695.248947</v>
      </c>
      <c r="I15" s="76">
        <v>3.97334268</v>
      </c>
      <c r="J15" s="76">
        <v>17.329939599999999</v>
      </c>
      <c r="K15" s="76">
        <v>6.0420269999999999E-4</v>
      </c>
      <c r="L15" s="76">
        <v>29.716660764</v>
      </c>
      <c r="M15" s="76">
        <v>2.9963630939999999</v>
      </c>
      <c r="N15" s="54">
        <v>3.1078610413000001</v>
      </c>
      <c r="O15" s="54">
        <v>0.61090603219999995</v>
      </c>
      <c r="P15" s="54">
        <v>0.107605039</v>
      </c>
      <c r="Q15" s="94"/>
      <c r="R15" s="94" t="s">
        <v>179</v>
      </c>
      <c r="S15" s="76">
        <v>0</v>
      </c>
      <c r="T15" s="76">
        <v>0</v>
      </c>
      <c r="U15" s="76">
        <v>3.1078635832662802</v>
      </c>
      <c r="V15" s="76">
        <v>3.9733336447972998</v>
      </c>
      <c r="W15" s="76">
        <v>3.9733336447972998</v>
      </c>
      <c r="X15" s="76">
        <v>4.2460528047636302E-2</v>
      </c>
      <c r="Y15" s="76">
        <v>0</v>
      </c>
      <c r="Z15" s="76">
        <v>59.204485385285203</v>
      </c>
      <c r="AA15" s="76">
        <v>0.61090483789027294</v>
      </c>
      <c r="AB15" s="76">
        <v>40368.698178849401</v>
      </c>
      <c r="AC15" s="76">
        <v>6.04235438825817E-4</v>
      </c>
      <c r="AD15" s="76">
        <v>3597.8160203530701</v>
      </c>
      <c r="AE15" s="76">
        <v>3.9865329460221899</v>
      </c>
      <c r="AF15" s="76">
        <v>6141.8608984883404</v>
      </c>
      <c r="AG15" s="76">
        <v>5.9157858102950103</v>
      </c>
      <c r="AH15" s="76">
        <v>1.10554229000503E-2</v>
      </c>
      <c r="AI15" s="76">
        <v>0</v>
      </c>
      <c r="AJ15" s="76">
        <v>29.7166512059088</v>
      </c>
      <c r="AK15" s="76">
        <v>29.7166512059088</v>
      </c>
      <c r="AL15" s="76">
        <v>0</v>
      </c>
      <c r="AM15" s="76">
        <v>0.63366343864351704</v>
      </c>
      <c r="AN15" s="76">
        <v>0</v>
      </c>
      <c r="AO15" s="76">
        <v>0</v>
      </c>
      <c r="AP15" s="76">
        <v>0</v>
      </c>
      <c r="AQ15" s="76">
        <v>3.10507819829858</v>
      </c>
      <c r="AR15" s="76">
        <v>0.107604804678868</v>
      </c>
      <c r="AS15" s="76">
        <v>3.61366160154764E-3</v>
      </c>
      <c r="AT15" s="76">
        <v>0</v>
      </c>
      <c r="AU15" s="76">
        <v>17837.027881854301</v>
      </c>
      <c r="AV15" s="76">
        <v>2240.2323203514102</v>
      </c>
      <c r="AW15" s="76">
        <v>248.91495339495199</v>
      </c>
      <c r="AX15" s="76">
        <v>2489.14727374636</v>
      </c>
      <c r="AY15" s="76">
        <v>0</v>
      </c>
      <c r="AZ15" s="76">
        <v>5.4503209990994002</v>
      </c>
      <c r="BA15" s="76">
        <v>0.203695779912586</v>
      </c>
      <c r="BB15" s="76">
        <v>6434.56661051439</v>
      </c>
      <c r="BC15" s="76">
        <v>0.274824750299002</v>
      </c>
      <c r="BD15" s="76">
        <v>0.72014067659848802</v>
      </c>
      <c r="BE15" s="76">
        <v>1.7405555383962401</v>
      </c>
      <c r="BF15" s="76">
        <v>0.40714623191520999</v>
      </c>
      <c r="BG15" s="76">
        <v>1.4168829940971199</v>
      </c>
      <c r="BH15" s="76">
        <v>9.5857634826413296E-2</v>
      </c>
      <c r="BI15" s="76">
        <v>50.624415965045699</v>
      </c>
      <c r="BJ15" s="76">
        <v>50.571723231369504</v>
      </c>
      <c r="BK15" s="76">
        <v>5.2692733676152202E-2</v>
      </c>
      <c r="BL15" s="76">
        <v>0</v>
      </c>
      <c r="BM15" s="76">
        <v>0</v>
      </c>
      <c r="BN15" s="76">
        <v>17.260892171718002</v>
      </c>
      <c r="BO15" s="76">
        <v>0</v>
      </c>
      <c r="BP15" s="76">
        <v>5.02627316721507</v>
      </c>
      <c r="BQ15" s="76">
        <v>1.16291386641092</v>
      </c>
      <c r="BR15" s="76">
        <v>0.69252962780469196</v>
      </c>
      <c r="BS15" s="76">
        <v>12.5618548245396</v>
      </c>
      <c r="BT15" s="76">
        <v>5001.9410718631898</v>
      </c>
      <c r="BU15" s="76">
        <v>0.63616744280383697</v>
      </c>
      <c r="BV15" s="76">
        <v>8.3719885248323003</v>
      </c>
      <c r="BW15" s="76">
        <v>0</v>
      </c>
      <c r="BX15" s="76">
        <v>51.483506302418903</v>
      </c>
      <c r="BY15" s="76">
        <v>66.861115859540504</v>
      </c>
      <c r="BZ15" s="76">
        <v>0</v>
      </c>
      <c r="CA15" s="76">
        <v>0</v>
      </c>
      <c r="CB15" s="76">
        <v>54.264593660320898</v>
      </c>
      <c r="CC15" s="76">
        <v>0</v>
      </c>
      <c r="CD15" s="76">
        <v>88.435686506073097</v>
      </c>
      <c r="CE15" s="76">
        <v>11695.222249816699</v>
      </c>
      <c r="CF15" s="76">
        <v>13.852060731498799</v>
      </c>
      <c r="CG15" s="94"/>
      <c r="CH15" s="96">
        <f t="shared" si="14"/>
        <v>1.5251551018736615</v>
      </c>
      <c r="CI15" s="69">
        <f t="shared" si="0"/>
        <v>-1.3402687740800322E-6</v>
      </c>
      <c r="CJ15" s="69">
        <f t="shared" si="15"/>
        <v>-2.446169556836157E-5</v>
      </c>
      <c r="CK15" s="69">
        <f t="shared" si="1"/>
        <v>-9.2969649197535457E-7</v>
      </c>
      <c r="CL15" s="69">
        <f t="shared" si="2"/>
        <v>6.0699575458696722E-5</v>
      </c>
      <c r="CM15" s="69">
        <f t="shared" si="3"/>
        <v>6.0768407976209698E-5</v>
      </c>
      <c r="CN15" s="69">
        <f t="shared" si="4"/>
        <v>3.0476602730237793E-7</v>
      </c>
      <c r="CO15" s="69">
        <f t="shared" si="5"/>
        <v>-2.2827374963711332E-6</v>
      </c>
      <c r="CP15" s="69">
        <f t="shared" si="6"/>
        <v>-2.2739550619973348E-6</v>
      </c>
      <c r="CQ15" s="69">
        <f t="shared" si="7"/>
        <v>2.4163122752767823</v>
      </c>
      <c r="CR15" s="69">
        <f t="shared" si="8"/>
        <v>5.4185169674022462E-5</v>
      </c>
      <c r="CS15" s="69">
        <f t="shared" si="9"/>
        <v>-3.2164082217034402E-7</v>
      </c>
      <c r="CT15" s="69">
        <f t="shared" si="10"/>
        <v>3.6282353268959372E-2</v>
      </c>
      <c r="CU15" s="69">
        <f t="shared" si="11"/>
        <v>8.1791503749818365E-7</v>
      </c>
      <c r="CV15" s="69">
        <f t="shared" si="12"/>
        <v>-1.9549810675514256E-6</v>
      </c>
      <c r="CW15" s="69">
        <f t="shared" si="13"/>
        <v>-2.1776037086676568E-6</v>
      </c>
    </row>
    <row r="16" spans="1:101">
      <c r="A16" s="94" t="s">
        <v>180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54"/>
      <c r="O16" s="54"/>
      <c r="P16" s="54"/>
      <c r="Q16" s="94"/>
      <c r="R16" s="94"/>
      <c r="T16" s="76"/>
      <c r="U16" s="76"/>
      <c r="V16" s="76"/>
      <c r="W16" s="76"/>
      <c r="X16" s="76"/>
      <c r="Z16" s="76"/>
      <c r="AA16" s="76"/>
      <c r="AB16" s="76"/>
      <c r="AC16" s="76"/>
      <c r="AD16" s="76"/>
      <c r="AE16" s="76"/>
      <c r="AF16" s="76"/>
      <c r="AG16" s="76"/>
      <c r="AH16" s="76"/>
      <c r="AJ16" s="76"/>
      <c r="AK16" s="76"/>
      <c r="AL16" s="76"/>
      <c r="AM16" s="76"/>
      <c r="AN16" s="76"/>
      <c r="AP16" s="76"/>
      <c r="AQ16" s="76"/>
      <c r="AR16" s="76"/>
      <c r="AS16" s="76"/>
      <c r="AT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D16" s="76"/>
      <c r="CE16" s="76"/>
      <c r="CF16" s="76"/>
      <c r="CG16" s="94"/>
      <c r="CH16" s="96" t="e">
        <f t="shared" si="14"/>
        <v>#DIV/0!</v>
      </c>
      <c r="CI16" s="69" t="str">
        <f t="shared" si="0"/>
        <v/>
      </c>
      <c r="CJ16" s="69" t="str">
        <f t="shared" si="15"/>
        <v/>
      </c>
      <c r="CK16" s="69" t="str">
        <f t="shared" si="1"/>
        <v/>
      </c>
      <c r="CL16" s="69" t="str">
        <f t="shared" si="2"/>
        <v/>
      </c>
      <c r="CM16" s="69" t="str">
        <f t="shared" si="3"/>
        <v/>
      </c>
      <c r="CN16" s="69" t="str">
        <f t="shared" si="4"/>
        <v/>
      </c>
      <c r="CO16" s="69" t="str">
        <f t="shared" si="5"/>
        <v/>
      </c>
      <c r="CP16" s="69" t="str">
        <f t="shared" si="6"/>
        <v/>
      </c>
      <c r="CQ16" s="69" t="str">
        <f t="shared" si="7"/>
        <v/>
      </c>
      <c r="CR16" s="69" t="str">
        <f t="shared" si="8"/>
        <v/>
      </c>
      <c r="CS16" s="69" t="str">
        <f t="shared" si="9"/>
        <v/>
      </c>
      <c r="CT16" s="69" t="str">
        <f t="shared" si="10"/>
        <v/>
      </c>
      <c r="CU16" s="69" t="str">
        <f t="shared" si="11"/>
        <v/>
      </c>
      <c r="CV16" s="69" t="str">
        <f t="shared" si="12"/>
        <v/>
      </c>
      <c r="CW16" s="69" t="str">
        <f t="shared" si="13"/>
        <v/>
      </c>
    </row>
    <row r="17" spans="1:101">
      <c r="A17" s="94" t="s">
        <v>181</v>
      </c>
      <c r="B17" s="76">
        <v>58851.656043000003</v>
      </c>
      <c r="C17" s="76">
        <v>2.8267930999999998E-3</v>
      </c>
      <c r="D17" s="76">
        <v>39689.570893999997</v>
      </c>
      <c r="E17" s="76">
        <v>970.14213096000003</v>
      </c>
      <c r="F17" s="76">
        <v>969.95528439999998</v>
      </c>
      <c r="G17" s="76">
        <v>58.368120648000001</v>
      </c>
      <c r="H17" s="76">
        <v>93246.066844000001</v>
      </c>
      <c r="I17" s="76">
        <v>63.619289987999998</v>
      </c>
      <c r="J17" s="76">
        <v>308.18230939</v>
      </c>
      <c r="K17" s="76">
        <v>2.1424741000000001E-3</v>
      </c>
      <c r="L17" s="76">
        <v>475.73066559</v>
      </c>
      <c r="M17" s="76">
        <v>54.067902695999997</v>
      </c>
      <c r="N17" s="54">
        <v>53.826069453000002</v>
      </c>
      <c r="O17" s="54">
        <v>11.172280338</v>
      </c>
      <c r="P17" s="54">
        <v>1.7872907439000001</v>
      </c>
      <c r="Q17" s="94"/>
      <c r="R17" s="94" t="s">
        <v>181</v>
      </c>
      <c r="S17" s="76">
        <v>0</v>
      </c>
      <c r="T17" s="76">
        <v>0</v>
      </c>
      <c r="U17" s="76">
        <v>53.826008740750098</v>
      </c>
      <c r="V17" s="76">
        <v>63.619169764663503</v>
      </c>
      <c r="W17" s="76">
        <v>63.619169764663503</v>
      </c>
      <c r="X17" s="76">
        <v>196.902502655142</v>
      </c>
      <c r="Y17" s="76">
        <v>0</v>
      </c>
      <c r="Z17" s="76">
        <v>465.81014416933999</v>
      </c>
      <c r="AA17" s="76">
        <v>11.172269607224701</v>
      </c>
      <c r="AB17" s="76">
        <v>315778.52556848602</v>
      </c>
      <c r="AC17" s="76">
        <v>2.14248076729332E-3</v>
      </c>
      <c r="AD17" s="76">
        <v>58851.548935941297</v>
      </c>
      <c r="AE17" s="76">
        <v>41.296749670588497</v>
      </c>
      <c r="AF17" s="76">
        <v>43947.067027177298</v>
      </c>
      <c r="AG17" s="76">
        <v>60.581611688946097</v>
      </c>
      <c r="AH17" s="76">
        <v>84.354581829104802</v>
      </c>
      <c r="AI17" s="76">
        <v>0</v>
      </c>
      <c r="AJ17" s="76">
        <v>475.73088106996801</v>
      </c>
      <c r="AK17" s="76">
        <v>475.73088106996801</v>
      </c>
      <c r="AL17" s="76">
        <v>0</v>
      </c>
      <c r="AM17" s="76">
        <v>9.8529804511380501</v>
      </c>
      <c r="AN17" s="76">
        <v>5.7065682437242402E-2</v>
      </c>
      <c r="AO17" s="76">
        <v>0</v>
      </c>
      <c r="AP17" s="76">
        <v>0</v>
      </c>
      <c r="AQ17" s="76">
        <v>169.07583397309901</v>
      </c>
      <c r="AR17" s="76">
        <v>1.78728920797746</v>
      </c>
      <c r="AS17" s="76">
        <v>2.8267664688018399E-3</v>
      </c>
      <c r="AT17" s="76">
        <v>0</v>
      </c>
      <c r="AU17" s="76">
        <v>137190.35101892101</v>
      </c>
      <c r="AV17" s="76">
        <v>35720.538658752899</v>
      </c>
      <c r="AW17" s="76">
        <v>3968.9491474285801</v>
      </c>
      <c r="AX17" s="76">
        <v>39689.487806181503</v>
      </c>
      <c r="AY17" s="76">
        <v>0</v>
      </c>
      <c r="AZ17" s="76">
        <v>114.11809646549101</v>
      </c>
      <c r="BA17" s="76">
        <v>4.6196304624602504</v>
      </c>
      <c r="BB17" s="76">
        <v>50864.918802986802</v>
      </c>
      <c r="BC17" s="76">
        <v>6.2327767842931596</v>
      </c>
      <c r="BD17" s="76">
        <v>16.332143238413298</v>
      </c>
      <c r="BE17" s="76">
        <v>39.474177418927702</v>
      </c>
      <c r="BF17" s="76">
        <v>9.2337287483479091</v>
      </c>
      <c r="BG17" s="76">
        <v>22.156583576007002</v>
      </c>
      <c r="BH17" s="76">
        <v>2.1739617059177498</v>
      </c>
      <c r="BI17" s="76">
        <v>970.20282435864601</v>
      </c>
      <c r="BJ17" s="76">
        <v>970.01597782833596</v>
      </c>
      <c r="BK17" s="76">
        <v>0.18684653031079601</v>
      </c>
      <c r="BL17" s="76">
        <v>0</v>
      </c>
      <c r="BM17" s="76">
        <v>0</v>
      </c>
      <c r="BN17" s="76">
        <v>275.25933402977302</v>
      </c>
      <c r="BO17" s="76">
        <v>0</v>
      </c>
      <c r="BP17" s="76">
        <v>111.514476251811</v>
      </c>
      <c r="BQ17" s="76">
        <v>26.373792156605301</v>
      </c>
      <c r="BR17" s="76">
        <v>15.219468316131699</v>
      </c>
      <c r="BS17" s="76">
        <v>278.69964195582997</v>
      </c>
      <c r="BT17" s="76">
        <v>37014.699741202399</v>
      </c>
      <c r="BU17" s="76">
        <v>14.4276913582235</v>
      </c>
      <c r="BV17" s="76">
        <v>148.29857182559201</v>
      </c>
      <c r="BW17" s="76">
        <v>0</v>
      </c>
      <c r="BX17" s="76">
        <v>58.3679488557962</v>
      </c>
      <c r="BY17" s="76">
        <v>1080.2952644291199</v>
      </c>
      <c r="BZ17" s="76">
        <v>0</v>
      </c>
      <c r="CA17" s="76">
        <v>0</v>
      </c>
      <c r="CB17" s="76">
        <v>1543.1460765874499</v>
      </c>
      <c r="CC17" s="76">
        <v>0</v>
      </c>
      <c r="CD17" s="76">
        <v>694.62304717474694</v>
      </c>
      <c r="CE17" s="76">
        <v>93245.888898405494</v>
      </c>
      <c r="CF17" s="76">
        <v>1556.75974696247</v>
      </c>
      <c r="CG17" s="94"/>
      <c r="CH17" s="96">
        <f t="shared" si="14"/>
        <v>1.4712750625219999</v>
      </c>
      <c r="CI17" s="69">
        <f t="shared" si="0"/>
        <v>-1.8199497840404116E-6</v>
      </c>
      <c r="CJ17" s="69">
        <f t="shared" si="15"/>
        <v>-9.4209930538971309E-6</v>
      </c>
      <c r="CK17" s="69">
        <f t="shared" si="1"/>
        <v>-2.09344209629459E-6</v>
      </c>
      <c r="CL17" s="69">
        <f t="shared" si="2"/>
        <v>6.256134715634077E-5</v>
      </c>
      <c r="CM17" s="69">
        <f t="shared" si="3"/>
        <v>6.2573429221043553E-5</v>
      </c>
      <c r="CN17" s="69">
        <f t="shared" si="4"/>
        <v>-2.9432539868325034E-6</v>
      </c>
      <c r="CO17" s="69">
        <f t="shared" si="5"/>
        <v>-1.9083442393847927E-6</v>
      </c>
      <c r="CP17" s="69">
        <f t="shared" si="6"/>
        <v>-1.8897308743566643E-6</v>
      </c>
      <c r="CQ17" s="69">
        <f t="shared" si="7"/>
        <v>0.51147593478464193</v>
      </c>
      <c r="CR17" s="69">
        <f t="shared" si="8"/>
        <v>3.1119598224642526E-6</v>
      </c>
      <c r="CS17" s="69">
        <f t="shared" si="9"/>
        <v>4.5294529781552086E-7</v>
      </c>
      <c r="CT17" s="69">
        <f t="shared" si="10"/>
        <v>2.1271017654177924</v>
      </c>
      <c r="CU17" s="69">
        <f t="shared" si="11"/>
        <v>-1.1279339272170848E-6</v>
      </c>
      <c r="CV17" s="69">
        <f t="shared" si="12"/>
        <v>-9.60482101666549E-7</v>
      </c>
      <c r="CW17" s="69">
        <f t="shared" si="13"/>
        <v>-8.5935796695831155E-7</v>
      </c>
    </row>
    <row r="18" spans="1:101">
      <c r="A18" s="94" t="s">
        <v>182</v>
      </c>
      <c r="B18" s="76">
        <v>19206.260123</v>
      </c>
      <c r="C18" s="76"/>
      <c r="D18" s="76">
        <v>13155.305732999999</v>
      </c>
      <c r="E18" s="76">
        <v>187.34778947000001</v>
      </c>
      <c r="F18" s="76">
        <v>187.31009829999999</v>
      </c>
      <c r="G18" s="76">
        <v>115.40977109000001</v>
      </c>
      <c r="H18" s="76">
        <v>38846.577205000001</v>
      </c>
      <c r="I18" s="76">
        <v>23.823488864000002</v>
      </c>
      <c r="J18" s="76">
        <v>326.73876352000002</v>
      </c>
      <c r="K18" s="76">
        <v>4.3218480000000001E-4</v>
      </c>
      <c r="L18" s="76">
        <v>169.55351712000001</v>
      </c>
      <c r="M18" s="76">
        <v>18.127730965000001</v>
      </c>
      <c r="N18" s="54">
        <v>19.166846489000001</v>
      </c>
      <c r="O18" s="54">
        <v>3.6146527996</v>
      </c>
      <c r="P18" s="54">
        <v>0.58210426879999999</v>
      </c>
      <c r="Q18" s="94"/>
      <c r="R18" s="94" t="s">
        <v>182</v>
      </c>
      <c r="S18" s="76">
        <v>0</v>
      </c>
      <c r="T18" s="76">
        <v>0</v>
      </c>
      <c r="U18" s="76">
        <v>19.166865761702201</v>
      </c>
      <c r="V18" s="76">
        <v>23.823424842164702</v>
      </c>
      <c r="W18" s="76">
        <v>23.823424842164702</v>
      </c>
      <c r="X18" s="76">
        <v>5.9945392986000101</v>
      </c>
      <c r="Y18" s="76">
        <v>0</v>
      </c>
      <c r="Z18" s="76">
        <v>368.45727103332098</v>
      </c>
      <c r="AA18" s="76">
        <v>3.61466026509295</v>
      </c>
      <c r="AB18" s="76">
        <v>135832.32429271701</v>
      </c>
      <c r="AC18" s="76">
        <v>4.3218672042747699E-4</v>
      </c>
      <c r="AD18" s="76">
        <v>19206.230767660301</v>
      </c>
      <c r="AE18" s="76">
        <v>11.3026928794435</v>
      </c>
      <c r="AF18" s="76">
        <v>21045.901854053602</v>
      </c>
      <c r="AG18" s="76">
        <v>12.8067726096337</v>
      </c>
      <c r="AH18" s="76">
        <v>2.5925329293458801</v>
      </c>
      <c r="AI18" s="76">
        <v>0</v>
      </c>
      <c r="AJ18" s="76">
        <v>169.552737612057</v>
      </c>
      <c r="AK18" s="76">
        <v>169.552737612057</v>
      </c>
      <c r="AL18" s="76">
        <v>0</v>
      </c>
      <c r="AM18" s="76">
        <v>3.2458071484336899</v>
      </c>
      <c r="AN18" s="76">
        <v>2.0596993554550499E-5</v>
      </c>
      <c r="AO18" s="76">
        <v>0</v>
      </c>
      <c r="AP18" s="76">
        <v>0</v>
      </c>
      <c r="AQ18" s="76">
        <v>21.466837336240101</v>
      </c>
      <c r="AR18" s="76">
        <v>0.58209770715928799</v>
      </c>
      <c r="AS18" s="76">
        <v>0</v>
      </c>
      <c r="AT18" s="76">
        <v>0</v>
      </c>
      <c r="AU18" s="76">
        <v>59891.913012230099</v>
      </c>
      <c r="AV18" s="76">
        <v>11839.7570129091</v>
      </c>
      <c r="AW18" s="76">
        <v>1315.5299958630201</v>
      </c>
      <c r="AX18" s="76">
        <v>13155.2870087721</v>
      </c>
      <c r="AY18" s="76">
        <v>0</v>
      </c>
      <c r="AZ18" s="76">
        <v>16.158122213542399</v>
      </c>
      <c r="BA18" s="76">
        <v>1.16356062104201</v>
      </c>
      <c r="BB18" s="76">
        <v>20974.273519985702</v>
      </c>
      <c r="BC18" s="76">
        <v>1.5698611966688101</v>
      </c>
      <c r="BD18" s="76">
        <v>4.1136481062848302</v>
      </c>
      <c r="BE18" s="76">
        <v>9.9424954687302005</v>
      </c>
      <c r="BF18" s="76">
        <v>2.3257275301068598</v>
      </c>
      <c r="BG18" s="76">
        <v>2.3660903653609702</v>
      </c>
      <c r="BH18" s="76">
        <v>0.54756358063680499</v>
      </c>
      <c r="BI18" s="76">
        <v>187.360327246151</v>
      </c>
      <c r="BJ18" s="76">
        <v>187.32263622734001</v>
      </c>
      <c r="BK18" s="76">
        <v>3.7691018810937102E-2</v>
      </c>
      <c r="BL18" s="76">
        <v>0</v>
      </c>
      <c r="BM18" s="76">
        <v>0</v>
      </c>
      <c r="BN18" s="76">
        <v>31.889831275098199</v>
      </c>
      <c r="BO18" s="76">
        <v>0</v>
      </c>
      <c r="BP18" s="76">
        <v>27.289634373473898</v>
      </c>
      <c r="BQ18" s="76">
        <v>6.64287836824903</v>
      </c>
      <c r="BR18" s="76">
        <v>3.6766327569349202</v>
      </c>
      <c r="BS18" s="76">
        <v>68.202251980577202</v>
      </c>
      <c r="BT18" s="76">
        <v>16733.464840031</v>
      </c>
      <c r="BU18" s="76">
        <v>3.6339422418801002</v>
      </c>
      <c r="BV18" s="76">
        <v>23.958518362296498</v>
      </c>
      <c r="BW18" s="76">
        <v>0</v>
      </c>
      <c r="BX18" s="76">
        <v>115.40930249631499</v>
      </c>
      <c r="BY18" s="76">
        <v>83.192168470881796</v>
      </c>
      <c r="BZ18" s="76">
        <v>0</v>
      </c>
      <c r="CA18" s="76">
        <v>0</v>
      </c>
      <c r="CB18" s="76">
        <v>215.074915456083</v>
      </c>
      <c r="CC18" s="76">
        <v>0</v>
      </c>
      <c r="CD18" s="76">
        <v>228.413416357697</v>
      </c>
      <c r="CE18" s="76">
        <v>38846.4283708394</v>
      </c>
      <c r="CF18" s="76">
        <v>104.443483761679</v>
      </c>
      <c r="CG18" s="94"/>
      <c r="CH18" s="96">
        <f t="shared" si="14"/>
        <v>1.5417611225537733</v>
      </c>
      <c r="CI18" s="69">
        <f t="shared" si="0"/>
        <v>-1.5284256024166993E-6</v>
      </c>
      <c r="CJ18" s="69" t="str">
        <f t="shared" si="15"/>
        <v/>
      </c>
      <c r="CK18" s="69">
        <f t="shared" si="1"/>
        <v>-1.4233213791420444E-6</v>
      </c>
      <c r="CL18" s="69">
        <f t="shared" si="2"/>
        <v>6.6922466427072835E-5</v>
      </c>
      <c r="CM18" s="69">
        <f t="shared" si="3"/>
        <v>6.6936739950554535E-5</v>
      </c>
      <c r="CN18" s="69">
        <f t="shared" si="4"/>
        <v>-4.0602600679998411E-6</v>
      </c>
      <c r="CO18" s="69">
        <f t="shared" si="5"/>
        <v>-3.8313326761432142E-6</v>
      </c>
      <c r="CP18" s="69">
        <f t="shared" si="6"/>
        <v>-2.6873408704045348E-6</v>
      </c>
      <c r="CQ18" s="69">
        <f t="shared" si="7"/>
        <v>0.12768153696819423</v>
      </c>
      <c r="CR18" s="69">
        <f t="shared" si="8"/>
        <v>4.4435331297667962E-6</v>
      </c>
      <c r="CS18" s="69">
        <f t="shared" si="9"/>
        <v>-4.5974153544482022E-6</v>
      </c>
      <c r="CT18" s="69">
        <f t="shared" si="10"/>
        <v>0.18419880445528772</v>
      </c>
      <c r="CU18" s="69">
        <f t="shared" si="11"/>
        <v>1.0055228548644546E-6</v>
      </c>
      <c r="CV18" s="69">
        <f t="shared" si="12"/>
        <v>2.0653416424615055E-6</v>
      </c>
      <c r="CW18" s="69">
        <f t="shared" si="13"/>
        <v>-1.1272277259753184E-5</v>
      </c>
    </row>
    <row r="19" spans="1:101">
      <c r="A19" s="94" t="s">
        <v>183</v>
      </c>
      <c r="B19" s="76">
        <v>25960.696343</v>
      </c>
      <c r="C19" s="76">
        <v>5.6081609999999997E-2</v>
      </c>
      <c r="D19" s="76">
        <v>19995.236731000001</v>
      </c>
      <c r="E19" s="76">
        <v>364.28233202000001</v>
      </c>
      <c r="F19" s="76">
        <v>361.87726572999998</v>
      </c>
      <c r="G19" s="76">
        <v>462.51862731</v>
      </c>
      <c r="H19" s="76">
        <v>55116.975058999997</v>
      </c>
      <c r="I19" s="76">
        <v>40.683985593999999</v>
      </c>
      <c r="J19" s="76">
        <v>1748.7136919</v>
      </c>
      <c r="K19" s="76">
        <v>2.7577566299999998E-2</v>
      </c>
      <c r="L19" s="76">
        <v>343.27413292</v>
      </c>
      <c r="M19" s="76">
        <v>22.154927220000001</v>
      </c>
      <c r="N19" s="54">
        <v>22.814541642999998</v>
      </c>
      <c r="O19" s="54">
        <v>4.7287358042000003</v>
      </c>
      <c r="P19" s="54">
        <v>1.2661682458000001</v>
      </c>
      <c r="Q19" s="94"/>
      <c r="R19" s="94" t="s">
        <v>183</v>
      </c>
      <c r="S19" s="76">
        <v>0</v>
      </c>
      <c r="T19" s="76">
        <v>0</v>
      </c>
      <c r="U19" s="76">
        <v>22.814541433343699</v>
      </c>
      <c r="V19" s="76">
        <v>40.683930618934497</v>
      </c>
      <c r="W19" s="76">
        <v>40.683930618934497</v>
      </c>
      <c r="X19" s="76">
        <v>75.521873561183597</v>
      </c>
      <c r="Y19" s="76">
        <v>0</v>
      </c>
      <c r="Z19" s="76">
        <v>1750.13277082894</v>
      </c>
      <c r="AA19" s="76">
        <v>4.72873346490318</v>
      </c>
      <c r="AB19" s="76">
        <v>153966.418035354</v>
      </c>
      <c r="AC19" s="76">
        <v>2.7577637830009299E-2</v>
      </c>
      <c r="AD19" s="76">
        <v>25960.6397996792</v>
      </c>
      <c r="AE19" s="76">
        <v>130.53221726562401</v>
      </c>
      <c r="AF19" s="76">
        <v>21826.5861322001</v>
      </c>
      <c r="AG19" s="76">
        <v>206.54189925530201</v>
      </c>
      <c r="AH19" s="76">
        <v>33.288234295060199</v>
      </c>
      <c r="AI19" s="76">
        <v>0</v>
      </c>
      <c r="AJ19" s="76">
        <v>343.273403121836</v>
      </c>
      <c r="AK19" s="76">
        <v>343.273403121836</v>
      </c>
      <c r="AL19" s="76">
        <v>0</v>
      </c>
      <c r="AM19" s="76">
        <v>11.8764801696602</v>
      </c>
      <c r="AN19" s="76">
        <v>5.3316917935481399E-6</v>
      </c>
      <c r="AO19" s="76">
        <v>0</v>
      </c>
      <c r="AP19" s="76">
        <v>0</v>
      </c>
      <c r="AQ19" s="76">
        <v>22.155003965916102</v>
      </c>
      <c r="AR19" s="76">
        <v>1.2661666765438699</v>
      </c>
      <c r="AS19" s="76">
        <v>5.6081691716684E-2</v>
      </c>
      <c r="AT19" s="76">
        <v>0</v>
      </c>
      <c r="AU19" s="76">
        <v>76940.895058670503</v>
      </c>
      <c r="AV19" s="76">
        <v>17995.670299109799</v>
      </c>
      <c r="AW19" s="76">
        <v>1999.51959052652</v>
      </c>
      <c r="AX19" s="76">
        <v>19995.189889636302</v>
      </c>
      <c r="AY19" s="76">
        <v>0</v>
      </c>
      <c r="AZ19" s="76">
        <v>113.586073180349</v>
      </c>
      <c r="BA19" s="76">
        <v>1.69247003106312</v>
      </c>
      <c r="BB19" s="76">
        <v>30138.059948570201</v>
      </c>
      <c r="BC19" s="76">
        <v>2.28345873057865</v>
      </c>
      <c r="BD19" s="76">
        <v>5.9835103389055204</v>
      </c>
      <c r="BE19" s="76">
        <v>14.4619236816084</v>
      </c>
      <c r="BF19" s="76">
        <v>3.3829184495995799</v>
      </c>
      <c r="BG19" s="76">
        <v>8.4851180256507597</v>
      </c>
      <c r="BH19" s="76">
        <v>0.79646350896454199</v>
      </c>
      <c r="BI19" s="76">
        <v>364.30481378209498</v>
      </c>
      <c r="BJ19" s="76">
        <v>361.89974615454298</v>
      </c>
      <c r="BK19" s="76">
        <v>2.4050676275511602</v>
      </c>
      <c r="BL19" s="76">
        <v>0</v>
      </c>
      <c r="BM19" s="76">
        <v>0</v>
      </c>
      <c r="BN19" s="76">
        <v>105.12820809382799</v>
      </c>
      <c r="BO19" s="76">
        <v>0</v>
      </c>
      <c r="BP19" s="76">
        <v>40.946202763273199</v>
      </c>
      <c r="BQ19" s="76">
        <v>9.6624465379167308</v>
      </c>
      <c r="BR19" s="76">
        <v>5.59380373485011</v>
      </c>
      <c r="BS19" s="76">
        <v>102.33387488197</v>
      </c>
      <c r="BT19" s="76">
        <v>19442.061070691201</v>
      </c>
      <c r="BU19" s="76">
        <v>5.2857873795311896</v>
      </c>
      <c r="BV19" s="76">
        <v>55.863559996803197</v>
      </c>
      <c r="BW19" s="76">
        <v>0</v>
      </c>
      <c r="BX19" s="76">
        <v>462.516465743396</v>
      </c>
      <c r="BY19" s="76">
        <v>1422.27097389818</v>
      </c>
      <c r="BZ19" s="76">
        <v>0</v>
      </c>
      <c r="CA19" s="76">
        <v>0</v>
      </c>
      <c r="CB19" s="76">
        <v>1065.72806129475</v>
      </c>
      <c r="CC19" s="76">
        <v>0</v>
      </c>
      <c r="CD19" s="76">
        <v>729.040689934733</v>
      </c>
      <c r="CE19" s="76">
        <v>55116.7447185524</v>
      </c>
      <c r="CF19" s="76">
        <v>1047.6202646895999</v>
      </c>
      <c r="CG19" s="94"/>
      <c r="CH19" s="96">
        <f t="shared" si="14"/>
        <v>1.3959622516090298</v>
      </c>
      <c r="CI19" s="69">
        <f t="shared" si="0"/>
        <v>-2.1780355985958829E-6</v>
      </c>
      <c r="CJ19" s="69">
        <f t="shared" si="15"/>
        <v>1.4571030325771371E-6</v>
      </c>
      <c r="CK19" s="69">
        <f t="shared" si="1"/>
        <v>-2.3426261128700512E-6</v>
      </c>
      <c r="CL19" s="69">
        <f t="shared" si="2"/>
        <v>6.1715214049236467E-5</v>
      </c>
      <c r="CM19" s="69">
        <f t="shared" si="3"/>
        <v>6.2121682326896668E-5</v>
      </c>
      <c r="CN19" s="69">
        <f t="shared" si="4"/>
        <v>-4.6734692969527543E-6</v>
      </c>
      <c r="CO19" s="69">
        <f t="shared" si="5"/>
        <v>-4.1791199054448245E-6</v>
      </c>
      <c r="CP19" s="69">
        <f t="shared" si="6"/>
        <v>-1.35127040037759E-6</v>
      </c>
      <c r="CQ19" s="69">
        <f t="shared" si="7"/>
        <v>8.1149872361221422E-4</v>
      </c>
      <c r="CR19" s="69">
        <f t="shared" si="8"/>
        <v>2.5937752636689161E-6</v>
      </c>
      <c r="CS19" s="69">
        <f t="shared" si="9"/>
        <v>-2.1259923018210167E-6</v>
      </c>
      <c r="CT19" s="69">
        <f t="shared" si="10"/>
        <v>3.4640563400779669E-6</v>
      </c>
      <c r="CU19" s="69">
        <f t="shared" si="11"/>
        <v>-9.1895906879553058E-9</v>
      </c>
      <c r="CV19" s="69">
        <f t="shared" si="12"/>
        <v>-4.9469814282607612E-7</v>
      </c>
      <c r="CW19" s="69">
        <f t="shared" si="13"/>
        <v>-1.2393741000511244E-6</v>
      </c>
    </row>
    <row r="20" spans="1:101">
      <c r="A20" s="94" t="s">
        <v>184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54"/>
      <c r="O20" s="54"/>
      <c r="P20" s="54"/>
      <c r="Q20" s="94"/>
      <c r="R20" s="94"/>
      <c r="T20" s="76"/>
      <c r="U20" s="76"/>
      <c r="V20" s="76"/>
      <c r="W20" s="76"/>
      <c r="X20" s="76"/>
      <c r="Z20" s="76"/>
      <c r="AA20" s="76"/>
      <c r="AB20" s="76"/>
      <c r="AC20" s="76"/>
      <c r="AD20" s="76"/>
      <c r="AE20" s="76"/>
      <c r="AF20" s="76"/>
      <c r="AG20" s="76"/>
      <c r="AH20" s="76"/>
      <c r="AJ20" s="76"/>
      <c r="AK20" s="76"/>
      <c r="AL20" s="76"/>
      <c r="AM20" s="76"/>
      <c r="AN20" s="76"/>
      <c r="AP20" s="76"/>
      <c r="AQ20" s="76"/>
      <c r="AR20" s="76"/>
      <c r="AS20" s="76"/>
      <c r="AT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D20" s="76"/>
      <c r="CE20" s="76"/>
      <c r="CF20" s="76"/>
      <c r="CG20" s="94"/>
      <c r="CH20" s="96" t="e">
        <f t="shared" si="14"/>
        <v>#DIV/0!</v>
      </c>
      <c r="CI20" s="69" t="str">
        <f t="shared" si="0"/>
        <v/>
      </c>
      <c r="CJ20" s="69" t="str">
        <f t="shared" si="15"/>
        <v/>
      </c>
      <c r="CK20" s="69" t="str">
        <f t="shared" si="1"/>
        <v/>
      </c>
      <c r="CL20" s="69" t="str">
        <f t="shared" si="2"/>
        <v/>
      </c>
      <c r="CM20" s="69" t="str">
        <f t="shared" si="3"/>
        <v/>
      </c>
      <c r="CN20" s="69" t="str">
        <f t="shared" si="4"/>
        <v/>
      </c>
      <c r="CO20" s="69" t="str">
        <f t="shared" si="5"/>
        <v/>
      </c>
      <c r="CP20" s="69" t="str">
        <f t="shared" si="6"/>
        <v/>
      </c>
      <c r="CQ20" s="69" t="str">
        <f t="shared" si="7"/>
        <v/>
      </c>
      <c r="CR20" s="69" t="str">
        <f t="shared" si="8"/>
        <v/>
      </c>
      <c r="CS20" s="69" t="str">
        <f t="shared" si="9"/>
        <v/>
      </c>
      <c r="CT20" s="69" t="str">
        <f t="shared" si="10"/>
        <v/>
      </c>
      <c r="CU20" s="69" t="str">
        <f t="shared" si="11"/>
        <v/>
      </c>
      <c r="CV20" s="69" t="str">
        <f t="shared" si="12"/>
        <v/>
      </c>
      <c r="CW20" s="69" t="str">
        <f t="shared" si="13"/>
        <v/>
      </c>
    </row>
    <row r="21" spans="1:101">
      <c r="A21" s="94" t="s">
        <v>185</v>
      </c>
      <c r="B21" s="76">
        <v>0.660514139</v>
      </c>
      <c r="C21" s="76"/>
      <c r="D21" s="76">
        <v>0.46475125299999998</v>
      </c>
      <c r="E21" s="76">
        <v>9.2855786000000003E-3</v>
      </c>
      <c r="F21" s="76">
        <v>9.2855786000000003E-3</v>
      </c>
      <c r="G21" s="76">
        <v>1.6302250000000001E-4</v>
      </c>
      <c r="H21" s="76">
        <v>1.336531468</v>
      </c>
      <c r="I21" s="76">
        <v>9.7917909999999998E-4</v>
      </c>
      <c r="J21" s="76">
        <v>1.76344111E-2</v>
      </c>
      <c r="K21" s="76"/>
      <c r="L21" s="76">
        <v>6.6491891000000003E-3</v>
      </c>
      <c r="M21" s="76">
        <v>6.6211350000000004E-4</v>
      </c>
      <c r="N21" s="54">
        <v>7.6010699999999999E-4</v>
      </c>
      <c r="O21" s="54">
        <v>1.2694259999999999E-4</v>
      </c>
      <c r="P21" s="54">
        <v>2.1084899999999999E-5</v>
      </c>
      <c r="Q21" s="94"/>
      <c r="R21" s="94" t="s">
        <v>185</v>
      </c>
      <c r="S21" s="76">
        <v>0</v>
      </c>
      <c r="T21" s="76">
        <v>0</v>
      </c>
      <c r="U21" s="76">
        <v>7.6016096127029704E-4</v>
      </c>
      <c r="V21" s="76">
        <v>9.7926635113014093E-4</v>
      </c>
      <c r="W21" s="76">
        <v>9.7926635113014093E-4</v>
      </c>
      <c r="X21" s="76">
        <v>5.7376015641792899E-6</v>
      </c>
      <c r="Y21" s="76">
        <v>0</v>
      </c>
      <c r="Z21" s="76">
        <v>1.77598362359386E-2</v>
      </c>
      <c r="AA21" s="76">
        <v>1.2694312148900101E-4</v>
      </c>
      <c r="AB21" s="76">
        <v>4.74630364126386</v>
      </c>
      <c r="AC21" s="76">
        <v>0</v>
      </c>
      <c r="AD21" s="76">
        <v>0.66051447058758805</v>
      </c>
      <c r="AE21" s="76">
        <v>2.9853963111162499E-4</v>
      </c>
      <c r="AF21" s="76">
        <v>0.76563827434316101</v>
      </c>
      <c r="AG21" s="76">
        <v>1.5168984540088099E-4</v>
      </c>
      <c r="AH21" s="76">
        <v>0</v>
      </c>
      <c r="AI21" s="76">
        <v>0</v>
      </c>
      <c r="AJ21" s="76">
        <v>6.6492537861626601E-3</v>
      </c>
      <c r="AK21" s="76">
        <v>6.6492537861626601E-3</v>
      </c>
      <c r="AL21" s="76">
        <v>0</v>
      </c>
      <c r="AM21" s="76">
        <v>1.4791464012301701E-4</v>
      </c>
      <c r="AN21" s="76">
        <v>0</v>
      </c>
      <c r="AO21" s="76">
        <v>0</v>
      </c>
      <c r="AP21" s="76">
        <v>0</v>
      </c>
      <c r="AQ21" s="76">
        <v>6.6212751401313E-4</v>
      </c>
      <c r="AR21" s="76">
        <v>2.1086387968551001E-5</v>
      </c>
      <c r="AS21" s="76">
        <v>0</v>
      </c>
      <c r="AT21" s="76">
        <v>0</v>
      </c>
      <c r="AU21" s="76">
        <v>2.1022046219899799</v>
      </c>
      <c r="AV21" s="76">
        <v>0.41827631629711898</v>
      </c>
      <c r="AW21" s="76">
        <v>4.6474940612995501E-2</v>
      </c>
      <c r="AX21" s="76">
        <v>0.46475125691011498</v>
      </c>
      <c r="AY21" s="76">
        <v>0</v>
      </c>
      <c r="AZ21" s="76">
        <v>5.7159212839718698E-4</v>
      </c>
      <c r="BA21" s="76">
        <v>7.4312846883491099E-5</v>
      </c>
      <c r="BB21" s="76">
        <v>0.71434771077564496</v>
      </c>
      <c r="BC21" s="76">
        <v>1.0030423783461999E-4</v>
      </c>
      <c r="BD21" s="76">
        <v>2.6277054845483402E-4</v>
      </c>
      <c r="BE21" s="76">
        <v>6.3513946989864295E-4</v>
      </c>
      <c r="BF21" s="76">
        <v>1.48585459415664E-4</v>
      </c>
      <c r="BG21" s="76">
        <v>0</v>
      </c>
      <c r="BH21" s="76">
        <v>3.4979745035466499E-5</v>
      </c>
      <c r="BI21" s="76">
        <v>9.2860641434767896E-3</v>
      </c>
      <c r="BJ21" s="76">
        <v>9.2860641434767896E-3</v>
      </c>
      <c r="BK21" s="76">
        <v>0</v>
      </c>
      <c r="BL21" s="76">
        <v>0</v>
      </c>
      <c r="BM21" s="76">
        <v>0</v>
      </c>
      <c r="BN21" s="76">
        <v>2.7669163401070502E-4</v>
      </c>
      <c r="BO21" s="76">
        <v>0</v>
      </c>
      <c r="BP21" s="76">
        <v>1.70577555845832E-3</v>
      </c>
      <c r="BQ21" s="76">
        <v>4.2435170334606699E-4</v>
      </c>
      <c r="BR21" s="76">
        <v>2.2748502234935599E-4</v>
      </c>
      <c r="BS21" s="76">
        <v>4.2628295220930304E-3</v>
      </c>
      <c r="BT21" s="76">
        <v>0.58178712355252604</v>
      </c>
      <c r="BU21" s="76">
        <v>2.32152207102189E-4</v>
      </c>
      <c r="BV21" s="76">
        <v>9.0068618859439297E-4</v>
      </c>
      <c r="BW21" s="76">
        <v>0</v>
      </c>
      <c r="BX21" s="76">
        <v>1.6302315404245001E-4</v>
      </c>
      <c r="BY21" s="76">
        <v>2.7755003148200099E-5</v>
      </c>
      <c r="BZ21" s="76">
        <v>0</v>
      </c>
      <c r="CA21" s="76">
        <v>0</v>
      </c>
      <c r="CB21" s="76">
        <v>6.1463927930906796E-3</v>
      </c>
      <c r="CC21" s="76">
        <v>0</v>
      </c>
      <c r="CD21" s="76">
        <v>7.5986531523339097E-3</v>
      </c>
      <c r="CE21" s="76">
        <v>1.33654491641726</v>
      </c>
      <c r="CF21" s="76">
        <v>1.17593841856952E-3</v>
      </c>
      <c r="CG21" s="94"/>
      <c r="CH21" s="96">
        <f t="shared" si="14"/>
        <v>1.5728649266985699</v>
      </c>
      <c r="CI21" s="69">
        <f t="shared" si="0"/>
        <v>5.0201436801317268E-7</v>
      </c>
      <c r="CJ21" s="69" t="str">
        <f t="shared" si="15"/>
        <v/>
      </c>
      <c r="CK21" s="69">
        <f t="shared" si="1"/>
        <v>8.4133501186134396E-9</v>
      </c>
      <c r="CL21" s="69">
        <f t="shared" si="2"/>
        <v>5.2290061578858978E-5</v>
      </c>
      <c r="CM21" s="69">
        <f t="shared" si="3"/>
        <v>5.2290061578858978E-5</v>
      </c>
      <c r="CN21" s="69">
        <f t="shared" si="4"/>
        <v>4.0119765676543729E-6</v>
      </c>
      <c r="CO21" s="69">
        <f t="shared" si="5"/>
        <v>1.0062177795301501E-5</v>
      </c>
      <c r="CP21" s="69">
        <f t="shared" si="6"/>
        <v>8.9106405703459526E-5</v>
      </c>
      <c r="CQ21" s="69">
        <f t="shared" si="7"/>
        <v>7.112521945152969E-3</v>
      </c>
      <c r="CR21" s="69" t="str">
        <f t="shared" si="8"/>
        <v/>
      </c>
      <c r="CS21" s="69">
        <f t="shared" si="9"/>
        <v>9.7284287883792426E-6</v>
      </c>
      <c r="CT21" s="69">
        <f t="shared" si="10"/>
        <v>2.1165575282729048E-5</v>
      </c>
      <c r="CU21" s="69">
        <f t="shared" si="11"/>
        <v>7.0991676562711452E-5</v>
      </c>
      <c r="CV21" s="69">
        <f t="shared" si="12"/>
        <v>4.1080693243732499E-6</v>
      </c>
      <c r="CW21" s="69">
        <f t="shared" si="13"/>
        <v>7.0570339484750191E-5</v>
      </c>
    </row>
    <row r="22" spans="1:101">
      <c r="A22" s="94" t="s">
        <v>186</v>
      </c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54"/>
      <c r="O22" s="54"/>
      <c r="P22" s="54"/>
      <c r="Q22" s="94"/>
      <c r="R22" s="94"/>
      <c r="T22" s="76"/>
      <c r="U22" s="76"/>
      <c r="V22" s="76"/>
      <c r="W22" s="76"/>
      <c r="X22" s="76"/>
      <c r="Z22" s="76"/>
      <c r="AA22" s="76"/>
      <c r="AB22" s="76"/>
      <c r="AC22" s="76"/>
      <c r="AD22" s="76"/>
      <c r="AE22" s="76"/>
      <c r="AF22" s="76"/>
      <c r="AG22" s="76"/>
      <c r="AH22" s="76"/>
      <c r="AJ22" s="76"/>
      <c r="AK22" s="76"/>
      <c r="AL22" s="76"/>
      <c r="AM22" s="76"/>
      <c r="AN22" s="76"/>
      <c r="AP22" s="76"/>
      <c r="AQ22" s="76"/>
      <c r="AR22" s="76"/>
      <c r="AS22" s="76"/>
      <c r="AT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D22" s="76"/>
      <c r="CE22" s="76"/>
      <c r="CF22" s="76"/>
      <c r="CG22" s="94"/>
      <c r="CH22" s="96" t="e">
        <f t="shared" si="14"/>
        <v>#DIV/0!</v>
      </c>
      <c r="CI22" s="69" t="str">
        <f t="shared" si="0"/>
        <v/>
      </c>
      <c r="CJ22" s="69" t="str">
        <f t="shared" si="15"/>
        <v/>
      </c>
      <c r="CK22" s="69" t="str">
        <f t="shared" si="1"/>
        <v/>
      </c>
      <c r="CL22" s="69" t="str">
        <f t="shared" si="2"/>
        <v/>
      </c>
      <c r="CM22" s="69" t="str">
        <f t="shared" si="3"/>
        <v/>
      </c>
      <c r="CN22" s="69" t="str">
        <f t="shared" si="4"/>
        <v/>
      </c>
      <c r="CO22" s="69" t="str">
        <f t="shared" si="5"/>
        <v/>
      </c>
      <c r="CP22" s="69" t="str">
        <f t="shared" si="6"/>
        <v/>
      </c>
      <c r="CQ22" s="69" t="str">
        <f t="shared" si="7"/>
        <v/>
      </c>
      <c r="CR22" s="69" t="str">
        <f t="shared" si="8"/>
        <v/>
      </c>
      <c r="CS22" s="69" t="str">
        <f t="shared" si="9"/>
        <v/>
      </c>
      <c r="CT22" s="69" t="str">
        <f t="shared" si="10"/>
        <v/>
      </c>
      <c r="CU22" s="69" t="str">
        <f t="shared" si="11"/>
        <v/>
      </c>
      <c r="CV22" s="69" t="str">
        <f t="shared" si="12"/>
        <v/>
      </c>
      <c r="CW22" s="69" t="str">
        <f t="shared" si="13"/>
        <v/>
      </c>
    </row>
    <row r="23" spans="1:101">
      <c r="A23" s="94" t="s">
        <v>187</v>
      </c>
      <c r="B23" s="76">
        <v>12898.605771</v>
      </c>
      <c r="C23" s="76"/>
      <c r="D23" s="76">
        <v>9067.9464188000002</v>
      </c>
      <c r="E23" s="76">
        <v>127.46030915</v>
      </c>
      <c r="F23" s="76">
        <v>127.44025125</v>
      </c>
      <c r="G23" s="76">
        <v>48.252054360000002</v>
      </c>
      <c r="H23" s="76">
        <v>16327.469370000001</v>
      </c>
      <c r="I23" s="76">
        <v>19.801966799999999</v>
      </c>
      <c r="J23" s="76">
        <v>155.29614691</v>
      </c>
      <c r="K23" s="76">
        <v>2.2999549999999999E-4</v>
      </c>
      <c r="L23" s="76">
        <v>137.36685349000001</v>
      </c>
      <c r="M23" s="76">
        <v>13.531702262</v>
      </c>
      <c r="N23" s="54">
        <v>15.301152706</v>
      </c>
      <c r="O23" s="54">
        <v>2.6032922456000001</v>
      </c>
      <c r="P23" s="54">
        <v>0.43006012030000002</v>
      </c>
      <c r="Q23" s="94"/>
      <c r="R23" s="94" t="s">
        <v>187</v>
      </c>
      <c r="S23" s="76">
        <v>0</v>
      </c>
      <c r="T23" s="76">
        <v>0</v>
      </c>
      <c r="U23" s="76">
        <v>15.301148784781301</v>
      </c>
      <c r="V23" s="76">
        <v>19.8019599681292</v>
      </c>
      <c r="W23" s="76">
        <v>19.8019599681292</v>
      </c>
      <c r="X23" s="76">
        <v>14.2965692568437</v>
      </c>
      <c r="Y23" s="76">
        <v>0</v>
      </c>
      <c r="Z23" s="76">
        <v>157.39026647397199</v>
      </c>
      <c r="AA23" s="76">
        <v>2.6032969754173898</v>
      </c>
      <c r="AB23" s="76">
        <v>54200.397561924401</v>
      </c>
      <c r="AC23" s="76">
        <v>2.29988725717466E-4</v>
      </c>
      <c r="AD23" s="76">
        <v>12898.5939405876</v>
      </c>
      <c r="AE23" s="76">
        <v>8.5459693087192594</v>
      </c>
      <c r="AF23" s="76">
        <v>8181.5738756665996</v>
      </c>
      <c r="AG23" s="76">
        <v>7.9283821206567104</v>
      </c>
      <c r="AH23" s="76">
        <v>6.26153041883705</v>
      </c>
      <c r="AI23" s="76">
        <v>0</v>
      </c>
      <c r="AJ23" s="76">
        <v>137.366705916564</v>
      </c>
      <c r="AK23" s="76">
        <v>137.366705916564</v>
      </c>
      <c r="AL23" s="76">
        <v>0</v>
      </c>
      <c r="AM23" s="76">
        <v>3.12889426052033</v>
      </c>
      <c r="AN23" s="76">
        <v>0</v>
      </c>
      <c r="AO23" s="76">
        <v>0</v>
      </c>
      <c r="AP23" s="76">
        <v>0</v>
      </c>
      <c r="AQ23" s="76">
        <v>13.531718408711701</v>
      </c>
      <c r="AR23" s="76">
        <v>0.43005648142925801</v>
      </c>
      <c r="AS23" s="76">
        <v>0</v>
      </c>
      <c r="AT23" s="76">
        <v>0</v>
      </c>
      <c r="AU23" s="76">
        <v>24508.8231250516</v>
      </c>
      <c r="AV23" s="76">
        <v>8161.1481283398598</v>
      </c>
      <c r="AW23" s="76">
        <v>906.79363476512299</v>
      </c>
      <c r="AX23" s="76">
        <v>9067.9417631049891</v>
      </c>
      <c r="AY23" s="76">
        <v>0</v>
      </c>
      <c r="AZ23" s="76">
        <v>22.401446069708399</v>
      </c>
      <c r="BA23" s="76">
        <v>0.952282508341739</v>
      </c>
      <c r="BB23" s="76">
        <v>8833.56883982414</v>
      </c>
      <c r="BC23" s="76">
        <v>1.2848114757408899</v>
      </c>
      <c r="BD23" s="76">
        <v>3.3666885141398901</v>
      </c>
      <c r="BE23" s="76">
        <v>8.1371385877191607</v>
      </c>
      <c r="BF23" s="76">
        <v>1.90342309595065</v>
      </c>
      <c r="BG23" s="76">
        <v>0.47805686646053402</v>
      </c>
      <c r="BH23" s="76">
        <v>0.44813857108527999</v>
      </c>
      <c r="BI23" s="76">
        <v>127.469229859245</v>
      </c>
      <c r="BJ23" s="76">
        <v>127.449172004343</v>
      </c>
      <c r="BK23" s="76">
        <v>2.00578549028037E-2</v>
      </c>
      <c r="BL23" s="76">
        <v>0</v>
      </c>
      <c r="BM23" s="76">
        <v>0</v>
      </c>
      <c r="BN23" s="76">
        <v>9.1131178491707896</v>
      </c>
      <c r="BO23" s="76">
        <v>0</v>
      </c>
      <c r="BP23" s="76">
        <v>21.972357370767799</v>
      </c>
      <c r="BQ23" s="76">
        <v>5.4366558085726702</v>
      </c>
      <c r="BR23" s="76">
        <v>2.9379314045095501</v>
      </c>
      <c r="BS23" s="76">
        <v>54.913070180944104</v>
      </c>
      <c r="BT23" s="76">
        <v>6569.0922367092599</v>
      </c>
      <c r="BU23" s="76">
        <v>2.9740918638425402</v>
      </c>
      <c r="BV23" s="76">
        <v>13.531407907097201</v>
      </c>
      <c r="BW23" s="76">
        <v>0</v>
      </c>
      <c r="BX23" s="76">
        <v>48.252084637343003</v>
      </c>
      <c r="BY23" s="76">
        <v>182.14338078354001</v>
      </c>
      <c r="BZ23" s="76">
        <v>0</v>
      </c>
      <c r="CA23" s="76">
        <v>0</v>
      </c>
      <c r="CB23" s="76">
        <v>218.320987308122</v>
      </c>
      <c r="CC23" s="76">
        <v>0</v>
      </c>
      <c r="CD23" s="76">
        <v>135.799155723322</v>
      </c>
      <c r="CE23" s="76">
        <v>16327.4246298164</v>
      </c>
      <c r="CF23" s="76">
        <v>196.529772843469</v>
      </c>
      <c r="CG23" s="94"/>
      <c r="CH23" s="96">
        <f t="shared" si="14"/>
        <v>1.5010832192294861</v>
      </c>
      <c r="CI23" s="69">
        <f t="shared" si="0"/>
        <v>-9.1718536179617744E-7</v>
      </c>
      <c r="CJ23" s="69" t="str">
        <f t="shared" si="15"/>
        <v/>
      </c>
      <c r="CK23" s="69">
        <f t="shared" si="1"/>
        <v>-5.134233040208536E-7</v>
      </c>
      <c r="CL23" s="69">
        <f t="shared" si="2"/>
        <v>6.9988134380763632E-5</v>
      </c>
      <c r="CM23" s="69">
        <f t="shared" si="3"/>
        <v>6.9999503732106746E-5</v>
      </c>
      <c r="CN23" s="69">
        <f t="shared" si="4"/>
        <v>6.2748298289784775E-7</v>
      </c>
      <c r="CO23" s="69">
        <f t="shared" si="5"/>
        <v>-2.7401786882592321E-6</v>
      </c>
      <c r="CP23" s="69">
        <f t="shared" si="6"/>
        <v>-3.4500970877611929E-7</v>
      </c>
      <c r="CQ23" s="69">
        <f t="shared" si="7"/>
        <v>1.348468462121992E-2</v>
      </c>
      <c r="CR23" s="69">
        <f t="shared" si="8"/>
        <v>-2.9453978595186572E-5</v>
      </c>
      <c r="CS23" s="69">
        <f t="shared" si="9"/>
        <v>-1.0743016401744238E-6</v>
      </c>
      <c r="CT23" s="69">
        <f t="shared" si="10"/>
        <v>1.1932505894967574E-6</v>
      </c>
      <c r="CU23" s="69">
        <f t="shared" si="11"/>
        <v>-2.5626949645036041E-7</v>
      </c>
      <c r="CV23" s="69">
        <f t="shared" si="12"/>
        <v>1.8168599386958095E-6</v>
      </c>
      <c r="CW23" s="69">
        <f t="shared" si="13"/>
        <v>-8.4613070829914096E-6</v>
      </c>
    </row>
    <row r="24" spans="1:101">
      <c r="A24" s="94" t="s">
        <v>188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54"/>
      <c r="O24" s="54"/>
      <c r="P24" s="54"/>
      <c r="Q24" s="94"/>
      <c r="R24" s="94"/>
      <c r="T24" s="76"/>
      <c r="U24" s="76"/>
      <c r="V24" s="76"/>
      <c r="W24" s="76"/>
      <c r="X24" s="76"/>
      <c r="Z24" s="76"/>
      <c r="AA24" s="76"/>
      <c r="AB24" s="76"/>
      <c r="AC24" s="76"/>
      <c r="AD24" s="76"/>
      <c r="AE24" s="76"/>
      <c r="AF24" s="76"/>
      <c r="AG24" s="76"/>
      <c r="AH24" s="76"/>
      <c r="AJ24" s="76"/>
      <c r="AK24" s="76"/>
      <c r="AL24" s="76"/>
      <c r="AM24" s="76"/>
      <c r="AN24" s="76"/>
      <c r="AP24" s="76"/>
      <c r="AQ24" s="76"/>
      <c r="AR24" s="76"/>
      <c r="AS24" s="76"/>
      <c r="AT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D24" s="76"/>
      <c r="CE24" s="76"/>
      <c r="CF24" s="76"/>
      <c r="CG24" s="94"/>
      <c r="CH24" s="96" t="e">
        <f t="shared" si="14"/>
        <v>#DIV/0!</v>
      </c>
      <c r="CI24" s="69" t="str">
        <f t="shared" si="0"/>
        <v/>
      </c>
      <c r="CJ24" s="69" t="str">
        <f t="shared" si="15"/>
        <v/>
      </c>
      <c r="CK24" s="69" t="str">
        <f t="shared" si="1"/>
        <v/>
      </c>
      <c r="CL24" s="69" t="str">
        <f t="shared" si="2"/>
        <v/>
      </c>
      <c r="CM24" s="69" t="str">
        <f t="shared" si="3"/>
        <v/>
      </c>
      <c r="CN24" s="69" t="str">
        <f t="shared" si="4"/>
        <v/>
      </c>
      <c r="CO24" s="69" t="str">
        <f t="shared" si="5"/>
        <v/>
      </c>
      <c r="CP24" s="69" t="str">
        <f t="shared" si="6"/>
        <v/>
      </c>
      <c r="CQ24" s="69" t="str">
        <f t="shared" si="7"/>
        <v/>
      </c>
      <c r="CR24" s="69" t="str">
        <f t="shared" si="8"/>
        <v/>
      </c>
      <c r="CS24" s="69" t="str">
        <f t="shared" si="9"/>
        <v/>
      </c>
      <c r="CT24" s="69" t="str">
        <f t="shared" si="10"/>
        <v/>
      </c>
      <c r="CU24" s="69" t="str">
        <f t="shared" si="11"/>
        <v/>
      </c>
      <c r="CV24" s="69" t="str">
        <f t="shared" si="12"/>
        <v/>
      </c>
      <c r="CW24" s="69" t="str">
        <f t="shared" si="13"/>
        <v/>
      </c>
    </row>
    <row r="25" spans="1:101">
      <c r="A25" s="94" t="s">
        <v>189</v>
      </c>
      <c r="B25" s="76">
        <v>2455.6388990999999</v>
      </c>
      <c r="C25" s="76">
        <v>1.9019740000000001E-3</v>
      </c>
      <c r="D25" s="76">
        <v>1767.330676</v>
      </c>
      <c r="E25" s="76">
        <v>27.455494991999998</v>
      </c>
      <c r="F25" s="76">
        <v>27.370678118000001</v>
      </c>
      <c r="G25" s="76">
        <v>164.04682013999999</v>
      </c>
      <c r="H25" s="76">
        <v>9890.4113364999994</v>
      </c>
      <c r="I25" s="76">
        <v>4.2544576625000001</v>
      </c>
      <c r="J25" s="76">
        <v>98.393723100000003</v>
      </c>
      <c r="K25" s="76">
        <v>9.7255789999999996E-4</v>
      </c>
      <c r="L25" s="76">
        <v>38.973377431999999</v>
      </c>
      <c r="M25" s="76">
        <v>2.5749924059999998</v>
      </c>
      <c r="N25" s="54">
        <v>2.9746780900999998</v>
      </c>
      <c r="O25" s="54">
        <v>0.49603004540000001</v>
      </c>
      <c r="P25" s="54">
        <v>9.8272756099999997E-2</v>
      </c>
      <c r="Q25" s="94"/>
      <c r="R25" s="94" t="s">
        <v>189</v>
      </c>
      <c r="S25" s="76">
        <v>0</v>
      </c>
      <c r="T25" s="76">
        <v>0</v>
      </c>
      <c r="U25" s="76">
        <v>2.9746787120069902</v>
      </c>
      <c r="V25" s="76">
        <v>4.2544504138966204</v>
      </c>
      <c r="W25" s="76">
        <v>4.2544504138966204</v>
      </c>
      <c r="X25" s="76">
        <v>15.0081783440256</v>
      </c>
      <c r="Y25" s="76">
        <v>0</v>
      </c>
      <c r="Z25" s="76">
        <v>98.616099678118204</v>
      </c>
      <c r="AA25" s="76">
        <v>0.49602917818182901</v>
      </c>
      <c r="AB25" s="76">
        <v>15996.026435396399</v>
      </c>
      <c r="AC25" s="76">
        <v>9.7252742374488201E-4</v>
      </c>
      <c r="AD25" s="76">
        <v>2455.6383830729001</v>
      </c>
      <c r="AE25" s="76">
        <v>11.731413458578</v>
      </c>
      <c r="AF25" s="76">
        <v>2188.9376161520499</v>
      </c>
      <c r="AG25" s="76">
        <v>20.731827386265699</v>
      </c>
      <c r="AH25" s="76">
        <v>6.6162950114866899</v>
      </c>
      <c r="AI25" s="76">
        <v>0</v>
      </c>
      <c r="AJ25" s="76">
        <v>38.973316249960497</v>
      </c>
      <c r="AK25" s="76">
        <v>38.973316249960497</v>
      </c>
      <c r="AL25" s="76">
        <v>0</v>
      </c>
      <c r="AM25" s="76">
        <v>1.3562578981128699</v>
      </c>
      <c r="AN25" s="76">
        <v>0</v>
      </c>
      <c r="AO25" s="76">
        <v>0</v>
      </c>
      <c r="AP25" s="76">
        <v>0</v>
      </c>
      <c r="AQ25" s="76">
        <v>2.57500573878113</v>
      </c>
      <c r="AR25" s="76">
        <v>9.8271742215036595E-2</v>
      </c>
      <c r="AS25" s="76">
        <v>1.9019251861527699E-3</v>
      </c>
      <c r="AT25" s="76">
        <v>0</v>
      </c>
      <c r="AU25" s="76">
        <v>12079.230347393201</v>
      </c>
      <c r="AV25" s="76">
        <v>1590.5963471554301</v>
      </c>
      <c r="AW25" s="76">
        <v>176.73277953339101</v>
      </c>
      <c r="AX25" s="76">
        <v>1767.32912668882</v>
      </c>
      <c r="AY25" s="76">
        <v>0</v>
      </c>
      <c r="AZ25" s="76">
        <v>39.3842518204887</v>
      </c>
      <c r="BA25" s="76">
        <v>0.17426119510353399</v>
      </c>
      <c r="BB25" s="76">
        <v>6249.3642181957302</v>
      </c>
      <c r="BC25" s="76">
        <v>0.23511133794099301</v>
      </c>
      <c r="BD25" s="76">
        <v>0.61607801701968101</v>
      </c>
      <c r="BE25" s="76">
        <v>1.4890424110848299</v>
      </c>
      <c r="BF25" s="76">
        <v>0.348313815704624</v>
      </c>
      <c r="BG25" s="76">
        <v>0.31590145438912598</v>
      </c>
      <c r="BH25" s="76">
        <v>8.2005939692565394E-2</v>
      </c>
      <c r="BI25" s="76">
        <v>27.457338373573101</v>
      </c>
      <c r="BJ25" s="76">
        <v>27.372521238920299</v>
      </c>
      <c r="BK25" s="76">
        <v>8.4817134652799497E-2</v>
      </c>
      <c r="BL25" s="76">
        <v>0</v>
      </c>
      <c r="BM25" s="76">
        <v>0</v>
      </c>
      <c r="BN25" s="76">
        <v>4.3280902884196601</v>
      </c>
      <c r="BO25" s="76">
        <v>0</v>
      </c>
      <c r="BP25" s="76">
        <v>4.0774820124891802</v>
      </c>
      <c r="BQ25" s="76">
        <v>0.99487116762292105</v>
      </c>
      <c r="BR25" s="76">
        <v>0.54875828128771997</v>
      </c>
      <c r="BS25" s="76">
        <v>10.190462562321899</v>
      </c>
      <c r="BT25" s="76">
        <v>2598.6289876923402</v>
      </c>
      <c r="BU25" s="76">
        <v>0.54423954172522604</v>
      </c>
      <c r="BV25" s="76">
        <v>3.4279032141183898</v>
      </c>
      <c r="BW25" s="76">
        <v>0</v>
      </c>
      <c r="BX25" s="76">
        <v>164.04652942471401</v>
      </c>
      <c r="BY25" s="76">
        <v>661.11479264667105</v>
      </c>
      <c r="BZ25" s="76">
        <v>0</v>
      </c>
      <c r="CA25" s="76">
        <v>0</v>
      </c>
      <c r="CB25" s="76">
        <v>258.29875650886299</v>
      </c>
      <c r="CC25" s="76">
        <v>0</v>
      </c>
      <c r="CD25" s="76">
        <v>310.65185626657097</v>
      </c>
      <c r="CE25" s="76">
        <v>9890.3991965255209</v>
      </c>
      <c r="CF25" s="76">
        <v>237.22598024444</v>
      </c>
      <c r="CG25" s="94"/>
      <c r="CH25" s="96">
        <f t="shared" si="14"/>
        <v>1.2213086759568423</v>
      </c>
      <c r="CI25" s="69">
        <f t="shared" si="0"/>
        <v>-2.1013965042232976E-7</v>
      </c>
      <c r="CJ25" s="69">
        <f t="shared" si="15"/>
        <v>-2.5664834130311179E-5</v>
      </c>
      <c r="CK25" s="69">
        <f t="shared" si="1"/>
        <v>-8.7663910386537256E-7</v>
      </c>
      <c r="CL25" s="69">
        <f t="shared" si="2"/>
        <v>6.7140715315460792E-5</v>
      </c>
      <c r="CM25" s="69">
        <f t="shared" si="3"/>
        <v>6.7339249409629912E-5</v>
      </c>
      <c r="CN25" s="69">
        <f t="shared" si="4"/>
        <v>-1.77214825460614E-6</v>
      </c>
      <c r="CO25" s="69">
        <f t="shared" si="5"/>
        <v>-1.2274488962541739E-6</v>
      </c>
      <c r="CP25" s="69">
        <f t="shared" si="6"/>
        <v>-1.7037667206425766E-6</v>
      </c>
      <c r="CQ25" s="69">
        <f t="shared" si="7"/>
        <v>2.2600687433302438E-3</v>
      </c>
      <c r="CR25" s="69">
        <f t="shared" si="8"/>
        <v>-3.1336185864055164E-5</v>
      </c>
      <c r="CS25" s="69">
        <f t="shared" si="9"/>
        <v>-1.5698418647184743E-6</v>
      </c>
      <c r="CT25" s="69">
        <f t="shared" si="10"/>
        <v>5.1777943496772422E-6</v>
      </c>
      <c r="CU25" s="69">
        <f t="shared" si="11"/>
        <v>2.0906698859950725E-7</v>
      </c>
      <c r="CV25" s="69">
        <f t="shared" si="12"/>
        <v>-1.7483178267910124E-6</v>
      </c>
      <c r="CW25" s="69">
        <f t="shared" si="13"/>
        <v>-1.0317050255215823E-5</v>
      </c>
    </row>
    <row r="26" spans="1:101">
      <c r="A26" s="94" t="s">
        <v>190</v>
      </c>
      <c r="B26" s="76">
        <v>749.81074260000003</v>
      </c>
      <c r="C26" s="76"/>
      <c r="D26" s="76">
        <v>488.91714887000001</v>
      </c>
      <c r="E26" s="76">
        <v>10.645908193</v>
      </c>
      <c r="F26" s="76">
        <v>10.645872603999999</v>
      </c>
      <c r="G26" s="76">
        <v>0.3445710703</v>
      </c>
      <c r="H26" s="76">
        <v>1096.8575702000001</v>
      </c>
      <c r="I26" s="76">
        <v>0.51234184660000004</v>
      </c>
      <c r="J26" s="76">
        <v>1.7294239693</v>
      </c>
      <c r="K26" s="76">
        <v>4.0807599999999998E-7</v>
      </c>
      <c r="L26" s="76">
        <v>3.7438219425999999</v>
      </c>
      <c r="M26" s="76">
        <v>0.53861912109999999</v>
      </c>
      <c r="N26" s="54">
        <v>0.48274933149999999</v>
      </c>
      <c r="O26" s="54">
        <v>0.11641761990000001</v>
      </c>
      <c r="P26" s="54">
        <v>1.76487398E-2</v>
      </c>
      <c r="Q26" s="94"/>
      <c r="R26" s="94" t="s">
        <v>190</v>
      </c>
      <c r="S26" s="76">
        <v>0</v>
      </c>
      <c r="T26" s="76">
        <v>0</v>
      </c>
      <c r="U26" s="76">
        <v>0.48274348361501401</v>
      </c>
      <c r="V26" s="76">
        <v>0.51234434845949195</v>
      </c>
      <c r="W26" s="76">
        <v>0.51234434845949195</v>
      </c>
      <c r="X26" s="76">
        <v>0.109091395006862</v>
      </c>
      <c r="Y26" s="76">
        <v>0</v>
      </c>
      <c r="Z26" s="76">
        <v>1.7318720362825399</v>
      </c>
      <c r="AA26" s="76">
        <v>0.116416711622034</v>
      </c>
      <c r="AB26" s="76">
        <v>3631.6075746400402</v>
      </c>
      <c r="AC26" s="76">
        <v>4.0809489189085002E-7</v>
      </c>
      <c r="AD26" s="76">
        <v>749.81018765521901</v>
      </c>
      <c r="AE26" s="76">
        <v>8.6417758409695705E-2</v>
      </c>
      <c r="AF26" s="76">
        <v>540.01585400540898</v>
      </c>
      <c r="AG26" s="76">
        <v>8.1059787797086599E-2</v>
      </c>
      <c r="AH26" s="76">
        <v>4.7644677798318998E-2</v>
      </c>
      <c r="AI26" s="76">
        <v>0</v>
      </c>
      <c r="AJ26" s="76">
        <v>3.74384030434739</v>
      </c>
      <c r="AK26" s="76">
        <v>3.74384030434739</v>
      </c>
      <c r="AL26" s="76">
        <v>0</v>
      </c>
      <c r="AM26" s="76">
        <v>3.1359614866714E-2</v>
      </c>
      <c r="AN26" s="76">
        <v>0</v>
      </c>
      <c r="AO26" s="76">
        <v>0</v>
      </c>
      <c r="AP26" s="76">
        <v>0</v>
      </c>
      <c r="AQ26" s="76">
        <v>0.53862028505118498</v>
      </c>
      <c r="AR26" s="76">
        <v>1.7649299849158501E-2</v>
      </c>
      <c r="AS26" s="76">
        <v>0</v>
      </c>
      <c r="AT26" s="76">
        <v>0</v>
      </c>
      <c r="AU26" s="76">
        <v>1636.8833412148499</v>
      </c>
      <c r="AV26" s="76">
        <v>440.02481915816497</v>
      </c>
      <c r="AW26" s="76">
        <v>48.891404296147002</v>
      </c>
      <c r="AX26" s="76">
        <v>488.91622345431199</v>
      </c>
      <c r="AY26" s="76">
        <v>0</v>
      </c>
      <c r="AZ26" s="76">
        <v>0.19245120521172501</v>
      </c>
      <c r="BA26" s="76">
        <v>3.04605293958784E-2</v>
      </c>
      <c r="BB26" s="76">
        <v>594.54280824021498</v>
      </c>
      <c r="BC26" s="76">
        <v>4.1096739496354201E-2</v>
      </c>
      <c r="BD26" s="76">
        <v>0.107689080286821</v>
      </c>
      <c r="BE26" s="76">
        <v>0.26028026389325098</v>
      </c>
      <c r="BF26" s="76">
        <v>6.08847665029736E-2</v>
      </c>
      <c r="BG26" s="76">
        <v>0.38581044792407199</v>
      </c>
      <c r="BH26" s="76">
        <v>1.4334439237862101E-2</v>
      </c>
      <c r="BI26" s="76">
        <v>10.6465554035174</v>
      </c>
      <c r="BJ26" s="76">
        <v>10.6465198087931</v>
      </c>
      <c r="BK26" s="76">
        <v>3.5594724339577703E-5</v>
      </c>
      <c r="BL26" s="76">
        <v>0</v>
      </c>
      <c r="BM26" s="76">
        <v>0</v>
      </c>
      <c r="BN26" s="76">
        <v>4.6070127797527496</v>
      </c>
      <c r="BO26" s="76">
        <v>0</v>
      </c>
      <c r="BP26" s="76">
        <v>0.79479713487326098</v>
      </c>
      <c r="BQ26" s="76">
        <v>0.17390048490660701</v>
      </c>
      <c r="BR26" s="76">
        <v>0.112041356724372</v>
      </c>
      <c r="BS26" s="76">
        <v>1.98642528635283</v>
      </c>
      <c r="BT26" s="76">
        <v>483.87544005448001</v>
      </c>
      <c r="BU26" s="76">
        <v>9.5131637648330006E-2</v>
      </c>
      <c r="BV26" s="76">
        <v>1.97665486179776</v>
      </c>
      <c r="BW26" s="76">
        <v>0</v>
      </c>
      <c r="BX26" s="76">
        <v>0.34456975721600303</v>
      </c>
      <c r="BY26" s="76">
        <v>1.2668112426359199</v>
      </c>
      <c r="BZ26" s="76">
        <v>0</v>
      </c>
      <c r="CA26" s="76">
        <v>0</v>
      </c>
      <c r="CB26" s="76">
        <v>4.7294656455635797</v>
      </c>
      <c r="CC26" s="76">
        <v>0</v>
      </c>
      <c r="CD26" s="76">
        <v>4.6719578371203099</v>
      </c>
      <c r="CE26" s="76">
        <v>1096.8565025876701</v>
      </c>
      <c r="CF26" s="76">
        <v>2.0179939068392798</v>
      </c>
      <c r="CG26" s="94"/>
      <c r="CH26" s="96">
        <f t="shared" si="14"/>
        <v>1.4923404632722377</v>
      </c>
      <c r="CI26" s="69">
        <f t="shared" si="0"/>
        <v>-7.4011313720455774E-7</v>
      </c>
      <c r="CJ26" s="69" t="str">
        <f t="shared" si="15"/>
        <v/>
      </c>
      <c r="CK26" s="69">
        <f t="shared" si="1"/>
        <v>-1.8927863139080355E-6</v>
      </c>
      <c r="CL26" s="69">
        <f t="shared" si="2"/>
        <v>6.0794298209837928E-5</v>
      </c>
      <c r="CM26" s="69">
        <f t="shared" si="3"/>
        <v>6.0793963743034669E-5</v>
      </c>
      <c r="CN26" s="69">
        <f t="shared" si="4"/>
        <v>-3.8107784145534677E-6</v>
      </c>
      <c r="CO26" s="69">
        <f t="shared" si="5"/>
        <v>-9.7333724903508493E-7</v>
      </c>
      <c r="CP26" s="69">
        <f t="shared" si="6"/>
        <v>4.8831839688930349E-6</v>
      </c>
      <c r="CQ26" s="69">
        <f t="shared" si="7"/>
        <v>1.4155389459132119E-3</v>
      </c>
      <c r="CR26" s="69">
        <f t="shared" si="8"/>
        <v>4.629503046010486E-5</v>
      </c>
      <c r="CS26" s="69">
        <f t="shared" si="9"/>
        <v>4.9045461220211543E-6</v>
      </c>
      <c r="CT26" s="69">
        <f t="shared" si="10"/>
        <v>2.160991207689141E-6</v>
      </c>
      <c r="CU26" s="69">
        <f t="shared" si="11"/>
        <v>-1.2113709133073464E-5</v>
      </c>
      <c r="CV26" s="69">
        <f t="shared" si="12"/>
        <v>-7.8018943076264787E-6</v>
      </c>
      <c r="CW26" s="69">
        <f t="shared" si="13"/>
        <v>3.1733096235025851E-5</v>
      </c>
    </row>
    <row r="27" spans="1:101">
      <c r="A27" s="94" t="s">
        <v>191</v>
      </c>
      <c r="B27" s="76">
        <v>3563.3537775999998</v>
      </c>
      <c r="C27" s="76">
        <v>4.6933101999999997E-2</v>
      </c>
      <c r="D27" s="76">
        <v>2688.9961223</v>
      </c>
      <c r="E27" s="76">
        <v>87.780476935999999</v>
      </c>
      <c r="F27" s="76">
        <v>87.417410867000001</v>
      </c>
      <c r="G27" s="76">
        <v>136.68798466000001</v>
      </c>
      <c r="H27" s="76">
        <v>30790.206631000001</v>
      </c>
      <c r="I27" s="76">
        <v>6.4096511125999998</v>
      </c>
      <c r="J27" s="76">
        <v>417.44981652000001</v>
      </c>
      <c r="K27" s="76">
        <v>4.1630683999999999E-3</v>
      </c>
      <c r="L27" s="76">
        <v>153.41173821999999</v>
      </c>
      <c r="M27" s="76">
        <v>2.5099256102999998</v>
      </c>
      <c r="N27" s="54">
        <v>3.3020042572000001</v>
      </c>
      <c r="O27" s="54">
        <v>0.4921170426</v>
      </c>
      <c r="P27" s="54">
        <v>0.16783521879999999</v>
      </c>
      <c r="Q27" s="94"/>
      <c r="R27" s="94" t="s">
        <v>191</v>
      </c>
      <c r="S27" s="76">
        <v>0</v>
      </c>
      <c r="T27" s="76">
        <v>0</v>
      </c>
      <c r="U27" s="76">
        <v>3.30199964693653</v>
      </c>
      <c r="V27" s="76">
        <v>6.40964952982758</v>
      </c>
      <c r="W27" s="76">
        <v>6.40964952982758</v>
      </c>
      <c r="X27" s="76">
        <v>42.1262238359297</v>
      </c>
      <c r="Y27" s="76">
        <v>0</v>
      </c>
      <c r="Z27" s="76">
        <v>417.50109339955497</v>
      </c>
      <c r="AA27" s="76">
        <v>0.49211614453853197</v>
      </c>
      <c r="AB27" s="76">
        <v>102953.253413709</v>
      </c>
      <c r="AC27" s="76">
        <v>4.1629317547688602E-3</v>
      </c>
      <c r="AD27" s="76">
        <v>3563.3480166153399</v>
      </c>
      <c r="AE27" s="76">
        <v>104.572094702793</v>
      </c>
      <c r="AF27" s="76">
        <v>14008.858749232901</v>
      </c>
      <c r="AG27" s="76">
        <v>203.01080888957901</v>
      </c>
      <c r="AH27" s="76">
        <v>18.485728581701601</v>
      </c>
      <c r="AI27" s="76">
        <v>0</v>
      </c>
      <c r="AJ27" s="76">
        <v>153.411280246925</v>
      </c>
      <c r="AK27" s="76">
        <v>153.411280246925</v>
      </c>
      <c r="AL27" s="76">
        <v>0</v>
      </c>
      <c r="AM27" s="76">
        <v>2.0540255377930801</v>
      </c>
      <c r="AN27" s="76">
        <v>2.3477634554914298E-3</v>
      </c>
      <c r="AO27" s="76">
        <v>0</v>
      </c>
      <c r="AP27" s="76">
        <v>0</v>
      </c>
      <c r="AQ27" s="76">
        <v>2.5099382561988399</v>
      </c>
      <c r="AR27" s="76">
        <v>0.167834088380343</v>
      </c>
      <c r="AS27" s="76">
        <v>4.6932664010097103E-2</v>
      </c>
      <c r="AT27" s="76">
        <v>0</v>
      </c>
      <c r="AU27" s="76">
        <v>44797.982296444497</v>
      </c>
      <c r="AV27" s="76">
        <v>2420.0936954962799</v>
      </c>
      <c r="AW27" s="76">
        <v>268.89913908849798</v>
      </c>
      <c r="AX27" s="76">
        <v>2688.9928345847802</v>
      </c>
      <c r="AY27" s="76">
        <v>0</v>
      </c>
      <c r="AZ27" s="76">
        <v>22.6538410585657</v>
      </c>
      <c r="BA27" s="76">
        <v>0.35954237719979898</v>
      </c>
      <c r="BB27" s="76">
        <v>14726.6156917719</v>
      </c>
      <c r="BC27" s="76">
        <v>0.48509047970590302</v>
      </c>
      <c r="BD27" s="76">
        <v>1.27111458166305</v>
      </c>
      <c r="BE27" s="76">
        <v>3.07224564706206</v>
      </c>
      <c r="BF27" s="76">
        <v>0.71864893208000502</v>
      </c>
      <c r="BG27" s="76">
        <v>2.3970898650220098</v>
      </c>
      <c r="BH27" s="76">
        <v>0.169198107013454</v>
      </c>
      <c r="BI27" s="76">
        <v>87.785805718142498</v>
      </c>
      <c r="BJ27" s="76">
        <v>87.422740040689703</v>
      </c>
      <c r="BK27" s="76">
        <v>0.36306567745277901</v>
      </c>
      <c r="BL27" s="76">
        <v>0</v>
      </c>
      <c r="BM27" s="76">
        <v>0</v>
      </c>
      <c r="BN27" s="76">
        <v>29.2577442846829</v>
      </c>
      <c r="BO27" s="76">
        <v>0</v>
      </c>
      <c r="BP27" s="76">
        <v>8.8460666549821703</v>
      </c>
      <c r="BQ27" s="76">
        <v>2.0526515384072601</v>
      </c>
      <c r="BR27" s="76">
        <v>1.21731757154274</v>
      </c>
      <c r="BS27" s="76">
        <v>22.108415873057901</v>
      </c>
      <c r="BT27" s="76">
        <v>13894.110079046801</v>
      </c>
      <c r="BU27" s="76">
        <v>1.12289904920716</v>
      </c>
      <c r="BV27" s="76">
        <v>14.344715079063199</v>
      </c>
      <c r="BW27" s="76">
        <v>0</v>
      </c>
      <c r="BX27" s="76">
        <v>136.68757315689999</v>
      </c>
      <c r="BY27" s="76">
        <v>263.385869346915</v>
      </c>
      <c r="BZ27" s="76">
        <v>0</v>
      </c>
      <c r="CA27" s="76">
        <v>0</v>
      </c>
      <c r="CB27" s="76">
        <v>528.61876037702996</v>
      </c>
      <c r="CC27" s="76">
        <v>0</v>
      </c>
      <c r="CD27" s="76">
        <v>135.83051028083099</v>
      </c>
      <c r="CE27" s="76">
        <v>30790.057555625299</v>
      </c>
      <c r="CF27" s="76">
        <v>547.10146600046096</v>
      </c>
      <c r="CG27" s="94"/>
      <c r="CH27" s="96">
        <f t="shared" si="14"/>
        <v>1.4549496120789152</v>
      </c>
      <c r="CI27" s="69">
        <f t="shared" si="0"/>
        <v>-1.6167310403237225E-6</v>
      </c>
      <c r="CJ27" s="69">
        <f t="shared" si="15"/>
        <v>-9.3322172247368382E-6</v>
      </c>
      <c r="CK27" s="69">
        <f t="shared" si="1"/>
        <v>-1.222655247639561E-6</v>
      </c>
      <c r="CL27" s="69">
        <f t="shared" si="2"/>
        <v>6.0705777964545997E-5</v>
      </c>
      <c r="CM27" s="69">
        <f t="shared" si="3"/>
        <v>6.0962383086480476E-5</v>
      </c>
      <c r="CN27" s="69">
        <f t="shared" si="4"/>
        <v>-3.0105286945954785E-6</v>
      </c>
      <c r="CO27" s="69">
        <f t="shared" si="5"/>
        <v>-4.8416490505779155E-6</v>
      </c>
      <c r="CP27" s="69">
        <f t="shared" si="6"/>
        <v>-2.4693581475649642E-7</v>
      </c>
      <c r="CQ27" s="69">
        <f t="shared" si="7"/>
        <v>1.2283363778291462E-4</v>
      </c>
      <c r="CR27" s="69">
        <f t="shared" si="8"/>
        <v>-3.2823201064810235E-5</v>
      </c>
      <c r="CS27" s="69">
        <f t="shared" si="9"/>
        <v>-2.9852544551055374E-6</v>
      </c>
      <c r="CT27" s="69">
        <f t="shared" si="10"/>
        <v>5.0383560326235159E-6</v>
      </c>
      <c r="CU27" s="69">
        <f t="shared" si="11"/>
        <v>-1.3962015524487667E-6</v>
      </c>
      <c r="CV27" s="69">
        <f t="shared" si="12"/>
        <v>-1.8248940603226562E-6</v>
      </c>
      <c r="CW27" s="69">
        <f t="shared" si="13"/>
        <v>-6.7352946841195226E-6</v>
      </c>
    </row>
    <row r="28" spans="1:101">
      <c r="A28" s="94" t="s">
        <v>192</v>
      </c>
      <c r="B28" s="76">
        <v>571.66096283000002</v>
      </c>
      <c r="C28" s="76"/>
      <c r="D28" s="76">
        <v>395.28015527999997</v>
      </c>
      <c r="E28" s="76">
        <v>20.135938076999999</v>
      </c>
      <c r="F28" s="76">
        <v>20.120706121000001</v>
      </c>
      <c r="G28" s="76">
        <v>9.8222059299999998E-2</v>
      </c>
      <c r="H28" s="76">
        <v>2467.9699977999999</v>
      </c>
      <c r="I28" s="76">
        <v>0.50004332600000001</v>
      </c>
      <c r="J28" s="76">
        <v>2.7077449314000002</v>
      </c>
      <c r="K28" s="76">
        <v>1.746567E-4</v>
      </c>
      <c r="L28" s="76">
        <v>3.5960169473999999</v>
      </c>
      <c r="M28" s="76">
        <v>0.3292817281</v>
      </c>
      <c r="N28" s="54">
        <v>0.37109294269999998</v>
      </c>
      <c r="O28" s="54">
        <v>6.8307872800000002E-2</v>
      </c>
      <c r="P28" s="54">
        <v>1.49463233E-2</v>
      </c>
      <c r="Q28" s="94"/>
      <c r="R28" s="94" t="s">
        <v>192</v>
      </c>
      <c r="S28" s="76">
        <v>0</v>
      </c>
      <c r="T28" s="76">
        <v>0</v>
      </c>
      <c r="U28" s="76">
        <v>0.37109262955387201</v>
      </c>
      <c r="V28" s="76">
        <v>0.50004235020808596</v>
      </c>
      <c r="W28" s="76">
        <v>0.50004235020808596</v>
      </c>
      <c r="X28" s="76">
        <v>2.41081785137473</v>
      </c>
      <c r="Y28" s="76">
        <v>0</v>
      </c>
      <c r="Z28" s="76">
        <v>13.5897683526217</v>
      </c>
      <c r="AA28" s="76">
        <v>6.8307373445739394E-2</v>
      </c>
      <c r="AB28" s="76">
        <v>7984.0050629652796</v>
      </c>
      <c r="AC28" s="76">
        <v>1.7465582799759699E-4</v>
      </c>
      <c r="AD28" s="76">
        <v>571.66018983117999</v>
      </c>
      <c r="AE28" s="76">
        <v>0.62841894457237601</v>
      </c>
      <c r="AF28" s="76">
        <v>1165.1221748461601</v>
      </c>
      <c r="AG28" s="76">
        <v>0.904698040137074</v>
      </c>
      <c r="AH28" s="76">
        <v>1.06381462863317</v>
      </c>
      <c r="AI28" s="76">
        <v>0</v>
      </c>
      <c r="AJ28" s="76">
        <v>3.5960236026301802</v>
      </c>
      <c r="AK28" s="76">
        <v>3.5960236026301802</v>
      </c>
      <c r="AL28" s="76">
        <v>0</v>
      </c>
      <c r="AM28" s="76">
        <v>9.3189693563964296E-2</v>
      </c>
      <c r="AN28" s="76">
        <v>0</v>
      </c>
      <c r="AO28" s="76">
        <v>0</v>
      </c>
      <c r="AP28" s="76">
        <v>0</v>
      </c>
      <c r="AQ28" s="76">
        <v>7.0104617424739004</v>
      </c>
      <c r="AR28" s="76">
        <v>1.4946654377326301E-2</v>
      </c>
      <c r="AS28" s="76">
        <v>0</v>
      </c>
      <c r="AT28" s="76">
        <v>0</v>
      </c>
      <c r="AU28" s="76">
        <v>3633.0809732303601</v>
      </c>
      <c r="AV28" s="76">
        <v>355.75141142942101</v>
      </c>
      <c r="AW28" s="76">
        <v>39.5279304876072</v>
      </c>
      <c r="AX28" s="76">
        <v>395.27934191702798</v>
      </c>
      <c r="AY28" s="76">
        <v>0</v>
      </c>
      <c r="AZ28" s="76">
        <v>1.67116535933354</v>
      </c>
      <c r="BA28" s="76">
        <v>3.3373937655494797E-2</v>
      </c>
      <c r="BB28" s="76">
        <v>1365.12572922303</v>
      </c>
      <c r="BC28" s="76">
        <v>4.50278110749186E-2</v>
      </c>
      <c r="BD28" s="76">
        <v>0.11798979652441299</v>
      </c>
      <c r="BE28" s="76">
        <v>0.28517596609291301</v>
      </c>
      <c r="BF28" s="76">
        <v>6.6707808341187197E-2</v>
      </c>
      <c r="BG28" s="76">
        <v>0.89966101798420195</v>
      </c>
      <c r="BH28" s="76">
        <v>1.5705540281199502E-2</v>
      </c>
      <c r="BI28" s="76">
        <v>20.137052279625401</v>
      </c>
      <c r="BJ28" s="76">
        <v>20.121820369596001</v>
      </c>
      <c r="BK28" s="76">
        <v>1.5231910029376501E-2</v>
      </c>
      <c r="BL28" s="76">
        <v>0</v>
      </c>
      <c r="BM28" s="76">
        <v>0</v>
      </c>
      <c r="BN28" s="76">
        <v>10.6027696203089</v>
      </c>
      <c r="BO28" s="76">
        <v>0</v>
      </c>
      <c r="BP28" s="76">
        <v>0.98921652309066099</v>
      </c>
      <c r="BQ28" s="76">
        <v>0.190534868775387</v>
      </c>
      <c r="BR28" s="76">
        <v>0.14601289367659301</v>
      </c>
      <c r="BS28" s="76">
        <v>2.4724007503430898</v>
      </c>
      <c r="BT28" s="76">
        <v>989.371612746084</v>
      </c>
      <c r="BU28" s="76">
        <v>0.104231302391463</v>
      </c>
      <c r="BV28" s="76">
        <v>4.1530125330555503</v>
      </c>
      <c r="BW28" s="76">
        <v>0</v>
      </c>
      <c r="BX28" s="76">
        <v>9.8221859368486E-2</v>
      </c>
      <c r="BY28" s="76">
        <v>26.128817439504601</v>
      </c>
      <c r="BZ28" s="76">
        <v>0</v>
      </c>
      <c r="CA28" s="76">
        <v>0</v>
      </c>
      <c r="CB28" s="76">
        <v>34.078332852531098</v>
      </c>
      <c r="CC28" s="76">
        <v>0</v>
      </c>
      <c r="CD28" s="76">
        <v>19.4912860339027</v>
      </c>
      <c r="CE28" s="76">
        <v>2467.9673756730899</v>
      </c>
      <c r="CF28" s="76">
        <v>32.150684033061999</v>
      </c>
      <c r="CG28" s="94"/>
      <c r="CH28" s="96">
        <f t="shared" si="14"/>
        <v>1.4720944081521776</v>
      </c>
      <c r="CI28" s="69">
        <f t="shared" si="0"/>
        <v>-1.3521980164582687E-6</v>
      </c>
      <c r="CJ28" s="69" t="str">
        <f t="shared" si="15"/>
        <v/>
      </c>
      <c r="CK28" s="69">
        <f t="shared" si="1"/>
        <v>-2.0576873418304027E-6</v>
      </c>
      <c r="CL28" s="69">
        <f t="shared" si="2"/>
        <v>5.5334031180536596E-5</v>
      </c>
      <c r="CM28" s="69">
        <f t="shared" si="3"/>
        <v>5.5378205382023079E-5</v>
      </c>
      <c r="CN28" s="69">
        <f t="shared" si="4"/>
        <v>-2.0355052156519001E-6</v>
      </c>
      <c r="CO28" s="69">
        <f t="shared" si="5"/>
        <v>-1.0624630414034743E-6</v>
      </c>
      <c r="CP28" s="69">
        <f t="shared" si="6"/>
        <v>-1.9514147341074744E-6</v>
      </c>
      <c r="CQ28" s="69">
        <f t="shared" si="7"/>
        <v>4.018850998493166</v>
      </c>
      <c r="CR28" s="69">
        <f t="shared" si="8"/>
        <v>-4.9926650567129806E-6</v>
      </c>
      <c r="CS28" s="69">
        <f t="shared" si="9"/>
        <v>1.8507226961479361E-6</v>
      </c>
      <c r="CT28" s="69">
        <f t="shared" si="10"/>
        <v>20.290163237800076</v>
      </c>
      <c r="CU28" s="69">
        <f t="shared" si="11"/>
        <v>-8.438482437694143E-7</v>
      </c>
      <c r="CV28" s="69">
        <f t="shared" si="12"/>
        <v>-7.3103471113799201E-6</v>
      </c>
      <c r="CW28" s="69">
        <f t="shared" si="13"/>
        <v>2.2151088241270707E-5</v>
      </c>
    </row>
    <row r="29" spans="1:101">
      <c r="A29" s="94" t="s">
        <v>193</v>
      </c>
      <c r="B29" s="76">
        <v>3.5711492269999998</v>
      </c>
      <c r="C29" s="76"/>
      <c r="D29" s="76">
        <v>3.6970037609999999</v>
      </c>
      <c r="E29" s="76">
        <v>0.2480194731</v>
      </c>
      <c r="F29" s="76">
        <v>0.2451655841</v>
      </c>
      <c r="G29" s="76">
        <v>3.1726426990999999</v>
      </c>
      <c r="H29" s="76">
        <v>164.13160970999999</v>
      </c>
      <c r="I29" s="76">
        <v>1.29722999E-2</v>
      </c>
      <c r="J29" s="76">
        <v>0.84024687229999995</v>
      </c>
      <c r="K29" s="76">
        <v>3.2724400000000001E-5</v>
      </c>
      <c r="L29" s="76">
        <v>0.2410415883</v>
      </c>
      <c r="M29" s="76">
        <v>1.3729040000000001E-4</v>
      </c>
      <c r="N29" s="54">
        <v>4.5048039999999998E-4</v>
      </c>
      <c r="O29" s="54">
        <v>2.4773889999999999E-4</v>
      </c>
      <c r="P29" s="54">
        <v>5.9322179999999995E-4</v>
      </c>
      <c r="Q29" s="94"/>
      <c r="R29" s="94" t="s">
        <v>193</v>
      </c>
      <c r="S29" s="76">
        <v>0</v>
      </c>
      <c r="T29" s="76">
        <v>0</v>
      </c>
      <c r="U29" s="76">
        <v>4.5046685576800697E-4</v>
      </c>
      <c r="V29" s="76">
        <v>1.29722352141325E-2</v>
      </c>
      <c r="W29" s="76">
        <v>1.29722352141325E-2</v>
      </c>
      <c r="X29" s="76">
        <v>0.58440196372294195</v>
      </c>
      <c r="Y29" s="76">
        <v>0</v>
      </c>
      <c r="Z29" s="76">
        <v>0.84024615755500598</v>
      </c>
      <c r="AA29" s="76">
        <v>2.4772559394887702E-4</v>
      </c>
      <c r="AB29" s="76">
        <v>432.436269329629</v>
      </c>
      <c r="AC29" s="76">
        <v>3.2722082474908599E-5</v>
      </c>
      <c r="AD29" s="76">
        <v>3.5711381823994102</v>
      </c>
      <c r="AE29" s="76">
        <v>0.19611662323748699</v>
      </c>
      <c r="AF29" s="76">
        <v>48.381770251525403</v>
      </c>
      <c r="AG29" s="76">
        <v>0.35686290071628102</v>
      </c>
      <c r="AH29" s="76">
        <v>0.25803449202233297</v>
      </c>
      <c r="AI29" s="76">
        <v>0</v>
      </c>
      <c r="AJ29" s="76">
        <v>0.241041936954424</v>
      </c>
      <c r="AK29" s="76">
        <v>0.241041936954424</v>
      </c>
      <c r="AL29" s="76">
        <v>0</v>
      </c>
      <c r="AM29" s="76">
        <v>1.09627652871244E-2</v>
      </c>
      <c r="AN29" s="76">
        <v>0</v>
      </c>
      <c r="AO29" s="76">
        <v>0</v>
      </c>
      <c r="AP29" s="76">
        <v>0</v>
      </c>
      <c r="AQ29" s="76">
        <v>1.3728008381686099E-4</v>
      </c>
      <c r="AR29" s="76">
        <v>5.9319008173799805E-4</v>
      </c>
      <c r="AS29" s="76">
        <v>0</v>
      </c>
      <c r="AT29" s="76">
        <v>0</v>
      </c>
      <c r="AU29" s="76">
        <v>212.513812397691</v>
      </c>
      <c r="AV29" s="76">
        <v>3.3272865973312999</v>
      </c>
      <c r="AW29" s="76">
        <v>0.36969958409806097</v>
      </c>
      <c r="AX29" s="76">
        <v>3.6969861814293701</v>
      </c>
      <c r="AY29" s="76">
        <v>0</v>
      </c>
      <c r="AZ29" s="76">
        <v>0.45657008819039102</v>
      </c>
      <c r="BA29" s="76">
        <v>5.34780546415559E-6</v>
      </c>
      <c r="BB29" s="76">
        <v>94.697696364027195</v>
      </c>
      <c r="BC29" s="76">
        <v>7.2147898168510202E-6</v>
      </c>
      <c r="BD29" s="76">
        <v>1.8906831572391501E-5</v>
      </c>
      <c r="BE29" s="76">
        <v>4.5701493080242498E-5</v>
      </c>
      <c r="BF29" s="76">
        <v>1.0688750365140499E-5</v>
      </c>
      <c r="BG29" s="76">
        <v>1.37896885420283E-2</v>
      </c>
      <c r="BH29" s="76">
        <v>2.51677452779753E-6</v>
      </c>
      <c r="BI29" s="76">
        <v>0.24803259423391999</v>
      </c>
      <c r="BJ29" s="76">
        <v>0.24517870776092901</v>
      </c>
      <c r="BK29" s="76">
        <v>2.8538864729906101E-3</v>
      </c>
      <c r="BL29" s="76">
        <v>0</v>
      </c>
      <c r="BM29" s="76">
        <v>0</v>
      </c>
      <c r="BN29" s="76">
        <v>0.16063060676708599</v>
      </c>
      <c r="BO29" s="76">
        <v>0</v>
      </c>
      <c r="BP29" s="76">
        <v>3.5457054514790301E-3</v>
      </c>
      <c r="BQ29" s="76">
        <v>3.0532687379090203E-5</v>
      </c>
      <c r="BR29" s="76">
        <v>6.8874430243004295E-4</v>
      </c>
      <c r="BS29" s="76">
        <v>8.8642109382320294E-3</v>
      </c>
      <c r="BT29" s="76">
        <v>49.374919476313998</v>
      </c>
      <c r="BU29" s="76">
        <v>1.6702380440593701E-5</v>
      </c>
      <c r="BV29" s="76">
        <v>5.7522140247027599E-2</v>
      </c>
      <c r="BW29" s="76">
        <v>0</v>
      </c>
      <c r="BX29" s="76">
        <v>3.1726597243120098</v>
      </c>
      <c r="BY29" s="76">
        <v>7.5183095880334996</v>
      </c>
      <c r="BZ29" s="76">
        <v>0</v>
      </c>
      <c r="CA29" s="76">
        <v>0</v>
      </c>
      <c r="CB29" s="76">
        <v>6.7514562449180797</v>
      </c>
      <c r="CC29" s="76">
        <v>0</v>
      </c>
      <c r="CD29" s="76">
        <v>2.8853950179731802</v>
      </c>
      <c r="CE29" s="76">
        <v>164.131326576167</v>
      </c>
      <c r="CF29" s="76">
        <v>7.64019482459475</v>
      </c>
      <c r="CG29" s="94"/>
      <c r="CH29" s="96">
        <f t="shared" si="14"/>
        <v>1.2947791066507439</v>
      </c>
      <c r="CI29" s="69">
        <f t="shared" si="0"/>
        <v>-3.0927300674375259E-6</v>
      </c>
      <c r="CJ29" s="69" t="str">
        <f t="shared" si="15"/>
        <v/>
      </c>
      <c r="CK29" s="69">
        <f t="shared" si="1"/>
        <v>-4.7550859469808591E-6</v>
      </c>
      <c r="CL29" s="69">
        <f t="shared" si="2"/>
        <v>5.2903644040484963E-5</v>
      </c>
      <c r="CM29" s="69">
        <f t="shared" si="3"/>
        <v>5.352978468485512E-5</v>
      </c>
      <c r="CN29" s="69">
        <f t="shared" si="4"/>
        <v>5.3662557131941183E-6</v>
      </c>
      <c r="CO29" s="69">
        <f t="shared" si="5"/>
        <v>-1.7250414682114898E-6</v>
      </c>
      <c r="CP29" s="69">
        <f t="shared" si="6"/>
        <v>-4.9864609974997667E-6</v>
      </c>
      <c r="CQ29" s="69">
        <f t="shared" si="7"/>
        <v>-8.5063689914335543E-7</v>
      </c>
      <c r="CR29" s="69">
        <f t="shared" si="8"/>
        <v>-7.0819483058585578E-5</v>
      </c>
      <c r="CS29" s="69">
        <f t="shared" si="9"/>
        <v>1.4464492474402611E-6</v>
      </c>
      <c r="CT29" s="69">
        <f t="shared" si="10"/>
        <v>-7.5141329175375249E-5</v>
      </c>
      <c r="CU29" s="69">
        <f t="shared" si="11"/>
        <v>-3.0066195983243123E-5</v>
      </c>
      <c r="CV29" s="69">
        <f t="shared" si="12"/>
        <v>-5.370997902615747E-5</v>
      </c>
      <c r="CW29" s="69">
        <f t="shared" si="13"/>
        <v>-5.3467795691096611E-5</v>
      </c>
    </row>
    <row r="30" spans="1:101">
      <c r="A30" s="94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54"/>
      <c r="O30" s="54"/>
      <c r="P30" s="54"/>
      <c r="Q30" s="94"/>
      <c r="R30" s="94"/>
      <c r="T30" s="76"/>
      <c r="U30" s="76"/>
      <c r="V30" s="76"/>
      <c r="W30" s="76"/>
      <c r="X30" s="76"/>
      <c r="Z30" s="76"/>
      <c r="AA30" s="76"/>
      <c r="AB30" s="76"/>
      <c r="AC30" s="76"/>
      <c r="AD30" s="76"/>
      <c r="AE30" s="76"/>
      <c r="AF30" s="76"/>
      <c r="AG30" s="76"/>
      <c r="AH30" s="76"/>
      <c r="AJ30" s="76"/>
      <c r="AK30" s="76"/>
      <c r="AL30" s="76"/>
      <c r="AM30" s="76"/>
      <c r="AN30" s="76"/>
      <c r="AP30" s="76"/>
      <c r="AQ30" s="76"/>
      <c r="AR30" s="76"/>
      <c r="AS30" s="76"/>
      <c r="AT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D30" s="76"/>
      <c r="CE30" s="76"/>
      <c r="CF30" s="76"/>
      <c r="CG30" s="94"/>
      <c r="CH30" s="96" t="e">
        <f t="shared" si="14"/>
        <v>#DIV/0!</v>
      </c>
      <c r="CI30" s="69" t="str">
        <f t="shared" si="0"/>
        <v/>
      </c>
      <c r="CJ30" s="69" t="str">
        <f t="shared" si="15"/>
        <v/>
      </c>
      <c r="CK30" s="69" t="str">
        <f t="shared" si="1"/>
        <v/>
      </c>
      <c r="CL30" s="69" t="str">
        <f t="shared" si="2"/>
        <v/>
      </c>
      <c r="CM30" s="69" t="str">
        <f t="shared" si="3"/>
        <v/>
      </c>
      <c r="CN30" s="69" t="str">
        <f t="shared" si="4"/>
        <v/>
      </c>
      <c r="CO30" s="69" t="str">
        <f t="shared" si="5"/>
        <v/>
      </c>
      <c r="CP30" s="69" t="str">
        <f t="shared" si="6"/>
        <v/>
      </c>
      <c r="CQ30" s="69" t="str">
        <f t="shared" si="7"/>
        <v/>
      </c>
      <c r="CR30" s="69" t="str">
        <f t="shared" si="8"/>
        <v/>
      </c>
      <c r="CS30" s="69" t="str">
        <f t="shared" si="9"/>
        <v/>
      </c>
      <c r="CT30" s="69" t="str">
        <f t="shared" si="10"/>
        <v/>
      </c>
      <c r="CU30" s="69" t="str">
        <f t="shared" si="11"/>
        <v/>
      </c>
      <c r="CV30" s="69" t="str">
        <f t="shared" si="12"/>
        <v/>
      </c>
      <c r="CW30" s="69" t="str">
        <f t="shared" si="13"/>
        <v/>
      </c>
    </row>
    <row r="31" spans="1:101">
      <c r="A31" s="94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54"/>
      <c r="O31" s="54"/>
      <c r="P31" s="54"/>
      <c r="Q31" s="94"/>
      <c r="R31" s="94"/>
      <c r="T31" s="76"/>
      <c r="U31" s="76"/>
      <c r="V31" s="76"/>
      <c r="W31" s="76"/>
      <c r="X31" s="76"/>
      <c r="Z31" s="76"/>
      <c r="AA31" s="76"/>
      <c r="AB31" s="76"/>
      <c r="AC31" s="76"/>
      <c r="AD31" s="76"/>
      <c r="AE31" s="76"/>
      <c r="AF31" s="76"/>
      <c r="AG31" s="76"/>
      <c r="AH31" s="76"/>
      <c r="AJ31" s="76"/>
      <c r="AK31" s="76"/>
      <c r="AL31" s="76"/>
      <c r="AM31" s="76"/>
      <c r="AN31" s="76"/>
      <c r="AP31" s="76"/>
      <c r="AQ31" s="76"/>
      <c r="AR31" s="76"/>
      <c r="AS31" s="76"/>
      <c r="AT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D31" s="76"/>
      <c r="CE31" s="76"/>
      <c r="CF31" s="76"/>
      <c r="CG31" s="94"/>
      <c r="CH31" s="96" t="e">
        <f t="shared" si="14"/>
        <v>#DIV/0!</v>
      </c>
      <c r="CI31" s="69" t="str">
        <f t="shared" si="0"/>
        <v/>
      </c>
      <c r="CJ31" s="69" t="str">
        <f t="shared" si="15"/>
        <v/>
      </c>
      <c r="CK31" s="69" t="str">
        <f t="shared" si="1"/>
        <v/>
      </c>
      <c r="CL31" s="69" t="str">
        <f t="shared" si="2"/>
        <v/>
      </c>
      <c r="CM31" s="69" t="str">
        <f t="shared" si="3"/>
        <v/>
      </c>
      <c r="CN31" s="69" t="str">
        <f t="shared" si="4"/>
        <v/>
      </c>
      <c r="CO31" s="69" t="str">
        <f t="shared" si="5"/>
        <v/>
      </c>
      <c r="CP31" s="69" t="str">
        <f t="shared" si="6"/>
        <v/>
      </c>
      <c r="CQ31" s="69" t="str">
        <f t="shared" si="7"/>
        <v/>
      </c>
      <c r="CR31" s="69" t="str">
        <f t="shared" si="8"/>
        <v/>
      </c>
      <c r="CS31" s="69" t="str">
        <f t="shared" si="9"/>
        <v/>
      </c>
      <c r="CT31" s="69" t="str">
        <f t="shared" si="10"/>
        <v/>
      </c>
      <c r="CU31" s="69" t="str">
        <f t="shared" si="11"/>
        <v/>
      </c>
      <c r="CV31" s="69" t="str">
        <f t="shared" si="12"/>
        <v/>
      </c>
      <c r="CW31" s="69" t="str">
        <f t="shared" si="13"/>
        <v/>
      </c>
    </row>
    <row r="32" spans="1:101">
      <c r="A32" s="94" t="s">
        <v>196</v>
      </c>
      <c r="B32" s="76">
        <v>85842.795190000004</v>
      </c>
      <c r="C32" s="76">
        <v>1.172578728</v>
      </c>
      <c r="D32" s="76">
        <v>52964.956914000002</v>
      </c>
      <c r="E32" s="76">
        <v>1677.5571462</v>
      </c>
      <c r="F32" s="76">
        <v>1672.4214534</v>
      </c>
      <c r="G32" s="76">
        <v>14631.469206</v>
      </c>
      <c r="H32" s="76">
        <v>170160.57844000001</v>
      </c>
      <c r="I32" s="76">
        <v>28.533263037000001</v>
      </c>
      <c r="J32" s="76">
        <v>13.391166643</v>
      </c>
      <c r="K32" s="76">
        <v>5.8888099399999998E-2</v>
      </c>
      <c r="L32" s="76">
        <v>93.687641687999999</v>
      </c>
      <c r="M32" s="76">
        <v>9.5429749100000003E-2</v>
      </c>
      <c r="N32" s="54">
        <v>0.75507702499999996</v>
      </c>
      <c r="O32" s="54">
        <v>0.55382231719999997</v>
      </c>
      <c r="P32" s="54">
        <v>1.2039335372</v>
      </c>
      <c r="Q32" s="94"/>
      <c r="R32" s="94" t="s">
        <v>196</v>
      </c>
      <c r="S32" s="76">
        <v>0</v>
      </c>
      <c r="T32" s="76">
        <v>0</v>
      </c>
      <c r="U32" s="76">
        <v>0.75507649701916402</v>
      </c>
      <c r="V32" s="76">
        <v>963.93279242483004</v>
      </c>
      <c r="W32" s="76">
        <v>963.93279242483004</v>
      </c>
      <c r="X32" s="76">
        <v>121.032880895905</v>
      </c>
      <c r="Y32" s="76">
        <v>0</v>
      </c>
      <c r="Z32" s="76">
        <v>1030.4169637605501</v>
      </c>
      <c r="AA32" s="76">
        <v>0.55382388578491304</v>
      </c>
      <c r="AB32" s="76">
        <v>2326456.1810091701</v>
      </c>
      <c r="AC32" s="76">
        <v>5.8888180577387303E-2</v>
      </c>
      <c r="AD32" s="76">
        <v>85841.762370537297</v>
      </c>
      <c r="AE32" s="76">
        <v>2169.5944171091101</v>
      </c>
      <c r="AF32" s="76">
        <v>102690.45327709601</v>
      </c>
      <c r="AG32" s="76">
        <v>2450.16803709135</v>
      </c>
      <c r="AH32" s="76">
        <v>43.468690034599597</v>
      </c>
      <c r="AI32" s="76">
        <v>0</v>
      </c>
      <c r="AJ32" s="76">
        <v>2946.7331104587101</v>
      </c>
      <c r="AK32" s="76">
        <v>2946.7331104587101</v>
      </c>
      <c r="AL32" s="76">
        <v>0</v>
      </c>
      <c r="AM32" s="76">
        <v>614.851607387694</v>
      </c>
      <c r="AN32" s="76">
        <v>4.6359709298180504E-3</v>
      </c>
      <c r="AO32" s="76">
        <v>4.2856183366377998E-3</v>
      </c>
      <c r="AP32" s="76">
        <v>0</v>
      </c>
      <c r="AQ32" s="76">
        <v>489.44255673224097</v>
      </c>
      <c r="AR32" s="76">
        <v>1.20393101316205</v>
      </c>
      <c r="AS32" s="76">
        <v>1.1725765951817899</v>
      </c>
      <c r="AT32" s="76">
        <v>0</v>
      </c>
      <c r="AU32" s="76">
        <v>272846.70899673097</v>
      </c>
      <c r="AV32" s="76">
        <v>47667.908785008498</v>
      </c>
      <c r="AW32" s="76">
        <v>5296.4342454934804</v>
      </c>
      <c r="AX32" s="76">
        <v>52964.343030502001</v>
      </c>
      <c r="AY32" s="76">
        <v>0</v>
      </c>
      <c r="AZ32" s="76">
        <v>2670.4591848499499</v>
      </c>
      <c r="BA32" s="76">
        <v>10.776370372636199</v>
      </c>
      <c r="BB32" s="76">
        <v>93730.404789648994</v>
      </c>
      <c r="BC32" s="76">
        <v>14.539351875306499</v>
      </c>
      <c r="BD32" s="76">
        <v>38.098442991782299</v>
      </c>
      <c r="BE32" s="76">
        <v>92.082575931149506</v>
      </c>
      <c r="BF32" s="76">
        <v>21.539788167904</v>
      </c>
      <c r="BG32" s="76">
        <v>18.396110202990499</v>
      </c>
      <c r="BH32" s="76">
        <v>5.0712777091772798</v>
      </c>
      <c r="BI32" s="76">
        <v>1677.6528452901</v>
      </c>
      <c r="BJ32" s="76">
        <v>1672.5171472754701</v>
      </c>
      <c r="BK32" s="76">
        <v>5.1356980146276596</v>
      </c>
      <c r="BL32" s="76">
        <v>0</v>
      </c>
      <c r="BM32" s="76">
        <v>0</v>
      </c>
      <c r="BN32" s="76">
        <v>254.37912840600299</v>
      </c>
      <c r="BO32" s="76">
        <v>0</v>
      </c>
      <c r="BP32" s="76">
        <v>251.869297867028</v>
      </c>
      <c r="BQ32" s="76">
        <v>61.523001223234502</v>
      </c>
      <c r="BR32" s="76">
        <v>33.879685955896399</v>
      </c>
      <c r="BS32" s="76">
        <v>629.47082263959396</v>
      </c>
      <c r="BT32" s="76">
        <v>55611.168786242102</v>
      </c>
      <c r="BU32" s="76">
        <v>33.655921234037201</v>
      </c>
      <c r="BV32" s="76">
        <v>207.23537269873199</v>
      </c>
      <c r="BW32" s="76">
        <v>0</v>
      </c>
      <c r="BX32" s="76">
        <v>14631.027809957101</v>
      </c>
      <c r="BY32" s="76">
        <v>6284.6565485985202</v>
      </c>
      <c r="BZ32" s="76">
        <v>0</v>
      </c>
      <c r="CA32" s="76">
        <v>0</v>
      </c>
      <c r="CB32" s="76">
        <v>2102.43760393105</v>
      </c>
      <c r="CC32" s="76">
        <v>0</v>
      </c>
      <c r="CD32" s="76">
        <v>3364.6473429323401</v>
      </c>
      <c r="CE32" s="76">
        <v>170156.12309969799</v>
      </c>
      <c r="CF32" s="76">
        <v>1913.7273557168201</v>
      </c>
      <c r="CG32" s="94"/>
      <c r="CH32" s="96">
        <f t="shared" si="14"/>
        <v>1.603508025608132</v>
      </c>
      <c r="CI32" s="69">
        <f t="shared" si="0"/>
        <v>-1.2031521811717303E-5</v>
      </c>
      <c r="CJ32" s="69">
        <f t="shared" si="15"/>
        <v>-1.818912589077172E-6</v>
      </c>
      <c r="CK32" s="69">
        <f t="shared" si="1"/>
        <v>-1.1590370950322094E-5</v>
      </c>
      <c r="CL32" s="69">
        <f t="shared" si="2"/>
        <v>5.7046694544354181E-5</v>
      </c>
      <c r="CM32" s="69">
        <f t="shared" si="3"/>
        <v>5.721875623844061E-5</v>
      </c>
      <c r="CN32" s="69">
        <f t="shared" si="4"/>
        <v>-3.0167581716141576E-5</v>
      </c>
      <c r="CO32" s="69">
        <f t="shared" si="5"/>
        <v>-2.6183152072419774E-5</v>
      </c>
      <c r="CP32" s="69">
        <f t="shared" si="6"/>
        <v>32.782774552453652</v>
      </c>
      <c r="CQ32" s="69">
        <f t="shared" si="7"/>
        <v>75.947512582795213</v>
      </c>
      <c r="CR32" s="69">
        <f t="shared" si="8"/>
        <v>1.3785024161474514E-6</v>
      </c>
      <c r="CS32" s="69">
        <f t="shared" si="9"/>
        <v>30.452740803018241</v>
      </c>
      <c r="CT32" s="69">
        <f t="shared" si="10"/>
        <v>5127.8257733902074</v>
      </c>
      <c r="CU32" s="69">
        <f t="shared" si="11"/>
        <v>-6.992410290068241E-7</v>
      </c>
      <c r="CV32" s="69">
        <f t="shared" si="12"/>
        <v>2.8322891013135404E-6</v>
      </c>
      <c r="CW32" s="69">
        <f t="shared" si="13"/>
        <v>-2.0964927647504697E-6</v>
      </c>
    </row>
    <row r="33" spans="1:101">
      <c r="A33" s="94" t="s">
        <v>197</v>
      </c>
      <c r="B33" s="76">
        <v>1042.9327183</v>
      </c>
      <c r="C33" s="76">
        <v>1.1221649E-2</v>
      </c>
      <c r="D33" s="76">
        <v>733.56840268999997</v>
      </c>
      <c r="E33" s="76">
        <v>39.649285290999998</v>
      </c>
      <c r="F33" s="76">
        <v>39.632599663000001</v>
      </c>
      <c r="G33" s="76">
        <v>67.154997418999997</v>
      </c>
      <c r="H33" s="76">
        <v>6608.5454335000004</v>
      </c>
      <c r="I33" s="76">
        <v>1.121436707</v>
      </c>
      <c r="J33" s="76">
        <v>35.376587458000003</v>
      </c>
      <c r="K33" s="76">
        <v>1.913262E-4</v>
      </c>
      <c r="L33" s="76">
        <v>10.016322876</v>
      </c>
      <c r="M33" s="76">
        <v>0.68332555129999994</v>
      </c>
      <c r="N33" s="54">
        <v>0.84636581209999995</v>
      </c>
      <c r="O33" s="54">
        <v>0.13397714929999999</v>
      </c>
      <c r="P33" s="54">
        <v>2.7747413499999998E-2</v>
      </c>
      <c r="Q33" s="94"/>
      <c r="R33" s="94" t="s">
        <v>197</v>
      </c>
      <c r="S33" s="76">
        <v>0</v>
      </c>
      <c r="T33" s="76">
        <v>0</v>
      </c>
      <c r="U33" s="76">
        <v>0.84636982277495099</v>
      </c>
      <c r="V33" s="76">
        <v>1.1214346700532301</v>
      </c>
      <c r="W33" s="76">
        <v>1.1214346700532301</v>
      </c>
      <c r="X33" s="76">
        <v>3.3445090223532099E-2</v>
      </c>
      <c r="Y33" s="76">
        <v>0</v>
      </c>
      <c r="Z33" s="76">
        <v>36.233919866438001</v>
      </c>
      <c r="AA33" s="76">
        <v>0.13397685659796399</v>
      </c>
      <c r="AB33" s="76">
        <v>21725.2089915303</v>
      </c>
      <c r="AC33" s="76">
        <v>1.9132754333790701E-4</v>
      </c>
      <c r="AD33" s="76">
        <v>1042.9291056642201</v>
      </c>
      <c r="AE33" s="76">
        <v>2.8470611828624199</v>
      </c>
      <c r="AF33" s="76">
        <v>3353.5047907448502</v>
      </c>
      <c r="AG33" s="76">
        <v>5.06754050209656</v>
      </c>
      <c r="AH33" s="76">
        <v>1.2328695222072601E-2</v>
      </c>
      <c r="AI33" s="76">
        <v>0</v>
      </c>
      <c r="AJ33" s="76">
        <v>10.0163116949937</v>
      </c>
      <c r="AK33" s="76">
        <v>10.0163116949937</v>
      </c>
      <c r="AL33" s="76">
        <v>0</v>
      </c>
      <c r="AM33" s="76">
        <v>0.189194389833931</v>
      </c>
      <c r="AN33" s="76">
        <v>0</v>
      </c>
      <c r="AO33" s="76">
        <v>0</v>
      </c>
      <c r="AP33" s="76">
        <v>0</v>
      </c>
      <c r="AQ33" s="76">
        <v>0.68332187033997405</v>
      </c>
      <c r="AR33" s="76">
        <v>2.7747336961314099E-2</v>
      </c>
      <c r="AS33" s="76">
        <v>1.1221604082959901E-2</v>
      </c>
      <c r="AT33" s="76">
        <v>0</v>
      </c>
      <c r="AU33" s="76">
        <v>9961.7264636209802</v>
      </c>
      <c r="AV33" s="76">
        <v>660.20958971323398</v>
      </c>
      <c r="AW33" s="76">
        <v>73.356921839757106</v>
      </c>
      <c r="AX33" s="76">
        <v>733.56651155299096</v>
      </c>
      <c r="AY33" s="76">
        <v>0</v>
      </c>
      <c r="AZ33" s="76">
        <v>0.816364867324746</v>
      </c>
      <c r="BA33" s="76">
        <v>0.207493754030323</v>
      </c>
      <c r="BB33" s="76">
        <v>3649.1261232634401</v>
      </c>
      <c r="BC33" s="76">
        <v>0.279949903051747</v>
      </c>
      <c r="BD33" s="76">
        <v>0.733564348286183</v>
      </c>
      <c r="BE33" s="76">
        <v>1.7730066549821699</v>
      </c>
      <c r="BF33" s="76">
        <v>0.41474069136945602</v>
      </c>
      <c r="BG33" s="76">
        <v>0.77331817203767905</v>
      </c>
      <c r="BH33" s="76">
        <v>9.7644484118453806E-2</v>
      </c>
      <c r="BI33" s="76">
        <v>39.651695220792803</v>
      </c>
      <c r="BJ33" s="76">
        <v>39.635009590298502</v>
      </c>
      <c r="BK33" s="76">
        <v>1.6685630494331301E-2</v>
      </c>
      <c r="BL33" s="76">
        <v>0</v>
      </c>
      <c r="BM33" s="76">
        <v>0</v>
      </c>
      <c r="BN33" s="76">
        <v>9.7793829322023296</v>
      </c>
      <c r="BO33" s="76">
        <v>0</v>
      </c>
      <c r="BP33" s="76">
        <v>4.9536893718480801</v>
      </c>
      <c r="BQ33" s="76">
        <v>1.1845986456455999</v>
      </c>
      <c r="BR33" s="76">
        <v>0.67277765086503905</v>
      </c>
      <c r="BS33" s="76">
        <v>12.3803300715951</v>
      </c>
      <c r="BT33" s="76">
        <v>2842.1266759321102</v>
      </c>
      <c r="BU33" s="76">
        <v>0.64802283734849897</v>
      </c>
      <c r="BV33" s="76">
        <v>5.7364900729178698</v>
      </c>
      <c r="BW33" s="76">
        <v>0</v>
      </c>
      <c r="BX33" s="76">
        <v>67.154512235294902</v>
      </c>
      <c r="BY33" s="76">
        <v>12.9124534362688</v>
      </c>
      <c r="BZ33" s="76">
        <v>0</v>
      </c>
      <c r="CA33" s="76">
        <v>0</v>
      </c>
      <c r="CB33" s="76">
        <v>24.731532258665499</v>
      </c>
      <c r="CC33" s="76">
        <v>0</v>
      </c>
      <c r="CD33" s="76">
        <v>39.760599877504497</v>
      </c>
      <c r="CE33" s="76">
        <v>6608.5100356597604</v>
      </c>
      <c r="CF33" s="76">
        <v>4.90332018102273</v>
      </c>
      <c r="CG33" s="94"/>
      <c r="CH33" s="96">
        <f t="shared" si="14"/>
        <v>1.5074088425177752</v>
      </c>
      <c r="CI33" s="69">
        <f t="shared" si="0"/>
        <v>-3.4639202669389119E-6</v>
      </c>
      <c r="CJ33" s="69">
        <f t="shared" si="15"/>
        <v>-4.0027129791262049E-6</v>
      </c>
      <c r="CK33" s="69">
        <f t="shared" si="1"/>
        <v>-2.5779968194868793E-6</v>
      </c>
      <c r="CL33" s="69">
        <f t="shared" si="2"/>
        <v>6.0781166044162292E-5</v>
      </c>
      <c r="CM33" s="69">
        <f t="shared" si="3"/>
        <v>6.0806692444933146E-5</v>
      </c>
      <c r="CN33" s="69">
        <f t="shared" si="4"/>
        <v>-7.2248339474689745E-6</v>
      </c>
      <c r="CO33" s="69">
        <f t="shared" si="5"/>
        <v>-5.3563738944015796E-6</v>
      </c>
      <c r="CP33" s="69">
        <f t="shared" si="6"/>
        <v>-1.8163724775626377E-6</v>
      </c>
      <c r="CQ33" s="69">
        <f t="shared" si="7"/>
        <v>2.4234457590230962E-2</v>
      </c>
      <c r="CR33" s="69">
        <f t="shared" si="8"/>
        <v>7.0211915932222743E-6</v>
      </c>
      <c r="CS33" s="69">
        <f t="shared" si="9"/>
        <v>-1.1162785424146589E-6</v>
      </c>
      <c r="CT33" s="69">
        <f t="shared" si="10"/>
        <v>-5.3868321166904054E-6</v>
      </c>
      <c r="CU33" s="69">
        <f t="shared" si="11"/>
        <v>4.7387015090873853E-6</v>
      </c>
      <c r="CV33" s="69">
        <f t="shared" si="12"/>
        <v>-2.1847161066423616E-6</v>
      </c>
      <c r="CW33" s="69">
        <f t="shared" si="13"/>
        <v>-2.7584079467299539E-6</v>
      </c>
    </row>
    <row r="34" spans="1:101">
      <c r="A34" s="94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54"/>
      <c r="O34" s="54"/>
      <c r="P34" s="54"/>
      <c r="Q34" s="94"/>
      <c r="R34" s="94"/>
      <c r="T34" s="76"/>
      <c r="U34" s="76"/>
      <c r="V34" s="76"/>
      <c r="W34" s="76"/>
      <c r="X34" s="76"/>
      <c r="Z34" s="76"/>
      <c r="AA34" s="76"/>
      <c r="AB34" s="76"/>
      <c r="AC34" s="76"/>
      <c r="AD34" s="76"/>
      <c r="AE34" s="76"/>
      <c r="AF34" s="76"/>
      <c r="AG34" s="76"/>
      <c r="AH34" s="76"/>
      <c r="AJ34" s="76"/>
      <c r="AK34" s="76"/>
      <c r="AL34" s="76"/>
      <c r="AM34" s="76"/>
      <c r="AN34" s="76"/>
      <c r="AP34" s="76"/>
      <c r="AQ34" s="76"/>
      <c r="AR34" s="76"/>
      <c r="AS34" s="76"/>
      <c r="AT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D34" s="76"/>
      <c r="CE34" s="76"/>
      <c r="CF34" s="76"/>
      <c r="CG34" s="94"/>
      <c r="CH34" s="96" t="e">
        <f t="shared" si="14"/>
        <v>#DIV/0!</v>
      </c>
      <c r="CI34" s="69" t="str">
        <f t="shared" si="0"/>
        <v/>
      </c>
      <c r="CJ34" s="69" t="str">
        <f t="shared" si="15"/>
        <v/>
      </c>
      <c r="CK34" s="69" t="str">
        <f t="shared" si="1"/>
        <v/>
      </c>
      <c r="CL34" s="69" t="str">
        <f t="shared" si="2"/>
        <v/>
      </c>
      <c r="CM34" s="69" t="str">
        <f t="shared" si="3"/>
        <v/>
      </c>
      <c r="CN34" s="69" t="str">
        <f t="shared" si="4"/>
        <v/>
      </c>
      <c r="CO34" s="69" t="str">
        <f t="shared" si="5"/>
        <v/>
      </c>
      <c r="CP34" s="69" t="str">
        <f t="shared" si="6"/>
        <v/>
      </c>
      <c r="CQ34" s="69" t="str">
        <f t="shared" si="7"/>
        <v/>
      </c>
      <c r="CR34" s="69" t="str">
        <f t="shared" si="8"/>
        <v/>
      </c>
      <c r="CS34" s="69" t="str">
        <f t="shared" si="9"/>
        <v/>
      </c>
      <c r="CT34" s="69" t="str">
        <f t="shared" si="10"/>
        <v/>
      </c>
      <c r="CU34" s="69" t="str">
        <f t="shared" si="11"/>
        <v/>
      </c>
      <c r="CV34" s="69" t="str">
        <f t="shared" si="12"/>
        <v/>
      </c>
      <c r="CW34" s="69" t="str">
        <f t="shared" si="13"/>
        <v/>
      </c>
    </row>
    <row r="35" spans="1:101">
      <c r="A35" s="94" t="s">
        <v>199</v>
      </c>
      <c r="B35" s="76">
        <v>59887.850066999999</v>
      </c>
      <c r="C35" s="76">
        <v>3.4782641050000001</v>
      </c>
      <c r="D35" s="76">
        <v>47039.472045000002</v>
      </c>
      <c r="E35" s="76">
        <v>601.76797096999996</v>
      </c>
      <c r="F35" s="76">
        <v>589.60094175999996</v>
      </c>
      <c r="G35" s="76">
        <v>9402.4212320000006</v>
      </c>
      <c r="H35" s="76">
        <v>290231.49275999999</v>
      </c>
      <c r="I35" s="76">
        <v>67.667922196999996</v>
      </c>
      <c r="J35" s="76">
        <v>36.588232464000001</v>
      </c>
      <c r="K35" s="76">
        <v>0.13951229540000001</v>
      </c>
      <c r="L35" s="76">
        <v>401.11387611999999</v>
      </c>
      <c r="M35" s="76">
        <v>0.22634172590000001</v>
      </c>
      <c r="N35" s="54">
        <v>2.239813195</v>
      </c>
      <c r="O35" s="54">
        <v>1.313837138</v>
      </c>
      <c r="P35" s="54">
        <v>2.8540000120000002</v>
      </c>
      <c r="Q35" s="94"/>
      <c r="R35" s="94" t="s">
        <v>199</v>
      </c>
      <c r="S35" s="76">
        <v>0</v>
      </c>
      <c r="T35" s="76">
        <v>0</v>
      </c>
      <c r="U35" s="76">
        <v>2.2398148316656301</v>
      </c>
      <c r="V35" s="76">
        <v>1783.2082273878</v>
      </c>
      <c r="W35" s="76">
        <v>1783.2082273878</v>
      </c>
      <c r="X35" s="76">
        <v>70.843410760577896</v>
      </c>
      <c r="Y35" s="76">
        <v>0</v>
      </c>
      <c r="Z35" s="76">
        <v>1400.7905016858699</v>
      </c>
      <c r="AA35" s="76">
        <v>1.31383999882785</v>
      </c>
      <c r="AB35" s="76">
        <v>278544.13132362202</v>
      </c>
      <c r="AC35" s="76">
        <v>0.13951301654486101</v>
      </c>
      <c r="AD35" s="76">
        <v>59882.160344714597</v>
      </c>
      <c r="AE35" s="76">
        <v>2107.3657753173602</v>
      </c>
      <c r="AF35" s="76">
        <v>135238.609102357</v>
      </c>
      <c r="AG35" s="76">
        <v>3930.6952117022201</v>
      </c>
      <c r="AH35" s="76">
        <v>30.695745093230101</v>
      </c>
      <c r="AI35" s="76">
        <v>0</v>
      </c>
      <c r="AJ35" s="76">
        <v>3074.1637255170199</v>
      </c>
      <c r="AK35" s="76">
        <v>3074.1637255170199</v>
      </c>
      <c r="AL35" s="76">
        <v>0</v>
      </c>
      <c r="AM35" s="76">
        <v>73.281048157880605</v>
      </c>
      <c r="AN35" s="76">
        <v>0</v>
      </c>
      <c r="AO35" s="76">
        <v>0</v>
      </c>
      <c r="AP35" s="76">
        <v>0</v>
      </c>
      <c r="AQ35" s="76">
        <v>416.96414049731499</v>
      </c>
      <c r="AR35" s="76">
        <v>2.8539837407234301</v>
      </c>
      <c r="AS35" s="76">
        <v>3.47827407077938</v>
      </c>
      <c r="AT35" s="76">
        <v>0</v>
      </c>
      <c r="AU35" s="76">
        <v>425433.22711684997</v>
      </c>
      <c r="AV35" s="76">
        <v>42332.995505414998</v>
      </c>
      <c r="AW35" s="76">
        <v>4703.6625921526502</v>
      </c>
      <c r="AX35" s="76">
        <v>47036.658097567699</v>
      </c>
      <c r="AY35" s="76">
        <v>0</v>
      </c>
      <c r="AZ35" s="76">
        <v>254.33725762946901</v>
      </c>
      <c r="BA35" s="76">
        <v>0.77421373369268598</v>
      </c>
      <c r="BB35" s="76">
        <v>152025.11870879101</v>
      </c>
      <c r="BC35" s="76">
        <v>1.04456077115472</v>
      </c>
      <c r="BD35" s="76">
        <v>2.7371457782039998</v>
      </c>
      <c r="BE35" s="76">
        <v>6.6155503385748098</v>
      </c>
      <c r="BF35" s="76">
        <v>1.5474934802162701</v>
      </c>
      <c r="BG35" s="76">
        <v>27.7976361172197</v>
      </c>
      <c r="BH35" s="76">
        <v>0.36433812957665701</v>
      </c>
      <c r="BI35" s="76">
        <v>601.78205585014098</v>
      </c>
      <c r="BJ35" s="76">
        <v>589.61503481694501</v>
      </c>
      <c r="BK35" s="76">
        <v>12.1670210331961</v>
      </c>
      <c r="BL35" s="76">
        <v>0</v>
      </c>
      <c r="BM35" s="76">
        <v>0</v>
      </c>
      <c r="BN35" s="76">
        <v>326.64508415593201</v>
      </c>
      <c r="BO35" s="76">
        <v>0</v>
      </c>
      <c r="BP35" s="76">
        <v>24.6673077120983</v>
      </c>
      <c r="BQ35" s="76">
        <v>4.4200402523189899</v>
      </c>
      <c r="BR35" s="76">
        <v>3.7249775670893999</v>
      </c>
      <c r="BS35" s="76">
        <v>61.653776769898201</v>
      </c>
      <c r="BT35" s="76">
        <v>119481.997630532</v>
      </c>
      <c r="BU35" s="76">
        <v>2.4179502045337999</v>
      </c>
      <c r="BV35" s="76">
        <v>125.204959806434</v>
      </c>
      <c r="BW35" s="76">
        <v>0</v>
      </c>
      <c r="BX35" s="76">
        <v>9401.5439580151797</v>
      </c>
      <c r="BY35" s="76">
        <v>1504.99117398203</v>
      </c>
      <c r="BZ35" s="76">
        <v>0</v>
      </c>
      <c r="CA35" s="76">
        <v>0</v>
      </c>
      <c r="CB35" s="76">
        <v>2348.4632638775302</v>
      </c>
      <c r="CC35" s="76">
        <v>0</v>
      </c>
      <c r="CD35" s="76">
        <v>1261.7384644533699</v>
      </c>
      <c r="CE35" s="76">
        <v>290198.195269763</v>
      </c>
      <c r="CF35" s="76">
        <v>2352.27654596208</v>
      </c>
      <c r="CG35" s="94"/>
      <c r="CH35" s="96">
        <f t="shared" si="14"/>
        <v>1.4660092104341824</v>
      </c>
      <c r="CI35" s="69">
        <f t="shared" ref="CI35:CI63" si="16">IF(B35=0,"",(AD35-B35)/B35)</f>
        <v>-9.5006287235838635E-5</v>
      </c>
      <c r="CJ35" s="69">
        <f t="shared" si="15"/>
        <v>2.8651589066006632E-6</v>
      </c>
      <c r="CK35" s="69">
        <f t="shared" ref="CK35:CK63" si="17">IF(D35=0,"",(AX35-D35)/D35)</f>
        <v>-5.9820982463652004E-5</v>
      </c>
      <c r="CL35" s="69">
        <f t="shared" ref="CL35:CL63" si="18">IF(E35=0,"",(BI35-E35)/E35)</f>
        <v>2.340583218197753E-5</v>
      </c>
      <c r="CM35" s="69">
        <f t="shared" ref="CM35:CM63" si="19">IF(F35=0,"",(BJ35-F35)/F35)</f>
        <v>2.390270426466537E-5</v>
      </c>
      <c r="CN35" s="69">
        <f t="shared" ref="CN35:CN63" si="20">IF(G35=0,"",(BX35-G35)/G35)</f>
        <v>-9.3302986876958417E-5</v>
      </c>
      <c r="CO35" s="69">
        <f t="shared" ref="CO35:CO63" si="21">IF(H35=0,"",(CE35-H35)/H35)</f>
        <v>-1.1472735064118025E-4</v>
      </c>
      <c r="CP35" s="69">
        <f t="shared" ref="CP35:CP63" si="22">IF(I35=0,"",(W35-I35)/I35)</f>
        <v>25.352341988518411</v>
      </c>
      <c r="CQ35" s="69">
        <f t="shared" ref="CQ35:CQ55" si="23">IF(J35=0,"",(Z35-J35)/J35)</f>
        <v>37.285273907782781</v>
      </c>
      <c r="CR35" s="69">
        <f t="shared" ref="CR35:CR63" si="24">IF(K35=0,"",(AC35-K35)/K35)</f>
        <v>5.1690416169110968E-6</v>
      </c>
      <c r="CS35" s="69">
        <f t="shared" ref="CS35:CS63" si="25">IF(L35=0,"",(AK35-L35)/L35)</f>
        <v>6.6640672600349831</v>
      </c>
      <c r="CT35" s="69">
        <f t="shared" ref="CT35:CT63" si="26">IF(M35=0,"",(AQ35-M35)/M35)</f>
        <v>1841.1885705755103</v>
      </c>
      <c r="CU35" s="69">
        <f t="shared" ref="CU35:CU55" si="27">IF(N35=0,"",(U35-N35)/N35)</f>
        <v>7.3071523722925884E-7</v>
      </c>
      <c r="CV35" s="69">
        <f t="shared" ref="CV35:CV55" si="28">IF(O35=0,"",(AA35-O35)/O35)</f>
        <v>2.177460026973813E-6</v>
      </c>
      <c r="CW35" s="69">
        <f t="shared" ref="CW35:CW55" si="29">IF(P35=0,"",(AR35-P35)/P35)</f>
        <v>-5.7012181155212593E-6</v>
      </c>
    </row>
    <row r="36" spans="1:101">
      <c r="A36" s="94" t="s">
        <v>200</v>
      </c>
      <c r="B36" s="76">
        <v>1512.1408859999999</v>
      </c>
      <c r="C36" s="76">
        <v>3.7088502000000002E-2</v>
      </c>
      <c r="D36" s="76">
        <v>2324.4730201000002</v>
      </c>
      <c r="E36" s="76">
        <v>104.73399852999999</v>
      </c>
      <c r="F36" s="76">
        <v>103.28683064000001</v>
      </c>
      <c r="G36" s="76">
        <v>871.87147477999997</v>
      </c>
      <c r="H36" s="76">
        <v>29859.429423000001</v>
      </c>
      <c r="I36" s="76">
        <v>7.9360758396</v>
      </c>
      <c r="J36" s="76">
        <v>139.56729965</v>
      </c>
      <c r="K36" s="76">
        <v>1.6593880700000001E-2</v>
      </c>
      <c r="L36" s="76">
        <v>105.83835535999999</v>
      </c>
      <c r="M36" s="76">
        <v>0.2492958072</v>
      </c>
      <c r="N36" s="54">
        <v>0.3806376722</v>
      </c>
      <c r="O36" s="54">
        <v>0.18929632129999999</v>
      </c>
      <c r="P36" s="54">
        <v>0.33836852020000002</v>
      </c>
      <c r="Q36" s="94"/>
      <c r="R36" s="94" t="s">
        <v>200</v>
      </c>
      <c r="S36" s="76">
        <v>0</v>
      </c>
      <c r="T36" s="76">
        <v>0</v>
      </c>
      <c r="U36" s="76">
        <v>0.38063731468431999</v>
      </c>
      <c r="V36" s="76">
        <v>7.9360588479368799</v>
      </c>
      <c r="W36" s="76">
        <v>7.9360588479368799</v>
      </c>
      <c r="X36" s="76">
        <v>8.7878260579684397</v>
      </c>
      <c r="Y36" s="76">
        <v>0</v>
      </c>
      <c r="Z36" s="76">
        <v>139.582192615022</v>
      </c>
      <c r="AA36" s="76">
        <v>0.18929651805668901</v>
      </c>
      <c r="AB36" s="76">
        <v>51675.216805370597</v>
      </c>
      <c r="AC36" s="76">
        <v>1.6593746669302301E-2</v>
      </c>
      <c r="AD36" s="76">
        <v>1512.13980052447</v>
      </c>
      <c r="AE36" s="76">
        <v>85.703451769511702</v>
      </c>
      <c r="AF36" s="76">
        <v>7079.4309609103702</v>
      </c>
      <c r="AG36" s="76">
        <v>147.08664371361101</v>
      </c>
      <c r="AH36" s="76">
        <v>3.8795861093503499</v>
      </c>
      <c r="AI36" s="76">
        <v>0</v>
      </c>
      <c r="AJ36" s="76">
        <v>105.838160516983</v>
      </c>
      <c r="AK36" s="76">
        <v>105.838160516983</v>
      </c>
      <c r="AL36" s="76">
        <v>0</v>
      </c>
      <c r="AM36" s="76">
        <v>6.3932641605303004</v>
      </c>
      <c r="AN36" s="76">
        <v>0</v>
      </c>
      <c r="AO36" s="76">
        <v>0</v>
      </c>
      <c r="AP36" s="76">
        <v>0</v>
      </c>
      <c r="AQ36" s="76">
        <v>0.249300220829418</v>
      </c>
      <c r="AR36" s="76">
        <v>0.33836840631074599</v>
      </c>
      <c r="AS36" s="76">
        <v>3.7088071451798703E-2</v>
      </c>
      <c r="AT36" s="76">
        <v>0</v>
      </c>
      <c r="AU36" s="76">
        <v>36937.987808760001</v>
      </c>
      <c r="AV36" s="76">
        <v>2092.0223353895799</v>
      </c>
      <c r="AW36" s="76">
        <v>232.446703440753</v>
      </c>
      <c r="AX36" s="76">
        <v>2324.4690388303302</v>
      </c>
      <c r="AY36" s="76">
        <v>0</v>
      </c>
      <c r="AZ36" s="76">
        <v>137.49719307272301</v>
      </c>
      <c r="BA36" s="76">
        <v>0.29326987120708498</v>
      </c>
      <c r="BB36" s="76">
        <v>19402.172350958299</v>
      </c>
      <c r="BC36" s="76">
        <v>0.39567605529191902</v>
      </c>
      <c r="BD36" s="76">
        <v>1.0368208506589001</v>
      </c>
      <c r="BE36" s="76">
        <v>2.5059577276079201</v>
      </c>
      <c r="BF36" s="76">
        <v>0.586186831291302</v>
      </c>
      <c r="BG36" s="76">
        <v>3.75906065763873</v>
      </c>
      <c r="BH36" s="76">
        <v>0.13801110614758799</v>
      </c>
      <c r="BI36" s="76">
        <v>104.73981211064</v>
      </c>
      <c r="BJ36" s="76">
        <v>103.29265139072101</v>
      </c>
      <c r="BK36" s="76">
        <v>1.4471607199193</v>
      </c>
      <c r="BL36" s="76">
        <v>0</v>
      </c>
      <c r="BM36" s="76">
        <v>0</v>
      </c>
      <c r="BN36" s="76">
        <v>44.874083384204901</v>
      </c>
      <c r="BO36" s="76">
        <v>0</v>
      </c>
      <c r="BP36" s="76">
        <v>7.6632669568500198</v>
      </c>
      <c r="BQ36" s="76">
        <v>1.6743056308250199</v>
      </c>
      <c r="BR36" s="76">
        <v>1.0808873966665999</v>
      </c>
      <c r="BS36" s="76">
        <v>19.152703681277799</v>
      </c>
      <c r="BT36" s="76">
        <v>7844.4375491582496</v>
      </c>
      <c r="BU36" s="76">
        <v>0.91591836512398095</v>
      </c>
      <c r="BV36" s="76">
        <v>19.216502875929301</v>
      </c>
      <c r="BW36" s="76">
        <v>0</v>
      </c>
      <c r="BX36" s="76">
        <v>871.86715630568301</v>
      </c>
      <c r="BY36" s="76">
        <v>2292.3549326318798</v>
      </c>
      <c r="BZ36" s="76">
        <v>0</v>
      </c>
      <c r="CA36" s="76">
        <v>0</v>
      </c>
      <c r="CB36" s="76">
        <v>500.77810349143402</v>
      </c>
      <c r="CC36" s="76">
        <v>0</v>
      </c>
      <c r="CD36" s="76">
        <v>1113.2792413526499</v>
      </c>
      <c r="CE36" s="76">
        <v>29859.057035973899</v>
      </c>
      <c r="CF36" s="76">
        <v>309.31310582897697</v>
      </c>
      <c r="CG36" s="94"/>
      <c r="CH36" s="96">
        <f t="shared" si="14"/>
        <v>1.2370781757862439</v>
      </c>
      <c r="CI36" s="69">
        <f t="shared" si="16"/>
        <v>-7.1784020914462504E-7</v>
      </c>
      <c r="CJ36" s="69">
        <f t="shared" si="15"/>
        <v>-1.1608670560474716E-5</v>
      </c>
      <c r="CK36" s="69">
        <f t="shared" si="17"/>
        <v>-1.7127622629277565E-6</v>
      </c>
      <c r="CL36" s="69">
        <f t="shared" si="18"/>
        <v>5.5508055852021797E-5</v>
      </c>
      <c r="CM36" s="69">
        <f t="shared" si="19"/>
        <v>5.6355206999117261E-5</v>
      </c>
      <c r="CN36" s="69">
        <f t="shared" si="20"/>
        <v>-4.9531088490423469E-6</v>
      </c>
      <c r="CO36" s="69">
        <f t="shared" si="21"/>
        <v>-1.2471337641003015E-5</v>
      </c>
      <c r="CP36" s="69">
        <f t="shared" si="22"/>
        <v>-2.1410661217845706E-6</v>
      </c>
      <c r="CQ36" s="69">
        <f t="shared" si="23"/>
        <v>1.0670812618247695E-4</v>
      </c>
      <c r="CR36" s="69">
        <f t="shared" si="24"/>
        <v>-8.0771159033451768E-6</v>
      </c>
      <c r="CS36" s="69">
        <f t="shared" si="25"/>
        <v>-1.8409490239730271E-6</v>
      </c>
      <c r="CT36" s="69">
        <f t="shared" si="26"/>
        <v>1.7704386879069059E-5</v>
      </c>
      <c r="CU36" s="69">
        <f t="shared" si="27"/>
        <v>-9.3925458806723627E-7</v>
      </c>
      <c r="CV36" s="69">
        <f t="shared" si="28"/>
        <v>1.0394110549725582E-6</v>
      </c>
      <c r="CW36" s="69">
        <f t="shared" si="29"/>
        <v>-3.3658347992962881E-7</v>
      </c>
    </row>
    <row r="37" spans="1:101">
      <c r="A37" s="94" t="s">
        <v>201</v>
      </c>
      <c r="B37" s="76">
        <v>50663.980894</v>
      </c>
      <c r="C37" s="76">
        <v>0.96466037010000005</v>
      </c>
      <c r="D37" s="76">
        <v>54477.133117999998</v>
      </c>
      <c r="E37" s="76">
        <v>1245.8959417000001</v>
      </c>
      <c r="F37" s="76">
        <v>1211.7370091</v>
      </c>
      <c r="G37" s="76">
        <v>65.577913121999998</v>
      </c>
      <c r="H37" s="76">
        <v>152207.80648</v>
      </c>
      <c r="I37" s="76">
        <v>378.93642093</v>
      </c>
      <c r="J37" s="76">
        <v>802.81533185000001</v>
      </c>
      <c r="K37" s="76">
        <v>0.12666770590000001</v>
      </c>
      <c r="L37" s="76">
        <v>2733.0551295</v>
      </c>
      <c r="M37" s="76">
        <v>309.69100470000001</v>
      </c>
      <c r="N37" s="54">
        <v>285.15465037000001</v>
      </c>
      <c r="O37" s="54">
        <v>66.704004233000006</v>
      </c>
      <c r="P37" s="54">
        <v>12.394976925</v>
      </c>
      <c r="Q37" s="94"/>
      <c r="R37" s="94" t="s">
        <v>201</v>
      </c>
      <c r="S37" s="76">
        <v>0</v>
      </c>
      <c r="T37" s="76">
        <v>0</v>
      </c>
      <c r="U37" s="76">
        <v>285.15362857706901</v>
      </c>
      <c r="V37" s="76">
        <v>378.93706907297297</v>
      </c>
      <c r="W37" s="76">
        <v>378.93706907297297</v>
      </c>
      <c r="X37" s="76">
        <v>331.32743609041199</v>
      </c>
      <c r="Y37" s="76">
        <v>0</v>
      </c>
      <c r="Z37" s="76">
        <v>1631.00699375316</v>
      </c>
      <c r="AA37" s="76">
        <v>66.703991000189603</v>
      </c>
      <c r="AB37" s="76">
        <v>418625.53792232799</v>
      </c>
      <c r="AC37" s="76">
        <v>0.12666822095338401</v>
      </c>
      <c r="AD37" s="76">
        <v>50663.777756867603</v>
      </c>
      <c r="AE37" s="76">
        <v>385.39064082207</v>
      </c>
      <c r="AF37" s="76">
        <v>50622.7930370424</v>
      </c>
      <c r="AG37" s="76">
        <v>507.36858746712898</v>
      </c>
      <c r="AH37" s="76">
        <v>146.03310355756199</v>
      </c>
      <c r="AI37" s="76">
        <v>0</v>
      </c>
      <c r="AJ37" s="76">
        <v>2733.0657008408698</v>
      </c>
      <c r="AK37" s="76">
        <v>2733.0657008408698</v>
      </c>
      <c r="AL37" s="76">
        <v>0</v>
      </c>
      <c r="AM37" s="76">
        <v>56.3590163101832</v>
      </c>
      <c r="AN37" s="76">
        <v>0</v>
      </c>
      <c r="AO37" s="76">
        <v>0</v>
      </c>
      <c r="AP37" s="76">
        <v>0</v>
      </c>
      <c r="AQ37" s="76">
        <v>1760.9973881189501</v>
      </c>
      <c r="AR37" s="76">
        <v>12.3949457478295</v>
      </c>
      <c r="AS37" s="76">
        <v>0.96466405940023103</v>
      </c>
      <c r="AT37" s="76">
        <v>0</v>
      </c>
      <c r="AU37" s="76">
        <v>202820.78524281099</v>
      </c>
      <c r="AV37" s="76">
        <v>49029.225066798899</v>
      </c>
      <c r="AW37" s="76">
        <v>5447.6946978162096</v>
      </c>
      <c r="AX37" s="76">
        <v>54476.919764615101</v>
      </c>
      <c r="AY37" s="76">
        <v>0</v>
      </c>
      <c r="AZ37" s="76">
        <v>526.32930291938499</v>
      </c>
      <c r="BA37" s="76">
        <v>6.0710129649961004</v>
      </c>
      <c r="BB37" s="76">
        <v>84522.956430731298</v>
      </c>
      <c r="BC37" s="76">
        <v>8.1909567545208493</v>
      </c>
      <c r="BD37" s="76">
        <v>21.46334558078</v>
      </c>
      <c r="BE37" s="76">
        <v>51.8760109813323</v>
      </c>
      <c r="BF37" s="76">
        <v>12.1347608048523</v>
      </c>
      <c r="BG37" s="76">
        <v>25.566938698391098</v>
      </c>
      <c r="BH37" s="76">
        <v>2.8569786495587999</v>
      </c>
      <c r="BI37" s="76">
        <v>1245.97179337939</v>
      </c>
      <c r="BJ37" s="76">
        <v>1211.8128451892901</v>
      </c>
      <c r="BK37" s="76">
        <v>34.158948190104603</v>
      </c>
      <c r="BL37" s="76">
        <v>0</v>
      </c>
      <c r="BM37" s="76">
        <v>0</v>
      </c>
      <c r="BN37" s="76">
        <v>320.38262723005801</v>
      </c>
      <c r="BO37" s="76">
        <v>0</v>
      </c>
      <c r="BP37" s="76">
        <v>145.668478183611</v>
      </c>
      <c r="BQ37" s="76">
        <v>34.659874213969502</v>
      </c>
      <c r="BR37" s="76">
        <v>19.827927780441598</v>
      </c>
      <c r="BS37" s="76">
        <v>364.05762393723398</v>
      </c>
      <c r="BT37" s="76">
        <v>47548.218956094403</v>
      </c>
      <c r="BU37" s="76">
        <v>18.960538275765099</v>
      </c>
      <c r="BV37" s="76">
        <v>180.095771133781</v>
      </c>
      <c r="BW37" s="76">
        <v>0</v>
      </c>
      <c r="BX37" s="76">
        <v>65.577808539603197</v>
      </c>
      <c r="BY37" s="76">
        <v>6384.3727556848298</v>
      </c>
      <c r="BZ37" s="76">
        <v>0</v>
      </c>
      <c r="CA37" s="76">
        <v>0</v>
      </c>
      <c r="CB37" s="76">
        <v>4351.0046053571696</v>
      </c>
      <c r="CC37" s="76">
        <v>0</v>
      </c>
      <c r="CD37" s="76">
        <v>2744.8152352263901</v>
      </c>
      <c r="CE37" s="76">
        <v>152207.355364341</v>
      </c>
      <c r="CF37" s="76">
        <v>4550.7211701008</v>
      </c>
      <c r="CG37" s="94"/>
      <c r="CH37" s="96">
        <f t="shared" si="14"/>
        <v>1.332529461255771</v>
      </c>
      <c r="CI37" s="69">
        <f t="shared" si="16"/>
        <v>-4.0094980460061751E-6</v>
      </c>
      <c r="CJ37" s="69">
        <f t="shared" si="15"/>
        <v>3.8244550572733539E-6</v>
      </c>
      <c r="CK37" s="69">
        <f t="shared" si="17"/>
        <v>-3.9163842274007397E-6</v>
      </c>
      <c r="CL37" s="69">
        <f t="shared" si="18"/>
        <v>6.0881231611022504E-5</v>
      </c>
      <c r="CM37" s="69">
        <f t="shared" si="19"/>
        <v>6.2584610951516939E-5</v>
      </c>
      <c r="CN37" s="69">
        <f t="shared" si="20"/>
        <v>-1.5947808007670279E-6</v>
      </c>
      <c r="CO37" s="69">
        <f t="shared" si="21"/>
        <v>-2.9638142052903998E-6</v>
      </c>
      <c r="CP37" s="69">
        <f t="shared" si="22"/>
        <v>1.7104267026820547E-6</v>
      </c>
      <c r="CQ37" s="69">
        <f t="shared" si="23"/>
        <v>1.0316091746711951</v>
      </c>
      <c r="CR37" s="69">
        <f t="shared" si="24"/>
        <v>4.0661775654543857E-6</v>
      </c>
      <c r="CS37" s="69">
        <f t="shared" si="25"/>
        <v>3.867957420861769E-6</v>
      </c>
      <c r="CT37" s="69">
        <f t="shared" si="26"/>
        <v>4.6863046113491142</v>
      </c>
      <c r="CU37" s="69">
        <f t="shared" si="27"/>
        <v>-3.583293941280567E-6</v>
      </c>
      <c r="CV37" s="69">
        <f t="shared" si="28"/>
        <v>-1.9838105006071051E-7</v>
      </c>
      <c r="CW37" s="69">
        <f t="shared" si="29"/>
        <v>-2.5153068609189793E-6</v>
      </c>
    </row>
    <row r="38" spans="1:101">
      <c r="A38" s="94" t="s">
        <v>202</v>
      </c>
      <c r="B38" s="76">
        <v>18.880627039</v>
      </c>
      <c r="C38" s="76"/>
      <c r="D38" s="76">
        <v>14.069965054000001</v>
      </c>
      <c r="E38" s="76">
        <v>0.26540456400000001</v>
      </c>
      <c r="F38" s="76">
        <v>0.264635915</v>
      </c>
      <c r="G38" s="76">
        <v>6.8478313999999997E-3</v>
      </c>
      <c r="H38" s="76">
        <v>26.258453973999998</v>
      </c>
      <c r="I38" s="76">
        <v>3.6441848300000003E-2</v>
      </c>
      <c r="J38" s="76">
        <v>0.56381833800000003</v>
      </c>
      <c r="K38" s="76">
        <v>8.8137600000000008E-6</v>
      </c>
      <c r="L38" s="76">
        <v>0.23199231870000001</v>
      </c>
      <c r="M38" s="76">
        <v>2.0700762800000001E-2</v>
      </c>
      <c r="N38" s="54">
        <v>2.4894510000000002E-2</v>
      </c>
      <c r="O38" s="54">
        <v>3.9117843000000003E-3</v>
      </c>
      <c r="P38" s="54">
        <v>8.0842499999999999E-4</v>
      </c>
      <c r="Q38" s="94"/>
      <c r="R38" s="94" t="s">
        <v>202</v>
      </c>
      <c r="S38" s="76">
        <v>0</v>
      </c>
      <c r="T38" s="76">
        <v>0</v>
      </c>
      <c r="U38" s="76">
        <v>2.4894265699752401E-2</v>
      </c>
      <c r="V38" s="76">
        <v>3.6442047602109597E-2</v>
      </c>
      <c r="W38" s="76">
        <v>3.6442047602109597E-2</v>
      </c>
      <c r="X38" s="76">
        <v>2.100132839498E-4</v>
      </c>
      <c r="Y38" s="76">
        <v>0</v>
      </c>
      <c r="Z38" s="76">
        <v>0.56823347784983103</v>
      </c>
      <c r="AA38" s="76">
        <v>3.9122876163076E-3</v>
      </c>
      <c r="AB38" s="76">
        <v>92.3060519038563</v>
      </c>
      <c r="AC38" s="76">
        <v>8.8146526893632402E-6</v>
      </c>
      <c r="AD38" s="76">
        <v>18.880608475669099</v>
      </c>
      <c r="AE38" s="76">
        <v>1.7849656481423299E-2</v>
      </c>
      <c r="AF38" s="76">
        <v>14.902723875725499</v>
      </c>
      <c r="AG38" s="76">
        <v>8.2758388597694594E-3</v>
      </c>
      <c r="AH38" s="76">
        <v>0</v>
      </c>
      <c r="AI38" s="76">
        <v>0</v>
      </c>
      <c r="AJ38" s="76">
        <v>0.23199271482002001</v>
      </c>
      <c r="AK38" s="76">
        <v>0.23199271482002001</v>
      </c>
      <c r="AL38" s="76">
        <v>0</v>
      </c>
      <c r="AM38" s="76">
        <v>7.1649609715768899E-3</v>
      </c>
      <c r="AN38" s="76">
        <v>0</v>
      </c>
      <c r="AO38" s="76">
        <v>0</v>
      </c>
      <c r="AP38" s="76">
        <v>0</v>
      </c>
      <c r="AQ38" s="76">
        <v>2.0700968299740399E-2</v>
      </c>
      <c r="AR38" s="76">
        <v>8.0848072608673998E-4</v>
      </c>
      <c r="AS38" s="76">
        <v>0</v>
      </c>
      <c r="AT38" s="76">
        <v>0</v>
      </c>
      <c r="AU38" s="76">
        <v>41.1614865766078</v>
      </c>
      <c r="AV38" s="76">
        <v>12.662970419484401</v>
      </c>
      <c r="AW38" s="76">
        <v>1.4069981668568099</v>
      </c>
      <c r="AX38" s="76">
        <v>14.069968586341201</v>
      </c>
      <c r="AY38" s="76">
        <v>0</v>
      </c>
      <c r="AZ38" s="76">
        <v>2.5256787705925599E-2</v>
      </c>
      <c r="BA38" s="76">
        <v>1.91941786956353E-3</v>
      </c>
      <c r="BB38" s="76">
        <v>13.8250815985714</v>
      </c>
      <c r="BC38" s="76">
        <v>2.5896612047156798E-3</v>
      </c>
      <c r="BD38" s="76">
        <v>6.7858353037142201E-3</v>
      </c>
      <c r="BE38" s="76">
        <v>1.64010923901961E-2</v>
      </c>
      <c r="BF38" s="76">
        <v>3.8365227599662802E-3</v>
      </c>
      <c r="BG38" s="76">
        <v>1.40170968435324E-3</v>
      </c>
      <c r="BH38" s="76">
        <v>9.0326724978918296E-4</v>
      </c>
      <c r="BI38" s="76">
        <v>0.265423625059937</v>
      </c>
      <c r="BJ38" s="76">
        <v>0.26465496155690299</v>
      </c>
      <c r="BK38" s="76">
        <v>7.6866350303411105E-4</v>
      </c>
      <c r="BL38" s="76">
        <v>0</v>
      </c>
      <c r="BM38" s="76">
        <v>0</v>
      </c>
      <c r="BN38" s="76">
        <v>2.3471208187966001E-2</v>
      </c>
      <c r="BO38" s="76">
        <v>0</v>
      </c>
      <c r="BP38" s="76">
        <v>4.4396391033802197E-2</v>
      </c>
      <c r="BQ38" s="76">
        <v>1.0958085726726E-2</v>
      </c>
      <c r="BR38" s="76">
        <v>5.9430601255532197E-3</v>
      </c>
      <c r="BS38" s="76">
        <v>0.110954854853199</v>
      </c>
      <c r="BT38" s="76">
        <v>11.260673833539901</v>
      </c>
      <c r="BU38" s="76">
        <v>5.9945534813736698E-3</v>
      </c>
      <c r="BV38" s="76">
        <v>2.90993016859846E-2</v>
      </c>
      <c r="BW38" s="76">
        <v>0</v>
      </c>
      <c r="BX38" s="76">
        <v>6.8475982296885502E-3</v>
      </c>
      <c r="BY38" s="76">
        <v>1.0158533184014299E-3</v>
      </c>
      <c r="BZ38" s="76">
        <v>0</v>
      </c>
      <c r="CA38" s="76">
        <v>0</v>
      </c>
      <c r="CB38" s="76">
        <v>0.11939488608696</v>
      </c>
      <c r="CC38" s="76">
        <v>0</v>
      </c>
      <c r="CD38" s="76">
        <v>0.14685443218307201</v>
      </c>
      <c r="CE38" s="76">
        <v>26.2583963579646</v>
      </c>
      <c r="CF38" s="76">
        <v>2.3544760034061401E-2</v>
      </c>
      <c r="CG38" s="94"/>
      <c r="CH38" s="96">
        <f t="shared" si="14"/>
        <v>1.567555231305009</v>
      </c>
      <c r="CI38" s="69">
        <f t="shared" si="16"/>
        <v>-9.8319461861857919E-7</v>
      </c>
      <c r="CJ38" s="69" t="str">
        <f t="shared" si="15"/>
        <v/>
      </c>
      <c r="CK38" s="69">
        <f t="shared" si="17"/>
        <v>2.5105543520744174E-7</v>
      </c>
      <c r="CL38" s="69">
        <f t="shared" si="18"/>
        <v>7.181888528859926E-5</v>
      </c>
      <c r="CM38" s="69">
        <f t="shared" si="19"/>
        <v>7.1972683310920699E-5</v>
      </c>
      <c r="CN38" s="69">
        <f t="shared" si="20"/>
        <v>-3.4050241285072523E-5</v>
      </c>
      <c r="CO38" s="69">
        <f t="shared" si="21"/>
        <v>-2.1941899342480521E-6</v>
      </c>
      <c r="CP38" s="69">
        <f t="shared" si="22"/>
        <v>5.4690450372580099E-6</v>
      </c>
      <c r="CQ38" s="69">
        <f t="shared" si="23"/>
        <v>7.8307844074255624E-3</v>
      </c>
      <c r="CR38" s="69">
        <f t="shared" si="24"/>
        <v>1.0128360237167819E-4</v>
      </c>
      <c r="CS38" s="69">
        <f t="shared" si="25"/>
        <v>1.7074704120690827E-6</v>
      </c>
      <c r="CT38" s="69">
        <f t="shared" si="26"/>
        <v>9.927157872560065E-6</v>
      </c>
      <c r="CU38" s="69">
        <f t="shared" si="27"/>
        <v>-9.8134186051874827E-6</v>
      </c>
      <c r="CV38" s="69">
        <f t="shared" si="28"/>
        <v>1.2866668226049489E-4</v>
      </c>
      <c r="CW38" s="69">
        <f t="shared" si="29"/>
        <v>6.8931671756803078E-5</v>
      </c>
    </row>
    <row r="39" spans="1:101">
      <c r="A39" s="94" t="s">
        <v>331</v>
      </c>
      <c r="B39" s="76">
        <v>57145.991266999998</v>
      </c>
      <c r="C39" s="76">
        <v>0.24136057799999999</v>
      </c>
      <c r="D39" s="76">
        <v>51004.114688000001</v>
      </c>
      <c r="E39" s="76">
        <v>1107.8629579999999</v>
      </c>
      <c r="F39" s="76">
        <v>1098.7056623999999</v>
      </c>
      <c r="G39" s="76">
        <v>1952.5871913000001</v>
      </c>
      <c r="H39" s="76">
        <v>119022.06014</v>
      </c>
      <c r="I39" s="76">
        <v>68.525445834999999</v>
      </c>
      <c r="J39" s="76">
        <v>2535.4392895000001</v>
      </c>
      <c r="K39" s="76">
        <v>4.3811642E-3</v>
      </c>
      <c r="L39" s="76">
        <v>591.33707229000004</v>
      </c>
      <c r="M39" s="76">
        <v>48.564049134000001</v>
      </c>
      <c r="N39" s="54">
        <v>53.238951090999997</v>
      </c>
      <c r="O39" s="54">
        <v>9.5857421886999994</v>
      </c>
      <c r="P39" s="54">
        <v>1.635326361</v>
      </c>
      <c r="Q39" s="94"/>
      <c r="R39" s="94" t="s">
        <v>331</v>
      </c>
      <c r="S39" s="76">
        <v>0</v>
      </c>
      <c r="T39" s="76">
        <v>0</v>
      </c>
      <c r="U39" s="76">
        <v>53.238820076758003</v>
      </c>
      <c r="V39" s="76">
        <v>68.525698835838696</v>
      </c>
      <c r="W39" s="76">
        <v>68.525698835838696</v>
      </c>
      <c r="X39" s="76">
        <v>21.2320532102698</v>
      </c>
      <c r="Y39" s="76">
        <v>0</v>
      </c>
      <c r="Z39" s="76">
        <v>2539.47019522355</v>
      </c>
      <c r="AA39" s="76">
        <v>9.5857408050570498</v>
      </c>
      <c r="AB39" s="76">
        <v>447970.63335752301</v>
      </c>
      <c r="AC39" s="76">
        <v>4.3811719374412103E-3</v>
      </c>
      <c r="AD39" s="76">
        <v>57145.771531672202</v>
      </c>
      <c r="AE39" s="76">
        <v>204.066948772492</v>
      </c>
      <c r="AF39" s="76">
        <v>74429.454960757605</v>
      </c>
      <c r="AG39" s="76">
        <v>271.436246872249</v>
      </c>
      <c r="AH39" s="76">
        <v>9.0954770539968806</v>
      </c>
      <c r="AI39" s="76">
        <v>0</v>
      </c>
      <c r="AJ39" s="76">
        <v>591.23342756259501</v>
      </c>
      <c r="AK39" s="76">
        <v>591.23342756259501</v>
      </c>
      <c r="AL39" s="76">
        <v>0</v>
      </c>
      <c r="AM39" s="76">
        <v>28.729466819659098</v>
      </c>
      <c r="AN39" s="76">
        <v>1.79841298493063E-3</v>
      </c>
      <c r="AO39" s="76">
        <v>0</v>
      </c>
      <c r="AP39" s="76">
        <v>0</v>
      </c>
      <c r="AQ39" s="76">
        <v>48.564175986579599</v>
      </c>
      <c r="AR39" s="76">
        <v>1.6353247971634299</v>
      </c>
      <c r="AS39" s="76">
        <v>0.24136098293071401</v>
      </c>
      <c r="AT39" s="76">
        <v>0</v>
      </c>
      <c r="AU39" s="76">
        <v>193441.91736999599</v>
      </c>
      <c r="AV39" s="76">
        <v>45903.463352002</v>
      </c>
      <c r="AW39" s="76">
        <v>5100.3849663989204</v>
      </c>
      <c r="AX39" s="76">
        <v>51003.848318400902</v>
      </c>
      <c r="AY39" s="76">
        <v>0</v>
      </c>
      <c r="AZ39" s="76">
        <v>111.23904715599301</v>
      </c>
      <c r="BA39" s="76">
        <v>7.3369124532482299</v>
      </c>
      <c r="BB39" s="76">
        <v>62571.7914693497</v>
      </c>
      <c r="BC39" s="76">
        <v>9.8988955078622194</v>
      </c>
      <c r="BD39" s="76">
        <v>25.938755578410099</v>
      </c>
      <c r="BE39" s="76">
        <v>62.692969927853603</v>
      </c>
      <c r="BF39" s="76">
        <v>14.665016899750301</v>
      </c>
      <c r="BG39" s="76">
        <v>10.272746665233599</v>
      </c>
      <c r="BH39" s="76">
        <v>3.4526949258420201</v>
      </c>
      <c r="BI39" s="76">
        <v>1107.93547120686</v>
      </c>
      <c r="BJ39" s="76">
        <v>1098.7781914847501</v>
      </c>
      <c r="BK39" s="76">
        <v>9.1572797221074005</v>
      </c>
      <c r="BL39" s="76">
        <v>0</v>
      </c>
      <c r="BM39" s="76">
        <v>0</v>
      </c>
      <c r="BN39" s="76">
        <v>146.96138402001799</v>
      </c>
      <c r="BO39" s="76">
        <v>0</v>
      </c>
      <c r="BP39" s="76">
        <v>170.922670266593</v>
      </c>
      <c r="BQ39" s="76">
        <v>41.8869469842424</v>
      </c>
      <c r="BR39" s="76">
        <v>22.9566651804207</v>
      </c>
      <c r="BS39" s="76">
        <v>427.16892497781498</v>
      </c>
      <c r="BT39" s="76">
        <v>50864.762707928698</v>
      </c>
      <c r="BU39" s="76">
        <v>22.914108354414999</v>
      </c>
      <c r="BV39" s="76">
        <v>131.709499743051</v>
      </c>
      <c r="BW39" s="76">
        <v>0</v>
      </c>
      <c r="BX39" s="76">
        <v>1952.57275041046</v>
      </c>
      <c r="BY39" s="76">
        <v>537.13606089848201</v>
      </c>
      <c r="BZ39" s="76">
        <v>0</v>
      </c>
      <c r="CA39" s="76">
        <v>0</v>
      </c>
      <c r="CB39" s="76">
        <v>702.91438955839499</v>
      </c>
      <c r="CC39" s="76">
        <v>0</v>
      </c>
      <c r="CD39" s="76">
        <v>784.92943989882599</v>
      </c>
      <c r="CE39" s="76">
        <v>119020.83435771</v>
      </c>
      <c r="CF39" s="76">
        <v>347.58447762284402</v>
      </c>
      <c r="CG39" s="94"/>
      <c r="CH39" s="96">
        <f t="shared" si="14"/>
        <v>1.6252777794232047</v>
      </c>
      <c r="CI39" s="69">
        <f t="shared" si="16"/>
        <v>-3.8451573404081681E-6</v>
      </c>
      <c r="CJ39" s="69">
        <f t="shared" si="15"/>
        <v>1.6777002995711312E-6</v>
      </c>
      <c r="CK39" s="69">
        <f t="shared" si="17"/>
        <v>-5.2225119625933275E-6</v>
      </c>
      <c r="CL39" s="69">
        <f t="shared" si="18"/>
        <v>6.5453228069833362E-5</v>
      </c>
      <c r="CM39" s="69">
        <f t="shared" si="19"/>
        <v>6.6013207387797195E-5</v>
      </c>
      <c r="CN39" s="69">
        <f t="shared" si="20"/>
        <v>-7.3957719298918636E-6</v>
      </c>
      <c r="CO39" s="69">
        <f t="shared" si="21"/>
        <v>-1.0298782331253201E-5</v>
      </c>
      <c r="CP39" s="69">
        <f t="shared" si="22"/>
        <v>3.6920713993768131E-6</v>
      </c>
      <c r="CQ39" s="69">
        <f t="shared" si="23"/>
        <v>1.5898253767081373E-3</v>
      </c>
      <c r="CR39" s="69">
        <f t="shared" si="24"/>
        <v>1.7660696694070625E-6</v>
      </c>
      <c r="CS39" s="69">
        <f t="shared" si="25"/>
        <v>-1.7527182424679309E-4</v>
      </c>
      <c r="CT39" s="69">
        <f t="shared" si="26"/>
        <v>2.6120676067982565E-6</v>
      </c>
      <c r="CU39" s="69">
        <f t="shared" si="27"/>
        <v>-2.4608719613947769E-6</v>
      </c>
      <c r="CV39" s="69">
        <f t="shared" si="28"/>
        <v>-1.4434385176554073E-7</v>
      </c>
      <c r="CW39" s="69">
        <f t="shared" si="29"/>
        <v>-9.5628408329539853E-7</v>
      </c>
    </row>
    <row r="40" spans="1:101">
      <c r="A40" s="94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54"/>
      <c r="O40" s="54"/>
      <c r="P40" s="54"/>
      <c r="Q40" s="94"/>
      <c r="R40" s="94"/>
      <c r="T40" s="76"/>
      <c r="U40" s="76"/>
      <c r="V40" s="76"/>
      <c r="W40" s="76"/>
      <c r="X40" s="76"/>
      <c r="Z40" s="76"/>
      <c r="AA40" s="76"/>
      <c r="AB40" s="76"/>
      <c r="AC40" s="76"/>
      <c r="AD40" s="76"/>
      <c r="AE40" s="76"/>
      <c r="AF40" s="76"/>
      <c r="AG40" s="76"/>
      <c r="AH40" s="76"/>
      <c r="AJ40" s="76"/>
      <c r="AK40" s="76"/>
      <c r="AL40" s="76"/>
      <c r="AM40" s="76"/>
      <c r="AN40" s="76"/>
      <c r="AP40" s="76"/>
      <c r="AQ40" s="76"/>
      <c r="AR40" s="76"/>
      <c r="AS40" s="76"/>
      <c r="AT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D40" s="76"/>
      <c r="CE40" s="76"/>
      <c r="CF40" s="76"/>
      <c r="CG40" s="94"/>
      <c r="CH40" s="96" t="e">
        <f t="shared" si="14"/>
        <v>#DIV/0!</v>
      </c>
      <c r="CI40" s="69" t="str">
        <f t="shared" si="16"/>
        <v/>
      </c>
      <c r="CJ40" s="69" t="str">
        <f t="shared" si="15"/>
        <v/>
      </c>
      <c r="CK40" s="69" t="str">
        <f t="shared" si="17"/>
        <v/>
      </c>
      <c r="CL40" s="69" t="str">
        <f t="shared" si="18"/>
        <v/>
      </c>
      <c r="CM40" s="69" t="str">
        <f t="shared" si="19"/>
        <v/>
      </c>
      <c r="CN40" s="69" t="str">
        <f t="shared" si="20"/>
        <v/>
      </c>
      <c r="CO40" s="69" t="str">
        <f t="shared" si="21"/>
        <v/>
      </c>
      <c r="CP40" s="69" t="str">
        <f t="shared" si="22"/>
        <v/>
      </c>
      <c r="CQ40" s="69" t="str">
        <f t="shared" si="23"/>
        <v/>
      </c>
      <c r="CR40" s="69" t="str">
        <f t="shared" si="24"/>
        <v/>
      </c>
      <c r="CS40" s="69" t="str">
        <f t="shared" si="25"/>
        <v/>
      </c>
      <c r="CT40" s="69" t="str">
        <f t="shared" si="26"/>
        <v/>
      </c>
      <c r="CU40" s="69" t="str">
        <f t="shared" si="27"/>
        <v/>
      </c>
      <c r="CV40" s="69" t="str">
        <f t="shared" si="28"/>
        <v/>
      </c>
      <c r="CW40" s="69" t="str">
        <f t="shared" si="29"/>
        <v/>
      </c>
    </row>
    <row r="41" spans="1:101">
      <c r="A41" s="94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54"/>
      <c r="O41" s="54"/>
      <c r="P41" s="54"/>
      <c r="Q41" s="94"/>
      <c r="R41" s="94"/>
      <c r="T41" s="76"/>
      <c r="U41" s="76"/>
      <c r="V41" s="76"/>
      <c r="W41" s="76"/>
      <c r="X41" s="76"/>
      <c r="Z41" s="76"/>
      <c r="AA41" s="76"/>
      <c r="AB41" s="76"/>
      <c r="AC41" s="76"/>
      <c r="AD41" s="76"/>
      <c r="AE41" s="76"/>
      <c r="AF41" s="76"/>
      <c r="AG41" s="76"/>
      <c r="AH41" s="76"/>
      <c r="AJ41" s="76"/>
      <c r="AK41" s="76"/>
      <c r="AL41" s="76"/>
      <c r="AM41" s="76"/>
      <c r="AN41" s="76"/>
      <c r="AP41" s="76"/>
      <c r="AQ41" s="76"/>
      <c r="AR41" s="76"/>
      <c r="AS41" s="76"/>
      <c r="AT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D41" s="76"/>
      <c r="CE41" s="76"/>
      <c r="CF41" s="76"/>
      <c r="CG41" s="94"/>
      <c r="CH41" s="96" t="e">
        <f t="shared" si="14"/>
        <v>#DIV/0!</v>
      </c>
      <c r="CI41" s="69" t="str">
        <f t="shared" si="16"/>
        <v/>
      </c>
      <c r="CJ41" s="69" t="str">
        <f t="shared" si="15"/>
        <v/>
      </c>
      <c r="CK41" s="69" t="str">
        <f t="shared" si="17"/>
        <v/>
      </c>
      <c r="CL41" s="69" t="str">
        <f t="shared" si="18"/>
        <v/>
      </c>
      <c r="CM41" s="69" t="str">
        <f t="shared" si="19"/>
        <v/>
      </c>
      <c r="CN41" s="69" t="str">
        <f t="shared" si="20"/>
        <v/>
      </c>
      <c r="CO41" s="69" t="str">
        <f t="shared" si="21"/>
        <v/>
      </c>
      <c r="CP41" s="69" t="str">
        <f t="shared" si="22"/>
        <v/>
      </c>
      <c r="CQ41" s="69" t="str">
        <f t="shared" si="23"/>
        <v/>
      </c>
      <c r="CR41" s="69" t="str">
        <f t="shared" si="24"/>
        <v/>
      </c>
      <c r="CS41" s="69" t="str">
        <f t="shared" si="25"/>
        <v/>
      </c>
      <c r="CT41" s="69" t="str">
        <f t="shared" si="26"/>
        <v/>
      </c>
      <c r="CU41" s="69" t="str">
        <f t="shared" si="27"/>
        <v/>
      </c>
      <c r="CV41" s="69" t="str">
        <f t="shared" si="28"/>
        <v/>
      </c>
      <c r="CW41" s="69" t="str">
        <f t="shared" si="29"/>
        <v/>
      </c>
    </row>
    <row r="42" spans="1:101">
      <c r="A42" s="94" t="s">
        <v>206</v>
      </c>
      <c r="B42" s="76">
        <v>201.15275409</v>
      </c>
      <c r="C42" s="76"/>
      <c r="D42" s="76">
        <v>179.22551254999999</v>
      </c>
      <c r="E42" s="76">
        <v>5.4895599859999997</v>
      </c>
      <c r="F42" s="76">
        <v>5.4359028970000001</v>
      </c>
      <c r="G42" s="76">
        <v>8.3653751680999999</v>
      </c>
      <c r="H42" s="76">
        <v>1677.8726489000001</v>
      </c>
      <c r="I42" s="76">
        <v>0.4110359126</v>
      </c>
      <c r="J42" s="76">
        <v>19.337839745</v>
      </c>
      <c r="K42" s="76">
        <v>6.1525550000000005E-4</v>
      </c>
      <c r="L42" s="76">
        <v>10.159500781</v>
      </c>
      <c r="M42" s="76">
        <v>0.1014886004</v>
      </c>
      <c r="N42" s="54">
        <v>0.1016257553</v>
      </c>
      <c r="O42" s="54">
        <v>2.67987378E-2</v>
      </c>
      <c r="P42" s="54">
        <v>1.5960040799999999E-2</v>
      </c>
      <c r="Q42" s="94"/>
      <c r="R42" s="94" t="s">
        <v>206</v>
      </c>
      <c r="S42" s="76">
        <v>0</v>
      </c>
      <c r="T42" s="76">
        <v>0</v>
      </c>
      <c r="U42" s="76">
        <v>0.101625497750733</v>
      </c>
      <c r="V42" s="76">
        <v>0.41103505240056898</v>
      </c>
      <c r="W42" s="76">
        <v>0.41103505240056898</v>
      </c>
      <c r="X42" s="76">
        <v>1.1792931053639699</v>
      </c>
      <c r="Y42" s="76">
        <v>0</v>
      </c>
      <c r="Z42" s="76">
        <v>19.338204380296801</v>
      </c>
      <c r="AA42" s="76">
        <v>2.6798404295741301E-2</v>
      </c>
      <c r="AB42" s="76">
        <v>2717.3044910661101</v>
      </c>
      <c r="AC42" s="76">
        <v>6.1523578301999899E-4</v>
      </c>
      <c r="AD42" s="76">
        <v>201.152744148106</v>
      </c>
      <c r="AE42" s="76">
        <v>7.7812617086827904</v>
      </c>
      <c r="AF42" s="76">
        <v>421.39172402063701</v>
      </c>
      <c r="AG42" s="76">
        <v>14.703268977611399</v>
      </c>
      <c r="AH42" s="76">
        <v>0.52052162032277804</v>
      </c>
      <c r="AI42" s="76">
        <v>0</v>
      </c>
      <c r="AJ42" s="76">
        <v>10.159488209448799</v>
      </c>
      <c r="AK42" s="76">
        <v>10.159488209448799</v>
      </c>
      <c r="AL42" s="76">
        <v>0</v>
      </c>
      <c r="AM42" s="76">
        <v>0.26582025664751802</v>
      </c>
      <c r="AN42" s="76">
        <v>0</v>
      </c>
      <c r="AO42" s="76">
        <v>0</v>
      </c>
      <c r="AP42" s="76">
        <v>0</v>
      </c>
      <c r="AQ42" s="76">
        <v>0.10148879206679901</v>
      </c>
      <c r="AR42" s="76">
        <v>1.59596940925559E-2</v>
      </c>
      <c r="AS42" s="76">
        <v>0</v>
      </c>
      <c r="AT42" s="76">
        <v>0</v>
      </c>
      <c r="AU42" s="76">
        <v>2099.24699603719</v>
      </c>
      <c r="AV42" s="76">
        <v>161.302759340156</v>
      </c>
      <c r="AW42" s="76">
        <v>17.922534953289599</v>
      </c>
      <c r="AX42" s="76">
        <v>179.22529429344499</v>
      </c>
      <c r="AY42" s="76">
        <v>0</v>
      </c>
      <c r="AZ42" s="76">
        <v>5.7718469026918502</v>
      </c>
      <c r="BA42" s="76">
        <v>1.35210124726489E-2</v>
      </c>
      <c r="BB42" s="76">
        <v>1053.45928009722</v>
      </c>
      <c r="BC42" s="76">
        <v>1.82424777746545E-2</v>
      </c>
      <c r="BD42" s="76">
        <v>4.7802164056945103E-2</v>
      </c>
      <c r="BE42" s="76">
        <v>0.115535152366937</v>
      </c>
      <c r="BF42" s="76">
        <v>2.70258456654375E-2</v>
      </c>
      <c r="BG42" s="76">
        <v>0.21131855575213301</v>
      </c>
      <c r="BH42" s="76">
        <v>6.36294449312985E-3</v>
      </c>
      <c r="BI42" s="76">
        <v>5.4898649430931803</v>
      </c>
      <c r="BJ42" s="76">
        <v>5.4362079778655801</v>
      </c>
      <c r="BK42" s="76">
        <v>5.3656965227599301E-2</v>
      </c>
      <c r="BL42" s="76">
        <v>0</v>
      </c>
      <c r="BM42" s="76">
        <v>0</v>
      </c>
      <c r="BN42" s="76">
        <v>2.5115990453986701</v>
      </c>
      <c r="BO42" s="76">
        <v>0</v>
      </c>
      <c r="BP42" s="76">
        <v>0.36274585183837799</v>
      </c>
      <c r="BQ42" s="76">
        <v>7.7192739959324394E-2</v>
      </c>
      <c r="BR42" s="76">
        <v>5.1687223333719098E-2</v>
      </c>
      <c r="BS42" s="76">
        <v>0.90660863770895395</v>
      </c>
      <c r="BT42" s="76">
        <v>462.47398739525801</v>
      </c>
      <c r="BU42" s="76">
        <v>4.2228025595661203E-2</v>
      </c>
      <c r="BV42" s="76">
        <v>1.04433830144898</v>
      </c>
      <c r="BW42" s="76">
        <v>0</v>
      </c>
      <c r="BX42" s="76">
        <v>8.3653629299426306</v>
      </c>
      <c r="BY42" s="76">
        <v>99.176479548411805</v>
      </c>
      <c r="BZ42" s="76">
        <v>0</v>
      </c>
      <c r="CA42" s="76">
        <v>0</v>
      </c>
      <c r="CB42" s="76">
        <v>29.815605823394499</v>
      </c>
      <c r="CC42" s="76">
        <v>0</v>
      </c>
      <c r="CD42" s="76">
        <v>50.661706928904501</v>
      </c>
      <c r="CE42" s="76">
        <v>1677.8664185364601</v>
      </c>
      <c r="CF42" s="76">
        <v>22.845058720753698</v>
      </c>
      <c r="CG42" s="94"/>
      <c r="CH42" s="96">
        <f t="shared" si="14"/>
        <v>1.2511407182630692</v>
      </c>
      <c r="CI42" s="69">
        <f t="shared" si="16"/>
        <v>-4.9424597996143206E-8</v>
      </c>
      <c r="CJ42" s="69" t="str">
        <f t="shared" si="15"/>
        <v/>
      </c>
      <c r="CK42" s="69">
        <f t="shared" si="17"/>
        <v>-1.2177761519338837E-6</v>
      </c>
      <c r="CL42" s="69">
        <f t="shared" si="18"/>
        <v>5.5552192517852008E-5</v>
      </c>
      <c r="CM42" s="69">
        <f t="shared" si="19"/>
        <v>5.6123310397685654E-5</v>
      </c>
      <c r="CN42" s="69">
        <f t="shared" si="20"/>
        <v>-1.4629537974519359E-6</v>
      </c>
      <c r="CO42" s="69">
        <f t="shared" si="21"/>
        <v>-3.7132517441553644E-6</v>
      </c>
      <c r="CP42" s="69">
        <f t="shared" si="22"/>
        <v>-2.0927597921492933E-6</v>
      </c>
      <c r="CQ42" s="69">
        <f t="shared" si="23"/>
        <v>1.8856051224412336E-5</v>
      </c>
      <c r="CR42" s="69">
        <f t="shared" si="24"/>
        <v>-3.2046816324372267E-5</v>
      </c>
      <c r="CS42" s="69">
        <f t="shared" si="25"/>
        <v>-1.2374182031115103E-6</v>
      </c>
      <c r="CT42" s="69">
        <f t="shared" si="26"/>
        <v>1.8885549534242157E-6</v>
      </c>
      <c r="CU42" s="69">
        <f t="shared" si="27"/>
        <v>-2.534291294920433E-6</v>
      </c>
      <c r="CV42" s="69">
        <f t="shared" si="28"/>
        <v>-1.2444774869171763E-5</v>
      </c>
      <c r="CW42" s="69">
        <f t="shared" si="29"/>
        <v>-2.1723468532619358E-5</v>
      </c>
    </row>
    <row r="43" spans="1:101">
      <c r="A43" s="94" t="s">
        <v>207</v>
      </c>
      <c r="B43" s="76">
        <v>1070.7053149999999</v>
      </c>
      <c r="C43" s="76"/>
      <c r="D43" s="76">
        <v>734.03352199000005</v>
      </c>
      <c r="E43" s="76">
        <v>10.65892925</v>
      </c>
      <c r="F43" s="76">
        <v>10.636098077</v>
      </c>
      <c r="G43" s="76">
        <v>1.1353970817000001</v>
      </c>
      <c r="H43" s="76">
        <v>2481.4680750000002</v>
      </c>
      <c r="I43" s="76">
        <v>1.2467628427999999</v>
      </c>
      <c r="J43" s="76">
        <v>11.951772071000001</v>
      </c>
      <c r="K43" s="76">
        <v>2.6179509999999998E-4</v>
      </c>
      <c r="L43" s="76">
        <v>8.3533420861999996</v>
      </c>
      <c r="M43" s="76">
        <v>0.95126114959999997</v>
      </c>
      <c r="N43" s="54">
        <v>0.95911640769999995</v>
      </c>
      <c r="O43" s="54">
        <v>0.19554890580000001</v>
      </c>
      <c r="P43" s="54">
        <v>3.4838234199999998E-2</v>
      </c>
      <c r="Q43" s="94"/>
      <c r="R43" s="94" t="s">
        <v>207</v>
      </c>
      <c r="S43" s="76">
        <v>0</v>
      </c>
      <c r="T43" s="76">
        <v>0</v>
      </c>
      <c r="U43" s="76">
        <v>0.95912517795128804</v>
      </c>
      <c r="V43" s="76">
        <v>1.24676660906944</v>
      </c>
      <c r="W43" s="76">
        <v>1.24676660906944</v>
      </c>
      <c r="X43" s="76">
        <v>1.3689581762396799E-2</v>
      </c>
      <c r="Y43" s="76">
        <v>0</v>
      </c>
      <c r="Z43" s="76">
        <v>12.043799446989199</v>
      </c>
      <c r="AA43" s="76">
        <v>0.19555049948565201</v>
      </c>
      <c r="AB43" s="76">
        <v>8694.0485305311704</v>
      </c>
      <c r="AC43" s="76">
        <v>2.6179729532564998E-4</v>
      </c>
      <c r="AD43" s="76">
        <v>1070.70420958459</v>
      </c>
      <c r="AE43" s="76">
        <v>0.52231276415648298</v>
      </c>
      <c r="AF43" s="76">
        <v>1314.94805596827</v>
      </c>
      <c r="AG43" s="76">
        <v>0.310867083718811</v>
      </c>
      <c r="AH43" s="76">
        <v>3.7408287544954898E-3</v>
      </c>
      <c r="AI43" s="76">
        <v>0</v>
      </c>
      <c r="AJ43" s="76">
        <v>8.3532405146557505</v>
      </c>
      <c r="AK43" s="76">
        <v>8.3532405146557505</v>
      </c>
      <c r="AL43" s="76">
        <v>0</v>
      </c>
      <c r="AM43" s="76">
        <v>0.18754006010014401</v>
      </c>
      <c r="AN43" s="76">
        <v>0</v>
      </c>
      <c r="AO43" s="76">
        <v>0</v>
      </c>
      <c r="AP43" s="76">
        <v>0</v>
      </c>
      <c r="AQ43" s="76">
        <v>0.95126592781952202</v>
      </c>
      <c r="AR43" s="76">
        <v>3.4837149927474102E-2</v>
      </c>
      <c r="AS43" s="76">
        <v>0</v>
      </c>
      <c r="AT43" s="76">
        <v>0</v>
      </c>
      <c r="AU43" s="76">
        <v>3796.4078428324901</v>
      </c>
      <c r="AV43" s="76">
        <v>660.62933144176702</v>
      </c>
      <c r="AW43" s="76">
        <v>73.403069719627197</v>
      </c>
      <c r="AX43" s="76">
        <v>734.03240116139398</v>
      </c>
      <c r="AY43" s="76">
        <v>0</v>
      </c>
      <c r="AZ43" s="76">
        <v>0.709135420871155</v>
      </c>
      <c r="BA43" s="76">
        <v>6.7132169733847002E-2</v>
      </c>
      <c r="BB43" s="76">
        <v>1337.8331391306001</v>
      </c>
      <c r="BC43" s="76">
        <v>9.0573784398992704E-2</v>
      </c>
      <c r="BD43" s="76">
        <v>0.23734106053340701</v>
      </c>
      <c r="BE43" s="76">
        <v>0.57363663971516099</v>
      </c>
      <c r="BF43" s="76">
        <v>0.13418344097400201</v>
      </c>
      <c r="BG43" s="76">
        <v>0.126878939246129</v>
      </c>
      <c r="BH43" s="76">
        <v>3.1591925120014103E-2</v>
      </c>
      <c r="BI43" s="76">
        <v>10.659654737335799</v>
      </c>
      <c r="BJ43" s="76">
        <v>10.636823648307599</v>
      </c>
      <c r="BK43" s="76">
        <v>2.2831089028147501E-2</v>
      </c>
      <c r="BL43" s="76">
        <v>0</v>
      </c>
      <c r="BM43" s="76">
        <v>0</v>
      </c>
      <c r="BN43" s="76">
        <v>1.7276905891301</v>
      </c>
      <c r="BO43" s="76">
        <v>0</v>
      </c>
      <c r="BP43" s="76">
        <v>1.5720982005875299</v>
      </c>
      <c r="BQ43" s="76">
        <v>0.383263078975071</v>
      </c>
      <c r="BR43" s="76">
        <v>0.21165720861786699</v>
      </c>
      <c r="BS43" s="76">
        <v>3.9289642620854499</v>
      </c>
      <c r="BT43" s="76">
        <v>1098.0548475251401</v>
      </c>
      <c r="BU43" s="76">
        <v>0.20966406631502901</v>
      </c>
      <c r="BV43" s="76">
        <v>1.3421482828750499</v>
      </c>
      <c r="BW43" s="76">
        <v>0</v>
      </c>
      <c r="BX43" s="76">
        <v>1.13539705324051</v>
      </c>
      <c r="BY43" s="76">
        <v>1.29645324041219</v>
      </c>
      <c r="BZ43" s="76">
        <v>0</v>
      </c>
      <c r="CA43" s="76">
        <v>0</v>
      </c>
      <c r="CB43" s="76">
        <v>8.8265439509601595</v>
      </c>
      <c r="CC43" s="76">
        <v>0</v>
      </c>
      <c r="CD43" s="76">
        <v>11.584345261039299</v>
      </c>
      <c r="CE43" s="76">
        <v>2481.4657144904199</v>
      </c>
      <c r="CF43" s="76">
        <v>1.8398725217869001</v>
      </c>
      <c r="CG43" s="94"/>
      <c r="CH43" s="96">
        <f t="shared" si="14"/>
        <v>1.5299054186658789</v>
      </c>
      <c r="CI43" s="69">
        <f t="shared" si="16"/>
        <v>-1.0324179720153529E-6</v>
      </c>
      <c r="CJ43" s="69" t="str">
        <f t="shared" si="15"/>
        <v/>
      </c>
      <c r="CK43" s="69">
        <f t="shared" si="17"/>
        <v>-1.5269447136934691E-6</v>
      </c>
      <c r="CL43" s="69">
        <f t="shared" si="18"/>
        <v>6.8063810049152676E-5</v>
      </c>
      <c r="CM43" s="69">
        <f t="shared" si="19"/>
        <v>6.8217809044892781E-5</v>
      </c>
      <c r="CN43" s="69">
        <f t="shared" si="20"/>
        <v>-2.506567134669375E-8</v>
      </c>
      <c r="CO43" s="69">
        <f t="shared" si="21"/>
        <v>-9.5125526863165348E-7</v>
      </c>
      <c r="CP43" s="69">
        <f t="shared" si="22"/>
        <v>3.02083869586549E-6</v>
      </c>
      <c r="CQ43" s="69">
        <f t="shared" si="23"/>
        <v>7.6998938268322287E-3</v>
      </c>
      <c r="CR43" s="69">
        <f t="shared" si="24"/>
        <v>8.3856636354156233E-6</v>
      </c>
      <c r="CS43" s="69">
        <f t="shared" si="25"/>
        <v>-1.2159390002352214E-5</v>
      </c>
      <c r="CT43" s="69">
        <f t="shared" si="26"/>
        <v>5.0230365489639506E-6</v>
      </c>
      <c r="CU43" s="69">
        <f t="shared" si="27"/>
        <v>9.1440947289434251E-6</v>
      </c>
      <c r="CV43" s="69">
        <f t="shared" si="28"/>
        <v>8.1498060318043212E-6</v>
      </c>
      <c r="CW43" s="69">
        <f t="shared" si="29"/>
        <v>-3.112306208378672E-5</v>
      </c>
    </row>
    <row r="44" spans="1:101">
      <c r="A44" s="94" t="s">
        <v>208</v>
      </c>
      <c r="B44" s="76">
        <v>168956.67449999999</v>
      </c>
      <c r="C44" s="76">
        <v>24.774557946000002</v>
      </c>
      <c r="D44" s="76">
        <v>257530.09161</v>
      </c>
      <c r="E44" s="76">
        <v>3695.4548212999998</v>
      </c>
      <c r="F44" s="76">
        <v>3653.1475491000001</v>
      </c>
      <c r="G44" s="76">
        <v>24353.213409</v>
      </c>
      <c r="H44" s="76">
        <v>935811.42932</v>
      </c>
      <c r="I44" s="76">
        <v>703.71977706999996</v>
      </c>
      <c r="J44" s="76">
        <v>7801.3043137000004</v>
      </c>
      <c r="K44" s="76">
        <v>0.48511391920000002</v>
      </c>
      <c r="L44" s="76">
        <v>6665.1326367000001</v>
      </c>
      <c r="M44" s="76">
        <v>354.56414702000001</v>
      </c>
      <c r="N44" s="54">
        <v>434.22100556999999</v>
      </c>
      <c r="O44" s="54">
        <v>81.548438106999996</v>
      </c>
      <c r="P44" s="54">
        <v>21.328626584999999</v>
      </c>
      <c r="Q44" s="94"/>
      <c r="R44" s="94" t="s">
        <v>208</v>
      </c>
      <c r="S44" s="76">
        <v>0</v>
      </c>
      <c r="T44" s="76">
        <v>0</v>
      </c>
      <c r="U44" s="76">
        <v>434.21930097217898</v>
      </c>
      <c r="V44" s="76">
        <v>703.86478109274003</v>
      </c>
      <c r="W44" s="76">
        <v>703.86478109274003</v>
      </c>
      <c r="X44" s="76">
        <v>937.57087769323596</v>
      </c>
      <c r="Y44" s="76">
        <v>0</v>
      </c>
      <c r="Z44" s="76">
        <v>9274.5726593996296</v>
      </c>
      <c r="AA44" s="76">
        <v>81.548331388797905</v>
      </c>
      <c r="AB44" s="76">
        <v>1425503.5648859199</v>
      </c>
      <c r="AC44" s="76">
        <v>0.48511368970378799</v>
      </c>
      <c r="AD44" s="76">
        <v>168955.833977895</v>
      </c>
      <c r="AE44" s="76">
        <v>2863.7814885297198</v>
      </c>
      <c r="AF44" s="76">
        <v>227821.59925019499</v>
      </c>
      <c r="AG44" s="76">
        <v>4796.2541247983499</v>
      </c>
      <c r="AH44" s="76">
        <v>413.04321372013902</v>
      </c>
      <c r="AI44" s="76">
        <v>0</v>
      </c>
      <c r="AJ44" s="76">
        <v>6669.1057720540402</v>
      </c>
      <c r="AK44" s="76">
        <v>6669.1057720540402</v>
      </c>
      <c r="AL44" s="76">
        <v>0</v>
      </c>
      <c r="AM44" s="76">
        <v>236.450046078859</v>
      </c>
      <c r="AN44" s="76">
        <v>0</v>
      </c>
      <c r="AO44" s="76">
        <v>0</v>
      </c>
      <c r="AP44" s="76">
        <v>0</v>
      </c>
      <c r="AQ44" s="76">
        <v>2887.4937841445399</v>
      </c>
      <c r="AR44" s="76">
        <v>21.328568676946301</v>
      </c>
      <c r="AS44" s="76">
        <v>24.7745523251596</v>
      </c>
      <c r="AT44" s="76">
        <v>0</v>
      </c>
      <c r="AU44" s="76">
        <v>1163556.29406236</v>
      </c>
      <c r="AV44" s="76">
        <v>231775.612144657</v>
      </c>
      <c r="AW44" s="76">
        <v>25752.866749725799</v>
      </c>
      <c r="AX44" s="76">
        <v>257528.47889438199</v>
      </c>
      <c r="AY44" s="76">
        <v>0</v>
      </c>
      <c r="AZ44" s="76">
        <v>3555.0911981099998</v>
      </c>
      <c r="BA44" s="76">
        <v>16.415828978322999</v>
      </c>
      <c r="BB44" s="76">
        <v>589136.09645050496</v>
      </c>
      <c r="BC44" s="76">
        <v>22.148109571586801</v>
      </c>
      <c r="BD44" s="76">
        <v>58.036196533893197</v>
      </c>
      <c r="BE44" s="76">
        <v>140.340545330335</v>
      </c>
      <c r="BF44" s="76">
        <v>32.8120151229352</v>
      </c>
      <c r="BG44" s="76">
        <v>90.370101696787302</v>
      </c>
      <c r="BH44" s="76">
        <v>7.72516808160408</v>
      </c>
      <c r="BI44" s="76">
        <v>3695.6754087238401</v>
      </c>
      <c r="BJ44" s="76">
        <v>3653.3681460540402</v>
      </c>
      <c r="BK44" s="76">
        <v>42.307262669797197</v>
      </c>
      <c r="BL44" s="76">
        <v>0</v>
      </c>
      <c r="BM44" s="76">
        <v>0</v>
      </c>
      <c r="BN44" s="76">
        <v>1113.6653448652601</v>
      </c>
      <c r="BO44" s="76">
        <v>0</v>
      </c>
      <c r="BP44" s="76">
        <v>399.15826179004199</v>
      </c>
      <c r="BQ44" s="76">
        <v>93.719192168190602</v>
      </c>
      <c r="BR44" s="76">
        <v>54.649757125547701</v>
      </c>
      <c r="BS44" s="76">
        <v>997.594298933294</v>
      </c>
      <c r="BT44" s="76">
        <v>252780.41503933401</v>
      </c>
      <c r="BU44" s="76">
        <v>51.2686705821855</v>
      </c>
      <c r="BV44" s="76">
        <v>575.46465491404604</v>
      </c>
      <c r="BW44" s="76">
        <v>3.6000341716408299E-7</v>
      </c>
      <c r="BX44" s="76">
        <v>24352.986261693401</v>
      </c>
      <c r="BY44" s="76">
        <v>59220.444759807899</v>
      </c>
      <c r="BZ44" s="76">
        <v>0</v>
      </c>
      <c r="CA44" s="76">
        <v>0</v>
      </c>
      <c r="CB44" s="76">
        <v>19470.903019209702</v>
      </c>
      <c r="CC44" s="76">
        <v>0</v>
      </c>
      <c r="CD44" s="76">
        <v>25048.9773153346</v>
      </c>
      <c r="CE44" s="76">
        <v>935797.87405323004</v>
      </c>
      <c r="CF44" s="76">
        <v>16579.8503105493</v>
      </c>
      <c r="CG44" s="94"/>
      <c r="CH44" s="96">
        <f t="shared" si="14"/>
        <v>1.2433842032816742</v>
      </c>
      <c r="CI44" s="69">
        <f t="shared" si="16"/>
        <v>-4.9747789335819852E-6</v>
      </c>
      <c r="CJ44" s="69">
        <f t="shared" si="15"/>
        <v>-2.2687954365817691E-7</v>
      </c>
      <c r="CK44" s="69">
        <f t="shared" si="17"/>
        <v>-6.262241464417968E-6</v>
      </c>
      <c r="CL44" s="69">
        <f t="shared" si="18"/>
        <v>5.9691549351060391E-5</v>
      </c>
      <c r="CM44" s="69">
        <f t="shared" si="19"/>
        <v>6.0385448732941083E-5</v>
      </c>
      <c r="CN44" s="69">
        <f t="shared" si="20"/>
        <v>-9.3272005950318831E-6</v>
      </c>
      <c r="CO44" s="69">
        <f t="shared" si="21"/>
        <v>-1.4485040837556311E-5</v>
      </c>
      <c r="CP44" s="69">
        <f t="shared" si="22"/>
        <v>2.0605364161258182E-4</v>
      </c>
      <c r="CQ44" s="69">
        <f t="shared" si="23"/>
        <v>0.1888489778705848</v>
      </c>
      <c r="CR44" s="69">
        <f t="shared" si="24"/>
        <v>-4.7307694739541847E-7</v>
      </c>
      <c r="CS44" s="69">
        <f t="shared" si="25"/>
        <v>5.9610747011439079E-4</v>
      </c>
      <c r="CT44" s="69">
        <f t="shared" si="26"/>
        <v>7.143783877791976</v>
      </c>
      <c r="CU44" s="69">
        <f t="shared" si="27"/>
        <v>-3.9256456945603065E-6</v>
      </c>
      <c r="CV44" s="69">
        <f t="shared" si="28"/>
        <v>-1.308648020338296E-6</v>
      </c>
      <c r="CW44" s="69">
        <f t="shared" si="29"/>
        <v>-2.715039032973248E-6</v>
      </c>
    </row>
    <row r="45" spans="1:101">
      <c r="A45" s="94" t="s">
        <v>209</v>
      </c>
      <c r="B45" s="76">
        <v>11978.758661</v>
      </c>
      <c r="C45" s="76">
        <v>1.4074612E-2</v>
      </c>
      <c r="D45" s="76">
        <v>12552.464389999999</v>
      </c>
      <c r="E45" s="76">
        <v>473.92573027999998</v>
      </c>
      <c r="F45" s="76">
        <v>473.66678036000002</v>
      </c>
      <c r="G45" s="76">
        <v>75.056861076000004</v>
      </c>
      <c r="H45" s="76">
        <v>69659.192135999998</v>
      </c>
      <c r="I45" s="76">
        <v>154.27695302999999</v>
      </c>
      <c r="J45" s="76">
        <v>1137.2082578</v>
      </c>
      <c r="K45" s="76">
        <v>2.9692372000000001E-3</v>
      </c>
      <c r="L45" s="76">
        <v>1131.3763848999999</v>
      </c>
      <c r="M45" s="76">
        <v>140.60148364</v>
      </c>
      <c r="N45" s="54">
        <v>146.47398919</v>
      </c>
      <c r="O45" s="54">
        <v>31.733411676999999</v>
      </c>
      <c r="P45" s="54">
        <v>4.6143611415999999</v>
      </c>
      <c r="Q45" s="94"/>
      <c r="R45" s="94" t="s">
        <v>209</v>
      </c>
      <c r="S45" s="76">
        <v>0</v>
      </c>
      <c r="T45" s="76">
        <v>0</v>
      </c>
      <c r="U45" s="76">
        <v>146.474270233472</v>
      </c>
      <c r="V45" s="76">
        <v>154.27665300894901</v>
      </c>
      <c r="W45" s="76">
        <v>154.27665300894901</v>
      </c>
      <c r="X45" s="76">
        <v>241.301002865024</v>
      </c>
      <c r="Y45" s="76">
        <v>0</v>
      </c>
      <c r="Z45" s="76">
        <v>1137.67333581858</v>
      </c>
      <c r="AA45" s="76">
        <v>31.733381067983501</v>
      </c>
      <c r="AB45" s="76">
        <v>737868.63635548297</v>
      </c>
      <c r="AC45" s="76">
        <v>2.9692473370205499E-3</v>
      </c>
      <c r="AD45" s="76">
        <v>11978.6948996877</v>
      </c>
      <c r="AE45" s="76">
        <v>117.613413645744</v>
      </c>
      <c r="AF45" s="76">
        <v>25821.034434637801</v>
      </c>
      <c r="AG45" s="76">
        <v>200.92001920949599</v>
      </c>
      <c r="AH45" s="76">
        <v>106.01156446609799</v>
      </c>
      <c r="AI45" s="76">
        <v>0</v>
      </c>
      <c r="AJ45" s="76">
        <v>1131.3717156339901</v>
      </c>
      <c r="AK45" s="76">
        <v>1131.3717156339901</v>
      </c>
      <c r="AL45" s="76">
        <v>0</v>
      </c>
      <c r="AM45" s="76">
        <v>12.582751285719301</v>
      </c>
      <c r="AN45" s="76">
        <v>6.8125876680875403E-3</v>
      </c>
      <c r="AO45" s="76">
        <v>0</v>
      </c>
      <c r="AP45" s="76">
        <v>0</v>
      </c>
      <c r="AQ45" s="76">
        <v>140.604639448482</v>
      </c>
      <c r="AR45" s="76">
        <v>4.6143568760374301</v>
      </c>
      <c r="AS45" s="76">
        <v>1.40746661375573E-2</v>
      </c>
      <c r="AT45" s="76">
        <v>0</v>
      </c>
      <c r="AU45" s="76">
        <v>95474.687033758193</v>
      </c>
      <c r="AV45" s="76">
        <v>11297.169424767801</v>
      </c>
      <c r="AW45" s="76">
        <v>1255.2388019623299</v>
      </c>
      <c r="AX45" s="76">
        <v>12552.4082267301</v>
      </c>
      <c r="AY45" s="76">
        <v>0</v>
      </c>
      <c r="AZ45" s="76">
        <v>151.06784840610601</v>
      </c>
      <c r="BA45" s="76">
        <v>2.5724924146949002</v>
      </c>
      <c r="BB45" s="76">
        <v>40479.920027925204</v>
      </c>
      <c r="BC45" s="76">
        <v>3.4707825030528601</v>
      </c>
      <c r="BD45" s="76">
        <v>9.0947432390195999</v>
      </c>
      <c r="BE45" s="76">
        <v>21.981656796607101</v>
      </c>
      <c r="BF45" s="76">
        <v>5.1419150327595702</v>
      </c>
      <c r="BG45" s="76">
        <v>8.5895615776274905</v>
      </c>
      <c r="BH45" s="76">
        <v>1.21060232076698</v>
      </c>
      <c r="BI45" s="76">
        <v>473.956112346341</v>
      </c>
      <c r="BJ45" s="76">
        <v>473.69716306785898</v>
      </c>
      <c r="BK45" s="76">
        <v>0.25894927848233901</v>
      </c>
      <c r="BL45" s="76">
        <v>0</v>
      </c>
      <c r="BM45" s="76">
        <v>0</v>
      </c>
      <c r="BN45" s="76">
        <v>109.620916286689</v>
      </c>
      <c r="BO45" s="76">
        <v>0</v>
      </c>
      <c r="BP45" s="76">
        <v>61.167666906904202</v>
      </c>
      <c r="BQ45" s="76">
        <v>14.686569696203</v>
      </c>
      <c r="BR45" s="76">
        <v>8.29235445546386</v>
      </c>
      <c r="BS45" s="76">
        <v>152.87104193488599</v>
      </c>
      <c r="BT45" s="76">
        <v>17928.166717985099</v>
      </c>
      <c r="BU45" s="76">
        <v>8.0342390187117392</v>
      </c>
      <c r="BV45" s="76">
        <v>66.9626208844724</v>
      </c>
      <c r="BW45" s="76">
        <v>0</v>
      </c>
      <c r="BX45" s="76">
        <v>75.057044174584107</v>
      </c>
      <c r="BY45" s="76">
        <v>4213.2737026395598</v>
      </c>
      <c r="BZ45" s="76">
        <v>0</v>
      </c>
      <c r="CA45" s="76">
        <v>0</v>
      </c>
      <c r="CB45" s="76">
        <v>4087.2453640341901</v>
      </c>
      <c r="CC45" s="76">
        <v>0</v>
      </c>
      <c r="CD45" s="76">
        <v>368.79383665558299</v>
      </c>
      <c r="CE45" s="76">
        <v>69658.535275155504</v>
      </c>
      <c r="CF45" s="76">
        <v>3564.1950431895398</v>
      </c>
      <c r="CG45" s="94"/>
      <c r="CH45" s="96">
        <f t="shared" si="14"/>
        <v>1.3706100287154661</v>
      </c>
      <c r="CI45" s="69">
        <f t="shared" si="16"/>
        <v>-5.3228647562200676E-6</v>
      </c>
      <c r="CJ45" s="69">
        <f t="shared" si="15"/>
        <v>3.8464688973274685E-6</v>
      </c>
      <c r="CK45" s="69">
        <f t="shared" si="17"/>
        <v>-4.4742823523848401E-6</v>
      </c>
      <c r="CL45" s="69">
        <f t="shared" si="18"/>
        <v>6.4107231154276494E-5</v>
      </c>
      <c r="CM45" s="69">
        <f t="shared" si="19"/>
        <v>6.4143632441080868E-5</v>
      </c>
      <c r="CN45" s="69">
        <f t="shared" si="20"/>
        <v>2.4394649799847332E-6</v>
      </c>
      <c r="CO45" s="69">
        <f t="shared" si="21"/>
        <v>-9.4296362669788918E-6</v>
      </c>
      <c r="CP45" s="69">
        <f t="shared" si="22"/>
        <v>-1.9446913170305711E-6</v>
      </c>
      <c r="CQ45" s="69">
        <f t="shared" si="23"/>
        <v>4.0896468645042921E-4</v>
      </c>
      <c r="CR45" s="69">
        <f t="shared" si="24"/>
        <v>3.4140150708723589E-6</v>
      </c>
      <c r="CS45" s="69">
        <f t="shared" si="25"/>
        <v>-4.1270668825690831E-6</v>
      </c>
      <c r="CT45" s="69">
        <f t="shared" si="26"/>
        <v>2.2445058190754738E-5</v>
      </c>
      <c r="CU45" s="69">
        <f t="shared" si="27"/>
        <v>1.918726140761153E-6</v>
      </c>
      <c r="CV45" s="69">
        <f t="shared" si="28"/>
        <v>-9.6456746629933084E-7</v>
      </c>
      <c r="CW45" s="69">
        <f t="shared" si="29"/>
        <v>-9.2441021388028945E-7</v>
      </c>
    </row>
    <row r="46" spans="1:101">
      <c r="A46" s="94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54"/>
      <c r="O46" s="54"/>
      <c r="P46" s="54"/>
      <c r="Q46" s="94"/>
      <c r="R46" s="94"/>
      <c r="T46" s="76"/>
      <c r="U46" s="76"/>
      <c r="V46" s="76"/>
      <c r="W46" s="76"/>
      <c r="X46" s="76"/>
      <c r="Z46" s="76"/>
      <c r="AA46" s="76"/>
      <c r="AB46" s="76"/>
      <c r="AC46" s="76"/>
      <c r="AD46" s="76"/>
      <c r="AE46" s="76"/>
      <c r="AF46" s="76"/>
      <c r="AG46" s="76"/>
      <c r="AH46" s="76"/>
      <c r="AJ46" s="76"/>
      <c r="AK46" s="76"/>
      <c r="AL46" s="76"/>
      <c r="AM46" s="76"/>
      <c r="AN46" s="76"/>
      <c r="AP46" s="76"/>
      <c r="AQ46" s="76"/>
      <c r="AR46" s="76"/>
      <c r="AS46" s="76"/>
      <c r="AT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D46" s="76"/>
      <c r="CE46" s="76"/>
      <c r="CF46" s="76"/>
      <c r="CG46" s="94"/>
      <c r="CH46" s="96" t="e">
        <f t="shared" si="14"/>
        <v>#DIV/0!</v>
      </c>
      <c r="CI46" s="69" t="str">
        <f t="shared" si="16"/>
        <v/>
      </c>
      <c r="CJ46" s="69" t="str">
        <f t="shared" si="15"/>
        <v/>
      </c>
      <c r="CK46" s="69" t="str">
        <f t="shared" si="17"/>
        <v/>
      </c>
      <c r="CL46" s="69" t="str">
        <f t="shared" si="18"/>
        <v/>
      </c>
      <c r="CM46" s="69" t="str">
        <f t="shared" si="19"/>
        <v/>
      </c>
      <c r="CN46" s="69" t="str">
        <f t="shared" si="20"/>
        <v/>
      </c>
      <c r="CO46" s="69" t="str">
        <f t="shared" si="21"/>
        <v/>
      </c>
      <c r="CP46" s="69" t="str">
        <f t="shared" si="22"/>
        <v/>
      </c>
      <c r="CQ46" s="69" t="str">
        <f t="shared" si="23"/>
        <v/>
      </c>
      <c r="CR46" s="69" t="str">
        <f t="shared" si="24"/>
        <v/>
      </c>
      <c r="CS46" s="69" t="str">
        <f t="shared" si="25"/>
        <v/>
      </c>
      <c r="CT46" s="69" t="str">
        <f t="shared" si="26"/>
        <v/>
      </c>
      <c r="CU46" s="69" t="str">
        <f t="shared" si="27"/>
        <v/>
      </c>
      <c r="CV46" s="69" t="str">
        <f t="shared" si="28"/>
        <v/>
      </c>
      <c r="CW46" s="69" t="str">
        <f t="shared" si="29"/>
        <v/>
      </c>
    </row>
    <row r="47" spans="1:101">
      <c r="A47" s="94" t="s">
        <v>211</v>
      </c>
      <c r="B47" s="76">
        <v>4966.0497355999996</v>
      </c>
      <c r="C47" s="76"/>
      <c r="D47" s="76">
        <v>3505.7279784000002</v>
      </c>
      <c r="E47" s="76">
        <v>72.611915023999998</v>
      </c>
      <c r="F47" s="76">
        <v>72.562996213999995</v>
      </c>
      <c r="G47" s="76">
        <v>60.586255422000001</v>
      </c>
      <c r="H47" s="76">
        <v>8533.5588332000007</v>
      </c>
      <c r="I47" s="76">
        <v>7.3197030635000004</v>
      </c>
      <c r="J47" s="76">
        <v>138.37630078999999</v>
      </c>
      <c r="K47" s="76">
        <v>5.6093129999999997E-4</v>
      </c>
      <c r="L47" s="76">
        <v>50.488392595999997</v>
      </c>
      <c r="M47" s="76">
        <v>4.8727078063000002</v>
      </c>
      <c r="N47" s="54">
        <v>5.5471204169000004</v>
      </c>
      <c r="O47" s="54">
        <v>0.94276291850000005</v>
      </c>
      <c r="P47" s="54">
        <v>0.16535063150000001</v>
      </c>
      <c r="Q47" s="94"/>
      <c r="R47" s="94" t="s">
        <v>211</v>
      </c>
      <c r="S47" s="76">
        <v>0</v>
      </c>
      <c r="T47" s="76">
        <v>0</v>
      </c>
      <c r="U47" s="76">
        <v>5.5471516870072604</v>
      </c>
      <c r="V47" s="76">
        <v>7.3196936963389101</v>
      </c>
      <c r="W47" s="76">
        <v>7.3196936963389101</v>
      </c>
      <c r="X47" s="76">
        <v>5.8332506128983503</v>
      </c>
      <c r="Y47" s="76">
        <v>0</v>
      </c>
      <c r="Z47" s="76">
        <v>139.89630961073399</v>
      </c>
      <c r="AA47" s="76">
        <v>0.94276051146617501</v>
      </c>
      <c r="AB47" s="76">
        <v>220914.58200312199</v>
      </c>
      <c r="AC47" s="76">
        <v>5.6090910170582503E-4</v>
      </c>
      <c r="AD47" s="76">
        <v>4966.0461213533999</v>
      </c>
      <c r="AE47" s="76">
        <v>3.8838150774417501</v>
      </c>
      <c r="AF47" s="76">
        <v>17209.876713889698</v>
      </c>
      <c r="AG47" s="76">
        <v>3.92646981831908</v>
      </c>
      <c r="AH47" s="76">
        <v>2.3766328918786899</v>
      </c>
      <c r="AI47" s="76">
        <v>0</v>
      </c>
      <c r="AJ47" s="76">
        <v>50.488253139171803</v>
      </c>
      <c r="AK47" s="76">
        <v>50.488253139171803</v>
      </c>
      <c r="AL47" s="76">
        <v>0</v>
      </c>
      <c r="AM47" s="76">
        <v>1.33587046548333</v>
      </c>
      <c r="AN47" s="76">
        <v>4.1732026246426197E-3</v>
      </c>
      <c r="AO47" s="76">
        <v>0</v>
      </c>
      <c r="AP47" s="76">
        <v>0</v>
      </c>
      <c r="AQ47" s="76">
        <v>4.8727320830829299</v>
      </c>
      <c r="AR47" s="76">
        <v>0.165351054141371</v>
      </c>
      <c r="AS47" s="76">
        <v>0</v>
      </c>
      <c r="AT47" s="76">
        <v>0</v>
      </c>
      <c r="AU47" s="76">
        <v>25743.267533193299</v>
      </c>
      <c r="AV47" s="76">
        <v>3155.1498106560298</v>
      </c>
      <c r="AW47" s="76">
        <v>350.572467842832</v>
      </c>
      <c r="AX47" s="76">
        <v>3505.7222784988599</v>
      </c>
      <c r="AY47" s="76">
        <v>0</v>
      </c>
      <c r="AZ47" s="76">
        <v>6.2294746516531898</v>
      </c>
      <c r="BA47" s="76">
        <v>0.56763361354078701</v>
      </c>
      <c r="BB47" s="76">
        <v>3418.8641878635599</v>
      </c>
      <c r="BC47" s="76">
        <v>0.76584464205206104</v>
      </c>
      <c r="BD47" s="76">
        <v>2.0067877014059898</v>
      </c>
      <c r="BE47" s="76">
        <v>4.8503416535767299</v>
      </c>
      <c r="BF47" s="76">
        <v>1.1345814459013299</v>
      </c>
      <c r="BG47" s="76">
        <v>9.3134253983476703E-2</v>
      </c>
      <c r="BH47" s="76">
        <v>0.26712384089243102</v>
      </c>
      <c r="BI47" s="76">
        <v>72.617025826044298</v>
      </c>
      <c r="BJ47" s="76">
        <v>72.5681067817479</v>
      </c>
      <c r="BK47" s="76">
        <v>4.8919044296367398E-2</v>
      </c>
      <c r="BL47" s="76">
        <v>0</v>
      </c>
      <c r="BM47" s="76">
        <v>0</v>
      </c>
      <c r="BN47" s="76">
        <v>3.1979008101985702</v>
      </c>
      <c r="BO47" s="76">
        <v>0</v>
      </c>
      <c r="BP47" s="76">
        <v>13.0495924359419</v>
      </c>
      <c r="BQ47" s="76">
        <v>3.24066459101505</v>
      </c>
      <c r="BR47" s="76">
        <v>1.74187913633933</v>
      </c>
      <c r="BS47" s="76">
        <v>32.613346990966598</v>
      </c>
      <c r="BT47" s="76">
        <v>4821.6396297600204</v>
      </c>
      <c r="BU47" s="76">
        <v>1.77279034265337</v>
      </c>
      <c r="BV47" s="76">
        <v>7.26648532328025</v>
      </c>
      <c r="BW47" s="76">
        <v>0</v>
      </c>
      <c r="BX47" s="76">
        <v>60.586197592949503</v>
      </c>
      <c r="BY47" s="76">
        <v>0.87088265904945805</v>
      </c>
      <c r="BZ47" s="76">
        <v>0</v>
      </c>
      <c r="CA47" s="76">
        <v>0</v>
      </c>
      <c r="CB47" s="76">
        <v>35.141116429762</v>
      </c>
      <c r="CC47" s="76">
        <v>0</v>
      </c>
      <c r="CD47" s="76">
        <v>22.522353298850799</v>
      </c>
      <c r="CE47" s="76">
        <v>8533.5454192915295</v>
      </c>
      <c r="CF47" s="76">
        <v>7.2736359741083598</v>
      </c>
      <c r="CG47" s="94"/>
      <c r="CH47" s="96">
        <f t="shared" si="14"/>
        <v>3.0167141871649581</v>
      </c>
      <c r="CI47" s="69">
        <f t="shared" si="16"/>
        <v>-7.2779105971743099E-7</v>
      </c>
      <c r="CJ47" s="69" t="str">
        <f t="shared" si="15"/>
        <v/>
      </c>
      <c r="CK47" s="69">
        <f t="shared" si="17"/>
        <v>-1.6258823204422905E-6</v>
      </c>
      <c r="CL47" s="69">
        <f t="shared" si="18"/>
        <v>7.038517084434896E-5</v>
      </c>
      <c r="CM47" s="69">
        <f t="shared" si="19"/>
        <v>7.0429392590596154E-5</v>
      </c>
      <c r="CN47" s="69">
        <f t="shared" si="20"/>
        <v>-9.5449124714449688E-7</v>
      </c>
      <c r="CO47" s="69">
        <f t="shared" si="21"/>
        <v>-1.571900860284243E-6</v>
      </c>
      <c r="CP47" s="69">
        <f t="shared" si="22"/>
        <v>-1.2797187275335478E-6</v>
      </c>
      <c r="CQ47" s="69">
        <f t="shared" si="23"/>
        <v>1.0984603664472667E-2</v>
      </c>
      <c r="CR47" s="69">
        <f t="shared" si="24"/>
        <v>-3.9573998054553325E-5</v>
      </c>
      <c r="CS47" s="69">
        <f t="shared" si="25"/>
        <v>-2.7621562308338915E-6</v>
      </c>
      <c r="CT47" s="69">
        <f t="shared" si="26"/>
        <v>4.9821955049968258E-6</v>
      </c>
      <c r="CU47" s="69">
        <f t="shared" si="27"/>
        <v>5.6371783754212414E-6</v>
      </c>
      <c r="CV47" s="69">
        <f t="shared" si="28"/>
        <v>-2.5531698137488119E-6</v>
      </c>
      <c r="CW47" s="69">
        <f t="shared" si="29"/>
        <v>2.5560311874830827E-6</v>
      </c>
    </row>
    <row r="48" spans="1:101">
      <c r="A48" s="94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54"/>
      <c r="O48" s="54"/>
      <c r="P48" s="54"/>
      <c r="Q48" s="94"/>
      <c r="R48" s="94"/>
      <c r="T48" s="76"/>
      <c r="U48" s="76"/>
      <c r="V48" s="76"/>
      <c r="W48" s="76"/>
      <c r="X48" s="76"/>
      <c r="Z48" s="76"/>
      <c r="AA48" s="76"/>
      <c r="AB48" s="76"/>
      <c r="AC48" s="76"/>
      <c r="AD48" s="76"/>
      <c r="AE48" s="76"/>
      <c r="AF48" s="76"/>
      <c r="AG48" s="76"/>
      <c r="AH48" s="76"/>
      <c r="AJ48" s="76"/>
      <c r="AK48" s="76"/>
      <c r="AL48" s="76"/>
      <c r="AM48" s="76"/>
      <c r="AN48" s="76"/>
      <c r="AP48" s="76"/>
      <c r="AQ48" s="76"/>
      <c r="AR48" s="76"/>
      <c r="AS48" s="76"/>
      <c r="AT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D48" s="76"/>
      <c r="CE48" s="76"/>
      <c r="CF48" s="76"/>
      <c r="CG48" s="94"/>
      <c r="CH48" s="96" t="e">
        <f t="shared" si="14"/>
        <v>#DIV/0!</v>
      </c>
      <c r="CI48" s="69" t="str">
        <f t="shared" si="16"/>
        <v/>
      </c>
      <c r="CJ48" s="69" t="str">
        <f t="shared" si="15"/>
        <v/>
      </c>
      <c r="CK48" s="69" t="str">
        <f t="shared" si="17"/>
        <v/>
      </c>
      <c r="CL48" s="69" t="str">
        <f t="shared" si="18"/>
        <v/>
      </c>
      <c r="CM48" s="69" t="str">
        <f t="shared" si="19"/>
        <v/>
      </c>
      <c r="CN48" s="69" t="str">
        <f t="shared" si="20"/>
        <v/>
      </c>
      <c r="CO48" s="69" t="str">
        <f t="shared" si="21"/>
        <v/>
      </c>
      <c r="CP48" s="69" t="str">
        <f t="shared" si="22"/>
        <v/>
      </c>
      <c r="CQ48" s="69" t="str">
        <f t="shared" si="23"/>
        <v/>
      </c>
      <c r="CR48" s="69" t="str">
        <f t="shared" si="24"/>
        <v/>
      </c>
      <c r="CS48" s="69" t="str">
        <f t="shared" si="25"/>
        <v/>
      </c>
      <c r="CT48" s="69" t="str">
        <f t="shared" si="26"/>
        <v/>
      </c>
      <c r="CU48" s="69" t="str">
        <f t="shared" si="27"/>
        <v/>
      </c>
      <c r="CV48" s="69" t="str">
        <f t="shared" si="28"/>
        <v/>
      </c>
      <c r="CW48" s="69" t="str">
        <f t="shared" si="29"/>
        <v/>
      </c>
    </row>
    <row r="49" spans="1:101">
      <c r="A49" s="94" t="s">
        <v>213</v>
      </c>
      <c r="B49" s="76">
        <v>29910.699616999998</v>
      </c>
      <c r="C49" s="76">
        <v>1.50256E-2</v>
      </c>
      <c r="D49" s="76">
        <v>21241.965987</v>
      </c>
      <c r="E49" s="76">
        <v>358.80491889000001</v>
      </c>
      <c r="F49" s="76">
        <v>358.21612004999997</v>
      </c>
      <c r="G49" s="76">
        <v>208.43936475000001</v>
      </c>
      <c r="H49" s="76">
        <v>73424.348702000003</v>
      </c>
      <c r="I49" s="76">
        <v>45.203529975999999</v>
      </c>
      <c r="J49" s="76">
        <v>1929.7378601999999</v>
      </c>
      <c r="K49" s="76">
        <v>6.7514315999999998E-3</v>
      </c>
      <c r="L49" s="76">
        <v>401.35657581999999</v>
      </c>
      <c r="M49" s="76">
        <v>29.501258751000002</v>
      </c>
      <c r="N49" s="54">
        <v>33.032286138000003</v>
      </c>
      <c r="O49" s="54">
        <v>5.7725681984000001</v>
      </c>
      <c r="P49" s="54">
        <v>1.0673391871</v>
      </c>
      <c r="Q49" s="94"/>
      <c r="R49" s="94" t="s">
        <v>213</v>
      </c>
      <c r="S49" s="76">
        <v>0</v>
      </c>
      <c r="T49" s="76">
        <v>0</v>
      </c>
      <c r="U49" s="76">
        <v>33.032257032741001</v>
      </c>
      <c r="V49" s="76">
        <v>45.203523233615897</v>
      </c>
      <c r="W49" s="76">
        <v>45.203523233615897</v>
      </c>
      <c r="X49" s="76">
        <v>8.20554527030008</v>
      </c>
      <c r="Y49" s="76">
        <v>0</v>
      </c>
      <c r="Z49" s="76">
        <v>1936.2369839017599</v>
      </c>
      <c r="AA49" s="76">
        <v>5.7725635997225497</v>
      </c>
      <c r="AB49" s="76">
        <v>266020.98916866502</v>
      </c>
      <c r="AC49" s="76">
        <v>6.7515240018937604E-3</v>
      </c>
      <c r="AD49" s="76">
        <v>29910.6577145874</v>
      </c>
      <c r="AE49" s="76">
        <v>105.917146798434</v>
      </c>
      <c r="AF49" s="76">
        <v>40026.243688465001</v>
      </c>
      <c r="AG49" s="76">
        <v>185.38679776459401</v>
      </c>
      <c r="AH49" s="76">
        <v>3.5172191247650502</v>
      </c>
      <c r="AI49" s="76">
        <v>0</v>
      </c>
      <c r="AJ49" s="76">
        <v>401.35634413409701</v>
      </c>
      <c r="AK49" s="76">
        <v>401.35634413409701</v>
      </c>
      <c r="AL49" s="76">
        <v>0</v>
      </c>
      <c r="AM49" s="76">
        <v>8.4278006721347793</v>
      </c>
      <c r="AN49" s="76">
        <v>0</v>
      </c>
      <c r="AO49" s="76">
        <v>0</v>
      </c>
      <c r="AP49" s="76">
        <v>0</v>
      </c>
      <c r="AQ49" s="76">
        <v>29.501367082236499</v>
      </c>
      <c r="AR49" s="76">
        <v>1.0673367246583201</v>
      </c>
      <c r="AS49" s="76">
        <v>1.50254113549055E-2</v>
      </c>
      <c r="AT49" s="76">
        <v>0</v>
      </c>
      <c r="AU49" s="76">
        <v>113448.417417285</v>
      </c>
      <c r="AV49" s="76">
        <v>19117.747414234102</v>
      </c>
      <c r="AW49" s="76">
        <v>2124.19261358421</v>
      </c>
      <c r="AX49" s="76">
        <v>21241.940027818298</v>
      </c>
      <c r="AY49" s="76">
        <v>0</v>
      </c>
      <c r="AZ49" s="76">
        <v>61.5085469541796</v>
      </c>
      <c r="BA49" s="76">
        <v>2.6403821216179701</v>
      </c>
      <c r="BB49" s="76">
        <v>39202.256826566503</v>
      </c>
      <c r="BC49" s="76">
        <v>3.56237579909279</v>
      </c>
      <c r="BD49" s="76">
        <v>9.3347817355886509</v>
      </c>
      <c r="BE49" s="76">
        <v>22.561720634049198</v>
      </c>
      <c r="BF49" s="76">
        <v>5.2775956783897398</v>
      </c>
      <c r="BG49" s="76">
        <v>1.5998454108147699</v>
      </c>
      <c r="BH49" s="76">
        <v>1.24254551211715</v>
      </c>
      <c r="BI49" s="76">
        <v>358.82977327140497</v>
      </c>
      <c r="BJ49" s="76">
        <v>358.240974741667</v>
      </c>
      <c r="BK49" s="76">
        <v>0.58879852973759295</v>
      </c>
      <c r="BL49" s="76">
        <v>0</v>
      </c>
      <c r="BM49" s="76">
        <v>0</v>
      </c>
      <c r="BN49" s="76">
        <v>28.463160046848198</v>
      </c>
      <c r="BO49" s="76">
        <v>0</v>
      </c>
      <c r="BP49" s="76">
        <v>60.9905244614935</v>
      </c>
      <c r="BQ49" s="76">
        <v>15.074148792252901</v>
      </c>
      <c r="BR49" s="76">
        <v>8.1593310630136102</v>
      </c>
      <c r="BS49" s="76">
        <v>152.42689450442799</v>
      </c>
      <c r="BT49" s="76">
        <v>30194.210477765399</v>
      </c>
      <c r="BU49" s="76">
        <v>8.24622689925428</v>
      </c>
      <c r="BV49" s="76">
        <v>38.661442082706301</v>
      </c>
      <c r="BW49" s="76">
        <v>0</v>
      </c>
      <c r="BX49" s="76">
        <v>208.43914118333001</v>
      </c>
      <c r="BY49" s="76">
        <v>594.22592601366398</v>
      </c>
      <c r="BZ49" s="76">
        <v>0</v>
      </c>
      <c r="CA49" s="76">
        <v>0</v>
      </c>
      <c r="CB49" s="76">
        <v>470.783321812785</v>
      </c>
      <c r="CC49" s="76">
        <v>0</v>
      </c>
      <c r="CD49" s="76">
        <v>636.82776382786005</v>
      </c>
      <c r="CE49" s="76">
        <v>73424.1418091128</v>
      </c>
      <c r="CF49" s="76">
        <v>204.006928018417</v>
      </c>
      <c r="CG49" s="94"/>
      <c r="CH49" s="96">
        <f t="shared" si="14"/>
        <v>1.5451105674782939</v>
      </c>
      <c r="CI49" s="69">
        <f t="shared" si="16"/>
        <v>-1.4009171679407562E-6</v>
      </c>
      <c r="CJ49" s="69">
        <f t="shared" si="15"/>
        <v>-1.2554912582546556E-5</v>
      </c>
      <c r="CK49" s="69">
        <f t="shared" si="17"/>
        <v>-1.222070580334669E-6</v>
      </c>
      <c r="CL49" s="69">
        <f t="shared" si="18"/>
        <v>6.9269901543862828E-5</v>
      </c>
      <c r="CM49" s="69">
        <f t="shared" si="19"/>
        <v>6.9384626419272992E-5</v>
      </c>
      <c r="CN49" s="69">
        <f t="shared" si="20"/>
        <v>-1.0725741285472498E-6</v>
      </c>
      <c r="CO49" s="69">
        <f t="shared" si="21"/>
        <v>-2.8177694574157483E-6</v>
      </c>
      <c r="CP49" s="69">
        <f t="shared" si="22"/>
        <v>-1.4915614124115229E-7</v>
      </c>
      <c r="CQ49" s="69">
        <f t="shared" si="23"/>
        <v>3.3678790450255517E-3</v>
      </c>
      <c r="CR49" s="69">
        <f t="shared" si="24"/>
        <v>1.3686266740909601E-5</v>
      </c>
      <c r="CS49" s="69">
        <f t="shared" si="25"/>
        <v>-5.7725702513128453E-7</v>
      </c>
      <c r="CT49" s="69">
        <f t="shared" si="26"/>
        <v>3.6720886187008071E-6</v>
      </c>
      <c r="CU49" s="69">
        <f t="shared" si="27"/>
        <v>-8.8111549050253468E-7</v>
      </c>
      <c r="CV49" s="69">
        <f t="shared" si="28"/>
        <v>-7.9664324306649365E-7</v>
      </c>
      <c r="CW49" s="69">
        <f t="shared" si="29"/>
        <v>-2.3070844860351071E-6</v>
      </c>
    </row>
    <row r="50" spans="1:101">
      <c r="A50" s="94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54"/>
      <c r="O50" s="54"/>
      <c r="P50" s="54"/>
      <c r="Q50" s="94"/>
      <c r="R50" s="94"/>
      <c r="T50" s="76"/>
      <c r="U50" s="76"/>
      <c r="V50" s="76"/>
      <c r="W50" s="76"/>
      <c r="X50" s="76"/>
      <c r="Z50" s="76"/>
      <c r="AA50" s="76"/>
      <c r="AB50" s="76"/>
      <c r="AC50" s="76"/>
      <c r="AD50" s="76"/>
      <c r="AE50" s="76"/>
      <c r="AF50" s="76"/>
      <c r="AG50" s="76"/>
      <c r="AH50" s="76"/>
      <c r="AJ50" s="76"/>
      <c r="AK50" s="76"/>
      <c r="AL50" s="76"/>
      <c r="AM50" s="76"/>
      <c r="AN50" s="76"/>
      <c r="AP50" s="76"/>
      <c r="AQ50" s="76"/>
      <c r="AR50" s="76"/>
      <c r="AS50" s="76"/>
      <c r="AT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D50" s="76"/>
      <c r="CE50" s="76"/>
      <c r="CF50" s="76"/>
      <c r="CG50" s="94"/>
      <c r="CH50" s="96" t="e">
        <f t="shared" si="14"/>
        <v>#DIV/0!</v>
      </c>
      <c r="CI50" s="69" t="str">
        <f t="shared" si="16"/>
        <v/>
      </c>
      <c r="CJ50" s="69" t="str">
        <f t="shared" si="15"/>
        <v/>
      </c>
      <c r="CK50" s="69" t="str">
        <f t="shared" si="17"/>
        <v/>
      </c>
      <c r="CL50" s="69" t="str">
        <f t="shared" si="18"/>
        <v/>
      </c>
      <c r="CM50" s="69" t="str">
        <f t="shared" si="19"/>
        <v/>
      </c>
      <c r="CN50" s="69" t="str">
        <f t="shared" si="20"/>
        <v/>
      </c>
      <c r="CO50" s="69" t="str">
        <f t="shared" si="21"/>
        <v/>
      </c>
      <c r="CP50" s="69" t="str">
        <f t="shared" si="22"/>
        <v/>
      </c>
      <c r="CQ50" s="69" t="str">
        <f t="shared" si="23"/>
        <v/>
      </c>
      <c r="CR50" s="69" t="str">
        <f t="shared" si="24"/>
        <v/>
      </c>
      <c r="CS50" s="69" t="str">
        <f t="shared" si="25"/>
        <v/>
      </c>
      <c r="CT50" s="69" t="str">
        <f t="shared" si="26"/>
        <v/>
      </c>
      <c r="CU50" s="69" t="str">
        <f t="shared" si="27"/>
        <v/>
      </c>
      <c r="CV50" s="69" t="str">
        <f t="shared" si="28"/>
        <v/>
      </c>
      <c r="CW50" s="69" t="str">
        <f t="shared" si="29"/>
        <v/>
      </c>
    </row>
    <row r="51" spans="1:101">
      <c r="A51" s="94" t="s">
        <v>215</v>
      </c>
      <c r="B51" s="76">
        <v>5664.2791180000004</v>
      </c>
      <c r="C51" s="76">
        <v>7.0332371000000005E-2</v>
      </c>
      <c r="D51" s="76">
        <v>16954.397779999999</v>
      </c>
      <c r="E51" s="76">
        <v>420.21124574999999</v>
      </c>
      <c r="F51" s="76">
        <v>395.72679929999998</v>
      </c>
      <c r="G51" s="76">
        <v>899.80256922000001</v>
      </c>
      <c r="H51" s="76">
        <v>66128.342130999998</v>
      </c>
      <c r="I51" s="76">
        <v>86.484064927999995</v>
      </c>
      <c r="J51" s="76">
        <v>415.39955130999999</v>
      </c>
      <c r="K51" s="76">
        <v>1.64075082E-2</v>
      </c>
      <c r="L51" s="76">
        <v>2115.1926723000001</v>
      </c>
      <c r="M51" s="76">
        <v>87.693831743999993</v>
      </c>
      <c r="N51" s="54">
        <v>75.812047407999998</v>
      </c>
      <c r="O51" s="54">
        <v>19.131038523000001</v>
      </c>
      <c r="P51" s="54">
        <v>2.9917078396000001</v>
      </c>
      <c r="Q51" s="94"/>
      <c r="R51" s="94" t="s">
        <v>215</v>
      </c>
      <c r="S51" s="76">
        <v>0</v>
      </c>
      <c r="T51" s="76">
        <v>0</v>
      </c>
      <c r="U51" s="76">
        <v>75.811855179480204</v>
      </c>
      <c r="V51" s="76">
        <v>86.151061727331793</v>
      </c>
      <c r="W51" s="76">
        <v>86.151061727331793</v>
      </c>
      <c r="X51" s="76">
        <v>0.62062642791547495</v>
      </c>
      <c r="Y51" s="76">
        <v>0</v>
      </c>
      <c r="Z51" s="76">
        <v>415.24989480029598</v>
      </c>
      <c r="AA51" s="76">
        <v>19.131021289909501</v>
      </c>
      <c r="AB51" s="76">
        <v>253585.52112712199</v>
      </c>
      <c r="AC51" s="76">
        <v>1.6407471828396601E-2</v>
      </c>
      <c r="AD51" s="76">
        <v>5664.2218434431798</v>
      </c>
      <c r="AE51" s="76">
        <v>214.770037835556</v>
      </c>
      <c r="AF51" s="76">
        <v>23314.7972589561</v>
      </c>
      <c r="AG51" s="76">
        <v>358.01015642018899</v>
      </c>
      <c r="AH51" s="76">
        <v>0</v>
      </c>
      <c r="AI51" s="76">
        <v>0</v>
      </c>
      <c r="AJ51" s="76">
        <v>2103.2435120780001</v>
      </c>
      <c r="AK51" s="76">
        <v>2103.2435120780001</v>
      </c>
      <c r="AL51" s="76">
        <v>0</v>
      </c>
      <c r="AM51" s="76">
        <v>21.976419198214501</v>
      </c>
      <c r="AN51" s="76">
        <v>0</v>
      </c>
      <c r="AO51" s="76">
        <v>0</v>
      </c>
      <c r="AP51" s="76">
        <v>0</v>
      </c>
      <c r="AQ51" s="76">
        <v>87.429342735151494</v>
      </c>
      <c r="AR51" s="76">
        <v>2.9821194863631102</v>
      </c>
      <c r="AS51" s="76">
        <v>7.0332402960807297E-2</v>
      </c>
      <c r="AT51" s="76">
        <v>0</v>
      </c>
      <c r="AU51" s="76">
        <v>89438.588715862803</v>
      </c>
      <c r="AV51" s="76">
        <v>15258.807486490599</v>
      </c>
      <c r="AW51" s="76">
        <v>1695.4249677488101</v>
      </c>
      <c r="AX51" s="76">
        <v>16954.232454239402</v>
      </c>
      <c r="AY51" s="76">
        <v>0</v>
      </c>
      <c r="AZ51" s="76">
        <v>153.25564040365501</v>
      </c>
      <c r="BA51" s="76">
        <v>2.5072903209488699</v>
      </c>
      <c r="BB51" s="76">
        <v>37690.233048046401</v>
      </c>
      <c r="BC51" s="76">
        <v>3.38281258291308</v>
      </c>
      <c r="BD51" s="76">
        <v>8.8642102930383597</v>
      </c>
      <c r="BE51" s="76">
        <v>21.424501247705798</v>
      </c>
      <c r="BF51" s="76">
        <v>5.0115698987857797</v>
      </c>
      <c r="BG51" s="76">
        <v>4.6531840583783799</v>
      </c>
      <c r="BH51" s="76">
        <v>1.1799103977049801</v>
      </c>
      <c r="BI51" s="76">
        <v>420.237644465838</v>
      </c>
      <c r="BJ51" s="76">
        <v>395.75321610778502</v>
      </c>
      <c r="BK51" s="76">
        <v>24.4844283580527</v>
      </c>
      <c r="BL51" s="76">
        <v>0</v>
      </c>
      <c r="BM51" s="76">
        <v>0</v>
      </c>
      <c r="BN51" s="76">
        <v>63.5305229396429</v>
      </c>
      <c r="BO51" s="76">
        <v>0</v>
      </c>
      <c r="BP51" s="76">
        <v>58.694145383907198</v>
      </c>
      <c r="BQ51" s="76">
        <v>14.314315599795</v>
      </c>
      <c r="BR51" s="76">
        <v>7.9008596612598296</v>
      </c>
      <c r="BS51" s="76">
        <v>146.68841296549101</v>
      </c>
      <c r="BT51" s="76">
        <v>23321.0374367043</v>
      </c>
      <c r="BU51" s="76">
        <v>7.8305925281392597</v>
      </c>
      <c r="BV51" s="76">
        <v>49.770888230074398</v>
      </c>
      <c r="BW51" s="76">
        <v>0</v>
      </c>
      <c r="BX51" s="76">
        <v>899.79927317845602</v>
      </c>
      <c r="BY51" s="76">
        <v>1800.0132601202399</v>
      </c>
      <c r="BZ51" s="76">
        <v>0</v>
      </c>
      <c r="CA51" s="76">
        <v>0</v>
      </c>
      <c r="CB51" s="76">
        <v>544.18221445616405</v>
      </c>
      <c r="CC51" s="76">
        <v>0</v>
      </c>
      <c r="CD51" s="76">
        <v>989.04790306453299</v>
      </c>
      <c r="CE51" s="76">
        <v>66127.560948869301</v>
      </c>
      <c r="CF51" s="76">
        <v>205.32336440466199</v>
      </c>
      <c r="CG51" s="94"/>
      <c r="CH51" s="96">
        <f t="shared" si="14"/>
        <v>1.3525160679223887</v>
      </c>
      <c r="CI51" s="69">
        <f t="shared" si="16"/>
        <v>-1.0111535047526606E-5</v>
      </c>
      <c r="CJ51" s="69">
        <f t="shared" si="15"/>
        <v>4.5442527868706633E-7</v>
      </c>
      <c r="CK51" s="69">
        <f t="shared" si="17"/>
        <v>-9.7512021802773251E-6</v>
      </c>
      <c r="CL51" s="69">
        <f t="shared" si="18"/>
        <v>6.2822487748742575E-5</v>
      </c>
      <c r="CM51" s="69">
        <f t="shared" si="19"/>
        <v>6.67551650071933E-5</v>
      </c>
      <c r="CN51" s="69">
        <f t="shared" si="20"/>
        <v>-3.6630719412675268E-6</v>
      </c>
      <c r="CO51" s="69">
        <f t="shared" si="21"/>
        <v>-1.1813121356487588E-5</v>
      </c>
      <c r="CP51" s="69">
        <f t="shared" si="22"/>
        <v>-3.8504573177201456E-3</v>
      </c>
      <c r="CQ51" s="69">
        <f t="shared" si="23"/>
        <v>-3.6027123580673303E-4</v>
      </c>
      <c r="CR51" s="69">
        <f t="shared" si="24"/>
        <v>-2.2167658218343441E-6</v>
      </c>
      <c r="CS51" s="69">
        <f t="shared" si="25"/>
        <v>-5.6492065136585735E-3</v>
      </c>
      <c r="CT51" s="69">
        <f t="shared" si="26"/>
        <v>-3.0160503149253282E-3</v>
      </c>
      <c r="CU51" s="69">
        <f t="shared" si="27"/>
        <v>-2.5355933043066422E-6</v>
      </c>
      <c r="CV51" s="69">
        <f t="shared" si="28"/>
        <v>-9.0079221150404075E-7</v>
      </c>
      <c r="CW51" s="69">
        <f t="shared" si="29"/>
        <v>-3.2049764719578639E-3</v>
      </c>
    </row>
    <row r="52" spans="1:101">
      <c r="A52" s="94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54"/>
      <c r="O52" s="54"/>
      <c r="P52" s="54"/>
      <c r="Q52" s="94"/>
      <c r="R52" s="94"/>
      <c r="T52" s="76"/>
      <c r="U52" s="76"/>
      <c r="V52" s="76"/>
      <c r="W52" s="76"/>
      <c r="X52" s="76"/>
      <c r="Z52" s="76"/>
      <c r="AA52" s="76"/>
      <c r="AB52" s="76"/>
      <c r="AC52" s="76"/>
      <c r="AD52" s="76"/>
      <c r="AE52" s="76"/>
      <c r="AF52" s="76"/>
      <c r="AG52" s="76"/>
      <c r="AH52" s="76"/>
      <c r="AJ52" s="76"/>
      <c r="AK52" s="76"/>
      <c r="AL52" s="76"/>
      <c r="AM52" s="76"/>
      <c r="AN52" s="76"/>
      <c r="AP52" s="76"/>
      <c r="AQ52" s="76"/>
      <c r="AR52" s="76"/>
      <c r="AS52" s="76"/>
      <c r="AT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D52" s="76"/>
      <c r="CE52" s="76"/>
      <c r="CF52" s="76"/>
      <c r="CG52" s="94"/>
      <c r="CH52" s="96" t="e">
        <f t="shared" si="14"/>
        <v>#DIV/0!</v>
      </c>
      <c r="CI52" s="69" t="str">
        <f t="shared" si="16"/>
        <v/>
      </c>
      <c r="CJ52" s="94"/>
      <c r="CK52" s="69" t="str">
        <f t="shared" si="17"/>
        <v/>
      </c>
      <c r="CL52" s="69" t="str">
        <f t="shared" si="18"/>
        <v/>
      </c>
      <c r="CM52" s="69" t="str">
        <f t="shared" si="19"/>
        <v/>
      </c>
      <c r="CN52" s="69" t="str">
        <f t="shared" si="20"/>
        <v/>
      </c>
      <c r="CO52" s="69" t="str">
        <f t="shared" si="21"/>
        <v/>
      </c>
      <c r="CP52" s="69" t="str">
        <f t="shared" si="22"/>
        <v/>
      </c>
      <c r="CQ52" s="69" t="str">
        <f t="shared" si="23"/>
        <v/>
      </c>
      <c r="CR52" s="69" t="str">
        <f t="shared" si="24"/>
        <v/>
      </c>
      <c r="CS52" s="69" t="str">
        <f t="shared" si="25"/>
        <v/>
      </c>
      <c r="CT52" s="69" t="str">
        <f t="shared" si="26"/>
        <v/>
      </c>
      <c r="CU52" s="69" t="str">
        <f t="shared" si="27"/>
        <v/>
      </c>
      <c r="CV52" s="69" t="str">
        <f t="shared" si="28"/>
        <v/>
      </c>
      <c r="CW52" s="69" t="str">
        <f t="shared" si="29"/>
        <v/>
      </c>
    </row>
    <row r="53" spans="1:101">
      <c r="A53" s="94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54"/>
      <c r="O53" s="54"/>
      <c r="P53" s="54"/>
      <c r="Q53" s="94"/>
      <c r="R53" s="94"/>
      <c r="T53" s="76"/>
      <c r="U53" s="76"/>
      <c r="V53" s="76"/>
      <c r="W53" s="76"/>
      <c r="X53" s="76"/>
      <c r="Z53" s="76"/>
      <c r="AA53" s="76"/>
      <c r="AB53" s="76"/>
      <c r="AC53" s="76"/>
      <c r="AD53" s="76"/>
      <c r="AE53" s="76"/>
      <c r="AF53" s="76"/>
      <c r="AG53" s="76"/>
      <c r="AH53" s="76"/>
      <c r="AJ53" s="76"/>
      <c r="AK53" s="76"/>
      <c r="AL53" s="76"/>
      <c r="AM53" s="76"/>
      <c r="AN53" s="76"/>
      <c r="AP53" s="76"/>
      <c r="AQ53" s="76"/>
      <c r="AR53" s="76"/>
      <c r="AS53" s="76"/>
      <c r="AT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D53" s="76"/>
      <c r="CE53" s="76"/>
      <c r="CF53" s="76"/>
      <c r="CG53" s="94"/>
      <c r="CH53" s="96" t="e">
        <f t="shared" si="14"/>
        <v>#DIV/0!</v>
      </c>
      <c r="CI53" s="69" t="str">
        <f t="shared" si="16"/>
        <v/>
      </c>
      <c r="CJ53" s="94"/>
      <c r="CK53" s="69" t="str">
        <f t="shared" si="17"/>
        <v/>
      </c>
      <c r="CL53" s="69" t="str">
        <f t="shared" si="18"/>
        <v/>
      </c>
      <c r="CM53" s="69" t="str">
        <f t="shared" si="19"/>
        <v/>
      </c>
      <c r="CN53" s="69" t="str">
        <f t="shared" si="20"/>
        <v/>
      </c>
      <c r="CO53" s="69" t="str">
        <f t="shared" si="21"/>
        <v/>
      </c>
      <c r="CP53" s="69" t="str">
        <f t="shared" si="22"/>
        <v/>
      </c>
      <c r="CQ53" s="69" t="str">
        <f t="shared" si="23"/>
        <v/>
      </c>
      <c r="CR53" s="69" t="str">
        <f t="shared" si="24"/>
        <v/>
      </c>
      <c r="CS53" s="69" t="str">
        <f t="shared" si="25"/>
        <v/>
      </c>
      <c r="CT53" s="69" t="str">
        <f t="shared" si="26"/>
        <v/>
      </c>
      <c r="CU53" s="69" t="str">
        <f t="shared" si="27"/>
        <v/>
      </c>
      <c r="CV53" s="69" t="str">
        <f t="shared" si="28"/>
        <v/>
      </c>
      <c r="CW53" s="69" t="str">
        <f t="shared" si="29"/>
        <v/>
      </c>
    </row>
    <row r="54" spans="1:101">
      <c r="A54" s="94" t="s">
        <v>333</v>
      </c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54"/>
      <c r="O54" s="54"/>
      <c r="P54" s="54"/>
      <c r="Q54" s="94"/>
      <c r="R54" s="94"/>
      <c r="T54" s="76"/>
      <c r="U54" s="76"/>
      <c r="V54" s="76"/>
      <c r="W54" s="76"/>
      <c r="X54" s="76"/>
      <c r="Z54" s="76"/>
      <c r="AA54" s="76"/>
      <c r="AB54" s="76"/>
      <c r="AC54" s="76"/>
      <c r="AD54" s="76"/>
      <c r="AE54" s="76"/>
      <c r="AF54" s="76"/>
      <c r="AG54" s="76"/>
      <c r="AH54" s="76"/>
      <c r="AJ54" s="76"/>
      <c r="AK54" s="76"/>
      <c r="AL54" s="76"/>
      <c r="AM54" s="76"/>
      <c r="AN54" s="76"/>
      <c r="AP54" s="76"/>
      <c r="AQ54" s="76"/>
      <c r="AR54" s="76"/>
      <c r="AS54" s="76"/>
      <c r="AT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D54" s="76"/>
      <c r="CE54" s="76"/>
      <c r="CF54" s="76"/>
      <c r="CG54" s="94"/>
      <c r="CH54" s="96" t="e">
        <f t="shared" si="14"/>
        <v>#DIV/0!</v>
      </c>
      <c r="CI54" s="69" t="str">
        <f t="shared" si="16"/>
        <v/>
      </c>
      <c r="CJ54" s="94"/>
      <c r="CK54" s="69" t="str">
        <f t="shared" si="17"/>
        <v/>
      </c>
      <c r="CL54" s="69" t="str">
        <f t="shared" si="18"/>
        <v/>
      </c>
      <c r="CM54" s="69" t="str">
        <f t="shared" si="19"/>
        <v/>
      </c>
      <c r="CN54" s="69" t="str">
        <f t="shared" si="20"/>
        <v/>
      </c>
      <c r="CO54" s="69" t="str">
        <f t="shared" si="21"/>
        <v/>
      </c>
      <c r="CP54" s="69" t="str">
        <f t="shared" si="22"/>
        <v/>
      </c>
      <c r="CQ54" s="69" t="str">
        <f t="shared" si="23"/>
        <v/>
      </c>
      <c r="CR54" s="69" t="str">
        <f t="shared" si="24"/>
        <v/>
      </c>
      <c r="CS54" s="69" t="str">
        <f t="shared" si="25"/>
        <v/>
      </c>
      <c r="CT54" s="69" t="str">
        <f t="shared" si="26"/>
        <v/>
      </c>
      <c r="CU54" s="69" t="str">
        <f t="shared" si="27"/>
        <v/>
      </c>
      <c r="CV54" s="69" t="str">
        <f t="shared" si="28"/>
        <v/>
      </c>
      <c r="CW54" s="69" t="str">
        <f t="shared" si="29"/>
        <v/>
      </c>
    </row>
    <row r="55" spans="1:101">
      <c r="A55" s="94" t="s">
        <v>334</v>
      </c>
      <c r="B55" s="76">
        <v>3513.1750066</v>
      </c>
      <c r="C55" s="76">
        <v>1.3313820000000001E-3</v>
      </c>
      <c r="D55" s="76">
        <v>2173.5697273999999</v>
      </c>
      <c r="E55" s="76">
        <v>39.899963841999998</v>
      </c>
      <c r="F55" s="76">
        <v>39.825215546999999</v>
      </c>
      <c r="G55" s="76">
        <v>19.336295800999999</v>
      </c>
      <c r="H55" s="76">
        <v>11055.079787000001</v>
      </c>
      <c r="I55" s="76">
        <v>4.2031434517999999</v>
      </c>
      <c r="J55" s="76">
        <v>95.182785413999994</v>
      </c>
      <c r="K55" s="76">
        <v>8.5710409999999995E-4</v>
      </c>
      <c r="L55" s="76">
        <v>164.32681119</v>
      </c>
      <c r="M55" s="76">
        <v>2.7720035151000002</v>
      </c>
      <c r="N55" s="54">
        <v>3.0694437923</v>
      </c>
      <c r="O55" s="54">
        <v>0.5472245657</v>
      </c>
      <c r="P55" s="54">
        <v>0.1034687134</v>
      </c>
      <c r="Q55" s="94"/>
      <c r="R55" s="94" t="s">
        <v>334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76">
        <v>0</v>
      </c>
      <c r="AH55" s="76">
        <v>0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0</v>
      </c>
      <c r="AO55" s="76">
        <v>0</v>
      </c>
      <c r="AP55" s="76">
        <v>0</v>
      </c>
      <c r="AQ55" s="76">
        <v>0</v>
      </c>
      <c r="AR55" s="76">
        <v>0</v>
      </c>
      <c r="AS55" s="76">
        <v>0</v>
      </c>
      <c r="AT55" s="76"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  <c r="BF55" s="76">
        <v>0</v>
      </c>
      <c r="BG55" s="76">
        <v>0</v>
      </c>
      <c r="BH55" s="76">
        <v>0</v>
      </c>
      <c r="BI55" s="76">
        <v>0</v>
      </c>
      <c r="BJ55" s="76">
        <v>0</v>
      </c>
      <c r="BK55" s="76">
        <v>0</v>
      </c>
      <c r="BL55" s="76">
        <v>0</v>
      </c>
      <c r="BM55" s="76">
        <v>0</v>
      </c>
      <c r="BN55" s="76">
        <v>0</v>
      </c>
      <c r="BO55" s="76">
        <v>0</v>
      </c>
      <c r="BP55" s="76">
        <v>0</v>
      </c>
      <c r="BQ55" s="76">
        <v>0</v>
      </c>
      <c r="BR55" s="76">
        <v>0</v>
      </c>
      <c r="BS55" s="76">
        <v>0</v>
      </c>
      <c r="BT55" s="76">
        <v>0</v>
      </c>
      <c r="BU55" s="76">
        <v>0</v>
      </c>
      <c r="BV55" s="76">
        <v>0</v>
      </c>
      <c r="BW55" s="76">
        <v>0</v>
      </c>
      <c r="BX55" s="76">
        <v>0</v>
      </c>
      <c r="BY55" s="76">
        <v>0</v>
      </c>
      <c r="BZ55" s="76">
        <v>0</v>
      </c>
      <c r="CA55" s="76">
        <v>0</v>
      </c>
      <c r="CB55" s="76">
        <v>0</v>
      </c>
      <c r="CC55" s="76">
        <v>0</v>
      </c>
      <c r="CD55" s="76">
        <v>0</v>
      </c>
      <c r="CE55" s="76">
        <v>0</v>
      </c>
      <c r="CF55" s="76">
        <v>0</v>
      </c>
      <c r="CG55" s="94"/>
      <c r="CH55" s="96" t="e">
        <f t="shared" si="14"/>
        <v>#DIV/0!</v>
      </c>
      <c r="CI55" s="69">
        <f t="shared" si="16"/>
        <v>-1</v>
      </c>
      <c r="CJ55" s="94"/>
      <c r="CK55" s="69">
        <f t="shared" si="17"/>
        <v>-1</v>
      </c>
      <c r="CL55" s="69">
        <f t="shared" si="18"/>
        <v>-1</v>
      </c>
      <c r="CM55" s="69">
        <f t="shared" si="19"/>
        <v>-1</v>
      </c>
      <c r="CN55" s="69">
        <f t="shared" si="20"/>
        <v>-1</v>
      </c>
      <c r="CO55" s="69">
        <f t="shared" si="21"/>
        <v>-1</v>
      </c>
      <c r="CP55" s="69">
        <f t="shared" si="22"/>
        <v>-1</v>
      </c>
      <c r="CQ55" s="69">
        <f t="shared" si="23"/>
        <v>-1</v>
      </c>
      <c r="CR55" s="69">
        <f t="shared" si="24"/>
        <v>-1</v>
      </c>
      <c r="CS55" s="69">
        <f t="shared" si="25"/>
        <v>-1</v>
      </c>
      <c r="CT55" s="69">
        <f t="shared" si="26"/>
        <v>-1</v>
      </c>
      <c r="CU55" s="69">
        <f t="shared" si="27"/>
        <v>-1</v>
      </c>
      <c r="CV55" s="69">
        <f t="shared" si="28"/>
        <v>-1</v>
      </c>
      <c r="CW55" s="69">
        <f t="shared" si="29"/>
        <v>-1</v>
      </c>
    </row>
    <row r="56" spans="1:101">
      <c r="A56" s="94" t="s">
        <v>335</v>
      </c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94"/>
      <c r="R56" s="94"/>
      <c r="T56" s="76"/>
      <c r="U56" s="76"/>
      <c r="V56" s="76"/>
      <c r="W56" s="76"/>
      <c r="X56" s="76"/>
      <c r="Z56" s="76"/>
      <c r="AA56" s="76"/>
      <c r="AB56" s="76"/>
      <c r="AC56" s="76"/>
      <c r="AD56" s="76"/>
      <c r="AE56" s="76"/>
      <c r="AF56" s="76"/>
      <c r="AG56" s="76"/>
      <c r="AH56" s="76"/>
      <c r="AJ56" s="76"/>
      <c r="AK56" s="76"/>
      <c r="AL56" s="76"/>
      <c r="AM56" s="76"/>
      <c r="AN56" s="76"/>
      <c r="AP56" s="76"/>
      <c r="AQ56" s="76"/>
      <c r="AR56" s="76"/>
      <c r="AS56" s="76"/>
      <c r="AT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D56" s="76"/>
      <c r="CE56" s="76"/>
      <c r="CF56" s="76"/>
      <c r="CG56" s="94"/>
      <c r="CI56" s="69" t="str">
        <f t="shared" si="16"/>
        <v/>
      </c>
      <c r="CJ56" s="94"/>
      <c r="CK56" s="69" t="str">
        <f t="shared" si="17"/>
        <v/>
      </c>
      <c r="CL56" s="69" t="str">
        <f t="shared" si="18"/>
        <v/>
      </c>
      <c r="CM56" s="69" t="str">
        <f t="shared" si="19"/>
        <v/>
      </c>
      <c r="CN56" s="69" t="str">
        <f t="shared" si="20"/>
        <v/>
      </c>
      <c r="CO56" s="69" t="str">
        <f t="shared" si="21"/>
        <v/>
      </c>
      <c r="CP56" s="69" t="str">
        <f t="shared" si="22"/>
        <v/>
      </c>
      <c r="CQ56" s="94"/>
      <c r="CR56" s="69" t="str">
        <f t="shared" si="24"/>
        <v/>
      </c>
      <c r="CS56" s="69" t="str">
        <f t="shared" si="25"/>
        <v/>
      </c>
      <c r="CT56" s="69" t="str">
        <f t="shared" si="26"/>
        <v/>
      </c>
      <c r="CU56" s="94"/>
      <c r="CV56" s="94"/>
      <c r="CW56" s="94"/>
    </row>
    <row r="57" spans="1:101">
      <c r="A57" s="94" t="s">
        <v>336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94"/>
      <c r="R57" s="94"/>
      <c r="T57" s="76"/>
      <c r="U57" s="76"/>
      <c r="V57" s="76"/>
      <c r="W57" s="76"/>
      <c r="X57" s="76"/>
      <c r="Z57" s="76"/>
      <c r="AA57" s="76"/>
      <c r="AB57" s="76"/>
      <c r="AC57" s="76"/>
      <c r="AD57" s="76"/>
      <c r="AE57" s="76"/>
      <c r="AF57" s="76"/>
      <c r="AG57" s="76"/>
      <c r="AH57" s="76"/>
      <c r="AJ57" s="76"/>
      <c r="AK57" s="76"/>
      <c r="AL57" s="76"/>
      <c r="AM57" s="76"/>
      <c r="AN57" s="76"/>
      <c r="AP57" s="76"/>
      <c r="AQ57" s="76"/>
      <c r="AR57" s="76"/>
      <c r="AS57" s="76"/>
      <c r="AT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D57" s="76"/>
      <c r="CE57" s="76"/>
      <c r="CF57" s="76"/>
      <c r="CG57" s="94"/>
      <c r="CI57" s="69" t="str">
        <f t="shared" si="16"/>
        <v/>
      </c>
      <c r="CJ57" s="94"/>
      <c r="CK57" s="69" t="str">
        <f t="shared" si="17"/>
        <v/>
      </c>
      <c r="CL57" s="69" t="str">
        <f t="shared" si="18"/>
        <v/>
      </c>
      <c r="CM57" s="69" t="str">
        <f t="shared" si="19"/>
        <v/>
      </c>
      <c r="CN57" s="69" t="str">
        <f t="shared" si="20"/>
        <v/>
      </c>
      <c r="CO57" s="69" t="str">
        <f t="shared" si="21"/>
        <v/>
      </c>
      <c r="CP57" s="69" t="str">
        <f t="shared" si="22"/>
        <v/>
      </c>
      <c r="CQ57" s="94"/>
      <c r="CR57" s="69" t="str">
        <f t="shared" si="24"/>
        <v/>
      </c>
      <c r="CS57" s="69" t="str">
        <f t="shared" si="25"/>
        <v/>
      </c>
      <c r="CT57" s="69" t="str">
        <f t="shared" si="26"/>
        <v/>
      </c>
      <c r="CU57" s="94"/>
      <c r="CV57" s="94"/>
      <c r="CW57" s="94"/>
    </row>
    <row r="58" spans="1:101">
      <c r="A58" s="94" t="s">
        <v>366</v>
      </c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94"/>
      <c r="R58" s="94"/>
      <c r="T58" s="76"/>
      <c r="U58" s="76"/>
      <c r="V58" s="76"/>
      <c r="W58" s="76"/>
      <c r="X58" s="76"/>
      <c r="Z58" s="76"/>
      <c r="AA58" s="76"/>
      <c r="AB58" s="76"/>
      <c r="AC58" s="76"/>
      <c r="AD58" s="76"/>
      <c r="AE58" s="76"/>
      <c r="AF58" s="76"/>
      <c r="AG58" s="76"/>
      <c r="AH58" s="76"/>
      <c r="AJ58" s="76"/>
      <c r="AK58" s="76"/>
      <c r="AL58" s="76"/>
      <c r="AM58" s="76"/>
      <c r="AN58" s="76"/>
      <c r="AP58" s="76"/>
      <c r="AQ58" s="76"/>
      <c r="AR58" s="76"/>
      <c r="AS58" s="76"/>
      <c r="AT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D58" s="76"/>
      <c r="CE58" s="76"/>
      <c r="CF58" s="76"/>
      <c r="CG58" s="94"/>
      <c r="CI58" s="69" t="str">
        <f t="shared" si="16"/>
        <v/>
      </c>
      <c r="CJ58" s="94"/>
      <c r="CK58" s="69" t="str">
        <f t="shared" si="17"/>
        <v/>
      </c>
      <c r="CL58" s="69" t="str">
        <f t="shared" si="18"/>
        <v/>
      </c>
      <c r="CM58" s="69" t="str">
        <f t="shared" si="19"/>
        <v/>
      </c>
      <c r="CN58" s="69" t="str">
        <f t="shared" si="20"/>
        <v/>
      </c>
      <c r="CO58" s="69" t="str">
        <f t="shared" si="21"/>
        <v/>
      </c>
      <c r="CP58" s="69" t="str">
        <f t="shared" si="22"/>
        <v/>
      </c>
      <c r="CQ58" s="94"/>
      <c r="CR58" s="69" t="str">
        <f t="shared" si="24"/>
        <v/>
      </c>
      <c r="CS58" s="69" t="str">
        <f t="shared" si="25"/>
        <v/>
      </c>
      <c r="CT58" s="69" t="str">
        <f t="shared" si="26"/>
        <v/>
      </c>
      <c r="CU58" s="94"/>
      <c r="CV58" s="94"/>
      <c r="CW58" s="94"/>
    </row>
    <row r="59" spans="1:101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94"/>
      <c r="R59" s="94"/>
      <c r="T59" s="76"/>
      <c r="U59" s="76"/>
      <c r="V59" s="76"/>
      <c r="W59" s="76"/>
      <c r="X59" s="76"/>
      <c r="Z59" s="76"/>
      <c r="AA59" s="76"/>
      <c r="AB59" s="76"/>
      <c r="AC59" s="76"/>
      <c r="AD59" s="76"/>
      <c r="AE59" s="76"/>
      <c r="AF59" s="76"/>
      <c r="AG59" s="76"/>
      <c r="AH59" s="76"/>
      <c r="AJ59" s="76"/>
      <c r="AK59" s="76"/>
      <c r="AL59" s="76"/>
      <c r="AM59" s="76"/>
      <c r="AN59" s="76"/>
      <c r="AP59" s="76"/>
      <c r="AQ59" s="76"/>
      <c r="AR59" s="76"/>
      <c r="AS59" s="76"/>
      <c r="AT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D59" s="76"/>
      <c r="CE59" s="76"/>
      <c r="CF59" s="76"/>
      <c r="CG59" s="94"/>
      <c r="CI59" s="69" t="str">
        <f t="shared" si="16"/>
        <v/>
      </c>
      <c r="CJ59" s="94"/>
      <c r="CK59" s="69" t="str">
        <f t="shared" si="17"/>
        <v/>
      </c>
      <c r="CL59" s="69" t="str">
        <f t="shared" si="18"/>
        <v/>
      </c>
      <c r="CM59" s="69" t="str">
        <f t="shared" si="19"/>
        <v/>
      </c>
      <c r="CN59" s="69" t="str">
        <f t="shared" si="20"/>
        <v/>
      </c>
      <c r="CO59" s="69" t="str">
        <f t="shared" si="21"/>
        <v/>
      </c>
      <c r="CP59" s="69" t="str">
        <f t="shared" si="22"/>
        <v/>
      </c>
      <c r="CQ59" s="94"/>
      <c r="CR59" s="69" t="str">
        <f t="shared" si="24"/>
        <v/>
      </c>
      <c r="CS59" s="69" t="str">
        <f t="shared" si="25"/>
        <v/>
      </c>
      <c r="CT59" s="69" t="str">
        <f t="shared" si="26"/>
        <v/>
      </c>
      <c r="CU59" s="94"/>
      <c r="CV59" s="94"/>
      <c r="CW59" s="94"/>
    </row>
    <row r="60" spans="1:101" s="22" customForma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94"/>
      <c r="CH60" s="94"/>
      <c r="CI60" s="69" t="str">
        <f t="shared" si="16"/>
        <v/>
      </c>
      <c r="CJ60" s="94"/>
      <c r="CK60" s="69" t="str">
        <f t="shared" si="17"/>
        <v/>
      </c>
      <c r="CL60" s="69" t="str">
        <f t="shared" si="18"/>
        <v/>
      </c>
      <c r="CM60" s="69" t="str">
        <f t="shared" si="19"/>
        <v/>
      </c>
      <c r="CN60" s="69" t="str">
        <f t="shared" si="20"/>
        <v/>
      </c>
      <c r="CO60" s="69" t="str">
        <f t="shared" si="21"/>
        <v/>
      </c>
      <c r="CP60" s="69" t="str">
        <f t="shared" si="22"/>
        <v/>
      </c>
      <c r="CQ60" s="94"/>
      <c r="CR60" s="69" t="str">
        <f t="shared" si="24"/>
        <v/>
      </c>
      <c r="CS60" s="69" t="str">
        <f t="shared" si="25"/>
        <v/>
      </c>
      <c r="CT60" s="69" t="str">
        <f t="shared" si="26"/>
        <v/>
      </c>
      <c r="CU60" s="94"/>
      <c r="CV60" s="94"/>
      <c r="CW60" s="94"/>
    </row>
    <row r="61" spans="1:101">
      <c r="A61" s="2" t="s">
        <v>339</v>
      </c>
      <c r="B61" s="1">
        <f>SUM(B3:B55)</f>
        <v>664680.66083812993</v>
      </c>
      <c r="C61" s="1">
        <f>SUM(C3:C55)</f>
        <v>37.642255390800003</v>
      </c>
      <c r="D61" s="1">
        <f>SUM(D3:D55)</f>
        <v>670576.48134710884</v>
      </c>
      <c r="E61" s="1">
        <f t="shared" ref="E61:P61" si="30">SUM(E3:E55)</f>
        <v>12708.560216731699</v>
      </c>
      <c r="F61" s="1">
        <f t="shared" si="30"/>
        <v>12547.738822964699</v>
      </c>
      <c r="G61" s="1">
        <f t="shared" si="30"/>
        <v>55379.405269521798</v>
      </c>
      <c r="H61" s="1">
        <f t="shared" si="30"/>
        <v>2425264.1281787599</v>
      </c>
      <c r="I61" s="1">
        <f t="shared" si="30"/>
        <v>2137.7156318224997</v>
      </c>
      <c r="J61" s="1">
        <f t="shared" si="30"/>
        <v>19741.274551329101</v>
      </c>
      <c r="K61" s="1">
        <f t="shared" si="30"/>
        <v>1.0320577901359997</v>
      </c>
      <c r="L61" s="1">
        <f t="shared" si="30"/>
        <v>19841.389619152498</v>
      </c>
      <c r="M61" s="1">
        <f t="shared" si="30"/>
        <v>1454.0598480238998</v>
      </c>
      <c r="N61" s="1">
        <f t="shared" si="30"/>
        <v>1493.6340492284</v>
      </c>
      <c r="O61" s="1">
        <f t="shared" si="30"/>
        <v>318.08902014860001</v>
      </c>
      <c r="P61" s="1">
        <f t="shared" si="30"/>
        <v>66.865484321899984</v>
      </c>
      <c r="Q61" s="94"/>
      <c r="R61" s="94"/>
      <c r="S61" s="1">
        <f>SUM(S3:S59)</f>
        <v>0</v>
      </c>
      <c r="T61" s="1">
        <f t="shared" ref="T61:CE61" si="31">SUM(T3:T59)</f>
        <v>0</v>
      </c>
      <c r="U61" s="1">
        <f t="shared" si="31"/>
        <v>1490.5609061062576</v>
      </c>
      <c r="V61" s="1">
        <f t="shared" si="31"/>
        <v>4807.4035020078336</v>
      </c>
      <c r="W61" s="1">
        <f t="shared" si="31"/>
        <v>4807.4035020078336</v>
      </c>
      <c r="X61" s="1">
        <f t="shared" si="31"/>
        <v>2510.9125916375228</v>
      </c>
      <c r="Y61" s="1">
        <f t="shared" si="31"/>
        <v>0</v>
      </c>
      <c r="Z61" s="1">
        <f t="shared" si="31"/>
        <v>24884.572437566272</v>
      </c>
      <c r="AA61" s="1">
        <f t="shared" si="31"/>
        <v>317.54159862127489</v>
      </c>
      <c r="AB61" s="1">
        <f t="shared" si="31"/>
        <v>8774080.0369203854</v>
      </c>
      <c r="AC61" s="1">
        <f t="shared" si="31"/>
        <v>1.0312013634775068</v>
      </c>
      <c r="AD61" s="1">
        <f t="shared" si="31"/>
        <v>661159.03891555045</v>
      </c>
      <c r="AE61" s="1">
        <f t="shared" si="31"/>
        <v>10889.734560496692</v>
      </c>
      <c r="AF61" s="1">
        <f t="shared" si="31"/>
        <v>928457.61174009868</v>
      </c>
      <c r="AG61" s="1">
        <f t="shared" si="31"/>
        <v>18238.499814784442</v>
      </c>
      <c r="AH61" s="1">
        <f t="shared" si="31"/>
        <v>1089.3486491581873</v>
      </c>
      <c r="AI61" s="1">
        <f t="shared" si="31"/>
        <v>0</v>
      </c>
      <c r="AJ61" s="1">
        <f t="shared" si="31"/>
        <v>25232.004667669171</v>
      </c>
      <c r="AK61" s="1">
        <f t="shared" si="31"/>
        <v>25232.004667669171</v>
      </c>
      <c r="AL61" s="1">
        <f t="shared" si="31"/>
        <v>0</v>
      </c>
      <c r="AM61" s="1">
        <f t="shared" si="31"/>
        <v>1189.8045233422222</v>
      </c>
      <c r="AN61" s="1">
        <f t="shared" si="31"/>
        <v>2.7910455591428796</v>
      </c>
      <c r="AO61" s="1">
        <f t="shared" si="31"/>
        <v>2.4506283837094278</v>
      </c>
      <c r="AP61" s="1">
        <f t="shared" si="31"/>
        <v>0</v>
      </c>
      <c r="AQ61" s="1">
        <f t="shared" si="31"/>
        <v>6508.381622278368</v>
      </c>
      <c r="AR61" s="1">
        <f t="shared" si="31"/>
        <v>66.752323313163785</v>
      </c>
      <c r="AS61" s="1">
        <f t="shared" si="31"/>
        <v>37.640927114937831</v>
      </c>
      <c r="AT61" s="1">
        <f t="shared" si="31"/>
        <v>0</v>
      </c>
      <c r="AU61" s="1">
        <f t="shared" si="31"/>
        <v>3342502.0108230701</v>
      </c>
      <c r="AV61" s="1">
        <f t="shared" si="31"/>
        <v>601557.15920862369</v>
      </c>
      <c r="AW61" s="1">
        <f t="shared" si="31"/>
        <v>66839.704592142341</v>
      </c>
      <c r="AX61" s="1">
        <f t="shared" si="31"/>
        <v>668396.86380076513</v>
      </c>
      <c r="AY61" s="1">
        <f t="shared" si="31"/>
        <v>0</v>
      </c>
      <c r="AZ61" s="1">
        <f t="shared" si="31"/>
        <v>8520.0513310657916</v>
      </c>
      <c r="BA61" s="1">
        <f t="shared" si="31"/>
        <v>63.218888870668799</v>
      </c>
      <c r="BB61" s="1">
        <f t="shared" si="31"/>
        <v>1396310.5810145473</v>
      </c>
      <c r="BC61" s="1">
        <f t="shared" si="31"/>
        <v>85.294354847391602</v>
      </c>
      <c r="BD61" s="1">
        <f t="shared" si="31"/>
        <v>223.50272995139767</v>
      </c>
      <c r="BE61" s="1">
        <f t="shared" si="31"/>
        <v>540.26673012894764</v>
      </c>
      <c r="BF61" s="1">
        <f t="shared" si="31"/>
        <v>126.36202758654166</v>
      </c>
      <c r="BG61" s="1">
        <f t="shared" si="31"/>
        <v>260.01333750195346</v>
      </c>
      <c r="BH61" s="1">
        <f t="shared" si="31"/>
        <v>29.750354304477089</v>
      </c>
      <c r="BI61" s="1">
        <f t="shared" si="31"/>
        <v>12669.409910480144</v>
      </c>
      <c r="BJ61" s="1">
        <f t="shared" si="31"/>
        <v>12508.663370437707</v>
      </c>
      <c r="BK61" s="1">
        <f t="shared" si="31"/>
        <v>160.74654004243351</v>
      </c>
      <c r="BL61" s="1">
        <f t="shared" si="31"/>
        <v>0</v>
      </c>
      <c r="BM61" s="1">
        <f t="shared" si="31"/>
        <v>0</v>
      </c>
      <c r="BN61" s="1">
        <f t="shared" si="31"/>
        <v>3263.7608962051954</v>
      </c>
      <c r="BO61" s="1">
        <f t="shared" si="31"/>
        <v>0</v>
      </c>
      <c r="BP61" s="1">
        <f t="shared" si="31"/>
        <v>1515.3380831569918</v>
      </c>
      <c r="BQ61" s="1">
        <f t="shared" si="31"/>
        <v>360.92135977154675</v>
      </c>
      <c r="BR61" s="1">
        <f t="shared" si="31"/>
        <v>206.16964280760331</v>
      </c>
      <c r="BS61" s="1">
        <f t="shared" si="31"/>
        <v>3787.1668630144859</v>
      </c>
      <c r="BT61" s="1">
        <f t="shared" si="31"/>
        <v>792637.88157099788</v>
      </c>
      <c r="BU61" s="1">
        <f t="shared" si="31"/>
        <v>197.44050088358591</v>
      </c>
      <c r="BV61" s="1">
        <f t="shared" si="31"/>
        <v>1849.4576010469152</v>
      </c>
      <c r="BW61" s="1">
        <f t="shared" si="31"/>
        <v>3.6000341716408299E-7</v>
      </c>
      <c r="BX61" s="1">
        <f t="shared" si="31"/>
        <v>55358.488824351407</v>
      </c>
      <c r="BY61" s="1">
        <f t="shared" si="31"/>
        <v>92477.115719330628</v>
      </c>
      <c r="BZ61" s="1">
        <f t="shared" si="31"/>
        <v>0</v>
      </c>
      <c r="CA61" s="1">
        <f t="shared" si="31"/>
        <v>0</v>
      </c>
      <c r="CB61" s="1">
        <f t="shared" si="31"/>
        <v>43056.174001983927</v>
      </c>
      <c r="CC61" s="1">
        <f t="shared" si="31"/>
        <v>0</v>
      </c>
      <c r="CD61" s="1">
        <f t="shared" si="31"/>
        <v>41066.732727236238</v>
      </c>
      <c r="CE61" s="1">
        <f t="shared" si="31"/>
        <v>2414151.5253700544</v>
      </c>
      <c r="CF61" s="1">
        <f>SUM(CF3:CF59)</f>
        <v>38394.552219056408</v>
      </c>
      <c r="CG61" s="94"/>
      <c r="CI61" s="69">
        <f t="shared" si="16"/>
        <v>-5.2982163165976332E-3</v>
      </c>
      <c r="CJ61" s="94"/>
      <c r="CK61" s="69">
        <f t="shared" si="17"/>
        <v>-3.2503638391330344E-3</v>
      </c>
      <c r="CL61" s="69">
        <f t="shared" si="18"/>
        <v>-3.0806248374234224E-3</v>
      </c>
      <c r="CM61" s="69">
        <f t="shared" si="19"/>
        <v>-3.1141429606006727E-3</v>
      </c>
      <c r="CN61" s="69">
        <f t="shared" si="20"/>
        <v>-3.7769356800771504E-4</v>
      </c>
      <c r="CO61" s="69">
        <f t="shared" si="21"/>
        <v>-4.5820175541253253E-3</v>
      </c>
      <c r="CP61" s="69">
        <f t="shared" si="22"/>
        <v>1.2488507968243201</v>
      </c>
      <c r="CQ61" s="94"/>
      <c r="CR61" s="69">
        <f t="shared" si="24"/>
        <v>-8.2982432444998278E-4</v>
      </c>
      <c r="CS61" s="69">
        <f t="shared" si="25"/>
        <v>0.271685358333633</v>
      </c>
      <c r="CT61" s="69">
        <f t="shared" si="26"/>
        <v>3.4760067002217316</v>
      </c>
      <c r="CU61" s="94"/>
      <c r="CV61" s="94"/>
      <c r="CW61" s="94"/>
    </row>
    <row r="62" spans="1:101">
      <c r="A62" s="2" t="s">
        <v>217</v>
      </c>
      <c r="B62" s="1">
        <f>SUM(B2:B51)</f>
        <v>661167.48583152995</v>
      </c>
      <c r="C62" s="1">
        <f t="shared" ref="C62:M62" si="32">SUM(C2:C51)</f>
        <v>37.640924008800006</v>
      </c>
      <c r="D62" s="1">
        <f t="shared" si="32"/>
        <v>668402.91161970887</v>
      </c>
      <c r="E62" s="1">
        <f t="shared" si="32"/>
        <v>12668.6602528897</v>
      </c>
      <c r="F62" s="1">
        <f t="shared" si="32"/>
        <v>12507.913607417699</v>
      </c>
      <c r="G62" s="1">
        <f t="shared" si="32"/>
        <v>55360.068973720801</v>
      </c>
      <c r="H62" s="1">
        <f t="shared" si="32"/>
        <v>2414209.0483917599</v>
      </c>
      <c r="I62" s="1">
        <f t="shared" si="32"/>
        <v>2133.5124883706999</v>
      </c>
      <c r="J62" s="1">
        <f t="shared" si="32"/>
        <v>19646.091765915102</v>
      </c>
      <c r="K62" s="1">
        <f t="shared" si="32"/>
        <v>1.0312006860359997</v>
      </c>
      <c r="L62" s="1">
        <f t="shared" si="32"/>
        <v>19677.062807962498</v>
      </c>
      <c r="M62" s="1">
        <f t="shared" si="32"/>
        <v>1451.2878445087997</v>
      </c>
      <c r="N62" s="1">
        <f>SUM(N2:N51)</f>
        <v>1490.5646054361</v>
      </c>
      <c r="O62" s="1">
        <f>SUM(O2:O51)</f>
        <v>317.54179558290002</v>
      </c>
      <c r="P62" s="1">
        <f>SUM(P2:P51)</f>
        <v>66.762015608499979</v>
      </c>
      <c r="Q62" s="94"/>
      <c r="R62" s="94"/>
      <c r="S62" s="1">
        <f>S61 - S55 - S56 - S57 - S58 - S54</f>
        <v>0</v>
      </c>
      <c r="T62" s="1">
        <f t="shared" ref="T62:CE62" si="33">T61 - T55 - T56 - T57 - T58 - T54</f>
        <v>0</v>
      </c>
      <c r="U62" s="1">
        <f t="shared" si="33"/>
        <v>1490.5609061062576</v>
      </c>
      <c r="V62" s="1">
        <f t="shared" si="33"/>
        <v>4807.4035020078336</v>
      </c>
      <c r="W62" s="1">
        <f t="shared" si="33"/>
        <v>4807.4035020078336</v>
      </c>
      <c r="X62" s="1">
        <f t="shared" si="33"/>
        <v>2510.9125916375228</v>
      </c>
      <c r="Y62" s="1">
        <f t="shared" si="33"/>
        <v>0</v>
      </c>
      <c r="Z62" s="1">
        <f t="shared" si="33"/>
        <v>24884.572437566272</v>
      </c>
      <c r="AA62" s="1">
        <f t="shared" si="33"/>
        <v>317.54159862127489</v>
      </c>
      <c r="AB62" s="1">
        <f t="shared" si="33"/>
        <v>8774080.0369203854</v>
      </c>
      <c r="AC62" s="1">
        <f t="shared" si="33"/>
        <v>1.0312013634775068</v>
      </c>
      <c r="AD62" s="1">
        <f t="shared" si="33"/>
        <v>661159.03891555045</v>
      </c>
      <c r="AE62" s="1">
        <f t="shared" si="33"/>
        <v>10889.734560496692</v>
      </c>
      <c r="AF62" s="1">
        <f t="shared" si="33"/>
        <v>928457.61174009868</v>
      </c>
      <c r="AG62" s="1">
        <f t="shared" si="33"/>
        <v>18238.499814784442</v>
      </c>
      <c r="AH62" s="1">
        <f t="shared" si="33"/>
        <v>1089.3486491581873</v>
      </c>
      <c r="AI62" s="1">
        <f t="shared" si="33"/>
        <v>0</v>
      </c>
      <c r="AJ62" s="1">
        <f t="shared" si="33"/>
        <v>25232.004667669171</v>
      </c>
      <c r="AK62" s="1">
        <f t="shared" si="33"/>
        <v>25232.004667669171</v>
      </c>
      <c r="AL62" s="1">
        <f t="shared" si="33"/>
        <v>0</v>
      </c>
      <c r="AM62" s="1">
        <f t="shared" si="33"/>
        <v>1189.8045233422222</v>
      </c>
      <c r="AN62" s="1">
        <f t="shared" si="33"/>
        <v>2.7910455591428796</v>
      </c>
      <c r="AO62" s="1">
        <f t="shared" si="33"/>
        <v>2.4506283837094278</v>
      </c>
      <c r="AP62" s="1">
        <f t="shared" si="33"/>
        <v>0</v>
      </c>
      <c r="AQ62" s="1">
        <f t="shared" si="33"/>
        <v>6508.381622278368</v>
      </c>
      <c r="AR62" s="1">
        <f t="shared" si="33"/>
        <v>66.752323313163785</v>
      </c>
      <c r="AS62" s="1">
        <f t="shared" si="33"/>
        <v>37.640927114937831</v>
      </c>
      <c r="AT62" s="1">
        <f t="shared" si="33"/>
        <v>0</v>
      </c>
      <c r="AU62" s="1">
        <f t="shared" si="33"/>
        <v>3342502.0108230701</v>
      </c>
      <c r="AV62" s="1">
        <f t="shared" si="33"/>
        <v>601557.15920862369</v>
      </c>
      <c r="AW62" s="1">
        <f t="shared" si="33"/>
        <v>66839.704592142341</v>
      </c>
      <c r="AX62" s="1">
        <f t="shared" si="33"/>
        <v>668396.86380076513</v>
      </c>
      <c r="AY62" s="1">
        <f t="shared" si="33"/>
        <v>0</v>
      </c>
      <c r="AZ62" s="1">
        <f t="shared" si="33"/>
        <v>8520.0513310657916</v>
      </c>
      <c r="BA62" s="1">
        <f t="shared" si="33"/>
        <v>63.218888870668799</v>
      </c>
      <c r="BB62" s="1">
        <f t="shared" si="33"/>
        <v>1396310.5810145473</v>
      </c>
      <c r="BC62" s="1">
        <f t="shared" si="33"/>
        <v>85.294354847391602</v>
      </c>
      <c r="BD62" s="1">
        <f t="shared" si="33"/>
        <v>223.50272995139767</v>
      </c>
      <c r="BE62" s="1">
        <f t="shared" si="33"/>
        <v>540.26673012894764</v>
      </c>
      <c r="BF62" s="1">
        <f t="shared" si="33"/>
        <v>126.36202758654166</v>
      </c>
      <c r="BG62" s="1">
        <f t="shared" si="33"/>
        <v>260.01333750195346</v>
      </c>
      <c r="BH62" s="1">
        <f t="shared" si="33"/>
        <v>29.750354304477089</v>
      </c>
      <c r="BI62" s="1">
        <f t="shared" si="33"/>
        <v>12669.409910480144</v>
      </c>
      <c r="BJ62" s="1">
        <f t="shared" si="33"/>
        <v>12508.663370437707</v>
      </c>
      <c r="BK62" s="1">
        <f t="shared" si="33"/>
        <v>160.74654004243351</v>
      </c>
      <c r="BL62" s="1">
        <f t="shared" si="33"/>
        <v>0</v>
      </c>
      <c r="BM62" s="1">
        <f t="shared" si="33"/>
        <v>0</v>
      </c>
      <c r="BN62" s="1">
        <f t="shared" si="33"/>
        <v>3263.7608962051954</v>
      </c>
      <c r="BO62" s="1">
        <f t="shared" si="33"/>
        <v>0</v>
      </c>
      <c r="BP62" s="1">
        <f t="shared" si="33"/>
        <v>1515.3380831569918</v>
      </c>
      <c r="BQ62" s="1">
        <f t="shared" si="33"/>
        <v>360.92135977154675</v>
      </c>
      <c r="BR62" s="1">
        <f t="shared" si="33"/>
        <v>206.16964280760331</v>
      </c>
      <c r="BS62" s="1">
        <f t="shared" si="33"/>
        <v>3787.1668630144859</v>
      </c>
      <c r="BT62" s="1">
        <f t="shared" si="33"/>
        <v>792637.88157099788</v>
      </c>
      <c r="BU62" s="1">
        <f t="shared" si="33"/>
        <v>197.44050088358591</v>
      </c>
      <c r="BV62" s="1">
        <f t="shared" si="33"/>
        <v>1849.4576010469152</v>
      </c>
      <c r="BW62" s="1">
        <f t="shared" si="33"/>
        <v>3.6000341716408299E-7</v>
      </c>
      <c r="BX62" s="1">
        <f t="shared" si="33"/>
        <v>55358.488824351407</v>
      </c>
      <c r="BY62" s="1">
        <f t="shared" si="33"/>
        <v>92477.115719330628</v>
      </c>
      <c r="BZ62" s="1">
        <f t="shared" si="33"/>
        <v>0</v>
      </c>
      <c r="CA62" s="1">
        <f t="shared" si="33"/>
        <v>0</v>
      </c>
      <c r="CB62" s="1">
        <f t="shared" si="33"/>
        <v>43056.174001983927</v>
      </c>
      <c r="CC62" s="1">
        <f t="shared" si="33"/>
        <v>0</v>
      </c>
      <c r="CD62" s="1">
        <f t="shared" si="33"/>
        <v>41066.732727236238</v>
      </c>
      <c r="CE62" s="1">
        <f t="shared" si="33"/>
        <v>2414151.5253700544</v>
      </c>
      <c r="CF62" s="1">
        <f>CF61 - CF55 - CF56 - CF57 - CF58 - CF54</f>
        <v>38394.552219056408</v>
      </c>
      <c r="CG62" s="94"/>
      <c r="CI62" s="69">
        <f t="shared" si="16"/>
        <v>-1.2775758276851302E-5</v>
      </c>
      <c r="CJ62" s="94"/>
      <c r="CK62" s="69">
        <f t="shared" si="17"/>
        <v>-9.0481636728456798E-6</v>
      </c>
      <c r="CL62" s="69">
        <f t="shared" si="18"/>
        <v>5.9174180653653752E-5</v>
      </c>
      <c r="CM62" s="69">
        <f t="shared" si="19"/>
        <v>5.9943092312697639E-5</v>
      </c>
      <c r="CN62" s="69">
        <f t="shared" si="20"/>
        <v>-2.8543125012081163E-5</v>
      </c>
      <c r="CO62" s="69">
        <f t="shared" si="21"/>
        <v>-2.3826860289405318E-5</v>
      </c>
      <c r="CP62" s="69">
        <f t="shared" si="22"/>
        <v>1.2532811634391252</v>
      </c>
      <c r="CQ62" s="94"/>
      <c r="CR62" s="69">
        <f t="shared" si="24"/>
        <v>6.5694439141352582E-7</v>
      </c>
      <c r="CS62" s="69">
        <f t="shared" si="25"/>
        <v>0.28230543927820445</v>
      </c>
      <c r="CT62" s="69">
        <f t="shared" si="26"/>
        <v>3.4845560078959958</v>
      </c>
      <c r="CU62" s="94"/>
      <c r="CV62" s="94"/>
      <c r="CW62" s="94"/>
    </row>
    <row r="63" spans="1:101">
      <c r="A63" s="94" t="s">
        <v>340</v>
      </c>
      <c r="B63" s="76">
        <f>+B3+B5+B8+B9+B11+B12+B14+B15+B16+B17+B18+B19+B20+B21+B22+B23+B24+B25+B26+B28+B30+B31+B33+B34+B35+B36+B37+B39+B40+B41+B42+B43+B44+B46+B47+B49+B50+B10</f>
        <v>533123.41152268101</v>
      </c>
      <c r="C63" s="76">
        <f t="shared" ref="C63:P63" si="34">+C3+C5+C8+C9+C11+C12+C14+C15+C16+C17+C18+C19+C20+C21+C22+C23+C24+C25+C26+C28+C30+C31+C33+C34+C35+C36+C37+C39+C40+C41+C42+C43+C44+C46+C47+C49+C50+C10</f>
        <v>29.596827207200004</v>
      </c>
      <c r="D63" s="76">
        <f t="shared" si="34"/>
        <v>551156.33908266493</v>
      </c>
      <c r="E63" s="76">
        <f t="shared" si="34"/>
        <v>9442.8407254356007</v>
      </c>
      <c r="F63" s="76">
        <f t="shared" si="34"/>
        <v>9339.7634139525981</v>
      </c>
      <c r="G63" s="76">
        <f t="shared" si="34"/>
        <v>38247.2039810079</v>
      </c>
      <c r="H63" s="76">
        <f t="shared" si="34"/>
        <v>1926963.3660442182</v>
      </c>
      <c r="I63" s="76">
        <f t="shared" si="34"/>
        <v>1501.7558699455001</v>
      </c>
      <c r="J63" s="76">
        <f t="shared" si="34"/>
        <v>16393.778498342701</v>
      </c>
      <c r="K63" s="76">
        <f t="shared" si="34"/>
        <v>0.81629572917600013</v>
      </c>
      <c r="L63" s="76">
        <f t="shared" si="34"/>
        <v>12613.017832388801</v>
      </c>
      <c r="M63" s="76">
        <f t="shared" si="34"/>
        <v>899.92421011710007</v>
      </c>
      <c r="N63" s="76">
        <f t="shared" si="34"/>
        <v>978.95578164690005</v>
      </c>
      <c r="O63" s="76">
        <f t="shared" si="34"/>
        <v>196.44002183389998</v>
      </c>
      <c r="P63" s="76">
        <f t="shared" si="34"/>
        <v>45.3719385295</v>
      </c>
      <c r="Q63" s="94"/>
      <c r="R63" s="94"/>
      <c r="T63" s="76"/>
      <c r="U63" s="76"/>
      <c r="V63" s="76"/>
      <c r="W63" s="76"/>
      <c r="X63" s="76"/>
      <c r="Z63" s="76"/>
      <c r="AA63" s="76"/>
      <c r="AB63" s="76"/>
      <c r="AC63" s="76"/>
      <c r="AD63" s="76"/>
      <c r="AE63" s="76"/>
      <c r="AF63" s="76"/>
      <c r="AG63" s="76"/>
      <c r="AH63" s="76"/>
      <c r="AJ63" s="76"/>
      <c r="AK63" s="76"/>
      <c r="AL63" s="76"/>
      <c r="AM63" s="76"/>
      <c r="AN63" s="76"/>
      <c r="AP63" s="76"/>
      <c r="AQ63" s="76"/>
      <c r="AR63" s="76"/>
      <c r="AS63" s="76"/>
      <c r="AT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D63" s="76"/>
      <c r="CE63" s="76"/>
      <c r="CF63" s="76"/>
      <c r="CG63" s="94"/>
      <c r="CI63" s="69">
        <f t="shared" si="16"/>
        <v>-1</v>
      </c>
      <c r="CJ63" s="94"/>
      <c r="CK63" s="69">
        <f t="shared" si="17"/>
        <v>-1</v>
      </c>
      <c r="CL63" s="69">
        <f t="shared" si="18"/>
        <v>-1</v>
      </c>
      <c r="CM63" s="69">
        <f t="shared" si="19"/>
        <v>-1</v>
      </c>
      <c r="CN63" s="69">
        <f t="shared" si="20"/>
        <v>-1</v>
      </c>
      <c r="CO63" s="69">
        <f t="shared" si="21"/>
        <v>-1</v>
      </c>
      <c r="CP63" s="69">
        <f t="shared" si="22"/>
        <v>-1</v>
      </c>
      <c r="CQ63" s="94"/>
      <c r="CR63" s="69">
        <f t="shared" si="24"/>
        <v>-1</v>
      </c>
      <c r="CS63" s="69">
        <f t="shared" si="25"/>
        <v>-1</v>
      </c>
      <c r="CT63" s="69">
        <f t="shared" si="26"/>
        <v>-1</v>
      </c>
      <c r="CU63" s="94"/>
      <c r="CV63" s="94"/>
      <c r="CW63" s="94"/>
    </row>
    <row r="64" spans="1:101">
      <c r="A64" s="94"/>
      <c r="B64" s="7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T64" s="76"/>
      <c r="U64" s="76"/>
      <c r="V64" s="76"/>
      <c r="W64" s="76"/>
      <c r="X64" s="76"/>
      <c r="Z64" s="76"/>
      <c r="AA64" s="76"/>
      <c r="AB64" s="76"/>
      <c r="AC64" s="76"/>
      <c r="AD64" s="76"/>
      <c r="AE64" s="76"/>
      <c r="AF64" s="76"/>
      <c r="AG64" s="76"/>
      <c r="AH64" s="76"/>
      <c r="AJ64" s="76"/>
      <c r="AK64" s="76"/>
      <c r="AL64" s="76"/>
      <c r="AM64" s="76"/>
      <c r="AN64" s="76"/>
      <c r="AP64" s="76"/>
      <c r="AQ64" s="76"/>
      <c r="AR64" s="76"/>
      <c r="AS64" s="76"/>
      <c r="AT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D64" s="76"/>
      <c r="CE64" s="76"/>
      <c r="CF64" s="76"/>
      <c r="CG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79"/>
  <sheetViews>
    <sheetView zoomScale="85" zoomScaleNormal="85" workbookViewId="0">
      <pane xSplit="1" ySplit="2" topLeftCell="CE3" activePane="bottomRight" state="frozen"/>
      <selection pane="bottomRight" activeCell="CK2" sqref="CE2:CK2"/>
      <selection pane="bottomLeft" activeCell="A3" sqref="A3"/>
      <selection pane="topRight" activeCell="B1" sqref="B1"/>
    </sheetView>
  </sheetViews>
  <sheetFormatPr defaultRowHeight="15"/>
  <cols>
    <col min="1" max="1" width="19.5703125" style="75" customWidth="1"/>
    <col min="2" max="2" width="9.28515625" style="75" customWidth="1"/>
    <col min="3" max="4" width="6.7109375" style="75" bestFit="1" customWidth="1"/>
    <col min="5" max="6" width="7.7109375" style="75" bestFit="1" customWidth="1"/>
    <col min="7" max="7" width="5.7109375" style="75" bestFit="1" customWidth="1"/>
    <col min="8" max="8" width="7.7109375" style="75" bestFit="1" customWidth="1"/>
    <col min="9" max="9" width="8.85546875" style="75" bestFit="1" customWidth="1"/>
    <col min="10" max="10" width="9" style="75" bestFit="1" customWidth="1"/>
    <col min="11" max="11" width="9.7109375" style="75" bestFit="1" customWidth="1"/>
    <col min="12" max="14" width="9" style="76" customWidth="1"/>
    <col min="16" max="16" width="15.42578125" bestFit="1" customWidth="1"/>
    <col min="17" max="17" width="6" style="75" bestFit="1" customWidth="1"/>
    <col min="18" max="18" width="6.7109375" style="22" bestFit="1" customWidth="1"/>
    <col min="19" max="19" width="9.85546875" style="20" bestFit="1" customWidth="1"/>
    <col min="20" max="20" width="5.7109375" style="20" bestFit="1" customWidth="1"/>
    <col min="21" max="21" width="14.5703125" style="20" bestFit="1" customWidth="1"/>
    <col min="22" max="22" width="6.7109375" style="20" bestFit="1" customWidth="1"/>
    <col min="23" max="23" width="6.7109375" style="76" customWidth="1"/>
    <col min="24" max="24" width="6.7109375" style="20" bestFit="1" customWidth="1"/>
    <col min="25" max="25" width="13.42578125" style="20" bestFit="1" customWidth="1"/>
    <col min="26" max="26" width="7.7109375" style="20" bestFit="1" customWidth="1"/>
    <col min="27" max="27" width="9.28515625" style="20" bestFit="1" customWidth="1"/>
    <col min="28" max="30" width="6.7109375" style="20" bestFit="1" customWidth="1"/>
    <col min="31" max="31" width="5.85546875" style="20" bestFit="1" customWidth="1"/>
    <col min="32" max="32" width="5.85546875" style="76" customWidth="1"/>
    <col min="33" max="33" width="6.7109375" style="20" bestFit="1" customWidth="1"/>
    <col min="34" max="34" width="15.42578125" style="20" bestFit="1" customWidth="1"/>
    <col min="35" max="35" width="6.5703125" style="20" bestFit="1" customWidth="1"/>
    <col min="36" max="37" width="5.7109375" style="20" bestFit="1" customWidth="1"/>
    <col min="38" max="38" width="5.7109375" style="76" customWidth="1"/>
    <col min="39" max="39" width="5.7109375" style="20" bestFit="1" customWidth="1"/>
    <col min="40" max="40" width="6.5703125" style="20" bestFit="1" customWidth="1"/>
    <col min="41" max="41" width="6.140625" style="20" bestFit="1" customWidth="1"/>
    <col min="42" max="42" width="6.7109375" style="20" bestFit="1" customWidth="1"/>
    <col min="43" max="43" width="10" style="20" bestFit="1" customWidth="1"/>
    <col min="44" max="44" width="10" style="76" customWidth="1"/>
    <col min="45" max="45" width="6.7109375" style="20" bestFit="1" customWidth="1"/>
    <col min="46" max="46" width="5.7109375" style="20" bestFit="1" customWidth="1"/>
    <col min="47" max="47" width="6.7109375" style="20" bestFit="1" customWidth="1"/>
    <col min="48" max="48" width="6" style="20" bestFit="1" customWidth="1"/>
    <col min="49" max="49" width="6.7109375" style="20" bestFit="1" customWidth="1"/>
    <col min="50" max="50" width="4.28515625" style="20" bestFit="1" customWidth="1"/>
    <col min="51" max="51" width="6.7109375" style="20" bestFit="1" customWidth="1"/>
    <col min="52" max="52" width="4.5703125" style="20" bestFit="1" customWidth="1"/>
    <col min="53" max="53" width="4.140625" style="20" bestFit="1" customWidth="1"/>
    <col min="54" max="54" width="6.7109375" style="20" bestFit="1" customWidth="1"/>
    <col min="55" max="55" width="4.140625" style="20" bestFit="1" customWidth="1"/>
    <col min="56" max="56" width="5.85546875" style="20" bestFit="1" customWidth="1"/>
    <col min="57" max="57" width="5.7109375" style="20" bestFit="1" customWidth="1"/>
    <col min="58" max="59" width="7.7109375" style="20" bestFit="1" customWidth="1"/>
    <col min="60" max="60" width="5" style="20" bestFit="1" customWidth="1"/>
    <col min="61" max="61" width="5.140625" style="20" bestFit="1" customWidth="1"/>
    <col min="62" max="62" width="5.28515625" style="20" bestFit="1" customWidth="1"/>
    <col min="63" max="63" width="8.7109375" style="20" bestFit="1" customWidth="1"/>
    <col min="64" max="64" width="4.85546875" style="20" bestFit="1" customWidth="1"/>
    <col min="65" max="65" width="7.85546875" style="20" bestFit="1" customWidth="1"/>
    <col min="66" max="66" width="5.85546875" style="20" bestFit="1" customWidth="1"/>
    <col min="67" max="67" width="6" style="20" bestFit="1" customWidth="1"/>
    <col min="68" max="68" width="7.7109375" style="20" bestFit="1" customWidth="1"/>
    <col min="69" max="69" width="5.7109375" style="20" bestFit="1" customWidth="1"/>
    <col min="70" max="70" width="4.140625" style="20" bestFit="1" customWidth="1"/>
    <col min="71" max="71" width="5.7109375" style="20" bestFit="1" customWidth="1"/>
    <col min="72" max="72" width="3.85546875" style="20" bestFit="1" customWidth="1"/>
    <col min="73" max="73" width="5.7109375" style="20" bestFit="1" customWidth="1"/>
    <col min="74" max="74" width="8" style="20" bestFit="1" customWidth="1"/>
    <col min="75" max="76" width="5.28515625" style="20" bestFit="1" customWidth="1"/>
    <col min="77" max="77" width="6.7109375" style="20" bestFit="1" customWidth="1"/>
    <col min="78" max="78" width="6.7109375" style="76" customWidth="1"/>
    <col min="79" max="79" width="6.7109375" style="20" bestFit="1" customWidth="1"/>
    <col min="80" max="80" width="9.140625" style="20" bestFit="1" customWidth="1"/>
    <col min="81" max="81" width="7.140625" style="20" customWidth="1"/>
    <col min="83" max="92" width="9.140625" style="22"/>
  </cols>
  <sheetData>
    <row r="1" spans="1:95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 t="s">
        <v>357</v>
      </c>
      <c r="Q1" s="94"/>
      <c r="R1" s="94"/>
      <c r="S1" s="76"/>
      <c r="T1" s="76"/>
      <c r="U1" s="76"/>
      <c r="V1" s="76"/>
      <c r="X1" s="76"/>
      <c r="Y1" s="76"/>
      <c r="Z1" s="76"/>
      <c r="AA1" s="76"/>
      <c r="AB1" s="76"/>
      <c r="AC1" s="76"/>
      <c r="AD1" s="76"/>
      <c r="AE1" s="76"/>
      <c r="AG1" s="76"/>
      <c r="AH1" s="76"/>
      <c r="AI1" s="76"/>
      <c r="AJ1" s="76"/>
      <c r="AK1" s="76"/>
      <c r="AM1" s="76"/>
      <c r="AN1" s="76"/>
      <c r="AO1" s="76"/>
      <c r="AP1" s="76"/>
      <c r="AQ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CA1" s="76"/>
      <c r="CB1" s="76"/>
      <c r="CC1" s="76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</row>
    <row r="2" spans="1:95">
      <c r="A2" s="94" t="s">
        <v>160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94" t="s">
        <v>317</v>
      </c>
      <c r="J2" s="94" t="s">
        <v>318</v>
      </c>
      <c r="K2" s="94" t="s">
        <v>319</v>
      </c>
      <c r="L2" s="94" t="s">
        <v>321</v>
      </c>
      <c r="M2" s="94" t="s">
        <v>322</v>
      </c>
      <c r="N2" s="94" t="s">
        <v>323</v>
      </c>
      <c r="O2" s="94"/>
      <c r="P2" s="76" t="s">
        <v>324</v>
      </c>
      <c r="Q2" s="76" t="s">
        <v>325</v>
      </c>
      <c r="R2" s="76" t="s">
        <v>35</v>
      </c>
      <c r="S2" s="76" t="s">
        <v>37</v>
      </c>
      <c r="T2" s="76" t="s">
        <v>39</v>
      </c>
      <c r="U2" s="76" t="s">
        <v>41</v>
      </c>
      <c r="V2" s="76" t="s">
        <v>43</v>
      </c>
      <c r="W2" s="76" t="s">
        <v>326</v>
      </c>
      <c r="X2" s="76" t="s">
        <v>45</v>
      </c>
      <c r="Y2" s="76" t="s">
        <v>47</v>
      </c>
      <c r="Z2" s="76" t="s">
        <v>49</v>
      </c>
      <c r="AA2" s="76" t="s">
        <v>53</v>
      </c>
      <c r="AB2" s="76" t="s">
        <v>55</v>
      </c>
      <c r="AC2" s="76" t="s">
        <v>57</v>
      </c>
      <c r="AD2" s="76" t="s">
        <v>59</v>
      </c>
      <c r="AE2" s="76" t="s">
        <v>61</v>
      </c>
      <c r="AF2" s="76" t="s">
        <v>327</v>
      </c>
      <c r="AG2" s="76" t="s">
        <v>63</v>
      </c>
      <c r="AH2" s="76" t="s">
        <v>65</v>
      </c>
      <c r="AI2" s="76" t="s">
        <v>69</v>
      </c>
      <c r="AJ2" s="76" t="s">
        <v>71</v>
      </c>
      <c r="AK2" s="76" t="s">
        <v>73</v>
      </c>
      <c r="AL2" s="76" t="s">
        <v>328</v>
      </c>
      <c r="AM2" s="76" t="s">
        <v>75</v>
      </c>
      <c r="AN2" s="76" t="s">
        <v>77</v>
      </c>
      <c r="AO2" s="76" t="s">
        <v>79</v>
      </c>
      <c r="AP2" s="76" t="s">
        <v>81</v>
      </c>
      <c r="AQ2" s="76" t="s">
        <v>83</v>
      </c>
      <c r="AR2" s="76" t="s">
        <v>329</v>
      </c>
      <c r="AS2" s="76" t="s">
        <v>85</v>
      </c>
      <c r="AT2" s="76" t="s">
        <v>87</v>
      </c>
      <c r="AU2" s="76" t="s">
        <v>161</v>
      </c>
      <c r="AV2" s="76" t="s">
        <v>91</v>
      </c>
      <c r="AW2" s="76" t="s">
        <v>93</v>
      </c>
      <c r="AX2" s="76" t="s">
        <v>95</v>
      </c>
      <c r="AY2" s="76" t="s">
        <v>97</v>
      </c>
      <c r="AZ2" s="76" t="s">
        <v>99</v>
      </c>
      <c r="BA2" s="76" t="s">
        <v>101</v>
      </c>
      <c r="BB2" s="76" t="s">
        <v>103</v>
      </c>
      <c r="BC2" s="76" t="s">
        <v>105</v>
      </c>
      <c r="BD2" s="76" t="s">
        <v>107</v>
      </c>
      <c r="BE2" s="76" t="s">
        <v>109</v>
      </c>
      <c r="BF2" s="76" t="s">
        <v>162</v>
      </c>
      <c r="BG2" s="76" t="s">
        <v>163</v>
      </c>
      <c r="BH2" s="76" t="s">
        <v>111</v>
      </c>
      <c r="BI2" s="76" t="s">
        <v>113</v>
      </c>
      <c r="BJ2" s="76" t="s">
        <v>115</v>
      </c>
      <c r="BK2" s="76" t="s">
        <v>117</v>
      </c>
      <c r="BL2" s="76" t="s">
        <v>119</v>
      </c>
      <c r="BM2" s="76" t="s">
        <v>121</v>
      </c>
      <c r="BN2" s="76" t="s">
        <v>123</v>
      </c>
      <c r="BO2" s="76" t="s">
        <v>125</v>
      </c>
      <c r="BP2" s="76" t="s">
        <v>127</v>
      </c>
      <c r="BQ2" s="76" t="s">
        <v>129</v>
      </c>
      <c r="BR2" s="76" t="s">
        <v>131</v>
      </c>
      <c r="BS2" s="76" t="s">
        <v>133</v>
      </c>
      <c r="BT2" s="76" t="s">
        <v>135</v>
      </c>
      <c r="BU2" s="76" t="s">
        <v>139</v>
      </c>
      <c r="BV2" s="76" t="s">
        <v>141</v>
      </c>
      <c r="BW2" s="76" t="s">
        <v>143</v>
      </c>
      <c r="BX2" s="76" t="s">
        <v>145</v>
      </c>
      <c r="BY2" s="76" t="s">
        <v>147</v>
      </c>
      <c r="BZ2" s="76" t="s">
        <v>149</v>
      </c>
      <c r="CA2" s="76" t="s">
        <v>151</v>
      </c>
      <c r="CB2" s="76" t="s">
        <v>153</v>
      </c>
      <c r="CC2" s="76" t="s">
        <v>155</v>
      </c>
      <c r="CD2" s="94"/>
      <c r="CE2" s="94" t="s">
        <v>53</v>
      </c>
      <c r="CF2" s="94" t="s">
        <v>81</v>
      </c>
      <c r="CG2" s="94" t="s">
        <v>161</v>
      </c>
      <c r="CH2" s="94" t="s">
        <v>162</v>
      </c>
      <c r="CI2" s="94" t="s">
        <v>163</v>
      </c>
      <c r="CJ2" s="94" t="s">
        <v>139</v>
      </c>
      <c r="CK2" s="94" t="s">
        <v>164</v>
      </c>
      <c r="CL2" s="94" t="s">
        <v>317</v>
      </c>
      <c r="CM2" s="94" t="s">
        <v>318</v>
      </c>
      <c r="CN2" s="94" t="s">
        <v>319</v>
      </c>
      <c r="CO2" s="76" t="s">
        <v>321</v>
      </c>
      <c r="CP2" s="76" t="s">
        <v>322</v>
      </c>
      <c r="CQ2" s="76" t="s">
        <v>323</v>
      </c>
    </row>
    <row r="3" spans="1:95">
      <c r="A3" s="76" t="s">
        <v>166</v>
      </c>
      <c r="B3" s="76">
        <v>28345.719983839037</v>
      </c>
      <c r="C3" s="76">
        <v>225.54469819178996</v>
      </c>
      <c r="D3" s="76">
        <v>443.68422590200032</v>
      </c>
      <c r="E3" s="76">
        <v>3739.5961056597048</v>
      </c>
      <c r="F3" s="76">
        <v>3736.4266760597025</v>
      </c>
      <c r="G3" s="76">
        <v>87.874327582030062</v>
      </c>
      <c r="H3" s="76">
        <v>4296.8654360229948</v>
      </c>
      <c r="I3" s="76">
        <v>117.86453912926997</v>
      </c>
      <c r="J3" s="76">
        <v>208.81836168403015</v>
      </c>
      <c r="K3" s="76">
        <v>248.50755660209975</v>
      </c>
      <c r="L3" s="76">
        <v>11.987151770737491</v>
      </c>
      <c r="M3" s="76">
        <v>31.914737212193685</v>
      </c>
      <c r="N3" s="76">
        <v>30.60816820594998</v>
      </c>
      <c r="O3" s="76"/>
      <c r="P3" s="76" t="s">
        <v>166</v>
      </c>
      <c r="Q3" s="76">
        <v>0</v>
      </c>
      <c r="R3" s="76">
        <v>270.23310771632265</v>
      </c>
      <c r="S3" s="76">
        <v>12.10838219741599</v>
      </c>
      <c r="T3" s="76">
        <v>118.91455465328465</v>
      </c>
      <c r="U3" s="76">
        <v>118.91455465328465</v>
      </c>
      <c r="V3" s="76">
        <v>755.9712322693332</v>
      </c>
      <c r="W3" s="76">
        <v>0</v>
      </c>
      <c r="X3" s="76">
        <v>209.44434898712026</v>
      </c>
      <c r="Y3" s="76">
        <v>32.062466703240659</v>
      </c>
      <c r="Z3" s="76">
        <v>1486.4060788004695</v>
      </c>
      <c r="AA3" s="76">
        <v>28487.90948086663</v>
      </c>
      <c r="AB3" s="76">
        <v>404.08416243570093</v>
      </c>
      <c r="AC3" s="76">
        <v>154.41729980901241</v>
      </c>
      <c r="AD3" s="76">
        <v>253.27221818591701</v>
      </c>
      <c r="AE3" s="76">
        <v>0</v>
      </c>
      <c r="AF3" s="76">
        <v>0</v>
      </c>
      <c r="AG3" s="76">
        <v>250.24143185369957</v>
      </c>
      <c r="AH3" s="76">
        <v>250.24143185369957</v>
      </c>
      <c r="AI3" s="76">
        <v>0</v>
      </c>
      <c r="AJ3" s="76">
        <v>98.093580003142662</v>
      </c>
      <c r="AK3" s="76">
        <v>14.794022172534678</v>
      </c>
      <c r="AL3" s="76">
        <v>1143.8051257972629</v>
      </c>
      <c r="AM3" s="76">
        <v>81.611527837455441</v>
      </c>
      <c r="AN3" s="76">
        <v>0</v>
      </c>
      <c r="AO3" s="76">
        <v>30.867617835190963</v>
      </c>
      <c r="AP3" s="76">
        <v>227.30180379250109</v>
      </c>
      <c r="AQ3" s="76">
        <v>0</v>
      </c>
      <c r="AR3" s="76">
        <v>4739.2686121353418</v>
      </c>
      <c r="AS3" s="76">
        <v>401.555212927242</v>
      </c>
      <c r="AT3" s="76">
        <v>44.617239721115325</v>
      </c>
      <c r="AU3" s="76">
        <v>446.17245264835725</v>
      </c>
      <c r="AV3" s="76">
        <v>9.189317444334727E-2</v>
      </c>
      <c r="AW3" s="76">
        <v>188.08262172341364</v>
      </c>
      <c r="AX3" s="76">
        <v>0.41352108588656117</v>
      </c>
      <c r="AY3" s="76">
        <v>496.93605791577278</v>
      </c>
      <c r="AZ3" s="76">
        <v>0.37592836268236357</v>
      </c>
      <c r="BA3" s="76">
        <v>11.14627964935487</v>
      </c>
      <c r="BB3" s="76">
        <v>209.76806957787005</v>
      </c>
      <c r="BC3" s="76">
        <v>0.338335670783798</v>
      </c>
      <c r="BD3" s="76">
        <v>0</v>
      </c>
      <c r="BE3" s="76">
        <v>36.354159706123887</v>
      </c>
      <c r="BF3" s="76">
        <v>3762.5599487030308</v>
      </c>
      <c r="BG3" s="76">
        <v>3759.3918095311324</v>
      </c>
      <c r="BH3" s="76">
        <v>3.1681391718998868</v>
      </c>
      <c r="BI3" s="76">
        <v>0.42479919917106229</v>
      </c>
      <c r="BJ3" s="76">
        <v>0</v>
      </c>
      <c r="BK3" s="76">
        <v>92.102466995155368</v>
      </c>
      <c r="BL3" s="76">
        <v>3.5337270582075324</v>
      </c>
      <c r="BM3" s="76">
        <v>1389.8077256017236</v>
      </c>
      <c r="BN3" s="76">
        <v>5.6389269445592678</v>
      </c>
      <c r="BO3" s="76">
        <v>7.1426409803954041</v>
      </c>
      <c r="BP3" s="76">
        <v>1985.6540004519481</v>
      </c>
      <c r="BQ3" s="76">
        <v>60.975665427963648</v>
      </c>
      <c r="BR3" s="76">
        <v>1.2781569468190068</v>
      </c>
      <c r="BS3" s="76">
        <v>15.413071300451403</v>
      </c>
      <c r="BT3" s="76">
        <v>0</v>
      </c>
      <c r="BU3" s="76">
        <v>88.254937654392435</v>
      </c>
      <c r="BV3" s="76">
        <v>4.0709321428928265</v>
      </c>
      <c r="BW3" s="76">
        <v>0</v>
      </c>
      <c r="BX3" s="76">
        <v>0</v>
      </c>
      <c r="BY3" s="76">
        <v>79.524230143607099</v>
      </c>
      <c r="BZ3" s="76">
        <v>0</v>
      </c>
      <c r="CA3" s="76">
        <v>0</v>
      </c>
      <c r="CB3" s="76">
        <v>4314.6861702960259</v>
      </c>
      <c r="CC3" s="76">
        <v>28.179403129485173</v>
      </c>
      <c r="CD3" s="94"/>
      <c r="CE3" s="69">
        <f t="shared" ref="CE3:CE34" si="0">+(AA3-B3)/B3</f>
        <v>5.0162598483531572E-3</v>
      </c>
      <c r="CF3" s="69">
        <f t="shared" ref="CF3:CF34" si="1">+(AP3-C3)/C3</f>
        <v>7.7904983570794856E-3</v>
      </c>
      <c r="CG3" s="69">
        <f t="shared" ref="CG3:CG34" si="2">+(AU3-D3)/D3</f>
        <v>5.6081027926977089E-3</v>
      </c>
      <c r="CH3" s="69">
        <f t="shared" ref="CH3:CH34" si="3">+(BF3-E3)/E3</f>
        <v>6.1407281413549831E-3</v>
      </c>
      <c r="CI3" s="69">
        <f t="shared" ref="CI3:CI34" si="4">+(BG3-F3)/F3</f>
        <v>6.1462823875479047E-3</v>
      </c>
      <c r="CJ3" s="69">
        <f t="shared" ref="CJ3:CJ34" si="5">+(BU3-G3)/G3</f>
        <v>4.3312999693462927E-3</v>
      </c>
      <c r="CK3" s="69">
        <f t="shared" ref="CK3:CK34" si="6">+(CB3-H3)/H3</f>
        <v>4.1473801165915203E-3</v>
      </c>
      <c r="CL3" s="69">
        <f t="shared" ref="CL3:CL34" si="7">+(U3-I3)/I3</f>
        <v>8.9086635537009122E-3</v>
      </c>
      <c r="CM3" s="69">
        <f t="shared" ref="CM3:CM34" si="8">+(X3-J3)/J3</f>
        <v>2.9977598619287849E-3</v>
      </c>
      <c r="CN3" s="69">
        <f t="shared" ref="CN3:CN34" si="9">+(AH3-K3)/K3</f>
        <v>6.9771530303041175E-3</v>
      </c>
      <c r="CO3" s="69">
        <f t="shared" ref="CO3:CO34" si="10">+(S3-L3)/L3</f>
        <v>1.0113363791258718E-2</v>
      </c>
      <c r="CP3" s="69">
        <f t="shared" ref="CP3:CP34" si="11">+(Y3-M3)/M3</f>
        <v>4.628880070819779E-3</v>
      </c>
      <c r="CQ3" s="69">
        <f t="shared" ref="CQ3:CQ34" si="12">+(AO3-N3)/N3</f>
        <v>8.4764833849334375E-3</v>
      </c>
    </row>
    <row r="4" spans="1:95">
      <c r="A4" s="76" t="s">
        <v>168</v>
      </c>
      <c r="B4" s="76">
        <v>13595.812407370997</v>
      </c>
      <c r="C4" s="76">
        <v>103.78422337218994</v>
      </c>
      <c r="D4" s="76">
        <v>241.75138950500005</v>
      </c>
      <c r="E4" s="76">
        <v>1917.8022409252997</v>
      </c>
      <c r="F4" s="76">
        <v>1913.2983675252995</v>
      </c>
      <c r="G4" s="76">
        <v>35.757831045929976</v>
      </c>
      <c r="H4" s="76">
        <v>2194.8143622936013</v>
      </c>
      <c r="I4" s="76">
        <v>175.42894244506635</v>
      </c>
      <c r="J4" s="76">
        <v>76.386140146518471</v>
      </c>
      <c r="K4" s="76">
        <v>151.81474225980611</v>
      </c>
      <c r="L4" s="76">
        <v>8.0882965900188655</v>
      </c>
      <c r="M4" s="76">
        <v>16.238298780754437</v>
      </c>
      <c r="N4" s="76">
        <v>26.953779134844275</v>
      </c>
      <c r="O4" s="76"/>
      <c r="P4" s="76" t="s">
        <v>168</v>
      </c>
      <c r="Q4" s="76">
        <v>0</v>
      </c>
      <c r="R4" s="76">
        <v>129.01041298344268</v>
      </c>
      <c r="S4" s="76">
        <v>8.1260673000174091</v>
      </c>
      <c r="T4" s="76">
        <v>175.76956775361481</v>
      </c>
      <c r="U4" s="76">
        <v>175.76956775361481</v>
      </c>
      <c r="V4" s="76">
        <v>360.90397645032175</v>
      </c>
      <c r="W4" s="76">
        <v>0</v>
      </c>
      <c r="X4" s="76">
        <v>76.596962252466668</v>
      </c>
      <c r="Y4" s="76">
        <v>16.28694296222578</v>
      </c>
      <c r="Z4" s="76">
        <v>709.61605560777582</v>
      </c>
      <c r="AA4" s="76">
        <v>13641.996188958148</v>
      </c>
      <c r="AB4" s="76">
        <v>192.91169513876065</v>
      </c>
      <c r="AC4" s="76">
        <v>73.719372175255899</v>
      </c>
      <c r="AD4" s="76">
        <v>120.91315623588355</v>
      </c>
      <c r="AE4" s="76">
        <v>0</v>
      </c>
      <c r="AF4" s="76">
        <v>0</v>
      </c>
      <c r="AG4" s="76">
        <v>152.36714267752905</v>
      </c>
      <c r="AH4" s="76">
        <v>152.36714267752905</v>
      </c>
      <c r="AI4" s="76">
        <v>0</v>
      </c>
      <c r="AJ4" s="76">
        <v>46.830398350703526</v>
      </c>
      <c r="AK4" s="76">
        <v>7.0627358892547711</v>
      </c>
      <c r="AL4" s="76">
        <v>546.05683115510101</v>
      </c>
      <c r="AM4" s="76">
        <v>38.961642657733542</v>
      </c>
      <c r="AN4" s="76">
        <v>0</v>
      </c>
      <c r="AO4" s="76">
        <v>27.03610182717722</v>
      </c>
      <c r="AP4" s="76">
        <v>104.34269846183517</v>
      </c>
      <c r="AQ4" s="76">
        <v>0</v>
      </c>
      <c r="AR4" s="76">
        <v>2402.9895925307414</v>
      </c>
      <c r="AS4" s="76">
        <v>218.30086759040321</v>
      </c>
      <c r="AT4" s="76">
        <v>24.255627030649759</v>
      </c>
      <c r="AU4" s="76">
        <v>242.55649462105305</v>
      </c>
      <c r="AV4" s="76">
        <v>4.3870090908578734E-2</v>
      </c>
      <c r="AW4" s="76">
        <v>89.791514436945008</v>
      </c>
      <c r="AX4" s="76">
        <v>0.21126802890259444</v>
      </c>
      <c r="AY4" s="76">
        <v>237.23932218566461</v>
      </c>
      <c r="AZ4" s="76">
        <v>0.1920617721853865</v>
      </c>
      <c r="BA4" s="76">
        <v>5.6946328347580701</v>
      </c>
      <c r="BB4" s="76">
        <v>107.17045814470036</v>
      </c>
      <c r="BC4" s="76">
        <v>0.17285584913771712</v>
      </c>
      <c r="BD4" s="76">
        <v>0</v>
      </c>
      <c r="BE4" s="76">
        <v>18.57334576850365</v>
      </c>
      <c r="BF4" s="76">
        <v>1925.1788851639963</v>
      </c>
      <c r="BG4" s="76">
        <v>1920.6750142206931</v>
      </c>
      <c r="BH4" s="76">
        <v>4.5038709433026334</v>
      </c>
      <c r="BI4" s="76">
        <v>0.21702963981988238</v>
      </c>
      <c r="BJ4" s="76">
        <v>0</v>
      </c>
      <c r="BK4" s="76">
        <v>47.055145538120698</v>
      </c>
      <c r="BL4" s="76">
        <v>1.8053835897859867</v>
      </c>
      <c r="BM4" s="76">
        <v>710.05385740504937</v>
      </c>
      <c r="BN4" s="76">
        <v>2.88092841151474</v>
      </c>
      <c r="BO4" s="76">
        <v>3.6491787218704057</v>
      </c>
      <c r="BP4" s="76">
        <v>1014.4713217700904</v>
      </c>
      <c r="BQ4" s="76">
        <v>29.109963635867871</v>
      </c>
      <c r="BR4" s="76">
        <v>0.65300980681999821</v>
      </c>
      <c r="BS4" s="76">
        <v>7.8745369394335318</v>
      </c>
      <c r="BT4" s="76">
        <v>0</v>
      </c>
      <c r="BU4" s="76">
        <v>35.882016864035428</v>
      </c>
      <c r="BV4" s="76">
        <v>1.9434801777774333</v>
      </c>
      <c r="BW4" s="76">
        <v>0</v>
      </c>
      <c r="BX4" s="76">
        <v>0</v>
      </c>
      <c r="BY4" s="76">
        <v>37.965277447880482</v>
      </c>
      <c r="BZ4" s="76">
        <v>0</v>
      </c>
      <c r="CA4" s="76">
        <v>0</v>
      </c>
      <c r="CB4" s="76">
        <v>2200.6592778760673</v>
      </c>
      <c r="CC4" s="76">
        <v>13.452949000512019</v>
      </c>
      <c r="CD4" s="94"/>
      <c r="CE4" s="69">
        <f t="shared" si="0"/>
        <v>3.3969122405743614E-3</v>
      </c>
      <c r="CF4" s="69">
        <f t="shared" si="1"/>
        <v>5.3811173943310248E-3</v>
      </c>
      <c r="CG4" s="69">
        <f t="shared" si="2"/>
        <v>3.3303019176084102E-3</v>
      </c>
      <c r="CH4" s="69">
        <f t="shared" si="3"/>
        <v>3.8464050574565614E-3</v>
      </c>
      <c r="CI4" s="69">
        <f t="shared" si="4"/>
        <v>3.85546071673849E-3</v>
      </c>
      <c r="CJ4" s="69">
        <f t="shared" si="5"/>
        <v>3.4729684232228494E-3</v>
      </c>
      <c r="CK4" s="69">
        <f t="shared" si="6"/>
        <v>2.6630569231185504E-3</v>
      </c>
      <c r="CL4" s="69">
        <f t="shared" si="7"/>
        <v>1.9416711051263203E-3</v>
      </c>
      <c r="CM4" s="69">
        <f t="shared" si="8"/>
        <v>2.7599523361674289E-3</v>
      </c>
      <c r="CN4" s="69">
        <f t="shared" si="9"/>
        <v>3.6386480621071228E-3</v>
      </c>
      <c r="CO4" s="69">
        <f t="shared" si="10"/>
        <v>4.6697978465766793E-3</v>
      </c>
      <c r="CP4" s="69">
        <f t="shared" si="11"/>
        <v>2.9956451798383698E-3</v>
      </c>
      <c r="CQ4" s="69">
        <f t="shared" si="12"/>
        <v>3.0542170699366729E-3</v>
      </c>
    </row>
    <row r="5" spans="1:95">
      <c r="A5" s="76" t="s">
        <v>169</v>
      </c>
      <c r="B5" s="76">
        <v>42693.282820825996</v>
      </c>
      <c r="C5" s="76">
        <v>340.31369058570095</v>
      </c>
      <c r="D5" s="76">
        <v>651.72706948600046</v>
      </c>
      <c r="E5" s="76">
        <v>5682.3021334739988</v>
      </c>
      <c r="F5" s="76">
        <v>5679.8107610940006</v>
      </c>
      <c r="G5" s="76">
        <v>140.63780274720014</v>
      </c>
      <c r="H5" s="76">
        <v>6426.6653430910001</v>
      </c>
      <c r="I5" s="76">
        <v>176.56074947344979</v>
      </c>
      <c r="J5" s="76">
        <v>316.76613923400487</v>
      </c>
      <c r="K5" s="76">
        <v>367.3228482802503</v>
      </c>
      <c r="L5" s="76">
        <v>17.836236683265017</v>
      </c>
      <c r="M5" s="76">
        <v>46.534903649706067</v>
      </c>
      <c r="N5" s="76">
        <v>46.732090944450093</v>
      </c>
      <c r="O5" s="76"/>
      <c r="P5" s="76" t="s">
        <v>169</v>
      </c>
      <c r="Q5" s="76">
        <v>0</v>
      </c>
      <c r="R5" s="76">
        <v>404.16461900228734</v>
      </c>
      <c r="S5" s="76">
        <v>18.018246413453802</v>
      </c>
      <c r="T5" s="76">
        <v>178.14385433503043</v>
      </c>
      <c r="U5" s="76">
        <v>178.14385433503043</v>
      </c>
      <c r="V5" s="76">
        <v>1130.641837306669</v>
      </c>
      <c r="W5" s="76">
        <v>0</v>
      </c>
      <c r="X5" s="76">
        <v>317.77890890952574</v>
      </c>
      <c r="Y5" s="76">
        <v>46.76693999948386</v>
      </c>
      <c r="Z5" s="76">
        <v>2223.0906893716719</v>
      </c>
      <c r="AA5" s="76">
        <v>42913.553591163865</v>
      </c>
      <c r="AB5" s="76">
        <v>604.35432219506629</v>
      </c>
      <c r="AC5" s="76">
        <v>230.94871501677304</v>
      </c>
      <c r="AD5" s="76">
        <v>378.79762773420606</v>
      </c>
      <c r="AE5" s="76">
        <v>0</v>
      </c>
      <c r="AF5" s="76">
        <v>0</v>
      </c>
      <c r="AG5" s="76">
        <v>369.97064758880038</v>
      </c>
      <c r="AH5" s="76">
        <v>369.97064758880038</v>
      </c>
      <c r="AI5" s="76">
        <v>0</v>
      </c>
      <c r="AJ5" s="76">
        <v>146.71023291938366</v>
      </c>
      <c r="AK5" s="76">
        <v>22.12615966636794</v>
      </c>
      <c r="AL5" s="76">
        <v>1710.6914469748331</v>
      </c>
      <c r="AM5" s="76">
        <v>122.05934244952242</v>
      </c>
      <c r="AN5" s="76">
        <v>0</v>
      </c>
      <c r="AO5" s="76">
        <v>47.124157644137469</v>
      </c>
      <c r="AP5" s="76">
        <v>342.97648649393437</v>
      </c>
      <c r="AQ5" s="76">
        <v>0</v>
      </c>
      <c r="AR5" s="76">
        <v>7089.62734569024</v>
      </c>
      <c r="AS5" s="76">
        <v>590.01473693833145</v>
      </c>
      <c r="AT5" s="76">
        <v>65.55718807012903</v>
      </c>
      <c r="AU5" s="76">
        <v>655.57192500846054</v>
      </c>
      <c r="AV5" s="76">
        <v>0.13743681269510741</v>
      </c>
      <c r="AW5" s="76">
        <v>281.29913362154929</v>
      </c>
      <c r="AX5" s="76">
        <v>0.62861802300523029</v>
      </c>
      <c r="AY5" s="76">
        <v>743.22475417265503</v>
      </c>
      <c r="AZ5" s="76">
        <v>0.5714711399549155</v>
      </c>
      <c r="BA5" s="76">
        <v>16.944117002595949</v>
      </c>
      <c r="BB5" s="76">
        <v>318.88079529533672</v>
      </c>
      <c r="BC5" s="76">
        <v>0.51432389655913613</v>
      </c>
      <c r="BD5" s="76">
        <v>0</v>
      </c>
      <c r="BE5" s="76">
        <v>55.264111175780002</v>
      </c>
      <c r="BF5" s="76">
        <v>5717.3647239579432</v>
      </c>
      <c r="BG5" s="76">
        <v>5714.8733724172016</v>
      </c>
      <c r="BH5" s="76">
        <v>2.491351540740864</v>
      </c>
      <c r="BI5" s="76">
        <v>0.64576205261330411</v>
      </c>
      <c r="BJ5" s="76">
        <v>0</v>
      </c>
      <c r="BK5" s="76">
        <v>140.01041024708303</v>
      </c>
      <c r="BL5" s="76">
        <v>5.3718287375783333</v>
      </c>
      <c r="BM5" s="76">
        <v>2112.7285784046253</v>
      </c>
      <c r="BN5" s="76">
        <v>8.5720643782690384</v>
      </c>
      <c r="BO5" s="76">
        <v>10.857947704492467</v>
      </c>
      <c r="BP5" s="76">
        <v>3018.5100281640466</v>
      </c>
      <c r="BQ5" s="76">
        <v>91.196074612189577</v>
      </c>
      <c r="BR5" s="76">
        <v>1.9430012385566342</v>
      </c>
      <c r="BS5" s="76">
        <v>23.430314956706727</v>
      </c>
      <c r="BT5" s="76">
        <v>0</v>
      </c>
      <c r="BU5" s="76">
        <v>141.22891922595718</v>
      </c>
      <c r="BV5" s="76">
        <v>6.0885453284914064</v>
      </c>
      <c r="BW5" s="76">
        <v>0</v>
      </c>
      <c r="BX5" s="76">
        <v>0</v>
      </c>
      <c r="BY5" s="76">
        <v>118.93761763007036</v>
      </c>
      <c r="BZ5" s="76">
        <v>0</v>
      </c>
      <c r="CA5" s="76">
        <v>0</v>
      </c>
      <c r="CB5" s="76">
        <v>6454.5961873267288</v>
      </c>
      <c r="CC5" s="76">
        <v>42.145506005916658</v>
      </c>
      <c r="CD5" s="94"/>
      <c r="CE5" s="69">
        <f t="shared" si="0"/>
        <v>5.1593776768653638E-3</v>
      </c>
      <c r="CF5" s="69">
        <f t="shared" si="1"/>
        <v>7.8245336050118443E-3</v>
      </c>
      <c r="CG5" s="69">
        <f t="shared" si="2"/>
        <v>5.8994872278243914E-3</v>
      </c>
      <c r="CH5" s="69">
        <f t="shared" si="3"/>
        <v>6.1704903506262752E-3</v>
      </c>
      <c r="CI5" s="69">
        <f t="shared" si="4"/>
        <v>6.1732006219952949E-3</v>
      </c>
      <c r="CJ5" s="69">
        <f t="shared" si="5"/>
        <v>4.2031123013176646E-3</v>
      </c>
      <c r="CK5" s="69">
        <f t="shared" si="6"/>
        <v>4.3460866164061022E-3</v>
      </c>
      <c r="CL5" s="69">
        <f t="shared" si="7"/>
        <v>8.9663465198344949E-3</v>
      </c>
      <c r="CM5" s="69">
        <f t="shared" si="8"/>
        <v>3.1972157061039524E-3</v>
      </c>
      <c r="CN5" s="69">
        <f t="shared" si="9"/>
        <v>7.2083708403837951E-3</v>
      </c>
      <c r="CO5" s="69">
        <f t="shared" si="10"/>
        <v>1.0204491755794923E-2</v>
      </c>
      <c r="CP5" s="69">
        <f t="shared" si="11"/>
        <v>4.9862862406347529E-3</v>
      </c>
      <c r="CQ5" s="69">
        <f t="shared" si="12"/>
        <v>8.3896673947977535E-3</v>
      </c>
    </row>
    <row r="6" spans="1:95">
      <c r="A6" s="76" t="s">
        <v>170</v>
      </c>
      <c r="B6" s="76">
        <v>121473.0823073667</v>
      </c>
      <c r="C6" s="76">
        <v>817.0265263441396</v>
      </c>
      <c r="D6" s="76">
        <v>1920.1888877730801</v>
      </c>
      <c r="E6" s="76">
        <v>17146.110382060051</v>
      </c>
      <c r="F6" s="76">
        <v>16532.454456060044</v>
      </c>
      <c r="G6" s="76">
        <v>366.55451603104166</v>
      </c>
      <c r="H6" s="76">
        <v>19498.994900072947</v>
      </c>
      <c r="I6" s="76">
        <v>2330.6260629798062</v>
      </c>
      <c r="J6" s="76">
        <v>552.43424665514999</v>
      </c>
      <c r="K6" s="76">
        <v>1602.8125599796836</v>
      </c>
      <c r="L6" s="76">
        <v>86.682506887039708</v>
      </c>
      <c r="M6" s="76">
        <v>159.95326674211256</v>
      </c>
      <c r="N6" s="76">
        <v>318.44384903546529</v>
      </c>
      <c r="O6" s="76"/>
      <c r="P6" s="76" t="s">
        <v>170</v>
      </c>
      <c r="Q6" s="76">
        <v>0</v>
      </c>
      <c r="R6" s="76">
        <v>1071.6914375169831</v>
      </c>
      <c r="S6" s="76">
        <v>86.67939439305006</v>
      </c>
      <c r="T6" s="76">
        <v>2330.5402311988273</v>
      </c>
      <c r="U6" s="76">
        <v>2330.5402311988273</v>
      </c>
      <c r="V6" s="76">
        <v>2998.0336181413591</v>
      </c>
      <c r="W6" s="76">
        <v>0</v>
      </c>
      <c r="X6" s="76">
        <v>552.41469977273846</v>
      </c>
      <c r="Y6" s="76">
        <v>159.94741626725144</v>
      </c>
      <c r="Z6" s="76">
        <v>5894.794811559319</v>
      </c>
      <c r="AA6" s="76">
        <v>121468.95085375127</v>
      </c>
      <c r="AB6" s="76">
        <v>1602.5188745271912</v>
      </c>
      <c r="AC6" s="76">
        <v>612.38864078769245</v>
      </c>
      <c r="AD6" s="76">
        <v>1004.4277220454719</v>
      </c>
      <c r="AE6" s="76">
        <v>0</v>
      </c>
      <c r="AF6" s="76">
        <v>0</v>
      </c>
      <c r="AG6" s="76">
        <v>1602.7560629267655</v>
      </c>
      <c r="AH6" s="76">
        <v>1602.7560629267655</v>
      </c>
      <c r="AI6" s="76">
        <v>0</v>
      </c>
      <c r="AJ6" s="76">
        <v>389.0198991005372</v>
      </c>
      <c r="AK6" s="76">
        <v>58.670183740749714</v>
      </c>
      <c r="AL6" s="76">
        <v>4536.1054264172735</v>
      </c>
      <c r="AM6" s="76">
        <v>323.65512648344776</v>
      </c>
      <c r="AN6" s="76">
        <v>0</v>
      </c>
      <c r="AO6" s="76">
        <v>318.43297127163441</v>
      </c>
      <c r="AP6" s="76">
        <v>816.99928819925378</v>
      </c>
      <c r="AQ6" s="76">
        <v>0</v>
      </c>
      <c r="AR6" s="76">
        <v>21181.926121415792</v>
      </c>
      <c r="AS6" s="76">
        <v>1728.1130191246782</v>
      </c>
      <c r="AT6" s="76">
        <v>192.01257071659762</v>
      </c>
      <c r="AU6" s="76">
        <v>1920.1255898412749</v>
      </c>
      <c r="AV6" s="76">
        <v>0.36443035403820145</v>
      </c>
      <c r="AW6" s="76">
        <v>745.89883404996931</v>
      </c>
      <c r="AX6" s="76">
        <v>1.8185092286527007</v>
      </c>
      <c r="AY6" s="76">
        <v>1970.7508415782399</v>
      </c>
      <c r="AZ6" s="76">
        <v>1.6531905144219758</v>
      </c>
      <c r="BA6" s="76">
        <v>49.017088183611918</v>
      </c>
      <c r="BB6" s="76">
        <v>922.48011929584334</v>
      </c>
      <c r="BC6" s="76">
        <v>1.4878711060754981</v>
      </c>
      <c r="BD6" s="76">
        <v>0</v>
      </c>
      <c r="BE6" s="76">
        <v>159.87173632539117</v>
      </c>
      <c r="BF6" s="76">
        <v>17146.009389410348</v>
      </c>
      <c r="BG6" s="76">
        <v>16532.372901318828</v>
      </c>
      <c r="BH6" s="76">
        <v>613.63648809151391</v>
      </c>
      <c r="BI6" s="76">
        <v>1.8681052723717877</v>
      </c>
      <c r="BJ6" s="76">
        <v>0</v>
      </c>
      <c r="BK6" s="76">
        <v>405.03156505034815</v>
      </c>
      <c r="BL6" s="76">
        <v>15.539990007140771</v>
      </c>
      <c r="BM6" s="76">
        <v>6111.8444134669344</v>
      </c>
      <c r="BN6" s="76">
        <v>24.797853347766988</v>
      </c>
      <c r="BO6" s="76">
        <v>31.410618276993105</v>
      </c>
      <c r="BP6" s="76">
        <v>8732.1501929226124</v>
      </c>
      <c r="BQ6" s="76">
        <v>241.8175060619856</v>
      </c>
      <c r="BR6" s="76">
        <v>5.6208473327458046</v>
      </c>
      <c r="BS6" s="76">
        <v>67.780800987924209</v>
      </c>
      <c r="BT6" s="76">
        <v>0</v>
      </c>
      <c r="BU6" s="76">
        <v>366.54250697355008</v>
      </c>
      <c r="BV6" s="76">
        <v>16.144514698225105</v>
      </c>
      <c r="BW6" s="76">
        <v>0</v>
      </c>
      <c r="BX6" s="76">
        <v>0</v>
      </c>
      <c r="BY6" s="76">
        <v>315.3776049357279</v>
      </c>
      <c r="BZ6" s="76">
        <v>0</v>
      </c>
      <c r="CA6" s="76">
        <v>0</v>
      </c>
      <c r="CB6" s="76">
        <v>19498.314061316272</v>
      </c>
      <c r="CC6" s="76">
        <v>111.75392344335661</v>
      </c>
      <c r="CD6" s="94"/>
      <c r="CE6" s="69">
        <f t="shared" si="0"/>
        <v>-3.4011268479795182E-5</v>
      </c>
      <c r="CF6" s="69">
        <f t="shared" si="1"/>
        <v>-3.333814020420328E-5</v>
      </c>
      <c r="CG6" s="69">
        <f t="shared" si="2"/>
        <v>-3.2964429805975246E-5</v>
      </c>
      <c r="CH6" s="69">
        <f t="shared" si="3"/>
        <v>-5.8901201177582442E-6</v>
      </c>
      <c r="CI6" s="69">
        <f t="shared" si="4"/>
        <v>-4.933008672936866E-6</v>
      </c>
      <c r="CJ6" s="69">
        <f t="shared" si="5"/>
        <v>-3.2761995736986395E-5</v>
      </c>
      <c r="CK6" s="69">
        <f t="shared" si="6"/>
        <v>-3.4916607761757027E-5</v>
      </c>
      <c r="CL6" s="69">
        <f t="shared" si="7"/>
        <v>-3.6827778742480479E-5</v>
      </c>
      <c r="CM6" s="69">
        <f t="shared" si="8"/>
        <v>-3.5383183663727933E-5</v>
      </c>
      <c r="CN6" s="69">
        <f t="shared" si="9"/>
        <v>-3.5248696153710963E-5</v>
      </c>
      <c r="CO6" s="69">
        <f t="shared" si="10"/>
        <v>-3.590682943333927E-5</v>
      </c>
      <c r="CP6" s="69">
        <f t="shared" si="11"/>
        <v>-3.6576151148900399E-5</v>
      </c>
      <c r="CQ6" s="69">
        <f t="shared" si="12"/>
        <v>-3.4159126840804864E-5</v>
      </c>
    </row>
    <row r="7" spans="1:95">
      <c r="A7" s="76" t="s">
        <v>171</v>
      </c>
      <c r="B7" s="76">
        <v>35059.836902999596</v>
      </c>
      <c r="C7" s="76">
        <v>266.13611878452303</v>
      </c>
      <c r="D7" s="76">
        <v>658.96461294097401</v>
      </c>
      <c r="E7" s="76">
        <v>5096.6940769594839</v>
      </c>
      <c r="F7" s="76">
        <v>5080.9547936194858</v>
      </c>
      <c r="G7" s="76">
        <v>129.50318174714329</v>
      </c>
      <c r="H7" s="76">
        <v>5579.1213869498624</v>
      </c>
      <c r="I7" s="76">
        <v>135.22619533666725</v>
      </c>
      <c r="J7" s="76">
        <v>264.63132872147446</v>
      </c>
      <c r="K7" s="76">
        <v>267.23112556480271</v>
      </c>
      <c r="L7" s="76">
        <v>13.476361992107027</v>
      </c>
      <c r="M7" s="76">
        <v>31.306999706057294</v>
      </c>
      <c r="N7" s="76">
        <v>44.338976781461994</v>
      </c>
      <c r="O7" s="76"/>
      <c r="P7" s="76" t="s">
        <v>171</v>
      </c>
      <c r="Q7" s="76">
        <v>0</v>
      </c>
      <c r="R7" s="76">
        <v>356.26484566630506</v>
      </c>
      <c r="S7" s="76">
        <v>13.62272879658472</v>
      </c>
      <c r="T7" s="76">
        <v>136.49467164396614</v>
      </c>
      <c r="U7" s="76">
        <v>136.49467164396614</v>
      </c>
      <c r="V7" s="76">
        <v>996.64370922724515</v>
      </c>
      <c r="W7" s="76">
        <v>0</v>
      </c>
      <c r="X7" s="76">
        <v>265.39176932846829</v>
      </c>
      <c r="Y7" s="76">
        <v>31.488037770981407</v>
      </c>
      <c r="Z7" s="76">
        <v>1959.6209529762916</v>
      </c>
      <c r="AA7" s="76">
        <v>35232.051477630906</v>
      </c>
      <c r="AB7" s="76">
        <v>532.72921263644741</v>
      </c>
      <c r="AC7" s="76">
        <v>203.577804947776</v>
      </c>
      <c r="AD7" s="76">
        <v>333.90435958405646</v>
      </c>
      <c r="AE7" s="76">
        <v>0</v>
      </c>
      <c r="AF7" s="76">
        <v>0</v>
      </c>
      <c r="AG7" s="76">
        <v>269.33393572759928</v>
      </c>
      <c r="AH7" s="76">
        <v>269.33393572759928</v>
      </c>
      <c r="AI7" s="76">
        <v>0</v>
      </c>
      <c r="AJ7" s="76">
        <v>129.32276050726358</v>
      </c>
      <c r="AK7" s="76">
        <v>19.503874292168131</v>
      </c>
      <c r="AL7" s="76">
        <v>1507.9484832781141</v>
      </c>
      <c r="AM7" s="76">
        <v>107.59344415597953</v>
      </c>
      <c r="AN7" s="76">
        <v>0</v>
      </c>
      <c r="AO7" s="76">
        <v>44.648944916130176</v>
      </c>
      <c r="AP7" s="76">
        <v>268.25892745220051</v>
      </c>
      <c r="AQ7" s="76">
        <v>0</v>
      </c>
      <c r="AR7" s="76">
        <v>6160.3877739888794</v>
      </c>
      <c r="AS7" s="76">
        <v>595.7307051707179</v>
      </c>
      <c r="AT7" s="76">
        <v>66.192308432117088</v>
      </c>
      <c r="AU7" s="76">
        <v>661.92301360283534</v>
      </c>
      <c r="AV7" s="76">
        <v>0.12114846681432882</v>
      </c>
      <c r="AW7" s="76">
        <v>247.96090608506873</v>
      </c>
      <c r="AX7" s="76">
        <v>0.56193184962804721</v>
      </c>
      <c r="AY7" s="76">
        <v>655.14143627340229</v>
      </c>
      <c r="AZ7" s="76">
        <v>0.51084707199937174</v>
      </c>
      <c r="BA7" s="76">
        <v>15.146617924211371</v>
      </c>
      <c r="BB7" s="76">
        <v>285.0526989769341</v>
      </c>
      <c r="BC7" s="76">
        <v>0.45976252779564258</v>
      </c>
      <c r="BD7" s="76">
        <v>0</v>
      </c>
      <c r="BE7" s="76">
        <v>49.401471093761465</v>
      </c>
      <c r="BF7" s="76">
        <v>5124.350360280213</v>
      </c>
      <c r="BG7" s="76">
        <v>5108.61709571351</v>
      </c>
      <c r="BH7" s="76">
        <v>15.733264566702488</v>
      </c>
      <c r="BI7" s="76">
        <v>0.57725707325819975</v>
      </c>
      <c r="BJ7" s="76">
        <v>0</v>
      </c>
      <c r="BK7" s="76">
        <v>125.15753850836261</v>
      </c>
      <c r="BL7" s="76">
        <v>4.8019636479190018</v>
      </c>
      <c r="BM7" s="76">
        <v>1888.6015923312661</v>
      </c>
      <c r="BN7" s="76">
        <v>7.6627090315301789</v>
      </c>
      <c r="BO7" s="76">
        <v>9.7060992815166678</v>
      </c>
      <c r="BP7" s="76">
        <v>2698.2949913368275</v>
      </c>
      <c r="BQ7" s="76">
        <v>80.387991100608971</v>
      </c>
      <c r="BR7" s="76">
        <v>1.736879800092429</v>
      </c>
      <c r="BS7" s="76">
        <v>20.944735258407491</v>
      </c>
      <c r="BT7" s="76">
        <v>0</v>
      </c>
      <c r="BU7" s="76">
        <v>129.95953758162688</v>
      </c>
      <c r="BV7" s="76">
        <v>5.3669617701270678</v>
      </c>
      <c r="BW7" s="76">
        <v>0</v>
      </c>
      <c r="BX7" s="76">
        <v>0</v>
      </c>
      <c r="BY7" s="76">
        <v>104.84172622931997</v>
      </c>
      <c r="BZ7" s="76">
        <v>0</v>
      </c>
      <c r="CA7" s="76">
        <v>0</v>
      </c>
      <c r="CB7" s="76">
        <v>5600.6854541836556</v>
      </c>
      <c r="CC7" s="76">
        <v>37.150636203478818</v>
      </c>
      <c r="CD7" s="94"/>
      <c r="CE7" s="69">
        <f t="shared" si="0"/>
        <v>4.9120187041308445E-3</v>
      </c>
      <c r="CF7" s="69">
        <f t="shared" si="1"/>
        <v>7.976401990727933E-3</v>
      </c>
      <c r="CG7" s="69">
        <f t="shared" si="2"/>
        <v>4.4894681804807752E-3</v>
      </c>
      <c r="CH7" s="69">
        <f t="shared" si="3"/>
        <v>5.4263181001493075E-3</v>
      </c>
      <c r="CI7" s="69">
        <f t="shared" si="4"/>
        <v>5.4443117913116857E-3</v>
      </c>
      <c r="CJ7" s="69">
        <f t="shared" si="5"/>
        <v>3.5238966975701743E-3</v>
      </c>
      <c r="CK7" s="69">
        <f t="shared" si="6"/>
        <v>3.8651367730111958E-3</v>
      </c>
      <c r="CL7" s="69">
        <f t="shared" si="7"/>
        <v>9.3804037312506094E-3</v>
      </c>
      <c r="CM7" s="69">
        <f t="shared" si="8"/>
        <v>2.8735849631552571E-3</v>
      </c>
      <c r="CN7" s="69">
        <f t="shared" si="9"/>
        <v>7.8688818839953868E-3</v>
      </c>
      <c r="CO7" s="69">
        <f t="shared" si="10"/>
        <v>1.0861002736748938E-2</v>
      </c>
      <c r="CP7" s="69">
        <f t="shared" si="11"/>
        <v>5.7826705408977885E-3</v>
      </c>
      <c r="CQ7" s="69">
        <f t="shared" si="12"/>
        <v>6.9908725272563978E-3</v>
      </c>
    </row>
    <row r="8" spans="1:95">
      <c r="A8" s="76" t="s">
        <v>172</v>
      </c>
      <c r="B8" s="76">
        <v>25378.410666600015</v>
      </c>
      <c r="C8" s="76">
        <v>191.61386179499999</v>
      </c>
      <c r="D8" s="76">
        <v>456.28260809000011</v>
      </c>
      <c r="E8" s="76">
        <v>3419.8422076800002</v>
      </c>
      <c r="F8" s="76">
        <v>3412.2128436799999</v>
      </c>
      <c r="G8" s="76">
        <v>91.804565523999941</v>
      </c>
      <c r="H8" s="76">
        <v>3616.9982552100005</v>
      </c>
      <c r="I8" s="76">
        <v>102.66851058449997</v>
      </c>
      <c r="J8" s="76">
        <v>189.68391600850006</v>
      </c>
      <c r="K8" s="76">
        <v>216.45510818999998</v>
      </c>
      <c r="L8" s="76">
        <v>9.5684618211000032</v>
      </c>
      <c r="M8" s="76">
        <v>23.773861744305005</v>
      </c>
      <c r="N8" s="76">
        <v>30.220012014999991</v>
      </c>
      <c r="O8" s="76"/>
      <c r="P8" s="76" t="s">
        <v>172</v>
      </c>
      <c r="Q8" s="76">
        <v>0</v>
      </c>
      <c r="R8" s="76">
        <v>225.4017695225682</v>
      </c>
      <c r="S8" s="76">
        <v>9.676623859255038</v>
      </c>
      <c r="T8" s="76">
        <v>103.6001600877151</v>
      </c>
      <c r="U8" s="76">
        <v>103.6001600877151</v>
      </c>
      <c r="V8" s="76">
        <v>630.55634882190441</v>
      </c>
      <c r="W8" s="76">
        <v>0</v>
      </c>
      <c r="X8" s="76">
        <v>190.22532879903696</v>
      </c>
      <c r="Y8" s="76">
        <v>23.904979197071455</v>
      </c>
      <c r="Z8" s="76">
        <v>1239.8130888436199</v>
      </c>
      <c r="AA8" s="76">
        <v>25503.532839718475</v>
      </c>
      <c r="AB8" s="76">
        <v>337.04707539628635</v>
      </c>
      <c r="AC8" s="76">
        <v>128.79960971357335</v>
      </c>
      <c r="AD8" s="76">
        <v>211.25462846485536</v>
      </c>
      <c r="AE8" s="76">
        <v>0</v>
      </c>
      <c r="AF8" s="76">
        <v>0</v>
      </c>
      <c r="AG8" s="76">
        <v>217.98489018301674</v>
      </c>
      <c r="AH8" s="76">
        <v>217.98489018301674</v>
      </c>
      <c r="AI8" s="76">
        <v>0</v>
      </c>
      <c r="AJ8" s="76">
        <v>81.819948549303646</v>
      </c>
      <c r="AK8" s="76">
        <v>12.339711679973874</v>
      </c>
      <c r="AL8" s="76">
        <v>954.04885864825894</v>
      </c>
      <c r="AM8" s="76">
        <v>68.072238270892925</v>
      </c>
      <c r="AN8" s="76">
        <v>0</v>
      </c>
      <c r="AO8" s="76">
        <v>30.447878157191759</v>
      </c>
      <c r="AP8" s="76">
        <v>193.1740193676041</v>
      </c>
      <c r="AQ8" s="76">
        <v>0</v>
      </c>
      <c r="AR8" s="76">
        <v>3986.9341245721644</v>
      </c>
      <c r="AS8" s="76">
        <v>412.58700246586955</v>
      </c>
      <c r="AT8" s="76">
        <v>45.843010032132348</v>
      </c>
      <c r="AU8" s="76">
        <v>458.43001249800199</v>
      </c>
      <c r="AV8" s="76">
        <v>7.6648202753253208E-2</v>
      </c>
      <c r="AW8" s="76">
        <v>156.87992302441066</v>
      </c>
      <c r="AX8" s="76">
        <v>0.3775673537371097</v>
      </c>
      <c r="AY8" s="76">
        <v>414.49493754989305</v>
      </c>
      <c r="AZ8" s="76">
        <v>0.34324309275395887</v>
      </c>
      <c r="BA8" s="76">
        <v>10.177149677298456</v>
      </c>
      <c r="BB8" s="76">
        <v>191.52946587520748</v>
      </c>
      <c r="BC8" s="76">
        <v>0.30891861163930184</v>
      </c>
      <c r="BD8" s="76">
        <v>0</v>
      </c>
      <c r="BE8" s="76">
        <v>33.193292128948357</v>
      </c>
      <c r="BF8" s="76">
        <v>3440.1507479443562</v>
      </c>
      <c r="BG8" s="76">
        <v>3432.5257790412111</v>
      </c>
      <c r="BH8" s="76">
        <v>7.6249689031454437</v>
      </c>
      <c r="BI8" s="76">
        <v>0.3878642580069116</v>
      </c>
      <c r="BJ8" s="76">
        <v>0</v>
      </c>
      <c r="BK8" s="76">
        <v>84.094489437104912</v>
      </c>
      <c r="BL8" s="76">
        <v>3.2264804213032625</v>
      </c>
      <c r="BM8" s="76">
        <v>1268.968793575732</v>
      </c>
      <c r="BN8" s="76">
        <v>5.1486419087617188</v>
      </c>
      <c r="BO8" s="76">
        <v>6.5216135077189286</v>
      </c>
      <c r="BP8" s="76">
        <v>1813.0082774737234</v>
      </c>
      <c r="BQ8" s="76">
        <v>50.859882807903581</v>
      </c>
      <c r="BR8" s="76">
        <v>1.1670261699653328</v>
      </c>
      <c r="BS8" s="76">
        <v>14.072955549309125</v>
      </c>
      <c r="BT8" s="76">
        <v>0</v>
      </c>
      <c r="BU8" s="76">
        <v>92.134038089254204</v>
      </c>
      <c r="BV8" s="76">
        <v>3.3955697959586639</v>
      </c>
      <c r="BW8" s="76">
        <v>0</v>
      </c>
      <c r="BX8" s="76">
        <v>0</v>
      </c>
      <c r="BY8" s="76">
        <v>66.331275650585056</v>
      </c>
      <c r="BZ8" s="76">
        <v>0</v>
      </c>
      <c r="CA8" s="76">
        <v>0</v>
      </c>
      <c r="CB8" s="76">
        <v>3632.784018033808</v>
      </c>
      <c r="CC8" s="76">
        <v>23.504459428618212</v>
      </c>
      <c r="CD8" s="94"/>
      <c r="CE8" s="69">
        <f t="shared" si="0"/>
        <v>4.9302603997629464E-3</v>
      </c>
      <c r="CF8" s="69">
        <f t="shared" si="1"/>
        <v>8.1421957575974445E-3</v>
      </c>
      <c r="CG8" s="69">
        <f t="shared" si="2"/>
        <v>4.706303439859158E-3</v>
      </c>
      <c r="CH8" s="69">
        <f t="shared" si="3"/>
        <v>5.938443656478872E-3</v>
      </c>
      <c r="CI8" s="69">
        <f t="shared" si="4"/>
        <v>5.9530094668139542E-3</v>
      </c>
      <c r="CJ8" s="69">
        <f t="shared" si="5"/>
        <v>3.5888472798025683E-3</v>
      </c>
      <c r="CK8" s="69">
        <f t="shared" si="6"/>
        <v>4.3643269114297745E-3</v>
      </c>
      <c r="CL8" s="69">
        <f t="shared" si="7"/>
        <v>9.0743451707945514E-3</v>
      </c>
      <c r="CM8" s="69">
        <f t="shared" si="8"/>
        <v>2.8542893985414879E-3</v>
      </c>
      <c r="CN8" s="69">
        <f t="shared" si="9"/>
        <v>7.0674330848960933E-3</v>
      </c>
      <c r="CO8" s="69">
        <f t="shared" si="10"/>
        <v>1.1304015230172108E-2</v>
      </c>
      <c r="CP8" s="69">
        <f t="shared" si="11"/>
        <v>5.5151937104984143E-3</v>
      </c>
      <c r="CQ8" s="69">
        <f t="shared" si="12"/>
        <v>7.5402399601517279E-3</v>
      </c>
    </row>
    <row r="9" spans="1:95">
      <c r="A9" s="76" t="s">
        <v>173</v>
      </c>
      <c r="B9" s="76">
        <v>5499.5836180999995</v>
      </c>
      <c r="C9" s="76">
        <v>45.186213180999999</v>
      </c>
      <c r="D9" s="76">
        <v>87.186114119999985</v>
      </c>
      <c r="E9" s="76">
        <v>743.51273247000006</v>
      </c>
      <c r="F9" s="76">
        <v>743.10807947000012</v>
      </c>
      <c r="G9" s="76">
        <v>18.092947064000001</v>
      </c>
      <c r="H9" s="76">
        <v>822.16279146000011</v>
      </c>
      <c r="I9" s="76">
        <v>23.705364712000012</v>
      </c>
      <c r="J9" s="76">
        <v>39.850713140800011</v>
      </c>
      <c r="K9" s="76">
        <v>48.325013829000014</v>
      </c>
      <c r="L9" s="76">
        <v>2.427492750499999</v>
      </c>
      <c r="M9" s="76">
        <v>5.9346389790799998</v>
      </c>
      <c r="N9" s="76">
        <v>6.4662001159999996</v>
      </c>
      <c r="O9" s="76"/>
      <c r="P9" s="76" t="s">
        <v>173</v>
      </c>
      <c r="Q9" s="76">
        <v>0</v>
      </c>
      <c r="R9" s="76">
        <v>51.594275502652735</v>
      </c>
      <c r="S9" s="76">
        <v>2.4584733693530869</v>
      </c>
      <c r="T9" s="76">
        <v>23.973521990771015</v>
      </c>
      <c r="U9" s="76">
        <v>23.973521990771015</v>
      </c>
      <c r="V9" s="76">
        <v>144.33388434497923</v>
      </c>
      <c r="W9" s="76">
        <v>0</v>
      </c>
      <c r="X9" s="76">
        <v>40.009157831231825</v>
      </c>
      <c r="Y9" s="76">
        <v>5.9722454256812521</v>
      </c>
      <c r="Z9" s="76">
        <v>283.792411373645</v>
      </c>
      <c r="AA9" s="76">
        <v>5535.8006236875608</v>
      </c>
      <c r="AB9" s="76">
        <v>77.149852262471157</v>
      </c>
      <c r="AC9" s="76">
        <v>29.482139735531369</v>
      </c>
      <c r="AD9" s="76">
        <v>48.35601851770037</v>
      </c>
      <c r="AE9" s="76">
        <v>0</v>
      </c>
      <c r="AF9" s="76">
        <v>0</v>
      </c>
      <c r="AG9" s="76">
        <v>48.767295108528053</v>
      </c>
      <c r="AH9" s="76">
        <v>48.767295108528053</v>
      </c>
      <c r="AI9" s="76">
        <v>0</v>
      </c>
      <c r="AJ9" s="76">
        <v>18.728515895445792</v>
      </c>
      <c r="AK9" s="76">
        <v>2.8245507766582376</v>
      </c>
      <c r="AL9" s="76">
        <v>218.38108197323032</v>
      </c>
      <c r="AM9" s="76">
        <v>15.581679350011303</v>
      </c>
      <c r="AN9" s="76">
        <v>0</v>
      </c>
      <c r="AO9" s="76">
        <v>6.5322053328404897</v>
      </c>
      <c r="AP9" s="76">
        <v>45.634542072454956</v>
      </c>
      <c r="AQ9" s="76">
        <v>0</v>
      </c>
      <c r="AR9" s="76">
        <v>907.76632638326259</v>
      </c>
      <c r="AS9" s="76">
        <v>79.036739231799558</v>
      </c>
      <c r="AT9" s="76">
        <v>8.7818564885883177</v>
      </c>
      <c r="AU9" s="76">
        <v>87.818595720387876</v>
      </c>
      <c r="AV9" s="76">
        <v>1.7544707055738362E-2</v>
      </c>
      <c r="AW9" s="76">
        <v>35.909708025650751</v>
      </c>
      <c r="AX9" s="76">
        <v>8.2383150294592741E-2</v>
      </c>
      <c r="AY9" s="76">
        <v>94.877595247275892</v>
      </c>
      <c r="AZ9" s="76">
        <v>7.4893821436641889E-2</v>
      </c>
      <c r="BA9" s="76">
        <v>2.2206024019356572</v>
      </c>
      <c r="BB9" s="76">
        <v>41.790757783693508</v>
      </c>
      <c r="BC9" s="76">
        <v>6.7404438675683576E-2</v>
      </c>
      <c r="BD9" s="76">
        <v>0</v>
      </c>
      <c r="BE9" s="76">
        <v>7.2426113637240563</v>
      </c>
      <c r="BF9" s="76">
        <v>749.36447635267314</v>
      </c>
      <c r="BG9" s="76">
        <v>748.96008783401362</v>
      </c>
      <c r="BH9" s="76">
        <v>0.40438851865936953</v>
      </c>
      <c r="BI9" s="76">
        <v>8.4630007550830305E-2</v>
      </c>
      <c r="BJ9" s="76">
        <v>0</v>
      </c>
      <c r="BK9" s="76">
        <v>18.348997723727773</v>
      </c>
      <c r="BL9" s="76">
        <v>0.70400196542050508</v>
      </c>
      <c r="BM9" s="76">
        <v>276.88265083748064</v>
      </c>
      <c r="BN9" s="76">
        <v>1.1234087292007695</v>
      </c>
      <c r="BO9" s="76">
        <v>1.4229849038509246</v>
      </c>
      <c r="BP9" s="76">
        <v>395.58947381184646</v>
      </c>
      <c r="BQ9" s="76">
        <v>11.641793181959596</v>
      </c>
      <c r="BR9" s="76">
        <v>0.25463913314263376</v>
      </c>
      <c r="BS9" s="76">
        <v>3.0706477620331034</v>
      </c>
      <c r="BT9" s="76">
        <v>0</v>
      </c>
      <c r="BU9" s="76">
        <v>18.189322548322568</v>
      </c>
      <c r="BV9" s="76">
        <v>0.77724361166666223</v>
      </c>
      <c r="BW9" s="76">
        <v>0</v>
      </c>
      <c r="BX9" s="76">
        <v>0</v>
      </c>
      <c r="BY9" s="76">
        <v>15.183170952398918</v>
      </c>
      <c r="BZ9" s="76">
        <v>0</v>
      </c>
      <c r="CA9" s="76">
        <v>0</v>
      </c>
      <c r="CB9" s="76">
        <v>826.70146188484114</v>
      </c>
      <c r="CC9" s="76">
        <v>5.3801510840159432</v>
      </c>
      <c r="CD9" s="94"/>
      <c r="CE9" s="69">
        <f t="shared" si="0"/>
        <v>6.5854086604602933E-3</v>
      </c>
      <c r="CF9" s="69">
        <f t="shared" si="1"/>
        <v>9.9218071153497431E-3</v>
      </c>
      <c r="CG9" s="69">
        <f t="shared" si="2"/>
        <v>7.2543845630895394E-3</v>
      </c>
      <c r="CH9" s="69">
        <f t="shared" si="3"/>
        <v>7.8704017121982352E-3</v>
      </c>
      <c r="CI9" s="69">
        <f t="shared" si="4"/>
        <v>7.8750433829050445E-3</v>
      </c>
      <c r="CJ9" s="69">
        <f t="shared" si="5"/>
        <v>5.3266880172511358E-3</v>
      </c>
      <c r="CK9" s="69">
        <f t="shared" si="6"/>
        <v>5.5204035891495886E-3</v>
      </c>
      <c r="CL9" s="69">
        <f t="shared" si="7"/>
        <v>1.1312092516984474E-2</v>
      </c>
      <c r="CM9" s="69">
        <f t="shared" si="8"/>
        <v>3.9759562111724208E-3</v>
      </c>
      <c r="CN9" s="69">
        <f t="shared" si="9"/>
        <v>9.1522225134392978E-3</v>
      </c>
      <c r="CO9" s="69">
        <f t="shared" si="10"/>
        <v>1.2762393974897231E-2</v>
      </c>
      <c r="CP9" s="69">
        <f t="shared" si="11"/>
        <v>6.3367707342969768E-3</v>
      </c>
      <c r="CQ9" s="69">
        <f t="shared" si="12"/>
        <v>1.0207728752032658E-2</v>
      </c>
    </row>
    <row r="10" spans="1:95">
      <c r="A10" s="76" t="s">
        <v>174</v>
      </c>
      <c r="B10" s="76">
        <v>83.678570000000008</v>
      </c>
      <c r="C10" s="76">
        <v>0.26426245000000004</v>
      </c>
      <c r="D10" s="76">
        <v>4.6192431599999999</v>
      </c>
      <c r="E10" s="76">
        <v>16.4414689</v>
      </c>
      <c r="F10" s="76">
        <v>16.040498899999999</v>
      </c>
      <c r="G10" s="76">
        <v>0.13530956299999999</v>
      </c>
      <c r="H10" s="76">
        <v>21.6247629</v>
      </c>
      <c r="I10" s="76">
        <v>0.12338125</v>
      </c>
      <c r="J10" s="76">
        <v>0.66317561000000003</v>
      </c>
      <c r="K10" s="76">
        <v>0.31652371499999998</v>
      </c>
      <c r="L10" s="76">
        <v>1.2623047950000001E-2</v>
      </c>
      <c r="M10" s="76">
        <v>3.5389866749999999E-2</v>
      </c>
      <c r="N10" s="76">
        <v>0.16504405350000001</v>
      </c>
      <c r="O10" s="76"/>
      <c r="P10" s="76" t="s">
        <v>174</v>
      </c>
      <c r="Q10" s="76">
        <v>0</v>
      </c>
      <c r="R10" s="76">
        <v>1.4837458650650095</v>
      </c>
      <c r="S10" s="76">
        <v>1.2615153111094216E-2</v>
      </c>
      <c r="T10" s="76">
        <v>0.12330422700071103</v>
      </c>
      <c r="U10" s="76">
        <v>0.12330422700071103</v>
      </c>
      <c r="V10" s="76">
        <v>4.1507429921129644</v>
      </c>
      <c r="W10" s="76">
        <v>0</v>
      </c>
      <c r="X10" s="76">
        <v>0.66276079742374527</v>
      </c>
      <c r="Y10" s="76">
        <v>3.5367704915579522E-2</v>
      </c>
      <c r="Z10" s="76">
        <v>8.1612780447428044</v>
      </c>
      <c r="AA10" s="76">
        <v>83.626188880988934</v>
      </c>
      <c r="AB10" s="76">
        <v>2.2186705912134781</v>
      </c>
      <c r="AC10" s="76">
        <v>0.84784534958316049</v>
      </c>
      <c r="AD10" s="76">
        <v>1.3906195565006039</v>
      </c>
      <c r="AE10" s="76">
        <v>0</v>
      </c>
      <c r="AF10" s="76">
        <v>0</v>
      </c>
      <c r="AG10" s="76">
        <v>0.31632511890408271</v>
      </c>
      <c r="AH10" s="76">
        <v>0.31632511890408271</v>
      </c>
      <c r="AI10" s="76">
        <v>0</v>
      </c>
      <c r="AJ10" s="76">
        <v>0.53859293705693989</v>
      </c>
      <c r="AK10" s="76">
        <v>8.1228207554357765E-2</v>
      </c>
      <c r="AL10" s="76">
        <v>6.280176870660001</v>
      </c>
      <c r="AM10" s="76">
        <v>0.44809568292024232</v>
      </c>
      <c r="AN10" s="76">
        <v>0</v>
      </c>
      <c r="AO10" s="76">
        <v>0.16494057115577304</v>
      </c>
      <c r="AP10" s="76">
        <v>0.26409695122825005</v>
      </c>
      <c r="AQ10" s="76">
        <v>0</v>
      </c>
      <c r="AR10" s="76">
        <v>23.942847599993382</v>
      </c>
      <c r="AS10" s="76">
        <v>4.1547140065146566</v>
      </c>
      <c r="AT10" s="76">
        <v>0.46163489299316007</v>
      </c>
      <c r="AU10" s="76">
        <v>4.616348899507817</v>
      </c>
      <c r="AV10" s="76">
        <v>5.0454942199220699E-4</v>
      </c>
      <c r="AW10" s="76">
        <v>1.0326869310614704</v>
      </c>
      <c r="AX10" s="76">
        <v>1.7633530095845938E-3</v>
      </c>
      <c r="AY10" s="76">
        <v>2.7284746831462159</v>
      </c>
      <c r="AZ10" s="76">
        <v>1.6030457955102874E-3</v>
      </c>
      <c r="BA10" s="76">
        <v>4.7530298340470782E-2</v>
      </c>
      <c r="BB10" s="76">
        <v>0.89449968859714424</v>
      </c>
      <c r="BC10" s="76">
        <v>1.4427378098182838E-3</v>
      </c>
      <c r="BD10" s="76">
        <v>0</v>
      </c>
      <c r="BE10" s="76">
        <v>0.15502251249745097</v>
      </c>
      <c r="BF10" s="76">
        <v>16.431633285272568</v>
      </c>
      <c r="BG10" s="76">
        <v>16.030914106714722</v>
      </c>
      <c r="BH10" s="76">
        <v>0.40071917855784639</v>
      </c>
      <c r="BI10" s="76">
        <v>1.8114386811951255E-3</v>
      </c>
      <c r="BJ10" s="76">
        <v>0</v>
      </c>
      <c r="BK10" s="76">
        <v>0.39274606833225884</v>
      </c>
      <c r="BL10" s="76">
        <v>1.5068637929419018E-2</v>
      </c>
      <c r="BM10" s="76">
        <v>5.9264599833551026</v>
      </c>
      <c r="BN10" s="76">
        <v>2.4045599739854602E-2</v>
      </c>
      <c r="BO10" s="76">
        <v>3.045788235034751E-2</v>
      </c>
      <c r="BP10" s="76">
        <v>8.4672875984501452</v>
      </c>
      <c r="BQ10" s="76">
        <v>0.33479338188351876</v>
      </c>
      <c r="BR10" s="76">
        <v>5.4503501490875588E-3</v>
      </c>
      <c r="BS10" s="76">
        <v>6.5724911677331549E-2</v>
      </c>
      <c r="BT10" s="76">
        <v>0</v>
      </c>
      <c r="BU10" s="76">
        <v>0.13522469793922962</v>
      </c>
      <c r="BV10" s="76">
        <v>2.2351860334588844E-2</v>
      </c>
      <c r="BW10" s="76">
        <v>0</v>
      </c>
      <c r="BX10" s="76">
        <v>0</v>
      </c>
      <c r="BY10" s="76">
        <v>0.43663598815743204</v>
      </c>
      <c r="BZ10" s="76">
        <v>0</v>
      </c>
      <c r="CA10" s="76">
        <v>0</v>
      </c>
      <c r="CB10" s="76">
        <v>21.61122339985782</v>
      </c>
      <c r="CC10" s="76">
        <v>0.15472202502411311</v>
      </c>
      <c r="CD10" s="94"/>
      <c r="CE10" s="69">
        <f t="shared" si="0"/>
        <v>-6.2598009276536933E-4</v>
      </c>
      <c r="CF10" s="69">
        <f t="shared" si="1"/>
        <v>-6.2626669717919957E-4</v>
      </c>
      <c r="CG10" s="69">
        <f t="shared" si="2"/>
        <v>-6.2656595289148787E-4</v>
      </c>
      <c r="CH10" s="69">
        <f t="shared" si="3"/>
        <v>-5.9821995146871142E-4</v>
      </c>
      <c r="CI10" s="69">
        <f t="shared" si="4"/>
        <v>-5.9753710561195363E-4</v>
      </c>
      <c r="CJ10" s="69">
        <f t="shared" si="5"/>
        <v>-6.2719189160619971E-4</v>
      </c>
      <c r="CK10" s="69">
        <f t="shared" si="6"/>
        <v>-6.2611091759900224E-4</v>
      </c>
      <c r="CL10" s="69">
        <f t="shared" si="7"/>
        <v>-6.2426826838735269E-4</v>
      </c>
      <c r="CM10" s="69">
        <f t="shared" si="8"/>
        <v>-6.2549431854822402E-4</v>
      </c>
      <c r="CN10" s="69">
        <f t="shared" si="9"/>
        <v>-6.2742880392791249E-4</v>
      </c>
      <c r="CO10" s="69">
        <f t="shared" si="10"/>
        <v>-6.2543047741371572E-4</v>
      </c>
      <c r="CP10" s="69">
        <f t="shared" si="11"/>
        <v>-6.2621977576326614E-4</v>
      </c>
      <c r="CQ10" s="69">
        <f t="shared" si="12"/>
        <v>-6.2699831973630203E-4</v>
      </c>
    </row>
    <row r="11" spans="1:95">
      <c r="A11" s="76" t="s">
        <v>175</v>
      </c>
      <c r="B11" s="76">
        <v>64311.672199133813</v>
      </c>
      <c r="C11" s="76">
        <v>535.19614939220446</v>
      </c>
      <c r="D11" s="76">
        <v>1030.0186909160557</v>
      </c>
      <c r="E11" s="76">
        <v>8395.0054748357506</v>
      </c>
      <c r="F11" s="76">
        <v>8386.9975326357471</v>
      </c>
      <c r="G11" s="76">
        <v>176.04448239005873</v>
      </c>
      <c r="H11" s="76">
        <v>9643.0251348381316</v>
      </c>
      <c r="I11" s="76">
        <v>287.42911886961343</v>
      </c>
      <c r="J11" s="76">
        <v>453.43929221794161</v>
      </c>
      <c r="K11" s="76">
        <v>605.29421257245804</v>
      </c>
      <c r="L11" s="76">
        <v>30.026000927498647</v>
      </c>
      <c r="M11" s="76">
        <v>77.234535541426482</v>
      </c>
      <c r="N11" s="76">
        <v>71.208502264554284</v>
      </c>
      <c r="O11" s="76"/>
      <c r="P11" s="76" t="s">
        <v>175</v>
      </c>
      <c r="Q11" s="76">
        <v>0</v>
      </c>
      <c r="R11" s="76">
        <v>603.44053702002475</v>
      </c>
      <c r="S11" s="76">
        <v>30.453232559972182</v>
      </c>
      <c r="T11" s="76">
        <v>291.12121740047888</v>
      </c>
      <c r="U11" s="76">
        <v>291.12121740047888</v>
      </c>
      <c r="V11" s="76">
        <v>1688.1115045276561</v>
      </c>
      <c r="W11" s="76">
        <v>0</v>
      </c>
      <c r="X11" s="76">
        <v>455.54902123707325</v>
      </c>
      <c r="Y11" s="76">
        <v>77.739201910904995</v>
      </c>
      <c r="Z11" s="76">
        <v>3319.19925567377</v>
      </c>
      <c r="AA11" s="76">
        <v>64803.128737781582</v>
      </c>
      <c r="AB11" s="76">
        <v>902.33487795845417</v>
      </c>
      <c r="AC11" s="76">
        <v>344.81933302434663</v>
      </c>
      <c r="AD11" s="76">
        <v>565.56608412090156</v>
      </c>
      <c r="AE11" s="76">
        <v>0</v>
      </c>
      <c r="AF11" s="76">
        <v>0</v>
      </c>
      <c r="AG11" s="76">
        <v>611.33815261302118</v>
      </c>
      <c r="AH11" s="76">
        <v>611.33815261302118</v>
      </c>
      <c r="AI11" s="76">
        <v>0</v>
      </c>
      <c r="AJ11" s="76">
        <v>219.04634783701945</v>
      </c>
      <c r="AK11" s="76">
        <v>33.035596028610009</v>
      </c>
      <c r="AL11" s="76">
        <v>2554.1581538438081</v>
      </c>
      <c r="AM11" s="76">
        <v>182.24144772043977</v>
      </c>
      <c r="AN11" s="76">
        <v>0</v>
      </c>
      <c r="AO11" s="76">
        <v>72.123050019285671</v>
      </c>
      <c r="AP11" s="76">
        <v>541.35949552935722</v>
      </c>
      <c r="AQ11" s="76">
        <v>0</v>
      </c>
      <c r="AR11" s="76">
        <v>10652.017877007223</v>
      </c>
      <c r="AS11" s="76">
        <v>934.78484387133813</v>
      </c>
      <c r="AT11" s="76">
        <v>103.864991161213</v>
      </c>
      <c r="AU11" s="76">
        <v>1038.6498350325512</v>
      </c>
      <c r="AV11" s="76">
        <v>0.20520090505182439</v>
      </c>
      <c r="AW11" s="76">
        <v>419.9952921425251</v>
      </c>
      <c r="AX11" s="76">
        <v>0.93134436223791162</v>
      </c>
      <c r="AY11" s="76">
        <v>1109.6762193805007</v>
      </c>
      <c r="AZ11" s="76">
        <v>0.84667682294438307</v>
      </c>
      <c r="BA11" s="76">
        <v>25.103956519442022</v>
      </c>
      <c r="BB11" s="76">
        <v>472.44542828882743</v>
      </c>
      <c r="BC11" s="76">
        <v>0.76200879928526122</v>
      </c>
      <c r="BD11" s="76">
        <v>0</v>
      </c>
      <c r="BE11" s="76">
        <v>81.877836388674865</v>
      </c>
      <c r="BF11" s="76">
        <v>8475.0058408915302</v>
      </c>
      <c r="BG11" s="76">
        <v>8467.006691063465</v>
      </c>
      <c r="BH11" s="76">
        <v>7.9991498280615305</v>
      </c>
      <c r="BI11" s="76">
        <v>0.95674437390918043</v>
      </c>
      <c r="BJ11" s="76">
        <v>0</v>
      </c>
      <c r="BK11" s="76">
        <v>207.43571014611143</v>
      </c>
      <c r="BL11" s="76">
        <v>7.9587606626751963</v>
      </c>
      <c r="BM11" s="76">
        <v>3130.1634753449398</v>
      </c>
      <c r="BN11" s="76">
        <v>12.700148835386386</v>
      </c>
      <c r="BO11" s="76">
        <v>16.086850384827791</v>
      </c>
      <c r="BP11" s="76">
        <v>4472.1453073586981</v>
      </c>
      <c r="BQ11" s="76">
        <v>136.16091061876102</v>
      </c>
      <c r="BR11" s="76">
        <v>2.8787014512684852</v>
      </c>
      <c r="BS11" s="76">
        <v>34.713741324239244</v>
      </c>
      <c r="BT11" s="76">
        <v>0</v>
      </c>
      <c r="BU11" s="76">
        <v>177.37092379324616</v>
      </c>
      <c r="BV11" s="76">
        <v>9.09053717970097</v>
      </c>
      <c r="BW11" s="76">
        <v>0</v>
      </c>
      <c r="BX11" s="76">
        <v>0</v>
      </c>
      <c r="BY11" s="76">
        <v>177.58046584330887</v>
      </c>
      <c r="BZ11" s="76">
        <v>0</v>
      </c>
      <c r="CA11" s="76">
        <v>0</v>
      </c>
      <c r="CB11" s="76">
        <v>9704.019373998799</v>
      </c>
      <c r="CC11" s="76">
        <v>62.925591355542821</v>
      </c>
      <c r="CD11" s="94"/>
      <c r="CE11" s="69">
        <f t="shared" si="0"/>
        <v>7.6417938119542322E-3</v>
      </c>
      <c r="CF11" s="69">
        <f t="shared" si="1"/>
        <v>1.1516050973371467E-2</v>
      </c>
      <c r="CG11" s="69">
        <f t="shared" si="2"/>
        <v>8.3795995088393541E-3</v>
      </c>
      <c r="CH11" s="69">
        <f t="shared" si="3"/>
        <v>9.5295192237316254E-3</v>
      </c>
      <c r="CI11" s="69">
        <f t="shared" si="4"/>
        <v>9.5396663843507496E-3</v>
      </c>
      <c r="CJ11" s="69">
        <f t="shared" si="5"/>
        <v>7.534694556620398E-3</v>
      </c>
      <c r="CK11" s="69">
        <f t="shared" si="6"/>
        <v>6.3252183114517208E-3</v>
      </c>
      <c r="CL11" s="69">
        <f t="shared" si="7"/>
        <v>1.2845248753451104E-2</v>
      </c>
      <c r="CM11" s="69">
        <f t="shared" si="8"/>
        <v>4.6527265178369498E-3</v>
      </c>
      <c r="CN11" s="69">
        <f t="shared" si="9"/>
        <v>9.9851277527944985E-3</v>
      </c>
      <c r="CO11" s="69">
        <f t="shared" si="10"/>
        <v>1.4228722416452904E-2</v>
      </c>
      <c r="CP11" s="69">
        <f t="shared" si="11"/>
        <v>6.5342060509682833E-3</v>
      </c>
      <c r="CQ11" s="69">
        <f t="shared" si="12"/>
        <v>1.2843238175880371E-2</v>
      </c>
    </row>
    <row r="12" spans="1:95">
      <c r="A12" s="76" t="s">
        <v>176</v>
      </c>
      <c r="B12" s="76">
        <v>49502.227844477879</v>
      </c>
      <c r="C12" s="76">
        <v>404.51001594009028</v>
      </c>
      <c r="D12" s="76">
        <v>801.21410743039837</v>
      </c>
      <c r="E12" s="76">
        <v>6541.8159546396046</v>
      </c>
      <c r="F12" s="76">
        <v>6536.2201363896029</v>
      </c>
      <c r="G12" s="76">
        <v>149.04629172956987</v>
      </c>
      <c r="H12" s="76">
        <v>7452.7201255967102</v>
      </c>
      <c r="I12" s="76">
        <v>213.74415720718491</v>
      </c>
      <c r="J12" s="76">
        <v>356.63412480968344</v>
      </c>
      <c r="K12" s="76">
        <v>447.94460056119908</v>
      </c>
      <c r="L12" s="76">
        <v>22.023629294228471</v>
      </c>
      <c r="M12" s="76">
        <v>56.699393914457595</v>
      </c>
      <c r="N12" s="76">
        <v>56.762564882610171</v>
      </c>
      <c r="O12" s="76"/>
      <c r="P12" s="76" t="s">
        <v>176</v>
      </c>
      <c r="Q12" s="76">
        <v>0</v>
      </c>
      <c r="R12" s="76">
        <v>467.11721604715865</v>
      </c>
      <c r="S12" s="76">
        <v>22.259029322038614</v>
      </c>
      <c r="T12" s="76">
        <v>215.78095758342209</v>
      </c>
      <c r="U12" s="76">
        <v>215.78095758342209</v>
      </c>
      <c r="V12" s="76">
        <v>1306.7504940950914</v>
      </c>
      <c r="W12" s="76">
        <v>0</v>
      </c>
      <c r="X12" s="76">
        <v>357.82569511367706</v>
      </c>
      <c r="Y12" s="76">
        <v>56.982546584863528</v>
      </c>
      <c r="Z12" s="76">
        <v>2569.3591368931825</v>
      </c>
      <c r="AA12" s="76">
        <v>49775.979919553334</v>
      </c>
      <c r="AB12" s="76">
        <v>698.48837641821126</v>
      </c>
      <c r="AC12" s="76">
        <v>266.92124750572157</v>
      </c>
      <c r="AD12" s="76">
        <v>437.79912661541999</v>
      </c>
      <c r="AE12" s="76">
        <v>0</v>
      </c>
      <c r="AF12" s="76">
        <v>0</v>
      </c>
      <c r="AG12" s="76">
        <v>451.29493056737317</v>
      </c>
      <c r="AH12" s="76">
        <v>451.29493056737317</v>
      </c>
      <c r="AI12" s="76">
        <v>0</v>
      </c>
      <c r="AJ12" s="76">
        <v>169.56180130448584</v>
      </c>
      <c r="AK12" s="76">
        <v>25.572520915678886</v>
      </c>
      <c r="AL12" s="76">
        <v>1977.1478812710859</v>
      </c>
      <c r="AM12" s="76">
        <v>141.07132007176045</v>
      </c>
      <c r="AN12" s="76">
        <v>0</v>
      </c>
      <c r="AO12" s="76">
        <v>57.264931633038678</v>
      </c>
      <c r="AP12" s="76">
        <v>407.9136906729056</v>
      </c>
      <c r="AQ12" s="76">
        <v>0</v>
      </c>
      <c r="AR12" s="76">
        <v>8220.8862346599653</v>
      </c>
      <c r="AS12" s="76">
        <v>725.40126438510333</v>
      </c>
      <c r="AT12" s="76">
        <v>80.600144451903375</v>
      </c>
      <c r="AU12" s="76">
        <v>806.00140883700658</v>
      </c>
      <c r="AV12" s="76">
        <v>0.15884392896940094</v>
      </c>
      <c r="AW12" s="76">
        <v>325.11425947919111</v>
      </c>
      <c r="AX12" s="76">
        <v>0.72384495666264348</v>
      </c>
      <c r="AY12" s="76">
        <v>858.98947240451696</v>
      </c>
      <c r="AZ12" s="76">
        <v>0.65804089727012571</v>
      </c>
      <c r="BA12" s="76">
        <v>19.510916866570778</v>
      </c>
      <c r="BB12" s="76">
        <v>367.18684966351952</v>
      </c>
      <c r="BC12" s="76">
        <v>0.59223688208028091</v>
      </c>
      <c r="BD12" s="76">
        <v>0</v>
      </c>
      <c r="BE12" s="76">
        <v>63.635850830315754</v>
      </c>
      <c r="BF12" s="76">
        <v>6586.1899501089647</v>
      </c>
      <c r="BG12" s="76">
        <v>6580.5973816414189</v>
      </c>
      <c r="BH12" s="76">
        <v>5.5925684675463119</v>
      </c>
      <c r="BI12" s="76">
        <v>0.743586473321318</v>
      </c>
      <c r="BJ12" s="76">
        <v>0</v>
      </c>
      <c r="BK12" s="76">
        <v>161.22004761101658</v>
      </c>
      <c r="BL12" s="76">
        <v>6.1855844105667526</v>
      </c>
      <c r="BM12" s="76">
        <v>2432.7776385632469</v>
      </c>
      <c r="BN12" s="76">
        <v>9.8706163467208956</v>
      </c>
      <c r="BO12" s="76">
        <v>12.50278135330721</v>
      </c>
      <c r="BP12" s="76">
        <v>3475.7723691970227</v>
      </c>
      <c r="BQ12" s="76">
        <v>105.40081103571688</v>
      </c>
      <c r="BR12" s="76">
        <v>2.237339146149905</v>
      </c>
      <c r="BS12" s="76">
        <v>26.979678443647117</v>
      </c>
      <c r="BT12" s="76">
        <v>0</v>
      </c>
      <c r="BU12" s="76">
        <v>149.77947361298959</v>
      </c>
      <c r="BV12" s="76">
        <v>7.0368964590202063</v>
      </c>
      <c r="BW12" s="76">
        <v>0</v>
      </c>
      <c r="BX12" s="76">
        <v>0</v>
      </c>
      <c r="BY12" s="76">
        <v>137.46333236913765</v>
      </c>
      <c r="BZ12" s="76">
        <v>0</v>
      </c>
      <c r="CA12" s="76">
        <v>0</v>
      </c>
      <c r="CB12" s="76">
        <v>7486.9002991231109</v>
      </c>
      <c r="CC12" s="76">
        <v>48.710102940136963</v>
      </c>
      <c r="CD12" s="94"/>
      <c r="CE12" s="69">
        <f t="shared" si="0"/>
        <v>5.530096058211924E-3</v>
      </c>
      <c r="CF12" s="69">
        <f t="shared" si="1"/>
        <v>8.4143150940406315E-3</v>
      </c>
      <c r="CG12" s="69">
        <f t="shared" si="2"/>
        <v>5.9750588041462835E-3</v>
      </c>
      <c r="CH12" s="69">
        <f t="shared" si="3"/>
        <v>6.7831311331663308E-3</v>
      </c>
      <c r="CI12" s="69">
        <f t="shared" si="4"/>
        <v>6.7894355339642182E-3</v>
      </c>
      <c r="CJ12" s="69">
        <f t="shared" si="5"/>
        <v>4.9191554845927042E-3</v>
      </c>
      <c r="CK12" s="69">
        <f t="shared" si="6"/>
        <v>4.5862682282952422E-3</v>
      </c>
      <c r="CL12" s="69">
        <f t="shared" si="7"/>
        <v>9.5291511255808734E-3</v>
      </c>
      <c r="CM12" s="69">
        <f t="shared" si="8"/>
        <v>3.3411561628587621E-3</v>
      </c>
      <c r="CN12" s="69">
        <f t="shared" si="9"/>
        <v>7.4793400835207998E-3</v>
      </c>
      <c r="CO12" s="69">
        <f t="shared" si="10"/>
        <v>1.0688521163577382E-2</v>
      </c>
      <c r="CP12" s="69">
        <f t="shared" si="11"/>
        <v>4.9939276393875642E-3</v>
      </c>
      <c r="CQ12" s="69">
        <f t="shared" si="12"/>
        <v>8.8503180127156786E-3</v>
      </c>
    </row>
    <row r="13" spans="1:95">
      <c r="A13" s="76" t="s">
        <v>177</v>
      </c>
      <c r="B13" s="76">
        <v>11381.848036161009</v>
      </c>
      <c r="C13" s="76">
        <v>85.953980955409932</v>
      </c>
      <c r="D13" s="76">
        <v>187.44326756880008</v>
      </c>
      <c r="E13" s="76">
        <v>1664.9173023044004</v>
      </c>
      <c r="F13" s="76">
        <v>1664.9173023044002</v>
      </c>
      <c r="G13" s="76">
        <v>38.027907149030007</v>
      </c>
      <c r="H13" s="76">
        <v>1795.7399624152993</v>
      </c>
      <c r="I13" s="76">
        <v>42.849189307195054</v>
      </c>
      <c r="J13" s="76">
        <v>84.941360874064998</v>
      </c>
      <c r="K13" s="76">
        <v>94.428990848999874</v>
      </c>
      <c r="L13" s="76">
        <v>4.2949312424634973</v>
      </c>
      <c r="M13" s="76">
        <v>12.629747960817406</v>
      </c>
      <c r="N13" s="76">
        <v>14.103205869329978</v>
      </c>
      <c r="O13" s="76"/>
      <c r="P13" s="76" t="s">
        <v>177</v>
      </c>
      <c r="Q13" s="76">
        <v>0</v>
      </c>
      <c r="R13" s="76">
        <v>114.11423299608856</v>
      </c>
      <c r="S13" s="76">
        <v>4.3398545355681364</v>
      </c>
      <c r="T13" s="76">
        <v>43.238460348960061</v>
      </c>
      <c r="U13" s="76">
        <v>43.238460348960061</v>
      </c>
      <c r="V13" s="76">
        <v>319.23209886332444</v>
      </c>
      <c r="W13" s="76">
        <v>0</v>
      </c>
      <c r="X13" s="76">
        <v>85.173250185644989</v>
      </c>
      <c r="Y13" s="76">
        <v>12.68420270122728</v>
      </c>
      <c r="Z13" s="76">
        <v>627.68066945901569</v>
      </c>
      <c r="AA13" s="76">
        <v>11434.480636994656</v>
      </c>
      <c r="AB13" s="76">
        <v>170.63695250937357</v>
      </c>
      <c r="AC13" s="76">
        <v>65.207435899883251</v>
      </c>
      <c r="AD13" s="76">
        <v>106.95196000571204</v>
      </c>
      <c r="AE13" s="76">
        <v>0</v>
      </c>
      <c r="AF13" s="76">
        <v>0</v>
      </c>
      <c r="AG13" s="76">
        <v>95.070455414657658</v>
      </c>
      <c r="AH13" s="76">
        <v>95.070455414657658</v>
      </c>
      <c r="AI13" s="76">
        <v>0</v>
      </c>
      <c r="AJ13" s="76">
        <v>41.423031970891294</v>
      </c>
      <c r="AK13" s="76">
        <v>6.2472316724110524</v>
      </c>
      <c r="AL13" s="76">
        <v>483.00688061380038</v>
      </c>
      <c r="AM13" s="76">
        <v>34.462960282407671</v>
      </c>
      <c r="AN13" s="76">
        <v>0</v>
      </c>
      <c r="AO13" s="76">
        <v>14.198329453968414</v>
      </c>
      <c r="AP13" s="76">
        <v>86.604542181142747</v>
      </c>
      <c r="AQ13" s="76">
        <v>0</v>
      </c>
      <c r="AR13" s="76">
        <v>1981.6148443591994</v>
      </c>
      <c r="AS13" s="76">
        <v>169.52249949481086</v>
      </c>
      <c r="AT13" s="76">
        <v>18.835826593715726</v>
      </c>
      <c r="AU13" s="76">
        <v>188.35832608852658</v>
      </c>
      <c r="AV13" s="76">
        <v>3.8804729878571628E-2</v>
      </c>
      <c r="AW13" s="76">
        <v>79.423686411448614</v>
      </c>
      <c r="AX13" s="76">
        <v>0.18406552085847983</v>
      </c>
      <c r="AY13" s="76">
        <v>209.84649784422029</v>
      </c>
      <c r="AZ13" s="76">
        <v>0.16733225535034205</v>
      </c>
      <c r="BA13" s="76">
        <v>4.9614019370911144</v>
      </c>
      <c r="BB13" s="76">
        <v>93.371387552704263</v>
      </c>
      <c r="BC13" s="76">
        <v>0.15059900466828702</v>
      </c>
      <c r="BD13" s="76">
        <v>0</v>
      </c>
      <c r="BE13" s="76">
        <v>16.181866288133072</v>
      </c>
      <c r="BF13" s="76">
        <v>1673.3701224533584</v>
      </c>
      <c r="BG13" s="76">
        <v>1673.3701224533584</v>
      </c>
      <c r="BH13" s="76">
        <v>0</v>
      </c>
      <c r="BI13" s="76">
        <v>0.18908551319741843</v>
      </c>
      <c r="BJ13" s="76">
        <v>0</v>
      </c>
      <c r="BK13" s="76">
        <v>40.996394641225322</v>
      </c>
      <c r="BL13" s="76">
        <v>1.5729233268848135</v>
      </c>
      <c r="BM13" s="76">
        <v>618.62728663943938</v>
      </c>
      <c r="BN13" s="76">
        <v>2.5099840696219626</v>
      </c>
      <c r="BO13" s="76">
        <v>3.179311864724395</v>
      </c>
      <c r="BP13" s="76">
        <v>883.84892841041221</v>
      </c>
      <c r="BQ13" s="76">
        <v>25.748853473280626</v>
      </c>
      <c r="BR13" s="76">
        <v>0.56892963827664678</v>
      </c>
      <c r="BS13" s="76">
        <v>6.8606257907703467</v>
      </c>
      <c r="BT13" s="76">
        <v>0</v>
      </c>
      <c r="BU13" s="76">
        <v>38.168601020519525</v>
      </c>
      <c r="BV13" s="76">
        <v>1.7190759003368494</v>
      </c>
      <c r="BW13" s="76">
        <v>0</v>
      </c>
      <c r="BX13" s="76">
        <v>0</v>
      </c>
      <c r="BY13" s="76">
        <v>33.581546382709128</v>
      </c>
      <c r="BZ13" s="76">
        <v>0</v>
      </c>
      <c r="CA13" s="76">
        <v>0</v>
      </c>
      <c r="CB13" s="76">
        <v>1802.3225725844222</v>
      </c>
      <c r="CC13" s="76">
        <v>11.899615713667169</v>
      </c>
      <c r="CD13" s="94"/>
      <c r="CE13" s="69">
        <f t="shared" si="0"/>
        <v>4.6242579119339378E-3</v>
      </c>
      <c r="CF13" s="69">
        <f t="shared" si="1"/>
        <v>7.5687154742757621E-3</v>
      </c>
      <c r="CG13" s="69">
        <f t="shared" si="2"/>
        <v>4.8817892026483834E-3</v>
      </c>
      <c r="CH13" s="69">
        <f t="shared" si="3"/>
        <v>5.0770210251634938E-3</v>
      </c>
      <c r="CI13" s="69">
        <f t="shared" si="4"/>
        <v>5.0770210251636309E-3</v>
      </c>
      <c r="CJ13" s="69">
        <f t="shared" si="5"/>
        <v>3.6997532085618957E-3</v>
      </c>
      <c r="CK13" s="69">
        <f t="shared" si="6"/>
        <v>3.6656811714928122E-3</v>
      </c>
      <c r="CL13" s="69">
        <f t="shared" si="7"/>
        <v>9.0846769345911925E-3</v>
      </c>
      <c r="CM13" s="69">
        <f t="shared" si="8"/>
        <v>2.7299928938481761E-3</v>
      </c>
      <c r="CN13" s="69">
        <f t="shared" si="9"/>
        <v>6.7930892821203813E-3</v>
      </c>
      <c r="CO13" s="69">
        <f t="shared" si="10"/>
        <v>1.0459607050396419E-2</v>
      </c>
      <c r="CP13" s="69">
        <f t="shared" si="11"/>
        <v>4.3116252659050917E-3</v>
      </c>
      <c r="CQ13" s="69">
        <f t="shared" si="12"/>
        <v>6.7448199735423405E-3</v>
      </c>
    </row>
    <row r="14" spans="1:95">
      <c r="A14" s="76" t="s">
        <v>178</v>
      </c>
      <c r="B14" s="76">
        <v>45157.551473070242</v>
      </c>
      <c r="C14" s="76">
        <v>331.55908987783585</v>
      </c>
      <c r="D14" s="76">
        <v>620.24330232076056</v>
      </c>
      <c r="E14" s="76">
        <v>7246.6972844325383</v>
      </c>
      <c r="F14" s="76">
        <v>7236.3085241525323</v>
      </c>
      <c r="G14" s="76">
        <v>229.03802582069883</v>
      </c>
      <c r="H14" s="76">
        <v>7697.1347375823607</v>
      </c>
      <c r="I14" s="76">
        <v>144.89428968242709</v>
      </c>
      <c r="J14" s="76">
        <v>393.4868741840267</v>
      </c>
      <c r="K14" s="76">
        <v>243.84561282259892</v>
      </c>
      <c r="L14" s="76">
        <v>13.89028599872133</v>
      </c>
      <c r="M14" s="76">
        <v>29.915285447951668</v>
      </c>
      <c r="N14" s="76">
        <v>45.308350667165755</v>
      </c>
      <c r="O14" s="76"/>
      <c r="P14" s="76" t="s">
        <v>178</v>
      </c>
      <c r="Q14" s="76">
        <v>0</v>
      </c>
      <c r="R14" s="76">
        <v>501.29218840257653</v>
      </c>
      <c r="S14" s="76">
        <v>13.930774385209805</v>
      </c>
      <c r="T14" s="76">
        <v>145.24173168085125</v>
      </c>
      <c r="U14" s="76">
        <v>145.24173168085125</v>
      </c>
      <c r="V14" s="76">
        <v>1402.3540883240316</v>
      </c>
      <c r="W14" s="76">
        <v>0</v>
      </c>
      <c r="X14" s="76">
        <v>393.61645851791093</v>
      </c>
      <c r="Y14" s="76">
        <v>29.960306866308709</v>
      </c>
      <c r="Z14" s="76">
        <v>2757.3373718289104</v>
      </c>
      <c r="AA14" s="76">
        <v>45199.672324446656</v>
      </c>
      <c r="AB14" s="76">
        <v>749.59073795583072</v>
      </c>
      <c r="AC14" s="76">
        <v>286.449655060868</v>
      </c>
      <c r="AD14" s="76">
        <v>469.82904930907915</v>
      </c>
      <c r="AE14" s="76">
        <v>0</v>
      </c>
      <c r="AF14" s="76">
        <v>0</v>
      </c>
      <c r="AG14" s="76">
        <v>244.41592840713884</v>
      </c>
      <c r="AH14" s="76">
        <v>244.41592840713884</v>
      </c>
      <c r="AI14" s="76">
        <v>0</v>
      </c>
      <c r="AJ14" s="76">
        <v>181.96713712308008</v>
      </c>
      <c r="AK14" s="76">
        <v>27.443450497429982</v>
      </c>
      <c r="AL14" s="76">
        <v>2121.799645039011</v>
      </c>
      <c r="AM14" s="76">
        <v>151.39228729741575</v>
      </c>
      <c r="AN14" s="76">
        <v>0</v>
      </c>
      <c r="AO14" s="76">
        <v>45.389389123489572</v>
      </c>
      <c r="AP14" s="76">
        <v>332.11538581741428</v>
      </c>
      <c r="AQ14" s="76">
        <v>0</v>
      </c>
      <c r="AR14" s="76">
        <v>8489.5343676063112</v>
      </c>
      <c r="AS14" s="76">
        <v>558.86390148921021</v>
      </c>
      <c r="AT14" s="76">
        <v>62.095979826370176</v>
      </c>
      <c r="AU14" s="76">
        <v>620.95988131557999</v>
      </c>
      <c r="AV14" s="76">
        <v>0.17046517064305869</v>
      </c>
      <c r="AW14" s="76">
        <v>348.90007481814001</v>
      </c>
      <c r="AX14" s="76">
        <v>0.79674022794957888</v>
      </c>
      <c r="AY14" s="76">
        <v>921.83438291749383</v>
      </c>
      <c r="AZ14" s="76">
        <v>0.72430931115336228</v>
      </c>
      <c r="BA14" s="76">
        <v>21.475771158550515</v>
      </c>
      <c r="BB14" s="76">
        <v>404.16457447223945</v>
      </c>
      <c r="BC14" s="76">
        <v>0.651878332958294</v>
      </c>
      <c r="BD14" s="76">
        <v>0</v>
      </c>
      <c r="BE14" s="76">
        <v>70.044342718505959</v>
      </c>
      <c r="BF14" s="76">
        <v>7253.6831215250368</v>
      </c>
      <c r="BG14" s="76">
        <v>7243.2996144989056</v>
      </c>
      <c r="BH14" s="76">
        <v>10.383507026134692</v>
      </c>
      <c r="BI14" s="76">
        <v>0.81846962946774326</v>
      </c>
      <c r="BJ14" s="76">
        <v>0</v>
      </c>
      <c r="BK14" s="76">
        <v>177.4557672569187</v>
      </c>
      <c r="BL14" s="76">
        <v>6.8085067714563294</v>
      </c>
      <c r="BM14" s="76">
        <v>2677.7717507912198</v>
      </c>
      <c r="BN14" s="76">
        <v>10.864638734854722</v>
      </c>
      <c r="BO14" s="76">
        <v>13.761876316224855</v>
      </c>
      <c r="BP14" s="76">
        <v>3825.8016468035885</v>
      </c>
      <c r="BQ14" s="76">
        <v>113.11208299545173</v>
      </c>
      <c r="BR14" s="76">
        <v>2.4626511334858519</v>
      </c>
      <c r="BS14" s="76">
        <v>29.696690840329325</v>
      </c>
      <c r="BT14" s="76">
        <v>0</v>
      </c>
      <c r="BU14" s="76">
        <v>229.1237119190333</v>
      </c>
      <c r="BV14" s="76">
        <v>7.5517251816894397</v>
      </c>
      <c r="BW14" s="76">
        <v>0</v>
      </c>
      <c r="BX14" s="76">
        <v>0</v>
      </c>
      <c r="BY14" s="76">
        <v>147.52028069688424</v>
      </c>
      <c r="BZ14" s="76">
        <v>0</v>
      </c>
      <c r="CA14" s="76">
        <v>0</v>
      </c>
      <c r="CB14" s="76">
        <v>7701.9775566932522</v>
      </c>
      <c r="CC14" s="76">
        <v>52.273799945951268</v>
      </c>
      <c r="CD14" s="94"/>
      <c r="CE14" s="69">
        <f t="shared" si="0"/>
        <v>9.3275321629280293E-4</v>
      </c>
      <c r="CF14" s="69">
        <f t="shared" si="1"/>
        <v>1.677818393648633E-3</v>
      </c>
      <c r="CG14" s="69">
        <f t="shared" si="2"/>
        <v>1.1553191983504046E-3</v>
      </c>
      <c r="CH14" s="69">
        <f t="shared" si="3"/>
        <v>9.640028854945537E-4</v>
      </c>
      <c r="CI14" s="69">
        <f t="shared" si="4"/>
        <v>9.6611280779961787E-4</v>
      </c>
      <c r="CJ14" s="69">
        <f t="shared" si="5"/>
        <v>3.741129798313144E-4</v>
      </c>
      <c r="CK14" s="69">
        <f t="shared" si="6"/>
        <v>6.2917166919863204E-4</v>
      </c>
      <c r="CL14" s="69">
        <f t="shared" si="7"/>
        <v>2.3978998702134315E-3</v>
      </c>
      <c r="CM14" s="69">
        <f t="shared" si="8"/>
        <v>3.2932314236133931E-4</v>
      </c>
      <c r="CN14" s="69">
        <f t="shared" si="9"/>
        <v>2.3388388166525058E-3</v>
      </c>
      <c r="CO14" s="69">
        <f t="shared" si="10"/>
        <v>2.9148706147736638E-3</v>
      </c>
      <c r="CP14" s="69">
        <f t="shared" si="11"/>
        <v>1.5049636893945907E-3</v>
      </c>
      <c r="CQ14" s="69">
        <f t="shared" si="12"/>
        <v>1.7885986828151004E-3</v>
      </c>
    </row>
    <row r="15" spans="1:95">
      <c r="A15" s="76" t="s">
        <v>179</v>
      </c>
      <c r="B15" s="76">
        <v>52606.060380139956</v>
      </c>
      <c r="C15" s="76">
        <v>404.49009904549933</v>
      </c>
      <c r="D15" s="76">
        <v>896.96064945399985</v>
      </c>
      <c r="E15" s="76">
        <v>7170.948209160998</v>
      </c>
      <c r="F15" s="76">
        <v>7158.104697460999</v>
      </c>
      <c r="G15" s="76">
        <v>198.66656582689953</v>
      </c>
      <c r="H15" s="76">
        <v>7255.4671028710036</v>
      </c>
      <c r="I15" s="76">
        <v>219.43255019579999</v>
      </c>
      <c r="J15" s="76">
        <v>389.31765572311019</v>
      </c>
      <c r="K15" s="76">
        <v>449.98788634255004</v>
      </c>
      <c r="L15" s="76">
        <v>20.320427544879969</v>
      </c>
      <c r="M15" s="76">
        <v>46.606457108663072</v>
      </c>
      <c r="N15" s="76">
        <v>60.894949100749997</v>
      </c>
      <c r="O15" s="76"/>
      <c r="P15" s="76" t="s">
        <v>179</v>
      </c>
      <c r="Q15" s="76">
        <v>0</v>
      </c>
      <c r="R15" s="76">
        <v>449.57672442372933</v>
      </c>
      <c r="S15" s="76">
        <v>20.560897519004499</v>
      </c>
      <c r="T15" s="76">
        <v>221.50603821884545</v>
      </c>
      <c r="U15" s="76">
        <v>221.50603821884545</v>
      </c>
      <c r="V15" s="76">
        <v>1257.6810821526478</v>
      </c>
      <c r="W15" s="76">
        <v>0</v>
      </c>
      <c r="X15" s="76">
        <v>390.54823212927221</v>
      </c>
      <c r="Y15" s="76">
        <v>46.901910031751591</v>
      </c>
      <c r="Z15" s="76">
        <v>2472.8782467650649</v>
      </c>
      <c r="AA15" s="76">
        <v>52886.88949914297</v>
      </c>
      <c r="AB15" s="76">
        <v>672.25978018677563</v>
      </c>
      <c r="AC15" s="76">
        <v>256.89821823171371</v>
      </c>
      <c r="AD15" s="76">
        <v>421.35946784867815</v>
      </c>
      <c r="AE15" s="76">
        <v>0</v>
      </c>
      <c r="AF15" s="76">
        <v>0</v>
      </c>
      <c r="AG15" s="76">
        <v>453.40590981384554</v>
      </c>
      <c r="AH15" s="76">
        <v>453.40590981384554</v>
      </c>
      <c r="AI15" s="76">
        <v>0</v>
      </c>
      <c r="AJ15" s="76">
        <v>163.19455814223679</v>
      </c>
      <c r="AK15" s="76">
        <v>24.612256830064432</v>
      </c>
      <c r="AL15" s="76">
        <v>1902.905380549096</v>
      </c>
      <c r="AM15" s="76">
        <v>135.77399133013444</v>
      </c>
      <c r="AN15" s="76">
        <v>0</v>
      </c>
      <c r="AO15" s="76">
        <v>61.40468638308176</v>
      </c>
      <c r="AP15" s="76">
        <v>407.96747884830569</v>
      </c>
      <c r="AQ15" s="76">
        <v>0</v>
      </c>
      <c r="AR15" s="76">
        <v>7997.5165017058252</v>
      </c>
      <c r="AS15" s="76">
        <v>811.62806324839983</v>
      </c>
      <c r="AT15" s="76">
        <v>90.1808957542288</v>
      </c>
      <c r="AU15" s="76">
        <v>901.80895900262908</v>
      </c>
      <c r="AV15" s="76">
        <v>0.15287922042008964</v>
      </c>
      <c r="AW15" s="76">
        <v>312.90598941882297</v>
      </c>
      <c r="AX15" s="76">
        <v>0.79236474346467389</v>
      </c>
      <c r="AY15" s="76">
        <v>826.73383879320079</v>
      </c>
      <c r="AZ15" s="76">
        <v>0.72033154637697927</v>
      </c>
      <c r="BA15" s="76">
        <v>21.35782936887184</v>
      </c>
      <c r="BB15" s="76">
        <v>401.94499166101747</v>
      </c>
      <c r="BC15" s="76">
        <v>0.64829845202466974</v>
      </c>
      <c r="BD15" s="76">
        <v>0</v>
      </c>
      <c r="BE15" s="76">
        <v>69.659656965227612</v>
      </c>
      <c r="BF15" s="76">
        <v>7216.3570739201741</v>
      </c>
      <c r="BG15" s="76">
        <v>7203.5205366463315</v>
      </c>
      <c r="BH15" s="76">
        <v>12.836537273841614</v>
      </c>
      <c r="BI15" s="76">
        <v>0.81397462932036946</v>
      </c>
      <c r="BJ15" s="76">
        <v>0</v>
      </c>
      <c r="BK15" s="76">
        <v>176.48122263926319</v>
      </c>
      <c r="BL15" s="76">
        <v>6.7711170560580261</v>
      </c>
      <c r="BM15" s="76">
        <v>2663.0657717003696</v>
      </c>
      <c r="BN15" s="76">
        <v>10.804973148034854</v>
      </c>
      <c r="BO15" s="76">
        <v>13.686299342361261</v>
      </c>
      <c r="BP15" s="76">
        <v>3804.7909817732871</v>
      </c>
      <c r="BQ15" s="76">
        <v>101.44295547605569</v>
      </c>
      <c r="BR15" s="76">
        <v>2.449127177808275</v>
      </c>
      <c r="BS15" s="76">
        <v>29.533596442842406</v>
      </c>
      <c r="BT15" s="76">
        <v>0</v>
      </c>
      <c r="BU15" s="76">
        <v>199.40543937565113</v>
      </c>
      <c r="BV15" s="76">
        <v>6.7726513141128999</v>
      </c>
      <c r="BW15" s="76">
        <v>0</v>
      </c>
      <c r="BX15" s="76">
        <v>0</v>
      </c>
      <c r="BY15" s="76">
        <v>132.30146124160387</v>
      </c>
      <c r="BZ15" s="76">
        <v>0</v>
      </c>
      <c r="CA15" s="76">
        <v>0</v>
      </c>
      <c r="CB15" s="76">
        <v>7291.0962702205188</v>
      </c>
      <c r="CC15" s="76">
        <v>46.881009531834771</v>
      </c>
      <c r="CD15" s="94"/>
      <c r="CE15" s="69">
        <f t="shared" si="0"/>
        <v>5.3383415707942607E-3</v>
      </c>
      <c r="CF15" s="69">
        <f t="shared" si="1"/>
        <v>8.5969466521236115E-3</v>
      </c>
      <c r="CG15" s="69">
        <f t="shared" si="2"/>
        <v>5.4052644913469804E-3</v>
      </c>
      <c r="CH15" s="69">
        <f t="shared" si="3"/>
        <v>6.332337570248466E-3</v>
      </c>
      <c r="CI15" s="69">
        <f t="shared" si="4"/>
        <v>6.3446737795609005E-3</v>
      </c>
      <c r="CJ15" s="69">
        <f t="shared" si="5"/>
        <v>3.7191640459290354E-3</v>
      </c>
      <c r="CK15" s="69">
        <f t="shared" si="6"/>
        <v>4.9106648606285722E-3</v>
      </c>
      <c r="CL15" s="69">
        <f t="shared" si="7"/>
        <v>9.4493183495123218E-3</v>
      </c>
      <c r="CM15" s="69">
        <f t="shared" si="8"/>
        <v>3.1608543513814424E-3</v>
      </c>
      <c r="CN15" s="69">
        <f t="shared" si="9"/>
        <v>7.5958121874719819E-3</v>
      </c>
      <c r="CO15" s="69">
        <f t="shared" si="10"/>
        <v>1.1833903277547892E-2</v>
      </c>
      <c r="CP15" s="69">
        <f t="shared" si="11"/>
        <v>6.3393130784360919E-3</v>
      </c>
      <c r="CQ15" s="69">
        <f t="shared" si="12"/>
        <v>8.3707645684769072E-3</v>
      </c>
    </row>
    <row r="16" spans="1:95">
      <c r="A16" s="76" t="s">
        <v>180</v>
      </c>
      <c r="B16" s="76">
        <v>25120.048496320047</v>
      </c>
      <c r="C16" s="76">
        <v>183.04093162959998</v>
      </c>
      <c r="D16" s="76">
        <v>421.08343692200009</v>
      </c>
      <c r="E16" s="76">
        <v>3529.4337011349994</v>
      </c>
      <c r="F16" s="76">
        <v>3522.2252505349998</v>
      </c>
      <c r="G16" s="76">
        <v>105.22793106379984</v>
      </c>
      <c r="H16" s="76">
        <v>3570.1036019349958</v>
      </c>
      <c r="I16" s="76">
        <v>95.864205258449985</v>
      </c>
      <c r="J16" s="76">
        <v>194.52114332933513</v>
      </c>
      <c r="K16" s="76">
        <v>192.65260455759969</v>
      </c>
      <c r="L16" s="76">
        <v>8.5424790977550042</v>
      </c>
      <c r="M16" s="76">
        <v>19.576320579288552</v>
      </c>
      <c r="N16" s="76">
        <v>28.105885422199982</v>
      </c>
      <c r="O16" s="76"/>
      <c r="P16" s="76" t="s">
        <v>180</v>
      </c>
      <c r="Q16" s="76">
        <v>0</v>
      </c>
      <c r="R16" s="76">
        <v>223.92310190879536</v>
      </c>
      <c r="S16" s="76">
        <v>8.6383599029042575</v>
      </c>
      <c r="T16" s="76">
        <v>96.690503156604692</v>
      </c>
      <c r="U16" s="76">
        <v>96.690503156604692</v>
      </c>
      <c r="V16" s="76">
        <v>626.4200078975349</v>
      </c>
      <c r="W16" s="76">
        <v>0</v>
      </c>
      <c r="X16" s="76">
        <v>195.0069271653914</v>
      </c>
      <c r="Y16" s="76">
        <v>19.694269170400048</v>
      </c>
      <c r="Z16" s="76">
        <v>1231.679693518467</v>
      </c>
      <c r="AA16" s="76">
        <v>25231.728452388437</v>
      </c>
      <c r="AB16" s="76">
        <v>334.83589504590452</v>
      </c>
      <c r="AC16" s="76">
        <v>127.95462649487324</v>
      </c>
      <c r="AD16" s="76">
        <v>209.86874708067887</v>
      </c>
      <c r="AE16" s="76">
        <v>0</v>
      </c>
      <c r="AF16" s="76">
        <v>0</v>
      </c>
      <c r="AG16" s="76">
        <v>194.01554948476735</v>
      </c>
      <c r="AH16" s="76">
        <v>194.01554948476735</v>
      </c>
      <c r="AI16" s="76">
        <v>0</v>
      </c>
      <c r="AJ16" s="76">
        <v>81.283190925730722</v>
      </c>
      <c r="AK16" s="76">
        <v>12.258761156652142</v>
      </c>
      <c r="AL16" s="76">
        <v>947.79016612852558</v>
      </c>
      <c r="AM16" s="76">
        <v>67.625684025999121</v>
      </c>
      <c r="AN16" s="76">
        <v>0</v>
      </c>
      <c r="AO16" s="76">
        <v>28.308312940550266</v>
      </c>
      <c r="AP16" s="76">
        <v>184.42525178458644</v>
      </c>
      <c r="AQ16" s="76">
        <v>0</v>
      </c>
      <c r="AR16" s="76">
        <v>3936.1106424819641</v>
      </c>
      <c r="AS16" s="76">
        <v>380.70368382060997</v>
      </c>
      <c r="AT16" s="76">
        <v>42.300418892949054</v>
      </c>
      <c r="AU16" s="76">
        <v>423.00410271355912</v>
      </c>
      <c r="AV16" s="76">
        <v>7.6145382589196245E-2</v>
      </c>
      <c r="AW16" s="76">
        <v>155.85076117918052</v>
      </c>
      <c r="AX16" s="76">
        <v>0.38942147246702724</v>
      </c>
      <c r="AY16" s="76">
        <v>411.77572080646178</v>
      </c>
      <c r="AZ16" s="76">
        <v>0.35401945259235978</v>
      </c>
      <c r="BA16" s="76">
        <v>10.496675603322364</v>
      </c>
      <c r="BB16" s="76">
        <v>197.54286881948002</v>
      </c>
      <c r="BC16" s="76">
        <v>0.31861749036855758</v>
      </c>
      <c r="BD16" s="76">
        <v>0</v>
      </c>
      <c r="BE16" s="76">
        <v>34.23545664004584</v>
      </c>
      <c r="BF16" s="76">
        <v>3547.5009971199697</v>
      </c>
      <c r="BG16" s="76">
        <v>3540.296014172854</v>
      </c>
      <c r="BH16" s="76">
        <v>7.2049829471166316</v>
      </c>
      <c r="BI16" s="76">
        <v>0.40004214487673412</v>
      </c>
      <c r="BJ16" s="76">
        <v>0</v>
      </c>
      <c r="BK16" s="76">
        <v>86.734777415852335</v>
      </c>
      <c r="BL16" s="76">
        <v>3.3277829207934437</v>
      </c>
      <c r="BM16" s="76">
        <v>1308.810105854925</v>
      </c>
      <c r="BN16" s="76">
        <v>5.310292491939351</v>
      </c>
      <c r="BO16" s="76">
        <v>6.7263706845902425</v>
      </c>
      <c r="BP16" s="76">
        <v>1869.9311166961543</v>
      </c>
      <c r="BQ16" s="76">
        <v>50.526220299081636</v>
      </c>
      <c r="BR16" s="76">
        <v>1.2036661427382507</v>
      </c>
      <c r="BS16" s="76">
        <v>14.514800342708488</v>
      </c>
      <c r="BT16" s="76">
        <v>0</v>
      </c>
      <c r="BU16" s="76">
        <v>105.51874537255355</v>
      </c>
      <c r="BV16" s="76">
        <v>3.3732918477807123</v>
      </c>
      <c r="BW16" s="76">
        <v>0</v>
      </c>
      <c r="BX16" s="76">
        <v>0</v>
      </c>
      <c r="BY16" s="76">
        <v>65.896114158871441</v>
      </c>
      <c r="BZ16" s="76">
        <v>0</v>
      </c>
      <c r="CA16" s="76">
        <v>0</v>
      </c>
      <c r="CB16" s="76">
        <v>3584.2729340762917</v>
      </c>
      <c r="CC16" s="76">
        <v>23.350268541640904</v>
      </c>
      <c r="CD16" s="94"/>
      <c r="CE16" s="69">
        <f t="shared" si="0"/>
        <v>4.4458495406468198E-3</v>
      </c>
      <c r="CF16" s="69">
        <f t="shared" si="1"/>
        <v>7.5628994163324768E-3</v>
      </c>
      <c r="CG16" s="69">
        <f t="shared" si="2"/>
        <v>4.5612475418139236E-3</v>
      </c>
      <c r="CH16" s="69">
        <f t="shared" si="3"/>
        <v>5.1190353792905114E-3</v>
      </c>
      <c r="CI16" s="69">
        <f t="shared" si="4"/>
        <v>5.1304963063079105E-3</v>
      </c>
      <c r="CJ16" s="69">
        <f t="shared" si="5"/>
        <v>2.7636608057739795E-3</v>
      </c>
      <c r="CK16" s="69">
        <f t="shared" si="6"/>
        <v>3.9688854221530366E-3</v>
      </c>
      <c r="CL16" s="69">
        <f t="shared" si="7"/>
        <v>8.6194622479475683E-3</v>
      </c>
      <c r="CM16" s="69">
        <f t="shared" si="8"/>
        <v>2.4973317951036914E-3</v>
      </c>
      <c r="CN16" s="69">
        <f t="shared" si="9"/>
        <v>7.0746249722264433E-3</v>
      </c>
      <c r="CO16" s="69">
        <f t="shared" si="10"/>
        <v>1.1224002312683572E-2</v>
      </c>
      <c r="CP16" s="69">
        <f t="shared" si="11"/>
        <v>6.0250643441282694E-3</v>
      </c>
      <c r="CQ16" s="69">
        <f t="shared" si="12"/>
        <v>7.2023177818263074E-3</v>
      </c>
    </row>
    <row r="17" spans="1:95">
      <c r="A17" s="76" t="s">
        <v>181</v>
      </c>
      <c r="B17" s="76">
        <v>18437.865154935003</v>
      </c>
      <c r="C17" s="76">
        <v>151.07012654239972</v>
      </c>
      <c r="D17" s="76">
        <v>297.33867082200021</v>
      </c>
      <c r="E17" s="76">
        <v>2494.370438926001</v>
      </c>
      <c r="F17" s="76">
        <v>2492.7662946060004</v>
      </c>
      <c r="G17" s="76">
        <v>68.103372151599999</v>
      </c>
      <c r="H17" s="76">
        <v>2454.6455887421994</v>
      </c>
      <c r="I17" s="76">
        <v>83.217815940264984</v>
      </c>
      <c r="J17" s="76">
        <v>131.553023121037</v>
      </c>
      <c r="K17" s="76">
        <v>167.55153587160007</v>
      </c>
      <c r="L17" s="76">
        <v>7.9492408973384991</v>
      </c>
      <c r="M17" s="76">
        <v>17.18237903013101</v>
      </c>
      <c r="N17" s="76">
        <v>22.033249827150065</v>
      </c>
      <c r="O17" s="76"/>
      <c r="P17" s="76" t="s">
        <v>181</v>
      </c>
      <c r="Q17" s="76">
        <v>0</v>
      </c>
      <c r="R17" s="76">
        <v>150.51231894758592</v>
      </c>
      <c r="S17" s="76">
        <v>8.0603055141563242</v>
      </c>
      <c r="T17" s="76">
        <v>84.179808623244014</v>
      </c>
      <c r="U17" s="76">
        <v>84.179808623244014</v>
      </c>
      <c r="V17" s="76">
        <v>421.05502440212314</v>
      </c>
      <c r="W17" s="76">
        <v>0</v>
      </c>
      <c r="X17" s="76">
        <v>132.14853487334818</v>
      </c>
      <c r="Y17" s="76">
        <v>17.321477842720611</v>
      </c>
      <c r="Z17" s="76">
        <v>827.88669040245634</v>
      </c>
      <c r="AA17" s="76">
        <v>18570.153240628981</v>
      </c>
      <c r="AB17" s="76">
        <v>225.06362749503302</v>
      </c>
      <c r="AC17" s="76">
        <v>86.006158436890843</v>
      </c>
      <c r="AD17" s="76">
        <v>141.06559344171723</v>
      </c>
      <c r="AE17" s="76">
        <v>0</v>
      </c>
      <c r="AF17" s="76">
        <v>0</v>
      </c>
      <c r="AG17" s="76">
        <v>169.14922455667815</v>
      </c>
      <c r="AH17" s="76">
        <v>169.14922455667815</v>
      </c>
      <c r="AI17" s="76">
        <v>0</v>
      </c>
      <c r="AJ17" s="76">
        <v>54.635387135359409</v>
      </c>
      <c r="AK17" s="76">
        <v>8.2398602004962722</v>
      </c>
      <c r="AL17" s="76">
        <v>637.06755654308336</v>
      </c>
      <c r="AM17" s="76">
        <v>45.455344830664053</v>
      </c>
      <c r="AN17" s="76">
        <v>0</v>
      </c>
      <c r="AO17" s="76">
        <v>22.270939317002512</v>
      </c>
      <c r="AP17" s="76">
        <v>152.68608691071825</v>
      </c>
      <c r="AQ17" s="76">
        <v>0</v>
      </c>
      <c r="AR17" s="76">
        <v>2707.9417207846241</v>
      </c>
      <c r="AS17" s="76">
        <v>269.67866464613047</v>
      </c>
      <c r="AT17" s="76">
        <v>29.964289434900287</v>
      </c>
      <c r="AU17" s="76">
        <v>299.64295408103084</v>
      </c>
      <c r="AV17" s="76">
        <v>5.1181938595135514E-2</v>
      </c>
      <c r="AW17" s="76">
        <v>104.75683670988279</v>
      </c>
      <c r="AX17" s="76">
        <v>0.27652872955350899</v>
      </c>
      <c r="AY17" s="76">
        <v>276.77950543521882</v>
      </c>
      <c r="AZ17" s="76">
        <v>0.25138967073970575</v>
      </c>
      <c r="BA17" s="76">
        <v>7.4537027692256785</v>
      </c>
      <c r="BB17" s="76">
        <v>140.27545772251517</v>
      </c>
      <c r="BC17" s="76">
        <v>0.22625075727663041</v>
      </c>
      <c r="BD17" s="76">
        <v>0</v>
      </c>
      <c r="BE17" s="76">
        <v>24.31064246057861</v>
      </c>
      <c r="BF17" s="76">
        <v>2515.5722309191351</v>
      </c>
      <c r="BG17" s="76">
        <v>2513.9686634406439</v>
      </c>
      <c r="BH17" s="76">
        <v>1.6035674784922589</v>
      </c>
      <c r="BI17" s="76">
        <v>0.28407035344499748</v>
      </c>
      <c r="BJ17" s="76">
        <v>0</v>
      </c>
      <c r="BK17" s="76">
        <v>61.590467587096349</v>
      </c>
      <c r="BL17" s="76">
        <v>2.3630632631712389</v>
      </c>
      <c r="BM17" s="76">
        <v>929.38778857675049</v>
      </c>
      <c r="BN17" s="76">
        <v>3.7708451142820945</v>
      </c>
      <c r="BO17" s="76">
        <v>4.7764047751009979</v>
      </c>
      <c r="BP17" s="76">
        <v>1327.840347757073</v>
      </c>
      <c r="BQ17" s="76">
        <v>33.961745477876285</v>
      </c>
      <c r="BR17" s="76">
        <v>0.85472493725094656</v>
      </c>
      <c r="BS17" s="76">
        <v>10.306978966583436</v>
      </c>
      <c r="BT17" s="76">
        <v>0</v>
      </c>
      <c r="BU17" s="76">
        <v>68.455085746788171</v>
      </c>
      <c r="BV17" s="76">
        <v>2.2673947259257292</v>
      </c>
      <c r="BW17" s="76">
        <v>0</v>
      </c>
      <c r="BX17" s="76">
        <v>0</v>
      </c>
      <c r="BY17" s="76">
        <v>44.292772779872699</v>
      </c>
      <c r="BZ17" s="76">
        <v>0</v>
      </c>
      <c r="CA17" s="76">
        <v>0</v>
      </c>
      <c r="CB17" s="76">
        <v>2471.4514066700845</v>
      </c>
      <c r="CC17" s="76">
        <v>15.695136296806554</v>
      </c>
      <c r="CD17" s="94"/>
      <c r="CE17" s="69">
        <f t="shared" si="0"/>
        <v>7.1748049235824708E-3</v>
      </c>
      <c r="CF17" s="69">
        <f t="shared" si="1"/>
        <v>1.0696756567983584E-2</v>
      </c>
      <c r="CG17" s="69">
        <f t="shared" si="2"/>
        <v>7.7496924724267356E-3</v>
      </c>
      <c r="CH17" s="69">
        <f t="shared" si="3"/>
        <v>8.499856982855724E-3</v>
      </c>
      <c r="CI17" s="69">
        <f t="shared" si="4"/>
        <v>8.5055582147923262E-3</v>
      </c>
      <c r="CJ17" s="69">
        <f t="shared" si="5"/>
        <v>5.1644079298342003E-3</v>
      </c>
      <c r="CK17" s="69">
        <f t="shared" si="6"/>
        <v>6.8465354041178095E-3</v>
      </c>
      <c r="CL17" s="69">
        <f t="shared" si="7"/>
        <v>1.1559936680741095E-2</v>
      </c>
      <c r="CM17" s="69">
        <f t="shared" si="8"/>
        <v>4.5267812033728356E-3</v>
      </c>
      <c r="CN17" s="69">
        <f t="shared" si="9"/>
        <v>9.535506056491427E-3</v>
      </c>
      <c r="CO17" s="69">
        <f t="shared" si="10"/>
        <v>1.3971726137398962E-2</v>
      </c>
      <c r="CP17" s="69">
        <f t="shared" si="11"/>
        <v>8.095433836355137E-3</v>
      </c>
      <c r="CQ17" s="69">
        <f t="shared" si="12"/>
        <v>1.0787763571743181E-2</v>
      </c>
    </row>
    <row r="18" spans="1:95">
      <c r="A18" s="76" t="s">
        <v>182</v>
      </c>
      <c r="B18" s="76">
        <v>59442.874574698057</v>
      </c>
      <c r="C18" s="76">
        <v>459.83718893110017</v>
      </c>
      <c r="D18" s="76">
        <v>898.5612410839999</v>
      </c>
      <c r="E18" s="76">
        <v>7853.2179038669947</v>
      </c>
      <c r="F18" s="76">
        <v>7851.5657709669958</v>
      </c>
      <c r="G18" s="76">
        <v>205.52047604700016</v>
      </c>
      <c r="H18" s="76">
        <v>8995.2544756130028</v>
      </c>
      <c r="I18" s="76">
        <v>233.93390749115497</v>
      </c>
      <c r="J18" s="76">
        <v>452.93539197348514</v>
      </c>
      <c r="K18" s="76">
        <v>494.42621970339928</v>
      </c>
      <c r="L18" s="76">
        <v>23.166815609534982</v>
      </c>
      <c r="M18" s="76">
        <v>63.757867294817991</v>
      </c>
      <c r="N18" s="76">
        <v>64.554742132600012</v>
      </c>
      <c r="O18" s="76"/>
      <c r="P18" s="76" t="s">
        <v>182</v>
      </c>
      <c r="Q18" s="76">
        <v>0</v>
      </c>
      <c r="R18" s="76">
        <v>566.89652254368605</v>
      </c>
      <c r="S18" s="76">
        <v>23.369026199206839</v>
      </c>
      <c r="T18" s="76">
        <v>235.68305668253137</v>
      </c>
      <c r="U18" s="76">
        <v>235.68305668253137</v>
      </c>
      <c r="V18" s="76">
        <v>1585.8806659817285</v>
      </c>
      <c r="W18" s="76">
        <v>0</v>
      </c>
      <c r="X18" s="76">
        <v>453.95888890371128</v>
      </c>
      <c r="Y18" s="76">
        <v>64.00195689047591</v>
      </c>
      <c r="Z18" s="76">
        <v>3118.1912733247486</v>
      </c>
      <c r="AA18" s="76">
        <v>59678.354784790296</v>
      </c>
      <c r="AB18" s="76">
        <v>847.68986224613866</v>
      </c>
      <c r="AC18" s="76">
        <v>323.93737553366947</v>
      </c>
      <c r="AD18" s="76">
        <v>531.3158261757178</v>
      </c>
      <c r="AE18" s="76">
        <v>0</v>
      </c>
      <c r="AF18" s="76">
        <v>0</v>
      </c>
      <c r="AG18" s="76">
        <v>497.30664676473748</v>
      </c>
      <c r="AH18" s="76">
        <v>497.30664676473748</v>
      </c>
      <c r="AI18" s="76">
        <v>0</v>
      </c>
      <c r="AJ18" s="76">
        <v>205.78124806671079</v>
      </c>
      <c r="AK18" s="76">
        <v>31.03498305132846</v>
      </c>
      <c r="AL18" s="76">
        <v>2399.4805572631822</v>
      </c>
      <c r="AM18" s="76">
        <v>171.20506090359299</v>
      </c>
      <c r="AN18" s="76">
        <v>0</v>
      </c>
      <c r="AO18" s="76">
        <v>64.985076944355569</v>
      </c>
      <c r="AP18" s="76">
        <v>462.75878191129698</v>
      </c>
      <c r="AQ18" s="76">
        <v>0</v>
      </c>
      <c r="AR18" s="76">
        <v>9915.5509485937255</v>
      </c>
      <c r="AS18" s="76">
        <v>812.4142750814882</v>
      </c>
      <c r="AT18" s="76">
        <v>90.26825323192071</v>
      </c>
      <c r="AU18" s="76">
        <v>902.68252831340817</v>
      </c>
      <c r="AV18" s="76">
        <v>0.19277408243848271</v>
      </c>
      <c r="AW18" s="76">
        <v>394.56082340612437</v>
      </c>
      <c r="AX18" s="76">
        <v>0.86785175824115224</v>
      </c>
      <c r="AY18" s="76">
        <v>1042.4752938930214</v>
      </c>
      <c r="AZ18" s="76">
        <v>0.78895616428843029</v>
      </c>
      <c r="BA18" s="76">
        <v>23.39255237167723</v>
      </c>
      <c r="BB18" s="76">
        <v>440.23749656354522</v>
      </c>
      <c r="BC18" s="76">
        <v>0.71006050397658693</v>
      </c>
      <c r="BD18" s="76">
        <v>0</v>
      </c>
      <c r="BE18" s="76">
        <v>76.29599202147304</v>
      </c>
      <c r="BF18" s="76">
        <v>7891.4373202312863</v>
      </c>
      <c r="BG18" s="76">
        <v>7889.7858679516257</v>
      </c>
      <c r="BH18" s="76">
        <v>1.6514522796585043</v>
      </c>
      <c r="BI18" s="76">
        <v>0.8915202864906272</v>
      </c>
      <c r="BJ18" s="76">
        <v>0</v>
      </c>
      <c r="BK18" s="76">
        <v>193.29423435793137</v>
      </c>
      <c r="BL18" s="76">
        <v>7.4161872439469363</v>
      </c>
      <c r="BM18" s="76">
        <v>2916.7707927710467</v>
      </c>
      <c r="BN18" s="76">
        <v>11.834338873768852</v>
      </c>
      <c r="BO18" s="76">
        <v>14.990167022272198</v>
      </c>
      <c r="BP18" s="76">
        <v>4167.2660682220285</v>
      </c>
      <c r="BQ18" s="76">
        <v>127.91507570942986</v>
      </c>
      <c r="BR18" s="76">
        <v>2.6824504658917423</v>
      </c>
      <c r="BS18" s="76">
        <v>32.347199325055001</v>
      </c>
      <c r="BT18" s="76">
        <v>0</v>
      </c>
      <c r="BU18" s="76">
        <v>206.14504580212417</v>
      </c>
      <c r="BV18" s="76">
        <v>8.5400217446030364</v>
      </c>
      <c r="BW18" s="76">
        <v>0</v>
      </c>
      <c r="BX18" s="76">
        <v>0</v>
      </c>
      <c r="BY18" s="76">
        <v>166.82637339128178</v>
      </c>
      <c r="BZ18" s="76">
        <v>0</v>
      </c>
      <c r="CA18" s="76">
        <v>0</v>
      </c>
      <c r="CB18" s="76">
        <v>9024.7597355555918</v>
      </c>
      <c r="CC18" s="76">
        <v>59.114893883415725</v>
      </c>
      <c r="CD18" s="94"/>
      <c r="CE18" s="69">
        <f t="shared" si="0"/>
        <v>3.9614539467859337E-3</v>
      </c>
      <c r="CF18" s="69">
        <f t="shared" si="1"/>
        <v>6.3535378401823077E-3</v>
      </c>
      <c r="CG18" s="69">
        <f t="shared" si="2"/>
        <v>4.5865401721940048E-3</v>
      </c>
      <c r="CH18" s="69">
        <f t="shared" si="3"/>
        <v>4.8667204746059654E-3</v>
      </c>
      <c r="CI18" s="69">
        <f t="shared" si="4"/>
        <v>4.8678312198514153E-3</v>
      </c>
      <c r="CJ18" s="69">
        <f t="shared" si="5"/>
        <v>3.0389660784027293E-3</v>
      </c>
      <c r="CK18" s="69">
        <f t="shared" si="6"/>
        <v>3.2800917442169703E-3</v>
      </c>
      <c r="CL18" s="69">
        <f t="shared" si="7"/>
        <v>7.4771084283390549E-3</v>
      </c>
      <c r="CM18" s="69">
        <f t="shared" si="8"/>
        <v>2.2596974057749507E-3</v>
      </c>
      <c r="CN18" s="69">
        <f t="shared" si="9"/>
        <v>5.8257975539123541E-3</v>
      </c>
      <c r="CO18" s="69">
        <f t="shared" si="10"/>
        <v>8.7284585451887237E-3</v>
      </c>
      <c r="CP18" s="69">
        <f t="shared" si="11"/>
        <v>3.8283839471800691E-3</v>
      </c>
      <c r="CQ18" s="69">
        <f t="shared" si="12"/>
        <v>6.6661998412389139E-3</v>
      </c>
    </row>
    <row r="19" spans="1:95">
      <c r="A19" s="76" t="s">
        <v>183</v>
      </c>
      <c r="B19" s="76">
        <v>10391.154847807396</v>
      </c>
      <c r="C19" s="76">
        <v>85.004467804277041</v>
      </c>
      <c r="D19" s="76">
        <v>173.76878355662981</v>
      </c>
      <c r="E19" s="76">
        <v>1398.9785829359587</v>
      </c>
      <c r="F19" s="76">
        <v>1396.4232243159581</v>
      </c>
      <c r="G19" s="76">
        <v>29.762861428074018</v>
      </c>
      <c r="H19" s="76">
        <v>1586.145690867987</v>
      </c>
      <c r="I19" s="76">
        <v>45.435084273899072</v>
      </c>
      <c r="J19" s="76">
        <v>73.871974945141588</v>
      </c>
      <c r="K19" s="76">
        <v>94.018738441415039</v>
      </c>
      <c r="L19" s="76">
        <v>4.727519568351207</v>
      </c>
      <c r="M19" s="76">
        <v>11.7749469248627</v>
      </c>
      <c r="N19" s="76">
        <v>11.631860219364986</v>
      </c>
      <c r="O19" s="76"/>
      <c r="P19" s="76" t="s">
        <v>183</v>
      </c>
      <c r="Q19" s="76">
        <v>0</v>
      </c>
      <c r="R19" s="76">
        <v>99.806467770508959</v>
      </c>
      <c r="S19" s="76">
        <v>4.7872376005311921</v>
      </c>
      <c r="T19" s="76">
        <v>45.954299076944068</v>
      </c>
      <c r="U19" s="76">
        <v>45.954299076944068</v>
      </c>
      <c r="V19" s="76">
        <v>279.20637743886306</v>
      </c>
      <c r="W19" s="76">
        <v>0</v>
      </c>
      <c r="X19" s="76">
        <v>74.201899788146548</v>
      </c>
      <c r="Y19" s="76">
        <v>11.850735623001713</v>
      </c>
      <c r="Z19" s="76">
        <v>548.98134615602794</v>
      </c>
      <c r="AA19" s="76">
        <v>10463.202382623171</v>
      </c>
      <c r="AB19" s="76">
        <v>149.24226295700038</v>
      </c>
      <c r="AC19" s="76">
        <v>57.031672098534052</v>
      </c>
      <c r="AD19" s="76">
        <v>93.542259744111519</v>
      </c>
      <c r="AE19" s="76">
        <v>0</v>
      </c>
      <c r="AF19" s="76">
        <v>0</v>
      </c>
      <c r="AG19" s="76">
        <v>94.886015114856164</v>
      </c>
      <c r="AH19" s="76">
        <v>94.886015114856164</v>
      </c>
      <c r="AI19" s="76">
        <v>0</v>
      </c>
      <c r="AJ19" s="76">
        <v>36.229346716525313</v>
      </c>
      <c r="AK19" s="76">
        <v>5.463943716910201</v>
      </c>
      <c r="AL19" s="76">
        <v>422.44697013349838</v>
      </c>
      <c r="AM19" s="76">
        <v>30.141954175229969</v>
      </c>
      <c r="AN19" s="76">
        <v>0</v>
      </c>
      <c r="AO19" s="76">
        <v>11.760438070670467</v>
      </c>
      <c r="AP19" s="76">
        <v>85.877393811074924</v>
      </c>
      <c r="AQ19" s="76">
        <v>0</v>
      </c>
      <c r="AR19" s="76">
        <v>1752.0754321555148</v>
      </c>
      <c r="AS19" s="76">
        <v>157.5235686485116</v>
      </c>
      <c r="AT19" s="76">
        <v>17.502616047289148</v>
      </c>
      <c r="AU19" s="76">
        <v>175.02618469580074</v>
      </c>
      <c r="AV19" s="76">
        <v>3.3939334245641196E-2</v>
      </c>
      <c r="AW19" s="76">
        <v>69.465429679646363</v>
      </c>
      <c r="AX19" s="76">
        <v>0.15486398283701774</v>
      </c>
      <c r="AY19" s="76">
        <v>183.53563092937051</v>
      </c>
      <c r="AZ19" s="76">
        <v>0.1407854372702371</v>
      </c>
      <c r="BA19" s="76">
        <v>4.1742886204026748</v>
      </c>
      <c r="BB19" s="76">
        <v>78.558258006911458</v>
      </c>
      <c r="BC19" s="76">
        <v>0.12670688750365142</v>
      </c>
      <c r="BD19" s="76">
        <v>0</v>
      </c>
      <c r="BE19" s="76">
        <v>13.614655190506896</v>
      </c>
      <c r="BF19" s="76">
        <v>1410.4494963609836</v>
      </c>
      <c r="BG19" s="76">
        <v>1407.8943057957645</v>
      </c>
      <c r="BH19" s="76">
        <v>2.5551905652192333</v>
      </c>
      <c r="BI19" s="76">
        <v>0.15908749770994896</v>
      </c>
      <c r="BJ19" s="76">
        <v>0</v>
      </c>
      <c r="BK19" s="76">
        <v>34.492430924232671</v>
      </c>
      <c r="BL19" s="76">
        <v>1.3233829533116186</v>
      </c>
      <c r="BM19" s="76">
        <v>520.48370208943038</v>
      </c>
      <c r="BN19" s="76">
        <v>2.1117809409326651</v>
      </c>
      <c r="BO19" s="76">
        <v>2.6749231044384554</v>
      </c>
      <c r="BP19" s="76">
        <v>743.6285696192067</v>
      </c>
      <c r="BQ19" s="76">
        <v>22.520426545126746</v>
      </c>
      <c r="BR19" s="76">
        <v>0.47867037318738731</v>
      </c>
      <c r="BS19" s="76">
        <v>5.7722001678819641</v>
      </c>
      <c r="BT19" s="76">
        <v>0</v>
      </c>
      <c r="BU19" s="76">
        <v>29.956311676229213</v>
      </c>
      <c r="BV19" s="76">
        <v>1.5035361419649922</v>
      </c>
      <c r="BW19" s="76">
        <v>0</v>
      </c>
      <c r="BX19" s="76">
        <v>0</v>
      </c>
      <c r="BY19" s="76">
        <v>29.371058003673351</v>
      </c>
      <c r="BZ19" s="76">
        <v>0</v>
      </c>
      <c r="CA19" s="76">
        <v>0</v>
      </c>
      <c r="CB19" s="76">
        <v>1595.2682953642316</v>
      </c>
      <c r="CC19" s="76">
        <v>10.407624356333713</v>
      </c>
      <c r="CD19" s="94"/>
      <c r="CE19" s="69">
        <f t="shared" si="0"/>
        <v>6.9335445261867867E-3</v>
      </c>
      <c r="CF19" s="69">
        <f t="shared" si="1"/>
        <v>1.0269177954361136E-2</v>
      </c>
      <c r="CG19" s="69">
        <f t="shared" si="2"/>
        <v>7.2360588215842963E-3</v>
      </c>
      <c r="CH19" s="69">
        <f t="shared" si="3"/>
        <v>8.1994918041930105E-3</v>
      </c>
      <c r="CI19" s="69">
        <f t="shared" si="4"/>
        <v>8.2146166578012086E-3</v>
      </c>
      <c r="CJ19" s="69">
        <f t="shared" si="5"/>
        <v>6.4997194111424137E-3</v>
      </c>
      <c r="CK19" s="69">
        <f t="shared" si="6"/>
        <v>5.7514291081624301E-3</v>
      </c>
      <c r="CL19" s="69">
        <f t="shared" si="7"/>
        <v>1.1427618355783861E-2</v>
      </c>
      <c r="CM19" s="69">
        <f t="shared" si="8"/>
        <v>4.4661706046165298E-3</v>
      </c>
      <c r="CN19" s="69">
        <f t="shared" si="9"/>
        <v>9.2245087289864348E-3</v>
      </c>
      <c r="CO19" s="69">
        <f t="shared" si="10"/>
        <v>1.2632001056065986E-2</v>
      </c>
      <c r="CP19" s="69">
        <f t="shared" si="11"/>
        <v>6.4364364971348934E-3</v>
      </c>
      <c r="CQ19" s="69">
        <f t="shared" si="12"/>
        <v>1.1053937107275568E-2</v>
      </c>
    </row>
    <row r="20" spans="1:95">
      <c r="A20" s="76" t="s">
        <v>184</v>
      </c>
      <c r="B20" s="76">
        <v>55812.704080899974</v>
      </c>
      <c r="C20" s="76">
        <v>386.9665770110002</v>
      </c>
      <c r="D20" s="76">
        <v>842.17683876999956</v>
      </c>
      <c r="E20" s="76">
        <v>7688.6084315699973</v>
      </c>
      <c r="F20" s="76">
        <v>7688.6084315699973</v>
      </c>
      <c r="G20" s="76">
        <v>269.55479810400004</v>
      </c>
      <c r="H20" s="76">
        <v>7913.9498888499993</v>
      </c>
      <c r="I20" s="76">
        <v>188.63412235149991</v>
      </c>
      <c r="J20" s="76">
        <v>461.78696435599983</v>
      </c>
      <c r="K20" s="76">
        <v>386.57465266999992</v>
      </c>
      <c r="L20" s="76">
        <v>15.561233381999998</v>
      </c>
      <c r="M20" s="76">
        <v>41.16347123876001</v>
      </c>
      <c r="N20" s="76">
        <v>63.414662180000015</v>
      </c>
      <c r="O20" s="76"/>
      <c r="P20" s="76" t="s">
        <v>184</v>
      </c>
      <c r="Q20" s="76">
        <v>0</v>
      </c>
      <c r="R20" s="76">
        <v>497.69731321761276</v>
      </c>
      <c r="S20" s="76">
        <v>15.6532439203151</v>
      </c>
      <c r="T20" s="76">
        <v>189.41878824774221</v>
      </c>
      <c r="U20" s="76">
        <v>189.41878824774221</v>
      </c>
      <c r="V20" s="76">
        <v>1392.2979313447636</v>
      </c>
      <c r="W20" s="76">
        <v>0</v>
      </c>
      <c r="X20" s="76">
        <v>462.19754390796697</v>
      </c>
      <c r="Y20" s="76">
        <v>41.271184785878347</v>
      </c>
      <c r="Z20" s="76">
        <v>2737.5644627188503</v>
      </c>
      <c r="AA20" s="76">
        <v>55915.34612807753</v>
      </c>
      <c r="AB20" s="76">
        <v>744.21552650566287</v>
      </c>
      <c r="AC20" s="76">
        <v>284.39546420380293</v>
      </c>
      <c r="AD20" s="76">
        <v>466.45971413514775</v>
      </c>
      <c r="AE20" s="76">
        <v>0</v>
      </c>
      <c r="AF20" s="76">
        <v>0</v>
      </c>
      <c r="AG20" s="76">
        <v>387.84770031974296</v>
      </c>
      <c r="AH20" s="76">
        <v>387.84770031974296</v>
      </c>
      <c r="AI20" s="76">
        <v>0</v>
      </c>
      <c r="AJ20" s="76">
        <v>180.66224525511339</v>
      </c>
      <c r="AK20" s="76">
        <v>27.246659851760658</v>
      </c>
      <c r="AL20" s="76">
        <v>2106.5831858498841</v>
      </c>
      <c r="AM20" s="76">
        <v>150.30662358872777</v>
      </c>
      <c r="AN20" s="76">
        <v>0</v>
      </c>
      <c r="AO20" s="76">
        <v>63.601828825641313</v>
      </c>
      <c r="AP20" s="76">
        <v>388.26955359711638</v>
      </c>
      <c r="AQ20" s="76">
        <v>0</v>
      </c>
      <c r="AR20" s="76">
        <v>8708.9666603834903</v>
      </c>
      <c r="AS20" s="76">
        <v>759.53912348859342</v>
      </c>
      <c r="AT20" s="76">
        <v>84.393214230173555</v>
      </c>
      <c r="AU20" s="76">
        <v>843.93233771876703</v>
      </c>
      <c r="AV20" s="76">
        <v>0.169242767257825</v>
      </c>
      <c r="AW20" s="76">
        <v>346.39803476121176</v>
      </c>
      <c r="AX20" s="76">
        <v>0.84760556656029362</v>
      </c>
      <c r="AY20" s="76">
        <v>915.22369587096398</v>
      </c>
      <c r="AZ20" s="76">
        <v>0.77055028698666739</v>
      </c>
      <c r="BA20" s="76">
        <v>22.846819513109242</v>
      </c>
      <c r="BB20" s="76">
        <v>429.96708653692463</v>
      </c>
      <c r="BC20" s="76">
        <v>0.69349529621852246</v>
      </c>
      <c r="BD20" s="76">
        <v>0</v>
      </c>
      <c r="BE20" s="76">
        <v>74.516060538919859</v>
      </c>
      <c r="BF20" s="76">
        <v>7705.7238424679645</v>
      </c>
      <c r="BG20" s="76">
        <v>7705.7238424679645</v>
      </c>
      <c r="BH20" s="76">
        <v>0</v>
      </c>
      <c r="BI20" s="76">
        <v>0.87072212283051387</v>
      </c>
      <c r="BJ20" s="76">
        <v>0</v>
      </c>
      <c r="BK20" s="76">
        <v>188.78484730236937</v>
      </c>
      <c r="BL20" s="76">
        <v>7.2431726593803898</v>
      </c>
      <c r="BM20" s="76">
        <v>2848.7240625671707</v>
      </c>
      <c r="BN20" s="76">
        <v>11.558252817231329</v>
      </c>
      <c r="BO20" s="76">
        <v>14.640455846381935</v>
      </c>
      <c r="BP20" s="76">
        <v>4070.0482564195859</v>
      </c>
      <c r="BQ20" s="76">
        <v>112.30094166378844</v>
      </c>
      <c r="BR20" s="76">
        <v>2.6198696230647549</v>
      </c>
      <c r="BS20" s="76">
        <v>31.592585371230783</v>
      </c>
      <c r="BT20" s="76">
        <v>0</v>
      </c>
      <c r="BU20" s="76">
        <v>269.80395635289386</v>
      </c>
      <c r="BV20" s="76">
        <v>7.4975683767703805</v>
      </c>
      <c r="BW20" s="76">
        <v>0</v>
      </c>
      <c r="BX20" s="76">
        <v>0</v>
      </c>
      <c r="BY20" s="76">
        <v>146.46246408841333</v>
      </c>
      <c r="BZ20" s="76">
        <v>0</v>
      </c>
      <c r="CA20" s="76">
        <v>0</v>
      </c>
      <c r="CB20" s="76">
        <v>7927.0893129846727</v>
      </c>
      <c r="CC20" s="76">
        <v>51.89893611209402</v>
      </c>
      <c r="CD20" s="94"/>
      <c r="CE20" s="69">
        <f t="shared" si="0"/>
        <v>1.8390445126754246E-3</v>
      </c>
      <c r="CF20" s="69">
        <f t="shared" si="1"/>
        <v>3.367155365666499E-3</v>
      </c>
      <c r="CG20" s="69">
        <f t="shared" si="2"/>
        <v>2.0844778293017132E-3</v>
      </c>
      <c r="CH20" s="69">
        <f t="shared" si="3"/>
        <v>2.2260739443681443E-3</v>
      </c>
      <c r="CI20" s="69">
        <f t="shared" si="4"/>
        <v>2.2260739443681443E-3</v>
      </c>
      <c r="CJ20" s="69">
        <f t="shared" si="5"/>
        <v>9.2433245724563224E-4</v>
      </c>
      <c r="CK20" s="69">
        <f t="shared" si="6"/>
        <v>1.6602864965300811E-3</v>
      </c>
      <c r="CL20" s="69">
        <f t="shared" si="7"/>
        <v>4.1597240544855368E-3</v>
      </c>
      <c r="CM20" s="69">
        <f t="shared" si="8"/>
        <v>8.8911031202392908E-4</v>
      </c>
      <c r="CN20" s="69">
        <f t="shared" si="9"/>
        <v>3.2931482727859389E-3</v>
      </c>
      <c r="CO20" s="69">
        <f t="shared" si="10"/>
        <v>5.9128049850812837E-3</v>
      </c>
      <c r="CP20" s="69">
        <f t="shared" si="11"/>
        <v>2.6167265266227708E-3</v>
      </c>
      <c r="CQ20" s="69">
        <f t="shared" si="12"/>
        <v>2.9514727226651939E-3</v>
      </c>
    </row>
    <row r="21" spans="1:95">
      <c r="A21" s="76" t="s">
        <v>185</v>
      </c>
      <c r="B21" s="76">
        <v>39261.143418355954</v>
      </c>
      <c r="C21" s="76">
        <v>324.05724845250722</v>
      </c>
      <c r="D21" s="76">
        <v>637.23670112934485</v>
      </c>
      <c r="E21" s="76">
        <v>5279.1206067313569</v>
      </c>
      <c r="F21" s="76">
        <v>5276.9953215913547</v>
      </c>
      <c r="G21" s="76">
        <v>129.43735030475256</v>
      </c>
      <c r="H21" s="76">
        <v>5853.6052932528364</v>
      </c>
      <c r="I21" s="76">
        <v>169.78237061509964</v>
      </c>
      <c r="J21" s="76">
        <v>283.80153576625622</v>
      </c>
      <c r="K21" s="76">
        <v>348.47183063964411</v>
      </c>
      <c r="L21" s="76">
        <v>17.39818369937435</v>
      </c>
      <c r="M21" s="76">
        <v>42.827355554235979</v>
      </c>
      <c r="N21" s="76">
        <v>48.183517678233137</v>
      </c>
      <c r="O21" s="76"/>
      <c r="P21" s="76" t="s">
        <v>185</v>
      </c>
      <c r="Q21" s="76">
        <v>0</v>
      </c>
      <c r="R21" s="76">
        <v>366.67041616364548</v>
      </c>
      <c r="S21" s="76">
        <v>17.60595318432971</v>
      </c>
      <c r="T21" s="76">
        <v>171.58037631059304</v>
      </c>
      <c r="U21" s="76">
        <v>171.58037631059304</v>
      </c>
      <c r="V21" s="76">
        <v>1025.7524742405938</v>
      </c>
      <c r="W21" s="76">
        <v>0</v>
      </c>
      <c r="X21" s="76">
        <v>284.86079809222434</v>
      </c>
      <c r="Y21" s="76">
        <v>43.078930308507786</v>
      </c>
      <c r="Z21" s="76">
        <v>2016.855467650561</v>
      </c>
      <c r="AA21" s="76">
        <v>39503.664141280256</v>
      </c>
      <c r="AB21" s="76">
        <v>548.28832003971308</v>
      </c>
      <c r="AC21" s="76">
        <v>209.52368937441554</v>
      </c>
      <c r="AD21" s="76">
        <v>343.65658031692971</v>
      </c>
      <c r="AE21" s="76">
        <v>0</v>
      </c>
      <c r="AF21" s="76">
        <v>0</v>
      </c>
      <c r="AG21" s="76">
        <v>351.43460511396302</v>
      </c>
      <c r="AH21" s="76">
        <v>351.43460511396302</v>
      </c>
      <c r="AI21" s="76">
        <v>0</v>
      </c>
      <c r="AJ21" s="76">
        <v>133.09986521175179</v>
      </c>
      <c r="AK21" s="76">
        <v>20.073525845545678</v>
      </c>
      <c r="AL21" s="76">
        <v>1551.9907103070698</v>
      </c>
      <c r="AM21" s="76">
        <v>110.73594517235531</v>
      </c>
      <c r="AN21" s="76">
        <v>0</v>
      </c>
      <c r="AO21" s="76">
        <v>48.624753174464921</v>
      </c>
      <c r="AP21" s="76">
        <v>327.06197839974794</v>
      </c>
      <c r="AQ21" s="76">
        <v>0</v>
      </c>
      <c r="AR21" s="76">
        <v>6460.1109582512199</v>
      </c>
      <c r="AS21" s="76">
        <v>577.31775384965135</v>
      </c>
      <c r="AT21" s="76">
        <v>64.146418135011785</v>
      </c>
      <c r="AU21" s="76">
        <v>641.46417198466304</v>
      </c>
      <c r="AV21" s="76">
        <v>0.12468680204770402</v>
      </c>
      <c r="AW21" s="76">
        <v>255.20297275790412</v>
      </c>
      <c r="AX21" s="76">
        <v>0.58476854693379143</v>
      </c>
      <c r="AY21" s="76">
        <v>674.2760700082539</v>
      </c>
      <c r="AZ21" s="76">
        <v>0.53160782184462851</v>
      </c>
      <c r="BA21" s="76">
        <v>15.762164253601558</v>
      </c>
      <c r="BB21" s="76">
        <v>296.63711894383886</v>
      </c>
      <c r="BC21" s="76">
        <v>0.47844704118796855</v>
      </c>
      <c r="BD21" s="76">
        <v>0</v>
      </c>
      <c r="BE21" s="76">
        <v>51.409114520755438</v>
      </c>
      <c r="BF21" s="76">
        <v>5318.3529740141021</v>
      </c>
      <c r="BG21" s="76">
        <v>5316.2290544450725</v>
      </c>
      <c r="BH21" s="76">
        <v>2.1239195690294705</v>
      </c>
      <c r="BI21" s="76">
        <v>0.60071670562248558</v>
      </c>
      <c r="BJ21" s="76">
        <v>0</v>
      </c>
      <c r="BK21" s="76">
        <v>130.24389674226225</v>
      </c>
      <c r="BL21" s="76">
        <v>4.9971128013592825</v>
      </c>
      <c r="BM21" s="76">
        <v>1965.3539265094123</v>
      </c>
      <c r="BN21" s="76">
        <v>7.9741164291757398</v>
      </c>
      <c r="BO21" s="76">
        <v>10.100544934828367</v>
      </c>
      <c r="BP21" s="76">
        <v>2807.9521379659386</v>
      </c>
      <c r="BQ21" s="76">
        <v>82.735860148934549</v>
      </c>
      <c r="BR21" s="76">
        <v>1.807466467589748</v>
      </c>
      <c r="BS21" s="76">
        <v>21.795914760721224</v>
      </c>
      <c r="BT21" s="76">
        <v>0</v>
      </c>
      <c r="BU21" s="76">
        <v>130.08191381650371</v>
      </c>
      <c r="BV21" s="76">
        <v>5.523710609014465</v>
      </c>
      <c r="BW21" s="76">
        <v>0</v>
      </c>
      <c r="BX21" s="76">
        <v>0</v>
      </c>
      <c r="BY21" s="76">
        <v>107.90379694946795</v>
      </c>
      <c r="BZ21" s="76">
        <v>0</v>
      </c>
      <c r="CA21" s="76">
        <v>0</v>
      </c>
      <c r="CB21" s="76">
        <v>5883.9877136758596</v>
      </c>
      <c r="CC21" s="76">
        <v>38.235695898311356</v>
      </c>
      <c r="CD21" s="94"/>
      <c r="CE21" s="69">
        <f t="shared" si="0"/>
        <v>6.177118183748961E-3</v>
      </c>
      <c r="CF21" s="69">
        <f t="shared" si="1"/>
        <v>9.2722195278439595E-3</v>
      </c>
      <c r="CG21" s="69">
        <f t="shared" si="2"/>
        <v>6.6340668197955935E-3</v>
      </c>
      <c r="CH21" s="69">
        <f t="shared" si="3"/>
        <v>7.4316103391766277E-3</v>
      </c>
      <c r="CI21" s="69">
        <f t="shared" si="4"/>
        <v>7.4348621635477036E-3</v>
      </c>
      <c r="CJ21" s="69">
        <f t="shared" si="5"/>
        <v>4.9797335176714605E-3</v>
      </c>
      <c r="CK21" s="69">
        <f t="shared" si="6"/>
        <v>5.1903773659019176E-3</v>
      </c>
      <c r="CL21" s="69">
        <f t="shared" si="7"/>
        <v>1.0590061199990662E-2</v>
      </c>
      <c r="CM21" s="69">
        <f t="shared" si="8"/>
        <v>3.7324051933268852E-3</v>
      </c>
      <c r="CN21" s="69">
        <f t="shared" si="9"/>
        <v>8.5021921825948702E-3</v>
      </c>
      <c r="CO21" s="69">
        <f t="shared" si="10"/>
        <v>1.1942021566471431E-2</v>
      </c>
      <c r="CP21" s="69">
        <f t="shared" si="11"/>
        <v>5.8741603588672803E-3</v>
      </c>
      <c r="CQ21" s="69">
        <f t="shared" si="12"/>
        <v>9.1573948414960006E-3</v>
      </c>
    </row>
    <row r="22" spans="1:95">
      <c r="A22" s="76" t="s">
        <v>330</v>
      </c>
      <c r="B22" s="76">
        <v>33967.575842930019</v>
      </c>
      <c r="C22" s="76">
        <v>265.30779744139994</v>
      </c>
      <c r="D22" s="76">
        <v>639.37526274399988</v>
      </c>
      <c r="E22" s="76">
        <v>4620.6542959000035</v>
      </c>
      <c r="F22" s="76">
        <v>4610.4819812000042</v>
      </c>
      <c r="G22" s="76">
        <v>122.05204275809996</v>
      </c>
      <c r="H22" s="76">
        <v>4821.0475492430014</v>
      </c>
      <c r="I22" s="76">
        <v>143.10748129065001</v>
      </c>
      <c r="J22" s="76">
        <v>247.96344140580496</v>
      </c>
      <c r="K22" s="76">
        <v>297.85073517664989</v>
      </c>
      <c r="L22" s="76">
        <v>13.627774948269995</v>
      </c>
      <c r="M22" s="76">
        <v>32.072686048430995</v>
      </c>
      <c r="N22" s="76">
        <v>44.358534882499988</v>
      </c>
      <c r="O22" s="76"/>
      <c r="P22" s="76" t="s">
        <v>330</v>
      </c>
      <c r="Q22" s="76">
        <v>0</v>
      </c>
      <c r="R22" s="76">
        <v>299.47413805307127</v>
      </c>
      <c r="S22" s="76">
        <v>13.784363230158496</v>
      </c>
      <c r="T22" s="76">
        <v>144.4591119333756</v>
      </c>
      <c r="U22" s="76">
        <v>144.4591119333756</v>
      </c>
      <c r="V22" s="76">
        <v>837.77251028067587</v>
      </c>
      <c r="W22" s="76">
        <v>0</v>
      </c>
      <c r="X22" s="76">
        <v>248.76600719498097</v>
      </c>
      <c r="Y22" s="76">
        <v>32.264650890320475</v>
      </c>
      <c r="Z22" s="76">
        <v>1647.2451958535244</v>
      </c>
      <c r="AA22" s="76">
        <v>34150.466892375851</v>
      </c>
      <c r="AB22" s="76">
        <v>447.80886615678929</v>
      </c>
      <c r="AC22" s="76">
        <v>171.1262374989397</v>
      </c>
      <c r="AD22" s="76">
        <v>280.67803503363348</v>
      </c>
      <c r="AE22" s="76">
        <v>0</v>
      </c>
      <c r="AF22" s="76">
        <v>0</v>
      </c>
      <c r="AG22" s="76">
        <v>300.07832218090118</v>
      </c>
      <c r="AH22" s="76">
        <v>300.07832218090118</v>
      </c>
      <c r="AI22" s="76">
        <v>0</v>
      </c>
      <c r="AJ22" s="76">
        <v>108.70793446085418</v>
      </c>
      <c r="AK22" s="76">
        <v>16.394838690649337</v>
      </c>
      <c r="AL22" s="76">
        <v>1267.5723367629591</v>
      </c>
      <c r="AM22" s="76">
        <v>90.442381932329099</v>
      </c>
      <c r="AN22" s="76">
        <v>0</v>
      </c>
      <c r="AO22" s="76">
        <v>44.688580908299933</v>
      </c>
      <c r="AP22" s="76">
        <v>267.57311502670359</v>
      </c>
      <c r="AQ22" s="76">
        <v>0</v>
      </c>
      <c r="AR22" s="76">
        <v>5314.6433329475276</v>
      </c>
      <c r="AS22" s="76">
        <v>578.25999614521845</v>
      </c>
      <c r="AT22" s="76">
        <v>64.251090142804401</v>
      </c>
      <c r="AU22" s="76">
        <v>642.51108628802285</v>
      </c>
      <c r="AV22" s="76">
        <v>0.10183667396016469</v>
      </c>
      <c r="AW22" s="76">
        <v>208.43436061268099</v>
      </c>
      <c r="AX22" s="76">
        <v>0.5103889398524003</v>
      </c>
      <c r="AY22" s="76">
        <v>550.70797535127872</v>
      </c>
      <c r="AZ22" s="76">
        <v>0.46399024288320478</v>
      </c>
      <c r="BA22" s="76">
        <v>13.757308221035402</v>
      </c>
      <c r="BB22" s="76">
        <v>258.90650403390725</v>
      </c>
      <c r="BC22" s="76">
        <v>0.41759098741712003</v>
      </c>
      <c r="BD22" s="76">
        <v>0</v>
      </c>
      <c r="BE22" s="76">
        <v>44.870155530790313</v>
      </c>
      <c r="BF22" s="76">
        <v>4650.20006683263</v>
      </c>
      <c r="BG22" s="76">
        <v>4640.0330542817719</v>
      </c>
      <c r="BH22" s="76">
        <v>10.167012550857875</v>
      </c>
      <c r="BI22" s="76">
        <v>0.52430885728930732</v>
      </c>
      <c r="BJ22" s="76">
        <v>0</v>
      </c>
      <c r="BK22" s="76">
        <v>113.67758754388576</v>
      </c>
      <c r="BL22" s="76">
        <v>4.3615104028395519</v>
      </c>
      <c r="BM22" s="76">
        <v>1715.3714484035777</v>
      </c>
      <c r="BN22" s="76">
        <v>6.9598531966467654</v>
      </c>
      <c r="BO22" s="76">
        <v>8.8158068906562637</v>
      </c>
      <c r="BP22" s="76">
        <v>2450.7954447990201</v>
      </c>
      <c r="BQ22" s="76">
        <v>67.573624041258185</v>
      </c>
      <c r="BR22" s="76">
        <v>1.5775658758687581</v>
      </c>
      <c r="BS22" s="76">
        <v>19.023590356101561</v>
      </c>
      <c r="BT22" s="76">
        <v>0</v>
      </c>
      <c r="BU22" s="76">
        <v>122.53501037340789</v>
      </c>
      <c r="BV22" s="76">
        <v>4.5114291374344875</v>
      </c>
      <c r="BW22" s="76">
        <v>0</v>
      </c>
      <c r="BX22" s="76">
        <v>0</v>
      </c>
      <c r="BY22" s="76">
        <v>88.129316231924719</v>
      </c>
      <c r="BZ22" s="76">
        <v>0</v>
      </c>
      <c r="CA22" s="76">
        <v>0</v>
      </c>
      <c r="CB22" s="76">
        <v>4844.140559533058</v>
      </c>
      <c r="CC22" s="76">
        <v>31.228572666138948</v>
      </c>
      <c r="CD22" s="94"/>
      <c r="CE22" s="69">
        <f t="shared" si="0"/>
        <v>5.3842832438659033E-3</v>
      </c>
      <c r="CF22" s="69">
        <f t="shared" si="1"/>
        <v>8.5384508376690378E-3</v>
      </c>
      <c r="CG22" s="69">
        <f t="shared" si="2"/>
        <v>4.9045118363900868E-3</v>
      </c>
      <c r="CH22" s="69">
        <f t="shared" si="3"/>
        <v>6.3942829392891493E-3</v>
      </c>
      <c r="CI22" s="69">
        <f t="shared" si="4"/>
        <v>6.4095409552118619E-3</v>
      </c>
      <c r="CJ22" s="69">
        <f t="shared" si="5"/>
        <v>3.9570629412990759E-3</v>
      </c>
      <c r="CK22" s="69">
        <f t="shared" si="6"/>
        <v>4.7900399351345551E-3</v>
      </c>
      <c r="CL22" s="69">
        <f t="shared" si="7"/>
        <v>9.4448636125488896E-3</v>
      </c>
      <c r="CM22" s="69">
        <f t="shared" si="8"/>
        <v>3.2366294991953044E-3</v>
      </c>
      <c r="CN22" s="69">
        <f t="shared" si="9"/>
        <v>7.4788702567081091E-3</v>
      </c>
      <c r="CO22" s="69">
        <f t="shared" si="10"/>
        <v>1.1490377738324741E-2</v>
      </c>
      <c r="CP22" s="69">
        <f t="shared" si="11"/>
        <v>5.9853060513735939E-3</v>
      </c>
      <c r="CQ22" s="69">
        <f t="shared" si="12"/>
        <v>7.4404176484681884E-3</v>
      </c>
    </row>
    <row r="23" spans="1:95">
      <c r="A23" s="76" t="s">
        <v>187</v>
      </c>
      <c r="B23" s="76">
        <v>75644.95723292006</v>
      </c>
      <c r="C23" s="76">
        <v>581.65795375670928</v>
      </c>
      <c r="D23" s="76">
        <v>1264.5370066232999</v>
      </c>
      <c r="E23" s="76">
        <v>10448.679951106367</v>
      </c>
      <c r="F23" s="76">
        <v>10438.720743000367</v>
      </c>
      <c r="G23" s="76">
        <v>315.46895525429011</v>
      </c>
      <c r="H23" s="76">
        <v>10381.2624129224</v>
      </c>
      <c r="I23" s="76">
        <v>308.23085193756981</v>
      </c>
      <c r="J23" s="76">
        <v>570.32801621773081</v>
      </c>
      <c r="K23" s="76">
        <v>620.63756279454924</v>
      </c>
      <c r="L23" s="76">
        <v>28.132294129609029</v>
      </c>
      <c r="M23" s="76">
        <v>62.641033110228548</v>
      </c>
      <c r="N23" s="76">
        <v>93.32908495086518</v>
      </c>
      <c r="O23" s="76"/>
      <c r="P23" s="76" t="s">
        <v>187</v>
      </c>
      <c r="Q23" s="76">
        <v>0</v>
      </c>
      <c r="R23" s="76">
        <v>643.41482241109907</v>
      </c>
      <c r="S23" s="76">
        <v>28.414846482414973</v>
      </c>
      <c r="T23" s="76">
        <v>310.66104511260295</v>
      </c>
      <c r="U23" s="76">
        <v>310.66104511260295</v>
      </c>
      <c r="V23" s="76">
        <v>1799.9397989642364</v>
      </c>
      <c r="W23" s="76">
        <v>0</v>
      </c>
      <c r="X23" s="76">
        <v>571.73905709687165</v>
      </c>
      <c r="Y23" s="76">
        <v>62.985530424841421</v>
      </c>
      <c r="Z23" s="76">
        <v>3539.0777021018316</v>
      </c>
      <c r="AA23" s="76">
        <v>75972.183629138497</v>
      </c>
      <c r="AB23" s="76">
        <v>962.10927631386051</v>
      </c>
      <c r="AC23" s="76">
        <v>367.66168903338331</v>
      </c>
      <c r="AD23" s="76">
        <v>603.03161310400174</v>
      </c>
      <c r="AE23" s="76">
        <v>0</v>
      </c>
      <c r="AF23" s="76">
        <v>0</v>
      </c>
      <c r="AG23" s="76">
        <v>624.63066474634093</v>
      </c>
      <c r="AH23" s="76">
        <v>624.63066474634093</v>
      </c>
      <c r="AI23" s="76">
        <v>0</v>
      </c>
      <c r="AJ23" s="76">
        <v>233.55715064206416</v>
      </c>
      <c r="AK23" s="76">
        <v>35.224020798397902</v>
      </c>
      <c r="AL23" s="76">
        <v>2723.3567038259735</v>
      </c>
      <c r="AM23" s="76">
        <v>194.31398125511333</v>
      </c>
      <c r="AN23" s="76">
        <v>0</v>
      </c>
      <c r="AO23" s="76">
        <v>93.920920994298513</v>
      </c>
      <c r="AP23" s="76">
        <v>585.72588207201397</v>
      </c>
      <c r="AQ23" s="76">
        <v>0</v>
      </c>
      <c r="AR23" s="76">
        <v>11433.856247512913</v>
      </c>
      <c r="AS23" s="76">
        <v>1143.143394339854</v>
      </c>
      <c r="AT23" s="76">
        <v>127.01592480607601</v>
      </c>
      <c r="AU23" s="76">
        <v>1270.1593191459301</v>
      </c>
      <c r="AV23" s="76">
        <v>0.21879424480235782</v>
      </c>
      <c r="AW23" s="76">
        <v>447.81763192516433</v>
      </c>
      <c r="AX23" s="76">
        <v>1.1540793922959489</v>
      </c>
      <c r="AY23" s="76">
        <v>1183.1861655973144</v>
      </c>
      <c r="AZ23" s="76">
        <v>1.0491632052999111</v>
      </c>
      <c r="BA23" s="76">
        <v>31.107690800994277</v>
      </c>
      <c r="BB23" s="76">
        <v>585.43302471932418</v>
      </c>
      <c r="BC23" s="76">
        <v>0.94424685913016637</v>
      </c>
      <c r="BD23" s="76">
        <v>0</v>
      </c>
      <c r="BE23" s="76">
        <v>101.45931834851767</v>
      </c>
      <c r="BF23" s="76">
        <v>10501.884827607009</v>
      </c>
      <c r="BG23" s="76">
        <v>10491.931301794672</v>
      </c>
      <c r="BH23" s="76">
        <v>9.9535258123411428</v>
      </c>
      <c r="BI23" s="76">
        <v>1.1855543589234832</v>
      </c>
      <c r="BJ23" s="76">
        <v>0</v>
      </c>
      <c r="BK23" s="76">
        <v>257.04497536224693</v>
      </c>
      <c r="BL23" s="76">
        <v>9.8621311385219119</v>
      </c>
      <c r="BM23" s="76">
        <v>3878.7570224926544</v>
      </c>
      <c r="BN23" s="76">
        <v>15.737444228024048</v>
      </c>
      <c r="BO23" s="76">
        <v>19.934098286788252</v>
      </c>
      <c r="BP23" s="76">
        <v>5541.6796997856018</v>
      </c>
      <c r="BQ23" s="76">
        <v>145.18077677045187</v>
      </c>
      <c r="BR23" s="76">
        <v>3.5671552166316669</v>
      </c>
      <c r="BS23" s="76">
        <v>43.015697599717811</v>
      </c>
      <c r="BT23" s="76">
        <v>0</v>
      </c>
      <c r="BU23" s="76">
        <v>316.31366227263459</v>
      </c>
      <c r="BV23" s="76">
        <v>9.6927350053557984</v>
      </c>
      <c r="BW23" s="76">
        <v>0</v>
      </c>
      <c r="BX23" s="76">
        <v>0</v>
      </c>
      <c r="BY23" s="76">
        <v>189.34422787728982</v>
      </c>
      <c r="BZ23" s="76">
        <v>0</v>
      </c>
      <c r="CA23" s="76">
        <v>0</v>
      </c>
      <c r="CB23" s="76">
        <v>10422.938423915746</v>
      </c>
      <c r="CC23" s="76">
        <v>67.094089558187207</v>
      </c>
      <c r="CD23" s="94"/>
      <c r="CE23" s="69">
        <f t="shared" si="0"/>
        <v>4.3258190392105973E-3</v>
      </c>
      <c r="CF23" s="69">
        <f t="shared" si="1"/>
        <v>6.9936777947099049E-3</v>
      </c>
      <c r="CG23" s="69">
        <f t="shared" si="2"/>
        <v>4.4461431284193676E-3</v>
      </c>
      <c r="CH23" s="69">
        <f t="shared" si="3"/>
        <v>5.0920189679088037E-3</v>
      </c>
      <c r="CI23" s="69">
        <f t="shared" si="4"/>
        <v>5.0974214278109043E-3</v>
      </c>
      <c r="CJ23" s="69">
        <f t="shared" si="5"/>
        <v>2.6776232788534968E-3</v>
      </c>
      <c r="CK23" s="69">
        <f t="shared" si="6"/>
        <v>4.014541713295695E-3</v>
      </c>
      <c r="CL23" s="69">
        <f t="shared" si="7"/>
        <v>7.8843281253537824E-3</v>
      </c>
      <c r="CM23" s="69">
        <f t="shared" si="8"/>
        <v>2.4740865589919694E-3</v>
      </c>
      <c r="CN23" s="69">
        <f t="shared" si="9"/>
        <v>6.4338708952966324E-3</v>
      </c>
      <c r="CO23" s="69">
        <f t="shared" si="10"/>
        <v>1.0043701075503801E-2</v>
      </c>
      <c r="CP23" s="69">
        <f t="shared" si="11"/>
        <v>5.4995471419934288E-3</v>
      </c>
      <c r="CQ23" s="69">
        <f t="shared" si="12"/>
        <v>6.3413891151393514E-3</v>
      </c>
    </row>
    <row r="24" spans="1:95">
      <c r="A24" s="76" t="s">
        <v>188</v>
      </c>
      <c r="B24" s="76">
        <v>236925.63147213528</v>
      </c>
      <c r="C24" s="76">
        <v>1727.8479657477435</v>
      </c>
      <c r="D24" s="76">
        <v>2653.0834969207667</v>
      </c>
      <c r="E24" s="76">
        <v>37897.685591135363</v>
      </c>
      <c r="F24" s="76">
        <v>37897.046135635355</v>
      </c>
      <c r="G24" s="76">
        <v>1035.865703384997</v>
      </c>
      <c r="H24" s="76">
        <v>37182.32484757802</v>
      </c>
      <c r="I24" s="76">
        <v>869.57396656706885</v>
      </c>
      <c r="J24" s="76">
        <v>1714.7807911837006</v>
      </c>
      <c r="K24" s="76">
        <v>1526.7079297547546</v>
      </c>
      <c r="L24" s="76">
        <v>83.612029525428369</v>
      </c>
      <c r="M24" s="76">
        <v>152.17761755957383</v>
      </c>
      <c r="N24" s="76">
        <v>209.89590362021232</v>
      </c>
      <c r="O24" s="76"/>
      <c r="P24" s="76" t="s">
        <v>188</v>
      </c>
      <c r="Q24" s="76">
        <v>0</v>
      </c>
      <c r="R24" s="76">
        <v>2408.7440753810424</v>
      </c>
      <c r="S24" s="76">
        <v>84.983245545023763</v>
      </c>
      <c r="T24" s="76">
        <v>881.47626751507369</v>
      </c>
      <c r="U24" s="76">
        <v>881.47626751507369</v>
      </c>
      <c r="V24" s="76">
        <v>6738.4071750033709</v>
      </c>
      <c r="W24" s="76">
        <v>0</v>
      </c>
      <c r="X24" s="76">
        <v>1722.1747940922548</v>
      </c>
      <c r="Y24" s="76">
        <v>153.90118126640664</v>
      </c>
      <c r="Z24" s="76">
        <v>13249.194867708677</v>
      </c>
      <c r="AA24" s="76">
        <v>238563.95013414024</v>
      </c>
      <c r="AB24" s="76">
        <v>3601.8363659919064</v>
      </c>
      <c r="AC24" s="76">
        <v>1376.4103588215148</v>
      </c>
      <c r="AD24" s="76">
        <v>2257.5613463215086</v>
      </c>
      <c r="AE24" s="76">
        <v>0</v>
      </c>
      <c r="AF24" s="76">
        <v>0</v>
      </c>
      <c r="AG24" s="76">
        <v>1546.5202888846188</v>
      </c>
      <c r="AH24" s="76">
        <v>1546.5202888846188</v>
      </c>
      <c r="AI24" s="76">
        <v>0</v>
      </c>
      <c r="AJ24" s="76">
        <v>874.36443210049003</v>
      </c>
      <c r="AK24" s="76">
        <v>131.86766500201591</v>
      </c>
      <c r="AL24" s="76">
        <v>10195.395147045485</v>
      </c>
      <c r="AM24" s="76">
        <v>727.45045668401247</v>
      </c>
      <c r="AN24" s="76">
        <v>0</v>
      </c>
      <c r="AO24" s="76">
        <v>212.84358517443812</v>
      </c>
      <c r="AP24" s="76">
        <v>1747.818480023149</v>
      </c>
      <c r="AQ24" s="76">
        <v>0</v>
      </c>
      <c r="AR24" s="76">
        <v>41174.060873471215</v>
      </c>
      <c r="AS24" s="76">
        <v>2413.6114567582131</v>
      </c>
      <c r="AT24" s="76">
        <v>268.17909635278369</v>
      </c>
      <c r="AU24" s="76">
        <v>2681.7905531109968</v>
      </c>
      <c r="AV24" s="76">
        <v>0.81909730391130797</v>
      </c>
      <c r="AW24" s="76">
        <v>1676.4889587134644</v>
      </c>
      <c r="AX24" s="76">
        <v>4.1973082219172504</v>
      </c>
      <c r="AY24" s="76">
        <v>4429.4776569502128</v>
      </c>
      <c r="AZ24" s="76">
        <v>3.8157352056085578</v>
      </c>
      <c r="BA24" s="76">
        <v>113.13661080386032</v>
      </c>
      <c r="BB24" s="76">
        <v>2129.1804995232501</v>
      </c>
      <c r="BC24" s="76">
        <v>3.4341633567574421</v>
      </c>
      <c r="BD24" s="76">
        <v>0</v>
      </c>
      <c r="BE24" s="76">
        <v>369.00084519695542</v>
      </c>
      <c r="BF24" s="76">
        <v>38159.093438021264</v>
      </c>
      <c r="BG24" s="76">
        <v>38158.45431817932</v>
      </c>
      <c r="BH24" s="76">
        <v>0.6391198419463503</v>
      </c>
      <c r="BI24" s="76">
        <v>4.3117836656249828</v>
      </c>
      <c r="BJ24" s="76">
        <v>0</v>
      </c>
      <c r="BK24" s="76">
        <v>934.85556030578084</v>
      </c>
      <c r="BL24" s="76">
        <v>35.867918147125451</v>
      </c>
      <c r="BM24" s="76">
        <v>14106.78018538666</v>
      </c>
      <c r="BN24" s="76">
        <v>57.236045891852228</v>
      </c>
      <c r="BO24" s="76">
        <v>72.498976011397914</v>
      </c>
      <c r="BP24" s="76">
        <v>20154.719990520123</v>
      </c>
      <c r="BQ24" s="76">
        <v>543.51139985826751</v>
      </c>
      <c r="BR24" s="76">
        <v>12.973504863947271</v>
      </c>
      <c r="BS24" s="76">
        <v>156.44519107844607</v>
      </c>
      <c r="BT24" s="76">
        <v>0</v>
      </c>
      <c r="BU24" s="76">
        <v>1040.2211300760043</v>
      </c>
      <c r="BV24" s="76">
        <v>36.286557046775528</v>
      </c>
      <c r="BW24" s="76">
        <v>0</v>
      </c>
      <c r="BX24" s="76">
        <v>0</v>
      </c>
      <c r="BY24" s="76">
        <v>708.84537743192857</v>
      </c>
      <c r="BZ24" s="76">
        <v>0</v>
      </c>
      <c r="CA24" s="76">
        <v>0</v>
      </c>
      <c r="CB24" s="76">
        <v>37389.762402707238</v>
      </c>
      <c r="CC24" s="76">
        <v>251.17917547043606</v>
      </c>
      <c r="CD24" s="94"/>
      <c r="CE24" s="69">
        <f t="shared" si="0"/>
        <v>6.9149068077829926E-3</v>
      </c>
      <c r="CF24" s="69">
        <f t="shared" si="1"/>
        <v>1.1558027483490487E-2</v>
      </c>
      <c r="CG24" s="69">
        <f t="shared" si="2"/>
        <v>1.0820261112606601E-2</v>
      </c>
      <c r="CH24" s="69">
        <f t="shared" si="3"/>
        <v>6.897725885061606E-3</v>
      </c>
      <c r="CI24" s="69">
        <f t="shared" si="4"/>
        <v>6.8978511308868734E-3</v>
      </c>
      <c r="CJ24" s="69">
        <f t="shared" si="5"/>
        <v>4.2046248628318144E-3</v>
      </c>
      <c r="CK24" s="69">
        <f t="shared" si="6"/>
        <v>5.5789291277393016E-3</v>
      </c>
      <c r="CL24" s="69">
        <f t="shared" si="7"/>
        <v>1.3687508372626552E-2</v>
      </c>
      <c r="CM24" s="69">
        <f t="shared" si="8"/>
        <v>4.3119231021069805E-3</v>
      </c>
      <c r="CN24" s="69">
        <f t="shared" si="9"/>
        <v>1.2977177064277682E-2</v>
      </c>
      <c r="CO24" s="69">
        <f t="shared" si="10"/>
        <v>1.6399745675093023E-2</v>
      </c>
      <c r="CP24" s="69">
        <f t="shared" si="11"/>
        <v>1.1326000068032822E-2</v>
      </c>
      <c r="CQ24" s="69">
        <f t="shared" si="12"/>
        <v>1.4043540171033346E-2</v>
      </c>
    </row>
    <row r="25" spans="1:95">
      <c r="A25" s="76" t="s">
        <v>189</v>
      </c>
      <c r="B25" s="76">
        <v>23475.016183882657</v>
      </c>
      <c r="C25" s="76">
        <v>188.03593535085031</v>
      </c>
      <c r="D25" s="76">
        <v>361.28667557420016</v>
      </c>
      <c r="E25" s="76">
        <v>3085.6112441481005</v>
      </c>
      <c r="F25" s="76">
        <v>3083.8446556881031</v>
      </c>
      <c r="G25" s="76">
        <v>72.92029635906006</v>
      </c>
      <c r="H25" s="76">
        <v>3537.1701537580975</v>
      </c>
      <c r="I25" s="76">
        <v>98.369686793260158</v>
      </c>
      <c r="J25" s="76">
        <v>172.56099049769722</v>
      </c>
      <c r="K25" s="76">
        <v>207.1956722746348</v>
      </c>
      <c r="L25" s="76">
        <v>10.013814359479488</v>
      </c>
      <c r="M25" s="76">
        <v>26.590339996083493</v>
      </c>
      <c r="N25" s="76">
        <v>25.321701809085006</v>
      </c>
      <c r="O25" s="76"/>
      <c r="P25" s="76" t="s">
        <v>189</v>
      </c>
      <c r="Q25" s="76">
        <v>0</v>
      </c>
      <c r="R25" s="76">
        <v>222.13332844340607</v>
      </c>
      <c r="S25" s="76">
        <v>10.114629042059281</v>
      </c>
      <c r="T25" s="76">
        <v>99.244259676420626</v>
      </c>
      <c r="U25" s="76">
        <v>99.244259676420626</v>
      </c>
      <c r="V25" s="76">
        <v>621.41297204594946</v>
      </c>
      <c r="W25" s="76">
        <v>0</v>
      </c>
      <c r="X25" s="76">
        <v>173.0964983481532</v>
      </c>
      <c r="Y25" s="76">
        <v>26.715251452322089</v>
      </c>
      <c r="Z25" s="76">
        <v>1221.8349293663819</v>
      </c>
      <c r="AA25" s="76">
        <v>23594.660129830187</v>
      </c>
      <c r="AB25" s="76">
        <v>332.15956074335395</v>
      </c>
      <c r="AC25" s="76">
        <v>126.93191089395157</v>
      </c>
      <c r="AD25" s="76">
        <v>208.19123422522404</v>
      </c>
      <c r="AE25" s="76">
        <v>0</v>
      </c>
      <c r="AF25" s="76">
        <v>0</v>
      </c>
      <c r="AG25" s="76">
        <v>208.64655425678487</v>
      </c>
      <c r="AH25" s="76">
        <v>208.64655425678487</v>
      </c>
      <c r="AI25" s="76">
        <v>0</v>
      </c>
      <c r="AJ25" s="76">
        <v>80.633514018483552</v>
      </c>
      <c r="AK25" s="76">
        <v>12.160772864059455</v>
      </c>
      <c r="AL25" s="76">
        <v>940.21439247400133</v>
      </c>
      <c r="AM25" s="76">
        <v>67.08514517466449</v>
      </c>
      <c r="AN25" s="76">
        <v>0</v>
      </c>
      <c r="AO25" s="76">
        <v>25.538014524253771</v>
      </c>
      <c r="AP25" s="76">
        <v>189.50214655301832</v>
      </c>
      <c r="AQ25" s="76">
        <v>0</v>
      </c>
      <c r="AR25" s="76">
        <v>3901.2697284787555</v>
      </c>
      <c r="AS25" s="76">
        <v>327.04185053478625</v>
      </c>
      <c r="AT25" s="76">
        <v>36.337985631662782</v>
      </c>
      <c r="AU25" s="76">
        <v>363.37983616644897</v>
      </c>
      <c r="AV25" s="76">
        <v>7.5536749519030513E-2</v>
      </c>
      <c r="AW25" s="76">
        <v>154.6050721179638</v>
      </c>
      <c r="AX25" s="76">
        <v>0.34132760261688616</v>
      </c>
      <c r="AY25" s="76">
        <v>408.48440049181363</v>
      </c>
      <c r="AZ25" s="76">
        <v>0.31029771216455287</v>
      </c>
      <c r="BA25" s="76">
        <v>9.2003313167655971</v>
      </c>
      <c r="BB25" s="76">
        <v>173.14616763945611</v>
      </c>
      <c r="BC25" s="76">
        <v>0.27926798540540243</v>
      </c>
      <c r="BD25" s="76">
        <v>0</v>
      </c>
      <c r="BE25" s="76">
        <v>30.007347179902659</v>
      </c>
      <c r="BF25" s="76">
        <v>3104.8324527906279</v>
      </c>
      <c r="BG25" s="76">
        <v>3103.0663221606164</v>
      </c>
      <c r="BH25" s="76">
        <v>1.7661306300114084</v>
      </c>
      <c r="BI25" s="76">
        <v>0.35063656712798374</v>
      </c>
      <c r="BJ25" s="76">
        <v>0</v>
      </c>
      <c r="BK25" s="76">
        <v>76.022948828959912</v>
      </c>
      <c r="BL25" s="76">
        <v>2.916798685383907</v>
      </c>
      <c r="BM25" s="76">
        <v>1147.1708744412663</v>
      </c>
      <c r="BN25" s="76">
        <v>4.6544662628901481</v>
      </c>
      <c r="BO25" s="76">
        <v>5.8956569693061498</v>
      </c>
      <c r="BP25" s="76">
        <v>1638.9929802080064</v>
      </c>
      <c r="BQ25" s="76">
        <v>50.12236730485342</v>
      </c>
      <c r="BR25" s="76">
        <v>1.0550121718282377</v>
      </c>
      <c r="BS25" s="76">
        <v>12.722208589537967</v>
      </c>
      <c r="BT25" s="76">
        <v>0</v>
      </c>
      <c r="BU25" s="76">
        <v>73.240750984198371</v>
      </c>
      <c r="BV25" s="76">
        <v>3.346328595171173</v>
      </c>
      <c r="BW25" s="76">
        <v>0</v>
      </c>
      <c r="BX25" s="76">
        <v>0</v>
      </c>
      <c r="BY25" s="76">
        <v>65.369402807183377</v>
      </c>
      <c r="BZ25" s="76">
        <v>0</v>
      </c>
      <c r="CA25" s="76">
        <v>0</v>
      </c>
      <c r="CB25" s="76">
        <v>3552.2362185882698</v>
      </c>
      <c r="CC25" s="76">
        <v>23.163631871281989</v>
      </c>
      <c r="CD25" s="94"/>
      <c r="CE25" s="69">
        <f t="shared" si="0"/>
        <v>5.0966502008068489E-3</v>
      </c>
      <c r="CF25" s="69">
        <f t="shared" si="1"/>
        <v>7.7975052982944696E-3</v>
      </c>
      <c r="CG25" s="69">
        <f t="shared" si="2"/>
        <v>5.7936279795597371E-3</v>
      </c>
      <c r="CH25" s="69">
        <f t="shared" si="3"/>
        <v>6.2293034091643043E-3</v>
      </c>
      <c r="CI25" s="69">
        <f t="shared" si="4"/>
        <v>6.2330203426619662E-3</v>
      </c>
      <c r="CJ25" s="69">
        <f t="shared" si="5"/>
        <v>4.3945875310268875E-3</v>
      </c>
      <c r="CK25" s="69">
        <f t="shared" si="6"/>
        <v>4.259355409907334E-3</v>
      </c>
      <c r="CL25" s="69">
        <f t="shared" si="7"/>
        <v>8.8906746749994707E-3</v>
      </c>
      <c r="CM25" s="69">
        <f t="shared" si="8"/>
        <v>3.1032961094595237E-3</v>
      </c>
      <c r="CN25" s="69">
        <f t="shared" si="9"/>
        <v>7.0024724272567942E-3</v>
      </c>
      <c r="CO25" s="69">
        <f t="shared" si="10"/>
        <v>1.0067560567902679E-2</v>
      </c>
      <c r="CP25" s="69">
        <f t="shared" si="11"/>
        <v>4.6976253879038223E-3</v>
      </c>
      <c r="CQ25" s="69">
        <f t="shared" si="12"/>
        <v>8.5425820428529E-3</v>
      </c>
    </row>
    <row r="26" spans="1:95">
      <c r="A26" s="76" t="s">
        <v>190</v>
      </c>
      <c r="B26" s="76">
        <v>107553.93593001796</v>
      </c>
      <c r="C26" s="76">
        <v>837.15849770988632</v>
      </c>
      <c r="D26" s="76">
        <v>1684.3415940945831</v>
      </c>
      <c r="E26" s="76">
        <v>13959.517861174911</v>
      </c>
      <c r="F26" s="76">
        <v>13956.914310514903</v>
      </c>
      <c r="G26" s="76">
        <v>406.10336590999458</v>
      </c>
      <c r="H26" s="76">
        <v>14127.013574815413</v>
      </c>
      <c r="I26" s="76">
        <v>456.18202936357966</v>
      </c>
      <c r="J26" s="76">
        <v>797.60072755266981</v>
      </c>
      <c r="K26" s="76">
        <v>963.62627799708616</v>
      </c>
      <c r="L26" s="76">
        <v>41.64155357195839</v>
      </c>
      <c r="M26" s="76">
        <v>102.13427700290923</v>
      </c>
      <c r="N26" s="76">
        <v>121.232346246421</v>
      </c>
      <c r="O26" s="76"/>
      <c r="P26" s="76" t="s">
        <v>190</v>
      </c>
      <c r="Q26" s="76">
        <v>0</v>
      </c>
      <c r="R26" s="76">
        <v>863.73540832799881</v>
      </c>
      <c r="S26" s="76">
        <v>42.095279831393789</v>
      </c>
      <c r="T26" s="76">
        <v>460.10374930442424</v>
      </c>
      <c r="U26" s="76">
        <v>460.10374930442424</v>
      </c>
      <c r="V26" s="76">
        <v>2416.2820556498464</v>
      </c>
      <c r="W26" s="76">
        <v>0</v>
      </c>
      <c r="X26" s="76">
        <v>799.99093951303814</v>
      </c>
      <c r="Y26" s="76">
        <v>102.69697666865009</v>
      </c>
      <c r="Z26" s="76">
        <v>4750.9422238039433</v>
      </c>
      <c r="AA26" s="76">
        <v>108090.2613695866</v>
      </c>
      <c r="AB26" s="76">
        <v>1291.5589026629755</v>
      </c>
      <c r="AC26" s="76">
        <v>493.55781797385009</v>
      </c>
      <c r="AD26" s="76">
        <v>809.52405905526416</v>
      </c>
      <c r="AE26" s="76">
        <v>0</v>
      </c>
      <c r="AF26" s="76">
        <v>0</v>
      </c>
      <c r="AG26" s="76">
        <v>970.11462082674313</v>
      </c>
      <c r="AH26" s="76">
        <v>970.11462082674313</v>
      </c>
      <c r="AI26" s="76">
        <v>0</v>
      </c>
      <c r="AJ26" s="76">
        <v>313.53279691126681</v>
      </c>
      <c r="AK26" s="76">
        <v>47.285571711512297</v>
      </c>
      <c r="AL26" s="76">
        <v>3655.8994039331656</v>
      </c>
      <c r="AM26" s="76">
        <v>260.85169023095693</v>
      </c>
      <c r="AN26" s="76">
        <v>0</v>
      </c>
      <c r="AO26" s="76">
        <v>122.20033824192694</v>
      </c>
      <c r="AP26" s="76">
        <v>843.74272180873197</v>
      </c>
      <c r="AQ26" s="76">
        <v>0</v>
      </c>
      <c r="AR26" s="76">
        <v>15552.39666003899</v>
      </c>
      <c r="AS26" s="76">
        <v>1524.3184209605965</v>
      </c>
      <c r="AT26" s="76">
        <v>169.36871224396145</v>
      </c>
      <c r="AU26" s="76">
        <v>1693.687133204558</v>
      </c>
      <c r="AV26" s="76">
        <v>0.29371464790984997</v>
      </c>
      <c r="AW26" s="76">
        <v>601.161342884021</v>
      </c>
      <c r="AX26" s="76">
        <v>1.54472779190548</v>
      </c>
      <c r="AY26" s="76">
        <v>1588.3373809263728</v>
      </c>
      <c r="AZ26" s="76">
        <v>1.4042978248415534</v>
      </c>
      <c r="BA26" s="76">
        <v>41.637435616912107</v>
      </c>
      <c r="BB26" s="76">
        <v>783.59821347768877</v>
      </c>
      <c r="BC26" s="76">
        <v>1.2638682483153878</v>
      </c>
      <c r="BD26" s="76">
        <v>0</v>
      </c>
      <c r="BE26" s="76">
        <v>135.80264408442551</v>
      </c>
      <c r="BF26" s="76">
        <v>14045.98260999527</v>
      </c>
      <c r="BG26" s="76">
        <v>14043.379990759373</v>
      </c>
      <c r="BH26" s="76">
        <v>2.6026192358934495</v>
      </c>
      <c r="BI26" s="76">
        <v>1.5868567169574466</v>
      </c>
      <c r="BJ26" s="76">
        <v>0</v>
      </c>
      <c r="BK26" s="76">
        <v>344.05298492190212</v>
      </c>
      <c r="BL26" s="76">
        <v>13.200402386088363</v>
      </c>
      <c r="BM26" s="76">
        <v>5191.6900131423245</v>
      </c>
      <c r="BN26" s="76">
        <v>21.064471110118905</v>
      </c>
      <c r="BO26" s="76">
        <v>26.681660315888006</v>
      </c>
      <c r="BP26" s="76">
        <v>7417.5015837950677</v>
      </c>
      <c r="BQ26" s="76">
        <v>194.89417131677587</v>
      </c>
      <c r="BR26" s="76">
        <v>4.7746132747677725</v>
      </c>
      <c r="BS26" s="76">
        <v>57.576218052176962</v>
      </c>
      <c r="BT26" s="76">
        <v>0</v>
      </c>
      <c r="BU26" s="76">
        <v>407.52333110723993</v>
      </c>
      <c r="BV26" s="76">
        <v>13.011757837326577</v>
      </c>
      <c r="BW26" s="76">
        <v>0</v>
      </c>
      <c r="BX26" s="76">
        <v>0</v>
      </c>
      <c r="BY26" s="76">
        <v>254.18022748951333</v>
      </c>
      <c r="BZ26" s="76">
        <v>0</v>
      </c>
      <c r="CA26" s="76">
        <v>0</v>
      </c>
      <c r="CB26" s="76">
        <v>14195.252849953098</v>
      </c>
      <c r="CC26" s="76">
        <v>90.068725833512531</v>
      </c>
      <c r="CD26" s="94"/>
      <c r="CE26" s="69">
        <f t="shared" si="0"/>
        <v>4.9865719457966515E-3</v>
      </c>
      <c r="CF26" s="69">
        <f t="shared" si="1"/>
        <v>7.8649671679345331E-3</v>
      </c>
      <c r="CG26" s="69">
        <f t="shared" si="2"/>
        <v>5.5484820553864962E-3</v>
      </c>
      <c r="CH26" s="69">
        <f t="shared" si="3"/>
        <v>6.1939638374503099E-3</v>
      </c>
      <c r="CI26" s="69">
        <f t="shared" si="4"/>
        <v>6.195186007506538E-3</v>
      </c>
      <c r="CJ26" s="69">
        <f t="shared" si="5"/>
        <v>3.4965610148625461E-3</v>
      </c>
      <c r="CK26" s="69">
        <f t="shared" si="6"/>
        <v>4.8304105305976746E-3</v>
      </c>
      <c r="CL26" s="69">
        <f t="shared" si="7"/>
        <v>8.5968312831519924E-3</v>
      </c>
      <c r="CM26" s="69">
        <f t="shared" si="8"/>
        <v>2.9967524825389464E-3</v>
      </c>
      <c r="CN26" s="69">
        <f t="shared" si="9"/>
        <v>6.7332564271110418E-3</v>
      </c>
      <c r="CO26" s="69">
        <f t="shared" si="10"/>
        <v>1.0895997399600873E-2</v>
      </c>
      <c r="CP26" s="69">
        <f t="shared" si="11"/>
        <v>5.509410574520807E-3</v>
      </c>
      <c r="CQ26" s="69">
        <f t="shared" si="12"/>
        <v>7.9846016799705165E-3</v>
      </c>
    </row>
    <row r="27" spans="1:95">
      <c r="A27" s="76" t="s">
        <v>191</v>
      </c>
      <c r="B27" s="76">
        <v>11928.887008761007</v>
      </c>
      <c r="C27" s="76">
        <v>83.691810330129925</v>
      </c>
      <c r="D27" s="76">
        <v>193.64719010100021</v>
      </c>
      <c r="E27" s="76">
        <v>1728.6679460200994</v>
      </c>
      <c r="F27" s="76">
        <v>1725.8126809000992</v>
      </c>
      <c r="G27" s="76">
        <v>52.772875898619951</v>
      </c>
      <c r="H27" s="76">
        <v>1889.134955211498</v>
      </c>
      <c r="I27" s="76">
        <v>39.688423637539984</v>
      </c>
      <c r="J27" s="76">
        <v>97.491960705396579</v>
      </c>
      <c r="K27" s="76">
        <v>78.021058769150017</v>
      </c>
      <c r="L27" s="76">
        <v>3.6455950242755004</v>
      </c>
      <c r="M27" s="76">
        <v>9.3286846548906421</v>
      </c>
      <c r="N27" s="76">
        <v>13.550473876290006</v>
      </c>
      <c r="O27" s="76"/>
      <c r="P27" s="76" t="s">
        <v>191</v>
      </c>
      <c r="Q27" s="76">
        <v>0</v>
      </c>
      <c r="R27" s="76">
        <v>121.29884677735214</v>
      </c>
      <c r="S27" s="76">
        <v>3.6709542475235377</v>
      </c>
      <c r="T27" s="76">
        <v>39.906348985203948</v>
      </c>
      <c r="U27" s="76">
        <v>39.906348985203948</v>
      </c>
      <c r="V27" s="76">
        <v>339.33083851168163</v>
      </c>
      <c r="W27" s="76">
        <v>0</v>
      </c>
      <c r="X27" s="76">
        <v>97.605267668006263</v>
      </c>
      <c r="Y27" s="76">
        <v>9.3583467984392712</v>
      </c>
      <c r="Z27" s="76">
        <v>667.19924060672258</v>
      </c>
      <c r="AA27" s="76">
        <v>11957.209397620112</v>
      </c>
      <c r="AB27" s="76">
        <v>181.38021423316627</v>
      </c>
      <c r="AC27" s="76">
        <v>69.312891038506621</v>
      </c>
      <c r="AD27" s="76">
        <v>113.68562776446898</v>
      </c>
      <c r="AE27" s="76">
        <v>0</v>
      </c>
      <c r="AF27" s="76">
        <v>0</v>
      </c>
      <c r="AG27" s="76">
        <v>78.376930914557022</v>
      </c>
      <c r="AH27" s="76">
        <v>78.376930914557022</v>
      </c>
      <c r="AI27" s="76">
        <v>0</v>
      </c>
      <c r="AJ27" s="76">
        <v>44.031005529147855</v>
      </c>
      <c r="AK27" s="76">
        <v>6.6405528052303335</v>
      </c>
      <c r="AL27" s="76">
        <v>513.41686980015947</v>
      </c>
      <c r="AM27" s="76">
        <v>36.632734297482877</v>
      </c>
      <c r="AN27" s="76">
        <v>0</v>
      </c>
      <c r="AO27" s="76">
        <v>13.602347928842857</v>
      </c>
      <c r="AP27" s="76">
        <v>84.052284679861287</v>
      </c>
      <c r="AQ27" s="76">
        <v>0</v>
      </c>
      <c r="AR27" s="76">
        <v>2083.2117345414658</v>
      </c>
      <c r="AS27" s="76">
        <v>174.71345238821186</v>
      </c>
      <c r="AT27" s="76">
        <v>19.412613423083489</v>
      </c>
      <c r="AU27" s="76">
        <v>194.12606581129535</v>
      </c>
      <c r="AV27" s="76">
        <v>4.1247856087209871E-2</v>
      </c>
      <c r="AW27" s="76">
        <v>84.42415587384599</v>
      </c>
      <c r="AX27" s="76">
        <v>0.19034686197412873</v>
      </c>
      <c r="AY27" s="76">
        <v>223.05839911737291</v>
      </c>
      <c r="AZ27" s="76">
        <v>0.17304259427790364</v>
      </c>
      <c r="BA27" s="76">
        <v>5.1307142448342962</v>
      </c>
      <c r="BB27" s="76">
        <v>96.557770582626432</v>
      </c>
      <c r="BC27" s="76">
        <v>0.1557383564983989</v>
      </c>
      <c r="BD27" s="76">
        <v>0</v>
      </c>
      <c r="BE27" s="76">
        <v>16.734088976890042</v>
      </c>
      <c r="BF27" s="76">
        <v>1733.3289646814301</v>
      </c>
      <c r="BG27" s="76">
        <v>1730.4752415973039</v>
      </c>
      <c r="BH27" s="76">
        <v>2.8537230841261705</v>
      </c>
      <c r="BI27" s="76">
        <v>0.19553812115500141</v>
      </c>
      <c r="BJ27" s="76">
        <v>0</v>
      </c>
      <c r="BK27" s="76">
        <v>42.395431696401495</v>
      </c>
      <c r="BL27" s="76">
        <v>1.6266004123745441</v>
      </c>
      <c r="BM27" s="76">
        <v>639.73852022465087</v>
      </c>
      <c r="BN27" s="76">
        <v>2.595639215264804</v>
      </c>
      <c r="BO27" s="76">
        <v>3.2878093210315424</v>
      </c>
      <c r="BP27" s="76">
        <v>914.01090862393005</v>
      </c>
      <c r="BQ27" s="76">
        <v>27.369992500735254</v>
      </c>
      <c r="BR27" s="76">
        <v>0.58834474313398066</v>
      </c>
      <c r="BS27" s="76">
        <v>7.0947476222600701</v>
      </c>
      <c r="BT27" s="76">
        <v>0</v>
      </c>
      <c r="BU27" s="76">
        <v>52.843481939405969</v>
      </c>
      <c r="BV27" s="76">
        <v>1.8273086992390295</v>
      </c>
      <c r="BW27" s="76">
        <v>0</v>
      </c>
      <c r="BX27" s="76">
        <v>0</v>
      </c>
      <c r="BY27" s="76">
        <v>35.695825193253022</v>
      </c>
      <c r="BZ27" s="76">
        <v>0</v>
      </c>
      <c r="CA27" s="76">
        <v>0</v>
      </c>
      <c r="CB27" s="76">
        <v>1892.6428511384122</v>
      </c>
      <c r="CC27" s="76">
        <v>12.648807122261887</v>
      </c>
      <c r="CD27" s="94"/>
      <c r="CE27" s="69">
        <f t="shared" si="0"/>
        <v>2.3742691869161449E-3</v>
      </c>
      <c r="CF27" s="69">
        <f t="shared" si="1"/>
        <v>4.3071639663359931E-3</v>
      </c>
      <c r="CG27" s="69">
        <f t="shared" si="2"/>
        <v>2.4729287837606932E-3</v>
      </c>
      <c r="CH27" s="69">
        <f t="shared" si="3"/>
        <v>2.6963065243742756E-3</v>
      </c>
      <c r="CI27" s="69">
        <f t="shared" si="4"/>
        <v>2.7016609327340153E-3</v>
      </c>
      <c r="CJ27" s="69">
        <f t="shared" si="5"/>
        <v>1.3379229307429925E-3</v>
      </c>
      <c r="CK27" s="69">
        <f t="shared" si="6"/>
        <v>1.8568794766287567E-3</v>
      </c>
      <c r="CL27" s="69">
        <f t="shared" si="7"/>
        <v>5.4909045935963036E-3</v>
      </c>
      <c r="CM27" s="69">
        <f t="shared" si="8"/>
        <v>1.1622185233516602E-3</v>
      </c>
      <c r="CN27" s="69">
        <f t="shared" si="9"/>
        <v>4.5612319420063963E-3</v>
      </c>
      <c r="CO27" s="69">
        <f t="shared" si="10"/>
        <v>6.9561273479840265E-3</v>
      </c>
      <c r="CP27" s="69">
        <f t="shared" si="11"/>
        <v>3.1796705158297347E-3</v>
      </c>
      <c r="CQ27" s="69">
        <f t="shared" si="12"/>
        <v>3.8282094800844964E-3</v>
      </c>
    </row>
    <row r="28" spans="1:95">
      <c r="A28" s="76" t="s">
        <v>192</v>
      </c>
      <c r="B28" s="76">
        <v>10709.162693889004</v>
      </c>
      <c r="C28" s="76">
        <v>78.627734495870016</v>
      </c>
      <c r="D28" s="76">
        <v>192.52566519099994</v>
      </c>
      <c r="E28" s="76">
        <v>1498.8948726588003</v>
      </c>
      <c r="F28" s="76">
        <v>1494.5844727888</v>
      </c>
      <c r="G28" s="76">
        <v>41.841024502730008</v>
      </c>
      <c r="H28" s="76">
        <v>1534.7443691680005</v>
      </c>
      <c r="I28" s="76">
        <v>41.922356285209965</v>
      </c>
      <c r="J28" s="76">
        <v>81.263812103614356</v>
      </c>
      <c r="K28" s="76">
        <v>85.501707467229863</v>
      </c>
      <c r="L28" s="76">
        <v>3.8082660948580016</v>
      </c>
      <c r="M28" s="76">
        <v>8.7798298544667439</v>
      </c>
      <c r="N28" s="76">
        <v>12.329670549604989</v>
      </c>
      <c r="O28" s="76"/>
      <c r="P28" s="76" t="s">
        <v>192</v>
      </c>
      <c r="Q28" s="76">
        <v>0</v>
      </c>
      <c r="R28" s="76">
        <v>96.238745316571908</v>
      </c>
      <c r="S28" s="76">
        <v>3.8571102318778441</v>
      </c>
      <c r="T28" s="76">
        <v>42.344819678190177</v>
      </c>
      <c r="U28" s="76">
        <v>42.344819678190177</v>
      </c>
      <c r="V28" s="76">
        <v>269.22583603374733</v>
      </c>
      <c r="W28" s="76">
        <v>0</v>
      </c>
      <c r="X28" s="76">
        <v>81.520625437435385</v>
      </c>
      <c r="Y28" s="76">
        <v>8.8407105455375685</v>
      </c>
      <c r="Z28" s="76">
        <v>529.35723578339991</v>
      </c>
      <c r="AA28" s="76">
        <v>10766.858866484781</v>
      </c>
      <c r="AB28" s="76">
        <v>143.90743457373406</v>
      </c>
      <c r="AC28" s="76">
        <v>54.992996215396737</v>
      </c>
      <c r="AD28" s="76">
        <v>90.198416458097171</v>
      </c>
      <c r="AE28" s="76">
        <v>0</v>
      </c>
      <c r="AF28" s="76">
        <v>0</v>
      </c>
      <c r="AG28" s="76">
        <v>86.201959154823953</v>
      </c>
      <c r="AH28" s="76">
        <v>86.201959154823953</v>
      </c>
      <c r="AI28" s="76">
        <v>0</v>
      </c>
      <c r="AJ28" s="76">
        <v>34.934284016156781</v>
      </c>
      <c r="AK28" s="76">
        <v>5.2686280374832819</v>
      </c>
      <c r="AL28" s="76">
        <v>407.34576089041553</v>
      </c>
      <c r="AM28" s="76">
        <v>29.064486720128748</v>
      </c>
      <c r="AN28" s="76">
        <v>0</v>
      </c>
      <c r="AO28" s="76">
        <v>12.433573332837019</v>
      </c>
      <c r="AP28" s="76">
        <v>79.336834062622316</v>
      </c>
      <c r="AQ28" s="76">
        <v>0</v>
      </c>
      <c r="AR28" s="76">
        <v>1693.2666417323912</v>
      </c>
      <c r="AS28" s="76">
        <v>174.16855527174727</v>
      </c>
      <c r="AT28" s="76">
        <v>19.35206133042324</v>
      </c>
      <c r="AU28" s="76">
        <v>193.52061660217041</v>
      </c>
      <c r="AV28" s="76">
        <v>3.2726130142782896E-2</v>
      </c>
      <c r="AW28" s="76">
        <v>66.982292298676626</v>
      </c>
      <c r="AX28" s="76">
        <v>0.16541911787562627</v>
      </c>
      <c r="AY28" s="76">
        <v>176.97496401747392</v>
      </c>
      <c r="AZ28" s="76">
        <v>0.15038106338839383</v>
      </c>
      <c r="BA28" s="76">
        <v>4.4587975818603676</v>
      </c>
      <c r="BB28" s="76">
        <v>83.912621044219236</v>
      </c>
      <c r="BC28" s="76">
        <v>0.13534294784415529</v>
      </c>
      <c r="BD28" s="76">
        <v>0</v>
      </c>
      <c r="BE28" s="76">
        <v>14.542596399190902</v>
      </c>
      <c r="BF28" s="76">
        <v>1508.1620171428103</v>
      </c>
      <c r="BG28" s="76">
        <v>1503.8531791671492</v>
      </c>
      <c r="BH28" s="76">
        <v>4.3088379756609747</v>
      </c>
      <c r="BI28" s="76">
        <v>0.16993057431505135</v>
      </c>
      <c r="BJ28" s="76">
        <v>0</v>
      </c>
      <c r="BK28" s="76">
        <v>36.843347526248785</v>
      </c>
      <c r="BL28" s="76">
        <v>1.4135818539768621</v>
      </c>
      <c r="BM28" s="76">
        <v>555.95870091657173</v>
      </c>
      <c r="BN28" s="76">
        <v>2.2557152209306812</v>
      </c>
      <c r="BO28" s="76">
        <v>2.8572394216174204</v>
      </c>
      <c r="BP28" s="76">
        <v>794.3125887773715</v>
      </c>
      <c r="BQ28" s="76">
        <v>21.715392749917857</v>
      </c>
      <c r="BR28" s="76">
        <v>0.51129545308839985</v>
      </c>
      <c r="BS28" s="76">
        <v>6.1656212686497236</v>
      </c>
      <c r="BT28" s="76">
        <v>0</v>
      </c>
      <c r="BU28" s="76">
        <v>41.993711549639819</v>
      </c>
      <c r="BV28" s="76">
        <v>1.449790746149122</v>
      </c>
      <c r="BW28" s="76">
        <v>0</v>
      </c>
      <c r="BX28" s="76">
        <v>0</v>
      </c>
      <c r="BY28" s="76">
        <v>28.321142323330278</v>
      </c>
      <c r="BZ28" s="76">
        <v>0</v>
      </c>
      <c r="CA28" s="76">
        <v>0</v>
      </c>
      <c r="CB28" s="76">
        <v>1542.0485028412052</v>
      </c>
      <c r="CC28" s="76">
        <v>10.035591335183952</v>
      </c>
      <c r="CD28" s="94"/>
      <c r="CE28" s="69">
        <f t="shared" si="0"/>
        <v>5.3875521593019105E-3</v>
      </c>
      <c r="CF28" s="69">
        <f t="shared" si="1"/>
        <v>9.0184407740953841E-3</v>
      </c>
      <c r="CG28" s="69">
        <f t="shared" si="2"/>
        <v>5.1678897469768252E-3</v>
      </c>
      <c r="CH28" s="69">
        <f t="shared" si="3"/>
        <v>6.1826514007427332E-3</v>
      </c>
      <c r="CI28" s="69">
        <f t="shared" si="4"/>
        <v>6.2015272787187201E-3</v>
      </c>
      <c r="CJ28" s="69">
        <f t="shared" si="5"/>
        <v>3.6492186490282756E-3</v>
      </c>
      <c r="CK28" s="69">
        <f t="shared" si="6"/>
        <v>4.7591858422417936E-3</v>
      </c>
      <c r="CL28" s="69">
        <f t="shared" si="7"/>
        <v>1.0077281680115289E-2</v>
      </c>
      <c r="CM28" s="69">
        <f t="shared" si="8"/>
        <v>3.1602422674139666E-3</v>
      </c>
      <c r="CN28" s="69">
        <f t="shared" si="9"/>
        <v>8.1899146617916904E-3</v>
      </c>
      <c r="CO28" s="69">
        <f t="shared" si="10"/>
        <v>1.2825820413597889E-2</v>
      </c>
      <c r="CP28" s="69">
        <f t="shared" si="11"/>
        <v>6.9341538594681904E-3</v>
      </c>
      <c r="CQ28" s="69">
        <f t="shared" si="12"/>
        <v>8.4270526786588661E-3</v>
      </c>
    </row>
    <row r="29" spans="1:95">
      <c r="A29" s="76" t="s">
        <v>193</v>
      </c>
      <c r="B29" s="76">
        <v>9480.3669777760097</v>
      </c>
      <c r="C29" s="76">
        <v>48.314798022269969</v>
      </c>
      <c r="D29" s="76">
        <v>181.50583220869993</v>
      </c>
      <c r="E29" s="76">
        <v>1341.3023726962015</v>
      </c>
      <c r="F29" s="76">
        <v>1337.7172030962013</v>
      </c>
      <c r="G29" s="76">
        <v>24.262609466099995</v>
      </c>
      <c r="H29" s="76">
        <v>3809.9903059772996</v>
      </c>
      <c r="I29" s="76">
        <v>380.16405298870365</v>
      </c>
      <c r="J29" s="76">
        <v>121.44437772118171</v>
      </c>
      <c r="K29" s="76">
        <v>292.89834079135647</v>
      </c>
      <c r="L29" s="76">
        <v>15.826815075628474</v>
      </c>
      <c r="M29" s="76">
        <v>30.227511185658155</v>
      </c>
      <c r="N29" s="76">
        <v>54.234508888724882</v>
      </c>
      <c r="O29" s="76"/>
      <c r="P29" s="76" t="s">
        <v>193</v>
      </c>
      <c r="Q29" s="76">
        <v>0</v>
      </c>
      <c r="R29" s="76">
        <v>216.33762131057765</v>
      </c>
      <c r="S29" s="76">
        <v>15.86781342856259</v>
      </c>
      <c r="T29" s="76">
        <v>380.50999459582664</v>
      </c>
      <c r="U29" s="76">
        <v>380.50999459582664</v>
      </c>
      <c r="V29" s="76">
        <v>605.19967045538056</v>
      </c>
      <c r="W29" s="76">
        <v>0</v>
      </c>
      <c r="X29" s="76">
        <v>121.6720084722636</v>
      </c>
      <c r="Y29" s="76">
        <v>30.279471844844171</v>
      </c>
      <c r="Z29" s="76">
        <v>1189.9569079302116</v>
      </c>
      <c r="AA29" s="76">
        <v>9530.5109904903566</v>
      </c>
      <c r="AB29" s="76">
        <v>323.49313773576051</v>
      </c>
      <c r="AC29" s="76">
        <v>123.62018788266441</v>
      </c>
      <c r="AD29" s="76">
        <v>202.75957965962158</v>
      </c>
      <c r="AE29" s="76">
        <v>0</v>
      </c>
      <c r="AF29" s="76">
        <v>0</v>
      </c>
      <c r="AG29" s="76">
        <v>293.49265415459087</v>
      </c>
      <c r="AH29" s="76">
        <v>293.49265415459087</v>
      </c>
      <c r="AI29" s="76">
        <v>0</v>
      </c>
      <c r="AJ29" s="76">
        <v>78.529675946833805</v>
      </c>
      <c r="AK29" s="76">
        <v>11.843490756698712</v>
      </c>
      <c r="AL29" s="76">
        <v>915.68361346863662</v>
      </c>
      <c r="AM29" s="76">
        <v>65.334850304526583</v>
      </c>
      <c r="AN29" s="76">
        <v>0</v>
      </c>
      <c r="AO29" s="76">
        <v>54.32216921518328</v>
      </c>
      <c r="AP29" s="76">
        <v>48.922797084828325</v>
      </c>
      <c r="AQ29" s="76">
        <v>0</v>
      </c>
      <c r="AR29" s="76">
        <v>4155.9496849264515</v>
      </c>
      <c r="AS29" s="76">
        <v>164.14241803887836</v>
      </c>
      <c r="AT29" s="76">
        <v>18.238039094716072</v>
      </c>
      <c r="AU29" s="76">
        <v>182.38045713359446</v>
      </c>
      <c r="AV29" s="76">
        <v>7.3565928924542223E-2</v>
      </c>
      <c r="AW29" s="76">
        <v>150.57131326720005</v>
      </c>
      <c r="AX29" s="76">
        <v>0.14802313982263815</v>
      </c>
      <c r="AY29" s="76">
        <v>397.82660854105058</v>
      </c>
      <c r="AZ29" s="76">
        <v>0.13456636234064728</v>
      </c>
      <c r="BA29" s="76">
        <v>3.9898925889427184</v>
      </c>
      <c r="BB29" s="76">
        <v>75.088058450040506</v>
      </c>
      <c r="BC29" s="76">
        <v>0.12110976057805185</v>
      </c>
      <c r="BD29" s="76">
        <v>0</v>
      </c>
      <c r="BE29" s="76">
        <v>13.01324918302222</v>
      </c>
      <c r="BF29" s="76">
        <v>1349.2877429084792</v>
      </c>
      <c r="BG29" s="76">
        <v>1345.7026487224421</v>
      </c>
      <c r="BH29" s="76">
        <v>3.5850941860370256</v>
      </c>
      <c r="BI29" s="76">
        <v>0.15206002095493207</v>
      </c>
      <c r="BJ29" s="76">
        <v>0</v>
      </c>
      <c r="BK29" s="76">
        <v>32.968757759001711</v>
      </c>
      <c r="BL29" s="76">
        <v>1.2649246480045395</v>
      </c>
      <c r="BM29" s="76">
        <v>497.4923101572445</v>
      </c>
      <c r="BN29" s="76">
        <v>2.0184972203023621</v>
      </c>
      <c r="BO29" s="76">
        <v>2.5567596116558389</v>
      </c>
      <c r="BP29" s="76">
        <v>710.77969080176456</v>
      </c>
      <c r="BQ29" s="76">
        <v>48.814656124215773</v>
      </c>
      <c r="BR29" s="76">
        <v>0.45752573498239024</v>
      </c>
      <c r="BS29" s="76">
        <v>5.5172232837844577</v>
      </c>
      <c r="BT29" s="76">
        <v>0</v>
      </c>
      <c r="BU29" s="76">
        <v>24.397383933464514</v>
      </c>
      <c r="BV29" s="76">
        <v>3.2590207357341363</v>
      </c>
      <c r="BW29" s="76">
        <v>0</v>
      </c>
      <c r="BX29" s="76">
        <v>0</v>
      </c>
      <c r="BY29" s="76">
        <v>63.663864399761614</v>
      </c>
      <c r="BZ29" s="76">
        <v>0</v>
      </c>
      <c r="CA29" s="76">
        <v>0</v>
      </c>
      <c r="CB29" s="76">
        <v>3816.2461239658992</v>
      </c>
      <c r="CC29" s="76">
        <v>22.559272445906021</v>
      </c>
      <c r="CD29" s="94"/>
      <c r="CE29" s="69">
        <f t="shared" si="0"/>
        <v>5.2892480672842197E-3</v>
      </c>
      <c r="CF29" s="69">
        <f t="shared" si="1"/>
        <v>1.2584116822305836E-2</v>
      </c>
      <c r="CG29" s="69">
        <f t="shared" si="2"/>
        <v>4.8187152679968308E-3</v>
      </c>
      <c r="CH29" s="69">
        <f t="shared" si="3"/>
        <v>5.9534452296733584E-3</v>
      </c>
      <c r="CI29" s="69">
        <f t="shared" si="4"/>
        <v>5.9694572274006409E-3</v>
      </c>
      <c r="CJ29" s="69">
        <f t="shared" si="5"/>
        <v>5.5548216094739233E-3</v>
      </c>
      <c r="CK29" s="69">
        <f t="shared" si="6"/>
        <v>1.6419511563546868E-3</v>
      </c>
      <c r="CL29" s="69">
        <f t="shared" si="7"/>
        <v>9.0997979531030177E-4</v>
      </c>
      <c r="CM29" s="69">
        <f t="shared" si="8"/>
        <v>1.8743622006487286E-3</v>
      </c>
      <c r="CN29" s="69">
        <f t="shared" si="9"/>
        <v>2.0290772615121962E-3</v>
      </c>
      <c r="CO29" s="69">
        <f t="shared" si="10"/>
        <v>2.5904360882593922E-3</v>
      </c>
      <c r="CP29" s="69">
        <f t="shared" si="11"/>
        <v>1.7189856904484006E-3</v>
      </c>
      <c r="CQ29" s="69">
        <f t="shared" si="12"/>
        <v>1.6163200931394793E-3</v>
      </c>
    </row>
    <row r="30" spans="1:95">
      <c r="A30" s="76" t="s">
        <v>194</v>
      </c>
      <c r="B30" s="76">
        <v>32557.346033000009</v>
      </c>
      <c r="C30" s="76">
        <v>232.67487299600003</v>
      </c>
      <c r="D30" s="76">
        <v>496.85908996999996</v>
      </c>
      <c r="E30" s="76">
        <v>4433.416684570002</v>
      </c>
      <c r="F30" s="76">
        <v>4433.416684570002</v>
      </c>
      <c r="G30" s="76">
        <v>149.35642373699997</v>
      </c>
      <c r="H30" s="76">
        <v>4567.541099670002</v>
      </c>
      <c r="I30" s="76">
        <v>116.26615905900005</v>
      </c>
      <c r="J30" s="76">
        <v>263.13867810800002</v>
      </c>
      <c r="K30" s="76">
        <v>239.8396766300001</v>
      </c>
      <c r="L30" s="76">
        <v>9.9283398009499972</v>
      </c>
      <c r="M30" s="76">
        <v>25.759468501010009</v>
      </c>
      <c r="N30" s="76">
        <v>37.31697558499998</v>
      </c>
      <c r="O30" s="76"/>
      <c r="P30" s="76" t="s">
        <v>194</v>
      </c>
      <c r="Q30" s="76">
        <v>0</v>
      </c>
      <c r="R30" s="76">
        <v>285.80669606723882</v>
      </c>
      <c r="S30" s="76">
        <v>9.9960149068746045</v>
      </c>
      <c r="T30" s="76">
        <v>116.84477622522324</v>
      </c>
      <c r="U30" s="76">
        <v>116.84477622522324</v>
      </c>
      <c r="V30" s="76">
        <v>799.53803324790408</v>
      </c>
      <c r="W30" s="76">
        <v>0</v>
      </c>
      <c r="X30" s="76">
        <v>263.45048271243871</v>
      </c>
      <c r="Y30" s="76">
        <v>25.839294782970633</v>
      </c>
      <c r="Z30" s="76">
        <v>1572.06833951216</v>
      </c>
      <c r="AA30" s="76">
        <v>32633.582669025607</v>
      </c>
      <c r="AB30" s="76">
        <v>427.37156159331352</v>
      </c>
      <c r="AC30" s="76">
        <v>163.31640896124938</v>
      </c>
      <c r="AD30" s="76">
        <v>267.86829451252493</v>
      </c>
      <c r="AE30" s="76">
        <v>0</v>
      </c>
      <c r="AF30" s="76">
        <v>0</v>
      </c>
      <c r="AG30" s="76">
        <v>240.78061448892117</v>
      </c>
      <c r="AH30" s="76">
        <v>240.78061448892117</v>
      </c>
      <c r="AI30" s="76">
        <v>0</v>
      </c>
      <c r="AJ30" s="76">
        <v>103.74667550106099</v>
      </c>
      <c r="AK30" s="76">
        <v>15.646595112875</v>
      </c>
      <c r="AL30" s="76">
        <v>1209.7225181332985</v>
      </c>
      <c r="AM30" s="76">
        <v>86.314772119292115</v>
      </c>
      <c r="AN30" s="76">
        <v>0</v>
      </c>
      <c r="AO30" s="76">
        <v>37.456095066306297</v>
      </c>
      <c r="AP30" s="76">
        <v>233.6378073270611</v>
      </c>
      <c r="AQ30" s="76">
        <v>0</v>
      </c>
      <c r="AR30" s="76">
        <v>5026.3291322056675</v>
      </c>
      <c r="AS30" s="76">
        <v>448.35247451622342</v>
      </c>
      <c r="AT30" s="76">
        <v>49.816933484129493</v>
      </c>
      <c r="AU30" s="76">
        <v>498.16940800035286</v>
      </c>
      <c r="AV30" s="76">
        <v>9.7189036152471597E-2</v>
      </c>
      <c r="AW30" s="76">
        <v>198.92179601343713</v>
      </c>
      <c r="AX30" s="76">
        <v>0.48905114756086154</v>
      </c>
      <c r="AY30" s="76">
        <v>525.57444202715021</v>
      </c>
      <c r="AZ30" s="76">
        <v>0.44459204451131795</v>
      </c>
      <c r="BA30" s="76">
        <v>13.182160165787572</v>
      </c>
      <c r="BB30" s="76">
        <v>248.08237691319857</v>
      </c>
      <c r="BC30" s="76">
        <v>0.40013307219585864</v>
      </c>
      <c r="BD30" s="76">
        <v>0</v>
      </c>
      <c r="BE30" s="76">
        <v>42.994276161973538</v>
      </c>
      <c r="BF30" s="76">
        <v>4446.0481992422701</v>
      </c>
      <c r="BG30" s="76">
        <v>4446.0481992422701</v>
      </c>
      <c r="BH30" s="76">
        <v>0</v>
      </c>
      <c r="BI30" s="76">
        <v>0.50238894304910242</v>
      </c>
      <c r="BJ30" s="76">
        <v>0</v>
      </c>
      <c r="BK30" s="76">
        <v>108.92505663122732</v>
      </c>
      <c r="BL30" s="76">
        <v>4.1791669868880117</v>
      </c>
      <c r="BM30" s="76">
        <v>1643.657468983723</v>
      </c>
      <c r="BN30" s="76">
        <v>6.668883543048004</v>
      </c>
      <c r="BO30" s="76">
        <v>8.4472477146337255</v>
      </c>
      <c r="BP30" s="76">
        <v>2348.3355111691653</v>
      </c>
      <c r="BQ30" s="76">
        <v>64.489721657955101</v>
      </c>
      <c r="BR30" s="76">
        <v>1.5116134393756511</v>
      </c>
      <c r="BS30" s="76">
        <v>18.228272325931314</v>
      </c>
      <c r="BT30" s="76">
        <v>0</v>
      </c>
      <c r="BU30" s="76">
        <v>149.54560372140193</v>
      </c>
      <c r="BV30" s="76">
        <v>4.3055376326787176</v>
      </c>
      <c r="BW30" s="76">
        <v>0</v>
      </c>
      <c r="BX30" s="76">
        <v>0</v>
      </c>
      <c r="BY30" s="76">
        <v>84.107201259512507</v>
      </c>
      <c r="BZ30" s="76">
        <v>0</v>
      </c>
      <c r="CA30" s="76">
        <v>0</v>
      </c>
      <c r="CB30" s="76">
        <v>4577.2819623340338</v>
      </c>
      <c r="CC30" s="76">
        <v>29.80336770171521</v>
      </c>
      <c r="CD30" s="94"/>
      <c r="CE30" s="69">
        <f t="shared" si="0"/>
        <v>2.3416108901605521E-3</v>
      </c>
      <c r="CF30" s="69">
        <f t="shared" si="1"/>
        <v>4.1385402672063244E-3</v>
      </c>
      <c r="CG30" s="69">
        <f t="shared" si="2"/>
        <v>2.6372024922237391E-3</v>
      </c>
      <c r="CH30" s="69">
        <f t="shared" si="3"/>
        <v>2.8491602686999181E-3</v>
      </c>
      <c r="CI30" s="69">
        <f t="shared" si="4"/>
        <v>2.8491602686999181E-3</v>
      </c>
      <c r="CJ30" s="69">
        <f t="shared" si="5"/>
        <v>1.2666344015781004E-3</v>
      </c>
      <c r="CK30" s="69">
        <f t="shared" si="6"/>
        <v>2.1326272608111836E-3</v>
      </c>
      <c r="CL30" s="69">
        <f t="shared" si="7"/>
        <v>4.9766601985154878E-3</v>
      </c>
      <c r="CM30" s="69">
        <f t="shared" si="8"/>
        <v>1.1849440252592496E-3</v>
      </c>
      <c r="CN30" s="69">
        <f t="shared" si="9"/>
        <v>3.9231951616273087E-3</v>
      </c>
      <c r="CO30" s="69">
        <f t="shared" si="10"/>
        <v>6.8163567405430383E-3</v>
      </c>
      <c r="CP30" s="69">
        <f t="shared" si="11"/>
        <v>3.0989102883661763E-3</v>
      </c>
      <c r="CQ30" s="69">
        <f t="shared" si="12"/>
        <v>3.7280481369513065E-3</v>
      </c>
    </row>
    <row r="31" spans="1:95">
      <c r="A31" s="76" t="s">
        <v>195</v>
      </c>
      <c r="B31" s="76">
        <v>40626.098645364073</v>
      </c>
      <c r="C31" s="76">
        <v>338.50115200457776</v>
      </c>
      <c r="D31" s="76">
        <v>776.51822628195521</v>
      </c>
      <c r="E31" s="76">
        <v>5533.2475072718889</v>
      </c>
      <c r="F31" s="76">
        <v>5522.7202418718898</v>
      </c>
      <c r="G31" s="76">
        <v>136.75777164400859</v>
      </c>
      <c r="H31" s="76">
        <v>5653.4611051358197</v>
      </c>
      <c r="I31" s="76">
        <v>186.78876558024638</v>
      </c>
      <c r="J31" s="76">
        <v>281.79637163253886</v>
      </c>
      <c r="K31" s="76">
        <v>382.02717320299649</v>
      </c>
      <c r="L31" s="76">
        <v>18.47143697379785</v>
      </c>
      <c r="M31" s="76">
        <v>40.499254039810928</v>
      </c>
      <c r="N31" s="76">
        <v>56.511163439096862</v>
      </c>
      <c r="O31" s="76"/>
      <c r="P31" s="76" t="s">
        <v>195</v>
      </c>
      <c r="Q31" s="76">
        <v>0</v>
      </c>
      <c r="R31" s="76">
        <v>347.68899993739802</v>
      </c>
      <c r="S31" s="76">
        <v>18.651188129841806</v>
      </c>
      <c r="T31" s="76">
        <v>188.33778437930079</v>
      </c>
      <c r="U31" s="76">
        <v>188.33778437930079</v>
      </c>
      <c r="V31" s="76">
        <v>972.6523622044981</v>
      </c>
      <c r="W31" s="76">
        <v>0</v>
      </c>
      <c r="X31" s="76">
        <v>282.70203378551713</v>
      </c>
      <c r="Y31" s="76">
        <v>40.717271115067895</v>
      </c>
      <c r="Z31" s="76">
        <v>1912.4489662761061</v>
      </c>
      <c r="AA31" s="76">
        <v>40834.351232146953</v>
      </c>
      <c r="AB31" s="76">
        <v>519.9052296636105</v>
      </c>
      <c r="AC31" s="76">
        <v>198.67733168612114</v>
      </c>
      <c r="AD31" s="76">
        <v>325.86662939451384</v>
      </c>
      <c r="AE31" s="76">
        <v>0</v>
      </c>
      <c r="AF31" s="76">
        <v>0</v>
      </c>
      <c r="AG31" s="76">
        <v>384.56888842822457</v>
      </c>
      <c r="AH31" s="76">
        <v>384.56888842822457</v>
      </c>
      <c r="AI31" s="76">
        <v>0</v>
      </c>
      <c r="AJ31" s="76">
        <v>126.2097768174537</v>
      </c>
      <c r="AK31" s="76">
        <v>19.034374950743242</v>
      </c>
      <c r="AL31" s="76">
        <v>1471.6496316907831</v>
      </c>
      <c r="AM31" s="76">
        <v>105.00349522784676</v>
      </c>
      <c r="AN31" s="76">
        <v>0</v>
      </c>
      <c r="AO31" s="76">
        <v>56.887962583927255</v>
      </c>
      <c r="AP31" s="76">
        <v>341.09540276530919</v>
      </c>
      <c r="AQ31" s="76">
        <v>0</v>
      </c>
      <c r="AR31" s="76">
        <v>6226.026659804309</v>
      </c>
      <c r="AS31" s="76">
        <v>702.06618601202763</v>
      </c>
      <c r="AT31" s="76">
        <v>78.007339961641293</v>
      </c>
      <c r="AU31" s="76">
        <v>780.07352597366901</v>
      </c>
      <c r="AV31" s="76">
        <v>0.11823216385483122</v>
      </c>
      <c r="AW31" s="76">
        <v>241.99204724267034</v>
      </c>
      <c r="AX31" s="76">
        <v>0.61119980261176154</v>
      </c>
      <c r="AY31" s="76">
        <v>639.37091987615838</v>
      </c>
      <c r="AZ31" s="76">
        <v>0.55563627635297075</v>
      </c>
      <c r="BA31" s="76">
        <v>16.474614383360812</v>
      </c>
      <c r="BB31" s="76">
        <v>310.04506941847092</v>
      </c>
      <c r="BC31" s="76">
        <v>0.50007287405325451</v>
      </c>
      <c r="BD31" s="76">
        <v>0</v>
      </c>
      <c r="BE31" s="76">
        <v>53.732802946988933</v>
      </c>
      <c r="BF31" s="76">
        <v>5567.0422475479254</v>
      </c>
      <c r="BG31" s="76">
        <v>5556.5218977585218</v>
      </c>
      <c r="BH31" s="76">
        <v>10.520349789403488</v>
      </c>
      <c r="BI31" s="76">
        <v>0.6278692416929853</v>
      </c>
      <c r="BJ31" s="76">
        <v>0</v>
      </c>
      <c r="BK31" s="76">
        <v>136.13090474503855</v>
      </c>
      <c r="BL31" s="76">
        <v>5.2229807374474015</v>
      </c>
      <c r="BM31" s="76">
        <v>2054.1878043254874</v>
      </c>
      <c r="BN31" s="76">
        <v>8.3345468073973858</v>
      </c>
      <c r="BO31" s="76">
        <v>10.557094837592985</v>
      </c>
      <c r="BP31" s="76">
        <v>2934.871044912486</v>
      </c>
      <c r="BQ31" s="76">
        <v>78.452871319178328</v>
      </c>
      <c r="BR31" s="76">
        <v>1.8891633788415247</v>
      </c>
      <c r="BS31" s="76">
        <v>22.78109307069877</v>
      </c>
      <c r="BT31" s="76">
        <v>0</v>
      </c>
      <c r="BU31" s="76">
        <v>137.30752590338517</v>
      </c>
      <c r="BV31" s="76">
        <v>5.2377676564285007</v>
      </c>
      <c r="BW31" s="76">
        <v>0</v>
      </c>
      <c r="BX31" s="76">
        <v>0</v>
      </c>
      <c r="BY31" s="76">
        <v>102.31795675923416</v>
      </c>
      <c r="BZ31" s="76">
        <v>0</v>
      </c>
      <c r="CA31" s="76">
        <v>0</v>
      </c>
      <c r="CB31" s="76">
        <v>5679.7266064426958</v>
      </c>
      <c r="CC31" s="76">
        <v>36.256342112293787</v>
      </c>
      <c r="CD31" s="94"/>
      <c r="CE31" s="69">
        <f t="shared" si="0"/>
        <v>5.1260788932940022E-3</v>
      </c>
      <c r="CF31" s="69">
        <f t="shared" si="1"/>
        <v>7.6639348060367702E-3</v>
      </c>
      <c r="CG31" s="69">
        <f t="shared" si="2"/>
        <v>4.578514156373276E-3</v>
      </c>
      <c r="CH31" s="69">
        <f t="shared" si="3"/>
        <v>6.1075779154326345E-3</v>
      </c>
      <c r="CI31" s="69">
        <f t="shared" si="4"/>
        <v>6.1204722322083767E-3</v>
      </c>
      <c r="CJ31" s="69">
        <f t="shared" si="5"/>
        <v>4.0199123806114552E-3</v>
      </c>
      <c r="CK31" s="69">
        <f t="shared" si="6"/>
        <v>4.6459152753373541E-3</v>
      </c>
      <c r="CL31" s="69">
        <f t="shared" si="7"/>
        <v>8.2928906042207037E-3</v>
      </c>
      <c r="CM31" s="69">
        <f t="shared" si="8"/>
        <v>3.213888623659233E-3</v>
      </c>
      <c r="CN31" s="69">
        <f t="shared" si="9"/>
        <v>6.6532315068527645E-3</v>
      </c>
      <c r="CO31" s="69">
        <f t="shared" si="10"/>
        <v>9.7313033251791425E-3</v>
      </c>
      <c r="CP31" s="69">
        <f t="shared" si="11"/>
        <v>5.3832368132671017E-3</v>
      </c>
      <c r="CQ31" s="69">
        <f t="shared" si="12"/>
        <v>6.6676939899932624E-3</v>
      </c>
    </row>
    <row r="32" spans="1:95">
      <c r="A32" s="76" t="s">
        <v>196</v>
      </c>
      <c r="B32" s="76">
        <v>25088.40863069001</v>
      </c>
      <c r="C32" s="76">
        <v>208.44038716557986</v>
      </c>
      <c r="D32" s="76">
        <v>398.14789884060036</v>
      </c>
      <c r="E32" s="76">
        <v>3465.8704768501002</v>
      </c>
      <c r="F32" s="76">
        <v>3463.2629571311008</v>
      </c>
      <c r="G32" s="76">
        <v>84.382056078799948</v>
      </c>
      <c r="H32" s="76">
        <v>3747.5143918337981</v>
      </c>
      <c r="I32" s="76">
        <v>109.82984973090504</v>
      </c>
      <c r="J32" s="76">
        <v>180.27332738077087</v>
      </c>
      <c r="K32" s="76">
        <v>218.36934688699975</v>
      </c>
      <c r="L32" s="76">
        <v>11.2943238174285</v>
      </c>
      <c r="M32" s="76">
        <v>26.080474913299003</v>
      </c>
      <c r="N32" s="76">
        <v>29.733042307104995</v>
      </c>
      <c r="O32" s="76"/>
      <c r="P32" s="76" t="s">
        <v>196</v>
      </c>
      <c r="Q32" s="76">
        <v>0</v>
      </c>
      <c r="R32" s="76">
        <v>235.33207085376367</v>
      </c>
      <c r="S32" s="76">
        <v>11.439115657695957</v>
      </c>
      <c r="T32" s="76">
        <v>111.08679949036001</v>
      </c>
      <c r="U32" s="76">
        <v>111.08679949036001</v>
      </c>
      <c r="V32" s="76">
        <v>658.33616932062364</v>
      </c>
      <c r="W32" s="76">
        <v>0</v>
      </c>
      <c r="X32" s="76">
        <v>181.0519995605417</v>
      </c>
      <c r="Y32" s="76">
        <v>26.261625943463088</v>
      </c>
      <c r="Z32" s="76">
        <v>1294.4334300840621</v>
      </c>
      <c r="AA32" s="76">
        <v>25261.198906639762</v>
      </c>
      <c r="AB32" s="76">
        <v>351.89593892453405</v>
      </c>
      <c r="AC32" s="76">
        <v>134.47387038062203</v>
      </c>
      <c r="AD32" s="76">
        <v>220.56148472906406</v>
      </c>
      <c r="AE32" s="76">
        <v>0</v>
      </c>
      <c r="AF32" s="76">
        <v>0</v>
      </c>
      <c r="AG32" s="76">
        <v>220.46024549857555</v>
      </c>
      <c r="AH32" s="76">
        <v>220.46024549857555</v>
      </c>
      <c r="AI32" s="76">
        <v>0</v>
      </c>
      <c r="AJ32" s="76">
        <v>85.424549129318734</v>
      </c>
      <c r="AK32" s="76">
        <v>12.883339640001868</v>
      </c>
      <c r="AL32" s="76">
        <v>996.07995051554701</v>
      </c>
      <c r="AM32" s="76">
        <v>71.071177878591428</v>
      </c>
      <c r="AN32" s="76">
        <v>0</v>
      </c>
      <c r="AO32" s="76">
        <v>30.043463295999878</v>
      </c>
      <c r="AP32" s="76">
        <v>210.5491072113185</v>
      </c>
      <c r="AQ32" s="76">
        <v>0</v>
      </c>
      <c r="AR32" s="76">
        <v>4139.0468146849862</v>
      </c>
      <c r="AS32" s="76">
        <v>361.04608012125431</v>
      </c>
      <c r="AT32" s="76">
        <v>40.116259248554613</v>
      </c>
      <c r="AU32" s="76">
        <v>401.16233936980888</v>
      </c>
      <c r="AV32" s="76">
        <v>8.0024985301484206E-2</v>
      </c>
      <c r="AW32" s="76">
        <v>163.79130439395476</v>
      </c>
      <c r="AX32" s="76">
        <v>0.3839889079735665</v>
      </c>
      <c r="AY32" s="76">
        <v>432.75565931633452</v>
      </c>
      <c r="AZ32" s="76">
        <v>0.34908070898438581</v>
      </c>
      <c r="BA32" s="76">
        <v>10.350245344665094</v>
      </c>
      <c r="BB32" s="76">
        <v>194.78709007644528</v>
      </c>
      <c r="BC32" s="76">
        <v>0.3141726586528657</v>
      </c>
      <c r="BD32" s="76">
        <v>0</v>
      </c>
      <c r="BE32" s="76">
        <v>33.75785429840662</v>
      </c>
      <c r="BF32" s="76">
        <v>3493.5139321763268</v>
      </c>
      <c r="BG32" s="76">
        <v>3490.9072343463017</v>
      </c>
      <c r="BH32" s="76">
        <v>2.6066978300247472</v>
      </c>
      <c r="BI32" s="76">
        <v>0.39446162783776179</v>
      </c>
      <c r="BJ32" s="76">
        <v>0</v>
      </c>
      <c r="BK32" s="76">
        <v>85.524801953295139</v>
      </c>
      <c r="BL32" s="76">
        <v>3.2813595335019872</v>
      </c>
      <c r="BM32" s="76">
        <v>1290.5517520792337</v>
      </c>
      <c r="BN32" s="76">
        <v>5.2362135184113496</v>
      </c>
      <c r="BO32" s="76">
        <v>6.6325358066987423</v>
      </c>
      <c r="BP32" s="76">
        <v>1843.8444925566446</v>
      </c>
      <c r="BQ32" s="76">
        <v>53.100500502504737</v>
      </c>
      <c r="BR32" s="76">
        <v>1.1868744250621432</v>
      </c>
      <c r="BS32" s="76">
        <v>14.312310850488052</v>
      </c>
      <c r="BT32" s="76">
        <v>0</v>
      </c>
      <c r="BU32" s="76">
        <v>84.843580579484893</v>
      </c>
      <c r="BV32" s="76">
        <v>3.5451612895760274</v>
      </c>
      <c r="BW32" s="76">
        <v>0</v>
      </c>
      <c r="BX32" s="76">
        <v>0</v>
      </c>
      <c r="BY32" s="76">
        <v>69.253511204387749</v>
      </c>
      <c r="BZ32" s="76">
        <v>0</v>
      </c>
      <c r="CA32" s="76">
        <v>0</v>
      </c>
      <c r="CB32" s="76">
        <v>3769.3236338012644</v>
      </c>
      <c r="CC32" s="76">
        <v>24.539965751584244</v>
      </c>
      <c r="CD32" s="94"/>
      <c r="CE32" s="69">
        <f t="shared" si="0"/>
        <v>6.8872553254885217E-3</v>
      </c>
      <c r="CF32" s="69">
        <f t="shared" si="1"/>
        <v>1.0116657690064264E-2</v>
      </c>
      <c r="CG32" s="69">
        <f t="shared" si="2"/>
        <v>7.5711576978969661E-3</v>
      </c>
      <c r="CH32" s="69">
        <f t="shared" si="3"/>
        <v>7.9759054791193069E-3</v>
      </c>
      <c r="CI32" s="69">
        <f t="shared" si="4"/>
        <v>7.9821479215949724E-3</v>
      </c>
      <c r="CJ32" s="69">
        <f t="shared" si="5"/>
        <v>5.4694626100832561E-3</v>
      </c>
      <c r="CK32" s="69">
        <f t="shared" si="6"/>
        <v>5.8196552933834642E-3</v>
      </c>
      <c r="CL32" s="69">
        <f t="shared" si="7"/>
        <v>1.1444518612514094E-2</v>
      </c>
      <c r="CM32" s="69">
        <f t="shared" si="8"/>
        <v>4.3193976118615484E-3</v>
      </c>
      <c r="CN32" s="69">
        <f t="shared" si="9"/>
        <v>9.575055480006445E-3</v>
      </c>
      <c r="CO32" s="69">
        <f t="shared" si="10"/>
        <v>1.2819876834417111E-2</v>
      </c>
      <c r="CP32" s="69">
        <f t="shared" si="11"/>
        <v>6.9458486000081058E-3</v>
      </c>
      <c r="CQ32" s="69">
        <f t="shared" si="12"/>
        <v>1.0440269976029494E-2</v>
      </c>
    </row>
    <row r="33" spans="1:95">
      <c r="A33" s="76" t="s">
        <v>197</v>
      </c>
      <c r="B33" s="76">
        <v>63539.050427568123</v>
      </c>
      <c r="C33" s="76">
        <v>477.38940537246714</v>
      </c>
      <c r="D33" s="76">
        <v>1095.6380145415426</v>
      </c>
      <c r="E33" s="76">
        <v>8730.6447693780865</v>
      </c>
      <c r="F33" s="76">
        <v>8719.5485751780889</v>
      </c>
      <c r="G33" s="76">
        <v>260.51788887108177</v>
      </c>
      <c r="H33" s="76">
        <v>9010.3263014673612</v>
      </c>
      <c r="I33" s="76">
        <v>248.57527482414841</v>
      </c>
      <c r="J33" s="76">
        <v>486.89757879576257</v>
      </c>
      <c r="K33" s="76">
        <v>510.35126457617628</v>
      </c>
      <c r="L33" s="76">
        <v>22.688629834766939</v>
      </c>
      <c r="M33" s="76">
        <v>54.400842817245149</v>
      </c>
      <c r="N33" s="76">
        <v>78.889909111054394</v>
      </c>
      <c r="O33" s="76"/>
      <c r="P33" s="76" t="s">
        <v>197</v>
      </c>
      <c r="Q33" s="76">
        <v>0</v>
      </c>
      <c r="R33" s="76">
        <v>562.363406174023</v>
      </c>
      <c r="S33" s="76">
        <v>22.904291184548928</v>
      </c>
      <c r="T33" s="76">
        <v>250.43062700757932</v>
      </c>
      <c r="U33" s="76">
        <v>250.43062700757932</v>
      </c>
      <c r="V33" s="76">
        <v>1573.1992173042713</v>
      </c>
      <c r="W33" s="76">
        <v>0</v>
      </c>
      <c r="X33" s="76">
        <v>487.96205731628231</v>
      </c>
      <c r="Y33" s="76">
        <v>54.661807355827683</v>
      </c>
      <c r="Z33" s="76">
        <v>3093.2561948532862</v>
      </c>
      <c r="AA33" s="76">
        <v>63787.590428563002</v>
      </c>
      <c r="AB33" s="76">
        <v>840.91132550024383</v>
      </c>
      <c r="AC33" s="76">
        <v>321.34699824915322</v>
      </c>
      <c r="AD33" s="76">
        <v>527.06720546196789</v>
      </c>
      <c r="AE33" s="76">
        <v>0</v>
      </c>
      <c r="AF33" s="76">
        <v>0</v>
      </c>
      <c r="AG33" s="76">
        <v>513.39464215835051</v>
      </c>
      <c r="AH33" s="76">
        <v>513.39464215835051</v>
      </c>
      <c r="AI33" s="76">
        <v>0</v>
      </c>
      <c r="AJ33" s="76">
        <v>204.13568823070531</v>
      </c>
      <c r="AK33" s="76">
        <v>30.786813348787923</v>
      </c>
      <c r="AL33" s="76">
        <v>2380.2925829147225</v>
      </c>
      <c r="AM33" s="76">
        <v>169.83603951555921</v>
      </c>
      <c r="AN33" s="76">
        <v>0</v>
      </c>
      <c r="AO33" s="76">
        <v>79.339442424575864</v>
      </c>
      <c r="AP33" s="76">
        <v>480.49105498467458</v>
      </c>
      <c r="AQ33" s="76">
        <v>0</v>
      </c>
      <c r="AR33" s="76">
        <v>9925.3737021939723</v>
      </c>
      <c r="AS33" s="76">
        <v>989.89713898731418</v>
      </c>
      <c r="AT33" s="76">
        <v>109.98854324502928</v>
      </c>
      <c r="AU33" s="76">
        <v>1099.8856822323437</v>
      </c>
      <c r="AV33" s="76">
        <v>0.1912325408803639</v>
      </c>
      <c r="AW33" s="76">
        <v>391.40557712801734</v>
      </c>
      <c r="AX33" s="76">
        <v>0.96357631860353166</v>
      </c>
      <c r="AY33" s="76">
        <v>1034.1390118629026</v>
      </c>
      <c r="AZ33" s="76">
        <v>0.87597834387287432</v>
      </c>
      <c r="BA33" s="76">
        <v>25.972761111558597</v>
      </c>
      <c r="BB33" s="76">
        <v>488.79598062024229</v>
      </c>
      <c r="BC33" s="76">
        <v>0.78838057390971161</v>
      </c>
      <c r="BD33" s="76">
        <v>0</v>
      </c>
      <c r="BE33" s="76">
        <v>84.711483046379996</v>
      </c>
      <c r="BF33" s="76">
        <v>8771.1239040635974</v>
      </c>
      <c r="BG33" s="76">
        <v>8760.0339860651802</v>
      </c>
      <c r="BH33" s="76">
        <v>11.089917998423696</v>
      </c>
      <c r="BI33" s="76">
        <v>0.98985581340669648</v>
      </c>
      <c r="BJ33" s="76">
        <v>0</v>
      </c>
      <c r="BK33" s="76">
        <v>214.61470893806296</v>
      </c>
      <c r="BL33" s="76">
        <v>8.2341991264328058</v>
      </c>
      <c r="BM33" s="76">
        <v>3238.4924924802076</v>
      </c>
      <c r="BN33" s="76">
        <v>13.139679389027256</v>
      </c>
      <c r="BO33" s="76">
        <v>16.643588104208007</v>
      </c>
      <c r="BP33" s="76">
        <v>4626.9178520213136</v>
      </c>
      <c r="BQ33" s="76">
        <v>126.89218323669017</v>
      </c>
      <c r="BR33" s="76">
        <v>2.9783273762232234</v>
      </c>
      <c r="BS33" s="76">
        <v>35.915122801724948</v>
      </c>
      <c r="BT33" s="76">
        <v>0</v>
      </c>
      <c r="BU33" s="76">
        <v>261.16061477142824</v>
      </c>
      <c r="BV33" s="76">
        <v>8.4717325241235262</v>
      </c>
      <c r="BW33" s="76">
        <v>0</v>
      </c>
      <c r="BX33" s="76">
        <v>0</v>
      </c>
      <c r="BY33" s="76">
        <v>165.49236751254503</v>
      </c>
      <c r="BZ33" s="76">
        <v>0</v>
      </c>
      <c r="CA33" s="76">
        <v>0</v>
      </c>
      <c r="CB33" s="76">
        <v>9041.7960800118926</v>
      </c>
      <c r="CC33" s="76">
        <v>58.642168757986411</v>
      </c>
      <c r="CD33" s="94"/>
      <c r="CE33" s="69">
        <f t="shared" si="0"/>
        <v>3.9116102510566193E-3</v>
      </c>
      <c r="CF33" s="69">
        <f t="shared" si="1"/>
        <v>6.4971060884509574E-3</v>
      </c>
      <c r="CG33" s="69">
        <f t="shared" si="2"/>
        <v>3.876889661024127E-3</v>
      </c>
      <c r="CH33" s="69">
        <f t="shared" si="3"/>
        <v>4.6364427547765565E-3</v>
      </c>
      <c r="CI33" s="69">
        <f t="shared" si="4"/>
        <v>4.6430627156939111E-3</v>
      </c>
      <c r="CJ33" s="69">
        <f t="shared" si="5"/>
        <v>2.4671085088691634E-3</v>
      </c>
      <c r="CK33" s="69">
        <f t="shared" si="6"/>
        <v>3.4926347272691421E-3</v>
      </c>
      <c r="CL33" s="69">
        <f t="shared" si="7"/>
        <v>7.4639450152210679E-3</v>
      </c>
      <c r="CM33" s="69">
        <f t="shared" si="8"/>
        <v>2.1862473071903605E-3</v>
      </c>
      <c r="CN33" s="69">
        <f t="shared" si="9"/>
        <v>5.9632997768735187E-3</v>
      </c>
      <c r="CO33" s="69">
        <f t="shared" si="10"/>
        <v>9.5052610647964383E-3</v>
      </c>
      <c r="CP33" s="69">
        <f t="shared" si="11"/>
        <v>4.7970679325543171E-3</v>
      </c>
      <c r="CQ33" s="69">
        <f t="shared" si="12"/>
        <v>5.6982359161886799E-3</v>
      </c>
    </row>
    <row r="34" spans="1:95">
      <c r="A34" s="76" t="s">
        <v>198</v>
      </c>
      <c r="B34" s="76">
        <v>67833.32286457697</v>
      </c>
      <c r="C34" s="76">
        <v>528.32494362075022</v>
      </c>
      <c r="D34" s="76">
        <v>1075.3826438101021</v>
      </c>
      <c r="E34" s="76">
        <v>8957.0877727363913</v>
      </c>
      <c r="F34" s="76">
        <v>8948.8715891363972</v>
      </c>
      <c r="G34" s="76">
        <v>218.28116421255987</v>
      </c>
      <c r="H34" s="76">
        <v>10357.457870508861</v>
      </c>
      <c r="I34" s="76">
        <v>272.5856361693904</v>
      </c>
      <c r="J34" s="76">
        <v>508.36291767347541</v>
      </c>
      <c r="K34" s="76">
        <v>579.28569068154991</v>
      </c>
      <c r="L34" s="76">
        <v>27.390779476540025</v>
      </c>
      <c r="M34" s="76">
        <v>74.927473113955529</v>
      </c>
      <c r="N34" s="76">
        <v>73.900477169750019</v>
      </c>
      <c r="O34" s="76"/>
      <c r="P34" s="76" t="s">
        <v>198</v>
      </c>
      <c r="Q34" s="76">
        <v>0</v>
      </c>
      <c r="R34" s="76">
        <v>653.06646372401224</v>
      </c>
      <c r="S34" s="76">
        <v>27.663321537375015</v>
      </c>
      <c r="T34" s="76">
        <v>274.94096614330573</v>
      </c>
      <c r="U34" s="76">
        <v>274.94096614330573</v>
      </c>
      <c r="V34" s="76">
        <v>1826.9391293777178</v>
      </c>
      <c r="W34" s="76">
        <v>0</v>
      </c>
      <c r="X34" s="76">
        <v>509.71232230225593</v>
      </c>
      <c r="Y34" s="76">
        <v>75.25196374761245</v>
      </c>
      <c r="Z34" s="76">
        <v>3592.1653107321108</v>
      </c>
      <c r="AA34" s="76">
        <v>68147.641082866248</v>
      </c>
      <c r="AB34" s="76">
        <v>976.54152102322985</v>
      </c>
      <c r="AC34" s="76">
        <v>373.17676147078998</v>
      </c>
      <c r="AD34" s="76">
        <v>612.07742250695082</v>
      </c>
      <c r="AE34" s="76">
        <v>0</v>
      </c>
      <c r="AF34" s="76">
        <v>0</v>
      </c>
      <c r="AG34" s="76">
        <v>583.14950188697048</v>
      </c>
      <c r="AH34" s="76">
        <v>583.14950188697048</v>
      </c>
      <c r="AI34" s="76">
        <v>0</v>
      </c>
      <c r="AJ34" s="76">
        <v>237.06064217538656</v>
      </c>
      <c r="AK34" s="76">
        <v>35.752393032772964</v>
      </c>
      <c r="AL34" s="76">
        <v>2764.2082886691787</v>
      </c>
      <c r="AM34" s="76">
        <v>197.22872838496446</v>
      </c>
      <c r="AN34" s="76">
        <v>0</v>
      </c>
      <c r="AO34" s="76">
        <v>74.480153578890764</v>
      </c>
      <c r="AP34" s="76">
        <v>532.25469684055622</v>
      </c>
      <c r="AQ34" s="76">
        <v>0</v>
      </c>
      <c r="AR34" s="76">
        <v>11422.745364727147</v>
      </c>
      <c r="AS34" s="76">
        <v>972.78713214945128</v>
      </c>
      <c r="AT34" s="76">
        <v>108.08749365476724</v>
      </c>
      <c r="AU34" s="76">
        <v>1080.8746258042188</v>
      </c>
      <c r="AV34" s="76">
        <v>0.22207626008009268</v>
      </c>
      <c r="AW34" s="76">
        <v>454.53514182156886</v>
      </c>
      <c r="AX34" s="76">
        <v>0.98997565237520535</v>
      </c>
      <c r="AY34" s="76">
        <v>1200.9345605707767</v>
      </c>
      <c r="AZ34" s="76">
        <v>0.89997775249811207</v>
      </c>
      <c r="BA34" s="76">
        <v>26.684342259406851</v>
      </c>
      <c r="BB34" s="76">
        <v>502.187599223973</v>
      </c>
      <c r="BC34" s="76">
        <v>0.80998012676576447</v>
      </c>
      <c r="BD34" s="76">
        <v>0</v>
      </c>
      <c r="BE34" s="76">
        <v>87.032345367262536</v>
      </c>
      <c r="BF34" s="76">
        <v>9008.2461488958816</v>
      </c>
      <c r="BG34" s="76">
        <v>9000.0348357430939</v>
      </c>
      <c r="BH34" s="76">
        <v>8.2113131527891277</v>
      </c>
      <c r="BI34" s="76">
        <v>1.0169748707264783</v>
      </c>
      <c r="BJ34" s="76">
        <v>0</v>
      </c>
      <c r="BK34" s="76">
        <v>220.49455180916794</v>
      </c>
      <c r="BL34" s="76">
        <v>8.4597914606171773</v>
      </c>
      <c r="BM34" s="76">
        <v>3327.218059094891</v>
      </c>
      <c r="BN34" s="76">
        <v>13.49966770394132</v>
      </c>
      <c r="BO34" s="76">
        <v>17.099580753319341</v>
      </c>
      <c r="BP34" s="76">
        <v>4753.6829672668728</v>
      </c>
      <c r="BQ34" s="76">
        <v>147.35857521357781</v>
      </c>
      <c r="BR34" s="76">
        <v>3.0599246939709106</v>
      </c>
      <c r="BS34" s="76">
        <v>36.899097707303369</v>
      </c>
      <c r="BT34" s="76">
        <v>0</v>
      </c>
      <c r="BU34" s="76">
        <v>219.11885748022732</v>
      </c>
      <c r="BV34" s="76">
        <v>9.8381331018070739</v>
      </c>
      <c r="BW34" s="76">
        <v>0</v>
      </c>
      <c r="BX34" s="76">
        <v>0</v>
      </c>
      <c r="BY34" s="76">
        <v>192.18447533696258</v>
      </c>
      <c r="BZ34" s="76">
        <v>0</v>
      </c>
      <c r="CA34" s="76">
        <v>0</v>
      </c>
      <c r="CB34" s="76">
        <v>10396.600668220926</v>
      </c>
      <c r="CC34" s="76">
        <v>68.100533890427528</v>
      </c>
      <c r="CD34" s="94"/>
      <c r="CE34" s="69">
        <f t="shared" si="0"/>
        <v>4.6336845228234719E-3</v>
      </c>
      <c r="CF34" s="69">
        <f t="shared" si="1"/>
        <v>7.4381368270715498E-3</v>
      </c>
      <c r="CG34" s="69">
        <f t="shared" si="2"/>
        <v>5.1070026336472313E-3</v>
      </c>
      <c r="CH34" s="69">
        <f t="shared" si="3"/>
        <v>5.7114965776271865E-3</v>
      </c>
      <c r="CI34" s="69">
        <f t="shared" si="4"/>
        <v>5.7172846986436833E-3</v>
      </c>
      <c r="CJ34" s="69">
        <f t="shared" si="5"/>
        <v>3.8376800430279471E-3</v>
      </c>
      <c r="CK34" s="69">
        <f t="shared" si="6"/>
        <v>3.7791896623126284E-3</v>
      </c>
      <c r="CL34" s="69">
        <f t="shared" si="7"/>
        <v>8.6406973126481271E-3</v>
      </c>
      <c r="CM34" s="69">
        <f t="shared" si="8"/>
        <v>2.6544119995141934E-3</v>
      </c>
      <c r="CN34" s="69">
        <f t="shared" si="9"/>
        <v>6.6699579630124569E-3</v>
      </c>
      <c r="CO34" s="69">
        <f t="shared" si="10"/>
        <v>9.9501389169453901E-3</v>
      </c>
      <c r="CP34" s="69">
        <f t="shared" si="11"/>
        <v>4.3307297066245776E-3</v>
      </c>
      <c r="CQ34" s="69">
        <f t="shared" si="12"/>
        <v>7.8440144277989402E-3</v>
      </c>
    </row>
    <row r="35" spans="1:95">
      <c r="A35" s="76" t="s">
        <v>199</v>
      </c>
      <c r="B35" s="76">
        <v>2142.4427194359987</v>
      </c>
      <c r="C35" s="76">
        <v>13.111800739560007</v>
      </c>
      <c r="D35" s="76">
        <v>42.353286714699998</v>
      </c>
      <c r="E35" s="76">
        <v>325.79078973930012</v>
      </c>
      <c r="F35" s="76">
        <v>323.99658112930001</v>
      </c>
      <c r="G35" s="76">
        <v>9.6907960886199884</v>
      </c>
      <c r="H35" s="76">
        <v>343.09414644579982</v>
      </c>
      <c r="I35" s="76">
        <v>6.3849894503399964</v>
      </c>
      <c r="J35" s="76">
        <v>17.875461676958988</v>
      </c>
      <c r="K35" s="76">
        <v>12.528309749340002</v>
      </c>
      <c r="L35" s="76">
        <v>0.51540586862450022</v>
      </c>
      <c r="M35" s="76">
        <v>1.2296624445813511</v>
      </c>
      <c r="N35" s="76">
        <v>2.2781016803650007</v>
      </c>
      <c r="O35" s="76"/>
      <c r="P35" s="76" t="s">
        <v>199</v>
      </c>
      <c r="Q35" s="76">
        <v>0</v>
      </c>
      <c r="R35" s="76">
        <v>22.204187960604717</v>
      </c>
      <c r="S35" s="76">
        <v>0.51923410121658564</v>
      </c>
      <c r="T35" s="76">
        <v>6.4177596519225579</v>
      </c>
      <c r="U35" s="76">
        <v>6.4177596519225579</v>
      </c>
      <c r="V35" s="76">
        <v>62.11572668349347</v>
      </c>
      <c r="W35" s="76">
        <v>0</v>
      </c>
      <c r="X35" s="76">
        <v>17.892748587011919</v>
      </c>
      <c r="Y35" s="76">
        <v>1.2342921302405965</v>
      </c>
      <c r="Z35" s="76">
        <v>122.13319516422915</v>
      </c>
      <c r="AA35" s="76">
        <v>2146.7120413983912</v>
      </c>
      <c r="AB35" s="76">
        <v>33.202312979096213</v>
      </c>
      <c r="AC35" s="76">
        <v>12.687969097943091</v>
      </c>
      <c r="AD35" s="76">
        <v>20.810570980736777</v>
      </c>
      <c r="AE35" s="76">
        <v>0</v>
      </c>
      <c r="AF35" s="76">
        <v>0</v>
      </c>
      <c r="AG35" s="76">
        <v>12.582019037085713</v>
      </c>
      <c r="AH35" s="76">
        <v>12.582019037085713</v>
      </c>
      <c r="AI35" s="76">
        <v>0</v>
      </c>
      <c r="AJ35" s="76">
        <v>8.0600358663799589</v>
      </c>
      <c r="AK35" s="76">
        <v>1.215578386906297</v>
      </c>
      <c r="AL35" s="76">
        <v>93.982775027685037</v>
      </c>
      <c r="AM35" s="76">
        <v>6.7057538938613384</v>
      </c>
      <c r="AN35" s="76">
        <v>0</v>
      </c>
      <c r="AO35" s="76">
        <v>2.2859225131731362</v>
      </c>
      <c r="AP35" s="76">
        <v>13.166415873719263</v>
      </c>
      <c r="AQ35" s="76">
        <v>0</v>
      </c>
      <c r="AR35" s="76">
        <v>378.51023014048945</v>
      </c>
      <c r="AS35" s="76">
        <v>38.180071358984087</v>
      </c>
      <c r="AT35" s="76">
        <v>4.2422307192469004</v>
      </c>
      <c r="AU35" s="76">
        <v>42.422302078231006</v>
      </c>
      <c r="AV35" s="76">
        <v>7.5505675674455586E-3</v>
      </c>
      <c r="AW35" s="76">
        <v>15.454149581981618</v>
      </c>
      <c r="AX35" s="76">
        <v>3.5715327546200618E-2</v>
      </c>
      <c r="AY35" s="76">
        <v>40.831640706122791</v>
      </c>
      <c r="AZ35" s="76">
        <v>3.2468461791145153E-2</v>
      </c>
      <c r="BA35" s="76">
        <v>0.96269045916764473</v>
      </c>
      <c r="BB35" s="76">
        <v>18.11741271670056</v>
      </c>
      <c r="BC35" s="76">
        <v>2.9221638805756265E-2</v>
      </c>
      <c r="BD35" s="76">
        <v>0</v>
      </c>
      <c r="BE35" s="76">
        <v>3.1398637584395694</v>
      </c>
      <c r="BF35" s="76">
        <v>326.48750503447144</v>
      </c>
      <c r="BG35" s="76">
        <v>324.69402714177369</v>
      </c>
      <c r="BH35" s="76">
        <v>1.7934778926977417</v>
      </c>
      <c r="BI35" s="76">
        <v>3.668938551673584E-2</v>
      </c>
      <c r="BJ35" s="76">
        <v>0</v>
      </c>
      <c r="BK35" s="76">
        <v>7.9547768915932302</v>
      </c>
      <c r="BL35" s="76">
        <v>0.30520375513263548</v>
      </c>
      <c r="BM35" s="76">
        <v>120.03598833865199</v>
      </c>
      <c r="BN35" s="76">
        <v>0.48702699857250731</v>
      </c>
      <c r="BO35" s="76">
        <v>0.61690097400199528</v>
      </c>
      <c r="BP35" s="76">
        <v>171.49846786818574</v>
      </c>
      <c r="BQ35" s="76">
        <v>5.0101732945273998</v>
      </c>
      <c r="BR35" s="76">
        <v>0.11039282713007821</v>
      </c>
      <c r="BS35" s="76">
        <v>1.331207740538038</v>
      </c>
      <c r="BT35" s="76">
        <v>0</v>
      </c>
      <c r="BU35" s="76">
        <v>9.7015244137414136</v>
      </c>
      <c r="BV35" s="76">
        <v>0.33449507260933603</v>
      </c>
      <c r="BW35" s="76">
        <v>0</v>
      </c>
      <c r="BX35" s="76">
        <v>0</v>
      </c>
      <c r="BY35" s="76">
        <v>6.5342510955909772</v>
      </c>
      <c r="BZ35" s="76">
        <v>0</v>
      </c>
      <c r="CA35" s="76">
        <v>0</v>
      </c>
      <c r="CB35" s="76">
        <v>343.62435060103513</v>
      </c>
      <c r="CC35" s="76">
        <v>2.3154104434820844</v>
      </c>
      <c r="CD35" s="94"/>
      <c r="CE35" s="69">
        <f t="shared" ref="CE35:CE51" si="13">+(AA35-B35)/B35</f>
        <v>1.9927356393996858E-3</v>
      </c>
      <c r="CF35" s="69">
        <f t="shared" ref="CF35:CF51" si="14">+(AP35-C35)/C35</f>
        <v>4.1653419880364161E-3</v>
      </c>
      <c r="CG35" s="69">
        <f t="shared" ref="CG35:CG51" si="15">+(AU35-D35)/D35</f>
        <v>1.6295161222294077E-3</v>
      </c>
      <c r="CH35" s="69">
        <f t="shared" ref="CH35:CH51" si="16">+(BF35-E35)/E35</f>
        <v>2.1385358859556222E-3</v>
      </c>
      <c r="CI35" s="69">
        <f t="shared" ref="CI35:CI51" si="17">+(BG35-F35)/F35</f>
        <v>2.1526338643534666E-3</v>
      </c>
      <c r="CJ35" s="69">
        <f t="shared" ref="CJ35:CJ51" si="18">+(BU35-G35)/G35</f>
        <v>1.1070633437456783E-3</v>
      </c>
      <c r="CK35" s="69">
        <f t="shared" ref="CK35:CK51" si="19">+(CB35-H35)/H35</f>
        <v>1.545360539454931E-3</v>
      </c>
      <c r="CL35" s="69">
        <f t="shared" ref="CL35:CL51" si="20">+(U35-I35)/I35</f>
        <v>5.1323814764982116E-3</v>
      </c>
      <c r="CM35" s="69">
        <f t="shared" ref="CM35:CM51" si="21">+(X35-J35)/J35</f>
        <v>9.6707488541196852E-4</v>
      </c>
      <c r="CN35" s="69">
        <f t="shared" ref="CN35:CN51" si="22">+(AH35-K35)/K35</f>
        <v>4.2870338314025718E-3</v>
      </c>
      <c r="CO35" s="69">
        <f t="shared" ref="CO35:CO51" si="23">+(S35-L35)/L35</f>
        <v>7.4276076877085161E-3</v>
      </c>
      <c r="CP35" s="69">
        <f t="shared" ref="CP35:CP51" si="24">+(Y35-M35)/M35</f>
        <v>3.7650053310537513E-3</v>
      </c>
      <c r="CQ35" s="69">
        <f t="shared" ref="CQ35:CQ51" si="25">+(AO35-N35)/N35</f>
        <v>3.4330481714417759E-3</v>
      </c>
    </row>
    <row r="36" spans="1:95">
      <c r="A36" s="76" t="s">
        <v>200</v>
      </c>
      <c r="B36" s="76">
        <v>86689.99920507404</v>
      </c>
      <c r="C36" s="76">
        <v>677.17996482879869</v>
      </c>
      <c r="D36" s="76">
        <v>1516.241577352102</v>
      </c>
      <c r="E36" s="76">
        <v>11735.556156605997</v>
      </c>
      <c r="F36" s="76">
        <v>11715.381762606001</v>
      </c>
      <c r="G36" s="76">
        <v>320.73482235005025</v>
      </c>
      <c r="H36" s="76">
        <v>11864.339695915096</v>
      </c>
      <c r="I36" s="76">
        <v>369.74436000177002</v>
      </c>
      <c r="J36" s="76">
        <v>633.14518635574393</v>
      </c>
      <c r="K36" s="76">
        <v>762.5738480822738</v>
      </c>
      <c r="L36" s="76">
        <v>34.551601182725044</v>
      </c>
      <c r="M36" s="76">
        <v>79.007835979416882</v>
      </c>
      <c r="N36" s="76">
        <v>104.89026801966989</v>
      </c>
      <c r="O36" s="76"/>
      <c r="P36" s="76" t="s">
        <v>200</v>
      </c>
      <c r="Q36" s="76">
        <v>0</v>
      </c>
      <c r="R36" s="76">
        <v>732.02123626876607</v>
      </c>
      <c r="S36" s="76">
        <v>34.917721500228986</v>
      </c>
      <c r="T36" s="76">
        <v>372.89522356729782</v>
      </c>
      <c r="U36" s="76">
        <v>372.89522356729782</v>
      </c>
      <c r="V36" s="76">
        <v>2047.8131768147953</v>
      </c>
      <c r="W36" s="76">
        <v>0</v>
      </c>
      <c r="X36" s="76">
        <v>634.98564439160145</v>
      </c>
      <c r="Y36" s="76">
        <v>79.453493606939276</v>
      </c>
      <c r="Z36" s="76">
        <v>4026.4515932943013</v>
      </c>
      <c r="AA36" s="76">
        <v>87114.241138378566</v>
      </c>
      <c r="AB36" s="76">
        <v>1094.6035818375603</v>
      </c>
      <c r="AC36" s="76">
        <v>418.29323341276216</v>
      </c>
      <c r="AD36" s="76">
        <v>686.07643995981584</v>
      </c>
      <c r="AE36" s="76">
        <v>0</v>
      </c>
      <c r="AF36" s="76">
        <v>0</v>
      </c>
      <c r="AG36" s="76">
        <v>767.74802724495612</v>
      </c>
      <c r="AH36" s="76">
        <v>767.74802724495612</v>
      </c>
      <c r="AI36" s="76">
        <v>0</v>
      </c>
      <c r="AJ36" s="76">
        <v>265.72080898404187</v>
      </c>
      <c r="AK36" s="76">
        <v>40.074799557400929</v>
      </c>
      <c r="AL36" s="76">
        <v>3098.3962424742417</v>
      </c>
      <c r="AM36" s="76">
        <v>221.07331528670105</v>
      </c>
      <c r="AN36" s="76">
        <v>0</v>
      </c>
      <c r="AO36" s="76">
        <v>105.66231914529531</v>
      </c>
      <c r="AP36" s="76">
        <v>682.4611582456721</v>
      </c>
      <c r="AQ36" s="76">
        <v>0</v>
      </c>
      <c r="AR36" s="76">
        <v>13068.367182030121</v>
      </c>
      <c r="AS36" s="76">
        <v>1371.1842845937711</v>
      </c>
      <c r="AT36" s="76">
        <v>152.35381021004531</v>
      </c>
      <c r="AU36" s="76">
        <v>1523.5380948038166</v>
      </c>
      <c r="AV36" s="76">
        <v>0.24892490947978294</v>
      </c>
      <c r="AW36" s="76">
        <v>509.48761814465081</v>
      </c>
      <c r="AX36" s="76">
        <v>1.2962350964356779</v>
      </c>
      <c r="AY36" s="76">
        <v>1346.1253712171472</v>
      </c>
      <c r="AZ36" s="76">
        <v>1.1783955611369237</v>
      </c>
      <c r="BA36" s="76">
        <v>34.939437968771536</v>
      </c>
      <c r="BB36" s="76">
        <v>657.54480832465231</v>
      </c>
      <c r="BC36" s="76">
        <v>1.0605567044318414</v>
      </c>
      <c r="BD36" s="76">
        <v>0</v>
      </c>
      <c r="BE36" s="76">
        <v>113.95675056620205</v>
      </c>
      <c r="BF36" s="76">
        <v>11804.456441742685</v>
      </c>
      <c r="BG36" s="76">
        <v>11784.294080742678</v>
      </c>
      <c r="BH36" s="76">
        <v>20.162361000005504</v>
      </c>
      <c r="BI36" s="76">
        <v>1.3315868139905314</v>
      </c>
      <c r="BJ36" s="76">
        <v>0</v>
      </c>
      <c r="BK36" s="76">
        <v>288.70695965982685</v>
      </c>
      <c r="BL36" s="76">
        <v>11.076920233028547</v>
      </c>
      <c r="BM36" s="76">
        <v>4356.5297039743846</v>
      </c>
      <c r="BN36" s="76">
        <v>17.675936551309817</v>
      </c>
      <c r="BO36" s="76">
        <v>22.389523532024892</v>
      </c>
      <c r="BP36" s="76">
        <v>6224.2864888859494</v>
      </c>
      <c r="BQ36" s="76">
        <v>165.1739314065519</v>
      </c>
      <c r="BR36" s="76">
        <v>4.0065456836257232</v>
      </c>
      <c r="BS36" s="76">
        <v>48.314231186913339</v>
      </c>
      <c r="BT36" s="76">
        <v>0</v>
      </c>
      <c r="BU36" s="76">
        <v>321.84738054884076</v>
      </c>
      <c r="BV36" s="76">
        <v>11.027539146472304</v>
      </c>
      <c r="BW36" s="76">
        <v>0</v>
      </c>
      <c r="BX36" s="76">
        <v>0</v>
      </c>
      <c r="BY36" s="76">
        <v>215.41925864740446</v>
      </c>
      <c r="BZ36" s="76">
        <v>0</v>
      </c>
      <c r="CA36" s="76">
        <v>0</v>
      </c>
      <c r="CB36" s="76">
        <v>11918.171393089609</v>
      </c>
      <c r="CC36" s="76">
        <v>76.333766646097601</v>
      </c>
      <c r="CD36" s="94"/>
      <c r="CE36" s="69">
        <f t="shared" si="13"/>
        <v>4.8937817187071127E-3</v>
      </c>
      <c r="CF36" s="69">
        <f t="shared" si="14"/>
        <v>7.7988034070213116E-3</v>
      </c>
      <c r="CG36" s="69">
        <f t="shared" si="15"/>
        <v>4.81223939555658E-3</v>
      </c>
      <c r="CH36" s="69">
        <f t="shared" si="16"/>
        <v>5.8710711462876342E-3</v>
      </c>
      <c r="CI36" s="69">
        <f t="shared" si="17"/>
        <v>5.8822084958969874E-3</v>
      </c>
      <c r="CJ36" s="69">
        <f t="shared" si="18"/>
        <v>3.468778945294136E-3</v>
      </c>
      <c r="CK36" s="69">
        <f t="shared" si="19"/>
        <v>4.5372687021973728E-3</v>
      </c>
      <c r="CL36" s="69">
        <f t="shared" si="20"/>
        <v>8.5217353025012106E-3</v>
      </c>
      <c r="CM36" s="69">
        <f t="shared" si="21"/>
        <v>2.9068499224495863E-3</v>
      </c>
      <c r="CN36" s="69">
        <f t="shared" si="22"/>
        <v>6.7851515963921194E-3</v>
      </c>
      <c r="CO36" s="69">
        <f t="shared" si="23"/>
        <v>1.0596334322329265E-2</v>
      </c>
      <c r="CP36" s="69">
        <f t="shared" si="24"/>
        <v>5.6406762949246765E-3</v>
      </c>
      <c r="CQ36" s="69">
        <f t="shared" si="25"/>
        <v>7.3605601377683839E-3</v>
      </c>
    </row>
    <row r="37" spans="1:95">
      <c r="A37" s="76" t="s">
        <v>201</v>
      </c>
      <c r="B37" s="76">
        <v>25004.580948703009</v>
      </c>
      <c r="C37" s="76">
        <v>204.79635006935018</v>
      </c>
      <c r="D37" s="76">
        <v>395.3891223083001</v>
      </c>
      <c r="E37" s="76">
        <v>3388.475643528599</v>
      </c>
      <c r="F37" s="76">
        <v>3385.7807206286006</v>
      </c>
      <c r="G37" s="76">
        <v>80.816916775140044</v>
      </c>
      <c r="H37" s="76">
        <v>3754.6555267398985</v>
      </c>
      <c r="I37" s="76">
        <v>107.75599078195492</v>
      </c>
      <c r="J37" s="76">
        <v>180.97771983584036</v>
      </c>
      <c r="K37" s="76">
        <v>219.39437341134976</v>
      </c>
      <c r="L37" s="76">
        <v>11.053424057867009</v>
      </c>
      <c r="M37" s="76">
        <v>27.001556814864244</v>
      </c>
      <c r="N37" s="76">
        <v>28.629816808999976</v>
      </c>
      <c r="O37" s="76"/>
      <c r="P37" s="76" t="s">
        <v>201</v>
      </c>
      <c r="Q37" s="76">
        <v>0</v>
      </c>
      <c r="R37" s="76">
        <v>235.91811374826989</v>
      </c>
      <c r="S37" s="76">
        <v>11.19203797980474</v>
      </c>
      <c r="T37" s="76">
        <v>108.96070952136837</v>
      </c>
      <c r="U37" s="76">
        <v>108.96070952136837</v>
      </c>
      <c r="V37" s="76">
        <v>659.97596618599857</v>
      </c>
      <c r="W37" s="76">
        <v>0</v>
      </c>
      <c r="X37" s="76">
        <v>181.73778853992712</v>
      </c>
      <c r="Y37" s="76">
        <v>27.17678463332993</v>
      </c>
      <c r="Z37" s="76">
        <v>1297.6583406200632</v>
      </c>
      <c r="AA37" s="76">
        <v>25171.310119766098</v>
      </c>
      <c r="AB37" s="76">
        <v>352.77247603235156</v>
      </c>
      <c r="AC37" s="76">
        <v>134.80894159908559</v>
      </c>
      <c r="AD37" s="76">
        <v>221.11105910828419</v>
      </c>
      <c r="AE37" s="76">
        <v>0</v>
      </c>
      <c r="AF37" s="76">
        <v>0</v>
      </c>
      <c r="AG37" s="76">
        <v>221.4042918231913</v>
      </c>
      <c r="AH37" s="76">
        <v>221.4042918231913</v>
      </c>
      <c r="AI37" s="76">
        <v>0</v>
      </c>
      <c r="AJ37" s="76">
        <v>85.63738070488813</v>
      </c>
      <c r="AK37" s="76">
        <v>12.915440435414125</v>
      </c>
      <c r="AL37" s="76">
        <v>998.56126654031448</v>
      </c>
      <c r="AM37" s="76">
        <v>71.248259549683922</v>
      </c>
      <c r="AN37" s="76">
        <v>0</v>
      </c>
      <c r="AO37" s="76">
        <v>28.927855918914648</v>
      </c>
      <c r="AP37" s="76">
        <v>206.82043308266785</v>
      </c>
      <c r="AQ37" s="76">
        <v>0</v>
      </c>
      <c r="AR37" s="76">
        <v>4146.4296534885389</v>
      </c>
      <c r="AS37" s="76">
        <v>358.46898097080538</v>
      </c>
      <c r="AT37" s="76">
        <v>39.829885133903232</v>
      </c>
      <c r="AU37" s="76">
        <v>398.29886610470851</v>
      </c>
      <c r="AV37" s="76">
        <v>8.0224350220743285E-2</v>
      </c>
      <c r="AW37" s="76">
        <v>164.19937229157227</v>
      </c>
      <c r="AX37" s="76">
        <v>0.37534965745685817</v>
      </c>
      <c r="AY37" s="76">
        <v>433.83375569813359</v>
      </c>
      <c r="AZ37" s="76">
        <v>0.34122701356393681</v>
      </c>
      <c r="BA37" s="76">
        <v>10.117378106560402</v>
      </c>
      <c r="BB37" s="76">
        <v>190.40462116106414</v>
      </c>
      <c r="BC37" s="76">
        <v>0.30710435456935453</v>
      </c>
      <c r="BD37" s="76">
        <v>0</v>
      </c>
      <c r="BE37" s="76">
        <v>32.998353300594701</v>
      </c>
      <c r="BF37" s="76">
        <v>3415.0611386632277</v>
      </c>
      <c r="BG37" s="76">
        <v>3412.3666356821373</v>
      </c>
      <c r="BH37" s="76">
        <v>2.6945029810898555</v>
      </c>
      <c r="BI37" s="76">
        <v>0.38558650209163525</v>
      </c>
      <c r="BJ37" s="76">
        <v>0</v>
      </c>
      <c r="BK37" s="76">
        <v>83.60059985669956</v>
      </c>
      <c r="BL37" s="76">
        <v>3.2075333288138577</v>
      </c>
      <c r="BM37" s="76">
        <v>1261.5159623340332</v>
      </c>
      <c r="BN37" s="76">
        <v>5.1184028614891099</v>
      </c>
      <c r="BO37" s="76">
        <v>6.4833121313734248</v>
      </c>
      <c r="BP37" s="76">
        <v>1802.3607299393175</v>
      </c>
      <c r="BQ37" s="76">
        <v>53.232797679601845</v>
      </c>
      <c r="BR37" s="76">
        <v>1.1601714462871411</v>
      </c>
      <c r="BS37" s="76">
        <v>13.990303688222372</v>
      </c>
      <c r="BT37" s="76">
        <v>0</v>
      </c>
      <c r="BU37" s="76">
        <v>81.263834956706688</v>
      </c>
      <c r="BV37" s="76">
        <v>3.5539917105546013</v>
      </c>
      <c r="BW37" s="76">
        <v>0</v>
      </c>
      <c r="BX37" s="76">
        <v>0</v>
      </c>
      <c r="BY37" s="76">
        <v>69.426028297869792</v>
      </c>
      <c r="BZ37" s="76">
        <v>0</v>
      </c>
      <c r="CA37" s="76">
        <v>0</v>
      </c>
      <c r="CB37" s="76">
        <v>3775.7498836069817</v>
      </c>
      <c r="CC37" s="76">
        <v>24.601093599203743</v>
      </c>
      <c r="CD37" s="94"/>
      <c r="CE37" s="69">
        <f t="shared" si="13"/>
        <v>6.6679450219595511E-3</v>
      </c>
      <c r="CF37" s="69">
        <f t="shared" si="14"/>
        <v>9.8833939795911849E-3</v>
      </c>
      <c r="CG37" s="69">
        <f t="shared" si="15"/>
        <v>7.3591903070605149E-3</v>
      </c>
      <c r="CH37" s="69">
        <f t="shared" si="16"/>
        <v>7.8458569372934286E-3</v>
      </c>
      <c r="CI37" s="69">
        <f t="shared" si="17"/>
        <v>7.8522258962478511E-3</v>
      </c>
      <c r="CJ37" s="69">
        <f t="shared" si="18"/>
        <v>5.5300078176716621E-3</v>
      </c>
      <c r="CK37" s="69">
        <f t="shared" si="19"/>
        <v>5.6181869992742231E-3</v>
      </c>
      <c r="CL37" s="69">
        <f t="shared" si="20"/>
        <v>1.1180062757264315E-2</v>
      </c>
      <c r="CM37" s="69">
        <f t="shared" si="21"/>
        <v>4.1997915808432047E-3</v>
      </c>
      <c r="CN37" s="69">
        <f t="shared" si="22"/>
        <v>9.1612122069925517E-3</v>
      </c>
      <c r="CO37" s="69">
        <f t="shared" si="23"/>
        <v>1.2540360454105242E-2</v>
      </c>
      <c r="CP37" s="69">
        <f t="shared" si="24"/>
        <v>6.4895450165015573E-3</v>
      </c>
      <c r="CQ37" s="69">
        <f t="shared" si="25"/>
        <v>1.041009489872047E-2</v>
      </c>
    </row>
    <row r="38" spans="1:95">
      <c r="A38" s="76" t="s">
        <v>202</v>
      </c>
      <c r="B38" s="76">
        <v>60217.751846966021</v>
      </c>
      <c r="C38" s="76">
        <v>494.13505631449999</v>
      </c>
      <c r="D38" s="76">
        <v>925.97468244300103</v>
      </c>
      <c r="E38" s="76">
        <v>9406.9235828589972</v>
      </c>
      <c r="F38" s="76">
        <v>9405.8075431489942</v>
      </c>
      <c r="G38" s="76">
        <v>207.68263330130003</v>
      </c>
      <c r="H38" s="76">
        <v>10147.803930848009</v>
      </c>
      <c r="I38" s="76">
        <v>245.28962733080991</v>
      </c>
      <c r="J38" s="76">
        <v>516.26972939622965</v>
      </c>
      <c r="K38" s="76">
        <v>491.95178186829997</v>
      </c>
      <c r="L38" s="76">
        <v>24.661686951220023</v>
      </c>
      <c r="M38" s="76">
        <v>74.837047954050533</v>
      </c>
      <c r="N38" s="76">
        <v>65.74512312751007</v>
      </c>
      <c r="O38" s="76"/>
      <c r="P38" s="76" t="s">
        <v>202</v>
      </c>
      <c r="Q38" s="76">
        <v>0</v>
      </c>
      <c r="R38" s="76">
        <v>645.91837797398148</v>
      </c>
      <c r="S38" s="76">
        <v>24.890265716150346</v>
      </c>
      <c r="T38" s="76">
        <v>247.27668971350909</v>
      </c>
      <c r="U38" s="76">
        <v>247.27668971350909</v>
      </c>
      <c r="V38" s="76">
        <v>1806.9425022976902</v>
      </c>
      <c r="W38" s="76">
        <v>0</v>
      </c>
      <c r="X38" s="76">
        <v>517.52438385567882</v>
      </c>
      <c r="Y38" s="76">
        <v>75.126066741739621</v>
      </c>
      <c r="Z38" s="76">
        <v>3552.8469168251572</v>
      </c>
      <c r="AA38" s="76">
        <v>60493.206819601313</v>
      </c>
      <c r="AB38" s="76">
        <v>965.85252695026179</v>
      </c>
      <c r="AC38" s="76">
        <v>369.09218906100324</v>
      </c>
      <c r="AD38" s="76">
        <v>605.37780942558538</v>
      </c>
      <c r="AE38" s="76">
        <v>0</v>
      </c>
      <c r="AF38" s="76">
        <v>0</v>
      </c>
      <c r="AG38" s="76">
        <v>495.27078646136891</v>
      </c>
      <c r="AH38" s="76">
        <v>495.27078646136891</v>
      </c>
      <c r="AI38" s="76">
        <v>0</v>
      </c>
      <c r="AJ38" s="76">
        <v>234.46579196857422</v>
      </c>
      <c r="AK38" s="76">
        <v>35.361052246760309</v>
      </c>
      <c r="AL38" s="76">
        <v>2733.9527384624221</v>
      </c>
      <c r="AM38" s="76">
        <v>195.06986862589659</v>
      </c>
      <c r="AN38" s="76">
        <v>0</v>
      </c>
      <c r="AO38" s="76">
        <v>66.237009318324894</v>
      </c>
      <c r="AP38" s="76">
        <v>497.4737524095969</v>
      </c>
      <c r="AQ38" s="76">
        <v>0</v>
      </c>
      <c r="AR38" s="76">
        <v>11197.293172285696</v>
      </c>
      <c r="AS38" s="76">
        <v>837.70615916202303</v>
      </c>
      <c r="AT38" s="76">
        <v>93.078489900957365</v>
      </c>
      <c r="AU38" s="76">
        <v>930.78464906298063</v>
      </c>
      <c r="AV38" s="76">
        <v>0.21964542496965245</v>
      </c>
      <c r="AW38" s="76">
        <v>449.55994357558814</v>
      </c>
      <c r="AX38" s="76">
        <v>1.0394399024454763</v>
      </c>
      <c r="AY38" s="76">
        <v>1187.7895358423243</v>
      </c>
      <c r="AZ38" s="76">
        <v>0.94494555873388553</v>
      </c>
      <c r="BA38" s="76">
        <v>28.017636439976414</v>
      </c>
      <c r="BB38" s="76">
        <v>527.27957226695753</v>
      </c>
      <c r="BC38" s="76">
        <v>0.85045101848024351</v>
      </c>
      <c r="BD38" s="76">
        <v>0</v>
      </c>
      <c r="BE38" s="76">
        <v>91.380954603526291</v>
      </c>
      <c r="BF38" s="76">
        <v>9450.8394899436353</v>
      </c>
      <c r="BG38" s="76">
        <v>9449.7235150509496</v>
      </c>
      <c r="BH38" s="76">
        <v>1.1159748926796629</v>
      </c>
      <c r="BI38" s="76">
        <v>1.0677881131191542</v>
      </c>
      <c r="BJ38" s="76">
        <v>0</v>
      </c>
      <c r="BK38" s="76">
        <v>231.51164576685017</v>
      </c>
      <c r="BL38" s="76">
        <v>8.8824898619355519</v>
      </c>
      <c r="BM38" s="76">
        <v>3493.4632265193959</v>
      </c>
      <c r="BN38" s="76">
        <v>14.174178715146301</v>
      </c>
      <c r="BO38" s="76">
        <v>17.953964197049114</v>
      </c>
      <c r="BP38" s="76">
        <v>4991.2016380451605</v>
      </c>
      <c r="BQ38" s="76">
        <v>145.74569266140509</v>
      </c>
      <c r="BR38" s="76">
        <v>3.2128139598869039</v>
      </c>
      <c r="BS38" s="76">
        <v>38.7427700822875</v>
      </c>
      <c r="BT38" s="76">
        <v>0</v>
      </c>
      <c r="BU38" s="76">
        <v>208.42086810165515</v>
      </c>
      <c r="BV38" s="76">
        <v>9.7304470672790302</v>
      </c>
      <c r="BW38" s="76">
        <v>0</v>
      </c>
      <c r="BX38" s="76">
        <v>0</v>
      </c>
      <c r="BY38" s="76">
        <v>190.08093078801261</v>
      </c>
      <c r="BZ38" s="76">
        <v>0</v>
      </c>
      <c r="CA38" s="76">
        <v>0</v>
      </c>
      <c r="CB38" s="76">
        <v>10182.617926442788</v>
      </c>
      <c r="CC38" s="76">
        <v>67.355143285614062</v>
      </c>
      <c r="CD38" s="94"/>
      <c r="CE38" s="69">
        <f t="shared" si="13"/>
        <v>4.5743151178296746E-3</v>
      </c>
      <c r="CF38" s="69">
        <f t="shared" si="14"/>
        <v>6.7566468973048162E-3</v>
      </c>
      <c r="CG38" s="69">
        <f t="shared" si="15"/>
        <v>5.194490423096082E-3</v>
      </c>
      <c r="CH38" s="69">
        <f t="shared" si="16"/>
        <v>4.6684664436586146E-3</v>
      </c>
      <c r="CI38" s="69">
        <f t="shared" si="17"/>
        <v>4.6690272685775795E-3</v>
      </c>
      <c r="CJ38" s="69">
        <f t="shared" si="18"/>
        <v>3.5546294296264331E-3</v>
      </c>
      <c r="CK38" s="69">
        <f t="shared" si="19"/>
        <v>3.430692574671157E-3</v>
      </c>
      <c r="CL38" s="69">
        <f t="shared" si="20"/>
        <v>8.1008822277646771E-3</v>
      </c>
      <c r="CM38" s="69">
        <f t="shared" si="21"/>
        <v>2.4302305326257879E-3</v>
      </c>
      <c r="CN38" s="69">
        <f t="shared" si="22"/>
        <v>6.7466054914249044E-3</v>
      </c>
      <c r="CO38" s="69">
        <f t="shared" si="23"/>
        <v>9.2685778301558764E-3</v>
      </c>
      <c r="CP38" s="69">
        <f t="shared" si="24"/>
        <v>3.8619747249589989E-3</v>
      </c>
      <c r="CQ38" s="69">
        <f t="shared" si="25"/>
        <v>7.4817137365585365E-3</v>
      </c>
    </row>
    <row r="39" spans="1:95">
      <c r="A39" s="76" t="s">
        <v>331</v>
      </c>
      <c r="B39" s="76">
        <v>99150.766137565515</v>
      </c>
      <c r="C39" s="76">
        <v>760.4333962989283</v>
      </c>
      <c r="D39" s="76">
        <v>1644.6473568122985</v>
      </c>
      <c r="E39" s="76">
        <v>13473.37433154889</v>
      </c>
      <c r="F39" s="76">
        <v>13457.87361774889</v>
      </c>
      <c r="G39" s="76">
        <v>384.61878866353044</v>
      </c>
      <c r="H39" s="76">
        <v>13902.897319609687</v>
      </c>
      <c r="I39" s="76">
        <v>403.27135864174841</v>
      </c>
      <c r="J39" s="76">
        <v>746.38123894085652</v>
      </c>
      <c r="K39" s="76">
        <v>828.28395412529119</v>
      </c>
      <c r="L39" s="76">
        <v>37.465768774496873</v>
      </c>
      <c r="M39" s="76">
        <v>89.331583636592057</v>
      </c>
      <c r="N39" s="76">
        <v>116.50754218547003</v>
      </c>
      <c r="O39" s="76"/>
      <c r="P39" s="76" t="s">
        <v>331</v>
      </c>
      <c r="Q39" s="76">
        <v>0</v>
      </c>
      <c r="R39" s="76">
        <v>864.35631818628644</v>
      </c>
      <c r="S39" s="76">
        <v>37.836004644616011</v>
      </c>
      <c r="T39" s="76">
        <v>406.45409852001711</v>
      </c>
      <c r="U39" s="76">
        <v>406.45409852001711</v>
      </c>
      <c r="V39" s="76">
        <v>2418.0182654557775</v>
      </c>
      <c r="W39" s="76">
        <v>0</v>
      </c>
      <c r="X39" s="76">
        <v>748.19718623893027</v>
      </c>
      <c r="Y39" s="76">
        <v>89.777042899398324</v>
      </c>
      <c r="Z39" s="76">
        <v>4754.3563837026477</v>
      </c>
      <c r="AA39" s="76">
        <v>99576.241713802548</v>
      </c>
      <c r="AB39" s="76">
        <v>1292.4868291384589</v>
      </c>
      <c r="AC39" s="76">
        <v>493.91260854376623</v>
      </c>
      <c r="AD39" s="76">
        <v>810.10594130722336</v>
      </c>
      <c r="AE39" s="76">
        <v>0</v>
      </c>
      <c r="AF39" s="76">
        <v>0</v>
      </c>
      <c r="AG39" s="76">
        <v>833.49677460873068</v>
      </c>
      <c r="AH39" s="76">
        <v>833.49677460873068</v>
      </c>
      <c r="AI39" s="76">
        <v>0</v>
      </c>
      <c r="AJ39" s="76">
        <v>313.75804653764663</v>
      </c>
      <c r="AK39" s="76">
        <v>47.319546112998133</v>
      </c>
      <c r="AL39" s="76">
        <v>3658.5261971045356</v>
      </c>
      <c r="AM39" s="76">
        <v>261.039204224576</v>
      </c>
      <c r="AN39" s="76">
        <v>0</v>
      </c>
      <c r="AO39" s="76">
        <v>117.28496084770964</v>
      </c>
      <c r="AP39" s="76">
        <v>765.75565877279689</v>
      </c>
      <c r="AQ39" s="76">
        <v>0</v>
      </c>
      <c r="AR39" s="76">
        <v>15314.892413631174</v>
      </c>
      <c r="AS39" s="76">
        <v>1486.7805894312619</v>
      </c>
      <c r="AT39" s="76">
        <v>165.19785473624452</v>
      </c>
      <c r="AU39" s="76">
        <v>1651.9784441675058</v>
      </c>
      <c r="AV39" s="76">
        <v>0.29392567633094163</v>
      </c>
      <c r="AW39" s="76">
        <v>601.59318616420558</v>
      </c>
      <c r="AX39" s="76">
        <v>1.4879610514503665</v>
      </c>
      <c r="AY39" s="76">
        <v>1589.4790931593609</v>
      </c>
      <c r="AZ39" s="76">
        <v>1.3526919481472905</v>
      </c>
      <c r="BA39" s="76">
        <v>40.107314771849175</v>
      </c>
      <c r="BB39" s="76">
        <v>754.80196538192354</v>
      </c>
      <c r="BC39" s="76">
        <v>1.2174229615348577</v>
      </c>
      <c r="BD39" s="76">
        <v>0</v>
      </c>
      <c r="BE39" s="76">
        <v>130.81202640718266</v>
      </c>
      <c r="BF39" s="76">
        <v>13542.793820345536</v>
      </c>
      <c r="BG39" s="76">
        <v>13527.302885898789</v>
      </c>
      <c r="BH39" s="76">
        <v>15.49093444674681</v>
      </c>
      <c r="BI39" s="76">
        <v>1.5285417693083549</v>
      </c>
      <c r="BJ39" s="76">
        <v>0</v>
      </c>
      <c r="BK39" s="76">
        <v>331.40948183336371</v>
      </c>
      <c r="BL39" s="76">
        <v>12.715305524562247</v>
      </c>
      <c r="BM39" s="76">
        <v>5000.9016793818273</v>
      </c>
      <c r="BN39" s="76">
        <v>20.290376469849033</v>
      </c>
      <c r="BO39" s="76">
        <v>25.701140464513859</v>
      </c>
      <c r="BP39" s="76">
        <v>7144.9174614218737</v>
      </c>
      <c r="BQ39" s="76">
        <v>195.0342056031985</v>
      </c>
      <c r="BR39" s="76">
        <v>4.5991525361420225</v>
      </c>
      <c r="BS39" s="76">
        <v>55.460363975264137</v>
      </c>
      <c r="BT39" s="76">
        <v>0</v>
      </c>
      <c r="BU39" s="76">
        <v>385.72421233948961</v>
      </c>
      <c r="BV39" s="76">
        <v>13.021107473701992</v>
      </c>
      <c r="BW39" s="76">
        <v>0</v>
      </c>
      <c r="BX39" s="76">
        <v>0</v>
      </c>
      <c r="BY39" s="76">
        <v>254.36292921094051</v>
      </c>
      <c r="BZ39" s="76">
        <v>0</v>
      </c>
      <c r="CA39" s="76">
        <v>0</v>
      </c>
      <c r="CB39" s="76">
        <v>13956.789528321127</v>
      </c>
      <c r="CC39" s="76">
        <v>90.133452505001173</v>
      </c>
      <c r="CD39" s="94"/>
      <c r="CE39" s="69">
        <f t="shared" si="13"/>
        <v>4.2911980694804955E-3</v>
      </c>
      <c r="CF39" s="69">
        <f t="shared" si="14"/>
        <v>6.9989857096917872E-3</v>
      </c>
      <c r="CG39" s="69">
        <f t="shared" si="15"/>
        <v>4.4575436338015898E-3</v>
      </c>
      <c r="CH39" s="69">
        <f t="shared" si="16"/>
        <v>5.1523461820618434E-3</v>
      </c>
      <c r="CI39" s="69">
        <f t="shared" si="17"/>
        <v>5.1590072935692082E-3</v>
      </c>
      <c r="CJ39" s="69">
        <f t="shared" si="18"/>
        <v>2.8740761204107796E-3</v>
      </c>
      <c r="CK39" s="69">
        <f t="shared" si="19"/>
        <v>3.876329334276749E-3</v>
      </c>
      <c r="CL39" s="69">
        <f t="shared" si="20"/>
        <v>7.8923033090880518E-3</v>
      </c>
      <c r="CM39" s="69">
        <f t="shared" si="21"/>
        <v>2.4330023362466218E-3</v>
      </c>
      <c r="CN39" s="69">
        <f t="shared" si="22"/>
        <v>6.2935186145728038E-3</v>
      </c>
      <c r="CO39" s="69">
        <f t="shared" si="23"/>
        <v>9.8819771281767992E-3</v>
      </c>
      <c r="CP39" s="69">
        <f t="shared" si="24"/>
        <v>4.9865819531245579E-3</v>
      </c>
      <c r="CQ39" s="69">
        <f t="shared" si="25"/>
        <v>6.6726895757703618E-3</v>
      </c>
    </row>
    <row r="40" spans="1:95">
      <c r="A40" s="76" t="s">
        <v>204</v>
      </c>
      <c r="B40" s="76">
        <v>6165.5158494030002</v>
      </c>
      <c r="C40" s="76">
        <v>48.760712860140003</v>
      </c>
      <c r="D40" s="76">
        <v>116.83574507519998</v>
      </c>
      <c r="E40" s="76">
        <v>841.0774216051002</v>
      </c>
      <c r="F40" s="76">
        <v>838.6398366051003</v>
      </c>
      <c r="G40" s="76">
        <v>20.307395864009994</v>
      </c>
      <c r="H40" s="76">
        <v>881.59528158800026</v>
      </c>
      <c r="I40" s="76">
        <v>26.808092280475002</v>
      </c>
      <c r="J40" s="76">
        <v>44.005295185992999</v>
      </c>
      <c r="K40" s="76">
        <v>55.569237549799986</v>
      </c>
      <c r="L40" s="76">
        <v>2.6044812758774993</v>
      </c>
      <c r="M40" s="76">
        <v>6.0231793506400511</v>
      </c>
      <c r="N40" s="76">
        <v>7.6856285014950005</v>
      </c>
      <c r="O40" s="76"/>
      <c r="P40" s="76" t="s">
        <v>204</v>
      </c>
      <c r="Q40" s="76">
        <v>0</v>
      </c>
      <c r="R40" s="76">
        <v>54.793219632685002</v>
      </c>
      <c r="S40" s="76">
        <v>2.6364381773309864</v>
      </c>
      <c r="T40" s="76">
        <v>27.084190398363109</v>
      </c>
      <c r="U40" s="76">
        <v>27.084190398363109</v>
      </c>
      <c r="V40" s="76">
        <v>153.28268257725816</v>
      </c>
      <c r="W40" s="76">
        <v>0</v>
      </c>
      <c r="X40" s="76">
        <v>44.170352292939519</v>
      </c>
      <c r="Y40" s="76">
        <v>6.0624755240304093</v>
      </c>
      <c r="Z40" s="76">
        <v>301.38759601525601</v>
      </c>
      <c r="AA40" s="76">
        <v>6202.9385556419047</v>
      </c>
      <c r="AB40" s="76">
        <v>81.933230478523157</v>
      </c>
      <c r="AC40" s="76">
        <v>31.310032321441469</v>
      </c>
      <c r="AD40" s="76">
        <v>51.354180309013053</v>
      </c>
      <c r="AE40" s="76">
        <v>0</v>
      </c>
      <c r="AF40" s="76">
        <v>0</v>
      </c>
      <c r="AG40" s="76">
        <v>56.024887665951248</v>
      </c>
      <c r="AH40" s="76">
        <v>56.024887665951248</v>
      </c>
      <c r="AI40" s="76">
        <v>0</v>
      </c>
      <c r="AJ40" s="76">
        <v>19.889694472148445</v>
      </c>
      <c r="AK40" s="76">
        <v>2.9996757816726483</v>
      </c>
      <c r="AL40" s="76">
        <v>231.92094293951226</v>
      </c>
      <c r="AM40" s="76">
        <v>16.547753881109131</v>
      </c>
      <c r="AN40" s="76">
        <v>0</v>
      </c>
      <c r="AO40" s="76">
        <v>7.7534226616438806</v>
      </c>
      <c r="AP40" s="76">
        <v>49.223793522820614</v>
      </c>
      <c r="AQ40" s="76">
        <v>0</v>
      </c>
      <c r="AR40" s="76">
        <v>972.41088840754583</v>
      </c>
      <c r="AS40" s="76">
        <v>105.73133149247401</v>
      </c>
      <c r="AT40" s="76">
        <v>11.747933745377178</v>
      </c>
      <c r="AU40" s="76">
        <v>117.47926523785119</v>
      </c>
      <c r="AV40" s="76">
        <v>1.8632515688486898E-2</v>
      </c>
      <c r="AW40" s="76">
        <v>38.136107263347604</v>
      </c>
      <c r="AX40" s="76">
        <v>9.2911487072647764E-2</v>
      </c>
      <c r="AY40" s="76">
        <v>100.76011290074243</v>
      </c>
      <c r="AZ40" s="76">
        <v>8.4464909582940534E-2</v>
      </c>
      <c r="BA40" s="76">
        <v>2.5043868042350801</v>
      </c>
      <c r="BB40" s="76">
        <v>47.131437920600519</v>
      </c>
      <c r="BC40" s="76">
        <v>7.6018503282130917E-2</v>
      </c>
      <c r="BD40" s="76">
        <v>0</v>
      </c>
      <c r="BE40" s="76">
        <v>8.1681804692537909</v>
      </c>
      <c r="BF40" s="76">
        <v>847.10979813213407</v>
      </c>
      <c r="BG40" s="76">
        <v>844.67351771457868</v>
      </c>
      <c r="BH40" s="76">
        <v>2.4362804175554045</v>
      </c>
      <c r="BI40" s="76">
        <v>9.5445376962802503E-2</v>
      </c>
      <c r="BJ40" s="76">
        <v>0</v>
      </c>
      <c r="BK40" s="76">
        <v>20.693913567794883</v>
      </c>
      <c r="BL40" s="76">
        <v>0.7939705906733463</v>
      </c>
      <c r="BM40" s="76">
        <v>312.26691589918266</v>
      </c>
      <c r="BN40" s="76">
        <v>1.2669741783649409</v>
      </c>
      <c r="BO40" s="76">
        <v>1.6048334474225183</v>
      </c>
      <c r="BP40" s="76">
        <v>446.14381994852215</v>
      </c>
      <c r="BQ40" s="76">
        <v>12.363591581247041</v>
      </c>
      <c r="BR40" s="76">
        <v>0.28718082640255255</v>
      </c>
      <c r="BS40" s="76">
        <v>3.4630637852257284</v>
      </c>
      <c r="BT40" s="76">
        <v>0</v>
      </c>
      <c r="BU40" s="76">
        <v>20.406989459481785</v>
      </c>
      <c r="BV40" s="76">
        <v>0.82543264641187841</v>
      </c>
      <c r="BW40" s="76">
        <v>0</v>
      </c>
      <c r="BX40" s="76">
        <v>0</v>
      </c>
      <c r="BY40" s="76">
        <v>16.124552653373907</v>
      </c>
      <c r="BZ40" s="76">
        <v>0</v>
      </c>
      <c r="CA40" s="76">
        <v>0</v>
      </c>
      <c r="CB40" s="76">
        <v>886.31257097504886</v>
      </c>
      <c r="CC40" s="76">
        <v>5.7137268890590152</v>
      </c>
      <c r="CD40" s="94"/>
      <c r="CE40" s="69">
        <f t="shared" si="13"/>
        <v>6.0696796753069958E-3</v>
      </c>
      <c r="CF40" s="69">
        <f t="shared" si="14"/>
        <v>9.4970035407165067E-3</v>
      </c>
      <c r="CG40" s="69">
        <f t="shared" si="15"/>
        <v>5.5079048131804146E-3</v>
      </c>
      <c r="CH40" s="69">
        <f t="shared" si="16"/>
        <v>7.1722012410246061E-3</v>
      </c>
      <c r="CI40" s="69">
        <f t="shared" si="17"/>
        <v>7.1946035069158374E-3</v>
      </c>
      <c r="CJ40" s="69">
        <f t="shared" si="18"/>
        <v>4.9043016711117216E-3</v>
      </c>
      <c r="CK40" s="69">
        <f t="shared" si="19"/>
        <v>5.3508559829760364E-3</v>
      </c>
      <c r="CL40" s="69">
        <f t="shared" si="20"/>
        <v>1.0299058769250677E-2</v>
      </c>
      <c r="CM40" s="69">
        <f t="shared" si="21"/>
        <v>3.7508464890165811E-3</v>
      </c>
      <c r="CN40" s="69">
        <f t="shared" si="22"/>
        <v>8.1996827065139652E-3</v>
      </c>
      <c r="CO40" s="69">
        <f t="shared" si="23"/>
        <v>1.2269967824099705E-2</v>
      </c>
      <c r="CP40" s="69">
        <f t="shared" si="24"/>
        <v>6.5241579409689165E-3</v>
      </c>
      <c r="CQ40" s="69">
        <f t="shared" si="25"/>
        <v>8.8208999609716773E-3</v>
      </c>
    </row>
    <row r="41" spans="1:95">
      <c r="A41" s="76" t="s">
        <v>205</v>
      </c>
      <c r="B41" s="76">
        <v>16753.694971797981</v>
      </c>
      <c r="C41" s="76">
        <v>131.53374954259988</v>
      </c>
      <c r="D41" s="76">
        <v>272.65698153410017</v>
      </c>
      <c r="E41" s="76">
        <v>2224.8450053266019</v>
      </c>
      <c r="F41" s="76">
        <v>2221.3213994266016</v>
      </c>
      <c r="G41" s="76">
        <v>50.543747909549928</v>
      </c>
      <c r="H41" s="76">
        <v>2577.2929920499973</v>
      </c>
      <c r="I41" s="76">
        <v>68.830877127500045</v>
      </c>
      <c r="J41" s="76">
        <v>123.53602026116013</v>
      </c>
      <c r="K41" s="76">
        <v>145.69510546225004</v>
      </c>
      <c r="L41" s="76">
        <v>7.0084894308145067</v>
      </c>
      <c r="M41" s="76">
        <v>18.789635272110463</v>
      </c>
      <c r="N41" s="76">
        <v>17.93357083024997</v>
      </c>
      <c r="O41" s="76"/>
      <c r="P41" s="76" t="s">
        <v>205</v>
      </c>
      <c r="Q41" s="76">
        <v>0</v>
      </c>
      <c r="R41" s="76">
        <v>162.61180436282166</v>
      </c>
      <c r="S41" s="76">
        <v>7.0814958721696932</v>
      </c>
      <c r="T41" s="76">
        <v>69.462124772182719</v>
      </c>
      <c r="U41" s="76">
        <v>69.462124772182719</v>
      </c>
      <c r="V41" s="76">
        <v>454.9029933934093</v>
      </c>
      <c r="W41" s="76">
        <v>0</v>
      </c>
      <c r="X41" s="76">
        <v>123.89983109171133</v>
      </c>
      <c r="Y41" s="76">
        <v>18.876853471514746</v>
      </c>
      <c r="Z41" s="76">
        <v>894.43937192927137</v>
      </c>
      <c r="AA41" s="76">
        <v>16838.055392185714</v>
      </c>
      <c r="AB41" s="76">
        <v>243.15618234510916</v>
      </c>
      <c r="AC41" s="76">
        <v>92.920040157680518</v>
      </c>
      <c r="AD41" s="76">
        <v>152.40558579970997</v>
      </c>
      <c r="AE41" s="76">
        <v>0</v>
      </c>
      <c r="AF41" s="76">
        <v>0</v>
      </c>
      <c r="AG41" s="76">
        <v>146.73177165700619</v>
      </c>
      <c r="AH41" s="76">
        <v>146.73177165700619</v>
      </c>
      <c r="AI41" s="76">
        <v>0</v>
      </c>
      <c r="AJ41" s="76">
        <v>59.027440453527134</v>
      </c>
      <c r="AK41" s="76">
        <v>8.9022480260256973</v>
      </c>
      <c r="AL41" s="76">
        <v>688.28030545650279</v>
      </c>
      <c r="AM41" s="76">
        <v>49.109425805179754</v>
      </c>
      <c r="AN41" s="76">
        <v>0</v>
      </c>
      <c r="AO41" s="76">
        <v>18.089376024771944</v>
      </c>
      <c r="AP41" s="76">
        <v>132.58783625578025</v>
      </c>
      <c r="AQ41" s="76">
        <v>0</v>
      </c>
      <c r="AR41" s="76">
        <v>2843.2758391066859</v>
      </c>
      <c r="AS41" s="76">
        <v>246.71677552582995</v>
      </c>
      <c r="AT41" s="76">
        <v>27.412978122213211</v>
      </c>
      <c r="AU41" s="76">
        <v>274.12975364804311</v>
      </c>
      <c r="AV41" s="76">
        <v>5.5296373465683397E-2</v>
      </c>
      <c r="AW41" s="76">
        <v>113.17807703615581</v>
      </c>
      <c r="AX41" s="76">
        <v>0.2458456608078837</v>
      </c>
      <c r="AY41" s="76">
        <v>299.0294505911242</v>
      </c>
      <c r="AZ41" s="76">
        <v>0.22349603002695165</v>
      </c>
      <c r="BA41" s="76">
        <v>6.6266576471171827</v>
      </c>
      <c r="BB41" s="76">
        <v>124.71079078137316</v>
      </c>
      <c r="BC41" s="76">
        <v>0.20114641556022203</v>
      </c>
      <c r="BD41" s="76">
        <v>0</v>
      </c>
      <c r="BE41" s="76">
        <v>21.613182369637947</v>
      </c>
      <c r="BF41" s="76">
        <v>2238.5457893095181</v>
      </c>
      <c r="BG41" s="76">
        <v>2235.0242534081808</v>
      </c>
      <c r="BH41" s="76">
        <v>3.5215359013376548</v>
      </c>
      <c r="BI41" s="76">
        <v>0.25255042709039488</v>
      </c>
      <c r="BJ41" s="76">
        <v>0</v>
      </c>
      <c r="BK41" s="76">
        <v>54.756522446909948</v>
      </c>
      <c r="BL41" s="76">
        <v>2.1008629194706705</v>
      </c>
      <c r="BM41" s="76">
        <v>826.26492695536228</v>
      </c>
      <c r="BN41" s="76">
        <v>3.3524407325958867</v>
      </c>
      <c r="BO41" s="76">
        <v>4.2464245823068065</v>
      </c>
      <c r="BP41" s="76">
        <v>1180.506179070421</v>
      </c>
      <c r="BQ41" s="76">
        <v>36.691873476800424</v>
      </c>
      <c r="BR41" s="76">
        <v>0.75988623103336139</v>
      </c>
      <c r="BS41" s="76">
        <v>9.1633411384667998</v>
      </c>
      <c r="BT41" s="76">
        <v>0</v>
      </c>
      <c r="BU41" s="76">
        <v>50.769901840969595</v>
      </c>
      <c r="BV41" s="76">
        <v>2.4496671789444404</v>
      </c>
      <c r="BW41" s="76">
        <v>0</v>
      </c>
      <c r="BX41" s="76">
        <v>0</v>
      </c>
      <c r="BY41" s="76">
        <v>47.853407487273742</v>
      </c>
      <c r="BZ41" s="76">
        <v>0</v>
      </c>
      <c r="CA41" s="76">
        <v>0</v>
      </c>
      <c r="CB41" s="76">
        <v>2587.7841436972631</v>
      </c>
      <c r="CC41" s="76">
        <v>16.956848585447016</v>
      </c>
      <c r="CD41" s="94"/>
      <c r="CE41" s="69">
        <f t="shared" si="13"/>
        <v>5.0353322374401327E-3</v>
      </c>
      <c r="CF41" s="69">
        <f t="shared" si="14"/>
        <v>8.0138117923794199E-3</v>
      </c>
      <c r="CG41" s="69">
        <f t="shared" si="15"/>
        <v>5.4015565846009476E-3</v>
      </c>
      <c r="CH41" s="69">
        <f t="shared" si="16"/>
        <v>6.1580846980866071E-3</v>
      </c>
      <c r="CI41" s="69">
        <f t="shared" si="17"/>
        <v>6.1687849336509257E-3</v>
      </c>
      <c r="CJ41" s="69">
        <f t="shared" si="18"/>
        <v>4.47441950336525E-3</v>
      </c>
      <c r="CK41" s="69">
        <f t="shared" si="19"/>
        <v>4.0706088440961409E-3</v>
      </c>
      <c r="CL41" s="69">
        <f t="shared" si="20"/>
        <v>9.1709952135779309E-3</v>
      </c>
      <c r="CM41" s="69">
        <f t="shared" si="21"/>
        <v>2.9449777464264368E-3</v>
      </c>
      <c r="CN41" s="69">
        <f t="shared" si="22"/>
        <v>7.1153124291107629E-3</v>
      </c>
      <c r="CO41" s="69">
        <f t="shared" si="23"/>
        <v>1.0416858308182099E-2</v>
      </c>
      <c r="CP41" s="69">
        <f t="shared" si="24"/>
        <v>4.6418250349830725E-3</v>
      </c>
      <c r="CQ41" s="69">
        <f t="shared" si="25"/>
        <v>8.6879069426132119E-3</v>
      </c>
    </row>
    <row r="42" spans="1:95">
      <c r="A42" s="76" t="s">
        <v>206</v>
      </c>
      <c r="B42" s="76">
        <v>6911.0262407369964</v>
      </c>
      <c r="C42" s="76">
        <v>47.532427691649957</v>
      </c>
      <c r="D42" s="76">
        <v>113.93103062079992</v>
      </c>
      <c r="E42" s="76">
        <v>977.98413566780039</v>
      </c>
      <c r="F42" s="76">
        <v>976.02904258780018</v>
      </c>
      <c r="G42" s="76">
        <v>31.347241909739903</v>
      </c>
      <c r="H42" s="76">
        <v>996.69575993040041</v>
      </c>
      <c r="I42" s="76">
        <v>24.015807696095003</v>
      </c>
      <c r="J42" s="76">
        <v>55.854690420129998</v>
      </c>
      <c r="K42" s="76">
        <v>48.443819894199919</v>
      </c>
      <c r="L42" s="76">
        <v>2.0210091670719974</v>
      </c>
      <c r="M42" s="76">
        <v>4.901079557524703</v>
      </c>
      <c r="N42" s="76">
        <v>7.5207331345000004</v>
      </c>
      <c r="O42" s="76"/>
      <c r="P42" s="76" t="s">
        <v>206</v>
      </c>
      <c r="Q42" s="76">
        <v>0</v>
      </c>
      <c r="R42" s="76">
        <v>62.943740952086408</v>
      </c>
      <c r="S42" s="76">
        <v>2.0396644771368191</v>
      </c>
      <c r="T42" s="76">
        <v>24.176094981478325</v>
      </c>
      <c r="U42" s="76">
        <v>24.176094981478325</v>
      </c>
      <c r="V42" s="76">
        <v>176.08368604469331</v>
      </c>
      <c r="W42" s="76">
        <v>0</v>
      </c>
      <c r="X42" s="76">
        <v>55.94605485779303</v>
      </c>
      <c r="Y42" s="76">
        <v>4.9238247393165802</v>
      </c>
      <c r="Z42" s="76">
        <v>346.21946149552736</v>
      </c>
      <c r="AA42" s="76">
        <v>6932.4948072995057</v>
      </c>
      <c r="AB42" s="76">
        <v>94.120822948550057</v>
      </c>
      <c r="AC42" s="76">
        <v>35.967467667960776</v>
      </c>
      <c r="AD42" s="76">
        <v>58.993128794432792</v>
      </c>
      <c r="AE42" s="76">
        <v>0</v>
      </c>
      <c r="AF42" s="76">
        <v>0</v>
      </c>
      <c r="AG42" s="76">
        <v>48.70733182438024</v>
      </c>
      <c r="AH42" s="76">
        <v>48.70733182438024</v>
      </c>
      <c r="AI42" s="76">
        <v>0</v>
      </c>
      <c r="AJ42" s="76">
        <v>22.848328783082842</v>
      </c>
      <c r="AK42" s="76">
        <v>3.4458824484128701</v>
      </c>
      <c r="AL42" s="76">
        <v>266.41946443221116</v>
      </c>
      <c r="AM42" s="76">
        <v>19.009262639313921</v>
      </c>
      <c r="AN42" s="76">
        <v>0</v>
      </c>
      <c r="AO42" s="76">
        <v>7.5597197803250573</v>
      </c>
      <c r="AP42" s="76">
        <v>47.80044082849696</v>
      </c>
      <c r="AQ42" s="76">
        <v>0</v>
      </c>
      <c r="AR42" s="76">
        <v>1098.3263991688573</v>
      </c>
      <c r="AS42" s="76">
        <v>102.86793336397758</v>
      </c>
      <c r="AT42" s="76">
        <v>11.429771921162716</v>
      </c>
      <c r="AU42" s="76">
        <v>114.2977052851403</v>
      </c>
      <c r="AV42" s="76">
        <v>2.1404108097493907E-2</v>
      </c>
      <c r="AW42" s="76">
        <v>43.80893279224194</v>
      </c>
      <c r="AX42" s="76">
        <v>0.10774476283227788</v>
      </c>
      <c r="AY42" s="76">
        <v>115.74821316450669</v>
      </c>
      <c r="AZ42" s="76">
        <v>9.7949786537475866E-2</v>
      </c>
      <c r="BA42" s="76">
        <v>2.9042107118173264</v>
      </c>
      <c r="BB42" s="76">
        <v>54.655975602550754</v>
      </c>
      <c r="BC42" s="76">
        <v>8.8154801887156464E-2</v>
      </c>
      <c r="BD42" s="76">
        <v>0</v>
      </c>
      <c r="BE42" s="76">
        <v>9.4722327881303165</v>
      </c>
      <c r="BF42" s="76">
        <v>981.48002180899698</v>
      </c>
      <c r="BG42" s="76">
        <v>979.52576482853021</v>
      </c>
      <c r="BH42" s="76">
        <v>1.9542569804670487</v>
      </c>
      <c r="BI42" s="76">
        <v>0.11068324316429398</v>
      </c>
      <c r="BJ42" s="76">
        <v>0</v>
      </c>
      <c r="BK42" s="76">
        <v>23.99769740681338</v>
      </c>
      <c r="BL42" s="76">
        <v>0.92072789342857264</v>
      </c>
      <c r="BM42" s="76">
        <v>362.12040550714585</v>
      </c>
      <c r="BN42" s="76">
        <v>1.4692464128044442</v>
      </c>
      <c r="BO42" s="76">
        <v>1.8610459468575871</v>
      </c>
      <c r="BP42" s="76">
        <v>517.37072023898088</v>
      </c>
      <c r="BQ42" s="76">
        <v>14.202688176151055</v>
      </c>
      <c r="BR42" s="76">
        <v>0.33302931166189936</v>
      </c>
      <c r="BS42" s="76">
        <v>4.0159404139177788</v>
      </c>
      <c r="BT42" s="76">
        <v>0</v>
      </c>
      <c r="BU42" s="76">
        <v>31.402108936104536</v>
      </c>
      <c r="BV42" s="76">
        <v>0.94821689828376943</v>
      </c>
      <c r="BW42" s="76">
        <v>0</v>
      </c>
      <c r="BX42" s="76">
        <v>0</v>
      </c>
      <c r="BY42" s="76">
        <v>18.523088849994082</v>
      </c>
      <c r="BZ42" s="76">
        <v>0</v>
      </c>
      <c r="CA42" s="76">
        <v>0</v>
      </c>
      <c r="CB42" s="76">
        <v>999.42275302171015</v>
      </c>
      <c r="CC42" s="76">
        <v>6.563650753439763</v>
      </c>
      <c r="CD42" s="94"/>
      <c r="CE42" s="69">
        <f t="shared" si="13"/>
        <v>3.1064223770361308E-3</v>
      </c>
      <c r="CF42" s="69">
        <f t="shared" si="14"/>
        <v>5.6385324685211671E-3</v>
      </c>
      <c r="CG42" s="69">
        <f t="shared" si="15"/>
        <v>3.2183915333900042E-3</v>
      </c>
      <c r="CH42" s="69">
        <f t="shared" si="16"/>
        <v>3.5745836907768286E-3</v>
      </c>
      <c r="CI42" s="69">
        <f t="shared" si="17"/>
        <v>3.5826006073128545E-3</v>
      </c>
      <c r="CJ42" s="69">
        <f t="shared" si="18"/>
        <v>1.7502983682779819E-3</v>
      </c>
      <c r="CK42" s="69">
        <f t="shared" si="19"/>
        <v>2.7360336031731123E-3</v>
      </c>
      <c r="CL42" s="69">
        <f t="shared" si="20"/>
        <v>6.6742408754957468E-3</v>
      </c>
      <c r="CM42" s="69">
        <f t="shared" si="21"/>
        <v>1.6357522882286695E-3</v>
      </c>
      <c r="CN42" s="69">
        <f t="shared" si="22"/>
        <v>5.4395365756834393E-3</v>
      </c>
      <c r="CO42" s="69">
        <f t="shared" si="23"/>
        <v>9.2306904732397475E-3</v>
      </c>
      <c r="CP42" s="69">
        <f t="shared" si="24"/>
        <v>4.6408513726238325E-3</v>
      </c>
      <c r="CQ42" s="69">
        <f t="shared" si="25"/>
        <v>5.1838890076038972E-3</v>
      </c>
    </row>
    <row r="43" spans="1:95">
      <c r="A43" s="76" t="s">
        <v>207</v>
      </c>
      <c r="B43" s="76">
        <v>32729.037843562994</v>
      </c>
      <c r="C43" s="76">
        <v>256.36159560478973</v>
      </c>
      <c r="D43" s="76">
        <v>525.72161009080037</v>
      </c>
      <c r="E43" s="76">
        <v>4387.9258756406944</v>
      </c>
      <c r="F43" s="76">
        <v>4382.8144960506961</v>
      </c>
      <c r="G43" s="76">
        <v>106.65593758466005</v>
      </c>
      <c r="H43" s="76">
        <v>5006.8164271210053</v>
      </c>
      <c r="I43" s="76">
        <v>132.63697027968038</v>
      </c>
      <c r="J43" s="76">
        <v>244.01844933689554</v>
      </c>
      <c r="K43" s="76">
        <v>277.52851188474995</v>
      </c>
      <c r="L43" s="76">
        <v>13.37131680125249</v>
      </c>
      <c r="M43" s="76">
        <v>35.295386209769731</v>
      </c>
      <c r="N43" s="76">
        <v>36.164269938950007</v>
      </c>
      <c r="O43" s="76"/>
      <c r="P43" s="76" t="s">
        <v>207</v>
      </c>
      <c r="Q43" s="76">
        <v>0</v>
      </c>
      <c r="R43" s="76">
        <v>316.05593814449071</v>
      </c>
      <c r="S43" s="76">
        <v>13.513884910621139</v>
      </c>
      <c r="T43" s="76">
        <v>133.87429212972205</v>
      </c>
      <c r="U43" s="76">
        <v>133.87429212972205</v>
      </c>
      <c r="V43" s="76">
        <v>884.15983173040195</v>
      </c>
      <c r="W43" s="76">
        <v>0</v>
      </c>
      <c r="X43" s="76">
        <v>244.78162899174768</v>
      </c>
      <c r="Y43" s="76">
        <v>35.473126195608607</v>
      </c>
      <c r="Z43" s="76">
        <v>1738.4525664139551</v>
      </c>
      <c r="AA43" s="76">
        <v>32898.796548620187</v>
      </c>
      <c r="AB43" s="76">
        <v>472.60383225727645</v>
      </c>
      <c r="AC43" s="76">
        <v>180.60145894643225</v>
      </c>
      <c r="AD43" s="76">
        <v>296.21901334135083</v>
      </c>
      <c r="AE43" s="76">
        <v>0</v>
      </c>
      <c r="AF43" s="76">
        <v>0</v>
      </c>
      <c r="AG43" s="76">
        <v>279.58459863882871</v>
      </c>
      <c r="AH43" s="76">
        <v>279.58459863882871</v>
      </c>
      <c r="AI43" s="76">
        <v>0</v>
      </c>
      <c r="AJ43" s="76">
        <v>114.72703651827696</v>
      </c>
      <c r="AK43" s="76">
        <v>17.302614169337826</v>
      </c>
      <c r="AL43" s="76">
        <v>1337.757046305265</v>
      </c>
      <c r="AM43" s="76">
        <v>95.450163535880762</v>
      </c>
      <c r="AN43" s="76">
        <v>0</v>
      </c>
      <c r="AO43" s="76">
        <v>36.46992406620241</v>
      </c>
      <c r="AP43" s="76">
        <v>258.43692861136373</v>
      </c>
      <c r="AQ43" s="76">
        <v>0</v>
      </c>
      <c r="AR43" s="76">
        <v>5524.8279305764527</v>
      </c>
      <c r="AS43" s="76">
        <v>475.81524897898464</v>
      </c>
      <c r="AT43" s="76">
        <v>52.868371688244409</v>
      </c>
      <c r="AU43" s="76">
        <v>528.68362066722875</v>
      </c>
      <c r="AV43" s="76">
        <v>0.10747532391438351</v>
      </c>
      <c r="AW43" s="76">
        <v>219.97531671252835</v>
      </c>
      <c r="AX43" s="76">
        <v>0.48508922502025498</v>
      </c>
      <c r="AY43" s="76">
        <v>581.20027830267679</v>
      </c>
      <c r="AZ43" s="76">
        <v>0.44099044549898864</v>
      </c>
      <c r="BA43" s="76">
        <v>13.075360797742468</v>
      </c>
      <c r="BB43" s="76">
        <v>246.07254704608212</v>
      </c>
      <c r="BC43" s="76">
        <v>0.39689123629689654</v>
      </c>
      <c r="BD43" s="76">
        <v>0</v>
      </c>
      <c r="BE43" s="76">
        <v>42.645959576051197</v>
      </c>
      <c r="BF43" s="76">
        <v>4415.1383340718667</v>
      </c>
      <c r="BG43" s="76">
        <v>4410.0280591738165</v>
      </c>
      <c r="BH43" s="76">
        <v>5.1102748980494592</v>
      </c>
      <c r="BI43" s="76">
        <v>0.49831912796177186</v>
      </c>
      <c r="BJ43" s="76">
        <v>0</v>
      </c>
      <c r="BK43" s="76">
        <v>108.04261083351246</v>
      </c>
      <c r="BL43" s="76">
        <v>4.1453078337935478</v>
      </c>
      <c r="BM43" s="76">
        <v>1630.3409122615565</v>
      </c>
      <c r="BN43" s="76">
        <v>6.6148513530316277</v>
      </c>
      <c r="BO43" s="76">
        <v>8.378816264268039</v>
      </c>
      <c r="BP43" s="76">
        <v>2329.3104374962104</v>
      </c>
      <c r="BQ43" s="76">
        <v>71.31516330040904</v>
      </c>
      <c r="BR43" s="76">
        <v>1.49936670910564</v>
      </c>
      <c r="BS43" s="76">
        <v>18.080598967685763</v>
      </c>
      <c r="BT43" s="76">
        <v>0</v>
      </c>
      <c r="BU43" s="76">
        <v>107.11016204192086</v>
      </c>
      <c r="BV43" s="76">
        <v>4.7612287373716757</v>
      </c>
      <c r="BW43" s="76">
        <v>0</v>
      </c>
      <c r="BX43" s="76">
        <v>0</v>
      </c>
      <c r="BY43" s="76">
        <v>93.008983499495272</v>
      </c>
      <c r="BZ43" s="76">
        <v>0</v>
      </c>
      <c r="CA43" s="76">
        <v>0</v>
      </c>
      <c r="CB43" s="76">
        <v>5028.2134037710066</v>
      </c>
      <c r="CC43" s="76">
        <v>32.957708646501978</v>
      </c>
      <c r="CD43" s="94"/>
      <c r="CE43" s="69">
        <f t="shared" si="13"/>
        <v>5.1867917984206877E-3</v>
      </c>
      <c r="CF43" s="69">
        <f t="shared" si="14"/>
        <v>8.0953350351795992E-3</v>
      </c>
      <c r="CG43" s="69">
        <f t="shared" si="15"/>
        <v>5.6341807518941397E-3</v>
      </c>
      <c r="CH43" s="69">
        <f t="shared" si="16"/>
        <v>6.20166775884721E-3</v>
      </c>
      <c r="CI43" s="69">
        <f t="shared" si="17"/>
        <v>6.2091523945725273E-3</v>
      </c>
      <c r="CJ43" s="69">
        <f t="shared" si="18"/>
        <v>4.2587826570860922E-3</v>
      </c>
      <c r="CK43" s="69">
        <f t="shared" si="19"/>
        <v>4.2735692353523917E-3</v>
      </c>
      <c r="CL43" s="69">
        <f t="shared" si="20"/>
        <v>9.3286347496676896E-3</v>
      </c>
      <c r="CM43" s="69">
        <f t="shared" si="21"/>
        <v>3.1275489903572029E-3</v>
      </c>
      <c r="CN43" s="69">
        <f t="shared" si="22"/>
        <v>7.408560439846266E-3</v>
      </c>
      <c r="CO43" s="69">
        <f t="shared" si="23"/>
        <v>1.0662234055758354E-2</v>
      </c>
      <c r="CP43" s="69">
        <f t="shared" si="24"/>
        <v>5.035785266168242E-3</v>
      </c>
      <c r="CQ43" s="69">
        <f t="shared" si="25"/>
        <v>8.4518262851258127E-3</v>
      </c>
    </row>
    <row r="44" spans="1:95">
      <c r="A44" s="76" t="s">
        <v>208</v>
      </c>
      <c r="B44" s="76">
        <v>21152.878839912435</v>
      </c>
      <c r="C44" s="76">
        <v>160.83752920005122</v>
      </c>
      <c r="D44" s="76">
        <v>425.33388894208252</v>
      </c>
      <c r="E44" s="76">
        <v>3325.7045362290337</v>
      </c>
      <c r="F44" s="76">
        <v>3313.9247984069352</v>
      </c>
      <c r="G44" s="76">
        <v>62.658842265700784</v>
      </c>
      <c r="H44" s="76">
        <v>3621.7108340303284</v>
      </c>
      <c r="I44" s="76">
        <v>353.90860874308959</v>
      </c>
      <c r="J44" s="76">
        <v>103.8873642430778</v>
      </c>
      <c r="K44" s="76">
        <v>244.58729878373256</v>
      </c>
      <c r="L44" s="76">
        <v>13.203947023821415</v>
      </c>
      <c r="M44" s="76">
        <v>24.191404359309853</v>
      </c>
      <c r="N44" s="76">
        <v>51.369419919141109</v>
      </c>
      <c r="O44" s="76"/>
      <c r="P44" s="76" t="s">
        <v>208</v>
      </c>
      <c r="Q44" s="76">
        <v>0</v>
      </c>
      <c r="R44" s="76">
        <v>209.19208071860237</v>
      </c>
      <c r="S44" s="76">
        <v>13.205987553965254</v>
      </c>
      <c r="T44" s="76">
        <v>353.96371861328487</v>
      </c>
      <c r="U44" s="76">
        <v>353.96371861328487</v>
      </c>
      <c r="V44" s="76">
        <v>585.21000240797798</v>
      </c>
      <c r="W44" s="76">
        <v>0</v>
      </c>
      <c r="X44" s="76">
        <v>103.89911421135675</v>
      </c>
      <c r="Y44" s="76">
        <v>24.195175351603318</v>
      </c>
      <c r="Z44" s="76">
        <v>1150.6520293611743</v>
      </c>
      <c r="AA44" s="76">
        <v>21156.503601272088</v>
      </c>
      <c r="AB44" s="76">
        <v>312.80838417302385</v>
      </c>
      <c r="AC44" s="76">
        <v>119.53703633834616</v>
      </c>
      <c r="AD44" s="76">
        <v>196.06225610276178</v>
      </c>
      <c r="AE44" s="76">
        <v>0</v>
      </c>
      <c r="AF44" s="76">
        <v>0</v>
      </c>
      <c r="AG44" s="76">
        <v>244.6250416633732</v>
      </c>
      <c r="AH44" s="76">
        <v>244.6250416633732</v>
      </c>
      <c r="AI44" s="76">
        <v>0</v>
      </c>
      <c r="AJ44" s="76">
        <v>75.93588172799501</v>
      </c>
      <c r="AK44" s="76">
        <v>11.452302891481056</v>
      </c>
      <c r="AL44" s="76">
        <v>885.43837475214912</v>
      </c>
      <c r="AM44" s="76">
        <v>63.176827555300811</v>
      </c>
      <c r="AN44" s="76">
        <v>0</v>
      </c>
      <c r="AO44" s="76">
        <v>51.376589549172486</v>
      </c>
      <c r="AP44" s="76">
        <v>160.88486193241738</v>
      </c>
      <c r="AQ44" s="76">
        <v>0</v>
      </c>
      <c r="AR44" s="76">
        <v>3950.7466976525161</v>
      </c>
      <c r="AS44" s="76">
        <v>382.85485786660098</v>
      </c>
      <c r="AT44" s="76">
        <v>42.539427757100825</v>
      </c>
      <c r="AU44" s="76">
        <v>425.39428562370159</v>
      </c>
      <c r="AV44" s="76">
        <v>7.1136048282946826E-2</v>
      </c>
      <c r="AW44" s="76">
        <v>145.59789607238565</v>
      </c>
      <c r="AX44" s="76">
        <v>0.36459535747452831</v>
      </c>
      <c r="AY44" s="76">
        <v>384.68647214905536</v>
      </c>
      <c r="AZ44" s="76">
        <v>0.33145041985329315</v>
      </c>
      <c r="BA44" s="76">
        <v>9.8275008335576484</v>
      </c>
      <c r="BB44" s="76">
        <v>184.9492776435126</v>
      </c>
      <c r="BC44" s="76">
        <v>0.29830535928716861</v>
      </c>
      <c r="BD44" s="76">
        <v>0</v>
      </c>
      <c r="BE44" s="76">
        <v>32.052901467745841</v>
      </c>
      <c r="BF44" s="76">
        <v>3326.3773131959879</v>
      </c>
      <c r="BG44" s="76">
        <v>3314.5979371952203</v>
      </c>
      <c r="BH44" s="76">
        <v>11.779376000766874</v>
      </c>
      <c r="BI44" s="76">
        <v>0.37453898516130646</v>
      </c>
      <c r="BJ44" s="76">
        <v>0</v>
      </c>
      <c r="BK44" s="76">
        <v>81.205323844959949</v>
      </c>
      <c r="BL44" s="76">
        <v>3.1156331829376609</v>
      </c>
      <c r="BM44" s="76">
        <v>1225.3720008125133</v>
      </c>
      <c r="BN44" s="76">
        <v>4.9717571469659418</v>
      </c>
      <c r="BO44" s="76">
        <v>6.2975575900384166</v>
      </c>
      <c r="BP44" s="76">
        <v>1750.7206977868902</v>
      </c>
      <c r="BQ44" s="76">
        <v>47.202283526883022</v>
      </c>
      <c r="BR44" s="76">
        <v>1.126930874145075</v>
      </c>
      <c r="BS44" s="76">
        <v>13.58946589017785</v>
      </c>
      <c r="BT44" s="76">
        <v>0</v>
      </c>
      <c r="BU44" s="76">
        <v>62.66846759981609</v>
      </c>
      <c r="BV44" s="76">
        <v>3.1513745353980878</v>
      </c>
      <c r="BW44" s="76">
        <v>0</v>
      </c>
      <c r="BX44" s="76">
        <v>0</v>
      </c>
      <c r="BY44" s="76">
        <v>61.561057059646735</v>
      </c>
      <c r="BZ44" s="76">
        <v>0</v>
      </c>
      <c r="CA44" s="76">
        <v>0</v>
      </c>
      <c r="CB44" s="76">
        <v>3622.1356687286502</v>
      </c>
      <c r="CC44" s="76">
        <v>21.81413269998756</v>
      </c>
      <c r="CD44" s="94"/>
      <c r="CE44" s="69">
        <f t="shared" si="13"/>
        <v>1.7136019106836397E-4</v>
      </c>
      <c r="CF44" s="69">
        <f t="shared" si="14"/>
        <v>2.9428910405161085E-4</v>
      </c>
      <c r="CG44" s="69">
        <f t="shared" si="15"/>
        <v>1.4199828226546963E-4</v>
      </c>
      <c r="CH44" s="69">
        <f t="shared" si="16"/>
        <v>2.0229607279456045E-4</v>
      </c>
      <c r="CI44" s="69">
        <f t="shared" si="17"/>
        <v>2.0312434024111743E-4</v>
      </c>
      <c r="CJ44" s="69">
        <f t="shared" si="18"/>
        <v>1.5361493713034549E-4</v>
      </c>
      <c r="CK44" s="69">
        <f t="shared" si="19"/>
        <v>1.1730221373002545E-4</v>
      </c>
      <c r="CL44" s="69">
        <f t="shared" si="20"/>
        <v>1.5571780068025003E-4</v>
      </c>
      <c r="CM44" s="69">
        <f t="shared" si="21"/>
        <v>1.1310295881081138E-4</v>
      </c>
      <c r="CN44" s="69">
        <f t="shared" si="22"/>
        <v>1.5431250857390115E-4</v>
      </c>
      <c r="CO44" s="69">
        <f t="shared" si="23"/>
        <v>1.5453940705440158E-4</v>
      </c>
      <c r="CP44" s="69">
        <f t="shared" si="24"/>
        <v>1.5588149565253846E-4</v>
      </c>
      <c r="CQ44" s="69">
        <f t="shared" si="25"/>
        <v>1.395700018155348E-4</v>
      </c>
    </row>
    <row r="45" spans="1:95">
      <c r="A45" s="76" t="s">
        <v>209</v>
      </c>
      <c r="B45" s="76">
        <v>3828.5951082573815</v>
      </c>
      <c r="C45" s="76">
        <v>26.83250329655591</v>
      </c>
      <c r="D45" s="76">
        <v>106.5638378776801</v>
      </c>
      <c r="E45" s="76">
        <v>597.38046938495154</v>
      </c>
      <c r="F45" s="76">
        <v>590.5869170049516</v>
      </c>
      <c r="G45" s="76">
        <v>7.534043944117002</v>
      </c>
      <c r="H45" s="76">
        <v>708.20297699610319</v>
      </c>
      <c r="I45" s="76">
        <v>14.824262600945504</v>
      </c>
      <c r="J45" s="76">
        <v>26.67291344734646</v>
      </c>
      <c r="K45" s="76">
        <v>30.346230844330503</v>
      </c>
      <c r="L45" s="76">
        <v>1.6000333918160659</v>
      </c>
      <c r="M45" s="76">
        <v>3.6565307872909751</v>
      </c>
      <c r="N45" s="76">
        <v>4.7085341990834957</v>
      </c>
      <c r="O45" s="76"/>
      <c r="P45" s="76" t="s">
        <v>209</v>
      </c>
      <c r="Q45" s="76">
        <v>0</v>
      </c>
      <c r="R45" s="76">
        <v>46.251007512255818</v>
      </c>
      <c r="S45" s="76">
        <v>1.6218388223634042</v>
      </c>
      <c r="T45" s="76">
        <v>15.013615395838151</v>
      </c>
      <c r="U45" s="76">
        <v>15.013615395838151</v>
      </c>
      <c r="V45" s="76">
        <v>129.38629318469225</v>
      </c>
      <c r="W45" s="76">
        <v>0</v>
      </c>
      <c r="X45" s="76">
        <v>26.78763395169829</v>
      </c>
      <c r="Y45" s="76">
        <v>3.6837293305917362</v>
      </c>
      <c r="Z45" s="76">
        <v>254.40179252896931</v>
      </c>
      <c r="AA45" s="76">
        <v>3854.27367754846</v>
      </c>
      <c r="AB45" s="76">
        <v>69.159974062512873</v>
      </c>
      <c r="AC45" s="76">
        <v>26.428868005101105</v>
      </c>
      <c r="AD45" s="76">
        <v>43.348086132247914</v>
      </c>
      <c r="AE45" s="76">
        <v>0</v>
      </c>
      <c r="AF45" s="76">
        <v>0</v>
      </c>
      <c r="AG45" s="76">
        <v>30.660794334863649</v>
      </c>
      <c r="AH45" s="76">
        <v>30.660794334863649</v>
      </c>
      <c r="AI45" s="76">
        <v>0</v>
      </c>
      <c r="AJ45" s="76">
        <v>16.788944928746297</v>
      </c>
      <c r="AK45" s="76">
        <v>2.5320316674413545</v>
      </c>
      <c r="AL45" s="76">
        <v>195.76472444770195</v>
      </c>
      <c r="AM45" s="76">
        <v>13.967997521133169</v>
      </c>
      <c r="AN45" s="76">
        <v>0</v>
      </c>
      <c r="AO45" s="76">
        <v>4.7550247481406149</v>
      </c>
      <c r="AP45" s="76">
        <v>27.150294493074721</v>
      </c>
      <c r="AQ45" s="76">
        <v>0</v>
      </c>
      <c r="AR45" s="76">
        <v>784.03637051207818</v>
      </c>
      <c r="AS45" s="76">
        <v>96.296614560183471</v>
      </c>
      <c r="AT45" s="76">
        <v>10.699623273585866</v>
      </c>
      <c r="AU45" s="76">
        <v>106.99623783376934</v>
      </c>
      <c r="AV45" s="76">
        <v>1.5727724004216109E-2</v>
      </c>
      <c r="AW45" s="76">
        <v>32.190758380413044</v>
      </c>
      <c r="AX45" s="76">
        <v>6.5412636905372121E-2</v>
      </c>
      <c r="AY45" s="76">
        <v>85.051733543008282</v>
      </c>
      <c r="AZ45" s="76">
        <v>5.946609797450355E-2</v>
      </c>
      <c r="BA45" s="76">
        <v>1.7631668778694543</v>
      </c>
      <c r="BB45" s="76">
        <v>33.182055734276901</v>
      </c>
      <c r="BC45" s="76">
        <v>5.351939461962002E-2</v>
      </c>
      <c r="BD45" s="76">
        <v>0</v>
      </c>
      <c r="BE45" s="76">
        <v>5.750665324933725</v>
      </c>
      <c r="BF45" s="76">
        <v>601.46825762308777</v>
      </c>
      <c r="BG45" s="76">
        <v>594.677341356483</v>
      </c>
      <c r="BH45" s="76">
        <v>6.790916266604941</v>
      </c>
      <c r="BI45" s="76">
        <v>6.7196646980494587E-2</v>
      </c>
      <c r="BJ45" s="76">
        <v>0</v>
      </c>
      <c r="BK45" s="76">
        <v>14.569174615321035</v>
      </c>
      <c r="BL45" s="76">
        <v>0.55898109596168388</v>
      </c>
      <c r="BM45" s="76">
        <v>219.84595922992543</v>
      </c>
      <c r="BN45" s="76">
        <v>0.89199063106202059</v>
      </c>
      <c r="BO45" s="76">
        <v>1.1298552500537375</v>
      </c>
      <c r="BP45" s="76">
        <v>314.09960473111886</v>
      </c>
      <c r="BQ45" s="76">
        <v>10.436125701645945</v>
      </c>
      <c r="BR45" s="76">
        <v>0.20218453157845409</v>
      </c>
      <c r="BS45" s="76">
        <v>2.4381085579016402</v>
      </c>
      <c r="BT45" s="76">
        <v>0</v>
      </c>
      <c r="BU45" s="76">
        <v>7.6040627472456039</v>
      </c>
      <c r="BV45" s="76">
        <v>0.69674886895963906</v>
      </c>
      <c r="BW45" s="76">
        <v>0</v>
      </c>
      <c r="BX45" s="76">
        <v>0</v>
      </c>
      <c r="BY45" s="76">
        <v>13.610752828611824</v>
      </c>
      <c r="BZ45" s="76">
        <v>0</v>
      </c>
      <c r="CA45" s="76">
        <v>0</v>
      </c>
      <c r="CB45" s="76">
        <v>711.37349944168</v>
      </c>
      <c r="CC45" s="76">
        <v>4.822968847731981</v>
      </c>
      <c r="CD45" s="94"/>
      <c r="CE45" s="69">
        <f t="shared" si="13"/>
        <v>6.7070475108991874E-3</v>
      </c>
      <c r="CF45" s="69">
        <f t="shared" si="14"/>
        <v>1.1843516536886133E-2</v>
      </c>
      <c r="CG45" s="69">
        <f t="shared" si="15"/>
        <v>4.0576612545202666E-3</v>
      </c>
      <c r="CH45" s="69">
        <f t="shared" si="16"/>
        <v>6.842855512743687E-3</v>
      </c>
      <c r="CI45" s="69">
        <f t="shared" si="17"/>
        <v>6.9260327883238588E-3</v>
      </c>
      <c r="CJ45" s="69">
        <f t="shared" si="18"/>
        <v>9.2936547288493768E-3</v>
      </c>
      <c r="CK45" s="69">
        <f t="shared" si="19"/>
        <v>4.4768555746896458E-3</v>
      </c>
      <c r="CL45" s="69">
        <f t="shared" si="20"/>
        <v>1.2773167879565905E-2</v>
      </c>
      <c r="CM45" s="69">
        <f t="shared" si="21"/>
        <v>4.3010113828882346E-3</v>
      </c>
      <c r="CN45" s="69">
        <f t="shared" si="22"/>
        <v>1.0365817493012158E-2</v>
      </c>
      <c r="CO45" s="69">
        <f t="shared" si="23"/>
        <v>1.3628109675004193E-2</v>
      </c>
      <c r="CP45" s="69">
        <f t="shared" si="24"/>
        <v>7.4383465866868217E-3</v>
      </c>
      <c r="CQ45" s="69">
        <f t="shared" si="25"/>
        <v>9.8736776863951655E-3</v>
      </c>
    </row>
    <row r="46" spans="1:95">
      <c r="A46" s="76" t="s">
        <v>210</v>
      </c>
      <c r="B46" s="76">
        <v>37722.564559730054</v>
      </c>
      <c r="C46" s="76">
        <v>255.12222704899997</v>
      </c>
      <c r="D46" s="76">
        <v>760.2938381400005</v>
      </c>
      <c r="E46" s="76">
        <v>4804.5443270999986</v>
      </c>
      <c r="F46" s="76">
        <v>4802.3444693000001</v>
      </c>
      <c r="G46" s="76">
        <v>172.36131924199992</v>
      </c>
      <c r="H46" s="76">
        <v>5289.4869047069978</v>
      </c>
      <c r="I46" s="76">
        <v>124.13894146629995</v>
      </c>
      <c r="J46" s="76">
        <v>310.24492349519988</v>
      </c>
      <c r="K46" s="76">
        <v>294.25205625250004</v>
      </c>
      <c r="L46" s="76">
        <v>9.8598239186850076</v>
      </c>
      <c r="M46" s="76">
        <v>33.053327752692503</v>
      </c>
      <c r="N46" s="76">
        <v>57.740091804500011</v>
      </c>
      <c r="O46" s="76"/>
      <c r="P46" s="76" t="s">
        <v>210</v>
      </c>
      <c r="Q46" s="76">
        <v>0</v>
      </c>
      <c r="R46" s="76">
        <v>328.37139959644617</v>
      </c>
      <c r="S46" s="76">
        <v>9.8604469463588309</v>
      </c>
      <c r="T46" s="76">
        <v>124.13042561426741</v>
      </c>
      <c r="U46" s="76">
        <v>124.13042561426741</v>
      </c>
      <c r="V46" s="76">
        <v>918.61248578332982</v>
      </c>
      <c r="W46" s="76">
        <v>0</v>
      </c>
      <c r="X46" s="76">
        <v>310.16178358729547</v>
      </c>
      <c r="Y46" s="76">
        <v>33.044434405794277</v>
      </c>
      <c r="Z46" s="76">
        <v>1806.1950237454325</v>
      </c>
      <c r="AA46" s="76">
        <v>37715.187555085235</v>
      </c>
      <c r="AB46" s="76">
        <v>491.01980192606703</v>
      </c>
      <c r="AC46" s="76">
        <v>187.63890735141621</v>
      </c>
      <c r="AD46" s="76">
        <v>307.7616845944047</v>
      </c>
      <c r="AE46" s="76">
        <v>0</v>
      </c>
      <c r="AF46" s="76">
        <v>0</v>
      </c>
      <c r="AG46" s="76">
        <v>294.19321725768293</v>
      </c>
      <c r="AH46" s="76">
        <v>294.19321725768293</v>
      </c>
      <c r="AI46" s="76">
        <v>0</v>
      </c>
      <c r="AJ46" s="76">
        <v>119.19757839225075</v>
      </c>
      <c r="AK46" s="76">
        <v>17.976838461641226</v>
      </c>
      <c r="AL46" s="76">
        <v>1389.8857753891327</v>
      </c>
      <c r="AM46" s="76">
        <v>99.169623307111536</v>
      </c>
      <c r="AN46" s="76">
        <v>0</v>
      </c>
      <c r="AO46" s="76">
        <v>57.725566298360576</v>
      </c>
      <c r="AP46" s="76">
        <v>255.09338373022038</v>
      </c>
      <c r="AQ46" s="76">
        <v>0</v>
      </c>
      <c r="AR46" s="76">
        <v>5804.5024401858454</v>
      </c>
      <c r="AS46" s="76">
        <v>684.06213332473567</v>
      </c>
      <c r="AT46" s="76">
        <v>76.006879293859555</v>
      </c>
      <c r="AU46" s="76">
        <v>760.06901261859525</v>
      </c>
      <c r="AV46" s="76">
        <v>0.11166329372026654</v>
      </c>
      <c r="AW46" s="76">
        <v>228.54705923922353</v>
      </c>
      <c r="AX46" s="76">
        <v>0.52819689060114539</v>
      </c>
      <c r="AY46" s="76">
        <v>603.84793749139396</v>
      </c>
      <c r="AZ46" s="76">
        <v>0.4801794400260147</v>
      </c>
      <c r="BA46" s="76">
        <v>14.237316146100303</v>
      </c>
      <c r="BB46" s="76">
        <v>267.94013027111333</v>
      </c>
      <c r="BC46" s="76">
        <v>0.43216165335626139</v>
      </c>
      <c r="BD46" s="76">
        <v>0</v>
      </c>
      <c r="BE46" s="76">
        <v>46.435744799572284</v>
      </c>
      <c r="BF46" s="76">
        <v>4804.1299801743871</v>
      </c>
      <c r="BG46" s="76">
        <v>4801.9311267307121</v>
      </c>
      <c r="BH46" s="76">
        <v>2.1988534436746634</v>
      </c>
      <c r="BI46" s="76">
        <v>0.54260264422361482</v>
      </c>
      <c r="BJ46" s="76">
        <v>0</v>
      </c>
      <c r="BK46" s="76">
        <v>117.64394215071898</v>
      </c>
      <c r="BL46" s="76">
        <v>4.5136852272689696</v>
      </c>
      <c r="BM46" s="76">
        <v>1775.223640161599</v>
      </c>
      <c r="BN46" s="76">
        <v>7.2026922431477596</v>
      </c>
      <c r="BO46" s="76">
        <v>9.1234064487397823</v>
      </c>
      <c r="BP46" s="76">
        <v>2536.3074634170553</v>
      </c>
      <c r="BQ46" s="76">
        <v>74.094123736201098</v>
      </c>
      <c r="BR46" s="76">
        <v>1.6326106005941459</v>
      </c>
      <c r="BS46" s="76">
        <v>19.687354636595622</v>
      </c>
      <c r="BT46" s="76">
        <v>0</v>
      </c>
      <c r="BU46" s="76">
        <v>172.32171660686632</v>
      </c>
      <c r="BV46" s="76">
        <v>4.9467604749736287</v>
      </c>
      <c r="BW46" s="76">
        <v>0</v>
      </c>
      <c r="BX46" s="76">
        <v>0</v>
      </c>
      <c r="BY46" s="76">
        <v>96.63325351766909</v>
      </c>
      <c r="BZ46" s="76">
        <v>0</v>
      </c>
      <c r="CA46" s="76">
        <v>0</v>
      </c>
      <c r="CB46" s="76">
        <v>5288.5776787535042</v>
      </c>
      <c r="CC46" s="76">
        <v>34.241980705953033</v>
      </c>
      <c r="CD46" s="94"/>
      <c r="CE46" s="69">
        <f t="shared" si="13"/>
        <v>-1.9555946767983327E-4</v>
      </c>
      <c r="CF46" s="69">
        <f t="shared" si="14"/>
        <v>-1.1305686342277553E-4</v>
      </c>
      <c r="CG46" s="69">
        <f t="shared" si="15"/>
        <v>-2.9570872487309465E-4</v>
      </c>
      <c r="CH46" s="69">
        <f t="shared" si="16"/>
        <v>-8.6240629163166405E-5</v>
      </c>
      <c r="CI46" s="69">
        <f t="shared" si="17"/>
        <v>-8.6070995516963279E-5</v>
      </c>
      <c r="CJ46" s="69">
        <f t="shared" si="18"/>
        <v>-2.2976521244886489E-4</v>
      </c>
      <c r="CK46" s="69">
        <f t="shared" si="19"/>
        <v>-1.7189303421557959E-4</v>
      </c>
      <c r="CL46" s="69">
        <f t="shared" si="20"/>
        <v>-6.8599360780410834E-5</v>
      </c>
      <c r="CM46" s="69">
        <f t="shared" si="21"/>
        <v>-2.679815255887555E-4</v>
      </c>
      <c r="CN46" s="69">
        <f t="shared" si="22"/>
        <v>-1.9996120185688084E-4</v>
      </c>
      <c r="CO46" s="69">
        <f t="shared" si="23"/>
        <v>6.3188519284060961E-5</v>
      </c>
      <c r="CP46" s="69">
        <f t="shared" si="24"/>
        <v>-2.6906056070259785E-4</v>
      </c>
      <c r="CQ46" s="69">
        <f t="shared" si="25"/>
        <v>-2.5156707731980254E-4</v>
      </c>
    </row>
    <row r="47" spans="1:95">
      <c r="A47" s="76" t="s">
        <v>211</v>
      </c>
      <c r="B47" s="76">
        <v>64787.900672551135</v>
      </c>
      <c r="C47" s="76">
        <v>500.75331073453327</v>
      </c>
      <c r="D47" s="76">
        <v>1033.1246373825188</v>
      </c>
      <c r="E47" s="76">
        <v>8551.3769669879948</v>
      </c>
      <c r="F47" s="76">
        <v>8546.9468360379979</v>
      </c>
      <c r="G47" s="76">
        <v>221.05727361880878</v>
      </c>
      <c r="H47" s="76">
        <v>9860.5353719030172</v>
      </c>
      <c r="I47" s="76">
        <v>254.80954380823002</v>
      </c>
      <c r="J47" s="76">
        <v>491.87334881476568</v>
      </c>
      <c r="K47" s="76">
        <v>543.23649091526011</v>
      </c>
      <c r="L47" s="76">
        <v>25.30376891616017</v>
      </c>
      <c r="M47" s="76">
        <v>70.109875491803948</v>
      </c>
      <c r="N47" s="76">
        <v>73.942286140633129</v>
      </c>
      <c r="O47" s="76"/>
      <c r="P47" s="76" t="s">
        <v>211</v>
      </c>
      <c r="Q47" s="76">
        <v>0</v>
      </c>
      <c r="R47" s="76">
        <v>621.3395680722407</v>
      </c>
      <c r="S47" s="76">
        <v>25.508667322735182</v>
      </c>
      <c r="T47" s="76">
        <v>256.57478569773303</v>
      </c>
      <c r="U47" s="76">
        <v>256.57478569773303</v>
      </c>
      <c r="V47" s="76">
        <v>1738.1836039998095</v>
      </c>
      <c r="W47" s="76">
        <v>0</v>
      </c>
      <c r="X47" s="76">
        <v>492.83341614577824</v>
      </c>
      <c r="Y47" s="76">
        <v>70.346705930365289</v>
      </c>
      <c r="Z47" s="76">
        <v>3417.6521130180017</v>
      </c>
      <c r="AA47" s="76">
        <v>65019.31922017016</v>
      </c>
      <c r="AB47" s="76">
        <v>929.09948864841124</v>
      </c>
      <c r="AC47" s="76">
        <v>355.04725952532937</v>
      </c>
      <c r="AD47" s="76">
        <v>582.34177035460732</v>
      </c>
      <c r="AE47" s="76">
        <v>0</v>
      </c>
      <c r="AF47" s="76">
        <v>0</v>
      </c>
      <c r="AG47" s="76">
        <v>546.10739940895519</v>
      </c>
      <c r="AH47" s="76">
        <v>546.10739940895519</v>
      </c>
      <c r="AI47" s="76">
        <v>0</v>
      </c>
      <c r="AJ47" s="76">
        <v>225.54383412492561</v>
      </c>
      <c r="AK47" s="76">
        <v>34.015484316386505</v>
      </c>
      <c r="AL47" s="76">
        <v>2629.9191947624499</v>
      </c>
      <c r="AM47" s="76">
        <v>187.64705020873399</v>
      </c>
      <c r="AN47" s="76">
        <v>0</v>
      </c>
      <c r="AO47" s="76">
        <v>74.372326872610074</v>
      </c>
      <c r="AP47" s="76">
        <v>503.68606976436354</v>
      </c>
      <c r="AQ47" s="76">
        <v>0</v>
      </c>
      <c r="AR47" s="76">
        <v>10865.525451319429</v>
      </c>
      <c r="AS47" s="76">
        <v>933.43943492871983</v>
      </c>
      <c r="AT47" s="76">
        <v>103.71553843594214</v>
      </c>
      <c r="AU47" s="76">
        <v>1037.1549733646616</v>
      </c>
      <c r="AV47" s="76">
        <v>0.21128743467422681</v>
      </c>
      <c r="AW47" s="76">
        <v>432.45314157607828</v>
      </c>
      <c r="AX47" s="76">
        <v>0.94432965453104267</v>
      </c>
      <c r="AY47" s="76">
        <v>1142.5913894392625</v>
      </c>
      <c r="AZ47" s="76">
        <v>0.8584812565025649</v>
      </c>
      <c r="BA47" s="76">
        <v>25.453969488622739</v>
      </c>
      <c r="BB47" s="76">
        <v>479.03255480352914</v>
      </c>
      <c r="BC47" s="76">
        <v>0.77263328073856896</v>
      </c>
      <c r="BD47" s="76">
        <v>0</v>
      </c>
      <c r="BE47" s="76">
        <v>83.019442496880743</v>
      </c>
      <c r="BF47" s="76">
        <v>8589.4855936678505</v>
      </c>
      <c r="BG47" s="76">
        <v>8585.0584004074244</v>
      </c>
      <c r="BH47" s="76">
        <v>4.4271932604198696</v>
      </c>
      <c r="BI47" s="76">
        <v>0.97008397454157769</v>
      </c>
      <c r="BJ47" s="76">
        <v>0</v>
      </c>
      <c r="BK47" s="76">
        <v>210.32793161013518</v>
      </c>
      <c r="BL47" s="76">
        <v>8.0697241379156335</v>
      </c>
      <c r="BM47" s="76">
        <v>3173.8058540380794</v>
      </c>
      <c r="BN47" s="76">
        <v>12.877220117469978</v>
      </c>
      <c r="BO47" s="76">
        <v>16.311142982327688</v>
      </c>
      <c r="BP47" s="76">
        <v>4534.4984554548491</v>
      </c>
      <c r="BQ47" s="76">
        <v>140.19965987893045</v>
      </c>
      <c r="BR47" s="76">
        <v>2.9188362520095001</v>
      </c>
      <c r="BS47" s="76">
        <v>35.1977408592914</v>
      </c>
      <c r="BT47" s="76">
        <v>0</v>
      </c>
      <c r="BU47" s="76">
        <v>221.66625717605069</v>
      </c>
      <c r="BV47" s="76">
        <v>9.3601770547725724</v>
      </c>
      <c r="BW47" s="76">
        <v>0</v>
      </c>
      <c r="BX47" s="76">
        <v>0</v>
      </c>
      <c r="BY47" s="76">
        <v>182.8478319005425</v>
      </c>
      <c r="BZ47" s="76">
        <v>0</v>
      </c>
      <c r="CA47" s="76">
        <v>0</v>
      </c>
      <c r="CB47" s="76">
        <v>9889.1919830568222</v>
      </c>
      <c r="CC47" s="76">
        <v>64.792092747763803</v>
      </c>
      <c r="CD47" s="94"/>
      <c r="CE47" s="69">
        <f t="shared" si="13"/>
        <v>3.5719408287151178E-3</v>
      </c>
      <c r="CF47" s="69">
        <f t="shared" si="14"/>
        <v>5.8566942383832237E-3</v>
      </c>
      <c r="CG47" s="69">
        <f t="shared" si="15"/>
        <v>3.9011130277116202E-3</v>
      </c>
      <c r="CH47" s="69">
        <f t="shared" si="16"/>
        <v>4.4564316164486025E-3</v>
      </c>
      <c r="CI47" s="69">
        <f t="shared" si="17"/>
        <v>4.4590852266367283E-3</v>
      </c>
      <c r="CJ47" s="69">
        <f t="shared" si="18"/>
        <v>2.7548677646863804E-3</v>
      </c>
      <c r="CK47" s="69">
        <f t="shared" si="19"/>
        <v>2.9061922170534695E-3</v>
      </c>
      <c r="CL47" s="69">
        <f t="shared" si="20"/>
        <v>6.9276914165802986E-3</v>
      </c>
      <c r="CM47" s="69">
        <f t="shared" si="21"/>
        <v>1.9518588135055033E-3</v>
      </c>
      <c r="CN47" s="69">
        <f t="shared" si="22"/>
        <v>5.2848226172326823E-3</v>
      </c>
      <c r="CO47" s="69">
        <f t="shared" si="23"/>
        <v>8.0975449647010568E-3</v>
      </c>
      <c r="CP47" s="69">
        <f t="shared" si="24"/>
        <v>3.3779897182819492E-3</v>
      </c>
      <c r="CQ47" s="69">
        <f t="shared" si="25"/>
        <v>5.8158971601045308E-3</v>
      </c>
    </row>
    <row r="48" spans="1:95">
      <c r="A48" s="76" t="s">
        <v>212</v>
      </c>
      <c r="B48" s="76">
        <v>88663.865147250966</v>
      </c>
      <c r="C48" s="76">
        <v>655.96569924029916</v>
      </c>
      <c r="D48" s="76">
        <v>1381.1342883800003</v>
      </c>
      <c r="E48" s="76">
        <v>10621.736316306009</v>
      </c>
      <c r="F48" s="76">
        <v>10614.377146306009</v>
      </c>
      <c r="G48" s="76">
        <v>224.83763446210025</v>
      </c>
      <c r="H48" s="76">
        <v>13803.34409712999</v>
      </c>
      <c r="I48" s="76">
        <v>338.92961479541515</v>
      </c>
      <c r="J48" s="76">
        <v>668.23751936382985</v>
      </c>
      <c r="K48" s="76">
        <v>805.48968988125011</v>
      </c>
      <c r="L48" s="76">
        <v>33.950157219765032</v>
      </c>
      <c r="M48" s="76">
        <v>115.88197648576939</v>
      </c>
      <c r="N48" s="76">
        <v>84.534049738650054</v>
      </c>
      <c r="O48" s="76"/>
      <c r="P48" s="76" t="s">
        <v>212</v>
      </c>
      <c r="Q48" s="76">
        <v>0</v>
      </c>
      <c r="R48" s="76">
        <v>870.5279140783199</v>
      </c>
      <c r="S48" s="76">
        <v>34.19674223216338</v>
      </c>
      <c r="T48" s="76">
        <v>341.07225207718614</v>
      </c>
      <c r="U48" s="76">
        <v>341.07225207718614</v>
      </c>
      <c r="V48" s="76">
        <v>2435.2828218175405</v>
      </c>
      <c r="W48" s="76">
        <v>0</v>
      </c>
      <c r="X48" s="76">
        <v>669.58514224270357</v>
      </c>
      <c r="Y48" s="76">
        <v>116.19217118221323</v>
      </c>
      <c r="Z48" s="76">
        <v>4788.3041373246097</v>
      </c>
      <c r="AA48" s="76">
        <v>88959.921547556471</v>
      </c>
      <c r="AB48" s="76">
        <v>1301.7154221843862</v>
      </c>
      <c r="AC48" s="76">
        <v>497.4391423518498</v>
      </c>
      <c r="AD48" s="76">
        <v>815.8901314742825</v>
      </c>
      <c r="AE48" s="76">
        <v>0</v>
      </c>
      <c r="AF48" s="76">
        <v>0</v>
      </c>
      <c r="AG48" s="76">
        <v>809.06002000569435</v>
      </c>
      <c r="AH48" s="76">
        <v>809.06002000569435</v>
      </c>
      <c r="AI48" s="76">
        <v>0</v>
      </c>
      <c r="AJ48" s="76">
        <v>315.9981271218914</v>
      </c>
      <c r="AK48" s="76">
        <v>47.657409015960603</v>
      </c>
      <c r="AL48" s="76">
        <v>3684.6494104460116</v>
      </c>
      <c r="AM48" s="76">
        <v>262.90300658457761</v>
      </c>
      <c r="AN48" s="76">
        <v>0</v>
      </c>
      <c r="AO48" s="76">
        <v>85.064715161591394</v>
      </c>
      <c r="AP48" s="76">
        <v>659.56560632693436</v>
      </c>
      <c r="AQ48" s="76">
        <v>0</v>
      </c>
      <c r="AR48" s="76">
        <v>15208.277233530098</v>
      </c>
      <c r="AS48" s="76">
        <v>1247.6774326187049</v>
      </c>
      <c r="AT48" s="76">
        <v>138.63090173470675</v>
      </c>
      <c r="AU48" s="76">
        <v>1386.3083343534111</v>
      </c>
      <c r="AV48" s="76">
        <v>0.29602445792155396</v>
      </c>
      <c r="AW48" s="76">
        <v>605.88877429257525</v>
      </c>
      <c r="AX48" s="76">
        <v>1.1727623948808679</v>
      </c>
      <c r="AY48" s="76">
        <v>1600.8276087833472</v>
      </c>
      <c r="AZ48" s="76">
        <v>1.0661480250445059</v>
      </c>
      <c r="BA48" s="76">
        <v>31.611290688779029</v>
      </c>
      <c r="BB48" s="76">
        <v>594.91047875571155</v>
      </c>
      <c r="BC48" s="76">
        <v>0.95953317030153751</v>
      </c>
      <c r="BD48" s="76">
        <v>0</v>
      </c>
      <c r="BE48" s="76">
        <v>103.10182623610402</v>
      </c>
      <c r="BF48" s="76">
        <v>10669.140854451627</v>
      </c>
      <c r="BG48" s="76">
        <v>10661.782094205042</v>
      </c>
      <c r="BH48" s="76">
        <v>7.3587602465869724</v>
      </c>
      <c r="BI48" s="76">
        <v>1.2047473424935367</v>
      </c>
      <c r="BJ48" s="76">
        <v>0</v>
      </c>
      <c r="BK48" s="76">
        <v>261.20620195329508</v>
      </c>
      <c r="BL48" s="76">
        <v>10.021787940497248</v>
      </c>
      <c r="BM48" s="76">
        <v>3941.5489416271216</v>
      </c>
      <c r="BN48" s="76">
        <v>15.992225145808186</v>
      </c>
      <c r="BO48" s="76">
        <v>20.256811764193628</v>
      </c>
      <c r="BP48" s="76">
        <v>5631.3923736503584</v>
      </c>
      <c r="BQ48" s="76">
        <v>196.42676876915201</v>
      </c>
      <c r="BR48" s="76">
        <v>3.6249019054547857</v>
      </c>
      <c r="BS48" s="76">
        <v>43.712063604997901</v>
      </c>
      <c r="BT48" s="76">
        <v>0</v>
      </c>
      <c r="BU48" s="76">
        <v>225.63387931855141</v>
      </c>
      <c r="BV48" s="76">
        <v>13.114076619969371</v>
      </c>
      <c r="BW48" s="76">
        <v>0</v>
      </c>
      <c r="BX48" s="76">
        <v>0</v>
      </c>
      <c r="BY48" s="76">
        <v>256.17911984088954</v>
      </c>
      <c r="BZ48" s="76">
        <v>0</v>
      </c>
      <c r="CA48" s="76">
        <v>0</v>
      </c>
      <c r="CB48" s="76">
        <v>13840.759432199602</v>
      </c>
      <c r="CC48" s="76">
        <v>90.776979678494868</v>
      </c>
      <c r="CD48" s="94"/>
      <c r="CE48" s="69">
        <f t="shared" si="13"/>
        <v>3.3390874604194206E-3</v>
      </c>
      <c r="CF48" s="69">
        <f t="shared" si="14"/>
        <v>5.487950194353758E-3</v>
      </c>
      <c r="CG48" s="69">
        <f t="shared" si="15"/>
        <v>3.7462294701840148E-3</v>
      </c>
      <c r="CH48" s="69">
        <f t="shared" si="16"/>
        <v>4.4629744830743693E-3</v>
      </c>
      <c r="CI48" s="69">
        <f t="shared" si="17"/>
        <v>4.4661073603862412E-3</v>
      </c>
      <c r="CJ48" s="69">
        <f t="shared" si="18"/>
        <v>3.5414216056670542E-3</v>
      </c>
      <c r="CK48" s="69">
        <f t="shared" si="19"/>
        <v>2.7105993161028173E-3</v>
      </c>
      <c r="CL48" s="69">
        <f t="shared" si="20"/>
        <v>6.3217765230233047E-3</v>
      </c>
      <c r="CM48" s="69">
        <f t="shared" si="21"/>
        <v>2.0166824517077026E-3</v>
      </c>
      <c r="CN48" s="69">
        <f t="shared" si="22"/>
        <v>4.4324963674837337E-3</v>
      </c>
      <c r="CO48" s="69">
        <f t="shared" si="23"/>
        <v>7.2631478788791077E-3</v>
      </c>
      <c r="CP48" s="69">
        <f t="shared" si="24"/>
        <v>2.6768157210533662E-3</v>
      </c>
      <c r="CQ48" s="69">
        <f t="shared" si="25"/>
        <v>6.2775346098048416E-3</v>
      </c>
    </row>
    <row r="49" spans="1:95">
      <c r="A49" s="76" t="s">
        <v>213</v>
      </c>
      <c r="B49" s="76">
        <v>73434.014761949933</v>
      </c>
      <c r="C49" s="76">
        <v>565.52381955839996</v>
      </c>
      <c r="D49" s="76">
        <v>1104.0444038100009</v>
      </c>
      <c r="E49" s="76">
        <v>9871.8880674739921</v>
      </c>
      <c r="F49" s="76">
        <v>9870.686791823995</v>
      </c>
      <c r="G49" s="76">
        <v>270.28708740039986</v>
      </c>
      <c r="H49" s="76">
        <v>11105.249278384994</v>
      </c>
      <c r="I49" s="76">
        <v>284.93544468085042</v>
      </c>
      <c r="J49" s="76">
        <v>564.66712985199968</v>
      </c>
      <c r="K49" s="76">
        <v>591.29286966150039</v>
      </c>
      <c r="L49" s="76">
        <v>27.957746914540035</v>
      </c>
      <c r="M49" s="76">
        <v>74.779189675897456</v>
      </c>
      <c r="N49" s="76">
        <v>81.433758490650064</v>
      </c>
      <c r="O49" s="76"/>
      <c r="P49" s="76" t="s">
        <v>213</v>
      </c>
      <c r="Q49" s="76">
        <v>0</v>
      </c>
      <c r="R49" s="76">
        <v>700.57673585558302</v>
      </c>
      <c r="S49" s="76">
        <v>28.163166479646883</v>
      </c>
      <c r="T49" s="76">
        <v>286.70414976186112</v>
      </c>
      <c r="U49" s="76">
        <v>286.70414976186112</v>
      </c>
      <c r="V49" s="76">
        <v>1959.8482642512281</v>
      </c>
      <c r="W49" s="76">
        <v>0</v>
      </c>
      <c r="X49" s="76">
        <v>565.6248214136067</v>
      </c>
      <c r="Y49" s="76">
        <v>75.017290722853559</v>
      </c>
      <c r="Z49" s="76">
        <v>3853.4933043951792</v>
      </c>
      <c r="AA49" s="76">
        <v>73666.081709022998</v>
      </c>
      <c r="AB49" s="76">
        <v>1047.5842933150016</v>
      </c>
      <c r="AC49" s="76">
        <v>400.32528285301345</v>
      </c>
      <c r="AD49" s="76">
        <v>656.60567025118826</v>
      </c>
      <c r="AE49" s="76">
        <v>0</v>
      </c>
      <c r="AF49" s="76">
        <v>0</v>
      </c>
      <c r="AG49" s="76">
        <v>594.17335623731856</v>
      </c>
      <c r="AH49" s="76">
        <v>594.17335623731856</v>
      </c>
      <c r="AI49" s="76">
        <v>0</v>
      </c>
      <c r="AJ49" s="76">
        <v>254.30667532076478</v>
      </c>
      <c r="AK49" s="76">
        <v>38.35336312019534</v>
      </c>
      <c r="AL49" s="76">
        <v>2965.3030810230771</v>
      </c>
      <c r="AM49" s="76">
        <v>211.5770159709387</v>
      </c>
      <c r="AN49" s="76">
        <v>0</v>
      </c>
      <c r="AO49" s="76">
        <v>81.864915121594422</v>
      </c>
      <c r="AP49" s="76">
        <v>568.460170573808</v>
      </c>
      <c r="AQ49" s="76">
        <v>0</v>
      </c>
      <c r="AR49" s="76">
        <v>12234.93646995927</v>
      </c>
      <c r="AS49" s="76">
        <v>997.29392202472422</v>
      </c>
      <c r="AT49" s="76">
        <v>110.81045554302597</v>
      </c>
      <c r="AU49" s="76">
        <v>1108.1043775677504</v>
      </c>
      <c r="AV49" s="76">
        <v>0.23823214636703646</v>
      </c>
      <c r="AW49" s="76">
        <v>487.60221957329566</v>
      </c>
      <c r="AX49" s="76">
        <v>1.0899520553139654</v>
      </c>
      <c r="AY49" s="76">
        <v>1288.301914599778</v>
      </c>
      <c r="AZ49" s="76">
        <v>0.99086568924750762</v>
      </c>
      <c r="BA49" s="76">
        <v>29.379170288309435</v>
      </c>
      <c r="BB49" s="76">
        <v>552.90306235222147</v>
      </c>
      <c r="BC49" s="76">
        <v>0.89177887002099943</v>
      </c>
      <c r="BD49" s="76">
        <v>0</v>
      </c>
      <c r="BE49" s="76">
        <v>95.821677332627871</v>
      </c>
      <c r="BF49" s="76">
        <v>9910.1403014646403</v>
      </c>
      <c r="BG49" s="76">
        <v>9908.9397398552665</v>
      </c>
      <c r="BH49" s="76">
        <v>1.2005616093729501</v>
      </c>
      <c r="BI49" s="76">
        <v>1.1196783053070756</v>
      </c>
      <c r="BJ49" s="76">
        <v>0</v>
      </c>
      <c r="BK49" s="76">
        <v>242.76212141955597</v>
      </c>
      <c r="BL49" s="76">
        <v>9.3141361929485136</v>
      </c>
      <c r="BM49" s="76">
        <v>3663.2309240121908</v>
      </c>
      <c r="BN49" s="76">
        <v>14.862987160281538</v>
      </c>
      <c r="BO49" s="76">
        <v>18.826452741171874</v>
      </c>
      <c r="BP49" s="76">
        <v>5233.7524892938045</v>
      </c>
      <c r="BQ49" s="76">
        <v>158.07877772492614</v>
      </c>
      <c r="BR49" s="76">
        <v>3.3689438110198027</v>
      </c>
      <c r="BS49" s="76">
        <v>40.62550033124446</v>
      </c>
      <c r="BT49" s="76">
        <v>0</v>
      </c>
      <c r="BU49" s="76">
        <v>270.89020207344697</v>
      </c>
      <c r="BV49" s="76">
        <v>10.55384733598375</v>
      </c>
      <c r="BW49" s="76">
        <v>0</v>
      </c>
      <c r="BX49" s="76">
        <v>0</v>
      </c>
      <c r="BY49" s="76">
        <v>206.16578716102489</v>
      </c>
      <c r="BZ49" s="76">
        <v>0</v>
      </c>
      <c r="CA49" s="76">
        <v>0</v>
      </c>
      <c r="CB49" s="76">
        <v>11134.10711674025</v>
      </c>
      <c r="CC49" s="76">
        <v>73.054793313691803</v>
      </c>
      <c r="CD49" s="94"/>
      <c r="CE49" s="69">
        <f t="shared" si="13"/>
        <v>3.1602105349319773E-3</v>
      </c>
      <c r="CF49" s="69">
        <f t="shared" si="14"/>
        <v>5.1922676178360466E-3</v>
      </c>
      <c r="CG49" s="69">
        <f t="shared" si="15"/>
        <v>3.6773645550294367E-3</v>
      </c>
      <c r="CH49" s="69">
        <f t="shared" si="16"/>
        <v>3.8748650439708746E-3</v>
      </c>
      <c r="CI49" s="69">
        <f t="shared" si="17"/>
        <v>3.8754089596842243E-3</v>
      </c>
      <c r="CJ49" s="69">
        <f t="shared" si="18"/>
        <v>2.2313854459265012E-3</v>
      </c>
      <c r="CK49" s="69">
        <f t="shared" si="19"/>
        <v>2.5985763697735317E-3</v>
      </c>
      <c r="CL49" s="69">
        <f t="shared" si="20"/>
        <v>6.2073887753479719E-3</v>
      </c>
      <c r="CM49" s="69">
        <f t="shared" si="21"/>
        <v>1.6960285289813731E-3</v>
      </c>
      <c r="CN49" s="69">
        <f t="shared" si="22"/>
        <v>4.8715056845978384E-3</v>
      </c>
      <c r="CO49" s="69">
        <f t="shared" si="23"/>
        <v>7.3475007029273395E-3</v>
      </c>
      <c r="CP49" s="69">
        <f t="shared" si="24"/>
        <v>3.1840549220720853E-3</v>
      </c>
      <c r="CQ49" s="69">
        <f t="shared" si="25"/>
        <v>5.2945687259892543E-3</v>
      </c>
    </row>
    <row r="50" spans="1:95">
      <c r="A50" s="76" t="s">
        <v>214</v>
      </c>
      <c r="B50" s="76">
        <v>87951.746784507355</v>
      </c>
      <c r="C50" s="76">
        <v>646.08715672566348</v>
      </c>
      <c r="D50" s="76">
        <v>1371.8859849821217</v>
      </c>
      <c r="E50" s="76">
        <v>12246.602364496393</v>
      </c>
      <c r="F50" s="76">
        <v>12243.687724556392</v>
      </c>
      <c r="G50" s="76">
        <v>409.84906821988926</v>
      </c>
      <c r="H50" s="76">
        <v>12115.964381856846</v>
      </c>
      <c r="I50" s="76">
        <v>329.25677870827144</v>
      </c>
      <c r="J50" s="76">
        <v>696.03869037559934</v>
      </c>
      <c r="K50" s="76">
        <v>657.11723890628252</v>
      </c>
      <c r="L50" s="76">
        <v>28.506692018561072</v>
      </c>
      <c r="M50" s="76">
        <v>65.437465823647841</v>
      </c>
      <c r="N50" s="76">
        <v>104.98115660131042</v>
      </c>
      <c r="O50" s="76"/>
      <c r="P50" s="76" t="s">
        <v>214</v>
      </c>
      <c r="Q50" s="76">
        <v>0</v>
      </c>
      <c r="R50" s="76">
        <v>755.439590336778</v>
      </c>
      <c r="S50" s="76">
        <v>28.757733288065438</v>
      </c>
      <c r="T50" s="76">
        <v>331.40761259078528</v>
      </c>
      <c r="U50" s="76">
        <v>331.40761259078528</v>
      </c>
      <c r="V50" s="76">
        <v>2113.32595332967</v>
      </c>
      <c r="W50" s="76">
        <v>0</v>
      </c>
      <c r="X50" s="76">
        <v>697.24362765723561</v>
      </c>
      <c r="Y50" s="76">
        <v>65.740314756279872</v>
      </c>
      <c r="Z50" s="76">
        <v>4155.2644182427885</v>
      </c>
      <c r="AA50" s="76">
        <v>88238.817023124502</v>
      </c>
      <c r="AB50" s="76">
        <v>1129.6217784470587</v>
      </c>
      <c r="AC50" s="76">
        <v>431.67513832123126</v>
      </c>
      <c r="AD50" s="76">
        <v>708.02520701551396</v>
      </c>
      <c r="AE50" s="76">
        <v>0</v>
      </c>
      <c r="AF50" s="76">
        <v>0</v>
      </c>
      <c r="AG50" s="76">
        <v>660.63707657805003</v>
      </c>
      <c r="AH50" s="76">
        <v>660.63707657805003</v>
      </c>
      <c r="AI50" s="76">
        <v>0</v>
      </c>
      <c r="AJ50" s="76">
        <v>274.22160286172613</v>
      </c>
      <c r="AK50" s="76">
        <v>41.356853849474227</v>
      </c>
      <c r="AL50" s="76">
        <v>3197.5192143080085</v>
      </c>
      <c r="AM50" s="76">
        <v>228.14583252381715</v>
      </c>
      <c r="AN50" s="76">
        <v>0</v>
      </c>
      <c r="AO50" s="76">
        <v>105.500164256555</v>
      </c>
      <c r="AP50" s="76">
        <v>649.67717513554578</v>
      </c>
      <c r="AQ50" s="76">
        <v>0</v>
      </c>
      <c r="AR50" s="76">
        <v>13339.71884838925</v>
      </c>
      <c r="AS50" s="76">
        <v>1239.128227149082</v>
      </c>
      <c r="AT50" s="76">
        <v>137.6809139820698</v>
      </c>
      <c r="AU50" s="76">
        <v>1376.8091411311518</v>
      </c>
      <c r="AV50" s="76">
        <v>0.25688846384231062</v>
      </c>
      <c r="AW50" s="76">
        <v>525.78687641269926</v>
      </c>
      <c r="AX50" s="76">
        <v>1.3519445847218592</v>
      </c>
      <c r="AY50" s="76">
        <v>1389.1901314594602</v>
      </c>
      <c r="AZ50" s="76">
        <v>1.2290406339080782</v>
      </c>
      <c r="BA50" s="76">
        <v>36.44105608787622</v>
      </c>
      <c r="BB50" s="76">
        <v>685.80460438554439</v>
      </c>
      <c r="BC50" s="76">
        <v>1.1061362594748592</v>
      </c>
      <c r="BD50" s="76">
        <v>0</v>
      </c>
      <c r="BE50" s="76">
        <v>118.85435621326413</v>
      </c>
      <c r="BF50" s="76">
        <v>12293.668560057866</v>
      </c>
      <c r="BG50" s="76">
        <v>12290.755485854415</v>
      </c>
      <c r="BH50" s="76">
        <v>2.9130742034506731</v>
      </c>
      <c r="BI50" s="76">
        <v>1.38881584680203</v>
      </c>
      <c r="BJ50" s="76">
        <v>0</v>
      </c>
      <c r="BK50" s="76">
        <v>301.11492986226619</v>
      </c>
      <c r="BL50" s="76">
        <v>11.552979966308962</v>
      </c>
      <c r="BM50" s="76">
        <v>4543.7629531787898</v>
      </c>
      <c r="BN50" s="76">
        <v>18.435606949023629</v>
      </c>
      <c r="BO50" s="76">
        <v>23.351767382959387</v>
      </c>
      <c r="BP50" s="76">
        <v>6491.791890670368</v>
      </c>
      <c r="BQ50" s="76">
        <v>170.45813645418227</v>
      </c>
      <c r="BR50" s="76">
        <v>4.1787380401009724</v>
      </c>
      <c r="BS50" s="76">
        <v>50.390665793008033</v>
      </c>
      <c r="BT50" s="76">
        <v>0</v>
      </c>
      <c r="BU50" s="76">
        <v>410.56732079779994</v>
      </c>
      <c r="BV50" s="76">
        <v>11.380327719055748</v>
      </c>
      <c r="BW50" s="76">
        <v>0</v>
      </c>
      <c r="BX50" s="76">
        <v>0</v>
      </c>
      <c r="BY50" s="76">
        <v>222.31083392891426</v>
      </c>
      <c r="BZ50" s="76">
        <v>0</v>
      </c>
      <c r="CA50" s="76">
        <v>0</v>
      </c>
      <c r="CB50" s="76">
        <v>12152.76516302518</v>
      </c>
      <c r="CC50" s="76">
        <v>78.775816440962416</v>
      </c>
      <c r="CD50" s="94"/>
      <c r="CE50" s="69">
        <f t="shared" si="13"/>
        <v>3.2639515315199428E-3</v>
      </c>
      <c r="CF50" s="69">
        <f t="shared" si="14"/>
        <v>5.5565543634644183E-3</v>
      </c>
      <c r="CG50" s="69">
        <f t="shared" si="15"/>
        <v>3.5886044488560396E-3</v>
      </c>
      <c r="CH50" s="69">
        <f t="shared" si="16"/>
        <v>3.8432043566565006E-3</v>
      </c>
      <c r="CI50" s="69">
        <f t="shared" si="17"/>
        <v>3.8442471220188532E-3</v>
      </c>
      <c r="CJ50" s="69">
        <f t="shared" si="18"/>
        <v>1.7524806900996142E-3</v>
      </c>
      <c r="CK50" s="69">
        <f t="shared" si="19"/>
        <v>3.037379444878717E-3</v>
      </c>
      <c r="CL50" s="69">
        <f t="shared" si="20"/>
        <v>6.5323905887432667E-3</v>
      </c>
      <c r="CM50" s="69">
        <f t="shared" si="21"/>
        <v>1.7311354933244425E-3</v>
      </c>
      <c r="CN50" s="69">
        <f t="shared" si="22"/>
        <v>5.3564835365238388E-3</v>
      </c>
      <c r="CO50" s="69">
        <f t="shared" si="23"/>
        <v>8.8063977869094756E-3</v>
      </c>
      <c r="CP50" s="69">
        <f t="shared" si="24"/>
        <v>4.6280663350900635E-3</v>
      </c>
      <c r="CQ50" s="69">
        <f t="shared" si="25"/>
        <v>4.9438172720427083E-3</v>
      </c>
    </row>
    <row r="51" spans="1:95">
      <c r="A51" s="76" t="s">
        <v>215</v>
      </c>
      <c r="B51" s="76">
        <v>4337.9002709170036</v>
      </c>
      <c r="C51" s="76">
        <v>30.643092875900017</v>
      </c>
      <c r="D51" s="76">
        <v>73.401011256999993</v>
      </c>
      <c r="E51" s="76">
        <v>631.19588544300018</v>
      </c>
      <c r="F51" s="76">
        <v>629.63057884300031</v>
      </c>
      <c r="G51" s="76">
        <v>18.017924259500006</v>
      </c>
      <c r="H51" s="76">
        <v>694.7890008879998</v>
      </c>
      <c r="I51" s="76">
        <v>14.834964284569997</v>
      </c>
      <c r="J51" s="76">
        <v>34.844985433659978</v>
      </c>
      <c r="K51" s="76">
        <v>29.240408542899999</v>
      </c>
      <c r="L51" s="76">
        <v>1.3945869026915001</v>
      </c>
      <c r="M51" s="76">
        <v>3.5081238127597993</v>
      </c>
      <c r="N51" s="76">
        <v>4.8448743656000008</v>
      </c>
      <c r="O51" s="76"/>
      <c r="P51" s="76" t="s">
        <v>215</v>
      </c>
      <c r="Q51" s="76">
        <v>0</v>
      </c>
      <c r="R51" s="76">
        <v>44.663839986451705</v>
      </c>
      <c r="S51" s="76">
        <v>1.40670674068308</v>
      </c>
      <c r="T51" s="76">
        <v>14.939599229641496</v>
      </c>
      <c r="U51" s="76">
        <v>14.939599229641496</v>
      </c>
      <c r="V51" s="76">
        <v>124.94612888405894</v>
      </c>
      <c r="W51" s="76">
        <v>0</v>
      </c>
      <c r="X51" s="76">
        <v>34.9038341792739</v>
      </c>
      <c r="Y51" s="76">
        <v>3.5227448282104743</v>
      </c>
      <c r="Z51" s="76">
        <v>245.6715449108969</v>
      </c>
      <c r="AA51" s="76">
        <v>4351.8217463913097</v>
      </c>
      <c r="AB51" s="76">
        <v>66.786625516281021</v>
      </c>
      <c r="AC51" s="76">
        <v>25.521923499966931</v>
      </c>
      <c r="AD51" s="76">
        <v>41.860566447264347</v>
      </c>
      <c r="AE51" s="76">
        <v>0</v>
      </c>
      <c r="AF51" s="76">
        <v>0</v>
      </c>
      <c r="AG51" s="76">
        <v>29.412739044617144</v>
      </c>
      <c r="AH51" s="76">
        <v>29.412739044617144</v>
      </c>
      <c r="AI51" s="76">
        <v>0</v>
      </c>
      <c r="AJ51" s="76">
        <v>16.212805569104429</v>
      </c>
      <c r="AK51" s="76">
        <v>2.4451402061922551</v>
      </c>
      <c r="AL51" s="76">
        <v>189.04688681119444</v>
      </c>
      <c r="AM51" s="76">
        <v>13.488654222633748</v>
      </c>
      <c r="AN51" s="76">
        <v>0</v>
      </c>
      <c r="AO51" s="76">
        <v>4.8702212927861233</v>
      </c>
      <c r="AP51" s="76">
        <v>30.817304009215338</v>
      </c>
      <c r="AQ51" s="76">
        <v>0</v>
      </c>
      <c r="AR51" s="76">
        <v>766.69233684419419</v>
      </c>
      <c r="AS51" s="76">
        <v>66.274749497842208</v>
      </c>
      <c r="AT51" s="76">
        <v>7.363862527488882</v>
      </c>
      <c r="AU51" s="76">
        <v>73.638612025331099</v>
      </c>
      <c r="AV51" s="76">
        <v>1.5188003830702665E-2</v>
      </c>
      <c r="AW51" s="76">
        <v>31.086096041380753</v>
      </c>
      <c r="AX51" s="76">
        <v>6.9506004177758665E-2</v>
      </c>
      <c r="AY51" s="76">
        <v>82.133071830479963</v>
      </c>
      <c r="AZ51" s="76">
        <v>6.318729840109788E-2</v>
      </c>
      <c r="BA51" s="76">
        <v>1.8735024549568167</v>
      </c>
      <c r="BB51" s="76">
        <v>35.25849229870424</v>
      </c>
      <c r="BC51" s="76">
        <v>5.686854039694219E-2</v>
      </c>
      <c r="BD51" s="76">
        <v>0</v>
      </c>
      <c r="BE51" s="76">
        <v>6.1105235373159825</v>
      </c>
      <c r="BF51" s="76">
        <v>633.45529896941639</v>
      </c>
      <c r="BG51" s="76">
        <v>631.8907042391794</v>
      </c>
      <c r="BH51" s="76">
        <v>1.5645947302369414</v>
      </c>
      <c r="BI51" s="76">
        <v>7.1401609704746002E-2</v>
      </c>
      <c r="BJ51" s="76">
        <v>0</v>
      </c>
      <c r="BK51" s="76">
        <v>15.480885349735722</v>
      </c>
      <c r="BL51" s="76">
        <v>0.59396012180536484</v>
      </c>
      <c r="BM51" s="76">
        <v>233.60338620016859</v>
      </c>
      <c r="BN51" s="76">
        <v>0.94780886831241717</v>
      </c>
      <c r="BO51" s="76">
        <v>1.2005584160893314</v>
      </c>
      <c r="BP51" s="76">
        <v>333.75510949806267</v>
      </c>
      <c r="BQ51" s="76">
        <v>10.077993448777043</v>
      </c>
      <c r="BR51" s="76">
        <v>0.21483676174098992</v>
      </c>
      <c r="BS51" s="76">
        <v>2.590677279606695</v>
      </c>
      <c r="BT51" s="76">
        <v>0</v>
      </c>
      <c r="BU51" s="76">
        <v>18.053946468691613</v>
      </c>
      <c r="BV51" s="76">
        <v>0.67283857648261602</v>
      </c>
      <c r="BW51" s="76">
        <v>0</v>
      </c>
      <c r="BX51" s="76">
        <v>0</v>
      </c>
      <c r="BY51" s="76">
        <v>13.143677479602287</v>
      </c>
      <c r="BZ51" s="76">
        <v>0</v>
      </c>
      <c r="CA51" s="76">
        <v>0</v>
      </c>
      <c r="CB51" s="76">
        <v>696.52111047911933</v>
      </c>
      <c r="CC51" s="76">
        <v>4.657460222313639</v>
      </c>
      <c r="CD51" s="94"/>
      <c r="CE51" s="69">
        <f t="shared" si="13"/>
        <v>3.2092659131979597E-3</v>
      </c>
      <c r="CF51" s="69">
        <f t="shared" si="14"/>
        <v>5.685168074281874E-3</v>
      </c>
      <c r="CG51" s="69">
        <f t="shared" si="15"/>
        <v>3.2370230908562139E-3</v>
      </c>
      <c r="CH51" s="69">
        <f t="shared" si="16"/>
        <v>3.5795758155654925E-3</v>
      </c>
      <c r="CI51" s="69">
        <f t="shared" si="17"/>
        <v>3.5896055117466885E-3</v>
      </c>
      <c r="CJ51" s="69">
        <f t="shared" si="18"/>
        <v>1.9992430133906423E-3</v>
      </c>
      <c r="CK51" s="69">
        <f t="shared" si="19"/>
        <v>2.493000880707294E-3</v>
      </c>
      <c r="CL51" s="69">
        <f t="shared" si="20"/>
        <v>7.0532657217335596E-3</v>
      </c>
      <c r="CM51" s="69">
        <f t="shared" si="21"/>
        <v>1.6888727282139866E-3</v>
      </c>
      <c r="CN51" s="69">
        <f t="shared" si="22"/>
        <v>5.8935736641405169E-3</v>
      </c>
      <c r="CO51" s="69">
        <f t="shared" si="23"/>
        <v>8.6906294388604012E-3</v>
      </c>
      <c r="CP51" s="69">
        <f t="shared" si="24"/>
        <v>4.167759244270452E-3</v>
      </c>
      <c r="CQ51" s="69">
        <f t="shared" si="25"/>
        <v>5.2316995805077784E-3</v>
      </c>
    </row>
    <row r="52" spans="1:95" s="22" customForma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94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94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</row>
    <row r="53" spans="1:95" s="22" customForma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94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94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</row>
    <row r="54" spans="1:95">
      <c r="A54" s="94" t="s">
        <v>333</v>
      </c>
      <c r="B54" s="76">
        <v>573.35048043900019</v>
      </c>
      <c r="C54" s="76">
        <v>2.47259938427</v>
      </c>
      <c r="D54" s="76">
        <v>8.0434090344200015</v>
      </c>
      <c r="E54" s="76">
        <v>78.738646025999998</v>
      </c>
      <c r="F54" s="76">
        <v>78.738646025999998</v>
      </c>
      <c r="G54" s="76">
        <v>1.4081801721899998</v>
      </c>
      <c r="H54" s="76">
        <v>107.1999971784</v>
      </c>
      <c r="I54" s="76">
        <v>7.9630423702874404</v>
      </c>
      <c r="J54" s="76">
        <v>4.4610144660231992</v>
      </c>
      <c r="K54" s="76">
        <v>7.4979509521568009</v>
      </c>
      <c r="L54" s="76">
        <v>0.37087274847172003</v>
      </c>
      <c r="M54" s="76">
        <v>0.88438772082212003</v>
      </c>
      <c r="N54" s="76">
        <v>0.83383287106180015</v>
      </c>
      <c r="O54" s="76"/>
      <c r="P54" s="94" t="s">
        <v>333</v>
      </c>
      <c r="Q54" s="76">
        <v>0</v>
      </c>
      <c r="R54" s="76">
        <v>0</v>
      </c>
      <c r="S54" s="76">
        <v>0</v>
      </c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76">
        <v>0</v>
      </c>
      <c r="AE54" s="76">
        <v>0</v>
      </c>
      <c r="AF54" s="76">
        <v>0</v>
      </c>
      <c r="AG54" s="76">
        <v>0</v>
      </c>
      <c r="AH54" s="76">
        <v>0</v>
      </c>
      <c r="AI54" s="76">
        <v>0</v>
      </c>
      <c r="AJ54" s="76">
        <v>0</v>
      </c>
      <c r="AK54" s="76">
        <v>0</v>
      </c>
      <c r="AL54" s="76">
        <v>0</v>
      </c>
      <c r="AM54" s="76">
        <v>0</v>
      </c>
      <c r="AN54" s="76">
        <v>0</v>
      </c>
      <c r="AO54" s="76">
        <v>0</v>
      </c>
      <c r="AP54" s="76">
        <v>0</v>
      </c>
      <c r="AQ54" s="76">
        <v>0</v>
      </c>
      <c r="AR54" s="76">
        <v>0</v>
      </c>
      <c r="AS54" s="76">
        <v>0</v>
      </c>
      <c r="AT54" s="76">
        <v>0</v>
      </c>
      <c r="AU54" s="76">
        <v>0</v>
      </c>
      <c r="AV54" s="76">
        <v>0</v>
      </c>
      <c r="AW54" s="76">
        <v>0</v>
      </c>
      <c r="AX54" s="76">
        <v>0</v>
      </c>
      <c r="AY54" s="76">
        <v>0</v>
      </c>
      <c r="AZ54" s="76">
        <v>0</v>
      </c>
      <c r="BA54" s="76">
        <v>0</v>
      </c>
      <c r="BB54" s="76">
        <v>0</v>
      </c>
      <c r="BC54" s="76">
        <v>0</v>
      </c>
      <c r="BD54" s="76">
        <v>0</v>
      </c>
      <c r="BE54" s="76">
        <v>0</v>
      </c>
      <c r="BF54" s="76">
        <v>0</v>
      </c>
      <c r="BG54" s="76">
        <v>0</v>
      </c>
      <c r="BH54" s="76">
        <v>0</v>
      </c>
      <c r="BI54" s="76">
        <v>0</v>
      </c>
      <c r="BJ54" s="76">
        <v>0</v>
      </c>
      <c r="BK54" s="76">
        <v>0</v>
      </c>
      <c r="BL54" s="76">
        <v>0</v>
      </c>
      <c r="BM54" s="76">
        <v>0</v>
      </c>
      <c r="BN54" s="76">
        <v>0</v>
      </c>
      <c r="BO54" s="76">
        <v>0</v>
      </c>
      <c r="BP54" s="76">
        <v>0</v>
      </c>
      <c r="BQ54" s="76">
        <v>0</v>
      </c>
      <c r="BR54" s="76">
        <v>0</v>
      </c>
      <c r="BS54" s="76">
        <v>0</v>
      </c>
      <c r="BT54" s="76">
        <v>0</v>
      </c>
      <c r="BU54" s="76">
        <v>0</v>
      </c>
      <c r="BV54" s="76">
        <v>0</v>
      </c>
      <c r="BW54" s="76">
        <v>0</v>
      </c>
      <c r="BX54" s="76">
        <v>0</v>
      </c>
      <c r="BY54" s="76">
        <v>0</v>
      </c>
      <c r="BZ54" s="76">
        <v>0</v>
      </c>
      <c r="CA54" s="76">
        <v>0</v>
      </c>
      <c r="CB54" s="76">
        <v>0</v>
      </c>
      <c r="CC54" s="76">
        <v>0</v>
      </c>
      <c r="CD54" s="94"/>
      <c r="CE54" s="69">
        <f>+(AA54-B54)/B54</f>
        <v>-1</v>
      </c>
      <c r="CF54" s="69">
        <f>+(AP54-C54)/C54</f>
        <v>-1</v>
      </c>
      <c r="CG54" s="69">
        <f>+(AU54-D54)/D54</f>
        <v>-1</v>
      </c>
      <c r="CH54" s="69">
        <f t="shared" ref="CH54:CI56" si="26">+(BF54-E54)/E54</f>
        <v>-1</v>
      </c>
      <c r="CI54" s="69">
        <f t="shared" si="26"/>
        <v>-1</v>
      </c>
      <c r="CJ54" s="69">
        <f>+(BU54-G54)/G54</f>
        <v>-1</v>
      </c>
      <c r="CK54" s="69">
        <f>+(CB54-H54)/H54</f>
        <v>-1</v>
      </c>
      <c r="CL54" s="69">
        <f>+(T54-I54)/I54</f>
        <v>-1</v>
      </c>
      <c r="CM54" s="69">
        <f>+(V54-J54)/J54</f>
        <v>-1</v>
      </c>
      <c r="CN54" s="69">
        <f>+(AH54-K54)/K54</f>
        <v>-1</v>
      </c>
      <c r="CO54" s="69">
        <f>+(S54-L54)/L54</f>
        <v>-1</v>
      </c>
      <c r="CP54" s="69">
        <f>+(Y54-M54)/M54</f>
        <v>-1</v>
      </c>
      <c r="CQ54" s="69">
        <f>+(AO54-N54)/N54</f>
        <v>-1</v>
      </c>
    </row>
    <row r="55" spans="1:95" s="22" customFormat="1">
      <c r="A55" s="94" t="s">
        <v>334</v>
      </c>
      <c r="B55" s="76">
        <v>223908.71727149189</v>
      </c>
      <c r="C55" s="76">
        <v>408.50815286571583</v>
      </c>
      <c r="D55" s="76">
        <v>4291.3846328037725</v>
      </c>
      <c r="E55" s="76">
        <v>9719.0979198966961</v>
      </c>
      <c r="F55" s="76">
        <v>8975.0979198966961</v>
      </c>
      <c r="G55" s="76">
        <v>667.30602904122793</v>
      </c>
      <c r="H55" s="76">
        <v>8411.9874410997618</v>
      </c>
      <c r="I55" s="76">
        <v>213.45230936820056</v>
      </c>
      <c r="J55" s="76">
        <v>439.23854949750688</v>
      </c>
      <c r="K55" s="76">
        <v>520.46386545612484</v>
      </c>
      <c r="L55" s="76">
        <v>20.477801879254553</v>
      </c>
      <c r="M55" s="76">
        <v>74.861412152321606</v>
      </c>
      <c r="N55" s="76">
        <v>45.344781663603477</v>
      </c>
      <c r="O55" s="76"/>
      <c r="P55" s="94" t="s">
        <v>334</v>
      </c>
      <c r="Q55" s="76">
        <v>0</v>
      </c>
      <c r="R55" s="76">
        <v>36.491428091848299</v>
      </c>
      <c r="S55" s="76">
        <v>1.3916674932538236</v>
      </c>
      <c r="T55" s="76">
        <v>14.159399958500567</v>
      </c>
      <c r="U55" s="76">
        <v>14.159399958500567</v>
      </c>
      <c r="V55" s="76">
        <v>102.0839776360389</v>
      </c>
      <c r="W55" s="76">
        <v>0</v>
      </c>
      <c r="X55" s="76">
        <v>29.524366648319788</v>
      </c>
      <c r="Y55" s="76">
        <v>4.8654562748244716</v>
      </c>
      <c r="Z55" s="76">
        <v>200.71970303877819</v>
      </c>
      <c r="AA55" s="76">
        <v>24169.37021965751</v>
      </c>
      <c r="AB55" s="76">
        <v>54.566277890515728</v>
      </c>
      <c r="AC55" s="76">
        <v>20.852039848964765</v>
      </c>
      <c r="AD55" s="76">
        <v>34.201107552845457</v>
      </c>
      <c r="AE55" s="76">
        <v>0</v>
      </c>
      <c r="AF55" s="76">
        <v>0</v>
      </c>
      <c r="AG55" s="76">
        <v>33.447196560717842</v>
      </c>
      <c r="AH55" s="76">
        <v>33.447196560717842</v>
      </c>
      <c r="AI55" s="76">
        <v>0</v>
      </c>
      <c r="AJ55" s="76">
        <v>13.246256166088504</v>
      </c>
      <c r="AK55" s="76">
        <v>1.997738959109552</v>
      </c>
      <c r="AL55" s="76">
        <v>154.45591964673866</v>
      </c>
      <c r="AM55" s="76">
        <v>11.02056294955274</v>
      </c>
      <c r="AN55" s="76">
        <v>0</v>
      </c>
      <c r="AO55" s="76">
        <v>3.1541648500085988</v>
      </c>
      <c r="AP55" s="76">
        <v>27.772728807244373</v>
      </c>
      <c r="AQ55" s="76">
        <v>0</v>
      </c>
      <c r="AR55" s="76">
        <v>637.9686994383726</v>
      </c>
      <c r="AS55" s="76">
        <v>423.82821126319317</v>
      </c>
      <c r="AT55" s="76">
        <v>47.091985500862542</v>
      </c>
      <c r="AU55" s="76">
        <v>470.92019676405567</v>
      </c>
      <c r="AV55" s="76">
        <v>1.240897129108285E-2</v>
      </c>
      <c r="AW55" s="76">
        <v>25.39809271874536</v>
      </c>
      <c r="AX55" s="76">
        <v>0.12476631403737934</v>
      </c>
      <c r="AY55" s="76">
        <v>67.104726364556299</v>
      </c>
      <c r="AZ55" s="76">
        <v>0.11342399620805017</v>
      </c>
      <c r="BA55" s="76">
        <v>3.3630192297050749</v>
      </c>
      <c r="BB55" s="76">
        <v>63.290543659782742</v>
      </c>
      <c r="BC55" s="76">
        <v>0.10208150355219717</v>
      </c>
      <c r="BD55" s="76">
        <v>0</v>
      </c>
      <c r="BE55" s="76">
        <v>10.968658497439881</v>
      </c>
      <c r="BF55" s="76">
        <v>1134.2715967402457</v>
      </c>
      <c r="BG55" s="76">
        <v>1134.2715967402457</v>
      </c>
      <c r="BH55" s="76">
        <v>0</v>
      </c>
      <c r="BI55" s="76">
        <v>0.12816908315282996</v>
      </c>
      <c r="BJ55" s="76">
        <v>0</v>
      </c>
      <c r="BK55" s="76">
        <v>27.788858561373921</v>
      </c>
      <c r="BL55" s="76">
        <v>1.0661846758930094</v>
      </c>
      <c r="BM55" s="76">
        <v>419.32825950605434</v>
      </c>
      <c r="BN55" s="76">
        <v>1.7013589183022202</v>
      </c>
      <c r="BO55" s="76">
        <v>2.1550550359628962</v>
      </c>
      <c r="BP55" s="76">
        <v>599.10519607356821</v>
      </c>
      <c r="BQ55" s="76">
        <v>8.233961850483853</v>
      </c>
      <c r="BR55" s="76">
        <v>0.38564151909478217</v>
      </c>
      <c r="BS55" s="76">
        <v>4.6503801661182669</v>
      </c>
      <c r="BT55" s="76">
        <v>0</v>
      </c>
      <c r="BU55" s="76">
        <v>74.11653563054945</v>
      </c>
      <c r="BV55" s="76">
        <v>0.54972573049036511</v>
      </c>
      <c r="BW55" s="76">
        <v>0</v>
      </c>
      <c r="BX55" s="76">
        <v>0</v>
      </c>
      <c r="BY55" s="76">
        <v>10.738708849376039</v>
      </c>
      <c r="BZ55" s="76">
        <v>0</v>
      </c>
      <c r="CA55" s="76">
        <v>0</v>
      </c>
      <c r="CB55" s="76">
        <v>580.62623775745863</v>
      </c>
      <c r="CC55" s="76">
        <v>3.8052582325848632</v>
      </c>
      <c r="CD55" s="94"/>
      <c r="CE55" s="69">
        <f>+(AA55-B55)/B55</f>
        <v>-0.89205703773314071</v>
      </c>
      <c r="CF55" s="69">
        <f>+(AP55-C55)/C55</f>
        <v>-0.93201426063980219</v>
      </c>
      <c r="CG55" s="69">
        <f>+(AU55-D55)/D55</f>
        <v>-0.89026381062086712</v>
      </c>
      <c r="CH55" s="69">
        <f t="shared" si="26"/>
        <v>-0.88329456024738751</v>
      </c>
      <c r="CI55" s="69">
        <f t="shared" si="26"/>
        <v>-0.87362014243591657</v>
      </c>
      <c r="CJ55" s="69">
        <f>+(BU55-G55)/G55</f>
        <v>-0.88893171587698872</v>
      </c>
      <c r="CK55" s="69">
        <f>+(CB55-H55)/H55</f>
        <v>-0.93097633088221199</v>
      </c>
      <c r="CL55" s="69">
        <f>+(T55-I55)/I55</f>
        <v>-0.93366480784203698</v>
      </c>
      <c r="CM55" s="69">
        <f>+(V55-J55)/J55</f>
        <v>-0.76758875614896738</v>
      </c>
      <c r="CN55" s="69">
        <f>+(AH55-K55)/K55</f>
        <v>-0.93573579496934844</v>
      </c>
      <c r="CO55" s="69">
        <f>+(S55-L55)/L55</f>
        <v>-0.9320401915469414</v>
      </c>
      <c r="CP55" s="69">
        <f>+(Y55-M55)/M55</f>
        <v>-0.93500715341937912</v>
      </c>
      <c r="CQ55" s="69">
        <f>+(AO55-N55)/N55</f>
        <v>-0.93044040054248789</v>
      </c>
    </row>
    <row r="56" spans="1:95" s="22" customFormat="1">
      <c r="A56" s="94" t="s">
        <v>335</v>
      </c>
      <c r="B56" s="76">
        <v>1335.2773077083793</v>
      </c>
      <c r="C56" s="76">
        <v>10.488510904018002</v>
      </c>
      <c r="D56" s="76">
        <v>26.545604604067996</v>
      </c>
      <c r="E56" s="76">
        <v>186.267988193185</v>
      </c>
      <c r="F56" s="76">
        <v>185.33901010118501</v>
      </c>
      <c r="G56" s="76">
        <v>3.2974931365231996</v>
      </c>
      <c r="H56" s="76">
        <v>216.42452948495796</v>
      </c>
      <c r="I56" s="76">
        <v>5.6854291283314504</v>
      </c>
      <c r="J56" s="76">
        <v>9.3883434044608585</v>
      </c>
      <c r="K56" s="76">
        <v>11.840574696061148</v>
      </c>
      <c r="L56" s="76">
        <v>0.59983996090447511</v>
      </c>
      <c r="M56" s="76">
        <v>1.4858158859647312</v>
      </c>
      <c r="N56" s="76">
        <v>1.5032186095704998</v>
      </c>
      <c r="O56" s="76"/>
      <c r="P56" s="94" t="s">
        <v>335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76">
        <v>0</v>
      </c>
      <c r="AE56" s="76">
        <v>0</v>
      </c>
      <c r="AF56" s="76">
        <v>0</v>
      </c>
      <c r="AG56" s="76">
        <v>0</v>
      </c>
      <c r="AH56" s="76">
        <v>0</v>
      </c>
      <c r="AI56" s="76">
        <v>0</v>
      </c>
      <c r="AJ56" s="76">
        <v>0</v>
      </c>
      <c r="AK56" s="76">
        <v>0</v>
      </c>
      <c r="AL56" s="76">
        <v>0</v>
      </c>
      <c r="AM56" s="76">
        <v>0</v>
      </c>
      <c r="AN56" s="76">
        <v>0</v>
      </c>
      <c r="AO56" s="76">
        <v>0</v>
      </c>
      <c r="AP56" s="76">
        <v>0</v>
      </c>
      <c r="AQ56" s="76">
        <v>0</v>
      </c>
      <c r="AR56" s="76">
        <v>0</v>
      </c>
      <c r="AS56" s="76">
        <v>0</v>
      </c>
      <c r="AT56" s="76">
        <v>0</v>
      </c>
      <c r="AU56" s="76">
        <v>0</v>
      </c>
      <c r="AV56" s="76">
        <v>0</v>
      </c>
      <c r="AW56" s="76">
        <v>0</v>
      </c>
      <c r="AX56" s="76">
        <v>0</v>
      </c>
      <c r="AY56" s="76">
        <v>0</v>
      </c>
      <c r="AZ56" s="76">
        <v>0</v>
      </c>
      <c r="BA56" s="76">
        <v>0</v>
      </c>
      <c r="BB56" s="76">
        <v>0</v>
      </c>
      <c r="BC56" s="76">
        <v>0</v>
      </c>
      <c r="BD56" s="76">
        <v>0</v>
      </c>
      <c r="BE56" s="76">
        <v>0</v>
      </c>
      <c r="BF56" s="76">
        <v>0</v>
      </c>
      <c r="BG56" s="76">
        <v>0</v>
      </c>
      <c r="BH56" s="76">
        <v>0</v>
      </c>
      <c r="BI56" s="76">
        <v>0</v>
      </c>
      <c r="BJ56" s="76">
        <v>0</v>
      </c>
      <c r="BK56" s="76">
        <v>0</v>
      </c>
      <c r="BL56" s="76">
        <v>0</v>
      </c>
      <c r="BM56" s="76">
        <v>0</v>
      </c>
      <c r="BN56" s="76">
        <v>0</v>
      </c>
      <c r="BO56" s="76">
        <v>0</v>
      </c>
      <c r="BP56" s="76">
        <v>0</v>
      </c>
      <c r="BQ56" s="76">
        <v>0</v>
      </c>
      <c r="BR56" s="76">
        <v>0</v>
      </c>
      <c r="BS56" s="76">
        <v>0</v>
      </c>
      <c r="BT56" s="76">
        <v>0</v>
      </c>
      <c r="BU56" s="76">
        <v>0</v>
      </c>
      <c r="BV56" s="76">
        <v>0</v>
      </c>
      <c r="BW56" s="76">
        <v>0</v>
      </c>
      <c r="BX56" s="76">
        <v>0</v>
      </c>
      <c r="BY56" s="76">
        <v>0</v>
      </c>
      <c r="BZ56" s="76">
        <v>0</v>
      </c>
      <c r="CA56" s="76">
        <v>0</v>
      </c>
      <c r="CB56" s="76">
        <v>0</v>
      </c>
      <c r="CC56" s="76">
        <v>0</v>
      </c>
      <c r="CD56" s="94"/>
      <c r="CE56" s="69">
        <f>+(AA56-B56)/B56</f>
        <v>-1</v>
      </c>
      <c r="CF56" s="69">
        <f>+(AP56-C56)/C56</f>
        <v>-1</v>
      </c>
      <c r="CG56" s="69">
        <f>+(AU56-D56)/D56</f>
        <v>-1</v>
      </c>
      <c r="CH56" s="69">
        <f t="shared" si="26"/>
        <v>-1</v>
      </c>
      <c r="CI56" s="69">
        <f t="shared" si="26"/>
        <v>-1</v>
      </c>
      <c r="CJ56" s="69">
        <f>+(BU56-G56)/G56</f>
        <v>-1</v>
      </c>
      <c r="CK56" s="69">
        <f>+(CB56-H56)/H56</f>
        <v>-1</v>
      </c>
      <c r="CL56" s="69">
        <f>+(T56-I56)/I56</f>
        <v>-1</v>
      </c>
      <c r="CM56" s="69">
        <f>+(V56-J56)/J56</f>
        <v>-1</v>
      </c>
      <c r="CN56" s="69">
        <f>+(AH56-K56)/K56</f>
        <v>-1</v>
      </c>
      <c r="CO56" s="69">
        <f>+(S56-L56)/L56</f>
        <v>-1</v>
      </c>
      <c r="CP56" s="69">
        <f>+(Y56-M56)/M56</f>
        <v>-1</v>
      </c>
      <c r="CQ56" s="69">
        <f>+(AO56-N56)/N56</f>
        <v>-1</v>
      </c>
    </row>
    <row r="57" spans="1:95" s="22" customFormat="1">
      <c r="A57" s="94" t="s">
        <v>336</v>
      </c>
      <c r="B57" s="76">
        <v>4840.3852357866454</v>
      </c>
      <c r="C57" s="76">
        <v>43.137058620582486</v>
      </c>
      <c r="D57" s="76">
        <v>77.922433427430164</v>
      </c>
      <c r="E57" s="76">
        <v>635.6591541179605</v>
      </c>
      <c r="F57" s="76">
        <v>635.45208760496052</v>
      </c>
      <c r="G57" s="76">
        <v>12.693650672103699</v>
      </c>
      <c r="H57" s="76">
        <v>703.93851431612472</v>
      </c>
      <c r="I57" s="76">
        <v>23.680933854603605</v>
      </c>
      <c r="J57" s="76">
        <v>32.310972993497266</v>
      </c>
      <c r="K57" s="76">
        <v>48.580951096188471</v>
      </c>
      <c r="L57" s="76">
        <v>2.5302891765101303</v>
      </c>
      <c r="M57" s="76">
        <v>5.9664848465683624</v>
      </c>
      <c r="N57" s="76">
        <v>5.8707894728379895</v>
      </c>
      <c r="O57" s="76"/>
      <c r="P57" s="94" t="s">
        <v>336</v>
      </c>
      <c r="Q57" s="76">
        <v>0</v>
      </c>
      <c r="R57" s="76">
        <v>0.98952439163125472</v>
      </c>
      <c r="S57" s="76">
        <v>5.837190769609292E-2</v>
      </c>
      <c r="T57" s="76">
        <v>0.54556970476786981</v>
      </c>
      <c r="U57" s="76">
        <v>0.54556970476786981</v>
      </c>
      <c r="V57" s="76">
        <v>2.7681630134426856</v>
      </c>
      <c r="W57" s="76">
        <v>0</v>
      </c>
      <c r="X57" s="76">
        <v>0.73741982140392559</v>
      </c>
      <c r="Y57" s="76">
        <v>0.13644476534475372</v>
      </c>
      <c r="Z57" s="76">
        <v>5.4428364467225601</v>
      </c>
      <c r="AA57" s="76">
        <v>110.88671924690141</v>
      </c>
      <c r="AB57" s="76">
        <v>1.4796474194745299</v>
      </c>
      <c r="AC57" s="76">
        <v>0.56543013621290106</v>
      </c>
      <c r="AD57" s="76">
        <v>0.92741321419930622</v>
      </c>
      <c r="AE57" s="76">
        <v>0</v>
      </c>
      <c r="AF57" s="76">
        <v>0</v>
      </c>
      <c r="AG57" s="76">
        <v>1.1155758134598772</v>
      </c>
      <c r="AH57" s="76">
        <v>1.1155758134598772</v>
      </c>
      <c r="AI57" s="76">
        <v>0</v>
      </c>
      <c r="AJ57" s="76">
        <v>0.35919281756201749</v>
      </c>
      <c r="AK57" s="76">
        <v>5.4172096259748573E-2</v>
      </c>
      <c r="AL57" s="76">
        <v>4.1883210759067921</v>
      </c>
      <c r="AM57" s="76">
        <v>0.29883952748336834</v>
      </c>
      <c r="AN57" s="76">
        <v>0</v>
      </c>
      <c r="AO57" s="76">
        <v>0.13525109061277502</v>
      </c>
      <c r="AP57" s="76">
        <v>0.99246663932935308</v>
      </c>
      <c r="AQ57" s="76">
        <v>0</v>
      </c>
      <c r="AR57" s="76">
        <v>17.656230537321502</v>
      </c>
      <c r="AS57" s="76">
        <v>1.6082227135589751</v>
      </c>
      <c r="AT57" s="76">
        <v>0.17869180530983181</v>
      </c>
      <c r="AU57" s="76">
        <v>1.7869145188688069</v>
      </c>
      <c r="AV57" s="76">
        <v>3.3648718018926721E-4</v>
      </c>
      <c r="AW57" s="76">
        <v>0.68870730699361193</v>
      </c>
      <c r="AX57" s="76">
        <v>1.6053048716634442E-3</v>
      </c>
      <c r="AY57" s="76">
        <v>1.8196485217348155</v>
      </c>
      <c r="AZ57" s="76">
        <v>1.459371462270652E-3</v>
      </c>
      <c r="BA57" s="76">
        <v>4.3270502708929355E-2</v>
      </c>
      <c r="BB57" s="76">
        <v>0.81433100194557739</v>
      </c>
      <c r="BC57" s="76">
        <v>1.3134356277936699E-3</v>
      </c>
      <c r="BD57" s="76">
        <v>0</v>
      </c>
      <c r="BE57" s="76">
        <v>0.14112881606287606</v>
      </c>
      <c r="BF57" s="76">
        <v>14.598841635609059</v>
      </c>
      <c r="BG57" s="76">
        <v>14.594155538947406</v>
      </c>
      <c r="BH57" s="76">
        <v>4.6860966616511608E-3</v>
      </c>
      <c r="BI57" s="76">
        <v>1.649102002347923E-3</v>
      </c>
      <c r="BJ57" s="76">
        <v>0</v>
      </c>
      <c r="BK57" s="76">
        <v>0.35754622706504174</v>
      </c>
      <c r="BL57" s="76">
        <v>1.3718103804626389E-2</v>
      </c>
      <c r="BM57" s="76">
        <v>5.3953053677033846</v>
      </c>
      <c r="BN57" s="76">
        <v>2.1890709171778624E-2</v>
      </c>
      <c r="BO57" s="76">
        <v>2.7727957803535042E-2</v>
      </c>
      <c r="BP57" s="76">
        <v>7.7084134989004545</v>
      </c>
      <c r="BQ57" s="76">
        <v>0.22327691476027497</v>
      </c>
      <c r="BR57" s="76">
        <v>4.9618700706030219E-3</v>
      </c>
      <c r="BS57" s="76">
        <v>5.9834269746523477E-2</v>
      </c>
      <c r="BT57" s="76">
        <v>0</v>
      </c>
      <c r="BU57" s="76">
        <v>0.29087770542943231</v>
      </c>
      <c r="BV57" s="76">
        <v>1.4906742796977514E-2</v>
      </c>
      <c r="BW57" s="76">
        <v>0</v>
      </c>
      <c r="BX57" s="76">
        <v>0</v>
      </c>
      <c r="BY57" s="76">
        <v>0.29119626916384211</v>
      </c>
      <c r="BZ57" s="76">
        <v>0</v>
      </c>
      <c r="CA57" s="76">
        <v>0</v>
      </c>
      <c r="CB57" s="76">
        <v>16.101363117776451</v>
      </c>
      <c r="CC57" s="76">
        <v>0.10318556669698044</v>
      </c>
      <c r="CD57" s="94"/>
      <c r="CE57" s="69">
        <f>+(AA57-B57)/B57</f>
        <v>-0.97709134421221733</v>
      </c>
      <c r="CF57" s="69">
        <f>+(AP57-C57)/C57</f>
        <v>-0.97699271412873279</v>
      </c>
      <c r="CG57" s="69">
        <f>+(AU57-D57)/D57</f>
        <v>-0.97706803496411621</v>
      </c>
      <c r="CH57" s="69">
        <f>+(BF57-E57)/E57</f>
        <v>-0.97703353827120398</v>
      </c>
      <c r="CI57" s="69">
        <f>+(BG57-F57)/F57</f>
        <v>-0.97703342891837319</v>
      </c>
      <c r="CJ57" s="69">
        <f>+(BU57-G57)/G57</f>
        <v>-0.97708478727331904</v>
      </c>
      <c r="CK57" s="69">
        <f>+(CB57-H57)/H57</f>
        <v>-0.97712674787595766</v>
      </c>
      <c r="CL57" s="69">
        <f>+(T57-I57)/I57</f>
        <v>-0.97696164736924795</v>
      </c>
      <c r="CM57" s="69">
        <f>+(V57-J57)/J57</f>
        <v>-0.91432746349050553</v>
      </c>
      <c r="CN57" s="69">
        <f>+(AH57-K57)/K57</f>
        <v>-0.97703676465182665</v>
      </c>
      <c r="CO57" s="69">
        <f>+(S57-L57)/L57</f>
        <v>-0.97693073651897688</v>
      </c>
      <c r="CP57" s="69">
        <f>+(Y57-M57)/M57</f>
        <v>-0.97713146536804996</v>
      </c>
      <c r="CQ57" s="69">
        <f>+(AO57-N57)/N57</f>
        <v>-0.97696202678727739</v>
      </c>
    </row>
    <row r="58" spans="1:95" s="22" customFormat="1">
      <c r="A58" s="94" t="s">
        <v>366</v>
      </c>
      <c r="B58" s="76">
        <v>338.95992442759996</v>
      </c>
      <c r="C58" s="76">
        <v>2.818241728806</v>
      </c>
      <c r="D58" s="76">
        <v>5.4933364363000008</v>
      </c>
      <c r="E58" s="76">
        <v>44.75952949389</v>
      </c>
      <c r="F58" s="76">
        <v>44.693649343890009</v>
      </c>
      <c r="G58" s="76">
        <v>0.90719872741300045</v>
      </c>
      <c r="H58" s="76">
        <v>51.209672960019986</v>
      </c>
      <c r="I58" s="76">
        <v>1.5214912929035003</v>
      </c>
      <c r="J58" s="76">
        <v>2.3768736888625002</v>
      </c>
      <c r="K58" s="76">
        <v>3.1780081243899994</v>
      </c>
      <c r="L58" s="76">
        <v>0.15957700761560001</v>
      </c>
      <c r="M58" s="76">
        <v>0.40310163369278507</v>
      </c>
      <c r="N58" s="76">
        <v>0.36761753763999999</v>
      </c>
      <c r="O58" s="76"/>
      <c r="P58" s="94" t="s">
        <v>337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v>0</v>
      </c>
      <c r="AI58" s="76">
        <v>0</v>
      </c>
      <c r="AJ58" s="76">
        <v>0</v>
      </c>
      <c r="AK58" s="76">
        <v>0</v>
      </c>
      <c r="AL58" s="76">
        <v>0</v>
      </c>
      <c r="AM58" s="76">
        <v>0</v>
      </c>
      <c r="AN58" s="76">
        <v>0</v>
      </c>
      <c r="AO58" s="76">
        <v>0</v>
      </c>
      <c r="AP58" s="76">
        <v>0</v>
      </c>
      <c r="AQ58" s="76">
        <v>0</v>
      </c>
      <c r="AR58" s="76">
        <v>0</v>
      </c>
      <c r="AS58" s="76">
        <v>0</v>
      </c>
      <c r="AT58" s="76">
        <v>0</v>
      </c>
      <c r="AU58" s="76">
        <v>0</v>
      </c>
      <c r="AV58" s="76">
        <v>0</v>
      </c>
      <c r="AW58" s="76">
        <v>0</v>
      </c>
      <c r="AX58" s="76">
        <v>0</v>
      </c>
      <c r="AY58" s="76">
        <v>0</v>
      </c>
      <c r="AZ58" s="76">
        <v>0</v>
      </c>
      <c r="BA58" s="76">
        <v>0</v>
      </c>
      <c r="BB58" s="76">
        <v>0</v>
      </c>
      <c r="BC58" s="76">
        <v>0</v>
      </c>
      <c r="BD58" s="76">
        <v>0</v>
      </c>
      <c r="BE58" s="76">
        <v>0</v>
      </c>
      <c r="BF58" s="76">
        <v>0</v>
      </c>
      <c r="BG58" s="76">
        <v>0</v>
      </c>
      <c r="BH58" s="76">
        <v>0</v>
      </c>
      <c r="BI58" s="76">
        <v>0</v>
      </c>
      <c r="BJ58" s="76">
        <v>0</v>
      </c>
      <c r="BK58" s="76">
        <v>0</v>
      </c>
      <c r="BL58" s="76">
        <v>0</v>
      </c>
      <c r="BM58" s="76">
        <v>0</v>
      </c>
      <c r="BN58" s="76">
        <v>0</v>
      </c>
      <c r="BO58" s="76">
        <v>0</v>
      </c>
      <c r="BP58" s="76">
        <v>0</v>
      </c>
      <c r="BQ58" s="76">
        <v>0</v>
      </c>
      <c r="BR58" s="76">
        <v>0</v>
      </c>
      <c r="BS58" s="76">
        <v>0</v>
      </c>
      <c r="BT58" s="76">
        <v>0</v>
      </c>
      <c r="BU58" s="76">
        <v>0</v>
      </c>
      <c r="BV58" s="76">
        <v>0</v>
      </c>
      <c r="BW58" s="76">
        <v>0</v>
      </c>
      <c r="BX58" s="76">
        <v>0</v>
      </c>
      <c r="BY58" s="76">
        <v>0</v>
      </c>
      <c r="BZ58" s="76">
        <v>0</v>
      </c>
      <c r="CA58" s="76">
        <v>0</v>
      </c>
      <c r="CB58" s="76">
        <v>0</v>
      </c>
      <c r="CC58" s="76">
        <v>0</v>
      </c>
      <c r="CD58" s="94"/>
      <c r="CE58" s="69">
        <f>+(AA58-B58)/B58</f>
        <v>-1</v>
      </c>
      <c r="CF58" s="69">
        <f>+(AP58-C58)/C58</f>
        <v>-1</v>
      </c>
      <c r="CG58" s="69">
        <f>+(AU58-D58)/D58</f>
        <v>-1</v>
      </c>
      <c r="CH58" s="69">
        <f>+(BF58-E58)/E58</f>
        <v>-1</v>
      </c>
      <c r="CI58" s="69">
        <f>+(BG58-F58)/F58</f>
        <v>-1</v>
      </c>
      <c r="CJ58" s="69">
        <f>+(BU58-G58)/G58</f>
        <v>-1</v>
      </c>
      <c r="CK58" s="69">
        <f>+(CB58-H58)/H58</f>
        <v>-1</v>
      </c>
      <c r="CL58" s="69">
        <f>+(T58-I58)/I58</f>
        <v>-1</v>
      </c>
      <c r="CM58" s="69">
        <f>+(V58-J58)/J58</f>
        <v>-1</v>
      </c>
      <c r="CN58" s="69">
        <f>+(AH58-K58)/K58</f>
        <v>-1</v>
      </c>
      <c r="CO58" s="69">
        <f>+(S58-L58)/L58</f>
        <v>-1</v>
      </c>
      <c r="CP58" s="69">
        <f>+(Y58-M58)/M58</f>
        <v>-1</v>
      </c>
      <c r="CQ58" s="69">
        <f>+(AO58-N58)/N58</f>
        <v>-1</v>
      </c>
    </row>
    <row r="59" spans="1:95" s="22" customFormat="1">
      <c r="A59" s="94" t="s">
        <v>338</v>
      </c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94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94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94"/>
      <c r="CP59" s="94"/>
      <c r="CQ59" s="94"/>
    </row>
    <row r="60" spans="1:95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O60" s="94"/>
      <c r="P60" s="94"/>
      <c r="Q60" s="94"/>
      <c r="R60" s="76"/>
      <c r="S60" s="76"/>
      <c r="T60" s="76"/>
      <c r="U60" s="76"/>
      <c r="V60" s="76"/>
      <c r="X60" s="76"/>
      <c r="Y60" s="76"/>
      <c r="Z60" s="76"/>
      <c r="AA60" s="76"/>
      <c r="AB60" s="76"/>
      <c r="AC60" s="76"/>
      <c r="AD60" s="76"/>
      <c r="AE60" s="76"/>
      <c r="AG60" s="76"/>
      <c r="AH60" s="76"/>
      <c r="AI60" s="76"/>
      <c r="AJ60" s="76"/>
      <c r="AK60" s="76"/>
      <c r="AM60" s="76"/>
      <c r="AN60" s="76"/>
      <c r="AO60" s="76"/>
      <c r="AP60" s="76"/>
      <c r="AQ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CA60" s="76"/>
      <c r="CB60" s="76"/>
      <c r="CC60" s="76"/>
      <c r="CD60" s="94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94"/>
      <c r="CP60" s="94"/>
      <c r="CQ60" s="94"/>
    </row>
    <row r="61" spans="1:95">
      <c r="A61" s="1" t="s">
        <v>339</v>
      </c>
      <c r="B61" s="1">
        <f>SUM(B3:B56)</f>
        <v>2386345.944694574</v>
      </c>
      <c r="C61" s="1">
        <f t="shared" ref="C61:N61" si="27">SUM(C3:C56)</f>
        <v>16834.608380085225</v>
      </c>
      <c r="D61" s="1">
        <f t="shared" si="27"/>
        <v>38418.805368017762</v>
      </c>
      <c r="E61" s="1">
        <f t="shared" si="27"/>
        <v>310123.18301437277</v>
      </c>
      <c r="F61" s="1">
        <f t="shared" si="27"/>
        <v>308517.38703188353</v>
      </c>
      <c r="G61" s="1">
        <f t="shared" si="27"/>
        <v>8660.3858976062256</v>
      </c>
      <c r="H61" s="1">
        <f t="shared" si="27"/>
        <v>332704.11367176182</v>
      </c>
      <c r="I61" s="1">
        <f t="shared" si="27"/>
        <v>11386.182104875485</v>
      </c>
      <c r="J61" s="1">
        <f t="shared" si="27"/>
        <v>16361.044927282179</v>
      </c>
      <c r="K61" s="1">
        <f t="shared" si="27"/>
        <v>19007.628417374894</v>
      </c>
      <c r="L61" s="1">
        <f t="shared" si="27"/>
        <v>904.53998584247563</v>
      </c>
      <c r="M61" s="1">
        <f t="shared" si="27"/>
        <v>2184.9458272417637</v>
      </c>
      <c r="N61" s="1">
        <f t="shared" si="27"/>
        <v>2739.324461597354</v>
      </c>
      <c r="O61" s="94"/>
      <c r="P61" s="94"/>
      <c r="Q61" s="1">
        <f t="shared" ref="Q61:BZ61" si="28">SUM(Q3:Q56)</f>
        <v>0</v>
      </c>
      <c r="R61" s="1">
        <f t="shared" si="28"/>
        <v>20216.202377473113</v>
      </c>
      <c r="S61" s="1">
        <f t="shared" si="28"/>
        <v>892.54232383933902</v>
      </c>
      <c r="T61" s="1">
        <f t="shared" si="28"/>
        <v>11242.86839546227</v>
      </c>
      <c r="U61" s="1">
        <f t="shared" si="28"/>
        <v>11242.86839546227</v>
      </c>
      <c r="V61" s="1">
        <f t="shared" si="28"/>
        <v>56554.387229700049</v>
      </c>
      <c r="W61" s="1">
        <f t="shared" si="28"/>
        <v>0</v>
      </c>
      <c r="X61" s="1">
        <f t="shared" si="28"/>
        <v>15978.754638977032</v>
      </c>
      <c r="Y61" s="1">
        <f t="shared" si="28"/>
        <v>2122.4371843080489</v>
      </c>
      <c r="Z61" s="1">
        <f t="shared" si="28"/>
        <v>111198.38901760722</v>
      </c>
      <c r="AA61" s="1">
        <f t="shared" si="28"/>
        <v>2194125.7806577971</v>
      </c>
      <c r="AB61" s="1">
        <f t="shared" si="28"/>
        <v>30229.633260748164</v>
      </c>
      <c r="AC61" s="1">
        <f t="shared" si="28"/>
        <v>11551.991302409353</v>
      </c>
      <c r="AD61" s="1">
        <f t="shared" si="28"/>
        <v>18947.351916296793</v>
      </c>
      <c r="AE61" s="1">
        <f t="shared" si="28"/>
        <v>0</v>
      </c>
      <c r="AF61" s="1">
        <f t="shared" si="28"/>
        <v>0</v>
      </c>
      <c r="AG61" s="1">
        <f t="shared" si="28"/>
        <v>18616.186066988805</v>
      </c>
      <c r="AH61" s="1">
        <f t="shared" si="28"/>
        <v>18616.186066988805</v>
      </c>
      <c r="AI61" s="1">
        <f t="shared" si="28"/>
        <v>0</v>
      </c>
      <c r="AJ61" s="1">
        <f t="shared" si="28"/>
        <v>7338.4024839330232</v>
      </c>
      <c r="AK61" s="1">
        <f t="shared" si="28"/>
        <v>1106.7443125961886</v>
      </c>
      <c r="AL61" s="1">
        <f t="shared" si="28"/>
        <v>85568.311279110247</v>
      </c>
      <c r="AM61" s="1">
        <f t="shared" si="28"/>
        <v>6105.3752342981616</v>
      </c>
      <c r="AN61" s="1">
        <f t="shared" si="28"/>
        <v>0</v>
      </c>
      <c r="AO61" s="1">
        <f t="shared" si="28"/>
        <v>2711.897399137968</v>
      </c>
      <c r="AP61" s="1">
        <f t="shared" si="28"/>
        <v>16557.527845070268</v>
      </c>
      <c r="AQ61" s="1">
        <f t="shared" si="28"/>
        <v>0</v>
      </c>
      <c r="AR61" s="1">
        <f t="shared" si="28"/>
        <v>357500.08376623795</v>
      </c>
      <c r="AS61" s="1">
        <f t="shared" si="28"/>
        <v>31254.726153815081</v>
      </c>
      <c r="AT61" s="1">
        <f t="shared" si="28"/>
        <v>3472.7474899896679</v>
      </c>
      <c r="AU61" s="1">
        <f t="shared" si="28"/>
        <v>34727.473643804748</v>
      </c>
      <c r="AV61" s="1">
        <f t="shared" si="28"/>
        <v>6.8745509354629224</v>
      </c>
      <c r="AW61" s="1">
        <f t="shared" si="28"/>
        <v>14070.504100823884</v>
      </c>
      <c r="AX61" s="1">
        <f t="shared" si="28"/>
        <v>33.212132901979338</v>
      </c>
      <c r="AY61" s="1">
        <f t="shared" si="28"/>
        <v>37175.900329777956</v>
      </c>
      <c r="AZ61" s="1">
        <f t="shared" si="28"/>
        <v>30.192850397256876</v>
      </c>
      <c r="BA61" s="1">
        <f t="shared" si="28"/>
        <v>895.21806719696997</v>
      </c>
      <c r="BB61" s="1">
        <f t="shared" si="28"/>
        <v>16847.609689698849</v>
      </c>
      <c r="BC61" s="1">
        <f t="shared" si="28"/>
        <v>27.173567760145488</v>
      </c>
      <c r="BD61" s="1">
        <f t="shared" si="28"/>
        <v>0</v>
      </c>
      <c r="BE61" s="1">
        <f t="shared" si="28"/>
        <v>2919.7995311034765</v>
      </c>
      <c r="BF61" s="1">
        <f t="shared" si="28"/>
        <v>302797.84978241305</v>
      </c>
      <c r="BG61" s="1">
        <f t="shared" si="28"/>
        <v>301937.11844480416</v>
      </c>
      <c r="BH61" s="1">
        <f t="shared" si="28"/>
        <v>860.73133760888129</v>
      </c>
      <c r="BI61" s="1">
        <f t="shared" si="28"/>
        <v>34.117923248298588</v>
      </c>
      <c r="BJ61" s="1">
        <f t="shared" si="28"/>
        <v>0</v>
      </c>
      <c r="BK61" s="1">
        <f t="shared" si="28"/>
        <v>7397.2483518444615</v>
      </c>
      <c r="BL61" s="1">
        <f t="shared" si="28"/>
        <v>283.81279813646739</v>
      </c>
      <c r="BM61" s="1">
        <f t="shared" si="28"/>
        <v>111622.97866508058</v>
      </c>
      <c r="BN61" s="1">
        <f t="shared" si="28"/>
        <v>452.89277091468404</v>
      </c>
      <c r="BO61" s="1">
        <f t="shared" si="28"/>
        <v>573.66415008439515</v>
      </c>
      <c r="BP61" s="1">
        <f t="shared" si="28"/>
        <v>159478.63528248062</v>
      </c>
      <c r="BQ61" s="1">
        <f t="shared" si="28"/>
        <v>4561.6037345213226</v>
      </c>
      <c r="BR61" s="1">
        <f t="shared" si="28"/>
        <v>102.65569180973867</v>
      </c>
      <c r="BS61" s="1">
        <f t="shared" si="28"/>
        <v>1237.906972146237</v>
      </c>
      <c r="BT61" s="1">
        <f t="shared" si="28"/>
        <v>0</v>
      </c>
      <c r="BU61" s="1">
        <f t="shared" si="28"/>
        <v>8087.3497278734621</v>
      </c>
      <c r="BV61" s="1">
        <f t="shared" si="28"/>
        <v>304.54727172190792</v>
      </c>
      <c r="BW61" s="1">
        <f t="shared" si="28"/>
        <v>0</v>
      </c>
      <c r="BX61" s="1">
        <f t="shared" si="28"/>
        <v>0</v>
      </c>
      <c r="BY61" s="1">
        <f t="shared" si="28"/>
        <v>5949.2265538060301</v>
      </c>
      <c r="BZ61" s="1">
        <f t="shared" si="28"/>
        <v>0</v>
      </c>
      <c r="CA61" s="1">
        <f>SUM(CA3:CA56)</f>
        <v>0</v>
      </c>
      <c r="CB61" s="1">
        <f>SUM(CB3:CB56)</f>
        <v>325737.92405242665</v>
      </c>
      <c r="CC61" s="1">
        <f>SUM(CC3:CC56)</f>
        <v>2108.1069536563882</v>
      </c>
      <c r="CD61" s="94"/>
      <c r="CE61" s="69">
        <f>+(AA61-B61)/B61</f>
        <v>-8.0549999242200798E-2</v>
      </c>
      <c r="CF61" s="69">
        <f>+(AP61-C61)/C61</f>
        <v>-1.6458983111406002E-2</v>
      </c>
      <c r="CG61" s="69">
        <f>+(AU61-D61)/D61</f>
        <v>-9.6081377045781638E-2</v>
      </c>
      <c r="CH61" s="69">
        <f>+(BF61-E61)/E61</f>
        <v>-2.3620721162339643E-2</v>
      </c>
      <c r="CI61" s="69">
        <f>+(BG61-F61)/F61</f>
        <v>-2.1328679885387891E-2</v>
      </c>
      <c r="CJ61" s="69">
        <f>+(BU61-G61)/G61</f>
        <v>-6.6167509913288458E-2</v>
      </c>
      <c r="CK61" s="69">
        <f>+(CB61-H61)/H61</f>
        <v>-2.0938092837072202E-2</v>
      </c>
      <c r="CL61" s="69">
        <f>+(U61-I61)/I61</f>
        <v>-1.258663422850478E-2</v>
      </c>
      <c r="CM61" s="69">
        <f>+(X61-J61)/J61</f>
        <v>-2.3365884636602538E-2</v>
      </c>
      <c r="CN61" s="69">
        <f>+(AH61-K61)/K61</f>
        <v>-2.0593960582071937E-2</v>
      </c>
      <c r="CO61" s="69">
        <f>+(S61-L61)/L61</f>
        <v>-1.3263827128617383E-2</v>
      </c>
      <c r="CP61" s="69">
        <f>+(Y61-M61)/M61</f>
        <v>-2.8608783867481315E-2</v>
      </c>
      <c r="CQ61" s="69">
        <f>+(AO61-N61)/N61</f>
        <v>-1.0012345322318161E-2</v>
      </c>
    </row>
    <row r="62" spans="1:95">
      <c r="A62" s="94" t="s">
        <v>217</v>
      </c>
      <c r="B62" s="76">
        <f>SUM(B2:B51)</f>
        <v>2160528.5996349347</v>
      </c>
      <c r="C62" s="76">
        <f t="shared" ref="C62:N62" si="29">SUM(C2:C51)</f>
        <v>16413.139116931219</v>
      </c>
      <c r="D62" s="76">
        <f t="shared" si="29"/>
        <v>34092.831721575501</v>
      </c>
      <c r="E62" s="76">
        <f t="shared" si="29"/>
        <v>300139.07846025686</v>
      </c>
      <c r="F62" s="76">
        <f t="shared" si="29"/>
        <v>299278.21145585965</v>
      </c>
      <c r="G62" s="76">
        <f t="shared" si="29"/>
        <v>7988.374195256285</v>
      </c>
      <c r="H62" s="76">
        <f t="shared" si="29"/>
        <v>323968.50170399871</v>
      </c>
      <c r="I62" s="76">
        <f t="shared" si="29"/>
        <v>11159.081324008666</v>
      </c>
      <c r="J62" s="76">
        <f t="shared" si="29"/>
        <v>15907.957019914189</v>
      </c>
      <c r="K62" s="76">
        <f t="shared" si="29"/>
        <v>18467.826026270552</v>
      </c>
      <c r="L62" s="76">
        <f t="shared" si="29"/>
        <v>883.09147125384493</v>
      </c>
      <c r="M62" s="76">
        <f t="shared" si="29"/>
        <v>2107.7142114826556</v>
      </c>
      <c r="N62" s="76">
        <f t="shared" si="29"/>
        <v>2691.642628453118</v>
      </c>
      <c r="O62" s="94"/>
      <c r="P62" s="94"/>
      <c r="Q62" s="76">
        <f t="shared" ref="Q62:BZ62" si="30">SUM(Q2:Q51)</f>
        <v>0</v>
      </c>
      <c r="R62" s="76">
        <f t="shared" si="30"/>
        <v>20179.710949381264</v>
      </c>
      <c r="S62" s="76">
        <f t="shared" si="30"/>
        <v>891.15065634608516</v>
      </c>
      <c r="T62" s="76">
        <f t="shared" si="30"/>
        <v>11228.70899550377</v>
      </c>
      <c r="U62" s="76">
        <f t="shared" si="30"/>
        <v>11228.70899550377</v>
      </c>
      <c r="V62" s="76">
        <f t="shared" si="30"/>
        <v>56452.303252064012</v>
      </c>
      <c r="W62" s="76">
        <f t="shared" si="30"/>
        <v>0</v>
      </c>
      <c r="X62" s="76">
        <f t="shared" si="30"/>
        <v>15949.230272328712</v>
      </c>
      <c r="Y62" s="76">
        <f t="shared" si="30"/>
        <v>2117.5717280332246</v>
      </c>
      <c r="Z62" s="76">
        <f t="shared" si="30"/>
        <v>110997.66931456844</v>
      </c>
      <c r="AA62" s="76">
        <f t="shared" si="30"/>
        <v>2169956.4104381395</v>
      </c>
      <c r="AB62" s="76">
        <f t="shared" si="30"/>
        <v>30175.066982857647</v>
      </c>
      <c r="AC62" s="76">
        <f t="shared" si="30"/>
        <v>11531.139262560388</v>
      </c>
      <c r="AD62" s="76">
        <f t="shared" si="30"/>
        <v>18913.150808743947</v>
      </c>
      <c r="AE62" s="76">
        <f t="shared" si="30"/>
        <v>0</v>
      </c>
      <c r="AF62" s="76">
        <f t="shared" si="30"/>
        <v>0</v>
      </c>
      <c r="AG62" s="76">
        <f t="shared" si="30"/>
        <v>18582.738870428086</v>
      </c>
      <c r="AH62" s="76">
        <f t="shared" si="30"/>
        <v>18582.738870428086</v>
      </c>
      <c r="AI62" s="76">
        <f t="shared" si="30"/>
        <v>0</v>
      </c>
      <c r="AJ62" s="76">
        <f t="shared" si="30"/>
        <v>7325.1562277669345</v>
      </c>
      <c r="AK62" s="76">
        <f t="shared" si="30"/>
        <v>1104.7465736370791</v>
      </c>
      <c r="AL62" s="76">
        <f t="shared" si="30"/>
        <v>85413.855359463501</v>
      </c>
      <c r="AM62" s="76">
        <f t="shared" si="30"/>
        <v>6094.3546713486085</v>
      </c>
      <c r="AN62" s="76">
        <f t="shared" si="30"/>
        <v>0</v>
      </c>
      <c r="AO62" s="76">
        <f t="shared" si="30"/>
        <v>2708.7432342879592</v>
      </c>
      <c r="AP62" s="76">
        <f t="shared" si="30"/>
        <v>16529.755116263023</v>
      </c>
      <c r="AQ62" s="76">
        <f t="shared" si="30"/>
        <v>0</v>
      </c>
      <c r="AR62" s="76">
        <f t="shared" si="30"/>
        <v>356862.11506679957</v>
      </c>
      <c r="AS62" s="76">
        <f t="shared" si="30"/>
        <v>30830.897942551888</v>
      </c>
      <c r="AT62" s="76">
        <f t="shared" si="30"/>
        <v>3425.6555044888055</v>
      </c>
      <c r="AU62" s="76">
        <f t="shared" si="30"/>
        <v>34256.553447040693</v>
      </c>
      <c r="AV62" s="76">
        <f t="shared" si="30"/>
        <v>6.8621419641718395</v>
      </c>
      <c r="AW62" s="76">
        <f t="shared" si="30"/>
        <v>14045.106008105138</v>
      </c>
      <c r="AX62" s="76">
        <f t="shared" si="30"/>
        <v>33.087366587941958</v>
      </c>
      <c r="AY62" s="76">
        <f t="shared" si="30"/>
        <v>37108.795603413397</v>
      </c>
      <c r="AZ62" s="76">
        <f t="shared" si="30"/>
        <v>30.079426401048828</v>
      </c>
      <c r="BA62" s="76">
        <f t="shared" si="30"/>
        <v>891.85504796726491</v>
      </c>
      <c r="BB62" s="76">
        <f t="shared" si="30"/>
        <v>16784.319146039066</v>
      </c>
      <c r="BC62" s="76">
        <f t="shared" si="30"/>
        <v>27.071486256593293</v>
      </c>
      <c r="BD62" s="76">
        <f t="shared" si="30"/>
        <v>0</v>
      </c>
      <c r="BE62" s="76">
        <f t="shared" si="30"/>
        <v>2908.8308726060368</v>
      </c>
      <c r="BF62" s="76">
        <f t="shared" si="30"/>
        <v>301663.57818567281</v>
      </c>
      <c r="BG62" s="76">
        <f t="shared" si="30"/>
        <v>300802.84684806393</v>
      </c>
      <c r="BH62" s="76">
        <f t="shared" si="30"/>
        <v>860.73133760888129</v>
      </c>
      <c r="BI62" s="76">
        <f t="shared" si="30"/>
        <v>33.989754165145762</v>
      </c>
      <c r="BJ62" s="76">
        <f t="shared" si="30"/>
        <v>0</v>
      </c>
      <c r="BK62" s="76">
        <f t="shared" si="30"/>
        <v>7369.4594932830878</v>
      </c>
      <c r="BL62" s="76">
        <f t="shared" si="30"/>
        <v>282.74661346057439</v>
      </c>
      <c r="BM62" s="76">
        <f t="shared" si="30"/>
        <v>111203.65040557452</v>
      </c>
      <c r="BN62" s="76">
        <f t="shared" si="30"/>
        <v>451.19141199638182</v>
      </c>
      <c r="BO62" s="76">
        <f t="shared" si="30"/>
        <v>571.5090950484323</v>
      </c>
      <c r="BP62" s="76">
        <f t="shared" si="30"/>
        <v>158879.53008640706</v>
      </c>
      <c r="BQ62" s="76">
        <f t="shared" si="30"/>
        <v>4553.3697726708388</v>
      </c>
      <c r="BR62" s="76">
        <f t="shared" si="30"/>
        <v>102.27005029064389</v>
      </c>
      <c r="BS62" s="76">
        <f t="shared" si="30"/>
        <v>1233.2565919801186</v>
      </c>
      <c r="BT62" s="76">
        <f t="shared" si="30"/>
        <v>0</v>
      </c>
      <c r="BU62" s="76">
        <f t="shared" si="30"/>
        <v>8013.233192242913</v>
      </c>
      <c r="BV62" s="76">
        <f t="shared" si="30"/>
        <v>303.99754599141755</v>
      </c>
      <c r="BW62" s="76">
        <f t="shared" si="30"/>
        <v>0</v>
      </c>
      <c r="BX62" s="76">
        <f t="shared" si="30"/>
        <v>0</v>
      </c>
      <c r="BY62" s="76">
        <f t="shared" si="30"/>
        <v>5938.487844956654</v>
      </c>
      <c r="BZ62" s="76">
        <f t="shared" si="30"/>
        <v>0</v>
      </c>
      <c r="CA62" s="76">
        <f>SUM(CA2:CA51)</f>
        <v>0</v>
      </c>
      <c r="CB62" s="76">
        <f>SUM(CB2:CB51)</f>
        <v>325157.2978146692</v>
      </c>
      <c r="CC62" s="76">
        <f>SUM(CC2:CC51)</f>
        <v>2104.3016954238033</v>
      </c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</row>
    <row r="63" spans="1:95">
      <c r="A63" s="94" t="s">
        <v>531</v>
      </c>
      <c r="B63" s="76">
        <f>+B3+B5+B8+B9+B11+B12+B14+B15+B16+B17+B18+B19+B20+B21+B22+B23+B24+B25+B26+B28+B30+B31+B33+B34+B35+B36+B37+B39+B40+B41+B42+B43+B44+B46+B47+B49+B50+B10</f>
        <v>1775472.2449904177</v>
      </c>
      <c r="C63" s="76">
        <f t="shared" ref="C63:N63" si="31">+C3+C5+C8+C9+C11+C12+C14+C15+C16+C17+C18+C19+C20+C21+C22+C23+C24+C25+C26+C28+C30+C31+C33+C34+C35+C36+C37+C39+C40+C41+C42+C43+C44+C46+C47+C49+C50+C10</f>
        <v>13592.214920229721</v>
      </c>
      <c r="D63" s="76">
        <f t="shared" si="31"/>
        <v>27824.108822679667</v>
      </c>
      <c r="E63" s="76">
        <f t="shared" si="31"/>
        <v>246520.47740844823</v>
      </c>
      <c r="F63" s="76">
        <f t="shared" si="31"/>
        <v>246319.3915099201</v>
      </c>
      <c r="G63" s="76">
        <f t="shared" si="31"/>
        <v>6799.0409818726048</v>
      </c>
      <c r="H63" s="76">
        <f t="shared" si="31"/>
        <v>260099.05143338226</v>
      </c>
      <c r="I63" s="76">
        <f t="shared" si="31"/>
        <v>7331.3901385710415</v>
      </c>
      <c r="J63" s="76">
        <f t="shared" si="31"/>
        <v>13284.329130068567</v>
      </c>
      <c r="K63" s="76">
        <f t="shared" si="31"/>
        <v>14405.22175003297</v>
      </c>
      <c r="L63" s="76">
        <f t="shared" si="31"/>
        <v>678.17617615939071</v>
      </c>
      <c r="M63" s="76">
        <f t="shared" si="31"/>
        <v>1624.0655484991953</v>
      </c>
      <c r="N63" s="76">
        <f t="shared" si="31"/>
        <v>2030.4522111290526</v>
      </c>
      <c r="O63" s="94"/>
      <c r="P63" s="94"/>
      <c r="Q63" s="94"/>
      <c r="R63" s="76"/>
      <c r="S63" s="76"/>
      <c r="T63" s="76"/>
      <c r="U63" s="76"/>
      <c r="V63" s="76"/>
      <c r="X63" s="76"/>
      <c r="Y63" s="76"/>
      <c r="Z63" s="76"/>
      <c r="AA63" s="76"/>
      <c r="AB63" s="76"/>
      <c r="AC63" s="76"/>
      <c r="AD63" s="76"/>
      <c r="AE63" s="76"/>
      <c r="AG63" s="76"/>
      <c r="AH63" s="76"/>
      <c r="AI63" s="76"/>
      <c r="AJ63" s="76"/>
      <c r="AK63" s="76"/>
      <c r="AM63" s="76"/>
      <c r="AN63" s="76"/>
      <c r="AO63" s="76"/>
      <c r="AP63" s="76"/>
      <c r="AQ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CA63" s="76"/>
      <c r="CB63" s="76"/>
      <c r="CC63" s="76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</row>
    <row r="64" spans="1:95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O64" s="94"/>
      <c r="P64" s="94"/>
      <c r="Q64" s="94"/>
      <c r="R64" s="76"/>
      <c r="S64" s="76"/>
      <c r="T64" s="76"/>
      <c r="U64" s="76"/>
      <c r="V64" s="76"/>
      <c r="X64" s="76"/>
      <c r="Y64" s="76"/>
      <c r="Z64" s="76"/>
      <c r="AA64" s="76"/>
      <c r="AB64" s="76"/>
      <c r="AC64" s="76"/>
      <c r="AD64" s="76"/>
      <c r="AE64" s="76"/>
      <c r="AG64" s="76"/>
      <c r="AH64" s="76"/>
      <c r="AI64" s="76"/>
      <c r="AJ64" s="76"/>
      <c r="AK64" s="76"/>
      <c r="AM64" s="76"/>
      <c r="AN64" s="76"/>
      <c r="AO64" s="76"/>
      <c r="AP64" s="76"/>
      <c r="AQ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CA64" s="76"/>
      <c r="CB64" s="76"/>
      <c r="CC64" s="76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</row>
    <row r="65" spans="18:18">
      <c r="R65" s="76"/>
    </row>
    <row r="66" spans="18:18">
      <c r="R66" s="76"/>
    </row>
    <row r="67" spans="18:18">
      <c r="R67" s="76"/>
    </row>
    <row r="68" spans="18:18">
      <c r="R68" s="76"/>
    </row>
    <row r="69" spans="18:18">
      <c r="R69" s="76"/>
    </row>
    <row r="70" spans="18:18">
      <c r="R70" s="76"/>
    </row>
    <row r="71" spans="18:18">
      <c r="R71" s="76"/>
    </row>
    <row r="72" spans="18:18">
      <c r="R72" s="76"/>
    </row>
    <row r="73" spans="18:18">
      <c r="R73" s="76"/>
    </row>
    <row r="74" spans="18:18">
      <c r="R74" s="76"/>
    </row>
    <row r="75" spans="18:18">
      <c r="R75" s="76"/>
    </row>
    <row r="76" spans="18:18">
      <c r="R76" s="76"/>
    </row>
    <row r="77" spans="18:18">
      <c r="R77" s="76"/>
    </row>
    <row r="78" spans="18:18">
      <c r="R78" s="76"/>
    </row>
    <row r="79" spans="18:18">
      <c r="R79" s="7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6"/>
  <sheetViews>
    <sheetView zoomScale="85" zoomScaleNormal="85" workbookViewId="0">
      <pane xSplit="1" ySplit="2" topLeftCell="E46" activePane="bottomRight" state="frozen"/>
      <selection pane="bottomRight" activeCell="E46" sqref="E46"/>
      <selection pane="bottomLeft" activeCell="A3" sqref="A3"/>
      <selection pane="topRight" activeCell="B1" sqref="B1"/>
    </sheetView>
  </sheetViews>
  <sheetFormatPr defaultColWidth="9.140625" defaultRowHeight="15"/>
  <cols>
    <col min="1" max="1" width="25.42578125" style="22" customWidth="1"/>
    <col min="2" max="3" width="9.7109375" style="22" bestFit="1" customWidth="1"/>
    <col min="4" max="4" width="10.42578125" style="22" customWidth="1"/>
    <col min="5" max="5" width="10.28515625" style="22" bestFit="1" customWidth="1"/>
    <col min="6" max="6" width="10.42578125" style="22" customWidth="1"/>
    <col min="7" max="8" width="9.28515625" style="22" bestFit="1" customWidth="1"/>
    <col min="9" max="9" width="9.28515625" style="22" customWidth="1"/>
    <col min="10" max="10" width="9.42578125" style="22" bestFit="1" customWidth="1"/>
    <col min="11" max="11" width="10.42578125" style="22" bestFit="1" customWidth="1"/>
    <col min="12" max="12" width="9.42578125" style="22" bestFit="1" customWidth="1"/>
    <col min="13" max="15" width="9.28515625" style="22" bestFit="1" customWidth="1"/>
    <col min="16" max="16" width="9.42578125" style="22" bestFit="1" customWidth="1"/>
    <col min="17" max="20" width="9.28515625" style="22" bestFit="1" customWidth="1"/>
    <col min="21" max="21" width="9.28515625" style="22" customWidth="1"/>
    <col min="22" max="22" width="9.28515625" style="22" bestFit="1" customWidth="1"/>
    <col min="23" max="16384" width="9.140625" style="22"/>
  </cols>
  <sheetData>
    <row r="1" spans="1:22">
      <c r="A1" s="36" t="s">
        <v>267</v>
      </c>
      <c r="B1" s="94">
        <v>43.65</v>
      </c>
      <c r="C1" s="94">
        <v>78.111800000000002</v>
      </c>
      <c r="D1" s="94">
        <v>70.91</v>
      </c>
      <c r="E1" s="94">
        <v>28</v>
      </c>
      <c r="F1" s="94">
        <v>30.026</v>
      </c>
      <c r="G1" s="94">
        <v>36.46</v>
      </c>
      <c r="H1" s="25">
        <v>46</v>
      </c>
      <c r="I1" s="51">
        <v>128.1705</v>
      </c>
      <c r="J1" s="25">
        <v>17</v>
      </c>
      <c r="K1" s="25">
        <v>46</v>
      </c>
      <c r="L1" s="25">
        <v>46</v>
      </c>
      <c r="M1" s="25">
        <v>1</v>
      </c>
      <c r="N1" s="25">
        <v>1</v>
      </c>
      <c r="O1" s="25">
        <v>1</v>
      </c>
      <c r="P1" s="25">
        <v>1</v>
      </c>
      <c r="Q1" s="25">
        <v>1</v>
      </c>
      <c r="R1" s="25">
        <v>1</v>
      </c>
      <c r="S1" s="25">
        <v>1</v>
      </c>
      <c r="T1" s="25">
        <v>64</v>
      </c>
      <c r="U1" s="25">
        <v>92.1006</v>
      </c>
      <c r="V1" s="25">
        <v>98</v>
      </c>
    </row>
    <row r="2" spans="1:22">
      <c r="A2" s="94" t="s">
        <v>268</v>
      </c>
      <c r="B2" s="94" t="s">
        <v>43</v>
      </c>
      <c r="C2" s="94" t="s">
        <v>45</v>
      </c>
      <c r="D2" s="94" t="s">
        <v>51</v>
      </c>
      <c r="E2" s="94" t="s">
        <v>53</v>
      </c>
      <c r="F2" s="94" t="s">
        <v>65</v>
      </c>
      <c r="G2" s="94" t="s">
        <v>67</v>
      </c>
      <c r="H2" s="94" t="s">
        <v>69</v>
      </c>
      <c r="I2" s="94" t="s">
        <v>79</v>
      </c>
      <c r="J2" s="94" t="s">
        <v>81</v>
      </c>
      <c r="K2" s="94" t="s">
        <v>85</v>
      </c>
      <c r="L2" s="94" t="s">
        <v>87</v>
      </c>
      <c r="M2" s="76" t="s">
        <v>101</v>
      </c>
      <c r="N2" s="76" t="s">
        <v>103</v>
      </c>
      <c r="O2" s="76" t="s">
        <v>105</v>
      </c>
      <c r="P2" s="94" t="s">
        <v>111</v>
      </c>
      <c r="Q2" s="76" t="s">
        <v>131</v>
      </c>
      <c r="R2" s="76" t="s">
        <v>133</v>
      </c>
      <c r="S2" s="76" t="s">
        <v>135</v>
      </c>
      <c r="T2" s="94" t="s">
        <v>139</v>
      </c>
      <c r="U2" s="94" t="s">
        <v>141</v>
      </c>
      <c r="V2" s="94" t="s">
        <v>143</v>
      </c>
    </row>
    <row r="3" spans="1:22">
      <c r="A3" s="94" t="s">
        <v>269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>
        <f>afdust!AJ64</f>
        <v>1377.9140845140601</v>
      </c>
      <c r="N3" s="76">
        <f>afdust!AK64</f>
        <v>6428.5883819515293</v>
      </c>
      <c r="O3" s="76">
        <f>afdust!AL64</f>
        <v>32906.313401116051</v>
      </c>
      <c r="P3" s="76">
        <f>afdust!AO64</f>
        <v>4906285.2025910113</v>
      </c>
      <c r="Q3" s="76">
        <f>afdust!AX64</f>
        <v>128345.78687588562</v>
      </c>
      <c r="R3" s="76">
        <f>afdust!AY64</f>
        <v>8037.7548246596461</v>
      </c>
      <c r="S3" s="76">
        <f>afdust!AZ64</f>
        <v>2830.6369619182869</v>
      </c>
      <c r="T3" s="76"/>
      <c r="U3" s="76"/>
      <c r="V3" s="76"/>
    </row>
    <row r="4" spans="1:22">
      <c r="A4" s="94" t="s">
        <v>226</v>
      </c>
      <c r="B4" s="76">
        <f>livestock!M61</f>
        <v>4364.6180933648147</v>
      </c>
      <c r="C4" s="76">
        <f>livestock!O61</f>
        <v>451.85345267939994</v>
      </c>
      <c r="D4" s="76"/>
      <c r="E4" s="76"/>
      <c r="F4" s="76">
        <f>livestock!W61</f>
        <v>0</v>
      </c>
      <c r="G4" s="76"/>
      <c r="H4" s="76"/>
      <c r="I4" s="76">
        <f>livestock!AC61</f>
        <v>0</v>
      </c>
      <c r="J4" s="76">
        <f>livestock!AD61</f>
        <v>2592608.9295196244</v>
      </c>
      <c r="K4" s="76"/>
      <c r="L4" s="76"/>
      <c r="M4" s="76"/>
      <c r="N4" s="76"/>
      <c r="O4" s="76"/>
      <c r="P4" s="76"/>
      <c r="Q4" s="76"/>
      <c r="R4" s="76"/>
      <c r="S4" s="76"/>
      <c r="T4" s="76"/>
      <c r="U4" s="76">
        <f>livestock!AK61</f>
        <v>287.63595372943763</v>
      </c>
      <c r="V4" s="76"/>
    </row>
    <row r="5" spans="1:22" s="75" customFormat="1">
      <c r="A5" s="94" t="s">
        <v>225</v>
      </c>
      <c r="B5" s="76"/>
      <c r="C5" s="76"/>
      <c r="D5" s="76"/>
      <c r="E5" s="76"/>
      <c r="F5" s="76"/>
      <c r="G5" s="76"/>
      <c r="H5" s="76"/>
      <c r="I5" s="76"/>
      <c r="J5" s="76">
        <f>fertilizer!F61</f>
        <v>1640741.264118186</v>
      </c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</row>
    <row r="6" spans="1:22" s="75" customFormat="1">
      <c r="A6" s="94" t="s">
        <v>222</v>
      </c>
      <c r="B6" s="76">
        <f>airports!W61</f>
        <v>3210.0114674578954</v>
      </c>
      <c r="C6" s="76">
        <f>airports!Y61</f>
        <v>928.63049952112772</v>
      </c>
      <c r="D6" s="76"/>
      <c r="E6" s="76">
        <f>airports!AB61</f>
        <v>487745.87594946119</v>
      </c>
      <c r="F6" s="76">
        <f>airports!AI61</f>
        <v>6709.902632878544</v>
      </c>
      <c r="G6" s="94"/>
      <c r="H6" s="76">
        <f>airports!AJ61</f>
        <v>1050.8529998736497</v>
      </c>
      <c r="I6" s="76">
        <f>airports!AP61</f>
        <v>294.54964751070776</v>
      </c>
      <c r="J6" s="94"/>
      <c r="K6" s="76">
        <f>airports!AR61</f>
        <v>118220.99690100415</v>
      </c>
      <c r="L6" s="76">
        <f>airports!AS61</f>
        <v>12084.822109651663</v>
      </c>
      <c r="M6" s="76">
        <f>airports!AZ61</f>
        <v>1.5520914001786618E-2</v>
      </c>
      <c r="N6" s="76">
        <f>airports!BA61</f>
        <v>2969.4657069241116</v>
      </c>
      <c r="O6" s="76">
        <f>airports!BB61</f>
        <v>4.0692851822884517</v>
      </c>
      <c r="P6" s="76">
        <f>airports!BG61</f>
        <v>1234.680565529545</v>
      </c>
      <c r="Q6" s="76">
        <f>airports!BQ61</f>
        <v>6.7476705801686979E-2</v>
      </c>
      <c r="R6" s="76">
        <f>airports!BR61</f>
        <v>579.57920881917141</v>
      </c>
      <c r="S6" s="76">
        <f>airports!BS61</f>
        <v>3.0284678199713762E-4</v>
      </c>
      <c r="T6" s="76">
        <f>airports!BT61</f>
        <v>16444.323240688907</v>
      </c>
      <c r="U6" s="76">
        <f>airports!BU61</f>
        <v>6056.5262822151935</v>
      </c>
      <c r="V6" s="76">
        <f>airports!BV61</f>
        <v>0</v>
      </c>
    </row>
    <row r="7" spans="1:22">
      <c r="A7" s="94" t="s">
        <v>233</v>
      </c>
      <c r="B7" s="76">
        <f>ptagfire!U61</f>
        <v>6610.1688803176658</v>
      </c>
      <c r="C7" s="76">
        <f>ptagfire!W61</f>
        <v>1218.6795816959675</v>
      </c>
      <c r="D7" s="76"/>
      <c r="E7" s="76">
        <f>ptagfire!Z61</f>
        <v>421805.23135654104</v>
      </c>
      <c r="F7" s="76">
        <f>ptagfire!AG61</f>
        <v>4224.0724516893088</v>
      </c>
      <c r="G7" s="94"/>
      <c r="H7" s="76">
        <f>ptagfire!AI61</f>
        <v>0</v>
      </c>
      <c r="I7" s="76">
        <f>ptagfire!AO61</f>
        <v>33.640807945586495</v>
      </c>
      <c r="J7" s="76">
        <f>ptagfire!AP61</f>
        <v>93678.243017119195</v>
      </c>
      <c r="K7" s="76">
        <f>ptagfire!AS61</f>
        <v>16140.596699517171</v>
      </c>
      <c r="L7" s="76">
        <f>ptagfire!AT61</f>
        <v>1793.40064867756</v>
      </c>
      <c r="M7" s="76">
        <f>ptagfire!BA61</f>
        <v>3730.9762387608043</v>
      </c>
      <c r="N7" s="76">
        <f>ptagfire!BB61</f>
        <v>4555.1595334976864</v>
      </c>
      <c r="O7" s="76">
        <f>ptagfire!BC61</f>
        <v>3.5737279098362515</v>
      </c>
      <c r="P7" s="76">
        <f>ptagfire!BH61</f>
        <v>21915.891831171924</v>
      </c>
      <c r="Q7" s="76">
        <f>ptagfire!BR61</f>
        <v>5.3606010468244074</v>
      </c>
      <c r="R7" s="76">
        <f>ptagfire!BS61</f>
        <v>667.26115609596729</v>
      </c>
      <c r="S7" s="76">
        <f>ptagfire!BT61</f>
        <v>0.35737284086319776</v>
      </c>
      <c r="T7" s="76">
        <f>ptagfire!BU61</f>
        <v>7450.45012048642</v>
      </c>
      <c r="U7" s="76">
        <f>ptagfire!BV61</f>
        <v>12784.320378588445</v>
      </c>
      <c r="V7" s="76">
        <f>ptagfire!BW61</f>
        <v>0</v>
      </c>
    </row>
    <row r="8" spans="1:22">
      <c r="A8" s="73" t="s">
        <v>270</v>
      </c>
      <c r="B8" s="86">
        <v>303190.11045328109</v>
      </c>
      <c r="C8" s="86"/>
      <c r="D8" s="86"/>
      <c r="E8" s="86">
        <v>8755112.5696813781</v>
      </c>
      <c r="F8" s="86">
        <v>1251352.0853840732</v>
      </c>
      <c r="G8" s="76"/>
      <c r="H8" s="76"/>
      <c r="I8" s="76"/>
      <c r="J8" s="76"/>
      <c r="K8" s="76">
        <v>2400775.2851085505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</row>
    <row r="9" spans="1:22">
      <c r="A9" s="94" t="s">
        <v>223</v>
      </c>
      <c r="B9" s="76">
        <f>'cmv_c1c2 12'!V61</f>
        <v>672.1103735884044</v>
      </c>
      <c r="C9" s="76">
        <f>'cmv_c1c2 12'!X61</f>
        <v>42.760087636660266</v>
      </c>
      <c r="D9" s="76"/>
      <c r="E9" s="76">
        <f>'cmv_c1c2 12'!Z61</f>
        <v>32478.297270053132</v>
      </c>
      <c r="F9" s="76">
        <f>'cmv_c1c2 12'!AG61</f>
        <v>371.17687064700891</v>
      </c>
      <c r="G9" s="76"/>
      <c r="H9" s="76">
        <f>'cmv_c1c2 12'!AH61</f>
        <v>1776.6423659681288</v>
      </c>
      <c r="I9" s="76">
        <f>'cmv_c1c2 12'!AN61</f>
        <v>23.645007706647569</v>
      </c>
      <c r="J9" s="76">
        <f>'cmv_c1c2 12'!AO61</f>
        <v>112.93552334742951</v>
      </c>
      <c r="K9" s="76">
        <f>'cmv_c1c2 12'!AR61</f>
        <v>199872.27112075058</v>
      </c>
      <c r="L9" s="76">
        <f>'cmv_c1c2 12'!AS61</f>
        <v>20431.382214609992</v>
      </c>
      <c r="M9" s="76">
        <f>'cmv_c1c2 12'!AZ61</f>
        <v>1.1935610243792583</v>
      </c>
      <c r="N9" s="76">
        <f>'cmv_c1c2 12'!BA61</f>
        <v>4492.1344707446588</v>
      </c>
      <c r="O9" s="76">
        <f>'cmv_c1c2 12'!BB61</f>
        <v>1.5270851190071453</v>
      </c>
      <c r="P9" s="76">
        <f>'cmv_c1c2 12'!BG61</f>
        <v>187.95942991223367</v>
      </c>
      <c r="Q9" s="76">
        <f>'cmv_c1c2 12'!BQ61</f>
        <v>1.987045211285458E-2</v>
      </c>
      <c r="R9" s="76">
        <f>'cmv_c1c2 12'!BR61</f>
        <v>17.18391465213708</v>
      </c>
      <c r="S9" s="76">
        <f>'cmv_c1c2 12'!BS61</f>
        <v>2.3288983353451559E-2</v>
      </c>
      <c r="T9" s="76">
        <f>'cmv_c1c2 12'!BT61</f>
        <v>864.16044044688545</v>
      </c>
      <c r="U9" s="76">
        <f>'cmv_c1c2 12'!BU61</f>
        <v>1307.8726555721951</v>
      </c>
      <c r="V9" s="76">
        <f>'cmv_c1c2 12'!BV61</f>
        <v>0</v>
      </c>
    </row>
    <row r="10" spans="1:22">
      <c r="A10" s="94" t="s">
        <v>271</v>
      </c>
      <c r="B10" s="76">
        <f>'cmv_c3 36'!V61</f>
        <v>6252.5138204388131</v>
      </c>
      <c r="C10" s="76">
        <f>'cmv_c3 36'!X61</f>
        <v>459.79449311102428</v>
      </c>
      <c r="D10" s="76"/>
      <c r="E10" s="76">
        <f>'cmv_c3 36'!Z61</f>
        <v>213143.43213623133</v>
      </c>
      <c r="F10" s="76">
        <f>'cmv_c3 36'!AG61</f>
        <v>3634.7167029097814</v>
      </c>
      <c r="G10" s="94"/>
      <c r="H10" s="76">
        <f>'cmv_c3 36'!AH61</f>
        <v>13929.786215464781</v>
      </c>
      <c r="I10" s="76">
        <f>'cmv_c3 36'!AN61</f>
        <v>217.56217706518868</v>
      </c>
      <c r="J10" s="76">
        <f>'cmv_c3 36'!AO61</f>
        <v>1458.8400390870531</v>
      </c>
      <c r="K10" s="76">
        <f>'cmv_c3 36'!AR61</f>
        <v>1567214.0593567106</v>
      </c>
      <c r="L10" s="76">
        <f>'cmv_c3 36'!AS61</f>
        <v>159948.84400937083</v>
      </c>
      <c r="M10" s="76">
        <f>'cmv_c3 36'!AZ61</f>
        <v>4.517701549921016</v>
      </c>
      <c r="N10" s="76">
        <f>'cmv_c3 36'!BA61</f>
        <v>23561.573958199122</v>
      </c>
      <c r="O10" s="76">
        <f>'cmv_c3 36'!BB61</f>
        <v>77.843510682911827</v>
      </c>
      <c r="P10" s="76">
        <f>'cmv_c3 36'!BG61</f>
        <v>9828.7843169179341</v>
      </c>
      <c r="Q10" s="76">
        <f>'cmv_c3 36'!BQ61</f>
        <v>314.83064987483243</v>
      </c>
      <c r="R10" s="76">
        <f>'cmv_c3 36'!BR61</f>
        <v>11261.862396659182</v>
      </c>
      <c r="S10" s="76">
        <f>'cmv_c3 36'!BS61</f>
        <v>13.224126817111097</v>
      </c>
      <c r="T10" s="76">
        <f>'cmv_c3 36'!BT61</f>
        <v>868746.79534790746</v>
      </c>
      <c r="U10" s="76">
        <f>'cmv_c3 36'!BU61</f>
        <v>12359.078451325538</v>
      </c>
      <c r="V10" s="76">
        <f>'cmv_c3 36'!BV61</f>
        <v>0</v>
      </c>
    </row>
    <row r="11" spans="1:22">
      <c r="A11" s="94" t="s">
        <v>227</v>
      </c>
      <c r="B11" s="76">
        <f>nonpt!Y61</f>
        <v>5835.0448415524061</v>
      </c>
      <c r="C11" s="76">
        <f>nonpt!AA61</f>
        <v>11133.285428826694</v>
      </c>
      <c r="D11" s="76">
        <f>nonpt!AD61</f>
        <v>4.2202462430046808</v>
      </c>
      <c r="E11" s="76">
        <f>nonpt!AE61</f>
        <v>1930104.5796045437</v>
      </c>
      <c r="F11" s="76">
        <f>nonpt!AL61</f>
        <v>6055.0168015154495</v>
      </c>
      <c r="G11" s="76">
        <f>nonpt!AM61</f>
        <v>1809.1964351790325</v>
      </c>
      <c r="H11" s="76">
        <f>nonpt!AN61</f>
        <v>0</v>
      </c>
      <c r="I11" s="76">
        <f>nonpt!AT61</f>
        <v>501.58103833376987</v>
      </c>
      <c r="J11" s="76">
        <f>nonpt!AU61</f>
        <v>102891.20407505262</v>
      </c>
      <c r="K11" s="76">
        <f>nonpt!AX61</f>
        <v>665114.35554034519</v>
      </c>
      <c r="L11" s="76">
        <f>nonpt!AY61</f>
        <v>73901.611432349557</v>
      </c>
      <c r="M11" s="76">
        <f>nonpt!BF61</f>
        <v>19673.341357583795</v>
      </c>
      <c r="N11" s="76">
        <f>nonpt!BG61</f>
        <v>32078.901877995115</v>
      </c>
      <c r="O11" s="76">
        <f>nonpt!BH61</f>
        <v>520.94776067825205</v>
      </c>
      <c r="P11" s="76">
        <f>nonpt!BM61</f>
        <v>97391.741621363894</v>
      </c>
      <c r="Q11" s="76">
        <f>nonpt!BW61</f>
        <v>17076.457246589176</v>
      </c>
      <c r="R11" s="76">
        <f>nonpt!BX61</f>
        <v>15444.466829706942</v>
      </c>
      <c r="S11" s="76">
        <f>nonpt!BY61</f>
        <v>81.335805512952689</v>
      </c>
      <c r="T11" s="76">
        <f>nonpt!BZ61</f>
        <v>165972.40202980125</v>
      </c>
      <c r="U11" s="76">
        <f>nonpt!CA61</f>
        <v>24770.425900210645</v>
      </c>
      <c r="V11" s="76">
        <f>nonpt!CB61</f>
        <v>2887.3304970167128</v>
      </c>
    </row>
    <row r="12" spans="1:22">
      <c r="A12" s="94" t="s">
        <v>228</v>
      </c>
      <c r="B12" s="76">
        <f>nonroad!U61</f>
        <v>5011.1565321343587</v>
      </c>
      <c r="C12" s="76">
        <f>nonroad!V61</f>
        <v>26644.131009151472</v>
      </c>
      <c r="D12" s="76"/>
      <c r="E12" s="76">
        <f>nonroad!Y61</f>
        <v>10460615.325586639</v>
      </c>
      <c r="F12" s="76">
        <f>nonroad!AE61</f>
        <v>24541.167765042355</v>
      </c>
      <c r="G12" s="94"/>
      <c r="H12" s="76">
        <f>nonroad!AF61</f>
        <v>7841.8262281638254</v>
      </c>
      <c r="I12" s="76">
        <f>nonroad!AL61</f>
        <v>1692.4396394151941</v>
      </c>
      <c r="J12" s="76">
        <f>nonroad!AM61</f>
        <v>1911.1472267816384</v>
      </c>
      <c r="K12" s="76">
        <f>nonroad!AP61</f>
        <v>882205.13379225205</v>
      </c>
      <c r="L12" s="76">
        <f>nonroad!AQ61</f>
        <v>90180.972525091769</v>
      </c>
      <c r="M12" s="76">
        <f>nonroad!AW61</f>
        <v>10.87003237614158</v>
      </c>
      <c r="N12" s="76">
        <f>nonroad!AX61</f>
        <v>45757.000102625163</v>
      </c>
      <c r="O12" s="76">
        <f>nonroad!AY61</f>
        <v>21.952192237812575</v>
      </c>
      <c r="P12" s="76">
        <f>nonroad!BC61</f>
        <v>5447.0235272188129</v>
      </c>
      <c r="Q12" s="76">
        <f>nonroad!BK61</f>
        <v>50.174662512552565</v>
      </c>
      <c r="R12" s="76">
        <f>nonroad!BL61</f>
        <v>209.64721850736063</v>
      </c>
      <c r="S12" s="76">
        <f>nonroad!BM61</f>
        <v>0.21858450330759446</v>
      </c>
      <c r="T12" s="76">
        <f>nonroad!BN61</f>
        <v>1367.5199286464394</v>
      </c>
      <c r="U12" s="76">
        <f>nonroad!BO61</f>
        <v>36494.435148605211</v>
      </c>
      <c r="V12" s="76">
        <f>nonroad!BP61</f>
        <v>0</v>
      </c>
    </row>
    <row r="13" spans="1:22">
      <c r="A13" s="94" t="s">
        <v>272</v>
      </c>
      <c r="B13" s="76">
        <f>'onroad all'!H64</f>
        <v>3883.0791799184967</v>
      </c>
      <c r="C13" s="76">
        <f>'onroad all'!J64</f>
        <v>23958.170052586047</v>
      </c>
      <c r="D13" s="76"/>
      <c r="E13" s="76">
        <f>'onroad all'!Q64</f>
        <v>17049875.99517167</v>
      </c>
      <c r="F13" s="76">
        <f>'onroad all'!AE64</f>
        <v>14408.025421579296</v>
      </c>
      <c r="G13" s="76"/>
      <c r="H13" s="76">
        <f>'onroad all'!AG64</f>
        <v>22625.769505064982</v>
      </c>
      <c r="I13" s="76">
        <f>'onroad all'!AP64</f>
        <v>1912.0733411428475</v>
      </c>
      <c r="J13" s="76">
        <f>'onroad all'!AR64</f>
        <v>103263.86758293495</v>
      </c>
      <c r="K13" s="76">
        <f>'onroad all'!AT64</f>
        <v>2343249.6230143975</v>
      </c>
      <c r="L13" s="76">
        <f>'onroad all'!AU64</f>
        <v>462345.58668326953</v>
      </c>
      <c r="M13" s="76">
        <f>'onroad all'!BD64</f>
        <v>107.66745789076994</v>
      </c>
      <c r="N13" s="76">
        <f>'onroad all'!BE64</f>
        <v>36152.433062242497</v>
      </c>
      <c r="O13" s="76">
        <f>'onroad all'!BF64</f>
        <v>3717.4143479639665</v>
      </c>
      <c r="P13" s="76">
        <f>'onroad all'!BM64</f>
        <v>119432.98909010597</v>
      </c>
      <c r="Q13" s="76">
        <f>'onroad all'!BX64</f>
        <v>195.32931372513687</v>
      </c>
      <c r="R13" s="76">
        <f>'onroad all'!BY64</f>
        <v>2715.5086420335992</v>
      </c>
      <c r="S13" s="76">
        <f>'onroad all'!BZ64</f>
        <v>25.154052935043993</v>
      </c>
      <c r="T13" s="76">
        <f>'onroad all'!CB64</f>
        <v>22628.760749016619</v>
      </c>
      <c r="U13" s="76">
        <f>'onroad all'!CD64</f>
        <v>335368.33674000762</v>
      </c>
      <c r="V13" s="76"/>
    </row>
    <row r="14" spans="1:22">
      <c r="A14" s="94" t="s">
        <v>229</v>
      </c>
      <c r="B14" s="76">
        <f>np_oilgas!X61</f>
        <v>2510.9125916375228</v>
      </c>
      <c r="C14" s="76">
        <f>np_oilgas!Z61</f>
        <v>24884.572437566272</v>
      </c>
      <c r="D14" s="76">
        <f>np_oilgas!AC61</f>
        <v>1.0312013634775068</v>
      </c>
      <c r="E14" s="76">
        <f>np_oilgas!AD61</f>
        <v>661159.03891555045</v>
      </c>
      <c r="F14" s="76">
        <f>np_oilgas!AK61</f>
        <v>25232.004667669171</v>
      </c>
      <c r="G14" s="94"/>
      <c r="H14" s="76">
        <f>np_oilgas!AL61</f>
        <v>0</v>
      </c>
      <c r="I14" s="76">
        <f>np_oilgas!AR61</f>
        <v>66.752323313163785</v>
      </c>
      <c r="J14" s="76">
        <f>np_oilgas!AS61</f>
        <v>37.640927114937831</v>
      </c>
      <c r="K14" s="76">
        <f>np_oilgas!AV61</f>
        <v>601557.15920862369</v>
      </c>
      <c r="L14" s="76">
        <f>np_oilgas!AW61</f>
        <v>66839.704592142341</v>
      </c>
      <c r="M14" s="76">
        <f>np_oilgas!BD61</f>
        <v>223.50272995139767</v>
      </c>
      <c r="N14" s="76">
        <f>np_oilgas!BE61</f>
        <v>540.26673012894764</v>
      </c>
      <c r="O14" s="76">
        <f>np_oilgas!BF61</f>
        <v>126.36202758654166</v>
      </c>
      <c r="P14" s="76">
        <f>np_oilgas!BK61</f>
        <v>160.74654004243351</v>
      </c>
      <c r="Q14" s="76">
        <f>np_oilgas!BU61</f>
        <v>197.44050088358591</v>
      </c>
      <c r="R14" s="76">
        <f>np_oilgas!BV61</f>
        <v>1849.4576010469152</v>
      </c>
      <c r="S14" s="76">
        <f>np_oilgas!BW61</f>
        <v>3.6000341716408299E-7</v>
      </c>
      <c r="T14" s="76">
        <f>np_oilgas!BX61</f>
        <v>55358.488824351407</v>
      </c>
      <c r="U14" s="76">
        <f>np_oilgas!BY61</f>
        <v>92477.115719330628</v>
      </c>
      <c r="V14" s="76">
        <f>np_oilgas!BZ61</f>
        <v>0</v>
      </c>
    </row>
    <row r="15" spans="1:22">
      <c r="A15" s="94" t="s">
        <v>273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>
        <f>'othafdust 36US3'!AI18</f>
        <v>116.08535351978216</v>
      </c>
      <c r="N15" s="76">
        <f>'othafdust 36US3'!AJ18</f>
        <v>118.9120945518365</v>
      </c>
      <c r="O15" s="76">
        <f>'othafdust 36US3'!AK18</f>
        <v>3707.076399533119</v>
      </c>
      <c r="P15" s="76">
        <f>'othafdust 36US3'!AN18</f>
        <v>492842.42371581908</v>
      </c>
      <c r="Q15" s="76">
        <f>'othafdust 36US3'!AW18</f>
        <v>12980.323861766705</v>
      </c>
      <c r="R15" s="76">
        <f>'othafdust 36US3'!AX18</f>
        <v>697.31991442605715</v>
      </c>
      <c r="S15" s="76">
        <f>'othafdust 36US3'!AY18</f>
        <v>315.41083906959705</v>
      </c>
      <c r="T15" s="76"/>
      <c r="U15" s="76"/>
      <c r="V15" s="76"/>
    </row>
    <row r="16" spans="1:22" s="75" customFormat="1">
      <c r="A16" s="73" t="s">
        <v>274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>
        <f>'othptdust 36US3'!AI18</f>
        <v>63.08867322338179</v>
      </c>
      <c r="N16" s="76">
        <f>'othptdust 36US3'!AJ18</f>
        <v>51.176605284622369</v>
      </c>
      <c r="O16" s="76">
        <f>'othptdust 36US3'!AK18</f>
        <v>2554.4227243084838</v>
      </c>
      <c r="P16" s="76">
        <f>'othptdust 36US3'!AN18</f>
        <v>84161.650534062326</v>
      </c>
      <c r="Q16" s="76">
        <f>'othptdust 36US3'!AW18</f>
        <v>10826.661612606715</v>
      </c>
      <c r="R16" s="76">
        <f>'othptdust 36US3'!AX18</f>
        <v>83.568913152543089</v>
      </c>
      <c r="S16" s="76">
        <f>'othptdust 36US3'!AY18</f>
        <v>230.13694754676922</v>
      </c>
      <c r="T16" s="76"/>
      <c r="U16" s="76"/>
      <c r="V16" s="76"/>
    </row>
    <row r="17" spans="1:22">
      <c r="A17" s="94" t="s">
        <v>275</v>
      </c>
      <c r="B17" s="76">
        <f>'othar 36US3'!O49</f>
        <v>78766.508641321663</v>
      </c>
      <c r="C17" s="76">
        <f>'othar 36US3'!Q49</f>
        <v>70376.047408378581</v>
      </c>
      <c r="D17" s="76"/>
      <c r="E17" s="76">
        <f>'othar 36US3'!S49</f>
        <v>3981086.6342420625</v>
      </c>
      <c r="F17" s="76">
        <f>'othar 36US3'!Z49</f>
        <v>49125.717350735365</v>
      </c>
      <c r="G17" s="94"/>
      <c r="H17" s="76">
        <f>'othar 36US3'!AA49</f>
        <v>3180.5727530756608</v>
      </c>
      <c r="I17" s="76">
        <f>'othar 36US3'!AG49</f>
        <v>9742.4151064761008</v>
      </c>
      <c r="J17" s="76">
        <f>'othar 36US3'!AH49</f>
        <v>578391.23038404691</v>
      </c>
      <c r="K17" s="76">
        <f>'othar 36US3'!AK49</f>
        <v>501282.95897101669</v>
      </c>
      <c r="L17" s="76">
        <f>'othar 36US3'!AL49</f>
        <v>52517.615409415892</v>
      </c>
      <c r="M17" s="76">
        <f>'othar 36US3'!AS49</f>
        <v>1388.2274810850015</v>
      </c>
      <c r="N17" s="76">
        <f>'othar 36US3'!AT49</f>
        <v>35011.135149817914</v>
      </c>
      <c r="O17" s="76">
        <f>'othar 36US3'!AU49</f>
        <v>3508.7693153355067</v>
      </c>
      <c r="P17" s="76">
        <f>'othar 36US3'!AZ49</f>
        <v>258949.69190116232</v>
      </c>
      <c r="Q17" s="76">
        <f>'othar 36US3'!BJ49</f>
        <v>11544.362688594687</v>
      </c>
      <c r="R17" s="76">
        <f>'othar 36US3'!BK49</f>
        <v>8221.8769959072142</v>
      </c>
      <c r="S17" s="76">
        <f>'othar 36US3'!BL49</f>
        <v>352.2997824843431</v>
      </c>
      <c r="T17" s="76">
        <f>'othar 36US3'!BM49</f>
        <v>29283.979646374337</v>
      </c>
      <c r="U17" s="76">
        <f>'othar 36US3'!BN49</f>
        <v>159693.39627313145</v>
      </c>
      <c r="V17" s="76">
        <f>'othar 36US3'!BO49</f>
        <v>0</v>
      </c>
    </row>
    <row r="18" spans="1:22">
      <c r="A18" s="94" t="s">
        <v>276</v>
      </c>
      <c r="B18" s="76">
        <f>'onroad_can 36US3'!O49</f>
        <v>666.57992968007829</v>
      </c>
      <c r="C18" s="76">
        <f>'onroad_can 36US3'!Q49</f>
        <v>6217.3777188913264</v>
      </c>
      <c r="D18" s="76"/>
      <c r="E18" s="76">
        <f>'onroad_can 36US3'!S49</f>
        <v>1731621.210805712</v>
      </c>
      <c r="F18" s="76">
        <f>'onroad_can 36US3'!Z49</f>
        <v>2948.9141953272006</v>
      </c>
      <c r="G18" s="94"/>
      <c r="H18" s="76">
        <f>'onroad_can 36US3'!AA49</f>
        <v>2788.3422578180225</v>
      </c>
      <c r="I18" s="76">
        <f>'onroad_can 36US3'!AG49</f>
        <v>48.469552105834715</v>
      </c>
      <c r="J18" s="76">
        <f>'onroad_can 36US3'!AH49</f>
        <v>7432.886109596061</v>
      </c>
      <c r="K18" s="76">
        <f>'onroad_can 36US3'!AK49</f>
        <v>313688.42788015096</v>
      </c>
      <c r="L18" s="76">
        <f>'onroad_can 36US3'!AL49</f>
        <v>32065.589500471608</v>
      </c>
      <c r="M18" s="76">
        <f>'onroad_can 36US3'!AS49</f>
        <v>8.9317945080451047</v>
      </c>
      <c r="N18" s="76">
        <f>'onroad_can 36US3'!AT49</f>
        <v>5946.8061779396821</v>
      </c>
      <c r="O18" s="76">
        <f>'onroad_can 36US3'!AU49</f>
        <v>147.11836469057576</v>
      </c>
      <c r="P18" s="76">
        <f>'onroad_can 36US3'!AZ49</f>
        <v>12782.447429748916</v>
      </c>
      <c r="Q18" s="76">
        <f>'onroad_can 36US3'!BJ49</f>
        <v>116.6405276709194</v>
      </c>
      <c r="R18" s="76">
        <f>'onroad_can 36US3'!BK49</f>
        <v>99.409661165767815</v>
      </c>
      <c r="S18" s="76">
        <f>'onroad_can 36US3'!BL49</f>
        <v>4.4045672915776803</v>
      </c>
      <c r="T18" s="76">
        <f>'onroad_can 36US3'!BM49</f>
        <v>1587.0319932443113</v>
      </c>
      <c r="U18" s="76">
        <f>'onroad_can 36US3'!BN49</f>
        <v>3157.4156261945882</v>
      </c>
      <c r="V18" s="76">
        <f>'onroad_can 36US3'!BO49</f>
        <v>0</v>
      </c>
    </row>
    <row r="19" spans="1:22">
      <c r="A19" s="94" t="s">
        <v>277</v>
      </c>
      <c r="B19" s="76">
        <f>'onroad_mex 36US3'!U36</f>
        <v>1412.2330056549081</v>
      </c>
      <c r="C19" s="76">
        <f>'onroad_mex 36US3'!V36</f>
        <v>13704.516946881529</v>
      </c>
      <c r="D19" s="76"/>
      <c r="E19" s="76">
        <f>'onroad_mex 36US3'!Y36</f>
        <v>6240629.5188487992</v>
      </c>
      <c r="F19" s="76">
        <f>'onroad_mex 36US3'!AE36</f>
        <v>5845.7976142428106</v>
      </c>
      <c r="G19" s="94"/>
      <c r="H19" s="76">
        <f>'onroad_mex 36US3'!AF36</f>
        <v>12099.715507076266</v>
      </c>
      <c r="I19" s="76">
        <f>'onroad_mex 36US3'!AK36</f>
        <v>830.21633165688479</v>
      </c>
      <c r="J19" s="76">
        <f>'onroad_mex 36US3'!AL36</f>
        <v>10794.554004802767</v>
      </c>
      <c r="K19" s="76">
        <f>'onroad_mex 36US3'!AO36</f>
        <v>1284499.7113396532</v>
      </c>
      <c r="L19" s="76">
        <f>'onroad_mex 36US3'!AP36</f>
        <v>215865.04851015302</v>
      </c>
      <c r="M19" s="76">
        <f>'onroad_mex 36US3'!AV36</f>
        <v>38.994998492913801</v>
      </c>
      <c r="N19" s="76">
        <f>'onroad_mex 36US3'!AW36</f>
        <v>17651.83259383808</v>
      </c>
      <c r="O19" s="76">
        <f>'onroad_mex 36US3'!AX36</f>
        <v>330.92014874655109</v>
      </c>
      <c r="P19" s="76">
        <f>'onroad_mex 36US3'!BC36</f>
        <v>18721.425713582354</v>
      </c>
      <c r="Q19" s="76">
        <f>'onroad_mex 36US3'!BM36</f>
        <v>191.78277383840125</v>
      </c>
      <c r="R19" s="76">
        <f>'onroad_mex 36US3'!BN36</f>
        <v>31775.587438955336</v>
      </c>
      <c r="S19" s="76">
        <f>'onroad_mex 36US3'!BO36</f>
        <v>9.6412017222738466</v>
      </c>
      <c r="T19" s="76">
        <f>'onroad_mex 36US3'!BP36</f>
        <v>28020.397250009555</v>
      </c>
      <c r="U19" s="76">
        <f>'onroad_mex 36US3'!BW36</f>
        <v>200281.47615268783</v>
      </c>
      <c r="V19" s="76">
        <f>'onroad_mex 36US3'!BQ36</f>
        <v>0</v>
      </c>
    </row>
    <row r="20" spans="1:22">
      <c r="A20" s="94" t="s">
        <v>278</v>
      </c>
      <c r="B20" s="76">
        <f>'othpt 36US3'!R49</f>
        <v>1131.5112220752762</v>
      </c>
      <c r="C20" s="76">
        <f>'othpt 36US3'!T49</f>
        <v>4319.8509848960748</v>
      </c>
      <c r="D20" s="76"/>
      <c r="E20" s="76">
        <f>'othpt 36US3'!V49</f>
        <v>1804866.9489525647</v>
      </c>
      <c r="F20" s="76">
        <f>'othpt 36US3'!AC49</f>
        <v>15838.388528765692</v>
      </c>
      <c r="G20" s="94"/>
      <c r="H20" s="76">
        <f>'othpt 36US3'!AD49</f>
        <v>51.408320092679517</v>
      </c>
      <c r="I20" s="76">
        <f>'othpt 36US3'!AJ49</f>
        <v>66.054358212712984</v>
      </c>
      <c r="J20" s="76">
        <f>'othpt 36US3'!AK49</f>
        <v>24914.428861949178</v>
      </c>
      <c r="K20" s="76">
        <f>'othpt 36US3'!AN49</f>
        <v>1165907.7605861621</v>
      </c>
      <c r="L20" s="76">
        <f>'othpt 36US3'!AO49</f>
        <v>129493.98072782642</v>
      </c>
      <c r="M20" s="76">
        <f>'othpt 36US3'!AV49</f>
        <v>2157.3883547685364</v>
      </c>
      <c r="N20" s="76">
        <f>'othpt 36US3'!AW49</f>
        <v>6861.7942514702245</v>
      </c>
      <c r="O20" s="76">
        <f>'othpt 36US3'!AX49</f>
        <v>2401.5385892343938</v>
      </c>
      <c r="P20" s="76">
        <f>'othpt 36US3'!BC49</f>
        <v>117449.91338911395</v>
      </c>
      <c r="Q20" s="76">
        <f>'othpt 36US3'!BM49</f>
        <v>13821.098869318424</v>
      </c>
      <c r="R20" s="76">
        <f>'othpt 36US3'!BN49</f>
        <v>20743.329898129257</v>
      </c>
      <c r="S20" s="76">
        <f>'othpt 36US3'!BO49</f>
        <v>1065.6455981450201</v>
      </c>
      <c r="T20" s="76">
        <f>'othpt 36US3'!BP49</f>
        <v>2662360.0091481241</v>
      </c>
      <c r="U20" s="76">
        <f>'othpt 36US3'!BQ49</f>
        <v>11827.961073219742</v>
      </c>
      <c r="V20" s="76">
        <f>'othpt 36US3'!BR49</f>
        <v>22628.137667600338</v>
      </c>
    </row>
    <row r="21" spans="1:22" s="75" customFormat="1">
      <c r="A21" s="6" t="s">
        <v>279</v>
      </c>
      <c r="B21" s="76">
        <f>'canada_ag 36US3'!J17</f>
        <v>416.52038925667301</v>
      </c>
      <c r="C21" s="76">
        <f>'canada_ag 36US3'!L17</f>
        <v>151.37331925730064</v>
      </c>
      <c r="D21" s="94"/>
      <c r="E21" s="76"/>
      <c r="F21" s="76">
        <f>'canada_ag 36US3'!T17</f>
        <v>0</v>
      </c>
      <c r="G21" s="94"/>
      <c r="H21" s="76"/>
      <c r="I21" s="76">
        <f>'canada_ag 36US3'!Z17</f>
        <v>0</v>
      </c>
      <c r="J21" s="76">
        <f>'canada_ag 36US3'!AA17</f>
        <v>508076.97566602513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>
        <f>'canada_ag 36US3'!AH17</f>
        <v>98.268339408176914</v>
      </c>
      <c r="V21" s="76"/>
    </row>
    <row r="22" spans="1:22" s="75" customFormat="1">
      <c r="A22" s="6" t="s">
        <v>280</v>
      </c>
      <c r="B22" s="76">
        <f>'canada_og2D 36US3'!Q10</f>
        <v>0</v>
      </c>
      <c r="C22" s="76">
        <f>'canada_og2D 36US3'!S10</f>
        <v>52183.598053463225</v>
      </c>
      <c r="D22" s="94"/>
      <c r="E22" s="76">
        <f>'canada_og2D 36US3'!U10</f>
        <v>730.3587422456784</v>
      </c>
      <c r="F22" s="76">
        <f>'canada_og2D 36US3'!AB10</f>
        <v>0</v>
      </c>
      <c r="G22" s="94"/>
      <c r="H22" s="76">
        <f>'canada_og2D 36US3'!AC10</f>
        <v>0</v>
      </c>
      <c r="I22" s="76">
        <f>'canada_og2D 36US3'!AI10</f>
        <v>0</v>
      </c>
      <c r="J22" s="76">
        <f>'canada_og2D 36US3'!AJ10</f>
        <v>7.4184901646301125</v>
      </c>
      <c r="K22" s="76">
        <f>'canada_og2D 36US3'!AM10</f>
        <v>3184.3659248733129</v>
      </c>
      <c r="L22" s="76">
        <f>'canada_og2D 36US3'!AN10</f>
        <v>353.818317849675</v>
      </c>
      <c r="M22" s="76">
        <f>'canada_og2D 36US3'!AU10</f>
        <v>9.8357300378296639E-2</v>
      </c>
      <c r="N22" s="76">
        <f>'canada_og2D 36US3'!AV10</f>
        <v>2.2685521622436374E-3</v>
      </c>
      <c r="O22" s="76">
        <f>'canada_og2D 36US3'!AW10</f>
        <v>7.1130228732074308</v>
      </c>
      <c r="P22" s="76">
        <f>'canada_og2D 36US3'!BB10</f>
        <v>1.9549592344987691E-4</v>
      </c>
      <c r="Q22" s="76">
        <f>'canada_og2D 36US3'!BL10</f>
        <v>23.30575926639845</v>
      </c>
      <c r="R22" s="76">
        <f>'canada_og2D 36US3'!BM10</f>
        <v>2.1304258888285799</v>
      </c>
      <c r="S22" s="76">
        <f>'canada_og2D 36US3'!BN10</f>
        <v>0.72556978185651189</v>
      </c>
      <c r="T22" s="76">
        <f>'canada_og2D 36US3'!BO10</f>
        <v>4419.6213208293757</v>
      </c>
      <c r="U22" s="76">
        <f>'canada_og2D 36US3'!BP10</f>
        <v>43931.824924583838</v>
      </c>
      <c r="V22" s="76">
        <f>'canada_og2D 36US3'!BQ10</f>
        <v>0</v>
      </c>
    </row>
    <row r="23" spans="1:22">
      <c r="A23" s="94" t="s">
        <v>234</v>
      </c>
      <c r="B23" s="76">
        <f>ptegu!Z61</f>
        <v>4.7412411419056157</v>
      </c>
      <c r="C23" s="76">
        <f>ptegu!AA61</f>
        <v>1683.8927964346863</v>
      </c>
      <c r="D23" s="76">
        <f>ptegu!AD61</f>
        <v>213.46767152511379</v>
      </c>
      <c r="E23" s="76">
        <f>ptegu!AE61</f>
        <v>573371.97808460938</v>
      </c>
      <c r="F23" s="76">
        <f>ptegu!AL61</f>
        <v>8185.3240727191651</v>
      </c>
      <c r="G23" s="76">
        <f>ptegu!AM61</f>
        <v>6244.7597247351523</v>
      </c>
      <c r="H23" s="76">
        <f>ptegu!AN61</f>
        <v>0</v>
      </c>
      <c r="I23" s="76">
        <f>ptegu!AT61</f>
        <v>2.7062301875646941</v>
      </c>
      <c r="J23" s="76">
        <f>ptegu!AU61</f>
        <v>21576.286543639555</v>
      </c>
      <c r="K23" s="76">
        <f>ptegu!AX61</f>
        <v>1029032.3974856494</v>
      </c>
      <c r="L23" s="76">
        <f>ptegu!AY61</f>
        <v>114336.94279608152</v>
      </c>
      <c r="M23" s="76">
        <f>ptegu!BF61</f>
        <v>1010.0267114757934</v>
      </c>
      <c r="N23" s="76">
        <f>ptegu!BG61</f>
        <v>6354.0251753062321</v>
      </c>
      <c r="O23" s="76">
        <f>ptegu!BH61</f>
        <v>3109.3720189751903</v>
      </c>
      <c r="P23" s="76">
        <f>ptegu!BM61</f>
        <v>30038.661297510705</v>
      </c>
      <c r="Q23" s="76">
        <f>ptegu!BW61</f>
        <v>9237.0699383208248</v>
      </c>
      <c r="R23" s="76">
        <f>ptegu!BX61</f>
        <v>13284.656373024765</v>
      </c>
      <c r="S23" s="76">
        <f>ptegu!BY61</f>
        <v>410.1740030737372</v>
      </c>
      <c r="T23" s="76">
        <f>ptegu!BZ61</f>
        <v>1314836.1537178913</v>
      </c>
      <c r="U23" s="76">
        <f>ptegu!CA61</f>
        <v>62.906674055793751</v>
      </c>
      <c r="V23" s="76">
        <f>ptegu!CB61</f>
        <v>29680.859174626876</v>
      </c>
    </row>
    <row r="24" spans="1:22">
      <c r="A24" s="94" t="s">
        <v>236</v>
      </c>
      <c r="B24" s="76">
        <f>'ptfire-wild'!W61</f>
        <v>51420.171973514683</v>
      </c>
      <c r="C24" s="76">
        <f>'ptfire-wild'!Y61</f>
        <v>22467.41681318247</v>
      </c>
      <c r="D24" s="76"/>
      <c r="E24" s="76">
        <f>'ptfire-wild'!AB61</f>
        <v>10275557.853345484</v>
      </c>
      <c r="F24" s="76">
        <f>'ptfire-wild'!AI61</f>
        <v>138234.57159458654</v>
      </c>
      <c r="G24" s="76"/>
      <c r="H24" s="76">
        <f>'ptfire-wild'!AK61</f>
        <v>0</v>
      </c>
      <c r="I24" s="76">
        <f>'ptfire-wild'!AQ61</f>
        <v>22627.362114503794</v>
      </c>
      <c r="J24" s="76">
        <f>'ptfire-wild'!AR61</f>
        <v>168791.61728205628</v>
      </c>
      <c r="K24" s="76">
        <f>'ptfire-wild'!AU61</f>
        <v>132819.80708079488</v>
      </c>
      <c r="L24" s="76">
        <f>'ptfire-wild'!AV61</f>
        <v>14757.756968436302</v>
      </c>
      <c r="M24" s="76">
        <f>'ptfire-wild'!BC61</f>
        <v>6006.1087816662284</v>
      </c>
      <c r="N24" s="76">
        <f>'ptfire-wild'!BD61</f>
        <v>72771.558787183632</v>
      </c>
      <c r="O24" s="76">
        <f>'ptfire-wild'!BE61</f>
        <v>11.756316815828574</v>
      </c>
      <c r="P24" s="76">
        <f>'ptfire-wild'!BJ61</f>
        <v>160459.7894275522</v>
      </c>
      <c r="Q24" s="76">
        <f>'ptfire-wild'!BT61</f>
        <v>69.170975045999214</v>
      </c>
      <c r="R24" s="76">
        <f>'ptfire-wild'!BU61</f>
        <v>5402.5953223873239</v>
      </c>
      <c r="S24" s="76">
        <f>'ptfire-wild'!BV61</f>
        <v>4.1218904614819714</v>
      </c>
      <c r="T24" s="76">
        <f>'ptfire-wild'!BW61</f>
        <v>79474.167561513459</v>
      </c>
      <c r="U24" s="76">
        <f>'ptfire-wild'!BX61</f>
        <v>645103.81206823338</v>
      </c>
      <c r="V24" s="76">
        <f>'ptfire-wild'!BY61</f>
        <v>0</v>
      </c>
    </row>
    <row r="25" spans="1:22" s="75" customFormat="1">
      <c r="A25" s="94" t="s">
        <v>235</v>
      </c>
      <c r="B25" s="76">
        <f>'ptfire-rx'!W61</f>
        <v>67892.836663016671</v>
      </c>
      <c r="C25" s="76">
        <f>'ptfire-rx'!Y61</f>
        <v>25377.311220823733</v>
      </c>
      <c r="D25" s="76"/>
      <c r="E25" s="76">
        <f>'ptfire-rx'!AB61</f>
        <v>10876150.283404889</v>
      </c>
      <c r="F25" s="76">
        <f>'ptfire-rx'!AI61</f>
        <v>156069.46497073412</v>
      </c>
      <c r="G25" s="76"/>
      <c r="H25" s="76">
        <f>'ptfire-rx'!AK61</f>
        <v>0</v>
      </c>
      <c r="I25" s="76">
        <f>'ptfire-rx'!AQ61</f>
        <v>20057.953752073132</v>
      </c>
      <c r="J25" s="76">
        <f>'ptfire-rx'!AR61</f>
        <v>177679.27071330813</v>
      </c>
      <c r="K25" s="76">
        <f>'ptfire-rx'!AU61</f>
        <v>164246.13665310777</v>
      </c>
      <c r="L25" s="76">
        <f>'ptfire-rx'!AV61</f>
        <v>18249.565590905651</v>
      </c>
      <c r="M25" s="76">
        <f>'ptfire-rx'!BC61</f>
        <v>10474.72335044895</v>
      </c>
      <c r="N25" s="76">
        <f>'ptfire-rx'!BD61</f>
        <v>52556.934686377615</v>
      </c>
      <c r="O25" s="76">
        <f>'ptfire-rx'!BE61</f>
        <v>32.474653882764137</v>
      </c>
      <c r="P25" s="76">
        <f>'ptfire-rx'!BJ61</f>
        <v>166934.44316132917</v>
      </c>
      <c r="Q25" s="76">
        <f>'ptfire-rx'!BT61</f>
        <v>409.45063364321447</v>
      </c>
      <c r="R25" s="76">
        <f>'ptfire-rx'!BU61</f>
        <v>5400.6913377215642</v>
      </c>
      <c r="S25" s="76">
        <f>'ptfire-rx'!BV61</f>
        <v>4.1797162149565645</v>
      </c>
      <c r="T25" s="76">
        <f>'ptfire-rx'!BW61</f>
        <v>91885.461548187901</v>
      </c>
      <c r="U25" s="76">
        <f>'ptfire-rx'!BX61</f>
        <v>684887.3036812084</v>
      </c>
      <c r="V25" s="76">
        <f>'ptfire-rx'!BY61</f>
        <v>0</v>
      </c>
    </row>
    <row r="26" spans="1:22">
      <c r="A26" s="94" t="s">
        <v>281</v>
      </c>
      <c r="B26" s="76">
        <f>'ptfire_othna 36US3'!O63</f>
        <v>230367.86743007539</v>
      </c>
      <c r="C26" s="76">
        <f>'ptfire_othna 36US3'!Q63</f>
        <v>103497.27083774384</v>
      </c>
      <c r="D26" s="76"/>
      <c r="E26" s="76">
        <f>'ptfire_othna 36US3'!S63</f>
        <v>15377509.302706841</v>
      </c>
      <c r="F26" s="76">
        <f>'ptfire_othna 36US3'!Z63</f>
        <v>464806.98796560324</v>
      </c>
      <c r="G26" s="76"/>
      <c r="H26" s="76">
        <f>'ptfire_othna 36US3'!AB63</f>
        <v>0</v>
      </c>
      <c r="I26" s="76">
        <f>'ptfire_othna 36US3'!AH63</f>
        <v>0</v>
      </c>
      <c r="J26" s="76">
        <f>'ptfire_othna 36US3'!AI63</f>
        <v>282853.66382523428</v>
      </c>
      <c r="K26" s="76">
        <f>'ptfire_othna 36US3'!AL63</f>
        <v>637752.25385454483</v>
      </c>
      <c r="L26" s="76">
        <f>'ptfire_othna 36US3'!AM63</f>
        <v>70861.359698230997</v>
      </c>
      <c r="M26" s="76">
        <f>'ptfire_othna 36US3'!AT63</f>
        <v>10816.379464687347</v>
      </c>
      <c r="N26" s="76">
        <f>'ptfire_othna 36US3'!AU63</f>
        <v>61882.661223299387</v>
      </c>
      <c r="O26" s="76">
        <f>'ptfire_othna 36US3'!AV63</f>
        <v>303.23366227634915</v>
      </c>
      <c r="P26" s="76">
        <f>'ptfire_othna 36US3'!BA63</f>
        <v>656370.21218307037</v>
      </c>
      <c r="Q26" s="76">
        <f>'ptfire_othna 36US3'!BK63</f>
        <v>1028.5212349253109</v>
      </c>
      <c r="R26" s="76">
        <f>'ptfire_othna 36US3'!BL63</f>
        <v>3536.688243251589</v>
      </c>
      <c r="S26" s="76">
        <f>'ptfire_othna 36US3'!BM63</f>
        <v>25.406178425753161</v>
      </c>
      <c r="T26" s="76">
        <f>'ptfire_othna 36US3'!BN63</f>
        <v>109460.96463154734</v>
      </c>
      <c r="U26" s="76">
        <f>'ptfire_othna 36US3'!BO63</f>
        <v>156978.36428360984</v>
      </c>
      <c r="V26" s="76">
        <f>'ptfire_othna 36US3'!BP63</f>
        <v>0</v>
      </c>
    </row>
    <row r="27" spans="1:22">
      <c r="A27" s="94" t="s">
        <v>237</v>
      </c>
      <c r="B27" s="76">
        <f>ptnonipm!Y61</f>
        <v>3656.674934374857</v>
      </c>
      <c r="C27" s="76">
        <f>ptnonipm!AA61</f>
        <v>23496.206088728311</v>
      </c>
      <c r="D27" s="76">
        <f>ptnonipm!AD61</f>
        <v>2596.3417411666519</v>
      </c>
      <c r="E27" s="76">
        <f>ptnonipm!AE61</f>
        <v>1378164.1862244848</v>
      </c>
      <c r="F27" s="76">
        <f>ptnonipm!AL61</f>
        <v>12899.861901166514</v>
      </c>
      <c r="G27" s="76">
        <f>ptnonipm!AM61</f>
        <v>16544.63115621372</v>
      </c>
      <c r="H27" s="76">
        <f>ptnonipm!AN61</f>
        <v>0.32019176242993436</v>
      </c>
      <c r="I27" s="76">
        <f>ptnonipm!AT61</f>
        <v>710.43651351670167</v>
      </c>
      <c r="J27" s="76">
        <f>ptnonipm!AU61</f>
        <v>60772.209808937354</v>
      </c>
      <c r="K27" s="76">
        <f>ptnonipm!AX61</f>
        <v>805296.44424297765</v>
      </c>
      <c r="L27" s="76">
        <f>ptnonipm!AY61</f>
        <v>89477.020863155005</v>
      </c>
      <c r="M27" s="76">
        <f>ptnonipm!BF61</f>
        <v>6309.5177650278092</v>
      </c>
      <c r="N27" s="76">
        <f>ptnonipm!BG61</f>
        <v>8414.7869733245116</v>
      </c>
      <c r="O27" s="76">
        <f>ptnonipm!BH61</f>
        <v>4533.9023179825335</v>
      </c>
      <c r="P27" s="76">
        <f>ptnonipm!BM61</f>
        <v>146135.11657625125</v>
      </c>
      <c r="Q27" s="76">
        <f>ptnonipm!BW61</f>
        <v>11169.855564997288</v>
      </c>
      <c r="R27" s="76">
        <f>ptnonipm!BX61</f>
        <v>32014.728003386281</v>
      </c>
      <c r="S27" s="76">
        <f>ptnonipm!BY61</f>
        <v>1518.1840425149635</v>
      </c>
      <c r="T27" s="76">
        <f>ptnonipm!BZ61</f>
        <v>561155.06577290723</v>
      </c>
      <c r="U27" s="76">
        <f>ptnonipm!CA61</f>
        <v>78222.041498895895</v>
      </c>
      <c r="V27" s="76">
        <f>ptnonipm!CB61</f>
        <v>1837.1448283271995</v>
      </c>
    </row>
    <row r="28" spans="1:22">
      <c r="A28" s="94" t="s">
        <v>232</v>
      </c>
      <c r="B28" s="76">
        <f>pt_oilgas!Y61</f>
        <v>753.50820343858413</v>
      </c>
      <c r="C28" s="76">
        <f>pt_oilgas!AA61</f>
        <v>4007.4206126450549</v>
      </c>
      <c r="D28" s="76">
        <f>pt_oilgas!AD61</f>
        <v>1.8458882851072399E-2</v>
      </c>
      <c r="E28" s="76">
        <f>pt_oilgas!AE61</f>
        <v>252596.3907517172</v>
      </c>
      <c r="F28" s="76">
        <f>pt_oilgas!AL61</f>
        <v>10020.319503054956</v>
      </c>
      <c r="G28" s="76">
        <f>pt_oilgas!AM61</f>
        <v>12.210786309880001</v>
      </c>
      <c r="H28" s="76">
        <f>pt_oilgas!AN61</f>
        <v>0</v>
      </c>
      <c r="I28" s="76">
        <f>pt_oilgas!AT61</f>
        <v>1.3893733017654015</v>
      </c>
      <c r="J28" s="76">
        <f>pt_oilgas!AU61</f>
        <v>442.69889492140436</v>
      </c>
      <c r="K28" s="76">
        <f>pt_oilgas!AX61</f>
        <v>392030.57337207545</v>
      </c>
      <c r="L28" s="76">
        <f>pt_oilgas!AY61</f>
        <v>43558.912004915546</v>
      </c>
      <c r="M28" s="76">
        <f>pt_oilgas!BF61</f>
        <v>350.69036968646157</v>
      </c>
      <c r="N28" s="76">
        <f>pt_oilgas!BG61</f>
        <v>1104.9161575980852</v>
      </c>
      <c r="O28" s="76">
        <f>pt_oilgas!BH61</f>
        <v>200.16126213675591</v>
      </c>
      <c r="P28" s="76">
        <f>pt_oilgas!BM61</f>
        <v>623.55370639785087</v>
      </c>
      <c r="Q28" s="76">
        <f>pt_oilgas!BW61</f>
        <v>322.37966437598772</v>
      </c>
      <c r="R28" s="76">
        <f>pt_oilgas!BX61</f>
        <v>1304.0178648892959</v>
      </c>
      <c r="S28" s="76">
        <f>pt_oilgas!BY61</f>
        <v>40.844372614107805</v>
      </c>
      <c r="T28" s="76">
        <f>pt_oilgas!BZ61</f>
        <v>39464.681412376376</v>
      </c>
      <c r="U28" s="76">
        <f>pt_oilgas!CA61</f>
        <v>7437.4307454914606</v>
      </c>
      <c r="V28" s="76">
        <f>pt_oilgas!CB61</f>
        <v>3.924332216723158E-2</v>
      </c>
    </row>
    <row r="29" spans="1:22">
      <c r="A29" s="94" t="s">
        <v>238</v>
      </c>
      <c r="B29" s="76">
        <f>rail!V60</f>
        <v>442.37690518429315</v>
      </c>
      <c r="C29" s="76">
        <f>rail!X60</f>
        <v>519.55911405172026</v>
      </c>
      <c r="D29" s="76"/>
      <c r="E29" s="76">
        <f>rail!AA60</f>
        <v>117171.02923235136</v>
      </c>
      <c r="F29" s="76">
        <f>rail!AH60</f>
        <v>5149.8840679857267</v>
      </c>
      <c r="G29" s="76"/>
      <c r="H29" s="76">
        <f>rail!AI60</f>
        <v>4567.754836486808</v>
      </c>
      <c r="I29" s="76">
        <f>rail!AO60</f>
        <v>65.060623712431365</v>
      </c>
      <c r="J29" s="76">
        <f>rail!AP60</f>
        <v>364.7435815913027</v>
      </c>
      <c r="K29" s="76">
        <f>rail!AS60</f>
        <v>513872.29626378434</v>
      </c>
      <c r="L29" s="76">
        <f>rail!AT60</f>
        <v>52529.191639134318</v>
      </c>
      <c r="M29" s="76">
        <f>rail!BA60</f>
        <v>3.0759653223908141</v>
      </c>
      <c r="N29" s="76">
        <f>rail!BB60</f>
        <v>11571.626412383475</v>
      </c>
      <c r="O29" s="76">
        <f>rail!BC60</f>
        <v>3.9312311847368031</v>
      </c>
      <c r="P29" s="76">
        <f>rail!BH60</f>
        <v>489.07071053966274</v>
      </c>
      <c r="Q29" s="76">
        <f>rail!BR60</f>
        <v>0</v>
      </c>
      <c r="R29" s="76">
        <f>rail!BS60</f>
        <v>44.263870224825425</v>
      </c>
      <c r="S29" s="76">
        <f>rail!BT60</f>
        <v>6.0018772817737605E-2</v>
      </c>
      <c r="T29" s="76">
        <f>rail!BU60</f>
        <v>726.77315384867313</v>
      </c>
      <c r="U29" s="76">
        <f>rail!BV60</f>
        <v>530.64253440470191</v>
      </c>
      <c r="V29" s="76">
        <f>rail!BW60</f>
        <v>0</v>
      </c>
    </row>
    <row r="30" spans="1:22">
      <c r="A30" s="94" t="s">
        <v>239</v>
      </c>
      <c r="B30" s="76">
        <f>rwc!V61</f>
        <v>56554.387229700049</v>
      </c>
      <c r="C30" s="76">
        <f>rwc!X61</f>
        <v>15978.754638977032</v>
      </c>
      <c r="D30" s="76"/>
      <c r="E30" s="76">
        <f>rwc!AA61</f>
        <v>2194125.7806577971</v>
      </c>
      <c r="F30" s="76">
        <f>rwc!AH61</f>
        <v>18616.186066988805</v>
      </c>
      <c r="G30" s="94"/>
      <c r="H30" s="76">
        <f>rwc!AI61</f>
        <v>0</v>
      </c>
      <c r="I30" s="76">
        <f>rwc!AO61</f>
        <v>2711.897399137968</v>
      </c>
      <c r="J30" s="76">
        <f>rwc!AP61</f>
        <v>16557.527845070268</v>
      </c>
      <c r="K30" s="76">
        <f>rwc!AS61</f>
        <v>31254.726153815081</v>
      </c>
      <c r="L30" s="76">
        <f>rwc!AT61</f>
        <v>3472.7474899896679</v>
      </c>
      <c r="M30" s="76">
        <f>rwc!BA61</f>
        <v>895.21806719696997</v>
      </c>
      <c r="N30" s="76">
        <f>rwc!BB61</f>
        <v>16847.609689698849</v>
      </c>
      <c r="O30" s="76">
        <f>rwc!BC61</f>
        <v>27.173567760145488</v>
      </c>
      <c r="P30" s="76">
        <f>rwc!BH61</f>
        <v>860.73133760888129</v>
      </c>
      <c r="Q30" s="76">
        <f>rwc!BR61</f>
        <v>102.65569180973867</v>
      </c>
      <c r="R30" s="76">
        <f>rwc!BS61</f>
        <v>1237.906972146237</v>
      </c>
      <c r="S30" s="76">
        <f>rwc!BT61</f>
        <v>0</v>
      </c>
      <c r="T30" s="76">
        <f>rwc!BU61</f>
        <v>8087.3497278734621</v>
      </c>
      <c r="U30" s="76">
        <f>rwc!BV61</f>
        <v>304.54727172190792</v>
      </c>
      <c r="V30" s="76">
        <f>rwc!BW61</f>
        <v>0</v>
      </c>
    </row>
    <row r="31" spans="1:22" s="75" customFormat="1">
      <c r="A31" s="94" t="s">
        <v>230</v>
      </c>
      <c r="B31" s="76">
        <f>np_solvents!V61</f>
        <v>35.322912519163836</v>
      </c>
      <c r="C31" s="76">
        <f>np_solvents!X61</f>
        <v>307.6130176690254</v>
      </c>
      <c r="D31" s="94"/>
      <c r="E31" s="76">
        <f>np_solvents!AA61</f>
        <v>35.896417102575619</v>
      </c>
      <c r="F31" s="76">
        <f>np_solvents!AH61</f>
        <v>12.402279004643297</v>
      </c>
      <c r="G31" s="76">
        <f>np_solvents!AI61</f>
        <v>0.51590825420945796</v>
      </c>
      <c r="H31" s="76">
        <f>np_solvents!AJ61</f>
        <v>0</v>
      </c>
      <c r="I31" s="76">
        <f>np_solvents!AP61</f>
        <v>4099.4819095223856</v>
      </c>
      <c r="J31" s="76">
        <f>np_solvents!AQ61</f>
        <v>57.642209301300262</v>
      </c>
      <c r="K31" s="76">
        <f>np_solvents!AT61</f>
        <v>30.166849327094212</v>
      </c>
      <c r="L31" s="76">
        <f>np_solvents!AU61</f>
        <v>3.3519182004993313</v>
      </c>
      <c r="M31" s="76">
        <f>np_solvents!BB61</f>
        <v>0</v>
      </c>
      <c r="N31" s="76">
        <f>np_solvents!BC61</f>
        <v>19.768683887630321</v>
      </c>
      <c r="O31" s="76">
        <f>np_solvents!BD61</f>
        <v>0</v>
      </c>
      <c r="P31" s="76">
        <f>np_solvents!BI61</f>
        <v>20.889870254688958</v>
      </c>
      <c r="Q31" s="76">
        <f>np_solvents!BS61</f>
        <v>0</v>
      </c>
      <c r="R31" s="76">
        <f>np_solvents!BT61</f>
        <v>24.699647298621546</v>
      </c>
      <c r="S31" s="76">
        <f>np_solvents!BU61</f>
        <v>0</v>
      </c>
      <c r="T31" s="76">
        <f>np_solvents!BV61</f>
        <v>5.4536390685472078</v>
      </c>
      <c r="U31" s="76">
        <f>np_solvents!BW61</f>
        <v>203459.18682762899</v>
      </c>
      <c r="V31" s="76">
        <f>np_solvents!BX61</f>
        <v>0</v>
      </c>
    </row>
    <row r="32" spans="1:22">
      <c r="A32" s="76" t="s">
        <v>282</v>
      </c>
      <c r="B32" s="76"/>
      <c r="C32" s="76"/>
      <c r="D32" s="26">
        <v>188232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</row>
    <row r="33" spans="1:22">
      <c r="A33" s="27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</row>
    <row r="34" spans="1:22">
      <c r="A34" s="76"/>
      <c r="B34" s="76"/>
      <c r="C34" s="76"/>
      <c r="D34" s="94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</row>
    <row r="35" spans="1:22">
      <c r="A35" s="28" t="s">
        <v>283</v>
      </c>
      <c r="B35" s="76">
        <f>SUM(B3:B32)</f>
        <v>835060.96691464575</v>
      </c>
      <c r="C35" s="76">
        <f t="shared" ref="C35:V35" si="0">SUM(C3:C32)</f>
        <v>434010.08661479858</v>
      </c>
      <c r="D35" s="76">
        <f t="shared" si="0"/>
        <v>191047.0793191811</v>
      </c>
      <c r="E35" s="76">
        <f t="shared" si="0"/>
        <v>94815657.718088731</v>
      </c>
      <c r="F35" s="76">
        <f t="shared" si="0"/>
        <v>2224281.9888089183</v>
      </c>
      <c r="G35" s="76">
        <f t="shared" si="0"/>
        <v>24611.314010691993</v>
      </c>
      <c r="H35" s="76">
        <f t="shared" si="0"/>
        <v>69912.991180847239</v>
      </c>
      <c r="I35" s="76">
        <f t="shared" si="0"/>
        <v>65705.687246840389</v>
      </c>
      <c r="J35" s="76">
        <f t="shared" si="0"/>
        <v>6395417.2262498932</v>
      </c>
      <c r="K35" s="76">
        <f t="shared" si="0"/>
        <v>15769247.507400084</v>
      </c>
      <c r="L35" s="76">
        <f t="shared" si="0"/>
        <v>1725069.2256499298</v>
      </c>
      <c r="M35" s="76">
        <f t="shared" si="0"/>
        <v>64768.554172975259</v>
      </c>
      <c r="N35" s="76">
        <f t="shared" si="0"/>
        <v>453701.07075482275</v>
      </c>
      <c r="O35" s="76">
        <f t="shared" si="0"/>
        <v>58258.966934212818</v>
      </c>
      <c r="P35" s="76">
        <f t="shared" si="0"/>
        <v>7308725.040662773</v>
      </c>
      <c r="Q35" s="76">
        <f t="shared" si="0"/>
        <v>218028.74699385633</v>
      </c>
      <c r="R35" s="76">
        <f t="shared" si="0"/>
        <v>164656.19267413646</v>
      </c>
      <c r="S35" s="76">
        <f t="shared" si="0"/>
        <v>6932.1852248369587</v>
      </c>
      <c r="T35" s="76">
        <f t="shared" si="0"/>
        <v>6069600.0112051405</v>
      </c>
      <c r="U35" s="76">
        <f t="shared" si="0"/>
        <v>2717882.3252040599</v>
      </c>
      <c r="V35" s="76">
        <f t="shared" si="0"/>
        <v>57033.51141089329</v>
      </c>
    </row>
    <row r="36" spans="1:22">
      <c r="A36" s="25" t="s">
        <v>284</v>
      </c>
      <c r="B36" s="76">
        <v>470101</v>
      </c>
      <c r="C36" s="76">
        <v>254779</v>
      </c>
      <c r="D36" s="76">
        <v>188785</v>
      </c>
      <c r="E36" s="76">
        <v>55435750</v>
      </c>
      <c r="F36" s="76">
        <v>1412382</v>
      </c>
      <c r="G36" s="76">
        <v>1988</v>
      </c>
      <c r="H36" s="76">
        <v>60330</v>
      </c>
      <c r="I36" s="76">
        <v>22933</v>
      </c>
      <c r="J36" s="76">
        <v>5020769</v>
      </c>
      <c r="K36" s="76">
        <v>10279006</v>
      </c>
      <c r="L36" s="76">
        <v>1066773</v>
      </c>
      <c r="M36" s="76">
        <v>24163</v>
      </c>
      <c r="N36" s="76">
        <v>237920</v>
      </c>
      <c r="O36" s="76">
        <v>51420</v>
      </c>
      <c r="P36" s="76">
        <v>6649458</v>
      </c>
      <c r="Q36" s="76">
        <v>203463</v>
      </c>
      <c r="R36" s="76">
        <v>66226</v>
      </c>
      <c r="S36" s="76">
        <v>4351</v>
      </c>
      <c r="T36" s="76">
        <v>291449</v>
      </c>
      <c r="U36" s="76">
        <v>3631726</v>
      </c>
      <c r="V36" s="76">
        <v>1746</v>
      </c>
    </row>
    <row r="37" spans="1:22" s="75" customFormat="1">
      <c r="A37" s="25" t="s">
        <v>285</v>
      </c>
      <c r="B37" s="76">
        <f t="shared" ref="B37:V37" si="1">B9</f>
        <v>672.1103735884044</v>
      </c>
      <c r="C37" s="76">
        <f t="shared" si="1"/>
        <v>42.760087636660266</v>
      </c>
      <c r="D37" s="76">
        <f t="shared" si="1"/>
        <v>0</v>
      </c>
      <c r="E37" s="76">
        <f t="shared" si="1"/>
        <v>32478.297270053132</v>
      </c>
      <c r="F37" s="76">
        <f t="shared" si="1"/>
        <v>371.17687064700891</v>
      </c>
      <c r="G37" s="76">
        <f t="shared" si="1"/>
        <v>0</v>
      </c>
      <c r="H37" s="76">
        <f t="shared" si="1"/>
        <v>1776.6423659681288</v>
      </c>
      <c r="I37" s="76">
        <f t="shared" si="1"/>
        <v>23.645007706647569</v>
      </c>
      <c r="J37" s="76">
        <f t="shared" si="1"/>
        <v>112.93552334742951</v>
      </c>
      <c r="K37" s="76">
        <f t="shared" si="1"/>
        <v>199872.27112075058</v>
      </c>
      <c r="L37" s="76">
        <f t="shared" si="1"/>
        <v>20431.382214609992</v>
      </c>
      <c r="M37" s="76">
        <f t="shared" si="1"/>
        <v>1.1935610243792583</v>
      </c>
      <c r="N37" s="76">
        <f t="shared" si="1"/>
        <v>4492.1344707446588</v>
      </c>
      <c r="O37" s="76">
        <f t="shared" si="1"/>
        <v>1.5270851190071453</v>
      </c>
      <c r="P37" s="76">
        <f t="shared" si="1"/>
        <v>187.95942991223367</v>
      </c>
      <c r="Q37" s="76">
        <f t="shared" si="1"/>
        <v>1.987045211285458E-2</v>
      </c>
      <c r="R37" s="76">
        <f t="shared" si="1"/>
        <v>17.18391465213708</v>
      </c>
      <c r="S37" s="76">
        <f t="shared" si="1"/>
        <v>2.3288983353451559E-2</v>
      </c>
      <c r="T37" s="76">
        <f t="shared" si="1"/>
        <v>864.16044044688545</v>
      </c>
      <c r="U37" s="76">
        <f t="shared" si="1"/>
        <v>1307.8726555721951</v>
      </c>
      <c r="V37" s="76">
        <f t="shared" si="1"/>
        <v>0</v>
      </c>
    </row>
    <row r="38" spans="1:22">
      <c r="A38" s="25" t="s">
        <v>286</v>
      </c>
      <c r="B38" s="76">
        <f t="shared" ref="B38:V38" si="2">B10</f>
        <v>6252.5138204388131</v>
      </c>
      <c r="C38" s="76">
        <f t="shared" si="2"/>
        <v>459.79449311102428</v>
      </c>
      <c r="D38" s="76">
        <f t="shared" si="2"/>
        <v>0</v>
      </c>
      <c r="E38" s="76">
        <f t="shared" si="2"/>
        <v>213143.43213623133</v>
      </c>
      <c r="F38" s="76">
        <f t="shared" si="2"/>
        <v>3634.7167029097814</v>
      </c>
      <c r="G38" s="76">
        <f t="shared" si="2"/>
        <v>0</v>
      </c>
      <c r="H38" s="76">
        <f t="shared" si="2"/>
        <v>13929.786215464781</v>
      </c>
      <c r="I38" s="76">
        <f t="shared" si="2"/>
        <v>217.56217706518868</v>
      </c>
      <c r="J38" s="76">
        <f t="shared" si="2"/>
        <v>1458.8400390870531</v>
      </c>
      <c r="K38" s="76">
        <f t="shared" si="2"/>
        <v>1567214.0593567106</v>
      </c>
      <c r="L38" s="76">
        <f t="shared" si="2"/>
        <v>159948.84400937083</v>
      </c>
      <c r="M38" s="76">
        <f t="shared" si="2"/>
        <v>4.517701549921016</v>
      </c>
      <c r="N38" s="76">
        <f t="shared" si="2"/>
        <v>23561.573958199122</v>
      </c>
      <c r="O38" s="76">
        <f t="shared" si="2"/>
        <v>77.843510682911827</v>
      </c>
      <c r="P38" s="76">
        <f t="shared" si="2"/>
        <v>9828.7843169179341</v>
      </c>
      <c r="Q38" s="76">
        <f t="shared" si="2"/>
        <v>314.83064987483243</v>
      </c>
      <c r="R38" s="76">
        <f t="shared" si="2"/>
        <v>11261.862396659182</v>
      </c>
      <c r="S38" s="76">
        <f t="shared" si="2"/>
        <v>13.224126817111097</v>
      </c>
      <c r="T38" s="76">
        <f t="shared" si="2"/>
        <v>868746.79534790746</v>
      </c>
      <c r="U38" s="76">
        <f t="shared" si="2"/>
        <v>12359.078451325538</v>
      </c>
      <c r="V38" s="76">
        <f t="shared" si="2"/>
        <v>0</v>
      </c>
    </row>
    <row r="39" spans="1:22" s="75" customFormat="1">
      <c r="A39" s="25" t="s">
        <v>287</v>
      </c>
      <c r="B39" s="76">
        <f t="shared" ref="B39:V39" si="3">B7</f>
        <v>6610.1688803176658</v>
      </c>
      <c r="C39" s="76">
        <f t="shared" si="3"/>
        <v>1218.6795816959675</v>
      </c>
      <c r="D39" s="76">
        <f t="shared" si="3"/>
        <v>0</v>
      </c>
      <c r="E39" s="76">
        <f t="shared" si="3"/>
        <v>421805.23135654104</v>
      </c>
      <c r="F39" s="76">
        <f t="shared" si="3"/>
        <v>4224.0724516893088</v>
      </c>
      <c r="G39" s="76">
        <f t="shared" si="3"/>
        <v>0</v>
      </c>
      <c r="H39" s="76">
        <f t="shared" si="3"/>
        <v>0</v>
      </c>
      <c r="I39" s="76">
        <f t="shared" si="3"/>
        <v>33.640807945586495</v>
      </c>
      <c r="J39" s="76">
        <f t="shared" si="3"/>
        <v>93678.243017119195</v>
      </c>
      <c r="K39" s="76">
        <f t="shared" si="3"/>
        <v>16140.596699517171</v>
      </c>
      <c r="L39" s="76">
        <f t="shared" si="3"/>
        <v>1793.40064867756</v>
      </c>
      <c r="M39" s="76">
        <f t="shared" si="3"/>
        <v>3730.9762387608043</v>
      </c>
      <c r="N39" s="76">
        <f t="shared" si="3"/>
        <v>4555.1595334976864</v>
      </c>
      <c r="O39" s="76">
        <f t="shared" si="3"/>
        <v>3.5737279098362515</v>
      </c>
      <c r="P39" s="76">
        <f t="shared" si="3"/>
        <v>21915.891831171924</v>
      </c>
      <c r="Q39" s="76">
        <f t="shared" si="3"/>
        <v>5.3606010468244074</v>
      </c>
      <c r="R39" s="76">
        <f t="shared" si="3"/>
        <v>667.26115609596729</v>
      </c>
      <c r="S39" s="76">
        <f t="shared" si="3"/>
        <v>0.35737284086319776</v>
      </c>
      <c r="T39" s="76">
        <f t="shared" si="3"/>
        <v>7450.45012048642</v>
      </c>
      <c r="U39" s="76">
        <f t="shared" si="3"/>
        <v>12784.320378588445</v>
      </c>
      <c r="V39" s="76">
        <f t="shared" si="3"/>
        <v>0</v>
      </c>
    </row>
    <row r="40" spans="1:22">
      <c r="A40" s="26" t="s">
        <v>288</v>
      </c>
      <c r="B40" s="76">
        <f t="shared" ref="B40:V40" si="4">B23</f>
        <v>4.7412411419056157</v>
      </c>
      <c r="C40" s="76">
        <f t="shared" si="4"/>
        <v>1683.8927964346863</v>
      </c>
      <c r="D40" s="76">
        <f t="shared" si="4"/>
        <v>213.46767152511379</v>
      </c>
      <c r="E40" s="76">
        <f t="shared" si="4"/>
        <v>573371.97808460938</v>
      </c>
      <c r="F40" s="76">
        <f t="shared" si="4"/>
        <v>8185.3240727191651</v>
      </c>
      <c r="G40" s="76">
        <f t="shared" si="4"/>
        <v>6244.7597247351523</v>
      </c>
      <c r="H40" s="76">
        <f t="shared" si="4"/>
        <v>0</v>
      </c>
      <c r="I40" s="76">
        <f t="shared" si="4"/>
        <v>2.7062301875646941</v>
      </c>
      <c r="J40" s="76">
        <f t="shared" si="4"/>
        <v>21576.286543639555</v>
      </c>
      <c r="K40" s="76">
        <f t="shared" si="4"/>
        <v>1029032.3974856494</v>
      </c>
      <c r="L40" s="76">
        <f t="shared" si="4"/>
        <v>114336.94279608152</v>
      </c>
      <c r="M40" s="76">
        <f t="shared" si="4"/>
        <v>1010.0267114757934</v>
      </c>
      <c r="N40" s="76">
        <f t="shared" si="4"/>
        <v>6354.0251753062321</v>
      </c>
      <c r="O40" s="76">
        <f t="shared" si="4"/>
        <v>3109.3720189751903</v>
      </c>
      <c r="P40" s="76">
        <f t="shared" si="4"/>
        <v>30038.661297510705</v>
      </c>
      <c r="Q40" s="76">
        <f t="shared" si="4"/>
        <v>9237.0699383208248</v>
      </c>
      <c r="R40" s="76">
        <f t="shared" si="4"/>
        <v>13284.656373024765</v>
      </c>
      <c r="S40" s="76">
        <f t="shared" si="4"/>
        <v>410.1740030737372</v>
      </c>
      <c r="T40" s="76">
        <f t="shared" si="4"/>
        <v>1314836.1537178913</v>
      </c>
      <c r="U40" s="76">
        <f t="shared" si="4"/>
        <v>62.906674055793751</v>
      </c>
      <c r="V40" s="76">
        <f t="shared" si="4"/>
        <v>29680.859174626876</v>
      </c>
    </row>
    <row r="41" spans="1:22">
      <c r="A41" s="74" t="s">
        <v>289</v>
      </c>
      <c r="B41" s="76">
        <f>B27</f>
        <v>3656.674934374857</v>
      </c>
      <c r="C41" s="76">
        <f t="shared" ref="C41:V41" si="5">C27</f>
        <v>23496.206088728311</v>
      </c>
      <c r="D41" s="76">
        <f t="shared" si="5"/>
        <v>2596.3417411666519</v>
      </c>
      <c r="E41" s="76">
        <f t="shared" si="5"/>
        <v>1378164.1862244848</v>
      </c>
      <c r="F41" s="76">
        <f t="shared" si="5"/>
        <v>12899.861901166514</v>
      </c>
      <c r="G41" s="76">
        <f t="shared" si="5"/>
        <v>16544.63115621372</v>
      </c>
      <c r="H41" s="76">
        <f t="shared" si="5"/>
        <v>0.32019176242993436</v>
      </c>
      <c r="I41" s="76">
        <f t="shared" si="5"/>
        <v>710.43651351670167</v>
      </c>
      <c r="J41" s="76">
        <f t="shared" si="5"/>
        <v>60772.209808937354</v>
      </c>
      <c r="K41" s="76">
        <f t="shared" si="5"/>
        <v>805296.44424297765</v>
      </c>
      <c r="L41" s="76">
        <f t="shared" si="5"/>
        <v>89477.020863155005</v>
      </c>
      <c r="M41" s="76">
        <f t="shared" si="5"/>
        <v>6309.5177650278092</v>
      </c>
      <c r="N41" s="76">
        <f t="shared" si="5"/>
        <v>8414.7869733245116</v>
      </c>
      <c r="O41" s="76">
        <f t="shared" si="5"/>
        <v>4533.9023179825335</v>
      </c>
      <c r="P41" s="76">
        <f t="shared" si="5"/>
        <v>146135.11657625125</v>
      </c>
      <c r="Q41" s="76">
        <f t="shared" si="5"/>
        <v>11169.855564997288</v>
      </c>
      <c r="R41" s="76">
        <f t="shared" si="5"/>
        <v>32014.728003386281</v>
      </c>
      <c r="S41" s="76">
        <f t="shared" si="5"/>
        <v>1518.1840425149635</v>
      </c>
      <c r="T41" s="76">
        <f t="shared" si="5"/>
        <v>561155.06577290723</v>
      </c>
      <c r="U41" s="76">
        <f t="shared" si="5"/>
        <v>78222.041498895895</v>
      </c>
      <c r="V41" s="76">
        <f t="shared" si="5"/>
        <v>1837.1448283271995</v>
      </c>
    </row>
    <row r="42" spans="1:22">
      <c r="A42" s="25" t="s">
        <v>290</v>
      </c>
      <c r="B42" s="76">
        <f>B28</f>
        <v>753.50820343858413</v>
      </c>
      <c r="C42" s="76">
        <f t="shared" ref="C42:V42" si="6">C28</f>
        <v>4007.4206126450549</v>
      </c>
      <c r="D42" s="76">
        <f t="shared" si="6"/>
        <v>1.8458882851072399E-2</v>
      </c>
      <c r="E42" s="76">
        <f t="shared" si="6"/>
        <v>252596.3907517172</v>
      </c>
      <c r="F42" s="76">
        <f t="shared" si="6"/>
        <v>10020.319503054956</v>
      </c>
      <c r="G42" s="76">
        <f t="shared" si="6"/>
        <v>12.210786309880001</v>
      </c>
      <c r="H42" s="76">
        <f t="shared" si="6"/>
        <v>0</v>
      </c>
      <c r="I42" s="76">
        <f t="shared" si="6"/>
        <v>1.3893733017654015</v>
      </c>
      <c r="J42" s="76">
        <f t="shared" si="6"/>
        <v>442.69889492140436</v>
      </c>
      <c r="K42" s="76">
        <f t="shared" si="6"/>
        <v>392030.57337207545</v>
      </c>
      <c r="L42" s="76">
        <f t="shared" si="6"/>
        <v>43558.912004915546</v>
      </c>
      <c r="M42" s="76">
        <f t="shared" si="6"/>
        <v>350.69036968646157</v>
      </c>
      <c r="N42" s="76">
        <f t="shared" si="6"/>
        <v>1104.9161575980852</v>
      </c>
      <c r="O42" s="76">
        <f t="shared" si="6"/>
        <v>200.16126213675591</v>
      </c>
      <c r="P42" s="76">
        <f t="shared" si="6"/>
        <v>623.55370639785087</v>
      </c>
      <c r="Q42" s="76">
        <f t="shared" si="6"/>
        <v>322.37966437598772</v>
      </c>
      <c r="R42" s="76">
        <f t="shared" si="6"/>
        <v>1304.0178648892959</v>
      </c>
      <c r="S42" s="76">
        <f t="shared" si="6"/>
        <v>40.844372614107805</v>
      </c>
      <c r="T42" s="76">
        <f t="shared" si="6"/>
        <v>39464.681412376376</v>
      </c>
      <c r="U42" s="76">
        <f t="shared" si="6"/>
        <v>7437.4307454914606</v>
      </c>
      <c r="V42" s="76">
        <f t="shared" si="6"/>
        <v>3.924332216723158E-2</v>
      </c>
    </row>
    <row r="43" spans="1:22">
      <c r="A43" s="25" t="s">
        <v>291</v>
      </c>
      <c r="B43" s="76">
        <f t="shared" ref="B43:V43" si="7">B20</f>
        <v>1131.5112220752762</v>
      </c>
      <c r="C43" s="76">
        <f t="shared" si="7"/>
        <v>4319.8509848960748</v>
      </c>
      <c r="D43" s="76">
        <f t="shared" si="7"/>
        <v>0</v>
      </c>
      <c r="E43" s="76">
        <f t="shared" si="7"/>
        <v>1804866.9489525647</v>
      </c>
      <c r="F43" s="76">
        <f t="shared" si="7"/>
        <v>15838.388528765692</v>
      </c>
      <c r="G43" s="76">
        <f t="shared" si="7"/>
        <v>0</v>
      </c>
      <c r="H43" s="76">
        <f t="shared" si="7"/>
        <v>51.408320092679517</v>
      </c>
      <c r="I43" s="76">
        <f t="shared" si="7"/>
        <v>66.054358212712984</v>
      </c>
      <c r="J43" s="76">
        <f t="shared" si="7"/>
        <v>24914.428861949178</v>
      </c>
      <c r="K43" s="76">
        <f t="shared" si="7"/>
        <v>1165907.7605861621</v>
      </c>
      <c r="L43" s="76">
        <f t="shared" si="7"/>
        <v>129493.98072782642</v>
      </c>
      <c r="M43" s="76">
        <f t="shared" si="7"/>
        <v>2157.3883547685364</v>
      </c>
      <c r="N43" s="76">
        <f t="shared" si="7"/>
        <v>6861.7942514702245</v>
      </c>
      <c r="O43" s="76">
        <f t="shared" si="7"/>
        <v>2401.5385892343938</v>
      </c>
      <c r="P43" s="76">
        <f t="shared" si="7"/>
        <v>117449.91338911395</v>
      </c>
      <c r="Q43" s="76">
        <f t="shared" si="7"/>
        <v>13821.098869318424</v>
      </c>
      <c r="R43" s="76">
        <f t="shared" si="7"/>
        <v>20743.329898129257</v>
      </c>
      <c r="S43" s="76">
        <f t="shared" si="7"/>
        <v>1065.6455981450201</v>
      </c>
      <c r="T43" s="76">
        <f t="shared" si="7"/>
        <v>2662360.0091481241</v>
      </c>
      <c r="U43" s="76">
        <f t="shared" si="7"/>
        <v>11827.961073219742</v>
      </c>
      <c r="V43" s="76">
        <f t="shared" si="7"/>
        <v>22628.137667600338</v>
      </c>
    </row>
    <row r="44" spans="1:22">
      <c r="A44" s="76" t="s">
        <v>292</v>
      </c>
      <c r="B44" s="76">
        <f>B24+B26+B25</f>
        <v>349680.87606660672</v>
      </c>
      <c r="C44" s="76">
        <f t="shared" ref="C44:V44" si="8">C24+C26+C25</f>
        <v>151341.99887175005</v>
      </c>
      <c r="D44" s="76">
        <f t="shared" si="8"/>
        <v>0</v>
      </c>
      <c r="E44" s="76">
        <f t="shared" si="8"/>
        <v>36529217.439457215</v>
      </c>
      <c r="F44" s="76">
        <f t="shared" si="8"/>
        <v>759111.02453092381</v>
      </c>
      <c r="G44" s="76">
        <f t="shared" si="8"/>
        <v>0</v>
      </c>
      <c r="H44" s="76">
        <f t="shared" si="8"/>
        <v>0</v>
      </c>
      <c r="I44" s="76">
        <f t="shared" si="8"/>
        <v>42685.31586657693</v>
      </c>
      <c r="J44" s="76">
        <f t="shared" si="8"/>
        <v>629324.55182059866</v>
      </c>
      <c r="K44" s="76">
        <f t="shared" si="8"/>
        <v>934818.19758844748</v>
      </c>
      <c r="L44" s="76">
        <f t="shared" si="8"/>
        <v>103868.68225757295</v>
      </c>
      <c r="M44" s="76">
        <f t="shared" si="8"/>
        <v>27297.211596802525</v>
      </c>
      <c r="N44" s="76">
        <f t="shared" si="8"/>
        <v>187211.15469686064</v>
      </c>
      <c r="O44" s="76">
        <f t="shared" si="8"/>
        <v>347.46463297494188</v>
      </c>
      <c r="P44" s="76">
        <f t="shared" si="8"/>
        <v>983764.44477195165</v>
      </c>
      <c r="Q44" s="76">
        <f t="shared" si="8"/>
        <v>1507.1428436145247</v>
      </c>
      <c r="R44" s="76">
        <f t="shared" si="8"/>
        <v>14339.974903360477</v>
      </c>
      <c r="S44" s="76">
        <f t="shared" si="8"/>
        <v>33.7077851021917</v>
      </c>
      <c r="T44" s="76">
        <f t="shared" si="8"/>
        <v>280820.59374124871</v>
      </c>
      <c r="U44" s="76">
        <f t="shared" si="8"/>
        <v>1486969.4800330517</v>
      </c>
      <c r="V44" s="76">
        <f t="shared" si="8"/>
        <v>0</v>
      </c>
    </row>
    <row r="45" spans="1:22">
      <c r="A45" s="28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</row>
    <row r="46" spans="1:22">
      <c r="A46" s="98" t="s">
        <v>293</v>
      </c>
      <c r="B46" s="76">
        <f>SUM(B36:B44)</f>
        <v>838863.10474198218</v>
      </c>
      <c r="C46" s="76">
        <f t="shared" ref="C46:V46" si="9">SUM(C36:C44)</f>
        <v>441349.60351689777</v>
      </c>
      <c r="D46" s="76">
        <f t="shared" si="9"/>
        <v>191594.82787157461</v>
      </c>
      <c r="E46" s="76">
        <f t="shared" si="9"/>
        <v>96641393.904233411</v>
      </c>
      <c r="F46" s="76">
        <f t="shared" si="9"/>
        <v>2226666.8845618763</v>
      </c>
      <c r="G46" s="76">
        <f t="shared" si="9"/>
        <v>24789.60166725875</v>
      </c>
      <c r="H46" s="76">
        <f t="shared" si="9"/>
        <v>76088.157093288013</v>
      </c>
      <c r="I46" s="76">
        <f t="shared" si="9"/>
        <v>66673.750334513097</v>
      </c>
      <c r="J46" s="76">
        <f t="shared" si="9"/>
        <v>5853049.1945096003</v>
      </c>
      <c r="K46" s="76">
        <f t="shared" si="9"/>
        <v>16389318.300452292</v>
      </c>
      <c r="L46" s="76">
        <f t="shared" si="9"/>
        <v>1729682.1655222096</v>
      </c>
      <c r="M46" s="76">
        <f t="shared" si="9"/>
        <v>65024.522299096228</v>
      </c>
      <c r="N46" s="76">
        <f t="shared" si="9"/>
        <v>480475.54521700117</v>
      </c>
      <c r="O46" s="76">
        <f t="shared" si="9"/>
        <v>62095.38314501557</v>
      </c>
      <c r="P46" s="76">
        <f t="shared" si="9"/>
        <v>7959402.3253192278</v>
      </c>
      <c r="Q46" s="76">
        <f t="shared" si="9"/>
        <v>239840.75800200086</v>
      </c>
      <c r="R46" s="76">
        <f t="shared" si="9"/>
        <v>159859.01451019736</v>
      </c>
      <c r="S46" s="76">
        <f t="shared" si="9"/>
        <v>7433.1605900913464</v>
      </c>
      <c r="T46" s="76">
        <f t="shared" si="9"/>
        <v>6027146.9097013883</v>
      </c>
      <c r="U46" s="76">
        <f t="shared" si="9"/>
        <v>5242697.0915102009</v>
      </c>
      <c r="V46" s="76">
        <f t="shared" si="9"/>
        <v>55892.180913876582</v>
      </c>
    </row>
    <row r="47" spans="1:22">
      <c r="A47" s="76" t="s">
        <v>294</v>
      </c>
      <c r="B47" s="24">
        <f t="shared" ref="B47:V47" si="10">(B46-B35)/B46</f>
        <v>4.532489038847288E-3</v>
      </c>
      <c r="C47" s="24">
        <f t="shared" si="10"/>
        <v>1.662971223631831E-2</v>
      </c>
      <c r="D47" s="24">
        <f t="shared" si="10"/>
        <v>2.8588900779757558E-3</v>
      </c>
      <c r="E47" s="24">
        <f t="shared" si="10"/>
        <v>1.8891865197576612E-2</v>
      </c>
      <c r="F47" s="24">
        <f t="shared" si="10"/>
        <v>1.0710608620863732E-3</v>
      </c>
      <c r="G47" s="24">
        <f t="shared" si="10"/>
        <v>7.1920339406757669E-3</v>
      </c>
      <c r="H47" s="24">
        <f t="shared" si="10"/>
        <v>8.1158042832732855E-2</v>
      </c>
      <c r="I47" s="24">
        <f t="shared" si="10"/>
        <v>1.451940355560888E-2</v>
      </c>
      <c r="J47" s="24">
        <f t="shared" si="10"/>
        <v>-9.2664184720855636E-2</v>
      </c>
      <c r="K47" s="24">
        <f t="shared" si="10"/>
        <v>3.7833836751776047E-2</v>
      </c>
      <c r="L47" s="24">
        <f t="shared" si="10"/>
        <v>2.6669291990341283E-3</v>
      </c>
      <c r="M47" s="24">
        <f t="shared" si="10"/>
        <v>3.9364860681879625E-3</v>
      </c>
      <c r="N47" s="24">
        <f t="shared" si="10"/>
        <v>5.5724947354159386E-2</v>
      </c>
      <c r="O47" s="24">
        <f t="shared" si="10"/>
        <v>6.1782632081411083E-2</v>
      </c>
      <c r="P47" s="24">
        <f t="shared" si="10"/>
        <v>8.1749515612073054E-2</v>
      </c>
      <c r="Q47" s="24">
        <f t="shared" si="10"/>
        <v>9.0943721116669277E-2</v>
      </c>
      <c r="R47" s="24">
        <f t="shared" si="10"/>
        <v>-3.0008806063502206E-2</v>
      </c>
      <c r="S47" s="24">
        <f t="shared" si="10"/>
        <v>6.7397355294893643E-2</v>
      </c>
      <c r="T47" s="24">
        <f t="shared" si="10"/>
        <v>-7.0436480377504994E-3</v>
      </c>
      <c r="U47" s="24">
        <f t="shared" si="10"/>
        <v>0.48158700039998836</v>
      </c>
      <c r="V47" s="24">
        <f t="shared" si="10"/>
        <v>-2.0420217611035203E-2</v>
      </c>
    </row>
    <row r="48" spans="1:22">
      <c r="A48" s="27"/>
      <c r="B48" s="76">
        <f t="shared" ref="B48:V48" si="11">+B46-B35</f>
        <v>3802.1378273364389</v>
      </c>
      <c r="C48" s="76">
        <f t="shared" si="11"/>
        <v>7339.5169020991889</v>
      </c>
      <c r="D48" s="76">
        <f t="shared" si="11"/>
        <v>547.74855239351746</v>
      </c>
      <c r="E48" s="76">
        <f t="shared" si="11"/>
        <v>1825736.1861446798</v>
      </c>
      <c r="F48" s="76">
        <f t="shared" si="11"/>
        <v>2384.8957529580221</v>
      </c>
      <c r="G48" s="76">
        <f t="shared" si="11"/>
        <v>178.28765656675751</v>
      </c>
      <c r="H48" s="76">
        <f t="shared" si="11"/>
        <v>6175.1659124407743</v>
      </c>
      <c r="I48" s="76">
        <f t="shared" si="11"/>
        <v>968.06308767270821</v>
      </c>
      <c r="J48" s="76">
        <f t="shared" si="11"/>
        <v>-542368.03174029291</v>
      </c>
      <c r="K48" s="76">
        <f t="shared" si="11"/>
        <v>620070.79305220768</v>
      </c>
      <c r="L48" s="76">
        <f t="shared" si="11"/>
        <v>4612.9398722797632</v>
      </c>
      <c r="M48" s="76">
        <f t="shared" si="11"/>
        <v>255.96812612096983</v>
      </c>
      <c r="N48" s="76">
        <f t="shared" si="11"/>
        <v>26774.474462178419</v>
      </c>
      <c r="O48" s="76">
        <f t="shared" si="11"/>
        <v>3836.4162108027522</v>
      </c>
      <c r="P48" s="76">
        <f t="shared" si="11"/>
        <v>650677.28465645481</v>
      </c>
      <c r="Q48" s="76">
        <f t="shared" si="11"/>
        <v>21812.011008144531</v>
      </c>
      <c r="R48" s="76">
        <f t="shared" si="11"/>
        <v>-4797.1781639390974</v>
      </c>
      <c r="S48" s="76">
        <f t="shared" si="11"/>
        <v>500.97536525438773</v>
      </c>
      <c r="T48" s="76">
        <f t="shared" si="11"/>
        <v>-42453.101503752172</v>
      </c>
      <c r="U48" s="76">
        <f t="shared" si="11"/>
        <v>2524814.7663061409</v>
      </c>
      <c r="V48" s="76">
        <f t="shared" si="11"/>
        <v>-1141.3304970167083</v>
      </c>
    </row>
    <row r="50" spans="1:28">
      <c r="A50" s="6" t="s">
        <v>295</v>
      </c>
      <c r="B50" s="76">
        <v>106566</v>
      </c>
      <c r="C50" s="76">
        <v>231560</v>
      </c>
      <c r="D50" s="76">
        <v>188237</v>
      </c>
      <c r="E50" s="76">
        <v>42663195</v>
      </c>
      <c r="F50" s="76">
        <v>140042</v>
      </c>
      <c r="G50" s="76">
        <v>1810</v>
      </c>
      <c r="H50" s="76">
        <v>54158</v>
      </c>
      <c r="I50" s="76">
        <v>19255</v>
      </c>
      <c r="J50" s="76">
        <v>3905873</v>
      </c>
      <c r="K50" s="76">
        <v>7227321</v>
      </c>
      <c r="L50" s="76">
        <v>1058731</v>
      </c>
      <c r="M50" s="76">
        <v>23012</v>
      </c>
      <c r="N50" s="76">
        <v>194318</v>
      </c>
      <c r="O50" s="76">
        <v>47557</v>
      </c>
      <c r="P50" s="76">
        <v>5997947</v>
      </c>
      <c r="Q50" s="76">
        <v>181549</v>
      </c>
      <c r="R50" s="76">
        <v>69788</v>
      </c>
      <c r="S50" s="76">
        <v>3850</v>
      </c>
      <c r="T50" s="76">
        <v>325823</v>
      </c>
      <c r="U50" s="76">
        <v>1106653</v>
      </c>
      <c r="V50" s="76">
        <v>2887</v>
      </c>
      <c r="W50" s="94"/>
      <c r="X50" s="94"/>
      <c r="Y50" s="94"/>
      <c r="Z50" s="94"/>
      <c r="AA50" s="94"/>
      <c r="AB50" s="94"/>
    </row>
    <row r="51" spans="1:28">
      <c r="A51" s="99" t="s">
        <v>296</v>
      </c>
      <c r="B51" s="76">
        <f>B50+SUM(B37:B44)+B30+B8</f>
        <v>835072.60242496338</v>
      </c>
      <c r="C51" s="76">
        <f t="shared" ref="C51:V51" si="12">C50+SUM(C37:C44)+C30+C8</f>
        <v>434109.35815587488</v>
      </c>
      <c r="D51" s="76">
        <f t="shared" si="12"/>
        <v>191046.82787157461</v>
      </c>
      <c r="E51" s="76">
        <f t="shared" si="12"/>
        <v>94818077.2545726</v>
      </c>
      <c r="F51" s="76">
        <f t="shared" si="12"/>
        <v>2224295.1560129384</v>
      </c>
      <c r="G51" s="76">
        <f t="shared" si="12"/>
        <v>24611.60166725875</v>
      </c>
      <c r="H51" s="76">
        <f t="shared" si="12"/>
        <v>69916.157093288028</v>
      </c>
      <c r="I51" s="76">
        <f t="shared" si="12"/>
        <v>65707.647733651072</v>
      </c>
      <c r="J51" s="97">
        <f>J50+SUM(J37:J44)+J30+J8+J5</f>
        <v>6395451.9864728563</v>
      </c>
      <c r="K51" s="76">
        <f t="shared" si="12"/>
        <v>15769663.311714657</v>
      </c>
      <c r="L51" s="76">
        <f t="shared" si="12"/>
        <v>1725112.9130121996</v>
      </c>
      <c r="M51" s="76">
        <f t="shared" si="12"/>
        <v>64768.740366293197</v>
      </c>
      <c r="N51" s="76">
        <f t="shared" si="12"/>
        <v>453721.15490670002</v>
      </c>
      <c r="O51" s="76">
        <f t="shared" si="12"/>
        <v>58259.556712775717</v>
      </c>
      <c r="P51" s="76">
        <f t="shared" si="12"/>
        <v>7308752.0566568365</v>
      </c>
      <c r="Q51" s="76">
        <f t="shared" si="12"/>
        <v>218029.41369381055</v>
      </c>
      <c r="R51" s="76">
        <f t="shared" si="12"/>
        <v>164658.92148234361</v>
      </c>
      <c r="S51" s="76">
        <f t="shared" si="12"/>
        <v>6932.1605900913482</v>
      </c>
      <c r="T51" s="76">
        <f t="shared" si="12"/>
        <v>6069608.259429262</v>
      </c>
      <c r="U51" s="76">
        <f t="shared" si="12"/>
        <v>2717928.6387819229</v>
      </c>
      <c r="V51" s="76">
        <f t="shared" si="12"/>
        <v>57033.180913876582</v>
      </c>
      <c r="W51" s="94"/>
      <c r="X51" s="94"/>
      <c r="Y51" s="94"/>
      <c r="Z51" s="94"/>
      <c r="AA51" s="94"/>
      <c r="AB51" s="94"/>
    </row>
    <row r="52" spans="1:28">
      <c r="A52" s="6" t="s">
        <v>294</v>
      </c>
      <c r="B52" s="24">
        <f>(B51-B35)/B51</f>
        <v>1.3933531388580697E-5</v>
      </c>
      <c r="C52" s="24">
        <f t="shared" ref="C52:V52" si="13">(C51-C35)/C51</f>
        <v>2.2867864792875439E-4</v>
      </c>
      <c r="D52" s="24">
        <f t="shared" si="13"/>
        <v>-1.3161569301300884E-6</v>
      </c>
      <c r="E52" s="24">
        <f t="shared" si="13"/>
        <v>2.5517670827397784E-5</v>
      </c>
      <c r="F52" s="24">
        <f t="shared" si="13"/>
        <v>5.9197197748168966E-6</v>
      </c>
      <c r="G52" s="24">
        <f t="shared" si="13"/>
        <v>1.1687844238929792E-5</v>
      </c>
      <c r="H52" s="24">
        <f t="shared" si="13"/>
        <v>4.5281556830484671E-5</v>
      </c>
      <c r="I52" s="24">
        <f t="shared" si="13"/>
        <v>2.9836508812953217E-5</v>
      </c>
      <c r="J52" s="24">
        <f t="shared" si="13"/>
        <v>5.435147200945215E-6</v>
      </c>
      <c r="K52" s="24">
        <f t="shared" si="13"/>
        <v>2.6367355241089996E-5</v>
      </c>
      <c r="L52" s="24">
        <f t="shared" si="13"/>
        <v>2.5324349461537124E-5</v>
      </c>
      <c r="M52" s="24">
        <f t="shared" si="13"/>
        <v>2.8747404517347283E-6</v>
      </c>
      <c r="N52" s="24">
        <f t="shared" si="13"/>
        <v>4.426540764094396E-5</v>
      </c>
      <c r="O52" s="24">
        <f t="shared" si="13"/>
        <v>1.0123293004205792E-5</v>
      </c>
      <c r="P52" s="24">
        <f t="shared" si="13"/>
        <v>3.6963894593978305E-6</v>
      </c>
      <c r="Q52" s="24">
        <f t="shared" si="13"/>
        <v>3.0578440905112808E-6</v>
      </c>
      <c r="R52" s="24">
        <f t="shared" si="13"/>
        <v>1.6572489255852245E-5</v>
      </c>
      <c r="S52" s="24">
        <f t="shared" si="13"/>
        <v>-3.5536894003390711E-6</v>
      </c>
      <c r="T52" s="24">
        <f t="shared" si="13"/>
        <v>1.3589384634015954E-6</v>
      </c>
      <c r="U52" s="24">
        <f t="shared" si="13"/>
        <v>1.7040027174399313E-5</v>
      </c>
      <c r="V52" s="24">
        <f t="shared" si="13"/>
        <v>-5.7948199874616827E-6</v>
      </c>
      <c r="W52" s="94"/>
      <c r="X52" s="94"/>
      <c r="Y52" s="94"/>
      <c r="Z52" s="94"/>
      <c r="AA52" s="94"/>
      <c r="AB52" s="94"/>
    </row>
    <row r="53" spans="1:28">
      <c r="A53" s="94"/>
      <c r="B53" s="50"/>
      <c r="C53" s="50"/>
      <c r="D53" s="50"/>
      <c r="E53" s="50"/>
      <c r="F53" s="50"/>
      <c r="G53" s="50"/>
      <c r="H53" s="50"/>
      <c r="I53" s="50"/>
      <c r="J53" s="50" t="s">
        <v>297</v>
      </c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94"/>
      <c r="X53" s="94"/>
      <c r="Y53" s="94"/>
      <c r="Z53" s="94"/>
      <c r="AA53" s="94"/>
      <c r="AB53" s="94"/>
    </row>
    <row r="54" spans="1:28">
      <c r="A54" s="94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94"/>
      <c r="X54" s="94"/>
      <c r="Y54" s="94"/>
      <c r="Z54" s="94"/>
      <c r="AA54" s="94"/>
      <c r="AB54" s="94"/>
    </row>
    <row r="56" spans="1:28">
      <c r="A56" s="94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</row>
    <row r="57" spans="1:28">
      <c r="A57" s="94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</row>
    <row r="58" spans="1:28">
      <c r="A58" s="94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</row>
    <row r="59" spans="1:28">
      <c r="A59" s="94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</row>
    <row r="60" spans="1:28">
      <c r="A60" s="94"/>
      <c r="B60" s="50"/>
      <c r="C60" s="50"/>
      <c r="D60" s="94"/>
      <c r="E60" s="50"/>
      <c r="F60" s="50"/>
      <c r="G60" s="94"/>
      <c r="H60" s="50"/>
      <c r="I60" s="94"/>
      <c r="J60" s="94"/>
      <c r="K60" s="50"/>
      <c r="L60" s="50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50"/>
      <c r="X60" s="94"/>
      <c r="Y60" s="94"/>
      <c r="Z60" s="94"/>
      <c r="AA60" s="94"/>
      <c r="AB60" s="94"/>
    </row>
    <row r="61" spans="1:28">
      <c r="A61" s="94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</row>
    <row r="62" spans="1:28">
      <c r="A62" s="94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</row>
    <row r="63" spans="1:28">
      <c r="A63" s="94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</row>
    <row r="64" spans="1:28">
      <c r="A64" s="94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</row>
    <row r="65" spans="2:28"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</row>
    <row r="66" spans="2:28"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</row>
    <row r="67" spans="2:28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</row>
    <row r="68" spans="2:28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</row>
    <row r="69" spans="2:28"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</row>
    <row r="70" spans="2:28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</row>
    <row r="71" spans="2:28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</row>
    <row r="72" spans="2:28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</row>
    <row r="73" spans="2:28"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</row>
    <row r="74" spans="2:28"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</row>
    <row r="75" spans="2:28"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</row>
    <row r="76" spans="2:28"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</row>
    <row r="77" spans="2:28"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</row>
    <row r="78" spans="2:28"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</row>
    <row r="79" spans="2:28"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</row>
    <row r="80" spans="2:28"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</row>
    <row r="81" spans="2:28"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</row>
    <row r="82" spans="2:28"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2:28"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</row>
    <row r="84" spans="2:28"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</row>
    <row r="85" spans="2:28"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</row>
    <row r="86" spans="2:28"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</row>
    <row r="87" spans="2:28"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</row>
    <row r="88" spans="2:28"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</row>
    <row r="89" spans="2:28"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</row>
    <row r="90" spans="2:28"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</row>
    <row r="91" spans="2:28"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</row>
    <row r="92" spans="2:28"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</row>
    <row r="93" spans="2:28"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</row>
    <row r="94" spans="2:28"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</row>
    <row r="95" spans="2:28"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</row>
    <row r="96" spans="2:28"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</row>
    <row r="97" spans="2:28"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</row>
    <row r="98" spans="2:28"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</row>
    <row r="99" spans="2:28"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</row>
    <row r="100" spans="2:28"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</row>
    <row r="101" spans="2:28"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</row>
    <row r="102" spans="2:28"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</row>
    <row r="103" spans="2:28"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</row>
    <row r="104" spans="2:28"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</row>
    <row r="105" spans="2:28"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</row>
    <row r="106" spans="2:28"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</row>
    <row r="107" spans="2:28"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</row>
    <row r="108" spans="2:28"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</row>
    <row r="109" spans="2:28"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</row>
    <row r="110" spans="2:28"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</row>
    <row r="111" spans="2:28"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</row>
    <row r="112" spans="2:28"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</row>
    <row r="113" spans="2:28"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</row>
    <row r="114" spans="2:28"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</row>
    <row r="115" spans="2:28"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</row>
    <row r="116" spans="2:28"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</row>
    <row r="117" spans="2:28"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</row>
    <row r="118" spans="2:28"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</row>
    <row r="119" spans="2:28"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</row>
    <row r="120" spans="2:28"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</row>
    <row r="121" spans="2:28"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</row>
    <row r="122" spans="2:28"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</row>
    <row r="123" spans="2:28"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</row>
    <row r="124" spans="2:28"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</row>
    <row r="125" spans="2:28"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</row>
    <row r="126" spans="2:28"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</row>
    <row r="127" spans="2:28"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</row>
    <row r="128" spans="2:28"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</row>
    <row r="129" spans="2:28"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</row>
    <row r="130" spans="2:28"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</row>
    <row r="131" spans="2:28"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</row>
    <row r="132" spans="2:28"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</row>
    <row r="133" spans="2:28"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</row>
    <row r="134" spans="2:28"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</row>
    <row r="135" spans="2:28"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</row>
    <row r="136" spans="2:28"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</row>
    <row r="137" spans="2:28"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</row>
    <row r="138" spans="2:28"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2:28"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2:28"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2:28"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2:28"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2:28"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2:28"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2:28"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2:28"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2:28"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2:28"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2:28"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2:28"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2:28"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2:28"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2:28"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2:28"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2:28"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2:28"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2:28"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2:28"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2:28"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2:28"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2:28"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2:28"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2:28"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2:28"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2:28"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2:28"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2:28"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2:28"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2:28"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2:28"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2:28"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2:28"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2:28"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2:28"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2:28"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2:28"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2:28"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2:28"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2:28"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2:28"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2:28"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2:28"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2:28"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2:28"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2:28"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2:28"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2:28"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2:28"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2:28"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2:28"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2:28"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2:28"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2:28"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2:28"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2:28"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2:28"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2:28"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2:28"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2:28"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2:28"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2:28"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2:28"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2:28"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2:28"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2:28"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2:28"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2:28"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2:28"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2:28"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2:28"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2:28"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2:28"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2:28"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2:28"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2:28"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2:28"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2:28"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2:28"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2:28"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2:28"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2:28"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2:28"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2:28"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2:28"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2:28"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2:28"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2:28"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2:28"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2:28"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2:28"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2:28"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2:28"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2:28"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2:28"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2:28"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2:28"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2:28"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2:28"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2:28"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2:28"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2:28"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2:28"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2:28"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2:28"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2:28"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2:28"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2:28"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2:28"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2:28"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2:28"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2:28"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2:28"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2:28"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2:28"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2:28"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2:28"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2:28"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2:28"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2:28"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2:28"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2:28"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2:28"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2:28"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2:28"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2:28"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2:28"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2:28"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2:28"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2:28"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2:28"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2:28"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2:28"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2:28"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2:28"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2:28"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2:28"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2:28"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2:28"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2:28"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2:28"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2:28"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2:28"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2:28"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2:28"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2:28"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2:28"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2:28"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2:28"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2:28"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2:28"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2:28"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2:28"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2:28"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2:28"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2:28"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2:28"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2:28"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2:28"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2:28"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2:28"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2:28"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2:28"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2:28"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2:28"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2:28"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2:28"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2:28"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2:28"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2:28"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2:28"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2:28"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2:28"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2:28"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2:28"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2:28"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2:28"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2:28"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2:28"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2:28"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2:28"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2:28"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2:28"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2:28"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2:28"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2:28"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2:28"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2:28"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2:28"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2:28"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2:28"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2:28"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2:28"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2:28"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2:28"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2:28"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2:28"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2:28"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2:28"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2:28"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2:28"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2:28"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2:28"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2:28"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2:28"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2:28"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2:28"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2:28"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2:28"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2:28"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2:28"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2:28"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2:28"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2:28"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2:28"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2:28"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2:28"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2:28"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2:28"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2:28"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2:28"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2:28"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2:28"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2:28"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2:28"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2:28"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2:28"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2:28"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2:28"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2:28"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2:28"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2:28"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2:28"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2:28"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2:28"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2:28"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2:28"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2:28"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2:28"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2:28"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2:28"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2:28"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2:28"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2:28"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2:28"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2:28"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2:28"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2:28"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2:28"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2:28"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2:28"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2:28"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2:28"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2:28"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2:28"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2:28"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2:28"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2:28"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2:28"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2:28"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2:28"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2:28"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2:28"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2:28"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2:28"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2:28"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2:28"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2:28"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2:28"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2:28"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2:28"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2:28"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2:28"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2:28"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2:28"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2:28"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2:28"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2:28"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2:28"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2:28"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2:28"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2:28"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2:28"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2:28"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2:28"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2:28"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2:28">
      <c r="B426" s="50"/>
      <c r="C426" s="50"/>
      <c r="D426" s="50"/>
      <c r="E426" s="50"/>
      <c r="F426" s="50"/>
      <c r="G426" s="50"/>
      <c r="H426" s="50"/>
      <c r="I426" s="50"/>
      <c r="J426" s="50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8"/>
  <sheetViews>
    <sheetView zoomScale="85" zoomScaleNormal="85" workbookViewId="0">
      <pane xSplit="1" ySplit="2" topLeftCell="C43" activePane="bottomRight" state="frozen"/>
      <selection pane="bottomRight" activeCell="J52" sqref="J52"/>
      <selection pane="bottomLeft" activeCell="A3" sqref="A3"/>
      <selection pane="topRight" activeCell="B1" sqref="B1"/>
    </sheetView>
  </sheetViews>
  <sheetFormatPr defaultRowHeight="15"/>
  <cols>
    <col min="1" max="1" width="25.42578125" customWidth="1"/>
    <col min="2" max="3" width="9.28515625" bestFit="1" customWidth="1"/>
    <col min="4" max="4" width="10.42578125" customWidth="1"/>
    <col min="5" max="5" width="10.28515625" bestFit="1" customWidth="1"/>
    <col min="6" max="6" width="10.42578125" style="22" customWidth="1"/>
    <col min="7" max="8" width="9.28515625" bestFit="1" customWidth="1"/>
    <col min="9" max="9" width="9.28515625" style="22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0" width="9.28515625" bestFit="1" customWidth="1"/>
    <col min="21" max="21" width="9.28515625" style="22" customWidth="1"/>
    <col min="22" max="22" width="9.28515625" bestFit="1" customWidth="1"/>
  </cols>
  <sheetData>
    <row r="1" spans="1:22">
      <c r="A1" s="36" t="s">
        <v>267</v>
      </c>
      <c r="B1" s="94">
        <v>43.65</v>
      </c>
      <c r="C1" s="94">
        <v>78.111800000000002</v>
      </c>
      <c r="D1" s="94">
        <v>70.91</v>
      </c>
      <c r="E1" s="94">
        <v>28</v>
      </c>
      <c r="F1" s="94">
        <v>30.026</v>
      </c>
      <c r="G1" s="94">
        <v>36.46</v>
      </c>
      <c r="H1" s="25">
        <v>46</v>
      </c>
      <c r="I1" s="51">
        <v>128.1705</v>
      </c>
      <c r="J1" s="25">
        <v>17</v>
      </c>
      <c r="K1" s="25">
        <v>46</v>
      </c>
      <c r="L1" s="25">
        <v>46</v>
      </c>
      <c r="M1" s="25">
        <v>1</v>
      </c>
      <c r="N1" s="25">
        <v>1</v>
      </c>
      <c r="O1" s="25">
        <v>1</v>
      </c>
      <c r="P1" s="25">
        <v>1</v>
      </c>
      <c r="Q1" s="25">
        <v>1</v>
      </c>
      <c r="R1" s="25">
        <v>1</v>
      </c>
      <c r="S1" s="25">
        <v>1</v>
      </c>
      <c r="T1" s="25">
        <v>64</v>
      </c>
      <c r="U1" s="25">
        <v>92.1006</v>
      </c>
      <c r="V1" s="25">
        <v>98</v>
      </c>
    </row>
    <row r="2" spans="1:22">
      <c r="A2" s="94" t="s">
        <v>268</v>
      </c>
      <c r="B2" s="94" t="s">
        <v>43</v>
      </c>
      <c r="C2" s="94" t="s">
        <v>45</v>
      </c>
      <c r="D2" s="94" t="s">
        <v>51</v>
      </c>
      <c r="E2" s="94" t="s">
        <v>53</v>
      </c>
      <c r="F2" s="94" t="s">
        <v>65</v>
      </c>
      <c r="G2" s="94" t="s">
        <v>67</v>
      </c>
      <c r="H2" s="94" t="s">
        <v>69</v>
      </c>
      <c r="I2" s="94" t="s">
        <v>79</v>
      </c>
      <c r="J2" s="94" t="s">
        <v>81</v>
      </c>
      <c r="K2" s="94" t="s">
        <v>85</v>
      </c>
      <c r="L2" s="94" t="s">
        <v>87</v>
      </c>
      <c r="M2" s="76" t="s">
        <v>101</v>
      </c>
      <c r="N2" s="76" t="s">
        <v>103</v>
      </c>
      <c r="O2" s="76" t="s">
        <v>105</v>
      </c>
      <c r="P2" s="94" t="s">
        <v>111</v>
      </c>
      <c r="Q2" s="76" t="s">
        <v>131</v>
      </c>
      <c r="R2" s="76" t="s">
        <v>133</v>
      </c>
      <c r="S2" s="76" t="s">
        <v>135</v>
      </c>
      <c r="T2" s="94" t="s">
        <v>139</v>
      </c>
      <c r="U2" s="94" t="s">
        <v>141</v>
      </c>
      <c r="V2" s="94" t="s">
        <v>143</v>
      </c>
    </row>
    <row r="3" spans="1:22">
      <c r="A3" s="94" t="s">
        <v>269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>
        <f>afdust!AJ62</f>
        <v>1377.3518258584907</v>
      </c>
      <c r="N3" s="76">
        <f>afdust!AK62</f>
        <v>6428.1671497743791</v>
      </c>
      <c r="O3" s="76">
        <f>afdust!AL62</f>
        <v>32889.068669725944</v>
      </c>
      <c r="P3" s="76">
        <f>afdust!AO62</f>
        <v>4902510.2361746589</v>
      </c>
      <c r="Q3" s="76">
        <f>afdust!AX62</f>
        <v>128284.76007959236</v>
      </c>
      <c r="R3" s="76">
        <f>afdust!AY62</f>
        <v>8034.6331604639254</v>
      </c>
      <c r="S3" s="76">
        <f>afdust!AZ62</f>
        <v>2829.1919790544503</v>
      </c>
      <c r="T3" s="76"/>
      <c r="U3" s="76"/>
      <c r="V3" s="76"/>
    </row>
    <row r="4" spans="1:22">
      <c r="A4" s="94" t="s">
        <v>226</v>
      </c>
      <c r="B4" s="76">
        <f>livestock!M62</f>
        <v>4364.6176049809856</v>
      </c>
      <c r="C4" s="76">
        <f>livestock!O62</f>
        <v>451.85338223537804</v>
      </c>
      <c r="D4" s="76"/>
      <c r="E4" s="76"/>
      <c r="F4" s="76">
        <f>livestock!W62</f>
        <v>0</v>
      </c>
      <c r="G4" s="76"/>
      <c r="H4" s="76"/>
      <c r="I4" s="76">
        <f>livestock!AC62</f>
        <v>0</v>
      </c>
      <c r="J4" s="76">
        <f>livestock!AD62</f>
        <v>2592607.4153727763</v>
      </c>
      <c r="K4" s="76"/>
      <c r="L4" s="76"/>
      <c r="M4" s="76"/>
      <c r="N4" s="76"/>
      <c r="O4" s="76"/>
      <c r="P4" s="76"/>
      <c r="Q4" s="76"/>
      <c r="R4" s="76"/>
      <c r="S4" s="76"/>
      <c r="T4" s="76"/>
      <c r="U4" s="76">
        <f>livestock!AK62</f>
        <v>287.63590727734618</v>
      </c>
      <c r="V4" s="76"/>
    </row>
    <row r="5" spans="1:22" s="75" customFormat="1">
      <c r="A5" s="94" t="s">
        <v>225</v>
      </c>
      <c r="B5" s="76"/>
      <c r="C5" s="76"/>
      <c r="D5" s="76"/>
      <c r="E5" s="76"/>
      <c r="F5" s="76"/>
      <c r="G5" s="76"/>
      <c r="H5" s="76"/>
      <c r="I5" s="76"/>
      <c r="J5" s="76">
        <f>fertilizer!F62</f>
        <v>1640741.264118186</v>
      </c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</row>
    <row r="6" spans="1:22" s="75" customFormat="1">
      <c r="A6" s="94" t="s">
        <v>222</v>
      </c>
      <c r="B6" s="76">
        <f>airports!W62</f>
        <v>3203.8556648084304</v>
      </c>
      <c r="C6" s="76">
        <f>airports!Y62</f>
        <v>926.85042206376579</v>
      </c>
      <c r="D6" s="76"/>
      <c r="E6" s="76">
        <f>airports!AB62</f>
        <v>486881.28409686219</v>
      </c>
      <c r="F6" s="76">
        <f>airports!AI62</f>
        <v>6697.0447378621093</v>
      </c>
      <c r="G6" s="94"/>
      <c r="H6" s="76">
        <f>airports!AJ62</f>
        <v>1049.5745843795662</v>
      </c>
      <c r="I6" s="76">
        <f>airports!AP62</f>
        <v>293.98529278707082</v>
      </c>
      <c r="J6" s="94"/>
      <c r="K6" s="76">
        <f>airports!AR62</f>
        <v>118077.17512663399</v>
      </c>
      <c r="L6" s="76">
        <f>airports!AS62</f>
        <v>12070.120326358508</v>
      </c>
      <c r="M6" s="76">
        <f>airports!AZ62</f>
        <v>1.5486389485838933E-2</v>
      </c>
      <c r="N6" s="76">
        <f>airports!BA62</f>
        <v>2960.1296169865577</v>
      </c>
      <c r="O6" s="76">
        <f>airports!BB62</f>
        <v>4.0564302239282499</v>
      </c>
      <c r="P6" s="76">
        <f>airports!BG62</f>
        <v>1232.4672941967958</v>
      </c>
      <c r="Q6" s="76">
        <f>airports!BQ62</f>
        <v>6.7341581759303118E-2</v>
      </c>
      <c r="R6" s="76">
        <f>airports!BR62</f>
        <v>577.74496085872238</v>
      </c>
      <c r="S6" s="76">
        <f>airports!BS62</f>
        <v>3.0217313345797528E-4</v>
      </c>
      <c r="T6" s="76">
        <f>airports!BT62</f>
        <v>16419.147653025531</v>
      </c>
      <c r="U6" s="76">
        <f>airports!BU62</f>
        <v>6044.9141649423482</v>
      </c>
      <c r="V6" s="76">
        <f>airports!BV62</f>
        <v>0</v>
      </c>
    </row>
    <row r="7" spans="1:22" s="22" customFormat="1">
      <c r="A7" s="94" t="s">
        <v>233</v>
      </c>
      <c r="B7" s="76">
        <f>ptagfire!U61</f>
        <v>6610.1688803176658</v>
      </c>
      <c r="C7" s="76">
        <f>ptagfire!W61</f>
        <v>1218.6795816959675</v>
      </c>
      <c r="D7" s="76"/>
      <c r="E7" s="76">
        <f>ptagfire!Z61</f>
        <v>421805.23135654104</v>
      </c>
      <c r="F7" s="76">
        <f>ptagfire!AG61</f>
        <v>4224.0724516893088</v>
      </c>
      <c r="G7" s="94"/>
      <c r="H7" s="76">
        <f>ptagfire!AI61</f>
        <v>0</v>
      </c>
      <c r="I7" s="76">
        <f>ptagfire!AO61</f>
        <v>33.640807945586495</v>
      </c>
      <c r="J7" s="76">
        <f>ptagfire!AP61</f>
        <v>93678.243017119195</v>
      </c>
      <c r="K7" s="76">
        <f>ptagfire!AS61</f>
        <v>16140.596699517171</v>
      </c>
      <c r="L7" s="76">
        <f>ptagfire!AT61</f>
        <v>1793.40064867756</v>
      </c>
      <c r="M7" s="76">
        <f>ptagfire!BA61</f>
        <v>3730.9762387608043</v>
      </c>
      <c r="N7" s="76">
        <f>ptagfire!BB61</f>
        <v>4555.1595334976864</v>
      </c>
      <c r="O7" s="76">
        <f>ptagfire!BC61</f>
        <v>3.5737279098362515</v>
      </c>
      <c r="P7" s="76">
        <f>ptagfire!BH61</f>
        <v>21915.891831171924</v>
      </c>
      <c r="Q7" s="76">
        <f>ptagfire!BR61</f>
        <v>5.3606010468244074</v>
      </c>
      <c r="R7" s="76">
        <f>ptagfire!BS61</f>
        <v>667.26115609596729</v>
      </c>
      <c r="S7" s="76">
        <f>ptagfire!BT61</f>
        <v>0.35737284086319776</v>
      </c>
      <c r="T7" s="76">
        <f>ptagfire!BU61</f>
        <v>7450.45012048642</v>
      </c>
      <c r="U7" s="76">
        <f>ptagfire!BV61</f>
        <v>12784.320378588445</v>
      </c>
      <c r="V7" s="76">
        <f>ptagfire!BW61</f>
        <v>0</v>
      </c>
    </row>
    <row r="8" spans="1:22">
      <c r="A8" s="73" t="s">
        <v>298</v>
      </c>
      <c r="B8" s="86">
        <v>205061.06032162771</v>
      </c>
      <c r="C8" s="86"/>
      <c r="D8" s="86"/>
      <c r="E8" s="86">
        <v>5922147.6265520295</v>
      </c>
      <c r="F8" s="86">
        <v>846345.49624518852</v>
      </c>
      <c r="G8" s="86"/>
      <c r="H8" s="86"/>
      <c r="I8" s="86"/>
      <c r="J8" s="86"/>
      <c r="K8" s="86">
        <v>1854323.4386145268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</row>
    <row r="9" spans="1:22" s="22" customFormat="1">
      <c r="A9" s="94" t="s">
        <v>223</v>
      </c>
      <c r="B9" s="76">
        <f>'cmv_c1c2 12'!V61</f>
        <v>672.1103735884044</v>
      </c>
      <c r="C9" s="76">
        <f>'cmv_c1c2 12'!X61</f>
        <v>42.760087636660266</v>
      </c>
      <c r="D9" s="76"/>
      <c r="E9" s="76">
        <f>'cmv_c1c2 12'!Z61</f>
        <v>32478.297270053132</v>
      </c>
      <c r="F9" s="76">
        <f>'cmv_c1c2 12'!AG61</f>
        <v>371.17687064700891</v>
      </c>
      <c r="G9" s="76"/>
      <c r="H9" s="76">
        <f>'cmv_c1c2 12'!AH61</f>
        <v>1776.6423659681288</v>
      </c>
      <c r="I9" s="76">
        <f>'cmv_c1c2 12'!AN61</f>
        <v>23.645007706647569</v>
      </c>
      <c r="J9" s="76">
        <f>'cmv_c1c2 12'!AO61</f>
        <v>112.93552334742951</v>
      </c>
      <c r="K9" s="76">
        <f>'cmv_c1c2 12'!AR61</f>
        <v>199872.27112075058</v>
      </c>
      <c r="L9" s="76">
        <f>'cmv_c1c2 12'!AS61</f>
        <v>20431.382214609992</v>
      </c>
      <c r="M9" s="76">
        <f>'cmv_c1c2 12'!AZ61</f>
        <v>1.1935610243792583</v>
      </c>
      <c r="N9" s="76">
        <f>'cmv_c1c2 12'!BA61</f>
        <v>4492.1344707446588</v>
      </c>
      <c r="O9" s="76">
        <f>'cmv_c1c2 12'!BB61</f>
        <v>1.5270851190071453</v>
      </c>
      <c r="P9" s="76">
        <f>'cmv_c1c2 12'!BG61</f>
        <v>187.95942991223367</v>
      </c>
      <c r="Q9" s="76">
        <f>'cmv_c1c2 12'!BQ61</f>
        <v>1.987045211285458E-2</v>
      </c>
      <c r="R9" s="76">
        <f>'cmv_c1c2 12'!BR61</f>
        <v>17.18391465213708</v>
      </c>
      <c r="S9" s="76">
        <f>'cmv_c1c2 12'!BS61</f>
        <v>2.3288983353451559E-2</v>
      </c>
      <c r="T9" s="76">
        <f>'cmv_c1c2 12'!BT61</f>
        <v>864.16044044688545</v>
      </c>
      <c r="U9" s="76">
        <f>'cmv_c1c2 12'!BU61</f>
        <v>1307.8726555721951</v>
      </c>
      <c r="V9" s="76">
        <f>'cmv_c1c2 12'!BV61</f>
        <v>0</v>
      </c>
    </row>
    <row r="10" spans="1:22" s="22" customFormat="1">
      <c r="A10" s="94" t="s">
        <v>271</v>
      </c>
      <c r="B10" s="76">
        <f>'cmv_c3 12'!V61</f>
        <v>3185.5554218140305</v>
      </c>
      <c r="C10" s="76">
        <f>'cmv_c3 12'!X61</f>
        <v>194.2146655497786</v>
      </c>
      <c r="D10" s="76"/>
      <c r="E10" s="76">
        <f>'cmv_c3 12'!Z61</f>
        <v>76834.636208489217</v>
      </c>
      <c r="F10" s="76">
        <f>'cmv_c3 12'!AG61</f>
        <v>1752.2386662021804</v>
      </c>
      <c r="G10" s="94"/>
      <c r="H10" s="76">
        <f>'cmv_c3 12'!AH61</f>
        <v>5744.017324873972</v>
      </c>
      <c r="I10" s="76">
        <f>'cmv_c3 12'!AN61</f>
        <v>111.79368397796532</v>
      </c>
      <c r="J10" s="76">
        <f>'cmv_c3 12'!AO61</f>
        <v>642.43167396590684</v>
      </c>
      <c r="K10" s="76">
        <f>'cmv_c3 12'!AR61</f>
        <v>646200.11034116591</v>
      </c>
      <c r="L10" s="76">
        <f>'cmv_c3 12'!AS61</f>
        <v>66056.267445549369</v>
      </c>
      <c r="M10" s="76">
        <f>'cmv_c3 12'!AZ61</f>
        <v>1.3426559546318546</v>
      </c>
      <c r="N10" s="76">
        <f>'cmv_c3 12'!BA61</f>
        <v>6930.8599709470345</v>
      </c>
      <c r="O10" s="76">
        <f>'cmv_c3 12'!BB61</f>
        <v>22.401268021980599</v>
      </c>
      <c r="P10" s="76">
        <f>'cmv_c3 12'!BG61</f>
        <v>2875.1432627562058</v>
      </c>
      <c r="Q10" s="76">
        <f>'cmv_c3 12'!BQ61</f>
        <v>90.263756950787325</v>
      </c>
      <c r="R10" s="76">
        <f>'cmv_c3 12'!BR61</f>
        <v>3222.2772345605595</v>
      </c>
      <c r="S10" s="76">
        <f>'cmv_c3 12'!BS61</f>
        <v>3.7870735032981333</v>
      </c>
      <c r="T10" s="76">
        <f>'cmv_c3 12'!BT61</f>
        <v>225846.67413245211</v>
      </c>
      <c r="U10" s="76">
        <f>'cmv_c3 12'!BU61</f>
        <v>6123.5487630429679</v>
      </c>
      <c r="V10" s="76">
        <f>'cmv_c3 12'!BV61</f>
        <v>0</v>
      </c>
    </row>
    <row r="11" spans="1:22">
      <c r="A11" s="94" t="s">
        <v>227</v>
      </c>
      <c r="B11" s="76">
        <f>nonpt!Y62</f>
        <v>5833.412393852841</v>
      </c>
      <c r="C11" s="76">
        <f>nonpt!AA62</f>
        <v>11130.478052806104</v>
      </c>
      <c r="D11" s="76">
        <f>nonpt!AD62</f>
        <v>4.2202462430046808</v>
      </c>
      <c r="E11" s="76">
        <f>nonpt!AE62</f>
        <v>1929529.2879226927</v>
      </c>
      <c r="F11" s="76">
        <f>nonpt!AL62</f>
        <v>6051.9369742105282</v>
      </c>
      <c r="G11" s="76">
        <f>nonpt!AM62</f>
        <v>1809.0080134992759</v>
      </c>
      <c r="H11" s="76">
        <f>nonpt!AN62</f>
        <v>0</v>
      </c>
      <c r="I11" s="76">
        <f>nonpt!AT62</f>
        <v>501.24130357379499</v>
      </c>
      <c r="J11" s="76">
        <f>nonpt!AU62</f>
        <v>102869.25119312214</v>
      </c>
      <c r="K11" s="76">
        <f>nonpt!AX62</f>
        <v>664152.57116525085</v>
      </c>
      <c r="L11" s="76">
        <f>nonpt!AY62</f>
        <v>73794.746533351004</v>
      </c>
      <c r="M11" s="76">
        <f>nonpt!BF62</f>
        <v>19671.577005305484</v>
      </c>
      <c r="N11" s="76">
        <f>nonpt!BG62</f>
        <v>32074.557714612783</v>
      </c>
      <c r="O11" s="76">
        <f>nonpt!BH62</f>
        <v>520.88066169160652</v>
      </c>
      <c r="P11" s="76">
        <f>nonpt!BM62</f>
        <v>97380.826612121018</v>
      </c>
      <c r="Q11" s="76">
        <f>nonpt!BW62</f>
        <v>17074.909996925657</v>
      </c>
      <c r="R11" s="76">
        <f>nonpt!BX62</f>
        <v>15440.594754244936</v>
      </c>
      <c r="S11" s="76">
        <f>nonpt!BY62</f>
        <v>81.334442448649369</v>
      </c>
      <c r="T11" s="76">
        <f>nonpt!BZ62</f>
        <v>165960.85225553822</v>
      </c>
      <c r="U11" s="76">
        <f>nonpt!CA62</f>
        <v>24760.843528059286</v>
      </c>
      <c r="V11" s="76">
        <f>nonpt!CB62</f>
        <v>2887.2641648448907</v>
      </c>
    </row>
    <row r="12" spans="1:22" s="22" customFormat="1">
      <c r="A12" s="94" t="s">
        <v>228</v>
      </c>
      <c r="B12" s="76">
        <f>nonroad!U62</f>
        <v>5009.0407424084042</v>
      </c>
      <c r="C12" s="76">
        <f>nonroad!V62</f>
        <v>26619.178540196328</v>
      </c>
      <c r="D12" s="76"/>
      <c r="E12" s="76">
        <f>nonroad!Y62</f>
        <v>10452634.69695279</v>
      </c>
      <c r="F12" s="76">
        <f>nonroad!AE62</f>
        <v>24530.057367802259</v>
      </c>
      <c r="G12" s="94"/>
      <c r="H12" s="76">
        <f>nonroad!AF62</f>
        <v>7839.1834758526647</v>
      </c>
      <c r="I12" s="76">
        <f>nonroad!AL62</f>
        <v>1690.5278552957302</v>
      </c>
      <c r="J12" s="76">
        <f>nonroad!AM62</f>
        <v>1910.0956932578258</v>
      </c>
      <c r="K12" s="76">
        <f>nonroad!AP62</f>
        <v>881907.82453519863</v>
      </c>
      <c r="L12" s="76">
        <f>nonroad!AQ62</f>
        <v>90150.580961024913</v>
      </c>
      <c r="M12" s="76">
        <f>nonroad!AW62</f>
        <v>10.866904154510932</v>
      </c>
      <c r="N12" s="76">
        <f>nonroad!AX62</f>
        <v>45740.692885001416</v>
      </c>
      <c r="O12" s="76">
        <f>nonroad!AY62</f>
        <v>21.942447247760931</v>
      </c>
      <c r="P12" s="76">
        <f>nonroad!BC62</f>
        <v>5443.5234712743249</v>
      </c>
      <c r="Q12" s="76">
        <f>nonroad!BK62</f>
        <v>50.128870743178069</v>
      </c>
      <c r="R12" s="76">
        <f>nonroad!BL62</f>
        <v>209.56922201094588</v>
      </c>
      <c r="S12" s="76">
        <f>nonroad!BM62</f>
        <v>0.21852082501220818</v>
      </c>
      <c r="T12" s="76">
        <f>nonroad!BN62</f>
        <v>1366.9364999804011</v>
      </c>
      <c r="U12" s="76">
        <f>nonroad!BO62</f>
        <v>36445.322089667745</v>
      </c>
      <c r="V12" s="76">
        <f>nonroad!BP62</f>
        <v>0</v>
      </c>
    </row>
    <row r="13" spans="1:22" s="22" customFormat="1">
      <c r="A13" s="94" t="s">
        <v>231</v>
      </c>
      <c r="B13" s="76">
        <f>'onroad all'!H62</f>
        <v>3881.3640776054967</v>
      </c>
      <c r="C13" s="76">
        <f>'onroad all'!J62</f>
        <v>23943.958024538046</v>
      </c>
      <c r="D13" s="76"/>
      <c r="E13" s="76">
        <f>'onroad all'!Q62</f>
        <v>17043370.813342672</v>
      </c>
      <c r="F13" s="76">
        <f>'onroad all'!AE62</f>
        <v>14402.640101729296</v>
      </c>
      <c r="G13" s="76"/>
      <c r="H13" s="76">
        <f>'onroad all'!AG62</f>
        <v>22620.511841064981</v>
      </c>
      <c r="I13" s="76">
        <f>'onroad all'!AP62</f>
        <v>1911.2341371868474</v>
      </c>
      <c r="J13" s="76">
        <f>'onroad all'!AR62</f>
        <v>103249.12828023496</v>
      </c>
      <c r="K13" s="76">
        <f>'onroad all'!AT62</f>
        <v>2342660.4477556972</v>
      </c>
      <c r="L13" s="76">
        <f>'onroad all'!AU62</f>
        <v>462282.81174266955</v>
      </c>
      <c r="M13" s="76">
        <f>'onroad all'!BD62</f>
        <v>107.61783047569993</v>
      </c>
      <c r="N13" s="76">
        <f>'onroad all'!BE62</f>
        <v>36140.292946972491</v>
      </c>
      <c r="O13" s="76">
        <f>'onroad all'!BF62</f>
        <v>3716.9636630199666</v>
      </c>
      <c r="P13" s="76">
        <f>'onroad all'!BM62</f>
        <v>119405.16386486597</v>
      </c>
      <c r="Q13" s="76">
        <f>'onroad all'!BX62</f>
        <v>194.99037101999988</v>
      </c>
      <c r="R13" s="76">
        <f>'onroad all'!BY62</f>
        <v>2715.0076314930993</v>
      </c>
      <c r="S13" s="76">
        <f>'onroad all'!BZ62</f>
        <v>25.139442285265392</v>
      </c>
      <c r="T13" s="76">
        <f>'onroad all'!CB62</f>
        <v>22627.63318386762</v>
      </c>
      <c r="U13" s="76">
        <f>'onroad all'!CD62</f>
        <v>335215.56977135764</v>
      </c>
      <c r="V13" s="76"/>
    </row>
    <row r="14" spans="1:22" s="22" customFormat="1">
      <c r="A14" s="94" t="s">
        <v>229</v>
      </c>
      <c r="B14" s="76">
        <f>np_oilgas!X61</f>
        <v>2510.9125916375228</v>
      </c>
      <c r="C14" s="76">
        <f>np_oilgas!Z61</f>
        <v>24884.572437566272</v>
      </c>
      <c r="D14" s="76">
        <f>np_oilgas!AC61</f>
        <v>1.0312013634775068</v>
      </c>
      <c r="E14" s="76">
        <f>np_oilgas!AD61</f>
        <v>661159.03891555045</v>
      </c>
      <c r="F14" s="76">
        <f>np_oilgas!AK61</f>
        <v>25232.004667669171</v>
      </c>
      <c r="G14" s="94"/>
      <c r="H14" s="76">
        <f>np_oilgas!AL61</f>
        <v>0</v>
      </c>
      <c r="I14" s="76">
        <f>np_oilgas!AR61</f>
        <v>66.752323313163785</v>
      </c>
      <c r="J14" s="76">
        <f>np_oilgas!AS61</f>
        <v>37.640927114937831</v>
      </c>
      <c r="K14" s="76">
        <f>np_oilgas!AV61</f>
        <v>601557.15920862369</v>
      </c>
      <c r="L14" s="76">
        <f>np_oilgas!AW61</f>
        <v>66839.704592142341</v>
      </c>
      <c r="M14" s="76">
        <f>np_oilgas!BD61</f>
        <v>223.50272995139767</v>
      </c>
      <c r="N14" s="76">
        <f>np_oilgas!BE61</f>
        <v>540.26673012894764</v>
      </c>
      <c r="O14" s="76">
        <f>np_oilgas!BF61</f>
        <v>126.36202758654166</v>
      </c>
      <c r="P14" s="76">
        <f>np_oilgas!BK61</f>
        <v>160.74654004243351</v>
      </c>
      <c r="Q14" s="76">
        <f>np_oilgas!BU61</f>
        <v>197.44050088358591</v>
      </c>
      <c r="R14" s="76">
        <f>np_oilgas!BV61</f>
        <v>1849.4576010469152</v>
      </c>
      <c r="S14" s="76">
        <f>np_oilgas!BW61</f>
        <v>3.6000341716408299E-7</v>
      </c>
      <c r="T14" s="76">
        <f>np_oilgas!BX61</f>
        <v>55358.488824351407</v>
      </c>
      <c r="U14" s="76">
        <f>np_oilgas!BY61</f>
        <v>92477.115719330628</v>
      </c>
      <c r="V14" s="76">
        <f>np_oilgas!BZ61</f>
        <v>0</v>
      </c>
    </row>
    <row r="15" spans="1:22">
      <c r="A15" s="94" t="s">
        <v>299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>
        <f>'othafdust 12US1'!AI18</f>
        <v>115.4066427648782</v>
      </c>
      <c r="N15" s="76">
        <f>'othafdust 12US1'!AJ18</f>
        <v>117.78796376092203</v>
      </c>
      <c r="O15" s="76">
        <f>'othafdust 12US1'!AK18</f>
        <v>3687.4316719292847</v>
      </c>
      <c r="P15" s="76">
        <f>'othafdust 12US1'!AN18</f>
        <v>490282.09023303416</v>
      </c>
      <c r="Q15" s="76">
        <f>'othafdust 12US1'!AW18</f>
        <v>12912.552249800192</v>
      </c>
      <c r="R15" s="76">
        <f>'othafdust 12US1'!AX18</f>
        <v>694.0547654395674</v>
      </c>
      <c r="S15" s="76">
        <f>'othafdust 12US1'!AY18</f>
        <v>313.81043973992223</v>
      </c>
      <c r="T15" s="76"/>
      <c r="U15" s="76"/>
      <c r="V15" s="76"/>
    </row>
    <row r="16" spans="1:22" s="75" customFormat="1">
      <c r="A16" s="73" t="s">
        <v>300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>
        <f>'othptdust 12US1'!AI18</f>
        <v>65.033826918978306</v>
      </c>
      <c r="N16" s="76">
        <f>'othptdust 12US1'!AJ18</f>
        <v>54.543273289833422</v>
      </c>
      <c r="O16" s="76">
        <f>'othptdust 12US1'!AK18</f>
        <v>2630.0557232588321</v>
      </c>
      <c r="P16" s="76">
        <f>'othptdust 12US1'!AN18</f>
        <v>85864.331064335071</v>
      </c>
      <c r="Q16" s="76">
        <f>'othptdust 12US1'!AW18</f>
        <v>11147.526812116812</v>
      </c>
      <c r="R16" s="76">
        <f>'othptdust 12US1'!AX18</f>
        <v>87.987321223222423</v>
      </c>
      <c r="S16" s="76">
        <f>'othptdust 12US1'!AY18</f>
        <v>236.93024745121616</v>
      </c>
      <c r="T16" s="76"/>
      <c r="U16" s="76"/>
      <c r="V16" s="76"/>
    </row>
    <row r="17" spans="1:22">
      <c r="A17" s="94" t="s">
        <v>301</v>
      </c>
      <c r="B17" s="76">
        <f>'othar 12US1'!O49</f>
        <v>28255.056443763511</v>
      </c>
      <c r="C17" s="76">
        <f>'othar 12US1'!Q49</f>
        <v>20183.671464185005</v>
      </c>
      <c r="D17" s="76"/>
      <c r="E17" s="76">
        <f>'othar 12US1'!S49</f>
        <v>2293798.4005198535</v>
      </c>
      <c r="F17" s="76">
        <f>'othar 12US1'!Z49</f>
        <v>19560.564575058415</v>
      </c>
      <c r="G17" s="94"/>
      <c r="H17" s="76">
        <f>'othar 12US1'!AA49</f>
        <v>2151.4315888984802</v>
      </c>
      <c r="I17" s="76">
        <f>'othar 12US1'!AG49</f>
        <v>4063.0437536707968</v>
      </c>
      <c r="J17" s="76">
        <f>'othar 12US1'!AH49</f>
        <v>118259.31696550961</v>
      </c>
      <c r="K17" s="76">
        <f>'othar 12US1'!AK49</f>
        <v>324480.13171486632</v>
      </c>
      <c r="L17" s="76">
        <f>'othar 12US1'!AL49</f>
        <v>33903.720784459649</v>
      </c>
      <c r="M17" s="76">
        <f>'othar 12US1'!AS49</f>
        <v>864.71283102943266</v>
      </c>
      <c r="N17" s="76">
        <f>'othar 12US1'!AT49</f>
        <v>19136.666944776498</v>
      </c>
      <c r="O17" s="76">
        <f>'othar 12US1'!AU49</f>
        <v>1810.8672232884771</v>
      </c>
      <c r="P17" s="76">
        <f>'othar 12US1'!AZ49</f>
        <v>117502.01393197631</v>
      </c>
      <c r="Q17" s="76">
        <f>'othar 12US1'!BJ49</f>
        <v>4590.1075441761332</v>
      </c>
      <c r="R17" s="76">
        <f>'othar 12US1'!BK49</f>
        <v>4703.4334514131642</v>
      </c>
      <c r="S17" s="76">
        <f>'othar 12US1'!BL49</f>
        <v>200.49434517651054</v>
      </c>
      <c r="T17" s="76">
        <f>'othar 12US1'!BM49</f>
        <v>17977.341562669193</v>
      </c>
      <c r="U17" s="76">
        <f>'othar 12US1'!BN49</f>
        <v>73011.211385404968</v>
      </c>
      <c r="V17" s="76">
        <f>'othar 12US1'!BO49</f>
        <v>0</v>
      </c>
    </row>
    <row r="18" spans="1:22">
      <c r="A18" s="94" t="s">
        <v>302</v>
      </c>
      <c r="B18" s="76">
        <f>'onroad_can 12US1'!O49</f>
        <v>638.95019274098559</v>
      </c>
      <c r="C18" s="76">
        <f>'onroad_can 12US1'!Q49</f>
        <v>5989.9422298370055</v>
      </c>
      <c r="D18" s="76"/>
      <c r="E18" s="76">
        <f>'onroad_can 12US1'!S49</f>
        <v>1661931.9337245827</v>
      </c>
      <c r="F18" s="76">
        <f>'onroad_can 12US1'!Z49</f>
        <v>2827.1326317700345</v>
      </c>
      <c r="G18" s="94"/>
      <c r="H18" s="76">
        <f>'onroad_can 12US1'!AA49</f>
        <v>2651.9537059360641</v>
      </c>
      <c r="I18" s="76">
        <f>'onroad_can 12US1'!AG49</f>
        <v>46.622861085821235</v>
      </c>
      <c r="J18" s="76">
        <f>'onroad_can 12US1'!AH49</f>
        <v>7156.1077731110572</v>
      </c>
      <c r="K18" s="76">
        <f>'onroad_can 12US1'!AK49</f>
        <v>298337.57190669363</v>
      </c>
      <c r="L18" s="76">
        <f>'onroad_can 12US1'!AL49</f>
        <v>30495.677769097521</v>
      </c>
      <c r="M18" s="76">
        <f>'onroad_can 12US1'!AS49</f>
        <v>8.5791961508528907</v>
      </c>
      <c r="N18" s="76">
        <f>'onroad_can 12US1'!AT49</f>
        <v>5654.6022667117622</v>
      </c>
      <c r="O18" s="76">
        <f>'onroad_can 12US1'!AU49</f>
        <v>141.97402805138344</v>
      </c>
      <c r="P18" s="76">
        <f>'onroad_can 12US1'!AZ49</f>
        <v>12309.706928097092</v>
      </c>
      <c r="Q18" s="76">
        <f>'onroad_can 12US1'!BJ49</f>
        <v>112.54311093957537</v>
      </c>
      <c r="R18" s="76">
        <f>'onroad_can 12US1'!BK49</f>
        <v>95.474649453375562</v>
      </c>
      <c r="S18" s="76">
        <f>'onroad_can 12US1'!BL49</f>
        <v>4.2528035730266254</v>
      </c>
      <c r="T18" s="76">
        <f>'onroad_can 12US1'!BM49</f>
        <v>1531.0626306062106</v>
      </c>
      <c r="U18" s="76">
        <f>'onroad_can 12US1'!BN49</f>
        <v>3033.8776438694895</v>
      </c>
      <c r="V18" s="76">
        <f>'onroad_can 12US1'!BO49</f>
        <v>0</v>
      </c>
    </row>
    <row r="19" spans="1:22" s="22" customFormat="1">
      <c r="A19" s="94" t="s">
        <v>303</v>
      </c>
      <c r="B19" s="76">
        <f>'onroad_mex 12US1'!U36</f>
        <v>400.07751129988787</v>
      </c>
      <c r="C19" s="76">
        <f>'onroad_mex 12US1'!V36</f>
        <v>3930.9862262676456</v>
      </c>
      <c r="D19" s="76"/>
      <c r="E19" s="76">
        <f>'onroad_mex 12US1'!Y36</f>
        <v>1821182.319749641</v>
      </c>
      <c r="F19" s="76">
        <f>'onroad_mex 12US1'!AE36</f>
        <v>1618.3780455041372</v>
      </c>
      <c r="G19" s="94"/>
      <c r="H19" s="76">
        <f>'onroad_mex 12US1'!AF36</f>
        <v>3579.4469043854237</v>
      </c>
      <c r="I19" s="76">
        <f>'onroad_mex 12US1'!AK36</f>
        <v>235.29701317828793</v>
      </c>
      <c r="J19" s="76">
        <f>'onroad_mex 12US1'!AL36</f>
        <v>2917.9410180059199</v>
      </c>
      <c r="K19" s="76">
        <f>'onroad_mex 12US1'!AO36</f>
        <v>379902.95221627614</v>
      </c>
      <c r="L19" s="76">
        <f>'onroad_mex 12US1'!AP36</f>
        <v>63947.956191030105</v>
      </c>
      <c r="M19" s="76">
        <f>'onroad_mex 12US1'!AV36</f>
        <v>10.567496750082212</v>
      </c>
      <c r="N19" s="76">
        <f>'onroad_mex 12US1'!AW36</f>
        <v>4778.8990310693662</v>
      </c>
      <c r="O19" s="76">
        <f>'onroad_mex 12US1'!AX36</f>
        <v>89.806337614355328</v>
      </c>
      <c r="P19" s="76">
        <f>'onroad_mex 12US1'!BC36</f>
        <v>4585.9256385516082</v>
      </c>
      <c r="Q19" s="76">
        <f>'onroad_mex 12US1'!BM36</f>
        <v>51.96145375555303</v>
      </c>
      <c r="R19" s="76">
        <f>'onroad_mex 12US1'!BN36</f>
        <v>3013.7144202427744</v>
      </c>
      <c r="S19" s="76">
        <f>'onroad_mex 12US1'!BO36</f>
        <v>2.6136361131574453</v>
      </c>
      <c r="T19" s="76">
        <f>'onroad_mex 12US1'!BP36</f>
        <v>6637.7503899976746</v>
      </c>
      <c r="U19" s="76">
        <f>'onroad_mex 12US1'!BW36</f>
        <v>57674.460530190656</v>
      </c>
      <c r="V19" s="76">
        <f>'onroad_mex 12US1'!BQ36</f>
        <v>0</v>
      </c>
    </row>
    <row r="20" spans="1:22">
      <c r="A20" s="94" t="s">
        <v>304</v>
      </c>
      <c r="B20" s="76">
        <f>'othpt 12US1'!R49</f>
        <v>335.71109209461667</v>
      </c>
      <c r="C20" s="76">
        <f>'othpt 12US1'!T49</f>
        <v>2505.4396802066281</v>
      </c>
      <c r="D20" s="76"/>
      <c r="E20" s="76">
        <f>'othpt 12US1'!V49</f>
        <v>1255598.2062114268</v>
      </c>
      <c r="F20" s="76">
        <f>'othpt 12US1'!AC49</f>
        <v>8276.1174767958692</v>
      </c>
      <c r="G20" s="94"/>
      <c r="H20" s="76">
        <f>'othpt 12US1'!AD49</f>
        <v>49.490827796820739</v>
      </c>
      <c r="I20" s="76">
        <f>'othpt 12US1'!AJ49</f>
        <v>24.31106351251475</v>
      </c>
      <c r="J20" s="76">
        <f>'othpt 12US1'!AK49</f>
        <v>20640.078890488254</v>
      </c>
      <c r="K20" s="76">
        <f>'othpt 12US1'!AN49</f>
        <v>749632.51365302037</v>
      </c>
      <c r="L20" s="76">
        <f>'othpt 12US1'!AO49</f>
        <v>83243.176395306771</v>
      </c>
      <c r="M20" s="76">
        <f>'othpt 12US1'!AV49</f>
        <v>1102.3736846138395</v>
      </c>
      <c r="N20" s="76">
        <f>'othpt 12US1'!AW49</f>
        <v>2612.8574610351693</v>
      </c>
      <c r="O20" s="76">
        <f>'othpt 12US1'!AX49</f>
        <v>1687.1633652094017</v>
      </c>
      <c r="P20" s="76">
        <f>'othpt 12US1'!BC49</f>
        <v>62427.990976820132</v>
      </c>
      <c r="Q20" s="76">
        <f>'othpt 12US1'!BM49</f>
        <v>6265.333532715109</v>
      </c>
      <c r="R20" s="76">
        <f>'othpt 12US1'!BN49</f>
        <v>5840.3106138857529</v>
      </c>
      <c r="S20" s="76">
        <f>'othpt 12US1'!BO49</f>
        <v>412.25281674659988</v>
      </c>
      <c r="T20" s="76">
        <f>'othpt 12US1'!BP49</f>
        <v>1357851.4297576284</v>
      </c>
      <c r="U20" s="76">
        <f>'othpt 12US1'!BQ49</f>
        <v>4473.1951387604122</v>
      </c>
      <c r="V20" s="76">
        <f>'othpt 12US1'!BR49</f>
        <v>11851.950619271089</v>
      </c>
    </row>
    <row r="21" spans="1:22" s="75" customFormat="1">
      <c r="A21" s="6" t="s">
        <v>305</v>
      </c>
      <c r="B21" s="76">
        <f>'canada_ag 12US1'!J17</f>
        <v>409.7081402301057</v>
      </c>
      <c r="C21" s="76">
        <f>'canada_ag 12US1'!L17</f>
        <v>148.86743310051128</v>
      </c>
      <c r="D21" s="94"/>
      <c r="E21" s="76"/>
      <c r="F21" s="76">
        <f>'canada_ag 12US1'!T17</f>
        <v>0</v>
      </c>
      <c r="G21" s="94"/>
      <c r="H21" s="76"/>
      <c r="I21" s="76">
        <f>'canada_ag 12US1'!Z17</f>
        <v>0</v>
      </c>
      <c r="J21" s="76">
        <f>'canada_ag 12US1'!AA17</f>
        <v>492797.83508799074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>
        <f>'canada_ag 12US1'!AH17</f>
        <v>96.638651327336177</v>
      </c>
      <c r="V21" s="76"/>
    </row>
    <row r="22" spans="1:22" s="75" customFormat="1">
      <c r="A22" s="6" t="s">
        <v>306</v>
      </c>
      <c r="B22" s="76">
        <f>'canada_og2D 12US1'!Q10</f>
        <v>0</v>
      </c>
      <c r="C22" s="76">
        <f>'canada_og2D 12US1'!S10</f>
        <v>42586.04494168661</v>
      </c>
      <c r="D22" s="94"/>
      <c r="E22" s="76">
        <f>'canada_og2D 12US1'!U10</f>
        <v>665.62791191553185</v>
      </c>
      <c r="F22" s="76">
        <f>'canada_og2D 12US1'!AB10</f>
        <v>0</v>
      </c>
      <c r="G22" s="94"/>
      <c r="H22" s="76">
        <f>'canada_og2D 12US1'!AC10</f>
        <v>0</v>
      </c>
      <c r="I22" s="76">
        <f>'canada_og2D 12US1'!AI10</f>
        <v>0</v>
      </c>
      <c r="J22" s="76">
        <f>'canada_og2D 12US1'!AJ10</f>
        <v>7.4184901646301125</v>
      </c>
      <c r="K22" s="76">
        <f>'canada_og2D 12US1'!AM10</f>
        <v>2909.0390048169575</v>
      </c>
      <c r="L22" s="76">
        <f>'canada_og2D 12US1'!AN10</f>
        <v>323.22592038507457</v>
      </c>
      <c r="M22" s="76">
        <f>'canada_og2D 12US1'!AU10</f>
        <v>8.9857079744137147E-2</v>
      </c>
      <c r="N22" s="76">
        <f>'canada_og2D 12US1'!AV10</f>
        <v>2.2685128814464461E-3</v>
      </c>
      <c r="O22" s="76">
        <f>'canada_og2D 12US1'!AW10</f>
        <v>6.4978493378438094</v>
      </c>
      <c r="P22" s="76">
        <f>'canada_og2D 12US1'!BB10</f>
        <v>1.7651234742073197E-4</v>
      </c>
      <c r="Q22" s="76">
        <f>'canada_og2D 12US1'!BL10</f>
        <v>21.290163456437956</v>
      </c>
      <c r="R22" s="76">
        <f>'canada_og2D 12US1'!BM10</f>
        <v>1.9463937607069715</v>
      </c>
      <c r="S22" s="76">
        <f>'canada_og2D 12US1'!BN10</f>
        <v>0.66341922639538764</v>
      </c>
      <c r="T22" s="76">
        <f>'canada_og2D 12US1'!BO10</f>
        <v>3933.1442860635921</v>
      </c>
      <c r="U22" s="76">
        <f>'canada_og2D 12US1'!BP10</f>
        <v>35744.695840869761</v>
      </c>
      <c r="V22" s="76">
        <f>'canada_og2D 12US1'!BQ10</f>
        <v>0</v>
      </c>
    </row>
    <row r="23" spans="1:22" s="22" customFormat="1">
      <c r="A23" s="94" t="s">
        <v>234</v>
      </c>
      <c r="B23" s="76">
        <f>ptegu!Z61</f>
        <v>4.7412411419056157</v>
      </c>
      <c r="C23" s="76">
        <f>ptegu!AA61</f>
        <v>1683.8927964346863</v>
      </c>
      <c r="D23" s="76">
        <f>ptegu!AD61</f>
        <v>213.46767152511379</v>
      </c>
      <c r="E23" s="76">
        <f>ptegu!AE61</f>
        <v>573371.97808460938</v>
      </c>
      <c r="F23" s="76">
        <f>ptegu!AL61</f>
        <v>8185.3240727191651</v>
      </c>
      <c r="G23" s="76">
        <f>ptegu!AM61</f>
        <v>6244.7597247351523</v>
      </c>
      <c r="H23" s="76">
        <f>ptegu!AN61</f>
        <v>0</v>
      </c>
      <c r="I23" s="76">
        <f>ptegu!AT61</f>
        <v>2.7062301875646941</v>
      </c>
      <c r="J23" s="76">
        <f>ptegu!AU61</f>
        <v>21576.286543639555</v>
      </c>
      <c r="K23" s="76">
        <f>ptegu!AX61</f>
        <v>1029032.3974856494</v>
      </c>
      <c r="L23" s="76">
        <f>ptegu!AY61</f>
        <v>114336.94279608152</v>
      </c>
      <c r="M23" s="76">
        <f>ptegu!BF61</f>
        <v>1010.0267114757934</v>
      </c>
      <c r="N23" s="76">
        <f>ptegu!BG61</f>
        <v>6354.0251753062321</v>
      </c>
      <c r="O23" s="76">
        <f>ptegu!BH61</f>
        <v>3109.3720189751903</v>
      </c>
      <c r="P23" s="76">
        <f>ptegu!BM61</f>
        <v>30038.661297510705</v>
      </c>
      <c r="Q23" s="76">
        <f>ptegu!BW61</f>
        <v>9237.0699383208248</v>
      </c>
      <c r="R23" s="76">
        <f>ptegu!BX61</f>
        <v>13284.656373024765</v>
      </c>
      <c r="S23" s="76">
        <f>ptegu!BY61</f>
        <v>410.1740030737372</v>
      </c>
      <c r="T23" s="76">
        <f>ptegu!BZ61</f>
        <v>1314836.1537178913</v>
      </c>
      <c r="U23" s="76">
        <f>ptegu!CA61</f>
        <v>62.906674055793751</v>
      </c>
      <c r="V23" s="76">
        <f>ptegu!CB61</f>
        <v>29680.859174626876</v>
      </c>
    </row>
    <row r="24" spans="1:22">
      <c r="A24" s="94" t="s">
        <v>236</v>
      </c>
      <c r="B24" s="76">
        <f>'ptfire-wild'!W61</f>
        <v>51420.171973514683</v>
      </c>
      <c r="C24" s="76">
        <f>'ptfire-wild'!Y61</f>
        <v>22467.41681318247</v>
      </c>
      <c r="D24" s="76"/>
      <c r="E24" s="76">
        <f>'ptfire-wild'!AB61</f>
        <v>10275557.853345484</v>
      </c>
      <c r="F24" s="76">
        <f>'ptfire-wild'!AI61</f>
        <v>138234.57159458654</v>
      </c>
      <c r="G24" s="76"/>
      <c r="H24" s="76">
        <f>'ptfire-wild'!AK61</f>
        <v>0</v>
      </c>
      <c r="I24" s="76">
        <f>'ptfire-wild'!AQ61</f>
        <v>22627.362114503794</v>
      </c>
      <c r="J24" s="76">
        <f>'ptfire-wild'!AR61</f>
        <v>168791.61728205628</v>
      </c>
      <c r="K24" s="76">
        <f>'ptfire-wild'!AU61</f>
        <v>132819.80708079488</v>
      </c>
      <c r="L24" s="76">
        <f>'ptfire-wild'!AV61</f>
        <v>14757.756968436302</v>
      </c>
      <c r="M24" s="76">
        <f>'ptfire-wild'!BC61</f>
        <v>6006.1087816662284</v>
      </c>
      <c r="N24" s="76">
        <f>'ptfire-wild'!BD61</f>
        <v>72771.558787183632</v>
      </c>
      <c r="O24" s="76">
        <f>'ptfire-wild'!BE61</f>
        <v>11.756316815828574</v>
      </c>
      <c r="P24" s="76">
        <f>'ptfire-wild'!BJ61</f>
        <v>160459.7894275522</v>
      </c>
      <c r="Q24" s="76">
        <f>'ptfire-wild'!BT61</f>
        <v>69.170975045999214</v>
      </c>
      <c r="R24" s="76">
        <f>'ptfire-wild'!BU61</f>
        <v>5402.5953223873239</v>
      </c>
      <c r="S24" s="76">
        <f>'ptfire-wild'!BV61</f>
        <v>4.1218904614819714</v>
      </c>
      <c r="T24" s="76">
        <f>'ptfire-wild'!BW61</f>
        <v>79474.167561513459</v>
      </c>
      <c r="U24" s="76">
        <f>'ptfire-wild'!BX61</f>
        <v>645103.81206823338</v>
      </c>
      <c r="V24" s="76">
        <f>'ptfire-wild'!BY61</f>
        <v>0</v>
      </c>
    </row>
    <row r="25" spans="1:22" s="75" customFormat="1">
      <c r="A25" s="94" t="s">
        <v>235</v>
      </c>
      <c r="B25" s="76">
        <f>'ptfire-rx'!W61</f>
        <v>67892.836663016671</v>
      </c>
      <c r="C25" s="76">
        <f>'ptfire-rx'!Y61</f>
        <v>25377.311220823733</v>
      </c>
      <c r="D25" s="76"/>
      <c r="E25" s="76">
        <f>'ptfire-rx'!AB61</f>
        <v>10876150.283404889</v>
      </c>
      <c r="F25" s="76">
        <f>'ptfire-rx'!AI61</f>
        <v>156069.46497073412</v>
      </c>
      <c r="G25" s="76"/>
      <c r="H25" s="76">
        <f>'ptfire-rx'!AK61</f>
        <v>0</v>
      </c>
      <c r="I25" s="76">
        <f>'ptfire-rx'!AQ61</f>
        <v>20057.953752073132</v>
      </c>
      <c r="J25" s="76">
        <f>'ptfire-rx'!AR61</f>
        <v>177679.27071330813</v>
      </c>
      <c r="K25" s="76">
        <f>'ptfire-rx'!AU61</f>
        <v>164246.13665310777</v>
      </c>
      <c r="L25" s="76">
        <f>'ptfire-rx'!AV61</f>
        <v>18249.565590905651</v>
      </c>
      <c r="M25" s="76">
        <f>'ptfire-rx'!BC61</f>
        <v>10474.72335044895</v>
      </c>
      <c r="N25" s="76">
        <f>'ptfire-rx'!BD61</f>
        <v>52556.934686377615</v>
      </c>
      <c r="O25" s="76">
        <f>'ptfire-rx'!BE61</f>
        <v>32.474653882764137</v>
      </c>
      <c r="P25" s="76">
        <f>'ptfire-rx'!BJ61</f>
        <v>166934.44316132917</v>
      </c>
      <c r="Q25" s="76">
        <f>'ptfire-rx'!BT61</f>
        <v>409.45063364321447</v>
      </c>
      <c r="R25" s="76">
        <f>'ptfire-rx'!BU61</f>
        <v>5400.6913377215642</v>
      </c>
      <c r="S25" s="76">
        <f>'ptfire-rx'!BV61</f>
        <v>4.1797162149565645</v>
      </c>
      <c r="T25" s="76">
        <f>'ptfire-rx'!BW61</f>
        <v>91885.461548187901</v>
      </c>
      <c r="U25" s="76">
        <f>'ptfire-rx'!BX61</f>
        <v>684887.3036812084</v>
      </c>
      <c r="V25" s="76">
        <f>'ptfire-rx'!BY61</f>
        <v>0</v>
      </c>
    </row>
    <row r="26" spans="1:22" s="22" customFormat="1">
      <c r="A26" s="94" t="s">
        <v>307</v>
      </c>
      <c r="B26" s="76">
        <f>'ptfire_othna 12US1'!O63</f>
        <v>66722.895628275248</v>
      </c>
      <c r="C26" s="76">
        <f>'ptfire_othna 12US1'!Q63</f>
        <v>33616.415528738318</v>
      </c>
      <c r="D26" s="76"/>
      <c r="E26" s="76">
        <f>'ptfire_othna 12US1'!S63</f>
        <v>5128053.2752708439</v>
      </c>
      <c r="F26" s="76">
        <f>'ptfire_othna 12US1'!Z63</f>
        <v>150960.88052514425</v>
      </c>
      <c r="G26" s="76"/>
      <c r="H26" s="76">
        <f>'ptfire_othna 12US1'!AB63</f>
        <v>0</v>
      </c>
      <c r="I26" s="76">
        <f>'ptfire_othna 12US1'!AH63</f>
        <v>0</v>
      </c>
      <c r="J26" s="76">
        <f>'ptfire_othna 12US1'!AI63</f>
        <v>102050.07788669268</v>
      </c>
      <c r="K26" s="76">
        <f>'ptfire_othna 12US1'!AL63</f>
        <v>191855.76628161161</v>
      </c>
      <c r="L26" s="76">
        <f>'ptfire_othna 12US1'!AM63</f>
        <v>21317.315219146298</v>
      </c>
      <c r="M26" s="76">
        <f>'ptfire_othna 12US1'!AT63</f>
        <v>2721.2635708357125</v>
      </c>
      <c r="N26" s="76">
        <f>'ptfire_othna 12US1'!AU63</f>
        <v>21154.317415130467</v>
      </c>
      <c r="O26" s="76">
        <f>'ptfire_othna 12US1'!AV63</f>
        <v>109.59084336475355</v>
      </c>
      <c r="P26" s="76">
        <f>'ptfire_othna 12US1'!BA63</f>
        <v>115053.94320352509</v>
      </c>
      <c r="Q26" s="76">
        <f>'ptfire_othna 12US1'!BK63</f>
        <v>374.30020081725888</v>
      </c>
      <c r="R26" s="76">
        <f>'ptfire_othna 12US1'!BL63</f>
        <v>1068.6650511676207</v>
      </c>
      <c r="S26" s="76">
        <f>'ptfire_othna 12US1'!BM63</f>
        <v>9.1598228107578858</v>
      </c>
      <c r="T26" s="76">
        <f>'ptfire_othna 12US1'!BN63</f>
        <v>42445.289376631132</v>
      </c>
      <c r="U26" s="76">
        <f>'ptfire_othna 12US1'!BO63</f>
        <v>35017.683801782587</v>
      </c>
      <c r="V26" s="76">
        <f>'ptfire_othna 12US1'!BP63</f>
        <v>0</v>
      </c>
    </row>
    <row r="27" spans="1:22">
      <c r="A27" s="94" t="s">
        <v>237</v>
      </c>
      <c r="B27" s="76">
        <f>ptnonipm!Y62</f>
        <v>3656.674934374857</v>
      </c>
      <c r="C27" s="76">
        <f>ptnonipm!AA62</f>
        <v>23495.965591632983</v>
      </c>
      <c r="D27" s="76">
        <f>ptnonipm!AD62</f>
        <v>2596.3417411666519</v>
      </c>
      <c r="E27" s="76">
        <f>ptnonipm!AE62</f>
        <v>1378158.5202419125</v>
      </c>
      <c r="F27" s="76">
        <f>ptnonipm!AL62</f>
        <v>12899.855083318187</v>
      </c>
      <c r="G27" s="76">
        <f>ptnonipm!AM62</f>
        <v>16544.63115621372</v>
      </c>
      <c r="H27" s="76">
        <f>ptnonipm!AN62</f>
        <v>0.32019176242993436</v>
      </c>
      <c r="I27" s="76">
        <f>ptnonipm!AT62</f>
        <v>710.43651351670167</v>
      </c>
      <c r="J27" s="76">
        <f>ptnonipm!AU62</f>
        <v>60772.209808937354</v>
      </c>
      <c r="K27" s="76">
        <f>ptnonipm!AX62</f>
        <v>805250.18967196951</v>
      </c>
      <c r="L27" s="76">
        <f>ptnonipm!AY62</f>
        <v>89471.881451502471</v>
      </c>
      <c r="M27" s="76">
        <f>ptnonipm!BF62</f>
        <v>6309.4893351584878</v>
      </c>
      <c r="N27" s="76">
        <f>ptnonipm!BG62</f>
        <v>8414.2789659169812</v>
      </c>
      <c r="O27" s="76">
        <f>ptnonipm!BH62</f>
        <v>4533.5925165087438</v>
      </c>
      <c r="P27" s="76">
        <f>ptnonipm!BM62</f>
        <v>146104.39059467087</v>
      </c>
      <c r="Q27" s="76">
        <f>ptnonipm!BW62</f>
        <v>11167.857895503194</v>
      </c>
      <c r="R27" s="76">
        <f>ptnonipm!BX62</f>
        <v>32014.678531911333</v>
      </c>
      <c r="S27" s="76">
        <f>ptnonipm!BY62</f>
        <v>1518.1589160688693</v>
      </c>
      <c r="T27" s="76">
        <f>ptnonipm!BZ62</f>
        <v>561155.00737244252</v>
      </c>
      <c r="U27" s="76">
        <f>ptnonipm!CA62</f>
        <v>78222.041345372563</v>
      </c>
      <c r="V27" s="76">
        <f>ptnonipm!CB62</f>
        <v>1837.1448128271609</v>
      </c>
    </row>
    <row r="28" spans="1:22">
      <c r="A28" s="94" t="s">
        <v>232</v>
      </c>
      <c r="B28" s="76">
        <f>pt_oilgas!Y61</f>
        <v>753.50820343858413</v>
      </c>
      <c r="C28" s="76">
        <f>pt_oilgas!AA61</f>
        <v>4007.4206126450549</v>
      </c>
      <c r="D28" s="76">
        <f>pt_oilgas!AD61</f>
        <v>1.8458882851072399E-2</v>
      </c>
      <c r="E28" s="76">
        <f>pt_oilgas!AE61</f>
        <v>252596.3907517172</v>
      </c>
      <c r="F28" s="76">
        <f>pt_oilgas!AL61</f>
        <v>10020.319503054956</v>
      </c>
      <c r="G28" s="76">
        <f>pt_oilgas!AM61</f>
        <v>12.210786309880001</v>
      </c>
      <c r="H28" s="76">
        <f>pt_oilgas!AN61</f>
        <v>0</v>
      </c>
      <c r="I28" s="76">
        <f>pt_oilgas!AT61</f>
        <v>1.3893733017654015</v>
      </c>
      <c r="J28" s="76">
        <f>pt_oilgas!AU61</f>
        <v>442.69889492140436</v>
      </c>
      <c r="K28" s="76">
        <f>pt_oilgas!AX61</f>
        <v>392030.57337207545</v>
      </c>
      <c r="L28" s="76">
        <f>pt_oilgas!AY61</f>
        <v>43558.912004915546</v>
      </c>
      <c r="M28" s="76">
        <f>pt_oilgas!BF61</f>
        <v>350.69036968646157</v>
      </c>
      <c r="N28" s="76">
        <f>pt_oilgas!BG61</f>
        <v>1104.9161575980852</v>
      </c>
      <c r="O28" s="76">
        <f>pt_oilgas!BH61</f>
        <v>200.16126213675591</v>
      </c>
      <c r="P28" s="76">
        <f>pt_oilgas!BM61</f>
        <v>623.55370639785087</v>
      </c>
      <c r="Q28" s="76">
        <f>pt_oilgas!BW61</f>
        <v>322.37966437598772</v>
      </c>
      <c r="R28" s="76">
        <f>pt_oilgas!BX61</f>
        <v>1304.0178648892959</v>
      </c>
      <c r="S28" s="76">
        <f>pt_oilgas!BY61</f>
        <v>40.844372614107805</v>
      </c>
      <c r="T28" s="76">
        <f>pt_oilgas!BZ61</f>
        <v>39464.681412376376</v>
      </c>
      <c r="U28" s="76">
        <f>pt_oilgas!CA61</f>
        <v>7437.4307454914606</v>
      </c>
      <c r="V28" s="76">
        <f>pt_oilgas!CB61</f>
        <v>3.924332216723158E-2</v>
      </c>
    </row>
    <row r="29" spans="1:22">
      <c r="A29" s="94" t="s">
        <v>238</v>
      </c>
      <c r="B29" s="76">
        <f>rail!V60</f>
        <v>442.37690518429315</v>
      </c>
      <c r="C29" s="76">
        <f>rail!X60</f>
        <v>519.55911405172026</v>
      </c>
      <c r="D29" s="76"/>
      <c r="E29" s="76">
        <f>rail!AA60</f>
        <v>117171.02923235136</v>
      </c>
      <c r="F29" s="76">
        <f>rail!AH60</f>
        <v>5149.8840679857267</v>
      </c>
      <c r="G29" s="76"/>
      <c r="H29" s="76">
        <f>rail!AI60</f>
        <v>4567.754836486808</v>
      </c>
      <c r="I29" s="76">
        <f>rail!AO60</f>
        <v>65.060623712431365</v>
      </c>
      <c r="J29" s="76">
        <f>rail!AP60</f>
        <v>364.7435815913027</v>
      </c>
      <c r="K29" s="76">
        <f>rail!AS60</f>
        <v>513872.29626378434</v>
      </c>
      <c r="L29" s="76">
        <f>rail!AT60</f>
        <v>52529.191639134318</v>
      </c>
      <c r="M29" s="76">
        <f>rail!BA60</f>
        <v>3.0759653223908141</v>
      </c>
      <c r="N29" s="76">
        <f>rail!BB60</f>
        <v>11571.626412383475</v>
      </c>
      <c r="O29" s="76">
        <f>rail!BC60</f>
        <v>3.9312311847368031</v>
      </c>
      <c r="P29" s="76">
        <f>rail!BH60</f>
        <v>489.07071053966274</v>
      </c>
      <c r="Q29" s="76">
        <f>rail!BR60</f>
        <v>0</v>
      </c>
      <c r="R29" s="76">
        <f>rail!BS60</f>
        <v>44.263870224825425</v>
      </c>
      <c r="S29" s="76">
        <f>rail!BT60</f>
        <v>6.0018772817737605E-2</v>
      </c>
      <c r="T29" s="76">
        <f>rail!BU60</f>
        <v>726.77315384867313</v>
      </c>
      <c r="U29" s="76">
        <f>rail!BV60</f>
        <v>530.64253440470191</v>
      </c>
      <c r="V29" s="76">
        <f>rail!BW60</f>
        <v>0</v>
      </c>
    </row>
    <row r="30" spans="1:22">
      <c r="A30" s="94" t="s">
        <v>239</v>
      </c>
      <c r="B30" s="76">
        <f>rwc!V62</f>
        <v>56452.303252064012</v>
      </c>
      <c r="C30" s="76">
        <f>rwc!X62</f>
        <v>15949.230272328712</v>
      </c>
      <c r="D30" s="76"/>
      <c r="E30" s="76">
        <f>rwc!AA62</f>
        <v>2169956.4104381395</v>
      </c>
      <c r="F30" s="76">
        <f>rwc!AH62</f>
        <v>18582.738870428086</v>
      </c>
      <c r="G30" s="94"/>
      <c r="H30" s="76">
        <f>rwc!AI62</f>
        <v>0</v>
      </c>
      <c r="I30" s="76">
        <f>rwc!AO62</f>
        <v>2708.7432342879592</v>
      </c>
      <c r="J30" s="76">
        <f>rwc!AP62</f>
        <v>16529.755116263023</v>
      </c>
      <c r="K30" s="76">
        <f>rwc!AS62</f>
        <v>30830.897942551888</v>
      </c>
      <c r="L30" s="76">
        <f>rwc!AT62</f>
        <v>3425.6555044888055</v>
      </c>
      <c r="M30" s="76">
        <f>rwc!BA62</f>
        <v>891.85504796726491</v>
      </c>
      <c r="N30" s="76">
        <f>rwc!BB62</f>
        <v>16784.319146039066</v>
      </c>
      <c r="O30" s="76">
        <f>rwc!BC62</f>
        <v>27.071486256593293</v>
      </c>
      <c r="P30" s="76">
        <f>rwc!BH62</f>
        <v>860.73133760888129</v>
      </c>
      <c r="Q30" s="76">
        <f>rwc!BR62</f>
        <v>102.27005029064389</v>
      </c>
      <c r="R30" s="76">
        <f>rwc!BS62</f>
        <v>1233.2565919801186</v>
      </c>
      <c r="S30" s="76">
        <f>rwc!BT62</f>
        <v>0</v>
      </c>
      <c r="T30" s="76">
        <f>rwc!BU62</f>
        <v>8013.233192242913</v>
      </c>
      <c r="U30" s="76">
        <f>rwc!BV62</f>
        <v>303.99754599141755</v>
      </c>
      <c r="V30" s="76">
        <f>rwc!BW62</f>
        <v>0</v>
      </c>
    </row>
    <row r="31" spans="1:22" s="75" customFormat="1">
      <c r="A31" s="94" t="s">
        <v>230</v>
      </c>
      <c r="B31" s="76">
        <f>np_solvents!V62</f>
        <v>35.307142467537652</v>
      </c>
      <c r="C31" s="76">
        <f>np_solvents!X62</f>
        <v>307.6073517214341</v>
      </c>
      <c r="D31" s="94"/>
      <c r="E31" s="76">
        <f>np_solvents!AA62</f>
        <v>35.896417102575619</v>
      </c>
      <c r="F31" s="76">
        <f>np_solvents!AH62</f>
        <v>12.398334591939841</v>
      </c>
      <c r="G31" s="76">
        <f>np_solvents!AI62</f>
        <v>0.51590825420945796</v>
      </c>
      <c r="H31" s="76">
        <f>np_solvents!AJ62</f>
        <v>0</v>
      </c>
      <c r="I31" s="76">
        <f>np_solvents!AP62</f>
        <v>4099.2252840729825</v>
      </c>
      <c r="J31" s="76">
        <f>np_solvents!AQ62</f>
        <v>57.642209301300262</v>
      </c>
      <c r="K31" s="76">
        <f>np_solvents!AT62</f>
        <v>30.166849327094212</v>
      </c>
      <c r="L31" s="76">
        <f>np_solvents!AU62</f>
        <v>3.3519182004993313</v>
      </c>
      <c r="M31" s="76">
        <f>np_solvents!BB62</f>
        <v>0</v>
      </c>
      <c r="N31" s="76">
        <f>np_solvents!BC62</f>
        <v>19.768683887630321</v>
      </c>
      <c r="O31" s="76">
        <f>np_solvents!BD62</f>
        <v>0</v>
      </c>
      <c r="P31" s="76">
        <f>np_solvents!BI62</f>
        <v>20.889870254688958</v>
      </c>
      <c r="Q31" s="76">
        <f>np_solvents!BS62</f>
        <v>0</v>
      </c>
      <c r="R31" s="76">
        <f>np_solvents!BT62</f>
        <v>24.699647298621546</v>
      </c>
      <c r="S31" s="76">
        <f>np_solvents!BU62</f>
        <v>0</v>
      </c>
      <c r="T31" s="76">
        <f>np_solvents!BV62</f>
        <v>5.4536390685472078</v>
      </c>
      <c r="U31" s="76">
        <f>np_solvents!BW62</f>
        <v>203406.34652786178</v>
      </c>
      <c r="V31" s="76">
        <f>np_solvents!BX62</f>
        <v>0</v>
      </c>
    </row>
    <row r="32" spans="1:22">
      <c r="A32" s="76" t="s">
        <v>308</v>
      </c>
      <c r="B32" s="76"/>
      <c r="C32" s="76"/>
      <c r="D32" s="26">
        <v>78812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</row>
    <row r="33" spans="1:22">
      <c r="A33" s="27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7"/>
      <c r="U33" s="27"/>
      <c r="V33" s="27"/>
    </row>
    <row r="34" spans="1:2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</row>
    <row r="35" spans="1:22">
      <c r="A35" s="28" t="s">
        <v>283</v>
      </c>
      <c r="B35" s="76">
        <f>SUM(B3:B32)</f>
        <v>517752.41739624826</v>
      </c>
      <c r="C35" s="76">
        <f t="shared" ref="C35:V35" si="0">SUM(C3:C32)</f>
        <v>292182.31647113082</v>
      </c>
      <c r="D35" s="76">
        <f t="shared" si="0"/>
        <v>81627.079319181095</v>
      </c>
      <c r="E35" s="76">
        <f t="shared" si="0"/>
        <v>74831069.037922144</v>
      </c>
      <c r="F35" s="76">
        <f t="shared" si="0"/>
        <v>1462004.2978346921</v>
      </c>
      <c r="G35" s="76">
        <f t="shared" si="0"/>
        <v>24611.125589012234</v>
      </c>
      <c r="H35" s="76">
        <f t="shared" si="0"/>
        <v>52030.327647405342</v>
      </c>
      <c r="I35" s="76">
        <f t="shared" si="0"/>
        <v>59274.972228890569</v>
      </c>
      <c r="J35" s="76">
        <f t="shared" si="0"/>
        <v>5725891.4060611045</v>
      </c>
      <c r="K35" s="76">
        <f t="shared" si="0"/>
        <v>12340122.03466391</v>
      </c>
      <c r="L35" s="76">
        <f t="shared" si="0"/>
        <v>1362983.3446174737</v>
      </c>
      <c r="M35" s="76">
        <f t="shared" si="0"/>
        <v>55058.440905743977</v>
      </c>
      <c r="N35" s="76">
        <f t="shared" si="0"/>
        <v>362949.36565764551</v>
      </c>
      <c r="O35" s="76">
        <f t="shared" si="0"/>
        <v>55388.522508361537</v>
      </c>
      <c r="P35" s="76">
        <f t="shared" si="0"/>
        <v>6544669.4907397153</v>
      </c>
      <c r="Q35" s="76">
        <f t="shared" si="0"/>
        <v>202681.75561415323</v>
      </c>
      <c r="R35" s="76">
        <f t="shared" si="0"/>
        <v>106948.17584145123</v>
      </c>
      <c r="S35" s="76">
        <f t="shared" si="0"/>
        <v>6097.768870517586</v>
      </c>
      <c r="T35" s="76">
        <f t="shared" si="0"/>
        <v>4021831.2927113157</v>
      </c>
      <c r="U35" s="76">
        <f>SUM(U3:U32)</f>
        <v>2344453.387092663</v>
      </c>
      <c r="V35" s="76">
        <f t="shared" si="0"/>
        <v>46257.258014892177</v>
      </c>
    </row>
    <row r="36" spans="1:22">
      <c r="A36" s="28" t="s">
        <v>309</v>
      </c>
      <c r="B36" s="76">
        <f>SUM(B3:B30)-B8-B17-B18-B20</f>
        <v>283426.33220355393</v>
      </c>
      <c r="C36" s="76">
        <f t="shared" ref="C36:V36" si="1">SUM(C3:C30)-C8-C17-C18-C20</f>
        <v>263195.65574518073</v>
      </c>
      <c r="D36" s="76">
        <f t="shared" si="1"/>
        <v>2815.079319181099</v>
      </c>
      <c r="E36" s="76">
        <f t="shared" si="1"/>
        <v>63697556.974497154</v>
      </c>
      <c r="F36" s="76">
        <f t="shared" si="1"/>
        <v>584982.58857128734</v>
      </c>
      <c r="G36" s="76">
        <f t="shared" si="1"/>
        <v>24610.609680758025</v>
      </c>
      <c r="H36" s="76">
        <f>SUM(H3:H30)-H8-H17-H18-H20</f>
        <v>47177.451524773976</v>
      </c>
      <c r="I36" s="76">
        <f t="shared" si="1"/>
        <v>51041.76926654845</v>
      </c>
      <c r="J36" s="76">
        <f t="shared" si="1"/>
        <v>5579778.2602226939</v>
      </c>
      <c r="K36" s="76">
        <f>SUM(K3:K30)-K8-K17-K18-K20</f>
        <v>9113318.2119254768</v>
      </c>
      <c r="L36" s="76">
        <f t="shared" si="1"/>
        <v>1215337.4177504091</v>
      </c>
      <c r="M36" s="76">
        <f t="shared" si="1"/>
        <v>53082.775193949848</v>
      </c>
      <c r="N36" s="76">
        <f t="shared" si="1"/>
        <v>335525.47030123445</v>
      </c>
      <c r="O36" s="76">
        <f t="shared" si="1"/>
        <v>51748.517891812269</v>
      </c>
      <c r="P36" s="76">
        <f t="shared" si="1"/>
        <v>6352408.8890325679</v>
      </c>
      <c r="Q36" s="76">
        <f t="shared" si="1"/>
        <v>191713.7714263224</v>
      </c>
      <c r="R36" s="76">
        <f t="shared" si="1"/>
        <v>96284.257479400316</v>
      </c>
      <c r="S36" s="76">
        <f t="shared" si="1"/>
        <v>5480.7689050214494</v>
      </c>
      <c r="T36" s="76">
        <f t="shared" si="1"/>
        <v>2644466.0051213428</v>
      </c>
      <c r="U36" s="76">
        <f>SUM(U3:U30)-U8-U17-U18-U20</f>
        <v>2060528.7563967663</v>
      </c>
      <c r="V36" s="76">
        <f t="shared" si="1"/>
        <v>34405.307395621086</v>
      </c>
    </row>
    <row r="37" spans="1:22" s="101" customFormat="1">
      <c r="A37" s="100" t="s">
        <v>310</v>
      </c>
      <c r="B37" s="100">
        <v>318728</v>
      </c>
      <c r="C37" s="100">
        <v>183838</v>
      </c>
      <c r="D37" s="100">
        <v>79065</v>
      </c>
      <c r="E37" s="100">
        <v>46301950</v>
      </c>
      <c r="F37" s="100">
        <v>972391</v>
      </c>
      <c r="G37" s="100">
        <v>1988</v>
      </c>
      <c r="H37" s="100">
        <v>50592</v>
      </c>
      <c r="I37" s="100">
        <v>16484</v>
      </c>
      <c r="J37" s="100">
        <v>4547255</v>
      </c>
      <c r="K37" s="100">
        <v>8615623</v>
      </c>
      <c r="L37" s="100">
        <v>905963</v>
      </c>
      <c r="M37" s="100">
        <v>23565</v>
      </c>
      <c r="N37" s="100">
        <v>207469</v>
      </c>
      <c r="O37" s="100">
        <v>49297</v>
      </c>
      <c r="P37" s="100">
        <v>6464365</v>
      </c>
      <c r="Q37" s="100">
        <v>195758</v>
      </c>
      <c r="R37" s="100">
        <v>38959</v>
      </c>
      <c r="S37" s="100">
        <v>4177</v>
      </c>
      <c r="T37" s="100">
        <v>258784</v>
      </c>
      <c r="U37" s="100">
        <v>3295163</v>
      </c>
      <c r="V37" s="100">
        <v>1743</v>
      </c>
    </row>
    <row r="38" spans="1:22" s="22" customFormat="1">
      <c r="A38" s="25" t="s">
        <v>286</v>
      </c>
      <c r="B38" s="76">
        <f>B10</f>
        <v>3185.5554218140305</v>
      </c>
      <c r="C38" s="76">
        <f t="shared" ref="C38:V38" si="2">C10</f>
        <v>194.2146655497786</v>
      </c>
      <c r="D38" s="76">
        <f t="shared" si="2"/>
        <v>0</v>
      </c>
      <c r="E38" s="76">
        <f t="shared" si="2"/>
        <v>76834.636208489217</v>
      </c>
      <c r="F38" s="76">
        <f t="shared" si="2"/>
        <v>1752.2386662021804</v>
      </c>
      <c r="G38" s="76">
        <f t="shared" si="2"/>
        <v>0</v>
      </c>
      <c r="H38" s="76">
        <f t="shared" si="2"/>
        <v>5744.017324873972</v>
      </c>
      <c r="I38" s="76">
        <f t="shared" si="2"/>
        <v>111.79368397796532</v>
      </c>
      <c r="J38" s="76">
        <f t="shared" si="2"/>
        <v>642.43167396590684</v>
      </c>
      <c r="K38" s="76">
        <f t="shared" si="2"/>
        <v>646200.11034116591</v>
      </c>
      <c r="L38" s="76">
        <f t="shared" si="2"/>
        <v>66056.267445549369</v>
      </c>
      <c r="M38" s="76">
        <f t="shared" si="2"/>
        <v>1.3426559546318546</v>
      </c>
      <c r="N38" s="76">
        <f t="shared" si="2"/>
        <v>6930.8599709470345</v>
      </c>
      <c r="O38" s="76">
        <f t="shared" si="2"/>
        <v>22.401268021980599</v>
      </c>
      <c r="P38" s="76">
        <f t="shared" si="2"/>
        <v>2875.1432627562058</v>
      </c>
      <c r="Q38" s="76">
        <f t="shared" si="2"/>
        <v>90.263756950787325</v>
      </c>
      <c r="R38" s="76">
        <f t="shared" si="2"/>
        <v>3222.2772345605595</v>
      </c>
      <c r="S38" s="76">
        <f t="shared" si="2"/>
        <v>3.7870735032981333</v>
      </c>
      <c r="T38" s="76">
        <f t="shared" si="2"/>
        <v>225846.67413245211</v>
      </c>
      <c r="U38" s="76">
        <f t="shared" si="2"/>
        <v>6123.5487630429679</v>
      </c>
      <c r="V38" s="76">
        <f t="shared" si="2"/>
        <v>0</v>
      </c>
    </row>
    <row r="39" spans="1:22" s="75" customFormat="1">
      <c r="A39" s="25" t="s">
        <v>285</v>
      </c>
      <c r="B39" s="76">
        <f>B9</f>
        <v>672.1103735884044</v>
      </c>
      <c r="C39" s="76">
        <f t="shared" ref="C39:V39" si="3">C9</f>
        <v>42.760087636660266</v>
      </c>
      <c r="D39" s="76">
        <f t="shared" si="3"/>
        <v>0</v>
      </c>
      <c r="E39" s="76">
        <f t="shared" si="3"/>
        <v>32478.297270053132</v>
      </c>
      <c r="F39" s="76">
        <f t="shared" si="3"/>
        <v>371.17687064700891</v>
      </c>
      <c r="G39" s="76">
        <f t="shared" si="3"/>
        <v>0</v>
      </c>
      <c r="H39" s="76">
        <f t="shared" si="3"/>
        <v>1776.6423659681288</v>
      </c>
      <c r="I39" s="76">
        <f t="shared" si="3"/>
        <v>23.645007706647569</v>
      </c>
      <c r="J39" s="76">
        <f t="shared" si="3"/>
        <v>112.93552334742951</v>
      </c>
      <c r="K39" s="76">
        <f t="shared" si="3"/>
        <v>199872.27112075058</v>
      </c>
      <c r="L39" s="76">
        <f t="shared" si="3"/>
        <v>20431.382214609992</v>
      </c>
      <c r="M39" s="76">
        <f t="shared" si="3"/>
        <v>1.1935610243792583</v>
      </c>
      <c r="N39" s="76">
        <f t="shared" si="3"/>
        <v>4492.1344707446588</v>
      </c>
      <c r="O39" s="76">
        <f t="shared" si="3"/>
        <v>1.5270851190071453</v>
      </c>
      <c r="P39" s="76">
        <f t="shared" si="3"/>
        <v>187.95942991223367</v>
      </c>
      <c r="Q39" s="76">
        <f t="shared" si="3"/>
        <v>1.987045211285458E-2</v>
      </c>
      <c r="R39" s="76">
        <f t="shared" si="3"/>
        <v>17.18391465213708</v>
      </c>
      <c r="S39" s="76">
        <f t="shared" si="3"/>
        <v>2.3288983353451559E-2</v>
      </c>
      <c r="T39" s="76">
        <f t="shared" si="3"/>
        <v>864.16044044688545</v>
      </c>
      <c r="U39" s="76">
        <f t="shared" si="3"/>
        <v>1307.8726555721951</v>
      </c>
      <c r="V39" s="76">
        <f t="shared" si="3"/>
        <v>0</v>
      </c>
    </row>
    <row r="40" spans="1:22" s="75" customFormat="1">
      <c r="A40" s="25" t="s">
        <v>287</v>
      </c>
      <c r="B40" s="76">
        <f>B7</f>
        <v>6610.1688803176658</v>
      </c>
      <c r="C40" s="76">
        <f t="shared" ref="C40:V40" si="4">C7</f>
        <v>1218.6795816959675</v>
      </c>
      <c r="D40" s="76">
        <f t="shared" si="4"/>
        <v>0</v>
      </c>
      <c r="E40" s="76">
        <f t="shared" si="4"/>
        <v>421805.23135654104</v>
      </c>
      <c r="F40" s="76">
        <f t="shared" si="4"/>
        <v>4224.0724516893088</v>
      </c>
      <c r="G40" s="76">
        <f t="shared" si="4"/>
        <v>0</v>
      </c>
      <c r="H40" s="76">
        <f t="shared" si="4"/>
        <v>0</v>
      </c>
      <c r="I40" s="76">
        <f t="shared" si="4"/>
        <v>33.640807945586495</v>
      </c>
      <c r="J40" s="76">
        <f t="shared" si="4"/>
        <v>93678.243017119195</v>
      </c>
      <c r="K40" s="76">
        <f t="shared" si="4"/>
        <v>16140.596699517171</v>
      </c>
      <c r="L40" s="76">
        <f t="shared" si="4"/>
        <v>1793.40064867756</v>
      </c>
      <c r="M40" s="76">
        <f t="shared" si="4"/>
        <v>3730.9762387608043</v>
      </c>
      <c r="N40" s="76">
        <f t="shared" si="4"/>
        <v>4555.1595334976864</v>
      </c>
      <c r="O40" s="76">
        <f t="shared" si="4"/>
        <v>3.5737279098362515</v>
      </c>
      <c r="P40" s="76">
        <f t="shared" si="4"/>
        <v>21915.891831171924</v>
      </c>
      <c r="Q40" s="76">
        <f t="shared" si="4"/>
        <v>5.3606010468244074</v>
      </c>
      <c r="R40" s="76">
        <f t="shared" si="4"/>
        <v>667.26115609596729</v>
      </c>
      <c r="S40" s="76">
        <f t="shared" si="4"/>
        <v>0.35737284086319776</v>
      </c>
      <c r="T40" s="76">
        <f t="shared" si="4"/>
        <v>7450.45012048642</v>
      </c>
      <c r="U40" s="76">
        <f t="shared" si="4"/>
        <v>12784.320378588445</v>
      </c>
      <c r="V40" s="76">
        <f t="shared" si="4"/>
        <v>0</v>
      </c>
    </row>
    <row r="41" spans="1:22" s="22" customFormat="1">
      <c r="A41" s="26" t="s">
        <v>288</v>
      </c>
      <c r="B41" s="76">
        <f>B23</f>
        <v>4.7412411419056157</v>
      </c>
      <c r="C41" s="76">
        <f t="shared" ref="C41:V41" si="5">C23</f>
        <v>1683.8927964346863</v>
      </c>
      <c r="D41" s="76">
        <f t="shared" si="5"/>
        <v>213.46767152511379</v>
      </c>
      <c r="E41" s="76">
        <f t="shared" si="5"/>
        <v>573371.97808460938</v>
      </c>
      <c r="F41" s="76">
        <f t="shared" si="5"/>
        <v>8185.3240727191651</v>
      </c>
      <c r="G41" s="76">
        <f t="shared" si="5"/>
        <v>6244.7597247351523</v>
      </c>
      <c r="H41" s="76">
        <f t="shared" si="5"/>
        <v>0</v>
      </c>
      <c r="I41" s="76">
        <f t="shared" si="5"/>
        <v>2.7062301875646941</v>
      </c>
      <c r="J41" s="76">
        <f t="shared" si="5"/>
        <v>21576.286543639555</v>
      </c>
      <c r="K41" s="76">
        <f t="shared" si="5"/>
        <v>1029032.3974856494</v>
      </c>
      <c r="L41" s="76">
        <f t="shared" si="5"/>
        <v>114336.94279608152</v>
      </c>
      <c r="M41" s="76">
        <f t="shared" si="5"/>
        <v>1010.0267114757934</v>
      </c>
      <c r="N41" s="76">
        <f t="shared" si="5"/>
        <v>6354.0251753062321</v>
      </c>
      <c r="O41" s="76">
        <f t="shared" si="5"/>
        <v>3109.3720189751903</v>
      </c>
      <c r="P41" s="76">
        <f t="shared" si="5"/>
        <v>30038.661297510705</v>
      </c>
      <c r="Q41" s="76">
        <f t="shared" si="5"/>
        <v>9237.0699383208248</v>
      </c>
      <c r="R41" s="76">
        <f t="shared" si="5"/>
        <v>13284.656373024765</v>
      </c>
      <c r="S41" s="76">
        <f t="shared" si="5"/>
        <v>410.1740030737372</v>
      </c>
      <c r="T41" s="76">
        <f t="shared" si="5"/>
        <v>1314836.1537178913</v>
      </c>
      <c r="U41" s="76">
        <f t="shared" si="5"/>
        <v>62.906674055793751</v>
      </c>
      <c r="V41" s="76">
        <f t="shared" si="5"/>
        <v>29680.859174626876</v>
      </c>
    </row>
    <row r="42" spans="1:22">
      <c r="A42" s="74" t="s">
        <v>289</v>
      </c>
      <c r="B42" s="76">
        <f>B27</f>
        <v>3656.674934374857</v>
      </c>
      <c r="C42" s="76">
        <f t="shared" ref="C42:V43" si="6">C27</f>
        <v>23495.965591632983</v>
      </c>
      <c r="D42" s="76">
        <f t="shared" si="6"/>
        <v>2596.3417411666519</v>
      </c>
      <c r="E42" s="76">
        <f t="shared" si="6"/>
        <v>1378158.5202419125</v>
      </c>
      <c r="F42" s="76">
        <f t="shared" si="6"/>
        <v>12899.855083318187</v>
      </c>
      <c r="G42" s="76">
        <f t="shared" si="6"/>
        <v>16544.63115621372</v>
      </c>
      <c r="H42" s="76">
        <f t="shared" si="6"/>
        <v>0.32019176242993436</v>
      </c>
      <c r="I42" s="76">
        <f t="shared" si="6"/>
        <v>710.43651351670167</v>
      </c>
      <c r="J42" s="76">
        <f t="shared" si="6"/>
        <v>60772.209808937354</v>
      </c>
      <c r="K42" s="76">
        <f t="shared" si="6"/>
        <v>805250.18967196951</v>
      </c>
      <c r="L42" s="76">
        <f t="shared" si="6"/>
        <v>89471.881451502471</v>
      </c>
      <c r="M42" s="76">
        <f t="shared" si="6"/>
        <v>6309.4893351584878</v>
      </c>
      <c r="N42" s="76">
        <f t="shared" si="6"/>
        <v>8414.2789659169812</v>
      </c>
      <c r="O42" s="76">
        <f t="shared" si="6"/>
        <v>4533.5925165087438</v>
      </c>
      <c r="P42" s="76">
        <f t="shared" si="6"/>
        <v>146104.39059467087</v>
      </c>
      <c r="Q42" s="76">
        <f t="shared" si="6"/>
        <v>11167.857895503194</v>
      </c>
      <c r="R42" s="76">
        <f t="shared" si="6"/>
        <v>32014.678531911333</v>
      </c>
      <c r="S42" s="76">
        <f t="shared" si="6"/>
        <v>1518.1589160688693</v>
      </c>
      <c r="T42" s="76">
        <f t="shared" si="6"/>
        <v>561155.00737244252</v>
      </c>
      <c r="U42" s="76">
        <f t="shared" si="6"/>
        <v>78222.041345372563</v>
      </c>
      <c r="V42" s="76">
        <f t="shared" si="6"/>
        <v>1837.1448128271609</v>
      </c>
    </row>
    <row r="43" spans="1:22" s="22" customFormat="1">
      <c r="A43" s="25" t="s">
        <v>290</v>
      </c>
      <c r="B43" s="76">
        <f>B28</f>
        <v>753.50820343858413</v>
      </c>
      <c r="C43" s="76">
        <f t="shared" si="6"/>
        <v>4007.4206126450549</v>
      </c>
      <c r="D43" s="76">
        <f t="shared" si="6"/>
        <v>1.8458882851072399E-2</v>
      </c>
      <c r="E43" s="76">
        <f t="shared" si="6"/>
        <v>252596.3907517172</v>
      </c>
      <c r="F43" s="76">
        <f t="shared" si="6"/>
        <v>10020.319503054956</v>
      </c>
      <c r="G43" s="76">
        <f t="shared" si="6"/>
        <v>12.210786309880001</v>
      </c>
      <c r="H43" s="76">
        <f t="shared" si="6"/>
        <v>0</v>
      </c>
      <c r="I43" s="76">
        <f t="shared" si="6"/>
        <v>1.3893733017654015</v>
      </c>
      <c r="J43" s="76">
        <f t="shared" si="6"/>
        <v>442.69889492140436</v>
      </c>
      <c r="K43" s="76">
        <f t="shared" si="6"/>
        <v>392030.57337207545</v>
      </c>
      <c r="L43" s="76">
        <f t="shared" si="6"/>
        <v>43558.912004915546</v>
      </c>
      <c r="M43" s="76">
        <f t="shared" si="6"/>
        <v>350.69036968646157</v>
      </c>
      <c r="N43" s="76">
        <f t="shared" si="6"/>
        <v>1104.9161575980852</v>
      </c>
      <c r="O43" s="76">
        <f t="shared" si="6"/>
        <v>200.16126213675591</v>
      </c>
      <c r="P43" s="76">
        <f t="shared" si="6"/>
        <v>623.55370639785087</v>
      </c>
      <c r="Q43" s="76">
        <f t="shared" si="6"/>
        <v>322.37966437598772</v>
      </c>
      <c r="R43" s="76">
        <f t="shared" si="6"/>
        <v>1304.0178648892959</v>
      </c>
      <c r="S43" s="76">
        <f t="shared" si="6"/>
        <v>40.844372614107805</v>
      </c>
      <c r="T43" s="76">
        <f t="shared" si="6"/>
        <v>39464.681412376376</v>
      </c>
      <c r="U43" s="76">
        <f t="shared" si="6"/>
        <v>7437.4307454914606</v>
      </c>
      <c r="V43" s="76">
        <f t="shared" si="6"/>
        <v>3.924332216723158E-2</v>
      </c>
    </row>
    <row r="44" spans="1:22">
      <c r="A44" s="25" t="s">
        <v>291</v>
      </c>
      <c r="B44" s="76">
        <f>B20</f>
        <v>335.71109209461667</v>
      </c>
      <c r="C44" s="76">
        <f t="shared" ref="C44:V44" si="7">C20</f>
        <v>2505.4396802066281</v>
      </c>
      <c r="D44" s="76">
        <f t="shared" si="7"/>
        <v>0</v>
      </c>
      <c r="E44" s="76">
        <f t="shared" si="7"/>
        <v>1255598.2062114268</v>
      </c>
      <c r="F44" s="76">
        <f t="shared" si="7"/>
        <v>8276.1174767958692</v>
      </c>
      <c r="G44" s="76">
        <f t="shared" si="7"/>
        <v>0</v>
      </c>
      <c r="H44" s="76">
        <f t="shared" si="7"/>
        <v>49.490827796820739</v>
      </c>
      <c r="I44" s="76">
        <f t="shared" si="7"/>
        <v>24.31106351251475</v>
      </c>
      <c r="J44" s="76">
        <f t="shared" si="7"/>
        <v>20640.078890488254</v>
      </c>
      <c r="K44" s="76">
        <f t="shared" si="7"/>
        <v>749632.51365302037</v>
      </c>
      <c r="L44" s="76">
        <f t="shared" si="7"/>
        <v>83243.176395306771</v>
      </c>
      <c r="M44" s="76">
        <f t="shared" si="7"/>
        <v>1102.3736846138395</v>
      </c>
      <c r="N44" s="76">
        <f t="shared" si="7"/>
        <v>2612.8574610351693</v>
      </c>
      <c r="O44" s="76">
        <f t="shared" si="7"/>
        <v>1687.1633652094017</v>
      </c>
      <c r="P44" s="76">
        <f t="shared" si="7"/>
        <v>62427.990976820132</v>
      </c>
      <c r="Q44" s="76">
        <f t="shared" si="7"/>
        <v>6265.333532715109</v>
      </c>
      <c r="R44" s="76">
        <f t="shared" si="7"/>
        <v>5840.3106138857529</v>
      </c>
      <c r="S44" s="76">
        <f t="shared" si="7"/>
        <v>412.25281674659988</v>
      </c>
      <c r="T44" s="76">
        <f t="shared" si="7"/>
        <v>1357851.4297576284</v>
      </c>
      <c r="U44" s="76">
        <f t="shared" si="7"/>
        <v>4473.1951387604122</v>
      </c>
      <c r="V44" s="76">
        <f t="shared" si="7"/>
        <v>11851.950619271089</v>
      </c>
    </row>
    <row r="45" spans="1:22">
      <c r="A45" s="76" t="s">
        <v>292</v>
      </c>
      <c r="B45" s="76">
        <f>B24+B26+B25</f>
        <v>186035.9042648066</v>
      </c>
      <c r="C45" s="76">
        <f t="shared" ref="C45:V45" si="8">C24+C26+C25</f>
        <v>81461.143562744517</v>
      </c>
      <c r="D45" s="76">
        <f t="shared" si="8"/>
        <v>0</v>
      </c>
      <c r="E45" s="76">
        <f t="shared" si="8"/>
        <v>26279761.412021216</v>
      </c>
      <c r="F45" s="76">
        <f t="shared" si="8"/>
        <v>445264.91709046485</v>
      </c>
      <c r="G45" s="76">
        <f t="shared" si="8"/>
        <v>0</v>
      </c>
      <c r="H45" s="76">
        <f t="shared" si="8"/>
        <v>0</v>
      </c>
      <c r="I45" s="76">
        <f t="shared" si="8"/>
        <v>42685.31586657693</v>
      </c>
      <c r="J45" s="76">
        <f t="shared" si="8"/>
        <v>448520.96588205709</v>
      </c>
      <c r="K45" s="76">
        <f t="shared" si="8"/>
        <v>488921.71001551423</v>
      </c>
      <c r="L45" s="76">
        <f t="shared" si="8"/>
        <v>54324.63777848825</v>
      </c>
      <c r="M45" s="76">
        <f t="shared" si="8"/>
        <v>19202.095702950894</v>
      </c>
      <c r="N45" s="76">
        <f t="shared" si="8"/>
        <v>146482.81088869172</v>
      </c>
      <c r="O45" s="76">
        <f t="shared" si="8"/>
        <v>153.82181406334627</v>
      </c>
      <c r="P45" s="76">
        <f t="shared" si="8"/>
        <v>442448.17579240643</v>
      </c>
      <c r="Q45" s="76">
        <f t="shared" si="8"/>
        <v>852.92180950647253</v>
      </c>
      <c r="R45" s="76">
        <f t="shared" si="8"/>
        <v>11871.95171127651</v>
      </c>
      <c r="S45" s="76">
        <f t="shared" si="8"/>
        <v>17.461429487196423</v>
      </c>
      <c r="T45" s="76">
        <f t="shared" si="8"/>
        <v>213804.91848633249</v>
      </c>
      <c r="U45" s="76">
        <f t="shared" si="8"/>
        <v>1365008.7995512243</v>
      </c>
      <c r="V45" s="76">
        <f t="shared" si="8"/>
        <v>0</v>
      </c>
    </row>
    <row r="46" spans="1:22">
      <c r="A46" s="28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</row>
    <row r="47" spans="1:22" s="101" customFormat="1">
      <c r="A47" s="102" t="s">
        <v>293</v>
      </c>
      <c r="B47" s="100">
        <f>SUM(B37:B45)</f>
        <v>519982.37441157666</v>
      </c>
      <c r="C47" s="100">
        <f t="shared" ref="C47:V47" si="9">SUM(C37:C45)</f>
        <v>298447.51657854626</v>
      </c>
      <c r="D47" s="100">
        <f t="shared" si="9"/>
        <v>81874.827871574613</v>
      </c>
      <c r="E47" s="100">
        <f t="shared" si="9"/>
        <v>76572554.672145963</v>
      </c>
      <c r="F47" s="100">
        <f t="shared" si="9"/>
        <v>1463385.0212148917</v>
      </c>
      <c r="G47" s="100">
        <f t="shared" si="9"/>
        <v>24789.60166725875</v>
      </c>
      <c r="H47" s="100">
        <f t="shared" si="9"/>
        <v>58162.470710401358</v>
      </c>
      <c r="I47" s="100">
        <f t="shared" si="9"/>
        <v>60077.238546725675</v>
      </c>
      <c r="J47" s="100">
        <f t="shared" si="9"/>
        <v>5193640.8502344768</v>
      </c>
      <c r="K47" s="100">
        <f t="shared" si="9"/>
        <v>12942703.362359663</v>
      </c>
      <c r="L47" s="100">
        <f t="shared" si="9"/>
        <v>1379179.6007351314</v>
      </c>
      <c r="M47" s="100">
        <f t="shared" si="9"/>
        <v>55273.188259625291</v>
      </c>
      <c r="N47" s="100">
        <f t="shared" si="9"/>
        <v>388416.04262373754</v>
      </c>
      <c r="O47" s="100">
        <f t="shared" si="9"/>
        <v>59008.613057944269</v>
      </c>
      <c r="P47" s="100">
        <f t="shared" si="9"/>
        <v>7170986.7668916453</v>
      </c>
      <c r="Q47" s="100">
        <f t="shared" si="9"/>
        <v>223699.20706887133</v>
      </c>
      <c r="R47" s="100">
        <f t="shared" si="9"/>
        <v>107181.33740029632</v>
      </c>
      <c r="S47" s="100">
        <f t="shared" si="9"/>
        <v>6580.0592733180247</v>
      </c>
      <c r="T47" s="100">
        <f t="shared" si="9"/>
        <v>3980057.475440057</v>
      </c>
      <c r="U47" s="100">
        <f t="shared" si="9"/>
        <v>4770583.1152521083</v>
      </c>
      <c r="V47" s="100">
        <f t="shared" si="9"/>
        <v>45112.993850047293</v>
      </c>
    </row>
    <row r="48" spans="1:22" s="101" customFormat="1">
      <c r="A48" s="100" t="s">
        <v>294</v>
      </c>
      <c r="B48" s="103">
        <f t="shared" ref="B48:V48" si="10">(B47-B35)/B47</f>
        <v>4.2885242367145006E-3</v>
      </c>
      <c r="C48" s="103">
        <f t="shared" si="10"/>
        <v>2.0992636089724494E-2</v>
      </c>
      <c r="D48" s="103">
        <f t="shared" si="10"/>
        <v>3.0259428793197019E-3</v>
      </c>
      <c r="E48" s="103">
        <f t="shared" si="10"/>
        <v>2.2742948066447385E-2</v>
      </c>
      <c r="F48" s="103">
        <f t="shared" si="10"/>
        <v>9.4351340227151362E-4</v>
      </c>
      <c r="G48" s="103">
        <f t="shared" si="10"/>
        <v>7.1996347759892181E-3</v>
      </c>
      <c r="H48" s="103">
        <f t="shared" si="10"/>
        <v>0.10543126844677504</v>
      </c>
      <c r="I48" s="103">
        <f t="shared" si="10"/>
        <v>1.3353914681200537E-2</v>
      </c>
      <c r="J48" s="103">
        <f t="shared" si="10"/>
        <v>-0.10248120175706762</v>
      </c>
      <c r="K48" s="103">
        <f t="shared" si="10"/>
        <v>4.6557609397755148E-2</v>
      </c>
      <c r="L48" s="103">
        <f t="shared" si="10"/>
        <v>1.1743398835818639E-2</v>
      </c>
      <c r="M48" s="103">
        <f t="shared" si="10"/>
        <v>3.8851993279746728E-3</v>
      </c>
      <c r="N48" s="103">
        <f t="shared" si="10"/>
        <v>6.5565461184521279E-2</v>
      </c>
      <c r="O48" s="103">
        <f t="shared" si="10"/>
        <v>6.1348511039023022E-2</v>
      </c>
      <c r="P48" s="103">
        <f t="shared" si="10"/>
        <v>8.7340459062569861E-2</v>
      </c>
      <c r="Q48" s="103">
        <f t="shared" si="10"/>
        <v>9.3954072212009951E-2</v>
      </c>
      <c r="R48" s="103">
        <f t="shared" si="10"/>
        <v>2.1753932587563547E-3</v>
      </c>
      <c r="S48" s="103">
        <f t="shared" si="10"/>
        <v>7.329575354375821E-2</v>
      </c>
      <c r="T48" s="103">
        <f t="shared" si="10"/>
        <v>-1.0495782417473742E-2</v>
      </c>
      <c r="U48" s="103">
        <f t="shared" si="10"/>
        <v>0.50856041484799352</v>
      </c>
      <c r="V48" s="103">
        <f t="shared" si="10"/>
        <v>-2.5364403183888554E-2</v>
      </c>
    </row>
    <row r="49" spans="1:28" s="101" customFormat="1">
      <c r="B49" s="100">
        <f t="shared" ref="B49:V49" si="11">+B47-B35</f>
        <v>2229.9570153284003</v>
      </c>
      <c r="C49" s="100">
        <f t="shared" si="11"/>
        <v>6265.2001074154396</v>
      </c>
      <c r="D49" s="100">
        <f t="shared" si="11"/>
        <v>247.74855239351746</v>
      </c>
      <c r="E49" s="100">
        <f t="shared" si="11"/>
        <v>1741485.6342238188</v>
      </c>
      <c r="F49" s="100">
        <f t="shared" si="11"/>
        <v>1380.7233801996335</v>
      </c>
      <c r="G49" s="100">
        <f t="shared" si="11"/>
        <v>178.47607824651641</v>
      </c>
      <c r="H49" s="100">
        <f t="shared" si="11"/>
        <v>6132.1430629960159</v>
      </c>
      <c r="I49" s="100">
        <f t="shared" si="11"/>
        <v>802.26631783510675</v>
      </c>
      <c r="J49" s="100">
        <f t="shared" si="11"/>
        <v>-532250.55582662765</v>
      </c>
      <c r="K49" s="100">
        <f t="shared" si="11"/>
        <v>602581.32769575343</v>
      </c>
      <c r="L49" s="100">
        <f t="shared" si="11"/>
        <v>16196.256117657758</v>
      </c>
      <c r="M49" s="100">
        <f t="shared" si="11"/>
        <v>214.74735388131376</v>
      </c>
      <c r="N49" s="100">
        <f t="shared" si="11"/>
        <v>25466.676966092025</v>
      </c>
      <c r="O49" s="100">
        <f t="shared" si="11"/>
        <v>3620.0905495827319</v>
      </c>
      <c r="P49" s="100">
        <f t="shared" si="11"/>
        <v>626317.27615192998</v>
      </c>
      <c r="Q49" s="100">
        <f t="shared" si="11"/>
        <v>21017.451454718102</v>
      </c>
      <c r="R49" s="100">
        <f t="shared" si="11"/>
        <v>233.16155884509499</v>
      </c>
      <c r="S49" s="100">
        <f t="shared" si="11"/>
        <v>482.29040280043864</v>
      </c>
      <c r="T49" s="100">
        <f t="shared" si="11"/>
        <v>-41773.817271258682</v>
      </c>
      <c r="U49" s="100">
        <f t="shared" si="11"/>
        <v>2426129.7281594453</v>
      </c>
      <c r="V49" s="100">
        <f t="shared" si="11"/>
        <v>-1144.2641648448844</v>
      </c>
    </row>
    <row r="51" spans="1:28" s="75" customFormat="1">
      <c r="A51" s="94" t="s">
        <v>295</v>
      </c>
      <c r="B51" s="76">
        <v>55030</v>
      </c>
      <c r="C51" s="76">
        <v>161771</v>
      </c>
      <c r="D51" s="76">
        <v>78818</v>
      </c>
      <c r="E51" s="76">
        <v>36478897</v>
      </c>
      <c r="F51" s="76">
        <v>106132</v>
      </c>
      <c r="G51" s="76">
        <v>1810</v>
      </c>
      <c r="H51" s="76">
        <v>44470</v>
      </c>
      <c r="I51" s="76">
        <v>12980</v>
      </c>
      <c r="J51" s="76">
        <v>3422277</v>
      </c>
      <c r="K51" s="76">
        <v>6129364</v>
      </c>
      <c r="L51" s="76">
        <v>886496</v>
      </c>
      <c r="M51" s="76">
        <v>22460</v>
      </c>
      <c r="N51" s="76">
        <v>165287</v>
      </c>
      <c r="O51" s="76">
        <v>45652</v>
      </c>
      <c r="P51" s="76">
        <v>5837268</v>
      </c>
      <c r="Q51" s="76">
        <v>174640</v>
      </c>
      <c r="R51" s="76">
        <v>37502</v>
      </c>
      <c r="S51" s="76">
        <v>3695</v>
      </c>
      <c r="T51" s="76">
        <v>292570</v>
      </c>
      <c r="U51" s="76">
        <v>868866</v>
      </c>
      <c r="V51" s="76">
        <v>2887</v>
      </c>
      <c r="W51" s="94"/>
      <c r="X51" s="94"/>
      <c r="Y51" s="94"/>
      <c r="Z51" s="94"/>
      <c r="AA51" s="94"/>
      <c r="AB51" s="94"/>
    </row>
    <row r="52" spans="1:28" s="75" customFormat="1">
      <c r="A52" s="99" t="s">
        <v>296</v>
      </c>
      <c r="B52" s="76">
        <f>B51+SUM(B38:B45)+B30+B8</f>
        <v>517797.73798526841</v>
      </c>
      <c r="C52" s="76">
        <f t="shared" ref="C52:V52" si="12">C51+SUM(C38:C45)+C30+C8</f>
        <v>292329.74685087497</v>
      </c>
      <c r="D52" s="76">
        <f t="shared" si="12"/>
        <v>81627.827871574613</v>
      </c>
      <c r="E52" s="76">
        <f t="shared" si="12"/>
        <v>74841605.709136128</v>
      </c>
      <c r="F52" s="76">
        <f t="shared" si="12"/>
        <v>1462054.256330508</v>
      </c>
      <c r="G52" s="76">
        <f t="shared" si="12"/>
        <v>24611.60166725875</v>
      </c>
      <c r="H52" s="76">
        <f t="shared" si="12"/>
        <v>52040.470710401351</v>
      </c>
      <c r="I52" s="76">
        <f t="shared" si="12"/>
        <v>59281.981781013637</v>
      </c>
      <c r="J52" s="97">
        <f>J51+SUM(J38:J45)+J30+J8+J5</f>
        <v>5725933.8694689246</v>
      </c>
      <c r="K52" s="76">
        <f t="shared" si="12"/>
        <v>12341598.698916741</v>
      </c>
      <c r="L52" s="76">
        <f t="shared" si="12"/>
        <v>1363138.2562396205</v>
      </c>
      <c r="M52" s="76">
        <f t="shared" si="12"/>
        <v>55060.043307592554</v>
      </c>
      <c r="N52" s="76">
        <f t="shared" si="12"/>
        <v>363018.36176977667</v>
      </c>
      <c r="O52" s="76">
        <f t="shared" si="12"/>
        <v>55390.684544200856</v>
      </c>
      <c r="P52" s="76">
        <f t="shared" si="12"/>
        <v>6544750.498229255</v>
      </c>
      <c r="Q52" s="76">
        <f t="shared" si="12"/>
        <v>202683.47711916195</v>
      </c>
      <c r="R52" s="76">
        <f t="shared" si="12"/>
        <v>106957.59399227644</v>
      </c>
      <c r="S52" s="76">
        <f t="shared" si="12"/>
        <v>6098.0592733180256</v>
      </c>
      <c r="T52" s="76">
        <f t="shared" si="12"/>
        <v>4021856.7086322997</v>
      </c>
      <c r="U52" s="76">
        <f t="shared" si="12"/>
        <v>2344590.1127980999</v>
      </c>
      <c r="V52" s="76">
        <f t="shared" si="12"/>
        <v>46256.993850047293</v>
      </c>
      <c r="W52" s="94"/>
      <c r="X52" s="94"/>
      <c r="Y52" s="94"/>
      <c r="Z52" s="94"/>
      <c r="AA52" s="94"/>
      <c r="AB52" s="94"/>
    </row>
    <row r="53" spans="1:28" s="75" customFormat="1">
      <c r="A53" s="94" t="s">
        <v>294</v>
      </c>
      <c r="B53" s="24">
        <f>(B52-B35)/B52</f>
        <v>8.7525660495332594E-5</v>
      </c>
      <c r="C53" s="24">
        <f t="shared" ref="C53:V53" si="13">(C52-C35)/C52</f>
        <v>5.0432903709714347E-4</v>
      </c>
      <c r="D53" s="24">
        <f t="shared" si="13"/>
        <v>9.1703088644617304E-6</v>
      </c>
      <c r="E53" s="24">
        <f t="shared" si="13"/>
        <v>1.4078627942503173E-4</v>
      </c>
      <c r="F53" s="24">
        <f t="shared" si="13"/>
        <v>3.4170069680840599E-5</v>
      </c>
      <c r="G53" s="24">
        <f t="shared" si="13"/>
        <v>1.9343651540961829E-5</v>
      </c>
      <c r="H53" s="24">
        <f t="shared" si="13"/>
        <v>1.949072108216225E-4</v>
      </c>
      <c r="I53" s="24">
        <f t="shared" si="13"/>
        <v>1.1824085350185913E-4</v>
      </c>
      <c r="J53" s="24">
        <f t="shared" si="13"/>
        <v>7.415979434640082E-6</v>
      </c>
      <c r="K53" s="24">
        <f t="shared" si="13"/>
        <v>1.1964934923384606E-4</v>
      </c>
      <c r="L53" s="24">
        <f t="shared" si="13"/>
        <v>1.1364336774920043E-4</v>
      </c>
      <c r="M53" s="24">
        <f t="shared" si="13"/>
        <v>2.910280763175284E-5</v>
      </c>
      <c r="N53" s="24">
        <f t="shared" si="13"/>
        <v>1.9006232024957787E-4</v>
      </c>
      <c r="O53" s="24">
        <f t="shared" si="13"/>
        <v>3.9032480950727705E-5</v>
      </c>
      <c r="P53" s="24">
        <f t="shared" si="13"/>
        <v>1.2377475590796046E-5</v>
      </c>
      <c r="Q53" s="24">
        <f t="shared" si="13"/>
        <v>8.4935636253817924E-6</v>
      </c>
      <c r="R53" s="24">
        <f t="shared" si="13"/>
        <v>8.8054998936193361E-5</v>
      </c>
      <c r="S53" s="24">
        <f t="shared" si="13"/>
        <v>4.7622167549306188E-5</v>
      </c>
      <c r="T53" s="24">
        <f t="shared" si="13"/>
        <v>6.3194496535514519E-6</v>
      </c>
      <c r="U53" s="24">
        <f t="shared" si="13"/>
        <v>5.8315397941230857E-5</v>
      </c>
      <c r="V53" s="24">
        <f t="shared" si="13"/>
        <v>-5.7108087425809335E-6</v>
      </c>
      <c r="W53" s="94"/>
      <c r="X53" s="94"/>
      <c r="Y53" s="94"/>
      <c r="Z53" s="94"/>
      <c r="AA53" s="94"/>
      <c r="AB53" s="94"/>
    </row>
    <row r="54" spans="1:28">
      <c r="A54" s="94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94"/>
      <c r="X54" s="94"/>
      <c r="Y54" s="94"/>
      <c r="Z54" s="94"/>
      <c r="AA54" s="94"/>
      <c r="AB54" s="94"/>
    </row>
    <row r="55" spans="1:28" s="94" customFormat="1">
      <c r="A55" s="94" t="s">
        <v>311</v>
      </c>
      <c r="B55" s="76">
        <v>55030</v>
      </c>
      <c r="C55" s="76">
        <v>161771</v>
      </c>
      <c r="D55" s="76">
        <v>78818</v>
      </c>
      <c r="E55" s="76">
        <v>36478897</v>
      </c>
      <c r="F55" s="76">
        <v>106132</v>
      </c>
      <c r="G55" s="76">
        <v>1810</v>
      </c>
      <c r="H55" s="76">
        <v>44470</v>
      </c>
      <c r="I55" s="76">
        <v>12980</v>
      </c>
      <c r="J55" s="76">
        <v>5063019</v>
      </c>
      <c r="K55" s="76">
        <v>6129364</v>
      </c>
      <c r="L55" s="76">
        <v>886496</v>
      </c>
      <c r="M55" s="76">
        <v>22460</v>
      </c>
      <c r="N55" s="76">
        <v>165287</v>
      </c>
      <c r="O55" s="76">
        <v>45652</v>
      </c>
      <c r="P55" s="76">
        <v>5837268</v>
      </c>
      <c r="Q55" s="76">
        <v>174640</v>
      </c>
      <c r="R55" s="76">
        <v>37502</v>
      </c>
      <c r="S55" s="76">
        <v>3695</v>
      </c>
      <c r="T55" s="76">
        <v>292570</v>
      </c>
      <c r="U55" s="76">
        <v>868866</v>
      </c>
      <c r="V55" s="76">
        <v>2887</v>
      </c>
    </row>
    <row r="56" spans="1:28" s="94" customFormat="1">
      <c r="A56" s="99" t="s">
        <v>312</v>
      </c>
      <c r="B56" s="76">
        <f>B55+SUM(B38:B45)+B30+B8</f>
        <v>517797.73798526841</v>
      </c>
      <c r="C56" s="76">
        <f t="shared" ref="C56:V56" si="14">C55+SUM(C38:C45)+C30+C8</f>
        <v>292329.74685087497</v>
      </c>
      <c r="D56" s="76">
        <f t="shared" si="14"/>
        <v>81627.827871574613</v>
      </c>
      <c r="E56" s="76">
        <f t="shared" si="14"/>
        <v>74841605.709136128</v>
      </c>
      <c r="F56" s="76">
        <f t="shared" si="14"/>
        <v>1462054.256330508</v>
      </c>
      <c r="G56" s="76">
        <f t="shared" si="14"/>
        <v>24611.60166725875</v>
      </c>
      <c r="H56" s="76">
        <f t="shared" si="14"/>
        <v>52040.470710401351</v>
      </c>
      <c r="I56" s="76">
        <f t="shared" si="14"/>
        <v>59281.981781013637</v>
      </c>
      <c r="J56" s="97">
        <f t="shared" si="14"/>
        <v>5725934.6053507393</v>
      </c>
      <c r="K56" s="76">
        <f t="shared" si="14"/>
        <v>12341598.698916741</v>
      </c>
      <c r="L56" s="76">
        <f t="shared" si="14"/>
        <v>1363138.2562396205</v>
      </c>
      <c r="M56" s="76">
        <f t="shared" si="14"/>
        <v>55060.043307592554</v>
      </c>
      <c r="N56" s="76">
        <f t="shared" si="14"/>
        <v>363018.36176977667</v>
      </c>
      <c r="O56" s="76">
        <f t="shared" si="14"/>
        <v>55390.684544200856</v>
      </c>
      <c r="P56" s="76">
        <f t="shared" si="14"/>
        <v>6544750.498229255</v>
      </c>
      <c r="Q56" s="76">
        <f t="shared" si="14"/>
        <v>202683.47711916195</v>
      </c>
      <c r="R56" s="76">
        <f t="shared" si="14"/>
        <v>106957.59399227644</v>
      </c>
      <c r="S56" s="76">
        <f t="shared" si="14"/>
        <v>6098.0592733180256</v>
      </c>
      <c r="T56" s="76">
        <f t="shared" si="14"/>
        <v>4021856.7086322997</v>
      </c>
      <c r="U56" s="76">
        <f t="shared" si="14"/>
        <v>2344590.1127980999</v>
      </c>
      <c r="V56" s="76">
        <f t="shared" si="14"/>
        <v>46256.993850047293</v>
      </c>
    </row>
    <row r="57" spans="1:28" s="94" customFormat="1">
      <c r="A57" s="94" t="s">
        <v>294</v>
      </c>
      <c r="B57" s="24">
        <f>(B56-B35)/B56</f>
        <v>8.7525660495332594E-5</v>
      </c>
      <c r="C57" s="24">
        <f t="shared" ref="C57:V57" si="15">(C56-C35)/C56</f>
        <v>5.0432903709714347E-4</v>
      </c>
      <c r="D57" s="24">
        <f t="shared" si="15"/>
        <v>9.1703088644617304E-6</v>
      </c>
      <c r="E57" s="24">
        <f t="shared" si="15"/>
        <v>1.4078627942503173E-4</v>
      </c>
      <c r="F57" s="24">
        <f t="shared" si="15"/>
        <v>3.4170069680840599E-5</v>
      </c>
      <c r="G57" s="24">
        <f t="shared" si="15"/>
        <v>1.9343651540961829E-5</v>
      </c>
      <c r="H57" s="24">
        <f t="shared" si="15"/>
        <v>1.949072108216225E-4</v>
      </c>
      <c r="I57" s="24">
        <f t="shared" si="15"/>
        <v>1.1824085350185913E-4</v>
      </c>
      <c r="J57" s="24">
        <f t="shared" si="15"/>
        <v>7.5444958093749737E-6</v>
      </c>
      <c r="K57" s="24">
        <f t="shared" si="15"/>
        <v>1.1964934923384606E-4</v>
      </c>
      <c r="L57" s="24">
        <f t="shared" si="15"/>
        <v>1.1364336774920043E-4</v>
      </c>
      <c r="M57" s="24">
        <f t="shared" si="15"/>
        <v>2.910280763175284E-5</v>
      </c>
      <c r="N57" s="24">
        <f t="shared" si="15"/>
        <v>1.9006232024957787E-4</v>
      </c>
      <c r="O57" s="24">
        <f t="shared" si="15"/>
        <v>3.9032480950727705E-5</v>
      </c>
      <c r="P57" s="24">
        <f t="shared" si="15"/>
        <v>1.2377475590796046E-5</v>
      </c>
      <c r="Q57" s="24">
        <f t="shared" si="15"/>
        <v>8.4935636253817924E-6</v>
      </c>
      <c r="R57" s="24">
        <f t="shared" si="15"/>
        <v>8.8054998936193361E-5</v>
      </c>
      <c r="S57" s="24">
        <f t="shared" si="15"/>
        <v>4.7622167549306188E-5</v>
      </c>
      <c r="T57" s="24">
        <f t="shared" si="15"/>
        <v>6.3194496535514519E-6</v>
      </c>
      <c r="U57" s="24">
        <f t="shared" si="15"/>
        <v>5.8315397941230857E-5</v>
      </c>
      <c r="V57" s="24">
        <f t="shared" si="15"/>
        <v>-5.7108087425809335E-6</v>
      </c>
    </row>
    <row r="58" spans="1:28">
      <c r="A58" s="94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</row>
    <row r="59" spans="1:28">
      <c r="A59" s="94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</row>
    <row r="60" spans="1:28">
      <c r="A60" s="94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</row>
    <row r="61" spans="1:28">
      <c r="A61" s="94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</row>
    <row r="62" spans="1:28">
      <c r="A62" s="94"/>
      <c r="B62" s="50"/>
      <c r="C62" s="50"/>
      <c r="D62" s="94"/>
      <c r="E62" s="50"/>
      <c r="F62" s="50"/>
      <c r="G62" s="94"/>
      <c r="H62" s="50"/>
      <c r="I62" s="94"/>
      <c r="J62" s="94"/>
      <c r="K62" s="50"/>
      <c r="L62" s="50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50"/>
      <c r="X62" s="94"/>
      <c r="Y62" s="94"/>
      <c r="Z62" s="94"/>
      <c r="AA62" s="94"/>
      <c r="AB62" s="94"/>
    </row>
    <row r="63" spans="1:28">
      <c r="A63" s="94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</row>
    <row r="64" spans="1:28">
      <c r="A64" s="94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</row>
    <row r="65" spans="1:28">
      <c r="A65" s="94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</row>
    <row r="66" spans="1:28">
      <c r="A66" s="94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</row>
    <row r="67" spans="1:28">
      <c r="A67" s="94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</row>
    <row r="68" spans="1:28">
      <c r="A68" s="94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</row>
    <row r="69" spans="1:28">
      <c r="A69" s="94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</row>
    <row r="70" spans="1:28">
      <c r="A70" s="94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</row>
    <row r="71" spans="1:28">
      <c r="A71" s="94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</row>
    <row r="72" spans="1:28">
      <c r="A72" s="94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</row>
    <row r="73" spans="1:28">
      <c r="A73" s="94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</row>
    <row r="74" spans="1:28">
      <c r="A74" s="94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</row>
    <row r="75" spans="1:28">
      <c r="A75" s="94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</row>
    <row r="76" spans="1:28">
      <c r="A76" s="94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</row>
    <row r="77" spans="1:28">
      <c r="A77" s="94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</row>
    <row r="78" spans="1:28">
      <c r="A78" s="94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</row>
    <row r="79" spans="1:28">
      <c r="A79" s="94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</row>
    <row r="80" spans="1:28">
      <c r="A80" s="94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</row>
    <row r="81" spans="1:28">
      <c r="A81" s="94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</row>
    <row r="82" spans="1:28">
      <c r="A82" s="94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>
      <c r="A83" s="94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</row>
    <row r="84" spans="1:28">
      <c r="A84" s="94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</row>
    <row r="85" spans="1:28">
      <c r="A85" s="94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</row>
    <row r="86" spans="1:28">
      <c r="A86" s="94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</row>
    <row r="87" spans="1:28">
      <c r="A87" s="94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</row>
    <row r="88" spans="1:28">
      <c r="A88" s="94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</row>
    <row r="89" spans="1:28">
      <c r="A89" s="94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</row>
    <row r="90" spans="1:28">
      <c r="A90" s="94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</row>
    <row r="91" spans="1:28">
      <c r="A91" s="94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</row>
    <row r="92" spans="1:28">
      <c r="A92" s="94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</row>
    <row r="93" spans="1:28">
      <c r="A93" s="94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</row>
    <row r="94" spans="1:28">
      <c r="A94" s="94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</row>
    <row r="95" spans="1:28">
      <c r="A95" s="94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</row>
    <row r="96" spans="1:28">
      <c r="A96" s="94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</row>
    <row r="97" spans="1:28">
      <c r="A97" s="94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</row>
    <row r="98" spans="1:28">
      <c r="A98" s="94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</row>
    <row r="99" spans="1:28">
      <c r="A99" s="94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</row>
    <row r="100" spans="1:28">
      <c r="A100" s="94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</row>
    <row r="101" spans="1:28">
      <c r="A101" s="94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</row>
    <row r="102" spans="1:28">
      <c r="A102" s="94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</row>
    <row r="103" spans="1:28">
      <c r="A103" s="94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</row>
    <row r="104" spans="1:28">
      <c r="A104" s="94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</row>
    <row r="105" spans="1:28">
      <c r="A105" s="94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</row>
    <row r="106" spans="1:28">
      <c r="A106" s="94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</row>
    <row r="107" spans="1:28">
      <c r="A107" s="94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</row>
    <row r="108" spans="1:28">
      <c r="A108" s="94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</row>
    <row r="109" spans="1:28">
      <c r="A109" s="94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</row>
    <row r="110" spans="1:28">
      <c r="A110" s="94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</row>
    <row r="111" spans="1:28">
      <c r="A111" s="94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</row>
    <row r="112" spans="1:28">
      <c r="A112" s="94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</row>
    <row r="113" spans="1:28">
      <c r="A113" s="94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</row>
    <row r="114" spans="1:28">
      <c r="A114" s="94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</row>
    <row r="115" spans="1:28">
      <c r="A115" s="94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</row>
    <row r="116" spans="1:28">
      <c r="A116" s="94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</row>
    <row r="117" spans="1:28">
      <c r="A117" s="94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</row>
    <row r="118" spans="1:28">
      <c r="A118" s="94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</row>
    <row r="119" spans="1:28">
      <c r="A119" s="94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</row>
    <row r="120" spans="1:28">
      <c r="A120" s="94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</row>
    <row r="121" spans="1:28">
      <c r="A121" s="94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</row>
    <row r="122" spans="1:28">
      <c r="A122" s="94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</row>
    <row r="123" spans="1:28">
      <c r="A123" s="94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</row>
    <row r="124" spans="1:28">
      <c r="A124" s="94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</row>
    <row r="125" spans="1:28">
      <c r="A125" s="94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</row>
    <row r="126" spans="1:28">
      <c r="A126" s="94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</row>
    <row r="127" spans="1:28">
      <c r="A127" s="94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</row>
    <row r="128" spans="1:28">
      <c r="A128" s="94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</row>
    <row r="129" spans="1:28">
      <c r="A129" s="94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</row>
    <row r="130" spans="1:28">
      <c r="A130" s="94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</row>
    <row r="131" spans="1:28">
      <c r="A131" s="94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</row>
    <row r="132" spans="1:28">
      <c r="A132" s="94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</row>
    <row r="133" spans="1:28">
      <c r="A133" s="94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</row>
    <row r="134" spans="1:28">
      <c r="A134" s="94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</row>
    <row r="135" spans="1:28">
      <c r="A135" s="94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</row>
    <row r="136" spans="1:28">
      <c r="A136" s="94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</row>
    <row r="137" spans="1:28">
      <c r="A137" s="94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</row>
    <row r="138" spans="1:28">
      <c r="A138" s="94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>
      <c r="A139" s="94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>
      <c r="A140" s="94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>
      <c r="A141" s="94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>
      <c r="A142" s="94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>
      <c r="A143" s="94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>
      <c r="A144" s="94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>
      <c r="A145" s="94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>
      <c r="A146" s="94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>
      <c r="A147" s="94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>
      <c r="A148" s="94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>
      <c r="A149" s="94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>
      <c r="A150" s="94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>
      <c r="A151" s="94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>
      <c r="A152" s="94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>
      <c r="A153" s="94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>
      <c r="A154" s="94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>
      <c r="A155" s="94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>
      <c r="A156" s="94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>
      <c r="A157" s="94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>
      <c r="A158" s="94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>
      <c r="A159" s="94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>
      <c r="A160" s="94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>
      <c r="A161" s="94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>
      <c r="A162" s="94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>
      <c r="A163" s="94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>
      <c r="A164" s="94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>
      <c r="A165" s="94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>
      <c r="A166" s="94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>
      <c r="A167" s="94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>
      <c r="A168" s="94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>
      <c r="A169" s="94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>
      <c r="A170" s="94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>
      <c r="A171" s="94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>
      <c r="A172" s="94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>
      <c r="A173" s="94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>
      <c r="A174" s="94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>
      <c r="A175" s="94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>
      <c r="A176" s="94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>
      <c r="A177" s="94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>
      <c r="A178" s="94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>
      <c r="A179" s="94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>
      <c r="A180" s="94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>
      <c r="A181" s="94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>
      <c r="A182" s="94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>
      <c r="A183" s="94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>
      <c r="A184" s="94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>
      <c r="A185" s="94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>
      <c r="A186" s="94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>
      <c r="A187" s="94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>
      <c r="A188" s="94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>
      <c r="A189" s="94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>
      <c r="A190" s="94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>
      <c r="A191" s="94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>
      <c r="A192" s="94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>
      <c r="A193" s="94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>
      <c r="A194" s="94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>
      <c r="A195" s="94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>
      <c r="A196" s="94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>
      <c r="A197" s="94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>
      <c r="A198" s="94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>
      <c r="A199" s="94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>
      <c r="A200" s="94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>
      <c r="A201" s="94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>
      <c r="A202" s="94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>
      <c r="A203" s="94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>
      <c r="A204" s="94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>
      <c r="A205" s="94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>
      <c r="A206" s="94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>
      <c r="A207" s="94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>
      <c r="A208" s="94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>
      <c r="A209" s="94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>
      <c r="A210" s="94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>
      <c r="A211" s="94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>
      <c r="A212" s="94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>
      <c r="A213" s="94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>
      <c r="A214" s="94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>
      <c r="A215" s="94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>
      <c r="A216" s="94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>
      <c r="A217" s="94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>
      <c r="A218" s="94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>
      <c r="A219" s="94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>
      <c r="A220" s="94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>
      <c r="A221" s="94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>
      <c r="A222" s="94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>
      <c r="A223" s="94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>
      <c r="A224" s="94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>
      <c r="A225" s="94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>
      <c r="A226" s="94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>
      <c r="A227" s="94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>
      <c r="A228" s="94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>
      <c r="A229" s="94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>
      <c r="A230" s="94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>
      <c r="A231" s="94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>
      <c r="A232" s="94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>
      <c r="A233" s="94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>
      <c r="A234" s="94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>
      <c r="A235" s="94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>
      <c r="A236" s="94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>
      <c r="A237" s="94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>
      <c r="A238" s="94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>
      <c r="A239" s="94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>
      <c r="A240" s="94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>
      <c r="A241" s="94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>
      <c r="A242" s="94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>
      <c r="A243" s="94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>
      <c r="A244" s="94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>
      <c r="A245" s="94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>
      <c r="A246" s="94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>
      <c r="A247" s="94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>
      <c r="A248" s="94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>
      <c r="A249" s="94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>
      <c r="A250" s="94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>
      <c r="A251" s="94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>
      <c r="A252" s="94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>
      <c r="A253" s="94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>
      <c r="A254" s="94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>
      <c r="A255" s="94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>
      <c r="A256" s="94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>
      <c r="A257" s="94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>
      <c r="A258" s="94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>
      <c r="A259" s="94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>
      <c r="A260" s="94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>
      <c r="A261" s="94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>
      <c r="A262" s="94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>
      <c r="A263" s="94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>
      <c r="A264" s="94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>
      <c r="A265" s="94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>
      <c r="A266" s="94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>
      <c r="A267" s="94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>
      <c r="A268" s="94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>
      <c r="A269" s="94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>
      <c r="A270" s="94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>
      <c r="A271" s="94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>
      <c r="A272" s="94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>
      <c r="A273" s="94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>
      <c r="A274" s="94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>
      <c r="A275" s="94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>
      <c r="A276" s="94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>
      <c r="A277" s="94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>
      <c r="A278" s="94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>
      <c r="A279" s="94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>
      <c r="A280" s="94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>
      <c r="A281" s="94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>
      <c r="A282" s="94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>
      <c r="A283" s="94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>
      <c r="A284" s="94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>
      <c r="A285" s="94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>
      <c r="A286" s="94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>
      <c r="A287" s="94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>
      <c r="A288" s="94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>
      <c r="A289" s="94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>
      <c r="A290" s="94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>
      <c r="A291" s="94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>
      <c r="A292" s="94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>
      <c r="A293" s="94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>
      <c r="A294" s="94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>
      <c r="A295" s="94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>
      <c r="A296" s="94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>
      <c r="A297" s="94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>
      <c r="A298" s="94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>
      <c r="A299" s="94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>
      <c r="A300" s="94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>
      <c r="A301" s="94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>
      <c r="A302" s="94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>
      <c r="A303" s="94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>
      <c r="A304" s="94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>
      <c r="A305" s="94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>
      <c r="A306" s="94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>
      <c r="A307" s="94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>
      <c r="A308" s="94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>
      <c r="A309" s="94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>
      <c r="A310" s="94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>
      <c r="A311" s="94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>
      <c r="A312" s="94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>
      <c r="A313" s="94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>
      <c r="A314" s="94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>
      <c r="A315" s="94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>
      <c r="A316" s="94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>
      <c r="A317" s="94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>
      <c r="A318" s="94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>
      <c r="A319" s="94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>
      <c r="A320" s="94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>
      <c r="A321" s="94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>
      <c r="A322" s="94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>
      <c r="A323" s="94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>
      <c r="A324" s="94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>
      <c r="A325" s="94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>
      <c r="A326" s="94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>
      <c r="A327" s="94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>
      <c r="A328" s="94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>
      <c r="A329" s="94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>
      <c r="A330" s="94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>
      <c r="A331" s="94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>
      <c r="A332" s="94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>
      <c r="A333" s="94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>
      <c r="A334" s="94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>
      <c r="A335" s="94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>
      <c r="A336" s="94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>
      <c r="A337" s="94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>
      <c r="A338" s="94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>
      <c r="A339" s="94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>
      <c r="A340" s="94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>
      <c r="A341" s="94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>
      <c r="A342" s="94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>
      <c r="A343" s="94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>
      <c r="A344" s="94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>
      <c r="A345" s="94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>
      <c r="A346" s="94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>
      <c r="A347" s="94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>
      <c r="A348" s="94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>
      <c r="A349" s="94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>
      <c r="A350" s="94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>
      <c r="A351" s="94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>
      <c r="A352" s="94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>
      <c r="A353" s="94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>
      <c r="A354" s="94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>
      <c r="A355" s="94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>
      <c r="A356" s="94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>
      <c r="A357" s="94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>
      <c r="A358" s="94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>
      <c r="A359" s="94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>
      <c r="A360" s="94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>
      <c r="A361" s="94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>
      <c r="A362" s="94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>
      <c r="A363" s="94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>
      <c r="A364" s="94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>
      <c r="A365" s="94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>
      <c r="A366" s="94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>
      <c r="A367" s="94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>
      <c r="A368" s="94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>
      <c r="A369" s="94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>
      <c r="A370" s="94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>
      <c r="A371" s="94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>
      <c r="A372" s="94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>
      <c r="A373" s="94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>
      <c r="A374" s="94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>
      <c r="A375" s="94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>
      <c r="A376" s="94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>
      <c r="A377" s="94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>
      <c r="A378" s="94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>
      <c r="A379" s="94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>
      <c r="A380" s="94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>
      <c r="A381" s="94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>
      <c r="A382" s="94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>
      <c r="A383" s="94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>
      <c r="A384" s="94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>
      <c r="A385" s="94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>
      <c r="A386" s="94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>
      <c r="A387" s="94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>
      <c r="A388" s="94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>
      <c r="A389" s="94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>
      <c r="A390" s="94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>
      <c r="A391" s="94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>
      <c r="A392" s="94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>
      <c r="A393" s="94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>
      <c r="A394" s="94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>
      <c r="A395" s="94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>
      <c r="A396" s="94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>
      <c r="A397" s="94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>
      <c r="A398" s="94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>
      <c r="A399" s="94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>
      <c r="A400" s="94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>
      <c r="A401" s="94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>
      <c r="A402" s="94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>
      <c r="A403" s="94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>
      <c r="A404" s="94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>
      <c r="A405" s="94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>
      <c r="A406" s="94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>
      <c r="A407" s="94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>
      <c r="A408" s="94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>
      <c r="A409" s="94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>
      <c r="A410" s="94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>
      <c r="A411" s="94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>
      <c r="A412" s="94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>
      <c r="A413" s="94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>
      <c r="A414" s="94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>
      <c r="A415" s="94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>
      <c r="A416" s="94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>
      <c r="A417" s="94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>
      <c r="A418" s="94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>
      <c r="A419" s="94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>
      <c r="A420" s="94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>
      <c r="A421" s="94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>
      <c r="A422" s="94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>
      <c r="A423" s="94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>
      <c r="A424" s="94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>
      <c r="A425" s="94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>
      <c r="A426" s="94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>
      <c r="A427" s="94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>
      <c r="A428" s="94"/>
      <c r="B428" s="50"/>
      <c r="C428" s="50"/>
      <c r="D428" s="50"/>
      <c r="E428" s="50"/>
      <c r="F428" s="50"/>
      <c r="G428" s="50"/>
      <c r="H428" s="50"/>
      <c r="I428" s="50"/>
      <c r="J428" s="50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</row>
  </sheetData>
  <sortState xmlns:xlrd2="http://schemas.microsoft.com/office/spreadsheetml/2017/richdata2" columnSort="1" ref="D62:BI427">
    <sortCondition ref="D62:BI6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dimension ref="A1:CS69"/>
  <sheetViews>
    <sheetView zoomScale="85" zoomScaleNormal="85" workbookViewId="0">
      <pane xSplit="1" ySplit="2" topLeftCell="CF3" activePane="bottomRight" state="frozen"/>
      <selection pane="bottomRight" activeCell="CT16" sqref="CT16"/>
      <selection pane="bottomLeft" activeCell="A3" sqref="A3"/>
      <selection pane="topRight" activeCell="B1" sqref="B1"/>
    </sheetView>
  </sheetViews>
  <sheetFormatPr defaultColWidth="8.85546875" defaultRowHeight="15"/>
  <cols>
    <col min="1" max="1" width="19" style="75" customWidth="1"/>
    <col min="2" max="2" width="9.42578125" style="75" bestFit="1" customWidth="1"/>
    <col min="3" max="5" width="9.28515625" style="75" bestFit="1" customWidth="1"/>
    <col min="6" max="6" width="9.7109375" style="75" customWidth="1"/>
    <col min="7" max="7" width="10.5703125" style="75" customWidth="1"/>
    <col min="8" max="8" width="9.28515625" style="75" bestFit="1" customWidth="1"/>
    <col min="9" max="9" width="10.42578125" style="71" customWidth="1"/>
    <col min="10" max="10" width="9.7109375" style="71" customWidth="1"/>
    <col min="11" max="11" width="11.42578125" style="71" customWidth="1"/>
    <col min="12" max="12" width="11.5703125" style="71" customWidth="1"/>
    <col min="13" max="14" width="9" style="73" customWidth="1"/>
    <col min="15" max="15" width="9" style="71" customWidth="1"/>
    <col min="16" max="16" width="8.85546875" style="75"/>
    <col min="17" max="17" width="19.7109375" style="75" customWidth="1"/>
    <col min="18" max="18" width="6" style="75" bestFit="1" customWidth="1"/>
    <col min="19" max="19" width="6.7109375" style="75" bestFit="1" customWidth="1"/>
    <col min="20" max="20" width="9.7109375" style="75" bestFit="1" customWidth="1"/>
    <col min="21" max="21" width="5.7109375" style="76" bestFit="1" customWidth="1"/>
    <col min="22" max="22" width="14.5703125" style="76" bestFit="1" customWidth="1"/>
    <col min="23" max="23" width="5.7109375" style="76" bestFit="1" customWidth="1"/>
    <col min="24" max="24" width="5.7109375" style="76" customWidth="1"/>
    <col min="25" max="25" width="6.7109375" style="76" bestFit="1" customWidth="1"/>
    <col min="26" max="26" width="12.85546875" style="76" bestFit="1" customWidth="1"/>
    <col min="27" max="27" width="7.7109375" style="76" bestFit="1" customWidth="1"/>
    <col min="28" max="28" width="9.28515625" style="76" bestFit="1" customWidth="1"/>
    <col min="29" max="30" width="6.7109375" style="76" bestFit="1" customWidth="1"/>
    <col min="31" max="31" width="5.7109375" style="76" bestFit="1" customWidth="1"/>
    <col min="32" max="32" width="6.7109375" style="76" bestFit="1" customWidth="1"/>
    <col min="33" max="33" width="6.7109375" style="76" customWidth="1"/>
    <col min="34" max="34" width="6.7109375" style="76" bestFit="1" customWidth="1"/>
    <col min="35" max="35" width="15.42578125" style="76" bestFit="1" customWidth="1"/>
    <col min="36" max="36" width="6.5703125" style="76" bestFit="1" customWidth="1"/>
    <col min="37" max="37" width="6.7109375" style="76" bestFit="1" customWidth="1"/>
    <col min="38" max="38" width="5.140625" style="76" bestFit="1" customWidth="1"/>
    <col min="39" max="39" width="5.140625" style="76" customWidth="1"/>
    <col min="40" max="40" width="5.7109375" style="76" bestFit="1" customWidth="1"/>
    <col min="41" max="41" width="6.7109375" style="76" bestFit="1" customWidth="1"/>
    <col min="42" max="42" width="6.140625" style="76" bestFit="1" customWidth="1"/>
    <col min="43" max="43" width="6.85546875" style="76" bestFit="1" customWidth="1"/>
    <col min="44" max="44" width="9.28515625" style="76" bestFit="1" customWidth="1"/>
    <col min="45" max="45" width="7.7109375" style="76" bestFit="1" customWidth="1"/>
    <col min="46" max="46" width="9.28515625" style="76" bestFit="1" customWidth="1"/>
    <col min="47" max="47" width="6" style="76" bestFit="1" customWidth="1"/>
    <col min="48" max="48" width="6.7109375" style="76" bestFit="1" customWidth="1"/>
    <col min="49" max="49" width="5.7109375" style="76" bestFit="1" customWidth="1"/>
    <col min="50" max="50" width="7.7109375" style="76" bestFit="1" customWidth="1"/>
    <col min="51" max="52" width="5.7109375" style="76" bestFit="1" customWidth="1"/>
    <col min="53" max="53" width="6.7109375" style="76" bestFit="1" customWidth="1"/>
    <col min="54" max="54" width="5.7109375" style="76" bestFit="1" customWidth="1"/>
    <col min="55" max="55" width="5.85546875" style="76" bestFit="1" customWidth="1"/>
    <col min="56" max="56" width="5.7109375" style="76" bestFit="1" customWidth="1"/>
    <col min="57" max="59" width="7.7109375" style="76" bestFit="1" customWidth="1"/>
    <col min="60" max="60" width="5.140625" style="76" bestFit="1" customWidth="1"/>
    <col min="61" max="61" width="5.28515625" style="76" bestFit="1" customWidth="1"/>
    <col min="62" max="62" width="8.7109375" style="76" bestFit="1" customWidth="1"/>
    <col min="63" max="63" width="5.7109375" style="76" bestFit="1" customWidth="1"/>
    <col min="64" max="64" width="7.85546875" style="76" bestFit="1" customWidth="1"/>
    <col min="65" max="65" width="5.85546875" style="76" bestFit="1" customWidth="1"/>
    <col min="66" max="66" width="6" style="76" bestFit="1" customWidth="1"/>
    <col min="67" max="70" width="6.7109375" style="76" bestFit="1" customWidth="1"/>
    <col min="71" max="71" width="5.7109375" style="76" bestFit="1" customWidth="1"/>
    <col min="72" max="72" width="7.7109375" style="76" bestFit="1" customWidth="1"/>
    <col min="73" max="73" width="8" style="76" bestFit="1" customWidth="1"/>
    <col min="74" max="74" width="5.7109375" style="76" bestFit="1" customWidth="1"/>
    <col min="75" max="76" width="6.7109375" style="76" bestFit="1" customWidth="1"/>
    <col min="77" max="78" width="6.7109375" style="76" customWidth="1"/>
    <col min="79" max="79" width="9.140625" style="76" bestFit="1" customWidth="1"/>
    <col min="80" max="80" width="7.140625" style="76" bestFit="1" customWidth="1"/>
    <col min="81" max="81" width="6.7109375" style="76" customWidth="1"/>
    <col min="82" max="91" width="8.85546875" style="75"/>
    <col min="92" max="92" width="8.85546875" style="71"/>
    <col min="93" max="93" width="8.85546875" style="75"/>
    <col min="94" max="94" width="8.85546875" style="71"/>
    <col min="95" max="96" width="8.85546875" style="75"/>
    <col min="97" max="97" width="8.85546875" style="71"/>
    <col min="98" max="16384" width="8.85546875" style="75"/>
  </cols>
  <sheetData>
    <row r="1" spans="1:97">
      <c r="A1" s="94"/>
      <c r="B1" s="94" t="s">
        <v>313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73" t="s">
        <v>314</v>
      </c>
      <c r="R1" s="94"/>
      <c r="S1" s="94"/>
      <c r="T1" s="94"/>
      <c r="CD1" s="94"/>
      <c r="CE1" s="94"/>
      <c r="CF1" s="94" t="s">
        <v>315</v>
      </c>
      <c r="CG1" s="94"/>
      <c r="CH1" s="94"/>
      <c r="CI1" s="94"/>
      <c r="CJ1" s="94"/>
      <c r="CK1" s="94"/>
      <c r="CL1" s="94"/>
      <c r="CM1" s="94"/>
      <c r="CO1" s="94"/>
      <c r="CQ1" s="94"/>
      <c r="CR1" s="94"/>
    </row>
    <row r="2" spans="1:97">
      <c r="A2" s="94" t="s">
        <v>316</v>
      </c>
      <c r="B2" s="94" t="s">
        <v>53</v>
      </c>
      <c r="C2" s="94" t="s">
        <v>81</v>
      </c>
      <c r="D2" s="94" t="s">
        <v>161</v>
      </c>
      <c r="E2" s="94" t="s">
        <v>162</v>
      </c>
      <c r="F2" s="94" t="s">
        <v>163</v>
      </c>
      <c r="G2" s="94" t="s">
        <v>139</v>
      </c>
      <c r="H2" s="94" t="s">
        <v>164</v>
      </c>
      <c r="I2" s="71" t="s">
        <v>317</v>
      </c>
      <c r="J2" s="71" t="s">
        <v>318</v>
      </c>
      <c r="K2" s="71" t="s">
        <v>319</v>
      </c>
      <c r="L2" s="71" t="s">
        <v>320</v>
      </c>
      <c r="M2" s="73" t="s">
        <v>321</v>
      </c>
      <c r="N2" s="73" t="s">
        <v>322</v>
      </c>
      <c r="O2" s="71" t="s">
        <v>323</v>
      </c>
      <c r="P2" s="94"/>
      <c r="Q2" s="94" t="s">
        <v>324</v>
      </c>
      <c r="R2" s="94" t="s">
        <v>325</v>
      </c>
      <c r="S2" s="94" t="s">
        <v>35</v>
      </c>
      <c r="T2" s="94" t="s">
        <v>37</v>
      </c>
      <c r="U2" s="94" t="s">
        <v>39</v>
      </c>
      <c r="V2" s="94" t="s">
        <v>41</v>
      </c>
      <c r="W2" s="94" t="s">
        <v>43</v>
      </c>
      <c r="X2" s="94" t="s">
        <v>326</v>
      </c>
      <c r="Y2" s="94" t="s">
        <v>45</v>
      </c>
      <c r="Z2" s="94" t="s">
        <v>47</v>
      </c>
      <c r="AA2" s="94" t="s">
        <v>49</v>
      </c>
      <c r="AB2" s="94" t="s">
        <v>53</v>
      </c>
      <c r="AC2" s="94" t="s">
        <v>55</v>
      </c>
      <c r="AD2" s="94" t="s">
        <v>57</v>
      </c>
      <c r="AE2" s="94" t="s">
        <v>59</v>
      </c>
      <c r="AF2" s="94" t="s">
        <v>61</v>
      </c>
      <c r="AG2" s="94" t="s">
        <v>327</v>
      </c>
      <c r="AH2" s="94" t="s">
        <v>63</v>
      </c>
      <c r="AI2" s="94" t="s">
        <v>65</v>
      </c>
      <c r="AJ2" s="94" t="s">
        <v>69</v>
      </c>
      <c r="AK2" s="94" t="s">
        <v>71</v>
      </c>
      <c r="AL2" s="94" t="s">
        <v>73</v>
      </c>
      <c r="AM2" s="94" t="s">
        <v>328</v>
      </c>
      <c r="AN2" s="94" t="s">
        <v>75</v>
      </c>
      <c r="AO2" s="94" t="s">
        <v>77</v>
      </c>
      <c r="AP2" s="94" t="s">
        <v>79</v>
      </c>
      <c r="AQ2" s="94" t="s">
        <v>329</v>
      </c>
      <c r="AR2" s="94" t="s">
        <v>85</v>
      </c>
      <c r="AS2" s="94" t="s">
        <v>87</v>
      </c>
      <c r="AT2" s="94" t="s">
        <v>161</v>
      </c>
      <c r="AU2" s="94" t="s">
        <v>91</v>
      </c>
      <c r="AV2" s="94" t="s">
        <v>93</v>
      </c>
      <c r="AW2" s="94" t="s">
        <v>95</v>
      </c>
      <c r="AX2" s="94" t="s">
        <v>97</v>
      </c>
      <c r="AY2" s="94" t="s">
        <v>99</v>
      </c>
      <c r="AZ2" s="94" t="s">
        <v>101</v>
      </c>
      <c r="BA2" s="94" t="s">
        <v>103</v>
      </c>
      <c r="BB2" s="94" t="s">
        <v>105</v>
      </c>
      <c r="BC2" s="94" t="s">
        <v>107</v>
      </c>
      <c r="BD2" s="94" t="s">
        <v>109</v>
      </c>
      <c r="BE2" s="94" t="s">
        <v>162</v>
      </c>
      <c r="BF2" s="94" t="s">
        <v>163</v>
      </c>
      <c r="BG2" s="94" t="s">
        <v>111</v>
      </c>
      <c r="BH2" s="94" t="s">
        <v>113</v>
      </c>
      <c r="BI2" s="94" t="s">
        <v>115</v>
      </c>
      <c r="BJ2" s="94" t="s">
        <v>117</v>
      </c>
      <c r="BK2" s="94" t="s">
        <v>119</v>
      </c>
      <c r="BL2" s="94" t="s">
        <v>121</v>
      </c>
      <c r="BM2" s="94" t="s">
        <v>123</v>
      </c>
      <c r="BN2" s="94" t="s">
        <v>125</v>
      </c>
      <c r="BO2" s="94" t="s">
        <v>127</v>
      </c>
      <c r="BP2" s="94" t="s">
        <v>129</v>
      </c>
      <c r="BQ2" s="94" t="s">
        <v>131</v>
      </c>
      <c r="BR2" s="94" t="s">
        <v>133</v>
      </c>
      <c r="BS2" s="94" t="s">
        <v>135</v>
      </c>
      <c r="BT2" s="94" t="s">
        <v>139</v>
      </c>
      <c r="BU2" s="94" t="s">
        <v>141</v>
      </c>
      <c r="BV2" s="94" t="s">
        <v>143</v>
      </c>
      <c r="BW2" s="94" t="s">
        <v>145</v>
      </c>
      <c r="BX2" s="94" t="s">
        <v>147</v>
      </c>
      <c r="BY2" s="94" t="s">
        <v>149</v>
      </c>
      <c r="BZ2" s="94" t="s">
        <v>151</v>
      </c>
      <c r="CA2" s="94" t="s">
        <v>153</v>
      </c>
      <c r="CB2" s="94" t="s">
        <v>155</v>
      </c>
      <c r="CD2" s="94"/>
      <c r="CE2" s="29" t="s">
        <v>69</v>
      </c>
      <c r="CF2" s="94" t="s">
        <v>53</v>
      </c>
      <c r="CG2" s="94"/>
      <c r="CH2" s="94" t="s">
        <v>161</v>
      </c>
      <c r="CI2" s="94" t="s">
        <v>162</v>
      </c>
      <c r="CJ2" s="94" t="s">
        <v>163</v>
      </c>
      <c r="CK2" s="94" t="s">
        <v>139</v>
      </c>
      <c r="CL2" s="94" t="s">
        <v>164</v>
      </c>
      <c r="CM2" s="94"/>
      <c r="CN2" s="71" t="s">
        <v>319</v>
      </c>
      <c r="CO2" s="94"/>
      <c r="CP2" s="71" t="s">
        <v>320</v>
      </c>
      <c r="CQ2" s="94" t="s">
        <v>321</v>
      </c>
      <c r="CR2" s="94" t="s">
        <v>322</v>
      </c>
      <c r="CS2" s="71" t="s">
        <v>323</v>
      </c>
    </row>
    <row r="3" spans="1:97">
      <c r="A3" s="94" t="s">
        <v>166</v>
      </c>
      <c r="B3" s="76">
        <v>11037.110737510417</v>
      </c>
      <c r="C3" s="76"/>
      <c r="D3" s="76">
        <v>4186.6707836736769</v>
      </c>
      <c r="E3" s="76">
        <v>374.74625634148026</v>
      </c>
      <c r="F3" s="76">
        <v>341.43257245182258</v>
      </c>
      <c r="G3" s="76">
        <v>422.73552826246134</v>
      </c>
      <c r="H3" s="76">
        <v>2129.7126915433237</v>
      </c>
      <c r="I3" s="72">
        <v>88.907222085623417</v>
      </c>
      <c r="J3" s="72">
        <v>37.581699462711867</v>
      </c>
      <c r="K3" s="72">
        <v>256.79739008361747</v>
      </c>
      <c r="L3" s="72">
        <v>37.378889848840259</v>
      </c>
      <c r="M3" s="74">
        <v>50.755045837811224</v>
      </c>
      <c r="N3" s="74">
        <v>35.591014589652133</v>
      </c>
      <c r="O3" s="72">
        <v>19.250448391290956</v>
      </c>
      <c r="P3" s="76"/>
      <c r="Q3" s="94" t="s">
        <v>166</v>
      </c>
      <c r="R3" s="94">
        <v>0</v>
      </c>
      <c r="S3" s="94">
        <v>7.8793431393852371</v>
      </c>
      <c r="T3" s="94">
        <v>50.531073746401269</v>
      </c>
      <c r="U3" s="94">
        <v>91.361685437855186</v>
      </c>
      <c r="V3" s="94">
        <v>91.361685437855186</v>
      </c>
      <c r="W3" s="94">
        <v>125.0753777588485</v>
      </c>
      <c r="X3" s="94">
        <v>0</v>
      </c>
      <c r="Y3" s="94">
        <v>35.95932502813082</v>
      </c>
      <c r="Z3" s="94">
        <v>35.433956168376682</v>
      </c>
      <c r="AA3" s="94">
        <v>7.6058140676164135E-2</v>
      </c>
      <c r="AB3" s="94">
        <v>10988.407990961052</v>
      </c>
      <c r="AC3" s="94">
        <v>330.31542038982303</v>
      </c>
      <c r="AD3" s="94">
        <v>11.146677707331438</v>
      </c>
      <c r="AE3" s="94">
        <v>84.210224340338286</v>
      </c>
      <c r="AF3" s="94">
        <v>0</v>
      </c>
      <c r="AG3" s="94">
        <v>0</v>
      </c>
      <c r="AH3" s="94">
        <v>262.9479520405003</v>
      </c>
      <c r="AI3" s="94">
        <v>262.9479520405003</v>
      </c>
      <c r="AJ3" s="94">
        <v>33.345559920979923</v>
      </c>
      <c r="AK3" s="94">
        <v>91.506325363086162</v>
      </c>
      <c r="AL3" s="94">
        <v>3.1044536153757834E-3</v>
      </c>
      <c r="AM3" s="94">
        <v>220.52765093940388</v>
      </c>
      <c r="AN3" s="94">
        <v>1.1667789827717075E-2</v>
      </c>
      <c r="AO3" s="94">
        <v>38.545110708407918</v>
      </c>
      <c r="AP3" s="94">
        <v>11.555021532926434</v>
      </c>
      <c r="AQ3" s="94">
        <v>2139.3400478402978</v>
      </c>
      <c r="AR3" s="94">
        <v>3751.3757901067625</v>
      </c>
      <c r="AS3" s="94">
        <v>383.47425891325372</v>
      </c>
      <c r="AT3" s="94">
        <v>4168.195608940996</v>
      </c>
      <c r="AU3" s="94">
        <v>1.2713635169218447E-5</v>
      </c>
      <c r="AV3" s="94">
        <v>134.31248220281526</v>
      </c>
      <c r="AW3" s="94">
        <v>0</v>
      </c>
      <c r="AX3" s="94">
        <v>560.11313129431358</v>
      </c>
      <c r="AY3" s="94">
        <v>0.14531654581259607</v>
      </c>
      <c r="AZ3" s="94">
        <v>5.0319606126644465E-5</v>
      </c>
      <c r="BA3" s="94">
        <v>117.11736946741846</v>
      </c>
      <c r="BB3" s="94">
        <v>0.16285594148051388</v>
      </c>
      <c r="BC3" s="94">
        <v>0</v>
      </c>
      <c r="BD3" s="94">
        <v>3.3155694315933375</v>
      </c>
      <c r="BE3" s="94">
        <v>373.1181885777911</v>
      </c>
      <c r="BF3" s="94">
        <v>339.95150798783425</v>
      </c>
      <c r="BG3" s="94">
        <v>33.166680589956854</v>
      </c>
      <c r="BH3" s="94">
        <v>0</v>
      </c>
      <c r="BI3" s="94">
        <v>0</v>
      </c>
      <c r="BJ3" s="94">
        <v>108.24746988409204</v>
      </c>
      <c r="BK3" s="94">
        <v>0</v>
      </c>
      <c r="BL3" s="94">
        <v>16.062321069792823</v>
      </c>
      <c r="BM3" s="94">
        <v>7.297536985730579</v>
      </c>
      <c r="BN3" s="94">
        <v>4.6212638370453655E-4</v>
      </c>
      <c r="BO3" s="94">
        <v>64.283203573692219</v>
      </c>
      <c r="BP3" s="94">
        <v>1.6657853754914485</v>
      </c>
      <c r="BQ3" s="94">
        <v>3.1209425155839218E-4</v>
      </c>
      <c r="BR3" s="94">
        <v>23.319039566130392</v>
      </c>
      <c r="BS3" s="94">
        <v>9.8184992391849522E-7</v>
      </c>
      <c r="BT3" s="94">
        <v>420.87017623404273</v>
      </c>
      <c r="BU3" s="94">
        <v>235.19579840208118</v>
      </c>
      <c r="BV3" s="94">
        <v>0</v>
      </c>
      <c r="BW3" s="94">
        <v>0</v>
      </c>
      <c r="BX3" s="94">
        <v>33.193944210919675</v>
      </c>
      <c r="BY3" s="94">
        <v>0</v>
      </c>
      <c r="BZ3" s="94">
        <v>8.0939222419076344</v>
      </c>
      <c r="CA3" s="94">
        <v>2120.3149397344519</v>
      </c>
      <c r="CB3" s="94">
        <v>35.649562283419449</v>
      </c>
      <c r="CD3" s="94"/>
      <c r="CE3" s="29">
        <f t="shared" ref="CE3:CE34" si="0">AJ3/AT3</f>
        <v>7.9999988123042893E-3</v>
      </c>
      <c r="CF3" s="69">
        <f t="shared" ref="CF3:CF34" si="1">+(AB3-B3)/B3</f>
        <v>-4.4126354901781453E-3</v>
      </c>
      <c r="CG3" s="69"/>
      <c r="CH3" s="69">
        <f t="shared" ref="CH3:CH34" si="2">+(AT3-D3)/D3</f>
        <v>-4.4128558674177603E-3</v>
      </c>
      <c r="CI3" s="69">
        <f t="shared" ref="CI3:CI34" si="3">+(BE3-E3)/E3</f>
        <v>-4.3444537100475111E-3</v>
      </c>
      <c r="CJ3" s="69">
        <f t="shared" ref="CJ3:CJ34" si="4">+(BF3-F3)/F3</f>
        <v>-4.337794878071617E-3</v>
      </c>
      <c r="CK3" s="69">
        <f t="shared" ref="CK3:CK34" si="5">+(BT3-G3)/G3</f>
        <v>-4.4125745382358368E-3</v>
      </c>
      <c r="CL3" s="69">
        <f t="shared" ref="CL3:CL34" si="6">+(CA3-H3)/H3</f>
        <v>-4.4126852632228129E-3</v>
      </c>
      <c r="CM3" s="69"/>
      <c r="CN3" s="62">
        <f t="shared" ref="CN3:CN34" si="7">+(AI3-K3)/K3</f>
        <v>2.39510298561839E-2</v>
      </c>
      <c r="CO3" s="69"/>
      <c r="CP3" s="62">
        <f t="shared" ref="CP3:CP34" si="8">+(AO3-L3)/L3</f>
        <v>3.1199986524047148E-2</v>
      </c>
      <c r="CQ3" s="69">
        <f t="shared" ref="CQ3:CQ34" si="9">+(T3-M3)/M3</f>
        <v>-4.4128044357532913E-3</v>
      </c>
      <c r="CR3" s="69">
        <f t="shared" ref="CR3:CR34" si="10">+(Z3-N3)/N3</f>
        <v>-4.4128672106221681E-3</v>
      </c>
      <c r="CS3" s="62">
        <f t="shared" ref="CS3:CS34" si="11">+(AP3-O3)/O3</f>
        <v>-0.39975312272964975</v>
      </c>
    </row>
    <row r="4" spans="1:97">
      <c r="A4" s="94" t="s">
        <v>168</v>
      </c>
      <c r="B4" s="76">
        <v>17821.213430253247</v>
      </c>
      <c r="C4" s="76"/>
      <c r="D4" s="76">
        <v>4602.0532970334207</v>
      </c>
      <c r="E4" s="76">
        <v>441.14644705340248</v>
      </c>
      <c r="F4" s="76">
        <v>386.96189590455725</v>
      </c>
      <c r="G4" s="76">
        <v>545.49072054416217</v>
      </c>
      <c r="H4" s="76">
        <v>2102.0187491373886</v>
      </c>
      <c r="I4" s="72">
        <v>82.800218825119515</v>
      </c>
      <c r="J4" s="72">
        <v>37.337114553148041</v>
      </c>
      <c r="K4" s="72">
        <v>239.66124680841898</v>
      </c>
      <c r="L4" s="72">
        <v>34.597569910969227</v>
      </c>
      <c r="M4" s="74">
        <v>47.010658123823418</v>
      </c>
      <c r="N4" s="74">
        <v>33.481372667955682</v>
      </c>
      <c r="O4" s="72">
        <v>24.90983371744138</v>
      </c>
      <c r="P4" s="76"/>
      <c r="Q4" s="94" t="s">
        <v>168</v>
      </c>
      <c r="R4" s="94">
        <v>0</v>
      </c>
      <c r="S4" s="94">
        <v>7.6961168348526359</v>
      </c>
      <c r="T4" s="94">
        <v>46.803015170161451</v>
      </c>
      <c r="U4" s="94">
        <v>90.116823032934391</v>
      </c>
      <c r="V4" s="94">
        <v>90.116823032934391</v>
      </c>
      <c r="W4" s="94">
        <v>122.83994601218609</v>
      </c>
      <c r="X4" s="94">
        <v>0</v>
      </c>
      <c r="Y4" s="94">
        <v>35.473770367533277</v>
      </c>
      <c r="Z4" s="94">
        <v>33.333602494490428</v>
      </c>
      <c r="AA4" s="94">
        <v>0.48440908885062267</v>
      </c>
      <c r="AB4" s="94">
        <v>17742.548441563722</v>
      </c>
      <c r="AC4" s="94">
        <v>323.54202662966225</v>
      </c>
      <c r="AD4" s="94">
        <v>11.002959229683645</v>
      </c>
      <c r="AE4" s="94">
        <v>82.7939889576448</v>
      </c>
      <c r="AF4" s="94">
        <v>0</v>
      </c>
      <c r="AG4" s="94">
        <v>0</v>
      </c>
      <c r="AH4" s="94">
        <v>257.30272114300749</v>
      </c>
      <c r="AI4" s="94">
        <v>257.30272114300749</v>
      </c>
      <c r="AJ4" s="94">
        <v>36.653775705440438</v>
      </c>
      <c r="AK4" s="94">
        <v>90.235908982614319</v>
      </c>
      <c r="AL4" s="94">
        <v>1.9772190101142308E-2</v>
      </c>
      <c r="AM4" s="94">
        <v>215.93201069605902</v>
      </c>
      <c r="AN4" s="94">
        <v>8.7147149116746425E-2</v>
      </c>
      <c r="AO4" s="94">
        <v>37.648800349818622</v>
      </c>
      <c r="AP4" s="94">
        <v>11.29930488280611</v>
      </c>
      <c r="AQ4" s="94">
        <v>2111.4423722393985</v>
      </c>
      <c r="AR4" s="94">
        <v>4123.5556497151001</v>
      </c>
      <c r="AS4" s="94">
        <v>421.51748186973992</v>
      </c>
      <c r="AT4" s="94">
        <v>4581.7269072902818</v>
      </c>
      <c r="AU4" s="94">
        <v>9.4959235756608758E-5</v>
      </c>
      <c r="AV4" s="94">
        <v>131.83123520118818</v>
      </c>
      <c r="AW4" s="94">
        <v>0</v>
      </c>
      <c r="AX4" s="94">
        <v>559.74587402180259</v>
      </c>
      <c r="AY4" s="94">
        <v>0.16475878365493246</v>
      </c>
      <c r="AZ4" s="94">
        <v>3.6855822811223684E-4</v>
      </c>
      <c r="BA4" s="94">
        <v>133.08364253707904</v>
      </c>
      <c r="BB4" s="94">
        <v>0.1837312372118145</v>
      </c>
      <c r="BC4" s="94">
        <v>0</v>
      </c>
      <c r="BD4" s="94">
        <v>3.7297623513395872</v>
      </c>
      <c r="BE4" s="94">
        <v>439.22768951372876</v>
      </c>
      <c r="BF4" s="94">
        <v>385.28226880130501</v>
      </c>
      <c r="BG4" s="94">
        <v>53.945420712423626</v>
      </c>
      <c r="BH4" s="94">
        <v>0</v>
      </c>
      <c r="BI4" s="94">
        <v>0</v>
      </c>
      <c r="BJ4" s="94">
        <v>122.15355459911709</v>
      </c>
      <c r="BK4" s="94">
        <v>0</v>
      </c>
      <c r="BL4" s="94">
        <v>18.295430323473159</v>
      </c>
      <c r="BM4" s="94">
        <v>8.2090488933348862</v>
      </c>
      <c r="BN4" s="94">
        <v>3.1991052568109022E-3</v>
      </c>
      <c r="BO4" s="94">
        <v>73.219900808545191</v>
      </c>
      <c r="BP4" s="94">
        <v>1.6270459794298002</v>
      </c>
      <c r="BQ4" s="94">
        <v>1.9675987864548033E-3</v>
      </c>
      <c r="BR4" s="94">
        <v>26.23689681377007</v>
      </c>
      <c r="BS4" s="94">
        <v>7.1915078896807229E-6</v>
      </c>
      <c r="BT4" s="94">
        <v>543.08144029012863</v>
      </c>
      <c r="BU4" s="94">
        <v>231.54521872249637</v>
      </c>
      <c r="BV4" s="94">
        <v>0</v>
      </c>
      <c r="BW4" s="94">
        <v>0</v>
      </c>
      <c r="BX4" s="94">
        <v>33.407965937984237</v>
      </c>
      <c r="BY4" s="94">
        <v>0</v>
      </c>
      <c r="BZ4" s="94">
        <v>8.7014624219454628</v>
      </c>
      <c r="CA4" s="94">
        <v>2092.744802658774</v>
      </c>
      <c r="CB4" s="94">
        <v>36.088003109076105</v>
      </c>
      <c r="CD4" s="94"/>
      <c r="CE4" s="29">
        <f t="shared" si="0"/>
        <v>7.9999913672546153E-3</v>
      </c>
      <c r="CF4" s="69">
        <f t="shared" si="1"/>
        <v>-4.4141207891031297E-3</v>
      </c>
      <c r="CG4" s="69"/>
      <c r="CH4" s="69">
        <f t="shared" si="2"/>
        <v>-4.4168088527444206E-3</v>
      </c>
      <c r="CI4" s="69">
        <f t="shared" si="3"/>
        <v>-4.3494797532426851E-3</v>
      </c>
      <c r="CJ4" s="69">
        <f t="shared" si="4"/>
        <v>-4.3405490851391683E-3</v>
      </c>
      <c r="CK4" s="69">
        <f t="shared" si="5"/>
        <v>-4.416720877726636E-3</v>
      </c>
      <c r="CL4" s="69">
        <f t="shared" si="6"/>
        <v>-4.4119237672929123E-3</v>
      </c>
      <c r="CM4" s="69"/>
      <c r="CN4" s="62">
        <f t="shared" si="7"/>
        <v>7.3610041546227939E-2</v>
      </c>
      <c r="CO4" s="69"/>
      <c r="CP4" s="62">
        <f t="shared" si="8"/>
        <v>8.8192044895095245E-2</v>
      </c>
      <c r="CQ4" s="69">
        <f t="shared" si="9"/>
        <v>-4.4169335624923024E-3</v>
      </c>
      <c r="CR4" s="69">
        <f t="shared" si="10"/>
        <v>-4.4135040379238051E-3</v>
      </c>
      <c r="CS4" s="62">
        <f t="shared" si="11"/>
        <v>-0.5463917980755304</v>
      </c>
    </row>
    <row r="5" spans="1:97">
      <c r="A5" s="94" t="s">
        <v>169</v>
      </c>
      <c r="B5" s="76">
        <v>6433.1679425510929</v>
      </c>
      <c r="C5" s="76"/>
      <c r="D5" s="76">
        <v>955.23173265499304</v>
      </c>
      <c r="E5" s="76">
        <v>161.75913320910021</v>
      </c>
      <c r="F5" s="76">
        <v>136.04148358131897</v>
      </c>
      <c r="G5" s="76">
        <v>110.42105588048433</v>
      </c>
      <c r="H5" s="76">
        <v>541.00952156535243</v>
      </c>
      <c r="I5" s="72">
        <v>21.098768358019065</v>
      </c>
      <c r="J5" s="72">
        <v>10.619498476853408</v>
      </c>
      <c r="K5" s="72">
        <v>61.342299819144422</v>
      </c>
      <c r="L5" s="72">
        <v>8.7512718073851232</v>
      </c>
      <c r="M5" s="74">
        <v>11.909263210121502</v>
      </c>
      <c r="N5" s="74">
        <v>8.7686109113992696</v>
      </c>
      <c r="O5" s="72">
        <v>9.8412657459718833</v>
      </c>
      <c r="P5" s="76"/>
      <c r="Q5" s="94" t="s">
        <v>169</v>
      </c>
      <c r="R5" s="94">
        <v>0</v>
      </c>
      <c r="S5" s="94">
        <v>1.997434773888596</v>
      </c>
      <c r="T5" s="94">
        <v>11.85670861643419</v>
      </c>
      <c r="U5" s="94">
        <v>23.200827729974787</v>
      </c>
      <c r="V5" s="94">
        <v>23.200827729974787</v>
      </c>
      <c r="W5" s="94">
        <v>31.737875613422567</v>
      </c>
      <c r="X5" s="94">
        <v>0</v>
      </c>
      <c r="Y5" s="94">
        <v>9.1340454375811273</v>
      </c>
      <c r="Z5" s="94">
        <v>8.7299103994652878</v>
      </c>
      <c r="AA5" s="94">
        <v>4.111076961514349E-2</v>
      </c>
      <c r="AB5" s="94">
        <v>6404.7815858824824</v>
      </c>
      <c r="AC5" s="94">
        <v>83.782831175973342</v>
      </c>
      <c r="AD5" s="94">
        <v>2.8318555411731197</v>
      </c>
      <c r="AE5" s="94">
        <v>21.375664314923718</v>
      </c>
      <c r="AF5" s="94">
        <v>0</v>
      </c>
      <c r="AG5" s="94">
        <v>0</v>
      </c>
      <c r="AH5" s="94">
        <v>66.679538211292979</v>
      </c>
      <c r="AI5" s="94">
        <v>66.679538211292979</v>
      </c>
      <c r="AJ5" s="94">
        <v>7.6081332397015053</v>
      </c>
      <c r="AK5" s="94">
        <v>23.242503171933834</v>
      </c>
      <c r="AL5" s="94">
        <v>1.6780174854225856E-3</v>
      </c>
      <c r="AM5" s="94">
        <v>55.929090689198851</v>
      </c>
      <c r="AN5" s="94">
        <v>6.4368505298720759E-3</v>
      </c>
      <c r="AO5" s="94">
        <v>9.7712982207176236</v>
      </c>
      <c r="AP5" s="94">
        <v>2.9298270720500263</v>
      </c>
      <c r="AQ5" s="94">
        <v>543.45121908221574</v>
      </c>
      <c r="AR5" s="94">
        <v>855.91474111410275</v>
      </c>
      <c r="AS5" s="94">
        <v>87.493470654041786</v>
      </c>
      <c r="AT5" s="94">
        <v>951.01634500784587</v>
      </c>
      <c r="AU5" s="94">
        <v>7.0138800807526604E-6</v>
      </c>
      <c r="AV5" s="94">
        <v>34.081327178722063</v>
      </c>
      <c r="AW5" s="94">
        <v>0</v>
      </c>
      <c r="AX5" s="94">
        <v>142.65369598749186</v>
      </c>
      <c r="AY5" s="94">
        <v>5.7901944899529857E-2</v>
      </c>
      <c r="AZ5" s="94">
        <v>2.8286995541152032E-5</v>
      </c>
      <c r="BA5" s="94">
        <v>46.67349254723127</v>
      </c>
      <c r="BB5" s="94">
        <v>6.4865956957004367E-2</v>
      </c>
      <c r="BC5" s="94">
        <v>0</v>
      </c>
      <c r="BD5" s="94">
        <v>1.3203108473663034</v>
      </c>
      <c r="BE5" s="94">
        <v>161.05554851852929</v>
      </c>
      <c r="BF5" s="94">
        <v>135.45137397704107</v>
      </c>
      <c r="BG5" s="94">
        <v>25.604174541488234</v>
      </c>
      <c r="BH5" s="94">
        <v>0</v>
      </c>
      <c r="BI5" s="94">
        <v>0</v>
      </c>
      <c r="BJ5" s="94">
        <v>43.116440315260938</v>
      </c>
      <c r="BK5" s="94">
        <v>0</v>
      </c>
      <c r="BL5" s="94">
        <v>6.4024539446827236</v>
      </c>
      <c r="BM5" s="94">
        <v>2.9059900655654567</v>
      </c>
      <c r="BN5" s="94">
        <v>2.5605902511615611E-4</v>
      </c>
      <c r="BO5" s="94">
        <v>25.623338091039862</v>
      </c>
      <c r="BP5" s="94">
        <v>0.42228202207391896</v>
      </c>
      <c r="BQ5" s="94">
        <v>1.6905686320033952E-4</v>
      </c>
      <c r="BR5" s="94">
        <v>9.2861263092202755</v>
      </c>
      <c r="BS5" s="94">
        <v>5.5193383389275555E-7</v>
      </c>
      <c r="BT5" s="94">
        <v>109.93383053493692</v>
      </c>
      <c r="BU5" s="94">
        <v>59.713708522523518</v>
      </c>
      <c r="BV5" s="94">
        <v>0</v>
      </c>
      <c r="BW5" s="94">
        <v>0</v>
      </c>
      <c r="BX5" s="94">
        <v>8.4655059924502254</v>
      </c>
      <c r="BY5" s="94">
        <v>0</v>
      </c>
      <c r="BZ5" s="94">
        <v>2.0915744462559798</v>
      </c>
      <c r="CA5" s="94">
        <v>538.62218406422028</v>
      </c>
      <c r="CB5" s="94">
        <v>9.1035392974712845</v>
      </c>
      <c r="CD5" s="94"/>
      <c r="CE5" s="29">
        <f t="shared" si="0"/>
        <v>8.0000026073565947E-3</v>
      </c>
      <c r="CF5" s="69">
        <f t="shared" si="1"/>
        <v>-4.4125004853135799E-3</v>
      </c>
      <c r="CG5" s="69"/>
      <c r="CH5" s="69">
        <f t="shared" si="2"/>
        <v>-4.4129476681337024E-3</v>
      </c>
      <c r="CI5" s="69">
        <f t="shared" si="3"/>
        <v>-4.349582472486558E-3</v>
      </c>
      <c r="CJ5" s="69">
        <f t="shared" si="4"/>
        <v>-4.3377180896822555E-3</v>
      </c>
      <c r="CK5" s="69">
        <f t="shared" si="5"/>
        <v>-4.4124315028717881E-3</v>
      </c>
      <c r="CL5" s="69">
        <f t="shared" si="6"/>
        <v>-4.4127458130952093E-3</v>
      </c>
      <c r="CM5" s="69"/>
      <c r="CN5" s="62">
        <f t="shared" si="7"/>
        <v>8.7007471318883423E-2</v>
      </c>
      <c r="CO5" s="69"/>
      <c r="CP5" s="62">
        <f t="shared" si="8"/>
        <v>0.11655750567268505</v>
      </c>
      <c r="CQ5" s="69">
        <f t="shared" si="9"/>
        <v>-4.4129173031162983E-3</v>
      </c>
      <c r="CR5" s="69">
        <f t="shared" si="10"/>
        <v>-4.4135282458103858E-3</v>
      </c>
      <c r="CS5" s="62">
        <f t="shared" si="11"/>
        <v>-0.70229164137253075</v>
      </c>
    </row>
    <row r="6" spans="1:97">
      <c r="A6" s="94" t="s">
        <v>170</v>
      </c>
      <c r="B6" s="76">
        <v>51623.587416288436</v>
      </c>
      <c r="C6" s="76"/>
      <c r="D6" s="76">
        <v>12004.308438763961</v>
      </c>
      <c r="E6" s="76">
        <v>811.85227770612062</v>
      </c>
      <c r="F6" s="76">
        <v>683.17247240918982</v>
      </c>
      <c r="G6" s="76">
        <v>1646.2449158239835</v>
      </c>
      <c r="H6" s="76">
        <v>4378.9696892430238</v>
      </c>
      <c r="I6" s="72">
        <v>158.20072538332298</v>
      </c>
      <c r="J6" s="72">
        <v>75.098078661037889</v>
      </c>
      <c r="K6" s="72">
        <v>458.65512026148269</v>
      </c>
      <c r="L6" s="72">
        <v>65.641987582007786</v>
      </c>
      <c r="M6" s="74">
        <v>89.24031671439883</v>
      </c>
      <c r="N6" s="74">
        <v>64.313524757505462</v>
      </c>
      <c r="O6" s="72">
        <v>56.541324056218272</v>
      </c>
      <c r="P6" s="76"/>
      <c r="Q6" s="94" t="s">
        <v>170</v>
      </c>
      <c r="R6" s="94">
        <v>0</v>
      </c>
      <c r="S6" s="94">
        <v>15.787115626840915</v>
      </c>
      <c r="T6" s="94">
        <v>88.841988417125307</v>
      </c>
      <c r="U6" s="94">
        <v>187.91483883437522</v>
      </c>
      <c r="V6" s="94">
        <v>187.91483883437522</v>
      </c>
      <c r="W6" s="94">
        <v>254.32254463600921</v>
      </c>
      <c r="X6" s="94">
        <v>0</v>
      </c>
      <c r="Y6" s="94">
        <v>73.824564599308601</v>
      </c>
      <c r="Z6" s="94">
        <v>64.026812270725941</v>
      </c>
      <c r="AA6" s="94">
        <v>2.1927400993639021</v>
      </c>
      <c r="AB6" s="94">
        <v>51393.35522983288</v>
      </c>
      <c r="AC6" s="94">
        <v>666.43941172818552</v>
      </c>
      <c r="AD6" s="94">
        <v>22.908182606993641</v>
      </c>
      <c r="AE6" s="94">
        <v>171.47423142009984</v>
      </c>
      <c r="AF6" s="94">
        <v>0</v>
      </c>
      <c r="AG6" s="94">
        <v>0</v>
      </c>
      <c r="AH6" s="94">
        <v>529.43786609379413</v>
      </c>
      <c r="AI6" s="94">
        <v>529.43786609379413</v>
      </c>
      <c r="AJ6" s="94">
        <v>95.605174663308972</v>
      </c>
      <c r="AK6" s="94">
        <v>187.62792400895032</v>
      </c>
      <c r="AL6" s="94">
        <v>8.9501093577376706E-2</v>
      </c>
      <c r="AM6" s="94">
        <v>444.77247645837934</v>
      </c>
      <c r="AN6" s="94">
        <v>0.44212400961519172</v>
      </c>
      <c r="AO6" s="94">
        <v>77.229165144824236</v>
      </c>
      <c r="AP6" s="94">
        <v>23.223446081571122</v>
      </c>
      <c r="AQ6" s="94">
        <v>4398.1403443002255</v>
      </c>
      <c r="AR6" s="94">
        <v>10755.613729308563</v>
      </c>
      <c r="AS6" s="94">
        <v>1099.4672197589023</v>
      </c>
      <c r="AT6" s="94">
        <v>11950.686123730777</v>
      </c>
      <c r="AU6" s="94">
        <v>4.8175472972577707E-4</v>
      </c>
      <c r="AV6" s="94">
        <v>272.4131059477848</v>
      </c>
      <c r="AW6" s="94">
        <v>0</v>
      </c>
      <c r="AX6" s="94">
        <v>1186.0018789798144</v>
      </c>
      <c r="AY6" s="94">
        <v>0.29135147188280242</v>
      </c>
      <c r="AZ6" s="94">
        <v>2.0384713331558623E-3</v>
      </c>
      <c r="BA6" s="94">
        <v>236.84634461306112</v>
      </c>
      <c r="BB6" s="94">
        <v>0.32120027348335783</v>
      </c>
      <c r="BC6" s="94">
        <v>0</v>
      </c>
      <c r="BD6" s="94">
        <v>6.4752573337301644</v>
      </c>
      <c r="BE6" s="94">
        <v>808.28078842913658</v>
      </c>
      <c r="BF6" s="94">
        <v>680.17473351398689</v>
      </c>
      <c r="BG6" s="94">
        <v>128.1060549151496</v>
      </c>
      <c r="BH6" s="94">
        <v>0</v>
      </c>
      <c r="BI6" s="94">
        <v>0</v>
      </c>
      <c r="BJ6" s="94">
        <v>213.35391461410839</v>
      </c>
      <c r="BK6" s="94">
        <v>0</v>
      </c>
      <c r="BL6" s="94">
        <v>32.594271757469549</v>
      </c>
      <c r="BM6" s="94">
        <v>14.251208935222692</v>
      </c>
      <c r="BN6" s="94">
        <v>1.6480250784459614E-2</v>
      </c>
      <c r="BO6" s="94">
        <v>130.44332206275453</v>
      </c>
      <c r="BP6" s="94">
        <v>3.3375779769028449</v>
      </c>
      <c r="BQ6" s="94">
        <v>8.8019137494777834E-3</v>
      </c>
      <c r="BR6" s="94">
        <v>45.5705020413697</v>
      </c>
      <c r="BS6" s="94">
        <v>3.9775037272651096E-5</v>
      </c>
      <c r="BT6" s="94">
        <v>1638.8924385393505</v>
      </c>
      <c r="BU6" s="94">
        <v>480.74059482796719</v>
      </c>
      <c r="BV6" s="94">
        <v>0</v>
      </c>
      <c r="BW6" s="94">
        <v>0</v>
      </c>
      <c r="BX6" s="94">
        <v>71.543220216552371</v>
      </c>
      <c r="BY6" s="94">
        <v>0</v>
      </c>
      <c r="BZ6" s="94">
        <v>20.373882973893881</v>
      </c>
      <c r="CA6" s="94">
        <v>4359.4464814387347</v>
      </c>
      <c r="CB6" s="94">
        <v>77.824297522777414</v>
      </c>
      <c r="CD6" s="94"/>
      <c r="CE6" s="29">
        <f t="shared" si="0"/>
        <v>7.9999736980342403E-3</v>
      </c>
      <c r="CF6" s="69">
        <f t="shared" si="1"/>
        <v>-4.4598254011094258E-3</v>
      </c>
      <c r="CG6" s="69"/>
      <c r="CH6" s="69">
        <f t="shared" si="2"/>
        <v>-4.4669224642736385E-3</v>
      </c>
      <c r="CI6" s="69">
        <f t="shared" si="3"/>
        <v>-4.3991861266624039E-3</v>
      </c>
      <c r="CJ6" s="69">
        <f t="shared" si="4"/>
        <v>-4.3879679235778943E-3</v>
      </c>
      <c r="CK6" s="69">
        <f t="shared" si="5"/>
        <v>-4.4662110807206423E-3</v>
      </c>
      <c r="CL6" s="69">
        <f t="shared" si="6"/>
        <v>-4.4584021333255652E-3</v>
      </c>
      <c r="CM6" s="69"/>
      <c r="CN6" s="62">
        <f t="shared" si="7"/>
        <v>0.15432673201589392</v>
      </c>
      <c r="CO6" s="69"/>
      <c r="CP6" s="62">
        <f t="shared" si="8"/>
        <v>0.17652082134686078</v>
      </c>
      <c r="CQ6" s="69">
        <f t="shared" si="9"/>
        <v>-4.4635464321391479E-3</v>
      </c>
      <c r="CR6" s="69">
        <f t="shared" si="10"/>
        <v>-4.4580434342632036E-3</v>
      </c>
      <c r="CS6" s="62">
        <f t="shared" si="11"/>
        <v>-0.5892659666321155</v>
      </c>
    </row>
    <row r="7" spans="1:97">
      <c r="A7" s="94" t="s">
        <v>171</v>
      </c>
      <c r="B7" s="76">
        <v>12622.126786502782</v>
      </c>
      <c r="C7" s="76"/>
      <c r="D7" s="76">
        <v>3091.6101637119968</v>
      </c>
      <c r="E7" s="76">
        <v>228.52369159849562</v>
      </c>
      <c r="F7" s="76">
        <v>199.34382493557965</v>
      </c>
      <c r="G7" s="76">
        <v>417.86349489644567</v>
      </c>
      <c r="H7" s="76">
        <v>1336.4326112595802</v>
      </c>
      <c r="I7" s="72">
        <v>50.347453784044014</v>
      </c>
      <c r="J7" s="72">
        <v>22.581769365897244</v>
      </c>
      <c r="K7" s="72">
        <v>145.66395811467189</v>
      </c>
      <c r="L7" s="72">
        <v>21.014236327345813</v>
      </c>
      <c r="M7" s="74">
        <v>28.548724579929637</v>
      </c>
      <c r="N7" s="74">
        <v>20.259157716730915</v>
      </c>
      <c r="O7" s="72">
        <v>14.302051509584219</v>
      </c>
      <c r="P7" s="76"/>
      <c r="Q7" s="94" t="s">
        <v>171</v>
      </c>
      <c r="R7" s="94">
        <v>0</v>
      </c>
      <c r="S7" s="94">
        <v>4.8409007214330932</v>
      </c>
      <c r="T7" s="94">
        <v>28.422021518321557</v>
      </c>
      <c r="U7" s="94">
        <v>57.215305840859898</v>
      </c>
      <c r="V7" s="94">
        <v>57.215305840859898</v>
      </c>
      <c r="W7" s="94">
        <v>77.673545790219663</v>
      </c>
      <c r="X7" s="94">
        <v>0</v>
      </c>
      <c r="Y7" s="94">
        <v>22.543580940386875</v>
      </c>
      <c r="Z7" s="94">
        <v>20.169273498614345</v>
      </c>
      <c r="AA7" s="94">
        <v>0.57848292770276488</v>
      </c>
      <c r="AB7" s="94">
        <v>12566.12376271653</v>
      </c>
      <c r="AC7" s="94">
        <v>204.10453407913488</v>
      </c>
      <c r="AD7" s="94">
        <v>6.9980216895927692</v>
      </c>
      <c r="AE7" s="94">
        <v>52.433535220768611</v>
      </c>
      <c r="AF7" s="94">
        <v>0</v>
      </c>
      <c r="AG7" s="94">
        <v>0</v>
      </c>
      <c r="AH7" s="94">
        <v>162.12787091147024</v>
      </c>
      <c r="AI7" s="94">
        <v>162.12787091147024</v>
      </c>
      <c r="AJ7" s="94">
        <v>24.623081354456261</v>
      </c>
      <c r="AK7" s="94">
        <v>57.329031893500215</v>
      </c>
      <c r="AL7" s="94">
        <v>2.3611944954020969E-2</v>
      </c>
      <c r="AM7" s="94">
        <v>136.14597108418096</v>
      </c>
      <c r="AN7" s="94">
        <v>0.1005905404076467</v>
      </c>
      <c r="AO7" s="94">
        <v>23.681303091023455</v>
      </c>
      <c r="AP7" s="94">
        <v>7.1151595855711109</v>
      </c>
      <c r="AQ7" s="94">
        <v>1342.34151882681</v>
      </c>
      <c r="AR7" s="94">
        <v>2770.0973283720077</v>
      </c>
      <c r="AS7" s="94">
        <v>283.16556209468609</v>
      </c>
      <c r="AT7" s="94">
        <v>3077.8859718211488</v>
      </c>
      <c r="AU7" s="94">
        <v>1.0960616493833417E-4</v>
      </c>
      <c r="AV7" s="94">
        <v>83.339021543102547</v>
      </c>
      <c r="AW7" s="94">
        <v>0</v>
      </c>
      <c r="AX7" s="94">
        <v>360.4444731631109</v>
      </c>
      <c r="AY7" s="94">
        <v>8.489842690961602E-2</v>
      </c>
      <c r="AZ7" s="94">
        <v>4.0899719124875308E-4</v>
      </c>
      <c r="BA7" s="94">
        <v>68.765601366975844</v>
      </c>
      <c r="BB7" s="94">
        <v>9.3992978320849643E-2</v>
      </c>
      <c r="BC7" s="94">
        <v>0</v>
      </c>
      <c r="BD7" s="94">
        <v>1.9000974851766748</v>
      </c>
      <c r="BE7" s="94">
        <v>227.52449306241422</v>
      </c>
      <c r="BF7" s="94">
        <v>198.47404812064391</v>
      </c>
      <c r="BG7" s="94">
        <v>29.050444941770419</v>
      </c>
      <c r="BH7" s="94">
        <v>0</v>
      </c>
      <c r="BI7" s="94">
        <v>0</v>
      </c>
      <c r="BJ7" s="94">
        <v>62.548406447306739</v>
      </c>
      <c r="BK7" s="94">
        <v>0</v>
      </c>
      <c r="BL7" s="94">
        <v>9.5007312618705146</v>
      </c>
      <c r="BM7" s="94">
        <v>4.1819334695789721</v>
      </c>
      <c r="BN7" s="94">
        <v>3.64541001685654E-3</v>
      </c>
      <c r="BO7" s="94">
        <v>38.02236678362187</v>
      </c>
      <c r="BP7" s="94">
        <v>1.0234225112235114</v>
      </c>
      <c r="BQ7" s="94">
        <v>2.3468448055600521E-3</v>
      </c>
      <c r="BR7" s="94">
        <v>13.36961066849649</v>
      </c>
      <c r="BS7" s="94">
        <v>7.9803726169656689E-6</v>
      </c>
      <c r="BT7" s="94">
        <v>416.00853009652519</v>
      </c>
      <c r="BU7" s="94">
        <v>146.80666822555057</v>
      </c>
      <c r="BV7" s="94">
        <v>0</v>
      </c>
      <c r="BW7" s="94">
        <v>0</v>
      </c>
      <c r="BX7" s="94">
        <v>21.657013878830373</v>
      </c>
      <c r="BY7" s="94">
        <v>0</v>
      </c>
      <c r="BZ7" s="94">
        <v>5.9818232387825825</v>
      </c>
      <c r="CA7" s="94">
        <v>1330.5031736767016</v>
      </c>
      <c r="CB7" s="94">
        <v>23.535381800276408</v>
      </c>
      <c r="CD7" s="94"/>
      <c r="CE7" s="29">
        <f t="shared" si="0"/>
        <v>7.9999979141160554E-3</v>
      </c>
      <c r="CF7" s="69">
        <f t="shared" si="1"/>
        <v>-4.4368928258697038E-3</v>
      </c>
      <c r="CG7" s="69"/>
      <c r="CH7" s="69">
        <f t="shared" si="2"/>
        <v>-4.4391728465434455E-3</v>
      </c>
      <c r="CI7" s="69">
        <f t="shared" si="3"/>
        <v>-4.3724067692593321E-3</v>
      </c>
      <c r="CJ7" s="69">
        <f t="shared" si="4"/>
        <v>-4.3631991872174212E-3</v>
      </c>
      <c r="CK7" s="69">
        <f t="shared" si="5"/>
        <v>-4.4391645180208326E-3</v>
      </c>
      <c r="CL7" s="69">
        <f t="shared" si="6"/>
        <v>-4.4367651110295055E-3</v>
      </c>
      <c r="CM7" s="69"/>
      <c r="CN7" s="62">
        <f t="shared" si="7"/>
        <v>0.11302667461389022</v>
      </c>
      <c r="CO7" s="69"/>
      <c r="CP7" s="62">
        <f t="shared" si="8"/>
        <v>0.12691713951113179</v>
      </c>
      <c r="CQ7" s="69">
        <f t="shared" si="9"/>
        <v>-4.4381338736636418E-3</v>
      </c>
      <c r="CR7" s="69">
        <f t="shared" si="10"/>
        <v>-4.4367203895322544E-3</v>
      </c>
      <c r="CS7" s="62">
        <f t="shared" si="11"/>
        <v>-0.50250776395239272</v>
      </c>
    </row>
    <row r="8" spans="1:97">
      <c r="A8" s="94" t="s">
        <v>172</v>
      </c>
      <c r="B8" s="76">
        <v>1989.5634007226099</v>
      </c>
      <c r="C8" s="76"/>
      <c r="D8" s="76">
        <v>338.37430781754313</v>
      </c>
      <c r="E8" s="76">
        <v>35.596982990372567</v>
      </c>
      <c r="F8" s="76">
        <v>29.66114393572208</v>
      </c>
      <c r="G8" s="76">
        <v>48.507566035652019</v>
      </c>
      <c r="H8" s="76">
        <v>152.77815835488647</v>
      </c>
      <c r="I8" s="72">
        <v>5.535281974677642</v>
      </c>
      <c r="J8" s="72">
        <v>2.7605018609625969</v>
      </c>
      <c r="K8" s="72">
        <v>16.079351638586967</v>
      </c>
      <c r="L8" s="72">
        <v>2.2891774493766177</v>
      </c>
      <c r="M8" s="74">
        <v>3.1141303978496055</v>
      </c>
      <c r="N8" s="74">
        <v>2.2775709512325708</v>
      </c>
      <c r="O8" s="72">
        <v>2.3896836239707873</v>
      </c>
      <c r="P8" s="76"/>
      <c r="Q8" s="94" t="s">
        <v>172</v>
      </c>
      <c r="R8" s="94">
        <v>0</v>
      </c>
      <c r="S8" s="94">
        <v>0.55169027981363195</v>
      </c>
      <c r="T8" s="94">
        <v>3.1004540022829024</v>
      </c>
      <c r="U8" s="94">
        <v>6.5472693132152973</v>
      </c>
      <c r="V8" s="94">
        <v>6.5472693132152973</v>
      </c>
      <c r="W8" s="94">
        <v>8.8725234749913167</v>
      </c>
      <c r="X8" s="94">
        <v>0</v>
      </c>
      <c r="Y8" s="94">
        <v>2.5765127010135971</v>
      </c>
      <c r="Z8" s="94">
        <v>2.2675740121361807</v>
      </c>
      <c r="AA8" s="94">
        <v>7.3754283446800614E-2</v>
      </c>
      <c r="AB8" s="94">
        <v>1980.83077035004</v>
      </c>
      <c r="AC8" s="94">
        <v>23.28011795404948</v>
      </c>
      <c r="AD8" s="94">
        <v>0.79973126713040954</v>
      </c>
      <c r="AE8" s="94">
        <v>5.9870167194930497</v>
      </c>
      <c r="AF8" s="94">
        <v>0</v>
      </c>
      <c r="AG8" s="94">
        <v>0</v>
      </c>
      <c r="AH8" s="94">
        <v>18.491126288315616</v>
      </c>
      <c r="AI8" s="94">
        <v>18.491126288315616</v>
      </c>
      <c r="AJ8" s="94">
        <v>2.6951077213798786</v>
      </c>
      <c r="AK8" s="94">
        <v>6.5502222831296821</v>
      </c>
      <c r="AL8" s="94">
        <v>3.0104032686814751E-3</v>
      </c>
      <c r="AM8" s="94">
        <v>15.531546602517793</v>
      </c>
      <c r="AN8" s="94">
        <v>1.3768815300302795E-2</v>
      </c>
      <c r="AO8" s="94">
        <v>2.6988248702650535</v>
      </c>
      <c r="AP8" s="94">
        <v>0.81127040484025947</v>
      </c>
      <c r="AQ8" s="94">
        <v>153.45894222236919</v>
      </c>
      <c r="AR8" s="94">
        <v>303.1998953633489</v>
      </c>
      <c r="AS8" s="94">
        <v>30.993774728638613</v>
      </c>
      <c r="AT8" s="94">
        <v>336.88877781336737</v>
      </c>
      <c r="AU8" s="94">
        <v>1.5002941971373436E-5</v>
      </c>
      <c r="AV8" s="94">
        <v>9.5121825249094645</v>
      </c>
      <c r="AW8" s="94">
        <v>0</v>
      </c>
      <c r="AX8" s="94">
        <v>41.335537260503628</v>
      </c>
      <c r="AY8" s="94">
        <v>1.2642142451649869E-2</v>
      </c>
      <c r="AZ8" s="94">
        <v>6.4686862094280684E-5</v>
      </c>
      <c r="BA8" s="94">
        <v>10.251334766337632</v>
      </c>
      <c r="BB8" s="94">
        <v>1.400087898278741E-2</v>
      </c>
      <c r="BC8" s="94">
        <v>0</v>
      </c>
      <c r="BD8" s="94">
        <v>0.283035704955439</v>
      </c>
      <c r="BE8" s="94">
        <v>35.442899468498638</v>
      </c>
      <c r="BF8" s="94">
        <v>29.533115477361218</v>
      </c>
      <c r="BG8" s="94">
        <v>5.9097839911374175</v>
      </c>
      <c r="BH8" s="94">
        <v>0</v>
      </c>
      <c r="BI8" s="94">
        <v>0</v>
      </c>
      <c r="BJ8" s="94">
        <v>9.3032182520654558</v>
      </c>
      <c r="BK8" s="94">
        <v>0</v>
      </c>
      <c r="BL8" s="94">
        <v>1.4101268671770362</v>
      </c>
      <c r="BM8" s="94">
        <v>0.62293429013927704</v>
      </c>
      <c r="BN8" s="94">
        <v>5.2923521842843557E-4</v>
      </c>
      <c r="BO8" s="94">
        <v>5.643393321097685</v>
      </c>
      <c r="BP8" s="94">
        <v>0.11663392510378827</v>
      </c>
      <c r="BQ8" s="94">
        <v>2.9003085253834638E-4</v>
      </c>
      <c r="BR8" s="94">
        <v>1.9915440389777177</v>
      </c>
      <c r="BS8" s="94">
        <v>1.2622434791029404E-6</v>
      </c>
      <c r="BT8" s="94">
        <v>48.294560552919179</v>
      </c>
      <c r="BU8" s="94">
        <v>16.77471566661016</v>
      </c>
      <c r="BV8" s="94">
        <v>0</v>
      </c>
      <c r="BW8" s="94">
        <v>0</v>
      </c>
      <c r="BX8" s="94">
        <v>2.4896282464626291</v>
      </c>
      <c r="BY8" s="94">
        <v>0</v>
      </c>
      <c r="BZ8" s="94">
        <v>0.70096542053936106</v>
      </c>
      <c r="CA8" s="94">
        <v>152.10757640393084</v>
      </c>
      <c r="CB8" s="94">
        <v>2.7082533104162856</v>
      </c>
      <c r="CD8" s="94"/>
      <c r="CE8" s="29">
        <f t="shared" si="0"/>
        <v>7.9999925758077288E-3</v>
      </c>
      <c r="CF8" s="69">
        <f t="shared" si="1"/>
        <v>-4.3892194485474732E-3</v>
      </c>
      <c r="CG8" s="69"/>
      <c r="CH8" s="69">
        <f t="shared" si="2"/>
        <v>-4.3901973934048766E-3</v>
      </c>
      <c r="CI8" s="69">
        <f t="shared" si="3"/>
        <v>-4.3285556507865232E-3</v>
      </c>
      <c r="CJ8" s="69">
        <f t="shared" si="4"/>
        <v>-4.3163695452309555E-3</v>
      </c>
      <c r="CK8" s="69">
        <f t="shared" si="5"/>
        <v>-4.3911805959566163E-3</v>
      </c>
      <c r="CL8" s="69">
        <f t="shared" si="6"/>
        <v>-4.3892527451335674E-3</v>
      </c>
      <c r="CM8" s="69"/>
      <c r="CN8" s="62">
        <f t="shared" si="7"/>
        <v>0.1499920335059351</v>
      </c>
      <c r="CO8" s="69"/>
      <c r="CP8" s="62">
        <f t="shared" si="8"/>
        <v>0.17894961397596756</v>
      </c>
      <c r="CQ8" s="69">
        <f t="shared" si="9"/>
        <v>-4.3917221886877718E-3</v>
      </c>
      <c r="CR8" s="69">
        <f t="shared" si="10"/>
        <v>-4.3892986477457397E-3</v>
      </c>
      <c r="CS8" s="62">
        <f t="shared" si="11"/>
        <v>-0.66051137619120381</v>
      </c>
    </row>
    <row r="9" spans="1:97">
      <c r="A9" s="94" t="s">
        <v>173</v>
      </c>
      <c r="B9" s="76">
        <v>1107.0069052861652</v>
      </c>
      <c r="C9" s="76"/>
      <c r="D9" s="76">
        <v>243.49034513287845</v>
      </c>
      <c r="E9" s="76">
        <v>33.958395296327922</v>
      </c>
      <c r="F9" s="76">
        <v>29.543920316823232</v>
      </c>
      <c r="G9" s="76">
        <v>24.40080992768743</v>
      </c>
      <c r="H9" s="76">
        <v>137.61669242432606</v>
      </c>
      <c r="I9" s="72">
        <v>5.6331520902286307</v>
      </c>
      <c r="J9" s="72">
        <v>2.5964790796076183</v>
      </c>
      <c r="K9" s="72">
        <v>16.322391205370163</v>
      </c>
      <c r="L9" s="72">
        <v>2.35396463435645</v>
      </c>
      <c r="M9" s="74">
        <v>3.1998135916116222</v>
      </c>
      <c r="N9" s="74">
        <v>2.2978735590543797</v>
      </c>
      <c r="O9" s="72">
        <v>1.8926573624955569</v>
      </c>
      <c r="P9" s="76"/>
      <c r="Q9" s="94" t="s">
        <v>173</v>
      </c>
      <c r="R9" s="94">
        <v>0</v>
      </c>
      <c r="S9" s="94">
        <v>0.51006967768481704</v>
      </c>
      <c r="T9" s="94">
        <v>3.1857643971615617</v>
      </c>
      <c r="U9" s="94">
        <v>5.9056152153501129</v>
      </c>
      <c r="V9" s="94">
        <v>5.9056152153501129</v>
      </c>
      <c r="W9" s="94">
        <v>8.0901032743596915</v>
      </c>
      <c r="X9" s="94">
        <v>0</v>
      </c>
      <c r="Y9" s="94">
        <v>2.3237982600966709</v>
      </c>
      <c r="Z9" s="94">
        <v>2.2877874554229187</v>
      </c>
      <c r="AA9" s="94">
        <v>8.2189736131660059E-5</v>
      </c>
      <c r="AB9" s="94">
        <v>1102.1480535943608</v>
      </c>
      <c r="AC9" s="94">
        <v>21.372577105266277</v>
      </c>
      <c r="AD9" s="94">
        <v>0.72021634990261119</v>
      </c>
      <c r="AE9" s="94">
        <v>5.445128887101311</v>
      </c>
      <c r="AF9" s="94">
        <v>0</v>
      </c>
      <c r="AG9" s="94">
        <v>0</v>
      </c>
      <c r="AH9" s="94">
        <v>17.0172950846564</v>
      </c>
      <c r="AI9" s="94">
        <v>17.0172950846564</v>
      </c>
      <c r="AJ9" s="94">
        <v>1.9393731481450875</v>
      </c>
      <c r="AK9" s="94">
        <v>5.913599040177032</v>
      </c>
      <c r="AL9" s="94">
        <v>3.3547350500537376E-6</v>
      </c>
      <c r="AM9" s="94">
        <v>14.270523312853276</v>
      </c>
      <c r="AN9" s="94">
        <v>6.8425441311750133E-6</v>
      </c>
      <c r="AO9" s="94">
        <v>2.4952162552709738</v>
      </c>
      <c r="AP9" s="94">
        <v>0.74788586290795234</v>
      </c>
      <c r="AQ9" s="94">
        <v>138.2429039280853</v>
      </c>
      <c r="AR9" s="94">
        <v>218.17935968958921</v>
      </c>
      <c r="AS9" s="94">
        <v>22.302778509344847</v>
      </c>
      <c r="AT9" s="94">
        <v>242.42151134707916</v>
      </c>
      <c r="AU9" s="94">
        <v>7.4558868579617294E-9</v>
      </c>
      <c r="AV9" s="94">
        <v>8.6875170452002664</v>
      </c>
      <c r="AW9" s="94">
        <v>0</v>
      </c>
      <c r="AX9" s="94">
        <v>36.112238668628805</v>
      </c>
      <c r="AY9" s="94">
        <v>1.2574015002452647E-2</v>
      </c>
      <c r="AZ9" s="94">
        <v>2.9125653312168984E-8</v>
      </c>
      <c r="BA9" s="94">
        <v>10.130276404482002</v>
      </c>
      <c r="BB9" s="94">
        <v>1.410520886037578E-2</v>
      </c>
      <c r="BC9" s="94">
        <v>0</v>
      </c>
      <c r="BD9" s="94">
        <v>0.28732375204616484</v>
      </c>
      <c r="BE9" s="94">
        <v>33.811555758675389</v>
      </c>
      <c r="BF9" s="94">
        <v>29.416458727750051</v>
      </c>
      <c r="BG9" s="94">
        <v>4.3950970309253332</v>
      </c>
      <c r="BH9" s="94">
        <v>0</v>
      </c>
      <c r="BI9" s="94">
        <v>0</v>
      </c>
      <c r="BJ9" s="94">
        <v>9.3742671009772049</v>
      </c>
      <c r="BK9" s="94">
        <v>0</v>
      </c>
      <c r="BL9" s="94">
        <v>1.3883673120697539</v>
      </c>
      <c r="BM9" s="94">
        <v>0.63239873895622134</v>
      </c>
      <c r="BN9" s="94">
        <v>3.1124950258216318E-7</v>
      </c>
      <c r="BO9" s="94">
        <v>5.5564118674801746</v>
      </c>
      <c r="BP9" s="94">
        <v>0.1078347061911297</v>
      </c>
      <c r="BQ9" s="94">
        <v>2.5566463290288092E-7</v>
      </c>
      <c r="BR9" s="94">
        <v>2.0207337312675997</v>
      </c>
      <c r="BS9" s="94">
        <v>5.6832058510667629E-10</v>
      </c>
      <c r="BT9" s="94">
        <v>24.293703339451163</v>
      </c>
      <c r="BU9" s="94">
        <v>15.20548108832023</v>
      </c>
      <c r="BV9" s="94">
        <v>0</v>
      </c>
      <c r="BW9" s="94">
        <v>0</v>
      </c>
      <c r="BX9" s="94">
        <v>2.1376222785791219</v>
      </c>
      <c r="BY9" s="94">
        <v>0</v>
      </c>
      <c r="BZ9" s="94">
        <v>0.51525549038839968</v>
      </c>
      <c r="CA9" s="94">
        <v>137.01267161604295</v>
      </c>
      <c r="CB9" s="94">
        <v>2.2931291962157663</v>
      </c>
      <c r="CD9" s="94"/>
      <c r="CE9" s="29">
        <f t="shared" si="0"/>
        <v>8.0000043616940113E-3</v>
      </c>
      <c r="CF9" s="69">
        <f t="shared" si="1"/>
        <v>-4.3891792080089555E-3</v>
      </c>
      <c r="CG9" s="69"/>
      <c r="CH9" s="69">
        <f t="shared" si="2"/>
        <v>-4.389635183341652E-3</v>
      </c>
      <c r="CI9" s="69">
        <f t="shared" si="3"/>
        <v>-4.3241011941577423E-3</v>
      </c>
      <c r="CJ9" s="69">
        <f t="shared" si="4"/>
        <v>-4.3143085855332809E-3</v>
      </c>
      <c r="CK9" s="69">
        <f t="shared" si="5"/>
        <v>-4.3894685690221138E-3</v>
      </c>
      <c r="CL9" s="69">
        <f t="shared" si="6"/>
        <v>-4.3891536531097388E-3</v>
      </c>
      <c r="CM9" s="69"/>
      <c r="CN9" s="62">
        <f t="shared" si="7"/>
        <v>4.2573656674618196E-2</v>
      </c>
      <c r="CO9" s="69"/>
      <c r="CP9" s="62">
        <f t="shared" si="8"/>
        <v>6.0005838173155295E-2</v>
      </c>
      <c r="CQ9" s="69">
        <f t="shared" si="9"/>
        <v>-4.3906290312944263E-3</v>
      </c>
      <c r="CR9" s="69">
        <f t="shared" si="10"/>
        <v>-4.3893205488693809E-3</v>
      </c>
      <c r="CS9" s="62">
        <f t="shared" si="11"/>
        <v>-0.60484878154499666</v>
      </c>
    </row>
    <row r="10" spans="1:97">
      <c r="A10" s="94" t="s">
        <v>174</v>
      </c>
      <c r="B10" s="76">
        <v>4.0610192999999999</v>
      </c>
      <c r="C10" s="76"/>
      <c r="D10" s="76">
        <v>7.8913747999999992E-2</v>
      </c>
      <c r="E10" s="76">
        <v>9.0064349999999987E-2</v>
      </c>
      <c r="F10" s="76">
        <v>7.6319990000000004E-2</v>
      </c>
      <c r="G10" s="76">
        <v>1.7118017999999995E-2</v>
      </c>
      <c r="H10" s="76">
        <v>0.17012474599999997</v>
      </c>
      <c r="I10" s="72">
        <v>6.422494909999998E-3</v>
      </c>
      <c r="J10" s="72">
        <v>3.7611199699999986E-3</v>
      </c>
      <c r="K10" s="72">
        <v>1.8799657650000003E-2</v>
      </c>
      <c r="L10" s="72">
        <v>2.6286960000000002E-3</v>
      </c>
      <c r="M10" s="74">
        <v>3.5860326949999992E-3</v>
      </c>
      <c r="N10" s="74">
        <v>2.7745641099999998E-3</v>
      </c>
      <c r="O10" s="72">
        <v>4.6092371900000005E-3</v>
      </c>
      <c r="P10" s="76"/>
      <c r="Q10" s="94" t="s">
        <v>174</v>
      </c>
      <c r="R10" s="94">
        <v>0</v>
      </c>
      <c r="S10" s="94">
        <v>6.3056642101666169E-4</v>
      </c>
      <c r="T10" s="94">
        <v>3.5703308996841918E-3</v>
      </c>
      <c r="U10" s="94">
        <v>7.3008048605962437E-3</v>
      </c>
      <c r="V10" s="94">
        <v>7.3008048605962437E-3</v>
      </c>
      <c r="W10" s="94">
        <v>1.0001447560310205E-2</v>
      </c>
      <c r="X10" s="94">
        <v>0</v>
      </c>
      <c r="Y10" s="94">
        <v>2.8726804077426381E-3</v>
      </c>
      <c r="Z10" s="94">
        <v>2.7622537515677617E-3</v>
      </c>
      <c r="AA10" s="94">
        <v>0</v>
      </c>
      <c r="AB10" s="94">
        <v>4.0431927776583629</v>
      </c>
      <c r="AC10" s="94">
        <v>2.6421780135914955E-2</v>
      </c>
      <c r="AD10" s="94">
        <v>8.9034581289373178E-4</v>
      </c>
      <c r="AE10" s="94">
        <v>6.7314679316787642E-3</v>
      </c>
      <c r="AF10" s="94">
        <v>0</v>
      </c>
      <c r="AG10" s="94">
        <v>0</v>
      </c>
      <c r="AH10" s="94">
        <v>2.1037704645469193E-2</v>
      </c>
      <c r="AI10" s="94">
        <v>2.1037704645469193E-2</v>
      </c>
      <c r="AJ10" s="94">
        <v>6.2854066149682761E-4</v>
      </c>
      <c r="AK10" s="94">
        <v>7.3104028219161329E-3</v>
      </c>
      <c r="AL10" s="94">
        <v>0</v>
      </c>
      <c r="AM10" s="94">
        <v>1.7641987750701322E-2</v>
      </c>
      <c r="AN10" s="94">
        <v>0</v>
      </c>
      <c r="AO10" s="94">
        <v>3.0847045339153522E-3</v>
      </c>
      <c r="AP10" s="94">
        <v>9.2460042851237655E-4</v>
      </c>
      <c r="AQ10" s="94">
        <v>0.17089905587063314</v>
      </c>
      <c r="AR10" s="94">
        <v>7.0710734414700438E-2</v>
      </c>
      <c r="AS10" s="94">
        <v>7.2283005120234514E-3</v>
      </c>
      <c r="AT10" s="94">
        <v>7.8567575588220709E-2</v>
      </c>
      <c r="AU10" s="94">
        <v>0</v>
      </c>
      <c r="AV10" s="94">
        <v>1.0739828309550978E-2</v>
      </c>
      <c r="AW10" s="94">
        <v>0</v>
      </c>
      <c r="AX10" s="94">
        <v>4.4640961100547223E-2</v>
      </c>
      <c r="AY10" s="94">
        <v>3.248193036701443E-5</v>
      </c>
      <c r="AZ10" s="94">
        <v>0</v>
      </c>
      <c r="BA10" s="94">
        <v>2.6169221272397614E-2</v>
      </c>
      <c r="BB10" s="94">
        <v>3.6437606441905486E-5</v>
      </c>
      <c r="BC10" s="94">
        <v>0</v>
      </c>
      <c r="BD10" s="94">
        <v>7.4224353356812562E-4</v>
      </c>
      <c r="BE10" s="94">
        <v>8.9674781957373675E-2</v>
      </c>
      <c r="BF10" s="94">
        <v>7.5990721925516883E-2</v>
      </c>
      <c r="BG10" s="94">
        <v>1.3684060031856789E-2</v>
      </c>
      <c r="BH10" s="94">
        <v>0</v>
      </c>
      <c r="BI10" s="94">
        <v>0</v>
      </c>
      <c r="BJ10" s="94">
        <v>2.4216429945380476E-2</v>
      </c>
      <c r="BK10" s="94">
        <v>0</v>
      </c>
      <c r="BL10" s="94">
        <v>3.5864964698490423E-3</v>
      </c>
      <c r="BM10" s="94">
        <v>1.6336797896790664E-3</v>
      </c>
      <c r="BN10" s="94">
        <v>0</v>
      </c>
      <c r="BO10" s="94">
        <v>1.4353564047024602E-2</v>
      </c>
      <c r="BP10" s="94">
        <v>1.3331026445102166E-4</v>
      </c>
      <c r="BQ10" s="94">
        <v>0</v>
      </c>
      <c r="BR10" s="94">
        <v>5.2201673308090429E-3</v>
      </c>
      <c r="BS10" s="94">
        <v>0</v>
      </c>
      <c r="BT10" s="94">
        <v>1.7042934351868669E-2</v>
      </c>
      <c r="BU10" s="94">
        <v>1.8797381340961344E-2</v>
      </c>
      <c r="BV10" s="94">
        <v>0</v>
      </c>
      <c r="BW10" s="94">
        <v>0</v>
      </c>
      <c r="BX10" s="94">
        <v>2.6424492025551556E-3</v>
      </c>
      <c r="BY10" s="94">
        <v>0</v>
      </c>
      <c r="BZ10" s="94">
        <v>6.3683544238495992E-4</v>
      </c>
      <c r="CA10" s="94">
        <v>0.16937795488241122</v>
      </c>
      <c r="CB10" s="94">
        <v>2.8345657693855126E-3</v>
      </c>
      <c r="CD10" s="94"/>
      <c r="CE10" s="29">
        <f t="shared" si="0"/>
        <v>8.0000007228307798E-3</v>
      </c>
      <c r="CF10" s="69">
        <f t="shared" si="1"/>
        <v>-4.3896669837636456E-3</v>
      </c>
      <c r="CG10" s="69"/>
      <c r="CH10" s="69">
        <f t="shared" si="2"/>
        <v>-4.3867186713686833E-3</v>
      </c>
      <c r="CI10" s="69">
        <f t="shared" si="3"/>
        <v>-4.3254411165606823E-3</v>
      </c>
      <c r="CJ10" s="69">
        <f t="shared" si="4"/>
        <v>-4.3143097173246698E-3</v>
      </c>
      <c r="CK10" s="69">
        <f t="shared" si="5"/>
        <v>-4.3862349093993537E-3</v>
      </c>
      <c r="CL10" s="69">
        <f t="shared" si="6"/>
        <v>-4.3896677887691957E-3</v>
      </c>
      <c r="CM10" s="69"/>
      <c r="CN10" s="62">
        <f t="shared" si="7"/>
        <v>0.11904722081304443</v>
      </c>
      <c r="CO10" s="69"/>
      <c r="CP10" s="62">
        <f t="shared" si="8"/>
        <v>0.17347328634248765</v>
      </c>
      <c r="CQ10" s="69">
        <f t="shared" si="9"/>
        <v>-4.3785979245812429E-3</v>
      </c>
      <c r="CR10" s="69">
        <f t="shared" si="10"/>
        <v>-4.436862131918109E-3</v>
      </c>
      <c r="CS10" s="62">
        <f t="shared" si="11"/>
        <v>-0.79940272318414229</v>
      </c>
    </row>
    <row r="11" spans="1:97">
      <c r="A11" s="94" t="s">
        <v>175</v>
      </c>
      <c r="B11" s="76">
        <v>40882.477015121214</v>
      </c>
      <c r="C11" s="76"/>
      <c r="D11" s="76">
        <v>10571.317532128031</v>
      </c>
      <c r="E11" s="76">
        <v>814.79711026597442</v>
      </c>
      <c r="F11" s="76">
        <v>726.0232735493064</v>
      </c>
      <c r="G11" s="76">
        <v>1447.7830324457066</v>
      </c>
      <c r="H11" s="76">
        <v>4821.8242648530495</v>
      </c>
      <c r="I11" s="72">
        <v>187.22815360192601</v>
      </c>
      <c r="J11" s="72">
        <v>81.809501763300958</v>
      </c>
      <c r="K11" s="72">
        <v>541.24589169671594</v>
      </c>
      <c r="L11" s="72">
        <v>78.314004969309551</v>
      </c>
      <c r="M11" s="74">
        <v>106.36222284245714</v>
      </c>
      <c r="N11" s="74">
        <v>75.029981384115146</v>
      </c>
      <c r="O11" s="72">
        <v>46.919492329367174</v>
      </c>
      <c r="P11" s="76"/>
      <c r="Q11" s="94" t="s">
        <v>175</v>
      </c>
      <c r="R11" s="94">
        <v>0</v>
      </c>
      <c r="S11" s="94">
        <v>17.542049769675089</v>
      </c>
      <c r="T11" s="94">
        <v>105.8946232235716</v>
      </c>
      <c r="U11" s="94">
        <v>206.91494617300205</v>
      </c>
      <c r="V11" s="94">
        <v>206.91494617300205</v>
      </c>
      <c r="W11" s="94">
        <v>281.14843183460272</v>
      </c>
      <c r="X11" s="94">
        <v>0</v>
      </c>
      <c r="Y11" s="94">
        <v>81.336703799036044</v>
      </c>
      <c r="Z11" s="94">
        <v>74.700156327918023</v>
      </c>
      <c r="AA11" s="94">
        <v>1.6379939734239441</v>
      </c>
      <c r="AB11" s="94">
        <v>40702.926627631627</v>
      </c>
      <c r="AC11" s="94">
        <v>738.71789575938112</v>
      </c>
      <c r="AD11" s="94">
        <v>25.229794604402493</v>
      </c>
      <c r="AE11" s="94">
        <v>189.46075594335451</v>
      </c>
      <c r="AF11" s="94">
        <v>0</v>
      </c>
      <c r="AG11" s="94">
        <v>0</v>
      </c>
      <c r="AH11" s="94">
        <v>587.28362208035935</v>
      </c>
      <c r="AI11" s="94">
        <v>587.28362208035935</v>
      </c>
      <c r="AJ11" s="94">
        <v>84.198622977691855</v>
      </c>
      <c r="AK11" s="94">
        <v>206.80823871141541</v>
      </c>
      <c r="AL11" s="94">
        <v>6.685782417903946E-2</v>
      </c>
      <c r="AM11" s="94">
        <v>493.07842746409335</v>
      </c>
      <c r="AN11" s="94">
        <v>0.32861988148862403</v>
      </c>
      <c r="AO11" s="94">
        <v>85.814314111183535</v>
      </c>
      <c r="AP11" s="94">
        <v>25.777166889815145</v>
      </c>
      <c r="AQ11" s="94">
        <v>4843.4018467409605</v>
      </c>
      <c r="AR11" s="94">
        <v>9472.3515220282934</v>
      </c>
      <c r="AS11" s="94">
        <v>968.28494632395962</v>
      </c>
      <c r="AT11" s="94">
        <v>10524.835091329944</v>
      </c>
      <c r="AU11" s="94">
        <v>3.5807415864172199E-4</v>
      </c>
      <c r="AV11" s="94">
        <v>301.40585168939629</v>
      </c>
      <c r="AW11" s="94">
        <v>0</v>
      </c>
      <c r="AX11" s="94">
        <v>1292.9133368343855</v>
      </c>
      <c r="AY11" s="94">
        <v>0.30943682231738839</v>
      </c>
      <c r="AZ11" s="94">
        <v>1.4952473325167426E-3</v>
      </c>
      <c r="BA11" s="94">
        <v>250.84459186265209</v>
      </c>
      <c r="BB11" s="94">
        <v>0.34297389403120659</v>
      </c>
      <c r="BC11" s="94">
        <v>0</v>
      </c>
      <c r="BD11" s="94">
        <v>6.9366945030848193</v>
      </c>
      <c r="BE11" s="94">
        <v>811.27009650677053</v>
      </c>
      <c r="BF11" s="94">
        <v>722.88608644785154</v>
      </c>
      <c r="BG11" s="94">
        <v>88.384010058918506</v>
      </c>
      <c r="BH11" s="94">
        <v>0</v>
      </c>
      <c r="BI11" s="94">
        <v>0</v>
      </c>
      <c r="BJ11" s="94">
        <v>227.86901353834119</v>
      </c>
      <c r="BK11" s="94">
        <v>0</v>
      </c>
      <c r="BL11" s="94">
        <v>34.483494231815996</v>
      </c>
      <c r="BM11" s="94">
        <v>15.267025480166666</v>
      </c>
      <c r="BN11" s="94">
        <v>1.2133724400181884E-2</v>
      </c>
      <c r="BO11" s="94">
        <v>138.00494765138316</v>
      </c>
      <c r="BP11" s="94">
        <v>3.7085920064670144</v>
      </c>
      <c r="BQ11" s="94">
        <v>6.5338188119402367E-3</v>
      </c>
      <c r="BR11" s="94">
        <v>48.807716497902852</v>
      </c>
      <c r="BS11" s="94">
        <v>2.9175611944884442E-5</v>
      </c>
      <c r="BT11" s="94">
        <v>1441.4204271443537</v>
      </c>
      <c r="BU11" s="94">
        <v>530.4757024072137</v>
      </c>
      <c r="BV11" s="94">
        <v>0</v>
      </c>
      <c r="BW11" s="94">
        <v>0</v>
      </c>
      <c r="BX11" s="94">
        <v>77.52906446430282</v>
      </c>
      <c r="BY11" s="94">
        <v>0</v>
      </c>
      <c r="BZ11" s="94">
        <v>21.01768347473438</v>
      </c>
      <c r="CA11" s="94">
        <v>4800.6322540761803</v>
      </c>
      <c r="CB11" s="94">
        <v>83.974789916586772</v>
      </c>
      <c r="CD11" s="94"/>
      <c r="CE11" s="29">
        <f t="shared" si="0"/>
        <v>7.9999945126980904E-3</v>
      </c>
      <c r="CF11" s="69">
        <f t="shared" si="1"/>
        <v>-4.3918666528737294E-3</v>
      </c>
      <c r="CG11" s="69"/>
      <c r="CH11" s="69">
        <f t="shared" si="2"/>
        <v>-4.3970338282639599E-3</v>
      </c>
      <c r="CI11" s="69">
        <f t="shared" si="3"/>
        <v>-4.3287018507620536E-3</v>
      </c>
      <c r="CJ11" s="69">
        <f t="shared" si="4"/>
        <v>-4.3210558335383727E-3</v>
      </c>
      <c r="CK11" s="69">
        <f t="shared" si="5"/>
        <v>-4.3947229375970185E-3</v>
      </c>
      <c r="CL11" s="69">
        <f t="shared" si="6"/>
        <v>-4.3950193148557352E-3</v>
      </c>
      <c r="CM11" s="69"/>
      <c r="CN11" s="62">
        <f t="shared" si="7"/>
        <v>8.5058808001891292E-2</v>
      </c>
      <c r="CO11" s="69"/>
      <c r="CP11" s="62">
        <f t="shared" si="8"/>
        <v>9.5772258675996425E-2</v>
      </c>
      <c r="CQ11" s="69">
        <f t="shared" si="9"/>
        <v>-4.3962941577306855E-3</v>
      </c>
      <c r="CR11" s="69">
        <f t="shared" si="10"/>
        <v>-4.3959101430211924E-3</v>
      </c>
      <c r="CS11" s="62">
        <f t="shared" si="11"/>
        <v>-0.45060857204371174</v>
      </c>
    </row>
    <row r="12" spans="1:97">
      <c r="A12" s="94" t="s">
        <v>176</v>
      </c>
      <c r="B12" s="76">
        <v>13979.755123733486</v>
      </c>
      <c r="C12" s="76"/>
      <c r="D12" s="76">
        <v>7544.6579284484978</v>
      </c>
      <c r="E12" s="76">
        <v>286.5027129982746</v>
      </c>
      <c r="F12" s="76">
        <v>258.40974012719613</v>
      </c>
      <c r="G12" s="76">
        <v>743.09464647848154</v>
      </c>
      <c r="H12" s="76">
        <v>1767.9063915886663</v>
      </c>
      <c r="I12" s="72">
        <v>65.750841223653538</v>
      </c>
      <c r="J12" s="72">
        <v>28.844375702791769</v>
      </c>
      <c r="K12" s="72">
        <v>190.05610897405975</v>
      </c>
      <c r="L12" s="72">
        <v>27.44945339163533</v>
      </c>
      <c r="M12" s="74">
        <v>37.278023828549998</v>
      </c>
      <c r="N12" s="74">
        <v>26.273133439925523</v>
      </c>
      <c r="O12" s="72">
        <v>15.846882343958628</v>
      </c>
      <c r="P12" s="76"/>
      <c r="Q12" s="94" t="s">
        <v>176</v>
      </c>
      <c r="R12" s="94">
        <v>0</v>
      </c>
      <c r="S12" s="94">
        <v>6.3716587659204782</v>
      </c>
      <c r="T12" s="94">
        <v>37.114399386809573</v>
      </c>
      <c r="U12" s="94">
        <v>75.222474503232093</v>
      </c>
      <c r="V12" s="94">
        <v>75.222474503232093</v>
      </c>
      <c r="W12" s="94">
        <v>102.17008998675925</v>
      </c>
      <c r="X12" s="94">
        <v>0</v>
      </c>
      <c r="Y12" s="94">
        <v>29.837358038934191</v>
      </c>
      <c r="Z12" s="94">
        <v>26.157809288752773</v>
      </c>
      <c r="AA12" s="94">
        <v>1.0004685706982706</v>
      </c>
      <c r="AB12" s="94">
        <v>13918.39614281013</v>
      </c>
      <c r="AC12" s="94">
        <v>269.05270310594858</v>
      </c>
      <c r="AD12" s="94">
        <v>9.2782386240525998</v>
      </c>
      <c r="AE12" s="94">
        <v>69.264089993194105</v>
      </c>
      <c r="AF12" s="94">
        <v>0</v>
      </c>
      <c r="AG12" s="94">
        <v>0</v>
      </c>
      <c r="AH12" s="94">
        <v>213.35010798550923</v>
      </c>
      <c r="AI12" s="94">
        <v>213.35010798550923</v>
      </c>
      <c r="AJ12" s="94">
        <v>60.092315209495943</v>
      </c>
      <c r="AK12" s="94">
        <v>75.933319255648911</v>
      </c>
      <c r="AL12" s="94">
        <v>4.0836191691248025E-2</v>
      </c>
      <c r="AM12" s="94">
        <v>179.17070349831707</v>
      </c>
      <c r="AN12" s="94">
        <v>0.12506516126969025</v>
      </c>
      <c r="AO12" s="94">
        <v>31.169607134634305</v>
      </c>
      <c r="AP12" s="94">
        <v>9.363822799360042</v>
      </c>
      <c r="AQ12" s="94">
        <v>1775.7961877967568</v>
      </c>
      <c r="AR12" s="94">
        <v>6760.3882101337349</v>
      </c>
      <c r="AS12" s="94">
        <v>691.06195541771876</v>
      </c>
      <c r="AT12" s="94">
        <v>7511.5424807609497</v>
      </c>
      <c r="AU12" s="94">
        <v>1.3627480448921676E-4</v>
      </c>
      <c r="AV12" s="94">
        <v>109.93360627004122</v>
      </c>
      <c r="AW12" s="94">
        <v>0</v>
      </c>
      <c r="AX12" s="94">
        <v>480.84254932565489</v>
      </c>
      <c r="AY12" s="94">
        <v>0.11008151351267928</v>
      </c>
      <c r="AZ12" s="94">
        <v>1.6048684242519454E-4</v>
      </c>
      <c r="BA12" s="94">
        <v>88.904210309760415</v>
      </c>
      <c r="BB12" s="94">
        <v>0.12314288984656935</v>
      </c>
      <c r="BC12" s="94">
        <v>0</v>
      </c>
      <c r="BD12" s="94">
        <v>2.5039627854406779</v>
      </c>
      <c r="BE12" s="94">
        <v>285.2644814508937</v>
      </c>
      <c r="BF12" s="94">
        <v>257.29481792990293</v>
      </c>
      <c r="BG12" s="94">
        <v>27.969663520990757</v>
      </c>
      <c r="BH12" s="94">
        <v>0</v>
      </c>
      <c r="BI12" s="94">
        <v>0</v>
      </c>
      <c r="BJ12" s="94">
        <v>81.741449253988961</v>
      </c>
      <c r="BK12" s="94">
        <v>0</v>
      </c>
      <c r="BL12" s="94">
        <v>12.15227675408433</v>
      </c>
      <c r="BM12" s="94">
        <v>5.5111544761410283</v>
      </c>
      <c r="BN12" s="94">
        <v>1.0052338933999123E-3</v>
      </c>
      <c r="BO12" s="94">
        <v>48.634734313221699</v>
      </c>
      <c r="BP12" s="94">
        <v>1.347044287024711</v>
      </c>
      <c r="BQ12" s="94">
        <v>1.9196591137640053E-4</v>
      </c>
      <c r="BR12" s="94">
        <v>17.612444815809351</v>
      </c>
      <c r="BS12" s="94">
        <v>3.1314500487331723E-6</v>
      </c>
      <c r="BT12" s="94">
        <v>739.83300478853641</v>
      </c>
      <c r="BU12" s="94">
        <v>193.73873925677199</v>
      </c>
      <c r="BV12" s="94">
        <v>0</v>
      </c>
      <c r="BW12" s="94">
        <v>0</v>
      </c>
      <c r="BX12" s="94">
        <v>28.919547955347955</v>
      </c>
      <c r="BY12" s="94">
        <v>0</v>
      </c>
      <c r="BZ12" s="94">
        <v>8.0938475806427448</v>
      </c>
      <c r="CA12" s="94">
        <v>1760.1468509633644</v>
      </c>
      <c r="CB12" s="94">
        <v>31.605265660894233</v>
      </c>
      <c r="CD12" s="94"/>
      <c r="CE12" s="29">
        <f t="shared" si="0"/>
        <v>7.9999967201687654E-3</v>
      </c>
      <c r="CF12" s="69">
        <f t="shared" si="1"/>
        <v>-4.3891313102607139E-3</v>
      </c>
      <c r="CG12" s="69"/>
      <c r="CH12" s="69">
        <f t="shared" si="2"/>
        <v>-4.3892576710045823E-3</v>
      </c>
      <c r="CI12" s="69">
        <f t="shared" si="3"/>
        <v>-4.3218841958692477E-3</v>
      </c>
      <c r="CJ12" s="69">
        <f t="shared" si="4"/>
        <v>-4.3145517531359406E-3</v>
      </c>
      <c r="CK12" s="69">
        <f t="shared" si="5"/>
        <v>-4.3892681846141824E-3</v>
      </c>
      <c r="CL12" s="69">
        <f t="shared" si="6"/>
        <v>-4.3891128298535736E-3</v>
      </c>
      <c r="CM12" s="69"/>
      <c r="CN12" s="62">
        <f t="shared" si="7"/>
        <v>0.12256380043342258</v>
      </c>
      <c r="CO12" s="69"/>
      <c r="CP12" s="62">
        <f t="shared" si="8"/>
        <v>0.13552742526132111</v>
      </c>
      <c r="CQ12" s="69">
        <f t="shared" si="9"/>
        <v>-4.3893003151929347E-3</v>
      </c>
      <c r="CR12" s="69">
        <f t="shared" si="10"/>
        <v>-4.389432704570353E-3</v>
      </c>
      <c r="CS12" s="62">
        <f t="shared" si="11"/>
        <v>-0.4091063089813467</v>
      </c>
    </row>
    <row r="13" spans="1:97">
      <c r="A13" s="94" t="s">
        <v>177</v>
      </c>
      <c r="B13" s="76">
        <v>4125.298769836405</v>
      </c>
      <c r="C13" s="76"/>
      <c r="D13" s="76">
        <v>369.73674330777749</v>
      </c>
      <c r="E13" s="76">
        <v>95.050985842359836</v>
      </c>
      <c r="F13" s="76">
        <v>78.206340924362465</v>
      </c>
      <c r="G13" s="76">
        <v>52.430180744736738</v>
      </c>
      <c r="H13" s="76">
        <v>256.14438343558606</v>
      </c>
      <c r="I13" s="72">
        <v>9.5108710868362554</v>
      </c>
      <c r="J13" s="72">
        <v>5.2548521080971042</v>
      </c>
      <c r="K13" s="72">
        <v>27.75903717340104</v>
      </c>
      <c r="L13" s="72">
        <v>3.9084471443445699</v>
      </c>
      <c r="M13" s="74">
        <v>5.326012036061563</v>
      </c>
      <c r="N13" s="74">
        <v>4.034018145991686</v>
      </c>
      <c r="O13" s="72">
        <v>5.9899707914482656</v>
      </c>
      <c r="P13" s="76"/>
      <c r="Q13" s="94" t="s">
        <v>177</v>
      </c>
      <c r="R13" s="94">
        <v>0</v>
      </c>
      <c r="S13" s="94">
        <v>0.93954546149734974</v>
      </c>
      <c r="T13" s="94">
        <v>5.302370310182841</v>
      </c>
      <c r="U13" s="94">
        <v>10.982350429633685</v>
      </c>
      <c r="V13" s="94">
        <v>10.982350429633685</v>
      </c>
      <c r="W13" s="94">
        <v>14.981702327136697</v>
      </c>
      <c r="X13" s="94">
        <v>0</v>
      </c>
      <c r="Y13" s="94">
        <v>4.3229765087097167</v>
      </c>
      <c r="Z13" s="94">
        <v>4.0161136005498124</v>
      </c>
      <c r="AA13" s="94">
        <v>5.0155861380222481E-2</v>
      </c>
      <c r="AB13" s="94">
        <v>4106.9817541295324</v>
      </c>
      <c r="AC13" s="94">
        <v>39.478232969343736</v>
      </c>
      <c r="AD13" s="94">
        <v>1.3407154151264762</v>
      </c>
      <c r="AE13" s="94">
        <v>10.0956644908565</v>
      </c>
      <c r="AF13" s="94">
        <v>0</v>
      </c>
      <c r="AG13" s="94">
        <v>0</v>
      </c>
      <c r="AH13" s="94">
        <v>31.401312601926897</v>
      </c>
      <c r="AI13" s="94">
        <v>31.401312601926897</v>
      </c>
      <c r="AJ13" s="94">
        <v>2.9447740066072527</v>
      </c>
      <c r="AK13" s="94">
        <v>10.997255844382565</v>
      </c>
      <c r="AL13" s="94">
        <v>2.047240210046217E-3</v>
      </c>
      <c r="AM13" s="94">
        <v>26.349415754015936</v>
      </c>
      <c r="AN13" s="94">
        <v>8.9923148862886878E-3</v>
      </c>
      <c r="AO13" s="94">
        <v>4.5961754620092927</v>
      </c>
      <c r="AP13" s="94">
        <v>1.3791388951737944</v>
      </c>
      <c r="AQ13" s="94">
        <v>257.28757422355983</v>
      </c>
      <c r="AR13" s="94">
        <v>331.2864687432002</v>
      </c>
      <c r="AS13" s="94">
        <v>33.864757013993824</v>
      </c>
      <c r="AT13" s="94">
        <v>368.09599976380127</v>
      </c>
      <c r="AU13" s="94">
        <v>9.7984201980873052E-6</v>
      </c>
      <c r="AV13" s="94">
        <v>16.079989645533704</v>
      </c>
      <c r="AW13" s="94">
        <v>0</v>
      </c>
      <c r="AX13" s="94">
        <v>68.057068120924598</v>
      </c>
      <c r="AY13" s="94">
        <v>3.3293548142881532E-2</v>
      </c>
      <c r="AZ13" s="94">
        <v>4.2595639769176073E-5</v>
      </c>
      <c r="BA13" s="94">
        <v>26.864900844039546</v>
      </c>
      <c r="BB13" s="94">
        <v>3.7225772119248011E-2</v>
      </c>
      <c r="BC13" s="94">
        <v>0</v>
      </c>
      <c r="BD13" s="94">
        <v>0.75684187809542725</v>
      </c>
      <c r="BE13" s="94">
        <v>94.634716636893657</v>
      </c>
      <c r="BF13" s="94">
        <v>77.864877951289273</v>
      </c>
      <c r="BG13" s="94">
        <v>16.76983868560438</v>
      </c>
      <c r="BH13" s="94">
        <v>0</v>
      </c>
      <c r="BI13" s="94">
        <v>0</v>
      </c>
      <c r="BJ13" s="94">
        <v>24.741862293468245</v>
      </c>
      <c r="BK13" s="94">
        <v>0</v>
      </c>
      <c r="BL13" s="94">
        <v>3.6866231358543193</v>
      </c>
      <c r="BM13" s="94">
        <v>1.6657889131764743</v>
      </c>
      <c r="BN13" s="94">
        <v>3.5796635731410911E-4</v>
      </c>
      <c r="BO13" s="94">
        <v>14.754257514509169</v>
      </c>
      <c r="BP13" s="94">
        <v>0.19863074531425995</v>
      </c>
      <c r="BQ13" s="94">
        <v>2.0722727620937291E-4</v>
      </c>
      <c r="BR13" s="94">
        <v>5.3234754314720822</v>
      </c>
      <c r="BS13" s="94">
        <v>8.3113857284897808E-7</v>
      </c>
      <c r="BT13" s="94">
        <v>52.197558992796424</v>
      </c>
      <c r="BU13" s="94">
        <v>28.227531016385317</v>
      </c>
      <c r="BV13" s="94">
        <v>0</v>
      </c>
      <c r="BW13" s="94">
        <v>0</v>
      </c>
      <c r="BX13" s="94">
        <v>4.0569014224571029</v>
      </c>
      <c r="BY13" s="94">
        <v>0</v>
      </c>
      <c r="BZ13" s="94">
        <v>1.0449076383998412</v>
      </c>
      <c r="CA13" s="94">
        <v>255.00743187332225</v>
      </c>
      <c r="CB13" s="94">
        <v>4.377916729043088</v>
      </c>
      <c r="CD13" s="94"/>
      <c r="CE13" s="29">
        <f t="shared" si="0"/>
        <v>8.0000163231788626E-3</v>
      </c>
      <c r="CF13" s="69">
        <f t="shared" si="1"/>
        <v>-4.4401670591240451E-3</v>
      </c>
      <c r="CG13" s="69"/>
      <c r="CH13" s="69">
        <f t="shared" si="2"/>
        <v>-4.4375993830032216E-3</v>
      </c>
      <c r="CI13" s="69">
        <f t="shared" si="3"/>
        <v>-4.3794307000303307E-3</v>
      </c>
      <c r="CJ13" s="69">
        <f t="shared" si="4"/>
        <v>-4.3661801464850384E-3</v>
      </c>
      <c r="CK13" s="69">
        <f t="shared" si="5"/>
        <v>-4.4367909596357133E-3</v>
      </c>
      <c r="CL13" s="69">
        <f t="shared" si="6"/>
        <v>-4.4387136154001696E-3</v>
      </c>
      <c r="CM13" s="69"/>
      <c r="CN13" s="62">
        <f t="shared" si="7"/>
        <v>0.13121043809170432</v>
      </c>
      <c r="CO13" s="69"/>
      <c r="CP13" s="62">
        <f t="shared" si="8"/>
        <v>0.1759594775791837</v>
      </c>
      <c r="CQ13" s="69">
        <f t="shared" si="9"/>
        <v>-4.4389170956895619E-3</v>
      </c>
      <c r="CR13" s="69">
        <f t="shared" si="10"/>
        <v>-4.4383899114742572E-3</v>
      </c>
      <c r="CS13" s="62">
        <f t="shared" si="11"/>
        <v>-0.76975866107014113</v>
      </c>
    </row>
    <row r="14" spans="1:97">
      <c r="A14" s="94" t="s">
        <v>178</v>
      </c>
      <c r="B14" s="76">
        <v>20020.663426384694</v>
      </c>
      <c r="C14" s="76"/>
      <c r="D14" s="76">
        <v>5359.3289164932612</v>
      </c>
      <c r="E14" s="76">
        <v>263.8465730709047</v>
      </c>
      <c r="F14" s="76">
        <v>229.46586970663168</v>
      </c>
      <c r="G14" s="76">
        <v>788.62113109748577</v>
      </c>
      <c r="H14" s="76">
        <v>1810.8586115791279</v>
      </c>
      <c r="I14" s="72">
        <v>65.519023965973886</v>
      </c>
      <c r="J14" s="72">
        <v>29.422401211551961</v>
      </c>
      <c r="K14" s="72">
        <v>189.53571127114216</v>
      </c>
      <c r="L14" s="72">
        <v>27.308152791696234</v>
      </c>
      <c r="M14" s="74">
        <v>37.095469125627936</v>
      </c>
      <c r="N14" s="74">
        <v>26.293452810161423</v>
      </c>
      <c r="O14" s="72">
        <v>17.87054184074756</v>
      </c>
      <c r="P14" s="76"/>
      <c r="Q14" s="94" t="s">
        <v>178</v>
      </c>
      <c r="R14" s="94">
        <v>0</v>
      </c>
      <c r="S14" s="94">
        <v>6.5125010677245463</v>
      </c>
      <c r="T14" s="94">
        <v>36.931705749844696</v>
      </c>
      <c r="U14" s="94">
        <v>77.526480421860114</v>
      </c>
      <c r="V14" s="94">
        <v>77.526480421860114</v>
      </c>
      <c r="W14" s="94">
        <v>104.91912302722022</v>
      </c>
      <c r="X14" s="94">
        <v>0</v>
      </c>
      <c r="Y14" s="94">
        <v>30.535165752570414</v>
      </c>
      <c r="Z14" s="94">
        <v>26.177419096627432</v>
      </c>
      <c r="AA14" s="94">
        <v>1.0173308965543681</v>
      </c>
      <c r="AB14" s="94">
        <v>19932.301592787364</v>
      </c>
      <c r="AC14" s="94">
        <v>275.12135768297787</v>
      </c>
      <c r="AD14" s="94">
        <v>9.4818284620267494</v>
      </c>
      <c r="AE14" s="94">
        <v>70.859788587327074</v>
      </c>
      <c r="AF14" s="94">
        <v>0</v>
      </c>
      <c r="AG14" s="94">
        <v>0</v>
      </c>
      <c r="AH14" s="94">
        <v>218.40808927557552</v>
      </c>
      <c r="AI14" s="94">
        <v>218.40808927557552</v>
      </c>
      <c r="AJ14" s="94">
        <v>42.685127800932214</v>
      </c>
      <c r="AK14" s="94">
        <v>77.626592204155585</v>
      </c>
      <c r="AL14" s="94">
        <v>4.1524534576717675E-2</v>
      </c>
      <c r="AM14" s="94">
        <v>183.4918114585798</v>
      </c>
      <c r="AN14" s="94">
        <v>0.18305680414045022</v>
      </c>
      <c r="AO14" s="94">
        <v>31.858565046967009</v>
      </c>
      <c r="AP14" s="94">
        <v>9.580253276733675</v>
      </c>
      <c r="AQ14" s="94">
        <v>1818.8604761731087</v>
      </c>
      <c r="AR14" s="94">
        <v>4802.0846259728296</v>
      </c>
      <c r="AS14" s="94">
        <v>490.88090491574087</v>
      </c>
      <c r="AT14" s="94">
        <v>5335.6506586895057</v>
      </c>
      <c r="AU14" s="94">
        <v>1.994648202442183E-4</v>
      </c>
      <c r="AV14" s="94">
        <v>112.50041879231507</v>
      </c>
      <c r="AW14" s="94">
        <v>0</v>
      </c>
      <c r="AX14" s="94">
        <v>492.35529047652869</v>
      </c>
      <c r="AY14" s="94">
        <v>9.7830458182697075E-2</v>
      </c>
      <c r="AZ14" s="94">
        <v>8.0510809832073894E-4</v>
      </c>
      <c r="BA14" s="94">
        <v>79.587711755805074</v>
      </c>
      <c r="BB14" s="94">
        <v>0.10738907148311541</v>
      </c>
      <c r="BC14" s="94">
        <v>0</v>
      </c>
      <c r="BD14" s="94">
        <v>2.1596955926905763</v>
      </c>
      <c r="BE14" s="94">
        <v>262.69873077914076</v>
      </c>
      <c r="BF14" s="94">
        <v>228.46972225973167</v>
      </c>
      <c r="BG14" s="94">
        <v>34.229008519408929</v>
      </c>
      <c r="BH14" s="94">
        <v>0</v>
      </c>
      <c r="BI14" s="94">
        <v>0</v>
      </c>
      <c r="BJ14" s="94">
        <v>71.443808277859532</v>
      </c>
      <c r="BK14" s="94">
        <v>0</v>
      </c>
      <c r="BL14" s="94">
        <v>11.016975382293586</v>
      </c>
      <c r="BM14" s="94">
        <v>4.753152546100301</v>
      </c>
      <c r="BN14" s="94">
        <v>6.8954195106543858E-3</v>
      </c>
      <c r="BO14" s="94">
        <v>44.090007128788507</v>
      </c>
      <c r="BP14" s="94">
        <v>1.3768164185393599</v>
      </c>
      <c r="BQ14" s="94">
        <v>4.1387983737517708E-3</v>
      </c>
      <c r="BR14" s="94">
        <v>15.201297011491585</v>
      </c>
      <c r="BS14" s="94">
        <v>1.5709054022239134E-5</v>
      </c>
      <c r="BT14" s="94">
        <v>785.13705895843464</v>
      </c>
      <c r="BU14" s="94">
        <v>198.59909520323924</v>
      </c>
      <c r="BV14" s="94">
        <v>0</v>
      </c>
      <c r="BW14" s="94">
        <v>0</v>
      </c>
      <c r="BX14" s="94">
        <v>29.721262239376202</v>
      </c>
      <c r="BY14" s="94">
        <v>0</v>
      </c>
      <c r="BZ14" s="94">
        <v>8.5281764917352803</v>
      </c>
      <c r="CA14" s="94">
        <v>1802.867333328815</v>
      </c>
      <c r="CB14" s="94">
        <v>32.409022559252428</v>
      </c>
      <c r="CD14" s="94"/>
      <c r="CE14" s="29">
        <f t="shared" si="0"/>
        <v>7.9999854809490369E-3</v>
      </c>
      <c r="CF14" s="69">
        <f t="shared" si="1"/>
        <v>-4.4135317454505529E-3</v>
      </c>
      <c r="CG14" s="69"/>
      <c r="CH14" s="69">
        <f t="shared" si="2"/>
        <v>-4.4181385715823486E-3</v>
      </c>
      <c r="CI14" s="69">
        <f t="shared" si="3"/>
        <v>-4.350415767785892E-3</v>
      </c>
      <c r="CJ14" s="69">
        <f t="shared" si="4"/>
        <v>-4.34115735021321E-3</v>
      </c>
      <c r="CK14" s="69">
        <f t="shared" si="5"/>
        <v>-4.4179289669838313E-3</v>
      </c>
      <c r="CL14" s="69">
        <f t="shared" si="6"/>
        <v>-4.4129774678235431E-3</v>
      </c>
      <c r="CM14" s="69"/>
      <c r="CN14" s="62">
        <f t="shared" si="7"/>
        <v>0.15233212681028588</v>
      </c>
      <c r="CO14" s="69"/>
      <c r="CP14" s="62">
        <f t="shared" si="8"/>
        <v>0.1666320051004859</v>
      </c>
      <c r="CQ14" s="69">
        <f t="shared" si="9"/>
        <v>-4.4146463070365146E-3</v>
      </c>
      <c r="CR14" s="69">
        <f t="shared" si="10"/>
        <v>-4.4130268615443389E-3</v>
      </c>
      <c r="CS14" s="62">
        <f t="shared" si="11"/>
        <v>-0.46390806937430196</v>
      </c>
    </row>
    <row r="15" spans="1:97">
      <c r="A15" s="94" t="s">
        <v>179</v>
      </c>
      <c r="B15" s="76">
        <v>6468.9689393220506</v>
      </c>
      <c r="C15" s="76"/>
      <c r="D15" s="76">
        <v>989.49811519341563</v>
      </c>
      <c r="E15" s="76">
        <v>121.30856899045688</v>
      </c>
      <c r="F15" s="76">
        <v>100.65458827242391</v>
      </c>
      <c r="G15" s="76">
        <v>140.96209212841879</v>
      </c>
      <c r="H15" s="76">
        <v>485.98885353947162</v>
      </c>
      <c r="I15" s="72">
        <v>17.760108586404026</v>
      </c>
      <c r="J15" s="72">
        <v>8.929191775369949</v>
      </c>
      <c r="K15" s="72">
        <v>51.616638703007908</v>
      </c>
      <c r="L15" s="72">
        <v>7.3430906788090029</v>
      </c>
      <c r="M15" s="74">
        <v>9.991269045620502</v>
      </c>
      <c r="N15" s="74">
        <v>7.3345742131534557</v>
      </c>
      <c r="O15" s="72">
        <v>8.1227194251752977</v>
      </c>
      <c r="P15" s="76"/>
      <c r="Q15" s="94" t="s">
        <v>179</v>
      </c>
      <c r="R15" s="94">
        <v>0</v>
      </c>
      <c r="S15" s="94">
        <v>1.7647518517358822</v>
      </c>
      <c r="T15" s="94">
        <v>9.9473779434358391</v>
      </c>
      <c r="U15" s="94">
        <v>20.871188444115337</v>
      </c>
      <c r="V15" s="94">
        <v>20.871188444115337</v>
      </c>
      <c r="W15" s="94">
        <v>28.326187016845694</v>
      </c>
      <c r="X15" s="94">
        <v>0</v>
      </c>
      <c r="Y15" s="94">
        <v>8.1962899462583625</v>
      </c>
      <c r="Z15" s="94">
        <v>7.3023693647784311</v>
      </c>
      <c r="AA15" s="94">
        <v>0.17888538128149645</v>
      </c>
      <c r="AB15" s="94">
        <v>6440.5550835051281</v>
      </c>
      <c r="AC15" s="94">
        <v>74.352442438084893</v>
      </c>
      <c r="AD15" s="94">
        <v>2.5421216194494836</v>
      </c>
      <c r="AE15" s="94">
        <v>19.081456047395672</v>
      </c>
      <c r="AF15" s="94">
        <v>0</v>
      </c>
      <c r="AG15" s="94">
        <v>0</v>
      </c>
      <c r="AH15" s="94">
        <v>59.111068619792114</v>
      </c>
      <c r="AI15" s="94">
        <v>59.111068619792114</v>
      </c>
      <c r="AJ15" s="94">
        <v>7.8812299140958064</v>
      </c>
      <c r="AK15" s="94">
        <v>20.835709765680019</v>
      </c>
      <c r="AL15" s="94">
        <v>7.3015636306532298E-3</v>
      </c>
      <c r="AM15" s="94">
        <v>49.636778662665968</v>
      </c>
      <c r="AN15" s="94">
        <v>3.7816197927132617E-2</v>
      </c>
      <c r="AO15" s="94">
        <v>8.6330347098428817</v>
      </c>
      <c r="AP15" s="94">
        <v>2.5940349190783709</v>
      </c>
      <c r="AQ15" s="94">
        <v>488.16125296692536</v>
      </c>
      <c r="AR15" s="94">
        <v>886.63832528483204</v>
      </c>
      <c r="AS15" s="94">
        <v>90.634171083450397</v>
      </c>
      <c r="AT15" s="94">
        <v>985.1537262823789</v>
      </c>
      <c r="AU15" s="94">
        <v>4.1205723516762347E-5</v>
      </c>
      <c r="AV15" s="94">
        <v>30.349442221781601</v>
      </c>
      <c r="AW15" s="94">
        <v>0</v>
      </c>
      <c r="AX15" s="94">
        <v>130.54422409562432</v>
      </c>
      <c r="AY15" s="94">
        <v>4.2916704643595309E-2</v>
      </c>
      <c r="AZ15" s="94">
        <v>2.0207926862892341E-4</v>
      </c>
      <c r="BA15" s="94">
        <v>34.802173009143701</v>
      </c>
      <c r="BB15" s="94">
        <v>4.7616881715857269E-2</v>
      </c>
      <c r="BC15" s="94">
        <v>0</v>
      </c>
      <c r="BD15" s="94">
        <v>0.96353348875918399</v>
      </c>
      <c r="BE15" s="94">
        <v>120.78309580163136</v>
      </c>
      <c r="BF15" s="94">
        <v>100.21983896493319</v>
      </c>
      <c r="BG15" s="94">
        <v>20.563256836698134</v>
      </c>
      <c r="BH15" s="94">
        <v>0</v>
      </c>
      <c r="BI15" s="94">
        <v>0</v>
      </c>
      <c r="BJ15" s="94">
        <v>31.605508902484036</v>
      </c>
      <c r="BK15" s="94">
        <v>0</v>
      </c>
      <c r="BL15" s="94">
        <v>4.7691410874187756</v>
      </c>
      <c r="BM15" s="94">
        <v>2.1206518560822767</v>
      </c>
      <c r="BN15" s="94">
        <v>1.538911171216456E-3</v>
      </c>
      <c r="BO15" s="94">
        <v>19.086412176127258</v>
      </c>
      <c r="BP15" s="94">
        <v>0.37308951326549117</v>
      </c>
      <c r="BQ15" s="94">
        <v>7.1002075289053465E-4</v>
      </c>
      <c r="BR15" s="94">
        <v>6.7794299043855402</v>
      </c>
      <c r="BS15" s="94">
        <v>3.9429802469124848E-6</v>
      </c>
      <c r="BT15" s="94">
        <v>140.34331139185954</v>
      </c>
      <c r="BU15" s="94">
        <v>53.45223305648409</v>
      </c>
      <c r="BV15" s="94">
        <v>0</v>
      </c>
      <c r="BW15" s="94">
        <v>0</v>
      </c>
      <c r="BX15" s="94">
        <v>7.8401541419497685</v>
      </c>
      <c r="BY15" s="94">
        <v>0</v>
      </c>
      <c r="BZ15" s="94">
        <v>2.1519421540805777</v>
      </c>
      <c r="CA15" s="94">
        <v>483.85449005561202</v>
      </c>
      <c r="CB15" s="94">
        <v>8.4962203317752234</v>
      </c>
      <c r="CD15" s="94"/>
      <c r="CE15" s="29">
        <f t="shared" si="0"/>
        <v>8.0000001054015956E-3</v>
      </c>
      <c r="CF15" s="69">
        <f t="shared" si="1"/>
        <v>-4.3923314647883061E-3</v>
      </c>
      <c r="CG15" s="69"/>
      <c r="CH15" s="69">
        <f t="shared" si="2"/>
        <v>-4.3904974090703949E-3</v>
      </c>
      <c r="CI15" s="69">
        <f t="shared" si="3"/>
        <v>-4.331707093724377E-3</v>
      </c>
      <c r="CJ15" s="69">
        <f t="shared" si="4"/>
        <v>-4.319219967539486E-3</v>
      </c>
      <c r="CK15" s="69">
        <f t="shared" si="5"/>
        <v>-4.3896960325725395E-3</v>
      </c>
      <c r="CL15" s="69">
        <f t="shared" si="6"/>
        <v>-4.3917951375118331E-3</v>
      </c>
      <c r="CM15" s="69"/>
      <c r="CN15" s="62">
        <f t="shared" si="7"/>
        <v>0.14519407123555056</v>
      </c>
      <c r="CO15" s="69"/>
      <c r="CP15" s="62">
        <f t="shared" si="8"/>
        <v>0.17566772459401231</v>
      </c>
      <c r="CQ15" s="69">
        <f t="shared" si="9"/>
        <v>-4.392945679298042E-3</v>
      </c>
      <c r="CR15" s="69">
        <f t="shared" si="10"/>
        <v>-4.3908272571937471E-3</v>
      </c>
      <c r="CS15" s="62">
        <f t="shared" si="11"/>
        <v>-0.68064452515268448</v>
      </c>
    </row>
    <row r="16" spans="1:97">
      <c r="A16" s="94" t="s">
        <v>180</v>
      </c>
      <c r="B16" s="76">
        <v>3537.395245555068</v>
      </c>
      <c r="C16" s="76"/>
      <c r="D16" s="76">
        <v>355.70801195798799</v>
      </c>
      <c r="E16" s="76">
        <v>77.364537399292473</v>
      </c>
      <c r="F16" s="76">
        <v>63.467333906232717</v>
      </c>
      <c r="G16" s="76">
        <v>50.18995885982249</v>
      </c>
      <c r="H16" s="76">
        <v>204.86973350441369</v>
      </c>
      <c r="I16" s="72">
        <v>7.3926358624845427</v>
      </c>
      <c r="J16" s="72">
        <v>4.1882487816796008</v>
      </c>
      <c r="K16" s="72">
        <v>21.599941330119105</v>
      </c>
      <c r="L16" s="72">
        <v>3.0293228735260951</v>
      </c>
      <c r="M16" s="74">
        <v>4.1293762287627827</v>
      </c>
      <c r="N16" s="74">
        <v>3.1521744779716121</v>
      </c>
      <c r="O16" s="72">
        <v>4.8975083003297959</v>
      </c>
      <c r="P16" s="76"/>
      <c r="Q16" s="94" t="s">
        <v>180</v>
      </c>
      <c r="R16" s="94">
        <v>0</v>
      </c>
      <c r="S16" s="94">
        <v>0.74941388193448133</v>
      </c>
      <c r="T16" s="94">
        <v>4.1111548929546462</v>
      </c>
      <c r="U16" s="94">
        <v>8.7842568299630166</v>
      </c>
      <c r="V16" s="94">
        <v>8.7842568299630166</v>
      </c>
      <c r="W16" s="94">
        <v>11.9685627822335</v>
      </c>
      <c r="X16" s="94">
        <v>0</v>
      </c>
      <c r="Y16" s="94">
        <v>3.4571625517453852</v>
      </c>
      <c r="Z16" s="94">
        <v>3.1382667988031265</v>
      </c>
      <c r="AA16" s="94">
        <v>5.0380553544602864E-2</v>
      </c>
      <c r="AB16" s="94">
        <v>3521.7868336271008</v>
      </c>
      <c r="AC16" s="94">
        <v>31.512656703997706</v>
      </c>
      <c r="AD16" s="94">
        <v>1.072323708748107</v>
      </c>
      <c r="AE16" s="94">
        <v>8.0665953472834193</v>
      </c>
      <c r="AF16" s="94">
        <v>0</v>
      </c>
      <c r="AG16" s="94">
        <v>0</v>
      </c>
      <c r="AH16" s="94">
        <v>25.059812622685058</v>
      </c>
      <c r="AI16" s="94">
        <v>25.059812622685058</v>
      </c>
      <c r="AJ16" s="94">
        <v>2.8331083214078716</v>
      </c>
      <c r="AK16" s="94">
        <v>8.793562509814894</v>
      </c>
      <c r="AL16" s="94">
        <v>2.0564024121627416E-3</v>
      </c>
      <c r="AM16" s="94">
        <v>21.031861947436152</v>
      </c>
      <c r="AN16" s="94">
        <v>9.2698516522478607E-3</v>
      </c>
      <c r="AO16" s="94">
        <v>3.6660708140924827</v>
      </c>
      <c r="AP16" s="94">
        <v>1.1004096567529316</v>
      </c>
      <c r="AQ16" s="94">
        <v>205.78740090510746</v>
      </c>
      <c r="AR16" s="94">
        <v>318.72461349561559</v>
      </c>
      <c r="AS16" s="94">
        <v>32.580726802965195</v>
      </c>
      <c r="AT16" s="94">
        <v>354.13844861998859</v>
      </c>
      <c r="AU16" s="94">
        <v>1.0100514667260432E-5</v>
      </c>
      <c r="AV16" s="94">
        <v>12.842674328490883</v>
      </c>
      <c r="AW16" s="94">
        <v>0</v>
      </c>
      <c r="AX16" s="94">
        <v>54.608276483199113</v>
      </c>
      <c r="AY16" s="94">
        <v>2.702559368155338E-2</v>
      </c>
      <c r="AZ16" s="94">
        <v>4.7640533106698209E-5</v>
      </c>
      <c r="BA16" s="94">
        <v>21.822723104769143</v>
      </c>
      <c r="BB16" s="94">
        <v>3.0185205024333531E-2</v>
      </c>
      <c r="BC16" s="94">
        <v>0</v>
      </c>
      <c r="BD16" s="94">
        <v>0.61329695745630708</v>
      </c>
      <c r="BE16" s="94">
        <v>77.027895503324757</v>
      </c>
      <c r="BF16" s="94">
        <v>63.19200399122969</v>
      </c>
      <c r="BG16" s="94">
        <v>13.835891512095102</v>
      </c>
      <c r="BH16" s="94">
        <v>0</v>
      </c>
      <c r="BI16" s="94">
        <v>0</v>
      </c>
      <c r="BJ16" s="94">
        <v>20.058280416894018</v>
      </c>
      <c r="BK16" s="94">
        <v>0</v>
      </c>
      <c r="BL16" s="94">
        <v>2.9939477590568626</v>
      </c>
      <c r="BM16" s="94">
        <v>1.3498446152659052</v>
      </c>
      <c r="BN16" s="94">
        <v>3.8515827766332151E-4</v>
      </c>
      <c r="BO16" s="94">
        <v>11.982065431747657</v>
      </c>
      <c r="BP16" s="94">
        <v>0.15843477048781182</v>
      </c>
      <c r="BQ16" s="94">
        <v>2.0571243375827421E-4</v>
      </c>
      <c r="BR16" s="94">
        <v>4.3139954665255704</v>
      </c>
      <c r="BS16" s="94">
        <v>9.2956377798795251E-7</v>
      </c>
      <c r="BT16" s="94">
        <v>49.968508390910344</v>
      </c>
      <c r="BU16" s="94">
        <v>22.563202305309176</v>
      </c>
      <c r="BV16" s="94">
        <v>0</v>
      </c>
      <c r="BW16" s="94">
        <v>0</v>
      </c>
      <c r="BX16" s="94">
        <v>3.2614293316308895</v>
      </c>
      <c r="BY16" s="94">
        <v>0</v>
      </c>
      <c r="BZ16" s="94">
        <v>0.85444056847791816</v>
      </c>
      <c r="CA16" s="94">
        <v>203.96575680241628</v>
      </c>
      <c r="CB16" s="94">
        <v>3.52443645050284</v>
      </c>
      <c r="CD16" s="94"/>
      <c r="CE16" s="29">
        <f t="shared" si="0"/>
        <v>8.0000020682531522E-3</v>
      </c>
      <c r="CF16" s="69">
        <f t="shared" si="1"/>
        <v>-4.4124025856539448E-3</v>
      </c>
      <c r="CG16" s="69"/>
      <c r="CH16" s="69">
        <f t="shared" si="2"/>
        <v>-4.4125048782560905E-3</v>
      </c>
      <c r="CI16" s="69">
        <f t="shared" si="3"/>
        <v>-4.3513721827126818E-3</v>
      </c>
      <c r="CJ16" s="69">
        <f t="shared" si="4"/>
        <v>-4.3381358260582131E-3</v>
      </c>
      <c r="CK16" s="69">
        <f t="shared" si="5"/>
        <v>-4.4122464720611392E-3</v>
      </c>
      <c r="CL16" s="69">
        <f t="shared" si="6"/>
        <v>-4.4124463215447721E-3</v>
      </c>
      <c r="CM16" s="69"/>
      <c r="CN16" s="62">
        <f t="shared" si="7"/>
        <v>0.16017966158738983</v>
      </c>
      <c r="CO16" s="69"/>
      <c r="CP16" s="62">
        <f t="shared" si="8"/>
        <v>0.21019480826262033</v>
      </c>
      <c r="CQ16" s="69">
        <f t="shared" si="9"/>
        <v>-4.4126121715956628E-3</v>
      </c>
      <c r="CR16" s="69">
        <f t="shared" si="10"/>
        <v>-4.4120905316875087E-3</v>
      </c>
      <c r="CS16" s="62">
        <f t="shared" si="11"/>
        <v>-0.77531234471234478</v>
      </c>
    </row>
    <row r="17" spans="1:97">
      <c r="A17" s="94" t="s">
        <v>181</v>
      </c>
      <c r="B17" s="76">
        <v>6562.3305274557424</v>
      </c>
      <c r="C17" s="76"/>
      <c r="D17" s="76">
        <v>1689.8275861249917</v>
      </c>
      <c r="E17" s="76">
        <v>197.87615033200331</v>
      </c>
      <c r="F17" s="76">
        <v>173.9130101034026</v>
      </c>
      <c r="G17" s="76">
        <v>172.94326107460031</v>
      </c>
      <c r="H17" s="76">
        <v>904.1427601925559</v>
      </c>
      <c r="I17" s="72">
        <v>37.128561216071013</v>
      </c>
      <c r="J17" s="72">
        <v>16.630190300059869</v>
      </c>
      <c r="K17" s="72">
        <v>107.46405904797747</v>
      </c>
      <c r="L17" s="72">
        <v>15.545425735508891</v>
      </c>
      <c r="M17" s="74">
        <v>21.123247963339768</v>
      </c>
      <c r="N17" s="74">
        <v>15.044646854782576</v>
      </c>
      <c r="O17" s="72">
        <v>11.0041449023269</v>
      </c>
      <c r="P17" s="76"/>
      <c r="Q17" s="94" t="s">
        <v>181</v>
      </c>
      <c r="R17" s="94">
        <v>0</v>
      </c>
      <c r="S17" s="94">
        <v>3.3458184767203951</v>
      </c>
      <c r="T17" s="94">
        <v>21.030002682934004</v>
      </c>
      <c r="U17" s="94">
        <v>38.791780200030431</v>
      </c>
      <c r="V17" s="94">
        <v>38.791780200030431</v>
      </c>
      <c r="W17" s="94">
        <v>53.10838165748941</v>
      </c>
      <c r="X17" s="94">
        <v>0</v>
      </c>
      <c r="Y17" s="94">
        <v>15.266008765854583</v>
      </c>
      <c r="Z17" s="94">
        <v>14.978258093662935</v>
      </c>
      <c r="AA17" s="94">
        <v>2.7815226770259344E-2</v>
      </c>
      <c r="AB17" s="94">
        <v>6533.3711632489521</v>
      </c>
      <c r="AC17" s="94">
        <v>140.25306222386658</v>
      </c>
      <c r="AD17" s="94">
        <v>4.7319504479277033</v>
      </c>
      <c r="AE17" s="94">
        <v>35.752990801708037</v>
      </c>
      <c r="AF17" s="94">
        <v>0</v>
      </c>
      <c r="AG17" s="94">
        <v>0</v>
      </c>
      <c r="AH17" s="94">
        <v>111.6539107089783</v>
      </c>
      <c r="AI17" s="94">
        <v>111.6539107089783</v>
      </c>
      <c r="AJ17" s="94">
        <v>13.458958097527177</v>
      </c>
      <c r="AK17" s="94">
        <v>38.847147500858718</v>
      </c>
      <c r="AL17" s="94">
        <v>1.1353414705472819E-3</v>
      </c>
      <c r="AM17" s="94">
        <v>93.640625077261987</v>
      </c>
      <c r="AN17" s="94">
        <v>4.6854927172592384E-3</v>
      </c>
      <c r="AO17" s="94">
        <v>16.36739965494219</v>
      </c>
      <c r="AP17" s="94">
        <v>4.9065607694968554</v>
      </c>
      <c r="AQ17" s="94">
        <v>908.23043547402267</v>
      </c>
      <c r="AR17" s="94">
        <v>1514.1336412673938</v>
      </c>
      <c r="AS17" s="94">
        <v>154.77794784767835</v>
      </c>
      <c r="AT17" s="94">
        <v>1682.3705472125987</v>
      </c>
      <c r="AU17" s="94">
        <v>5.1053650101304534E-6</v>
      </c>
      <c r="AV17" s="94">
        <v>57.0275129148255</v>
      </c>
      <c r="AW17" s="94">
        <v>0</v>
      </c>
      <c r="AX17" s="94">
        <v>237.71299300831009</v>
      </c>
      <c r="AY17" s="94">
        <v>7.4020721178149979E-2</v>
      </c>
      <c r="AZ17" s="94">
        <v>2.1698009035202309E-5</v>
      </c>
      <c r="BA17" s="94">
        <v>59.655488750144713</v>
      </c>
      <c r="BB17" s="94">
        <v>8.2971609348699585E-2</v>
      </c>
      <c r="BC17" s="94">
        <v>0</v>
      </c>
      <c r="BD17" s="94">
        <v>1.6893859804560245</v>
      </c>
      <c r="BE17" s="94">
        <v>197.01593740480411</v>
      </c>
      <c r="BF17" s="94">
        <v>173.1585497501361</v>
      </c>
      <c r="BG17" s="94">
        <v>23.85738765466801</v>
      </c>
      <c r="BH17" s="94">
        <v>0</v>
      </c>
      <c r="BI17" s="94">
        <v>0</v>
      </c>
      <c r="BJ17" s="94">
        <v>55.144657187343341</v>
      </c>
      <c r="BK17" s="94">
        <v>0</v>
      </c>
      <c r="BL17" s="94">
        <v>8.1788769594955841</v>
      </c>
      <c r="BM17" s="94">
        <v>3.7183231156820278</v>
      </c>
      <c r="BN17" s="94">
        <v>1.8684321067477977E-4</v>
      </c>
      <c r="BO17" s="94">
        <v>32.732799238964468</v>
      </c>
      <c r="BP17" s="94">
        <v>0.70734250014886524</v>
      </c>
      <c r="BQ17" s="94">
        <v>1.1327202163726253E-4</v>
      </c>
      <c r="BR17" s="94">
        <v>11.88170395090307</v>
      </c>
      <c r="BS17" s="94">
        <v>4.2337866826722196E-7</v>
      </c>
      <c r="BT17" s="94">
        <v>172.18009206928235</v>
      </c>
      <c r="BU17" s="94">
        <v>99.857454197897411</v>
      </c>
      <c r="BV17" s="94">
        <v>0</v>
      </c>
      <c r="BW17" s="94">
        <v>0</v>
      </c>
      <c r="BX17" s="94">
        <v>14.086119923942521</v>
      </c>
      <c r="BY17" s="94">
        <v>0</v>
      </c>
      <c r="BZ17" s="94">
        <v>3.4308638618404377</v>
      </c>
      <c r="CA17" s="94">
        <v>900.15308105237557</v>
      </c>
      <c r="CB17" s="94">
        <v>15.12525434327088</v>
      </c>
      <c r="CD17" s="94"/>
      <c r="CE17" s="29">
        <f t="shared" si="0"/>
        <v>7.9999962670687357E-3</v>
      </c>
      <c r="CF17" s="69">
        <f t="shared" si="1"/>
        <v>-4.4129694604118025E-3</v>
      </c>
      <c r="CG17" s="69"/>
      <c r="CH17" s="69">
        <f t="shared" si="2"/>
        <v>-4.4128992647664523E-3</v>
      </c>
      <c r="CI17" s="69">
        <f t="shared" si="3"/>
        <v>-4.3472289396974092E-3</v>
      </c>
      <c r="CJ17" s="69">
        <f t="shared" si="4"/>
        <v>-4.3381478637965001E-3</v>
      </c>
      <c r="CK17" s="69">
        <f t="shared" si="5"/>
        <v>-4.4128288120389037E-3</v>
      </c>
      <c r="CL17" s="69">
        <f t="shared" si="6"/>
        <v>-4.4126650301669658E-3</v>
      </c>
      <c r="CM17" s="69"/>
      <c r="CN17" s="62">
        <f t="shared" si="7"/>
        <v>3.8988399452976788E-2</v>
      </c>
      <c r="CO17" s="69"/>
      <c r="CP17" s="62">
        <f t="shared" si="8"/>
        <v>5.2875613278042605E-2</v>
      </c>
      <c r="CQ17" s="69">
        <f t="shared" si="9"/>
        <v>-4.4143438815656966E-3</v>
      </c>
      <c r="CR17" s="69">
        <f t="shared" si="10"/>
        <v>-4.4127829493409232E-3</v>
      </c>
      <c r="CS17" s="62">
        <f t="shared" si="11"/>
        <v>-0.55411703380429578</v>
      </c>
    </row>
    <row r="18" spans="1:97">
      <c r="A18" s="94" t="s">
        <v>182</v>
      </c>
      <c r="B18" s="76">
        <v>7381.7970853193274</v>
      </c>
      <c r="C18" s="76"/>
      <c r="D18" s="76">
        <v>2162.4658860328491</v>
      </c>
      <c r="E18" s="76">
        <v>121.63201312501411</v>
      </c>
      <c r="F18" s="76">
        <v>107.77642525382187</v>
      </c>
      <c r="G18" s="76">
        <v>295.41240077885828</v>
      </c>
      <c r="H18" s="76">
        <v>757.39656334576978</v>
      </c>
      <c r="I18" s="72">
        <v>28.009431948828041</v>
      </c>
      <c r="J18" s="72">
        <v>12.342966570691804</v>
      </c>
      <c r="K18" s="72">
        <v>80.988311642106382</v>
      </c>
      <c r="L18" s="72">
        <v>11.676492751254823</v>
      </c>
      <c r="M18" s="74">
        <v>15.858549304719983</v>
      </c>
      <c r="N18" s="74">
        <v>11.199658658181047</v>
      </c>
      <c r="O18" s="72">
        <v>7.2648894674697724</v>
      </c>
      <c r="P18" s="76"/>
      <c r="Q18" s="94" t="s">
        <v>182</v>
      </c>
      <c r="R18" s="94">
        <v>0</v>
      </c>
      <c r="S18" s="94">
        <v>2.7302805298746957</v>
      </c>
      <c r="T18" s="94">
        <v>15.788893337094915</v>
      </c>
      <c r="U18" s="94">
        <v>32.643985903466266</v>
      </c>
      <c r="V18" s="94">
        <v>32.643985903466266</v>
      </c>
      <c r="W18" s="94">
        <v>44.094739016585642</v>
      </c>
      <c r="X18" s="94">
        <v>0</v>
      </c>
      <c r="Y18" s="94">
        <v>12.762913922569018</v>
      </c>
      <c r="Z18" s="94">
        <v>11.150463893900749</v>
      </c>
      <c r="AA18" s="94">
        <v>0.35948640828294914</v>
      </c>
      <c r="AB18" s="94">
        <v>7349.3674626463198</v>
      </c>
      <c r="AC18" s="94">
        <v>115.25120610915279</v>
      </c>
      <c r="AD18" s="94">
        <v>3.9562663659481623</v>
      </c>
      <c r="AE18" s="94">
        <v>29.650032367829596</v>
      </c>
      <c r="AF18" s="94">
        <v>0</v>
      </c>
      <c r="AG18" s="94">
        <v>0</v>
      </c>
      <c r="AH18" s="94">
        <v>91.640487207545235</v>
      </c>
      <c r="AI18" s="94">
        <v>91.640487207545235</v>
      </c>
      <c r="AJ18" s="94">
        <v>17.223749812237681</v>
      </c>
      <c r="AK18" s="94">
        <v>32.41523922345889</v>
      </c>
      <c r="AL18" s="94">
        <v>1.4673161615447806E-2</v>
      </c>
      <c r="AM18" s="94">
        <v>77.000570347884079</v>
      </c>
      <c r="AN18" s="94">
        <v>8.8978583815392517E-2</v>
      </c>
      <c r="AO18" s="94">
        <v>13.356313828635185</v>
      </c>
      <c r="AP18" s="94">
        <v>4.0184977612665405</v>
      </c>
      <c r="AQ18" s="94">
        <v>760.75600658189876</v>
      </c>
      <c r="AR18" s="94">
        <v>1937.6731124634082</v>
      </c>
      <c r="AS18" s="94">
        <v>198.0731232553635</v>
      </c>
      <c r="AT18" s="94">
        <v>2152.9699855310105</v>
      </c>
      <c r="AU18" s="94">
        <v>9.6954880444726708E-5</v>
      </c>
      <c r="AV18" s="94">
        <v>47.122942262534032</v>
      </c>
      <c r="AW18" s="94">
        <v>0</v>
      </c>
      <c r="AX18" s="94">
        <v>204.80346393264631</v>
      </c>
      <c r="AY18" s="94">
        <v>4.6140827902445426E-2</v>
      </c>
      <c r="AZ18" s="94">
        <v>5.5307404304105539E-4</v>
      </c>
      <c r="BA18" s="94">
        <v>37.847206285884347</v>
      </c>
      <c r="BB18" s="94">
        <v>5.0426931176154814E-2</v>
      </c>
      <c r="BC18" s="94">
        <v>0</v>
      </c>
      <c r="BD18" s="94">
        <v>1.0105336580829711</v>
      </c>
      <c r="BE18" s="94">
        <v>121.105073071825</v>
      </c>
      <c r="BF18" s="94">
        <v>107.31041767968345</v>
      </c>
      <c r="BG18" s="94">
        <v>13.794655392141626</v>
      </c>
      <c r="BH18" s="94">
        <v>0</v>
      </c>
      <c r="BI18" s="94">
        <v>0</v>
      </c>
      <c r="BJ18" s="94">
        <v>33.305114119942459</v>
      </c>
      <c r="BK18" s="94">
        <v>0</v>
      </c>
      <c r="BL18" s="94">
        <v>5.1391975436178967</v>
      </c>
      <c r="BM18" s="94">
        <v>2.2239565526656624</v>
      </c>
      <c r="BN18" s="94">
        <v>3.893803246030302E-3</v>
      </c>
      <c r="BO18" s="94">
        <v>20.567130221972374</v>
      </c>
      <c r="BP18" s="94">
        <v>0.577213680301911</v>
      </c>
      <c r="BQ18" s="94">
        <v>1.3979598106119476E-3</v>
      </c>
      <c r="BR18" s="94">
        <v>7.1148559094672006</v>
      </c>
      <c r="BS18" s="94">
        <v>1.0791872211394579E-5</v>
      </c>
      <c r="BT18" s="94">
        <v>294.11559291310687</v>
      </c>
      <c r="BU18" s="94">
        <v>83.226453222873374</v>
      </c>
      <c r="BV18" s="94">
        <v>0</v>
      </c>
      <c r="BW18" s="94">
        <v>0</v>
      </c>
      <c r="BX18" s="94">
        <v>12.375839709079576</v>
      </c>
      <c r="BY18" s="94">
        <v>0</v>
      </c>
      <c r="BZ18" s="94">
        <v>3.5616342913291454</v>
      </c>
      <c r="CA18" s="94">
        <v>754.06973816079437</v>
      </c>
      <c r="CB18" s="94">
        <v>13.433141631379275</v>
      </c>
      <c r="CD18" s="94"/>
      <c r="CE18" s="29">
        <f t="shared" si="0"/>
        <v>7.999995321806402E-3</v>
      </c>
      <c r="CF18" s="69">
        <f t="shared" si="1"/>
        <v>-4.3931880405521442E-3</v>
      </c>
      <c r="CG18" s="69"/>
      <c r="CH18" s="69">
        <f t="shared" si="2"/>
        <v>-4.3912371349632273E-3</v>
      </c>
      <c r="CI18" s="69">
        <f t="shared" si="3"/>
        <v>-4.332248062420177E-3</v>
      </c>
      <c r="CJ18" s="69">
        <f t="shared" si="4"/>
        <v>-4.323835876361014E-3</v>
      </c>
      <c r="CK18" s="69">
        <f t="shared" si="5"/>
        <v>-4.3898220329693987E-3</v>
      </c>
      <c r="CL18" s="69">
        <f t="shared" si="6"/>
        <v>-4.3924482179840962E-3</v>
      </c>
      <c r="CM18" s="69"/>
      <c r="CN18" s="62">
        <f t="shared" si="7"/>
        <v>0.1315273198003144</v>
      </c>
      <c r="CO18" s="69"/>
      <c r="CP18" s="62">
        <f t="shared" si="8"/>
        <v>0.14386349678501181</v>
      </c>
      <c r="CQ18" s="69">
        <f t="shared" si="9"/>
        <v>-4.3923291019018675E-3</v>
      </c>
      <c r="CR18" s="69">
        <f t="shared" si="10"/>
        <v>-4.3925235385957259E-3</v>
      </c>
      <c r="CS18" s="62">
        <f t="shared" si="11"/>
        <v>-0.44686044030534861</v>
      </c>
    </row>
    <row r="19" spans="1:97">
      <c r="A19" s="94" t="s">
        <v>183</v>
      </c>
      <c r="B19" s="76">
        <v>5102.7846756961389</v>
      </c>
      <c r="C19" s="76"/>
      <c r="D19" s="76">
        <v>929.12972366693555</v>
      </c>
      <c r="E19" s="76">
        <v>57.580057416915977</v>
      </c>
      <c r="F19" s="76">
        <v>50.808953454378909</v>
      </c>
      <c r="G19" s="76">
        <v>146.9857734035555</v>
      </c>
      <c r="H19" s="76">
        <v>1040.4569282835898</v>
      </c>
      <c r="I19" s="72">
        <v>41.661659139185133</v>
      </c>
      <c r="J19" s="72">
        <v>17.194034380246574</v>
      </c>
      <c r="K19" s="72">
        <v>120.20075648996951</v>
      </c>
      <c r="L19" s="72">
        <v>17.505005831186033</v>
      </c>
      <c r="M19" s="74">
        <v>23.75725214089125</v>
      </c>
      <c r="N19" s="74">
        <v>16.511338157243515</v>
      </c>
      <c r="O19" s="72">
        <v>7.1805783889672377</v>
      </c>
      <c r="P19" s="76"/>
      <c r="Q19" s="94" t="s">
        <v>183</v>
      </c>
      <c r="R19" s="94">
        <v>0</v>
      </c>
      <c r="S19" s="94">
        <v>3.790103324350651</v>
      </c>
      <c r="T19" s="94">
        <v>23.652403135077424</v>
      </c>
      <c r="U19" s="94">
        <v>44.613547591727162</v>
      </c>
      <c r="V19" s="94">
        <v>44.613547591727162</v>
      </c>
      <c r="W19" s="94">
        <v>60.673907591501198</v>
      </c>
      <c r="X19" s="94">
        <v>0</v>
      </c>
      <c r="Y19" s="94">
        <v>17.553512150186833</v>
      </c>
      <c r="Z19" s="94">
        <v>16.438481133273484</v>
      </c>
      <c r="AA19" s="94">
        <v>0.33434369893478044</v>
      </c>
      <c r="AB19" s="94">
        <v>5080.2678042913003</v>
      </c>
      <c r="AC19" s="94">
        <v>159.55262685925467</v>
      </c>
      <c r="AD19" s="94">
        <v>5.4456042533383027</v>
      </c>
      <c r="AE19" s="94">
        <v>40.903278147907322</v>
      </c>
      <c r="AF19" s="94">
        <v>0</v>
      </c>
      <c r="AG19" s="94">
        <v>0</v>
      </c>
      <c r="AH19" s="94">
        <v>126.83842315897714</v>
      </c>
      <c r="AI19" s="94">
        <v>126.83842315897714</v>
      </c>
      <c r="AJ19" s="94">
        <v>7.4002236555895493</v>
      </c>
      <c r="AK19" s="94">
        <v>44.639789346425474</v>
      </c>
      <c r="AL19" s="94">
        <v>1.3646825041759993E-2</v>
      </c>
      <c r="AM19" s="94">
        <v>106.47989739782643</v>
      </c>
      <c r="AN19" s="94">
        <v>6.3058409658616893E-2</v>
      </c>
      <c r="AO19" s="94">
        <v>18.540875930489339</v>
      </c>
      <c r="AP19" s="94">
        <v>5.5680165725746358</v>
      </c>
      <c r="AQ19" s="94">
        <v>1045.1005833826623</v>
      </c>
      <c r="AR19" s="94">
        <v>832.52610564482472</v>
      </c>
      <c r="AS19" s="94">
        <v>85.102826440979527</v>
      </c>
      <c r="AT19" s="94">
        <v>925.02915574139377</v>
      </c>
      <c r="AU19" s="94">
        <v>6.8711261751487604E-5</v>
      </c>
      <c r="AV19" s="94">
        <v>65.079325424582109</v>
      </c>
      <c r="AW19" s="94">
        <v>0</v>
      </c>
      <c r="AX19" s="94">
        <v>278.66030415764499</v>
      </c>
      <c r="AY19" s="94">
        <v>2.173647774819909E-2</v>
      </c>
      <c r="AZ19" s="94">
        <v>3.2911695349416054E-4</v>
      </c>
      <c r="BA19" s="94">
        <v>17.867074285289107</v>
      </c>
      <c r="BB19" s="94">
        <v>2.3499796162855441E-2</v>
      </c>
      <c r="BC19" s="94">
        <v>0</v>
      </c>
      <c r="BD19" s="94">
        <v>0.46799498183942628</v>
      </c>
      <c r="BE19" s="94">
        <v>57.329537765857523</v>
      </c>
      <c r="BF19" s="94">
        <v>50.588308593858422</v>
      </c>
      <c r="BG19" s="94">
        <v>6.741229171999092</v>
      </c>
      <c r="BH19" s="94">
        <v>0</v>
      </c>
      <c r="BI19" s="94">
        <v>0</v>
      </c>
      <c r="BJ19" s="94">
        <v>15.576136710703997</v>
      </c>
      <c r="BK19" s="94">
        <v>0</v>
      </c>
      <c r="BL19" s="94">
        <v>2.4593421058549243</v>
      </c>
      <c r="BM19" s="94">
        <v>1.0299212324939238</v>
      </c>
      <c r="BN19" s="94">
        <v>2.5850046479824976E-3</v>
      </c>
      <c r="BO19" s="94">
        <v>9.8421609930719747</v>
      </c>
      <c r="BP19" s="94">
        <v>0.8012739735002703</v>
      </c>
      <c r="BQ19" s="94">
        <v>1.2912037309699776E-3</v>
      </c>
      <c r="BR19" s="94">
        <v>3.2962302636176757</v>
      </c>
      <c r="BS19" s="94">
        <v>6.4217438759679671E-6</v>
      </c>
      <c r="BT19" s="94">
        <v>146.33704737040424</v>
      </c>
      <c r="BU19" s="94">
        <v>114.48055401811605</v>
      </c>
      <c r="BV19" s="94">
        <v>0</v>
      </c>
      <c r="BW19" s="94">
        <v>0</v>
      </c>
      <c r="BX19" s="94">
        <v>16.690286494235838</v>
      </c>
      <c r="BY19" s="94">
        <v>0</v>
      </c>
      <c r="BZ19" s="94">
        <v>4.4826349968069561</v>
      </c>
      <c r="CA19" s="94">
        <v>1035.8653655814412</v>
      </c>
      <c r="CB19" s="94">
        <v>18.07367426507718</v>
      </c>
      <c r="CD19" s="94"/>
      <c r="CE19" s="29">
        <f t="shared" si="0"/>
        <v>7.999989632389919E-3</v>
      </c>
      <c r="CF19" s="69">
        <f t="shared" si="1"/>
        <v>-4.4126634447429064E-3</v>
      </c>
      <c r="CG19" s="69"/>
      <c r="CH19" s="69">
        <f t="shared" si="2"/>
        <v>-4.4133427454654426E-3</v>
      </c>
      <c r="CI19" s="69">
        <f t="shared" si="3"/>
        <v>-4.3508058570441068E-3</v>
      </c>
      <c r="CJ19" s="69">
        <f t="shared" si="4"/>
        <v>-4.3426373802129738E-3</v>
      </c>
      <c r="CK19" s="69">
        <f t="shared" si="5"/>
        <v>-4.4135294058028247E-3</v>
      </c>
      <c r="CL19" s="69">
        <f t="shared" si="6"/>
        <v>-4.4130252558586764E-3</v>
      </c>
      <c r="CM19" s="69"/>
      <c r="CN19" s="62">
        <f t="shared" si="7"/>
        <v>5.5221504945865529E-2</v>
      </c>
      <c r="CO19" s="69"/>
      <c r="CP19" s="62">
        <f t="shared" si="8"/>
        <v>5.9175650056502827E-2</v>
      </c>
      <c r="CQ19" s="69">
        <f t="shared" si="9"/>
        <v>-4.41334735145393E-3</v>
      </c>
      <c r="CR19" s="69">
        <f t="shared" si="10"/>
        <v>-4.4125450812154809E-3</v>
      </c>
      <c r="CS19" s="62">
        <f t="shared" si="11"/>
        <v>-0.22457269164699309</v>
      </c>
    </row>
    <row r="20" spans="1:97">
      <c r="A20" s="94" t="s">
        <v>184</v>
      </c>
      <c r="B20" s="76">
        <v>2231.284824579408</v>
      </c>
      <c r="C20" s="76"/>
      <c r="D20" s="76">
        <v>291.19685216565165</v>
      </c>
      <c r="E20" s="76">
        <v>54.784105440338848</v>
      </c>
      <c r="F20" s="76">
        <v>46.130795410335466</v>
      </c>
      <c r="G20" s="76">
        <v>36.195534838551026</v>
      </c>
      <c r="H20" s="76">
        <v>159.70819340526</v>
      </c>
      <c r="I20" s="72">
        <v>6.0212107682070846</v>
      </c>
      <c r="J20" s="72">
        <v>3.1422206998601752</v>
      </c>
      <c r="K20" s="72">
        <v>17.530070107511211</v>
      </c>
      <c r="L20" s="72">
        <v>2.4881825876471879</v>
      </c>
      <c r="M20" s="74">
        <v>3.3874389262017117</v>
      </c>
      <c r="N20" s="74">
        <v>2.5193017717201909</v>
      </c>
      <c r="O20" s="72">
        <v>3.1758599560161955</v>
      </c>
      <c r="P20" s="76"/>
      <c r="Q20" s="94" t="s">
        <v>184</v>
      </c>
      <c r="R20" s="94">
        <v>0</v>
      </c>
      <c r="S20" s="94">
        <v>0.58633360148111136</v>
      </c>
      <c r="T20" s="94">
        <v>3.3725709966113953</v>
      </c>
      <c r="U20" s="94">
        <v>6.8414674275033418</v>
      </c>
      <c r="V20" s="94">
        <v>6.8414674275033418</v>
      </c>
      <c r="W20" s="94">
        <v>9.3401868280560212</v>
      </c>
      <c r="X20" s="94">
        <v>0</v>
      </c>
      <c r="Y20" s="94">
        <v>2.6959796769119357</v>
      </c>
      <c r="Z20" s="94">
        <v>2.5082449237169033</v>
      </c>
      <c r="AA20" s="94">
        <v>2.9866631787878312E-2</v>
      </c>
      <c r="AB20" s="94">
        <v>2221.4909905697291</v>
      </c>
      <c r="AC20" s="94">
        <v>24.631827628957819</v>
      </c>
      <c r="AD20" s="94">
        <v>0.83628584236058823</v>
      </c>
      <c r="AE20" s="94">
        <v>6.2974228571722417</v>
      </c>
      <c r="AF20" s="94">
        <v>0</v>
      </c>
      <c r="AG20" s="94">
        <v>0</v>
      </c>
      <c r="AH20" s="94">
        <v>19.589887531846095</v>
      </c>
      <c r="AI20" s="94">
        <v>19.589887531846095</v>
      </c>
      <c r="AJ20" s="94">
        <v>2.319348622340538</v>
      </c>
      <c r="AK20" s="94">
        <v>6.8596134787467884</v>
      </c>
      <c r="AL20" s="94">
        <v>1.2190658480830891E-3</v>
      </c>
      <c r="AM20" s="94">
        <v>16.43667160380798</v>
      </c>
      <c r="AN20" s="94">
        <v>4.5620203350718921E-3</v>
      </c>
      <c r="AO20" s="94">
        <v>2.8682954944482759</v>
      </c>
      <c r="AP20" s="94">
        <v>0.86048797602145199</v>
      </c>
      <c r="AQ20" s="94">
        <v>160.42977246757829</v>
      </c>
      <c r="AR20" s="94">
        <v>260.92686373209443</v>
      </c>
      <c r="AS20" s="94">
        <v>26.672506228145313</v>
      </c>
      <c r="AT20" s="94">
        <v>289.91871858258025</v>
      </c>
      <c r="AU20" s="94">
        <v>4.9708768766055308E-6</v>
      </c>
      <c r="AV20" s="94">
        <v>10.030630389259082</v>
      </c>
      <c r="AW20" s="94">
        <v>0</v>
      </c>
      <c r="AX20" s="94">
        <v>42.412956105061262</v>
      </c>
      <c r="AY20" s="94">
        <v>1.9634487023043806E-2</v>
      </c>
      <c r="AZ20" s="94">
        <v>1.8771965216797006E-5</v>
      </c>
      <c r="BA20" s="94">
        <v>15.833762439855162</v>
      </c>
      <c r="BB20" s="94">
        <v>2.1965247628653466E-2</v>
      </c>
      <c r="BC20" s="94">
        <v>0</v>
      </c>
      <c r="BD20" s="94">
        <v>0.44673977049885055</v>
      </c>
      <c r="BE20" s="94">
        <v>54.547070898545265</v>
      </c>
      <c r="BF20" s="94">
        <v>45.931749878025748</v>
      </c>
      <c r="BG20" s="94">
        <v>8.6153210205195148</v>
      </c>
      <c r="BH20" s="94">
        <v>0</v>
      </c>
      <c r="BI20" s="94">
        <v>0</v>
      </c>
      <c r="BJ20" s="94">
        <v>14.604683820830362</v>
      </c>
      <c r="BK20" s="94">
        <v>0</v>
      </c>
      <c r="BL20" s="94">
        <v>2.1749207306117277</v>
      </c>
      <c r="BM20" s="94">
        <v>0.9832655647965961</v>
      </c>
      <c r="BN20" s="94">
        <v>1.7690105125966598E-4</v>
      </c>
      <c r="BO20" s="94">
        <v>8.7042575463659571</v>
      </c>
      <c r="BP20" s="94">
        <v>0.12395774460045086</v>
      </c>
      <c r="BQ20" s="94">
        <v>1.2414822395762727E-4</v>
      </c>
      <c r="BR20" s="94">
        <v>3.1422000828937886</v>
      </c>
      <c r="BS20" s="94">
        <v>3.6628117077994034E-7</v>
      </c>
      <c r="BT20" s="94">
        <v>36.036638863296922</v>
      </c>
      <c r="BU20" s="94">
        <v>17.600924175944513</v>
      </c>
      <c r="BV20" s="94">
        <v>0</v>
      </c>
      <c r="BW20" s="94">
        <v>0</v>
      </c>
      <c r="BX20" s="94">
        <v>2.5258612192823064</v>
      </c>
      <c r="BY20" s="94">
        <v>0</v>
      </c>
      <c r="BZ20" s="94">
        <v>0.64559471523735534</v>
      </c>
      <c r="CA20" s="94">
        <v>159.00721413934318</v>
      </c>
      <c r="CB20" s="94">
        <v>2.7259617473366515</v>
      </c>
      <c r="CD20" s="94"/>
      <c r="CE20" s="29">
        <f t="shared" si="0"/>
        <v>7.9999961150486951E-3</v>
      </c>
      <c r="CF20" s="69">
        <f t="shared" si="1"/>
        <v>-4.3893248866267078E-3</v>
      </c>
      <c r="CG20" s="69"/>
      <c r="CH20" s="69">
        <f t="shared" si="2"/>
        <v>-4.3892424439544043E-3</v>
      </c>
      <c r="CI20" s="69">
        <f t="shared" si="3"/>
        <v>-4.3267027888539648E-3</v>
      </c>
      <c r="CJ20" s="69">
        <f t="shared" si="4"/>
        <v>-4.3148081566597579E-3</v>
      </c>
      <c r="CK20" s="69">
        <f t="shared" si="5"/>
        <v>-4.3899330666850086E-3</v>
      </c>
      <c r="CL20" s="69">
        <f t="shared" si="6"/>
        <v>-4.3891252600803728E-3</v>
      </c>
      <c r="CM20" s="69"/>
      <c r="CN20" s="62">
        <f t="shared" si="7"/>
        <v>0.11750195017487708</v>
      </c>
      <c r="CO20" s="69"/>
      <c r="CP20" s="62">
        <f t="shared" si="8"/>
        <v>0.15276728833655279</v>
      </c>
      <c r="CQ20" s="69">
        <f t="shared" si="9"/>
        <v>-4.3891358380851071E-3</v>
      </c>
      <c r="CR20" s="69">
        <f t="shared" si="10"/>
        <v>-4.3888541370484084E-3</v>
      </c>
      <c r="CS20" s="62">
        <f t="shared" si="11"/>
        <v>-0.72905355149826889</v>
      </c>
    </row>
    <row r="21" spans="1:97">
      <c r="A21" s="94" t="s">
        <v>185</v>
      </c>
      <c r="B21" s="76">
        <v>6681.2762064770759</v>
      </c>
      <c r="C21" s="76"/>
      <c r="D21" s="76">
        <v>2191.1779372687483</v>
      </c>
      <c r="E21" s="76">
        <v>151.67384310277495</v>
      </c>
      <c r="F21" s="76">
        <v>135.9209390288286</v>
      </c>
      <c r="G21" s="76">
        <v>263.10614741736583</v>
      </c>
      <c r="H21" s="76">
        <v>979.90231941702928</v>
      </c>
      <c r="I21" s="72">
        <v>38.941218298458004</v>
      </c>
      <c r="J21" s="72">
        <v>16.745672916005699</v>
      </c>
      <c r="K21" s="72">
        <v>112.5148308221664</v>
      </c>
      <c r="L21" s="72">
        <v>16.318914821749395</v>
      </c>
      <c r="M21" s="74">
        <v>22.160147024323624</v>
      </c>
      <c r="N21" s="74">
        <v>15.575277303744464</v>
      </c>
      <c r="O21" s="72">
        <v>8.9692474639900972</v>
      </c>
      <c r="P21" s="76"/>
      <c r="Q21" s="94" t="s">
        <v>185</v>
      </c>
      <c r="R21" s="94">
        <v>0</v>
      </c>
      <c r="S21" s="94">
        <v>3.5778961399181646</v>
      </c>
      <c r="T21" s="94">
        <v>22.062872558238929</v>
      </c>
      <c r="U21" s="94">
        <v>42.026735055781444</v>
      </c>
      <c r="V21" s="94">
        <v>42.026735055781444</v>
      </c>
      <c r="W21" s="94">
        <v>57.208812941761607</v>
      </c>
      <c r="X21" s="94">
        <v>0</v>
      </c>
      <c r="Y21" s="94">
        <v>16.533980981867312</v>
      </c>
      <c r="Z21" s="94">
        <v>15.506905675584191</v>
      </c>
      <c r="AA21" s="94">
        <v>0.27240921189379136</v>
      </c>
      <c r="AB21" s="94">
        <v>6651.9484485744379</v>
      </c>
      <c r="AC21" s="94">
        <v>150.52440198663308</v>
      </c>
      <c r="AD21" s="94">
        <v>5.1285307486881244</v>
      </c>
      <c r="AE21" s="94">
        <v>38.556411917276051</v>
      </c>
      <c r="AF21" s="94">
        <v>0</v>
      </c>
      <c r="AG21" s="94">
        <v>0</v>
      </c>
      <c r="AH21" s="94">
        <v>119.68923723572304</v>
      </c>
      <c r="AI21" s="94">
        <v>119.68923723572304</v>
      </c>
      <c r="AJ21" s="94">
        <v>17.452489663199898</v>
      </c>
      <c r="AK21" s="94">
        <v>42.05025247522358</v>
      </c>
      <c r="AL21" s="94">
        <v>1.1118945038435501E-2</v>
      </c>
      <c r="AM21" s="94">
        <v>100.46436301011579</v>
      </c>
      <c r="AN21" s="94">
        <v>5.1870307839548928E-2</v>
      </c>
      <c r="AO21" s="94">
        <v>17.502778083181763</v>
      </c>
      <c r="AP21" s="94">
        <v>5.2549551160496</v>
      </c>
      <c r="AQ21" s="94">
        <v>984.3068441211002</v>
      </c>
      <c r="AR21" s="94">
        <v>1963.4035439009681</v>
      </c>
      <c r="AS21" s="94">
        <v>200.70339957150972</v>
      </c>
      <c r="AT21" s="94">
        <v>2181.5594331356779</v>
      </c>
      <c r="AU21" s="94">
        <v>5.6519144346428167E-5</v>
      </c>
      <c r="AV21" s="94">
        <v>61.368714706143216</v>
      </c>
      <c r="AW21" s="94">
        <v>0</v>
      </c>
      <c r="AX21" s="94">
        <v>261.73032297517165</v>
      </c>
      <c r="AY21" s="94">
        <v>5.7895672712842426E-2</v>
      </c>
      <c r="AZ21" s="94">
        <v>2.1526212261424051E-4</v>
      </c>
      <c r="BA21" s="94">
        <v>46.851192596879351</v>
      </c>
      <c r="BB21" s="94">
        <v>6.4319455226883177E-2</v>
      </c>
      <c r="BC21" s="94">
        <v>0</v>
      </c>
      <c r="BD21" s="94">
        <v>1.3027774399929455</v>
      </c>
      <c r="BE21" s="94">
        <v>151.01809879060943</v>
      </c>
      <c r="BF21" s="94">
        <v>135.33433561992206</v>
      </c>
      <c r="BG21" s="94">
        <v>15.683763170687349</v>
      </c>
      <c r="BH21" s="94">
        <v>0</v>
      </c>
      <c r="BI21" s="94">
        <v>0</v>
      </c>
      <c r="BJ21" s="94">
        <v>42.763543370977246</v>
      </c>
      <c r="BK21" s="94">
        <v>0</v>
      </c>
      <c r="BL21" s="94">
        <v>6.4490269959269622</v>
      </c>
      <c r="BM21" s="94">
        <v>2.8673240475757416</v>
      </c>
      <c r="BN21" s="94">
        <v>1.8354567325848626E-3</v>
      </c>
      <c r="BO21" s="94">
        <v>25.80945921118623</v>
      </c>
      <c r="BP21" s="94">
        <v>0.75640895839704636</v>
      </c>
      <c r="BQ21" s="94">
        <v>1.0925814429361158E-3</v>
      </c>
      <c r="BR21" s="94">
        <v>9.1656493288579526</v>
      </c>
      <c r="BS21" s="94">
        <v>4.2002877614488743E-6</v>
      </c>
      <c r="BT21" s="94">
        <v>261.95124732159354</v>
      </c>
      <c r="BU21" s="94">
        <v>107.88266225264663</v>
      </c>
      <c r="BV21" s="94">
        <v>0</v>
      </c>
      <c r="BW21" s="94">
        <v>0</v>
      </c>
      <c r="BX21" s="94">
        <v>15.652921907940737</v>
      </c>
      <c r="BY21" s="94">
        <v>0</v>
      </c>
      <c r="BZ21" s="94">
        <v>4.1493334652889091</v>
      </c>
      <c r="CA21" s="94">
        <v>975.60083193946059</v>
      </c>
      <c r="CB21" s="94">
        <v>16.928848526638973</v>
      </c>
      <c r="CD21" s="94"/>
      <c r="CE21" s="29">
        <f t="shared" si="0"/>
        <v>8.0000065082409672E-3</v>
      </c>
      <c r="CF21" s="69">
        <f t="shared" si="1"/>
        <v>-4.3895443020611283E-3</v>
      </c>
      <c r="CG21" s="69"/>
      <c r="CH21" s="69">
        <f t="shared" si="2"/>
        <v>-4.389649954699577E-3</v>
      </c>
      <c r="CI21" s="69">
        <f t="shared" si="3"/>
        <v>-4.3233843011493307E-3</v>
      </c>
      <c r="CJ21" s="69">
        <f t="shared" si="4"/>
        <v>-4.3157692486374246E-3</v>
      </c>
      <c r="CK21" s="69">
        <f t="shared" si="5"/>
        <v>-4.3894835111559392E-3</v>
      </c>
      <c r="CL21" s="69">
        <f t="shared" si="6"/>
        <v>-4.3897104765786834E-3</v>
      </c>
      <c r="CM21" s="69"/>
      <c r="CN21" s="62">
        <f t="shared" si="7"/>
        <v>6.3764095463077555E-2</v>
      </c>
      <c r="CO21" s="69"/>
      <c r="CP21" s="62">
        <f t="shared" si="8"/>
        <v>7.2545464840256896E-2</v>
      </c>
      <c r="CQ21" s="69">
        <f t="shared" si="9"/>
        <v>-4.3896128476911111E-3</v>
      </c>
      <c r="CR21" s="69">
        <f t="shared" si="10"/>
        <v>-4.3897535065931578E-3</v>
      </c>
      <c r="CS21" s="62">
        <f t="shared" si="11"/>
        <v>-0.41411415649447825</v>
      </c>
    </row>
    <row r="22" spans="1:97">
      <c r="A22" s="94" t="s">
        <v>330</v>
      </c>
      <c r="B22" s="76">
        <v>8729.0089146678583</v>
      </c>
      <c r="C22" s="76"/>
      <c r="D22" s="76">
        <v>2150.2584316293755</v>
      </c>
      <c r="E22" s="76">
        <v>149.67189346305588</v>
      </c>
      <c r="F22" s="76">
        <v>131.8106748106305</v>
      </c>
      <c r="G22" s="76">
        <v>282.90866464725116</v>
      </c>
      <c r="H22" s="76">
        <v>813.41575302962508</v>
      </c>
      <c r="I22" s="72">
        <v>31.182650950360223</v>
      </c>
      <c r="J22" s="72">
        <v>14.014304251107781</v>
      </c>
      <c r="K22" s="72">
        <v>90.22835168002895</v>
      </c>
      <c r="L22" s="72">
        <v>13.009924322858941</v>
      </c>
      <c r="M22" s="74">
        <v>17.673745825502401</v>
      </c>
      <c r="N22" s="74">
        <v>12.552731326642045</v>
      </c>
      <c r="O22" s="72">
        <v>8.7582318818298184</v>
      </c>
      <c r="P22" s="76"/>
      <c r="Q22" s="94" t="s">
        <v>330</v>
      </c>
      <c r="R22" s="94">
        <v>0</v>
      </c>
      <c r="S22" s="94">
        <v>2.9468511032803675</v>
      </c>
      <c r="T22" s="94">
        <v>17.596138564185786</v>
      </c>
      <c r="U22" s="94">
        <v>34.883844053820646</v>
      </c>
      <c r="V22" s="94">
        <v>34.883844053820646</v>
      </c>
      <c r="W22" s="94">
        <v>47.324878191934403</v>
      </c>
      <c r="X22" s="94">
        <v>0</v>
      </c>
      <c r="Y22" s="94">
        <v>13.719014814634347</v>
      </c>
      <c r="Z22" s="94">
        <v>12.497641688031793</v>
      </c>
      <c r="AA22" s="94">
        <v>0.34131135531939488</v>
      </c>
      <c r="AB22" s="94">
        <v>8690.6941490434656</v>
      </c>
      <c r="AC22" s="94">
        <v>124.23875329713127</v>
      </c>
      <c r="AD22" s="94">
        <v>4.2569261239580651</v>
      </c>
      <c r="AE22" s="94">
        <v>31.912722033185048</v>
      </c>
      <c r="AF22" s="94">
        <v>0</v>
      </c>
      <c r="AG22" s="94">
        <v>0</v>
      </c>
      <c r="AH22" s="94">
        <v>98.72314691297592</v>
      </c>
      <c r="AI22" s="94">
        <v>98.72314691297592</v>
      </c>
      <c r="AJ22" s="94">
        <v>17.126532112854612</v>
      </c>
      <c r="AK22" s="94">
        <v>34.878905757825578</v>
      </c>
      <c r="AL22" s="94">
        <v>1.3931445611179587E-2</v>
      </c>
      <c r="AM22" s="94">
        <v>82.907290250027117</v>
      </c>
      <c r="AN22" s="94">
        <v>6.5937758139608435E-2</v>
      </c>
      <c r="AO22" s="94">
        <v>14.415745467334014</v>
      </c>
      <c r="AP22" s="94">
        <v>4.3320877653010159</v>
      </c>
      <c r="AQ22" s="94">
        <v>817.0492935839992</v>
      </c>
      <c r="AR22" s="94">
        <v>1926.7353042213019</v>
      </c>
      <c r="AS22" s="94">
        <v>196.95524283360081</v>
      </c>
      <c r="AT22" s="94">
        <v>2140.8170791677571</v>
      </c>
      <c r="AU22" s="94">
        <v>7.1846771969625746E-5</v>
      </c>
      <c r="AV22" s="94">
        <v>50.732300494772268</v>
      </c>
      <c r="AW22" s="94">
        <v>0</v>
      </c>
      <c r="AX22" s="94">
        <v>219.20772882653486</v>
      </c>
      <c r="AY22" s="94">
        <v>5.6176661099996132E-2</v>
      </c>
      <c r="AZ22" s="94">
        <v>2.9428552459619583E-4</v>
      </c>
      <c r="BA22" s="94">
        <v>45.554617305180294</v>
      </c>
      <c r="BB22" s="94">
        <v>6.218502741998598E-2</v>
      </c>
      <c r="BC22" s="94">
        <v>0</v>
      </c>
      <c r="BD22" s="94">
        <v>1.2567825625423701</v>
      </c>
      <c r="BE22" s="94">
        <v>149.02456057097439</v>
      </c>
      <c r="BF22" s="94">
        <v>131.24173700136063</v>
      </c>
      <c r="BG22" s="94">
        <v>17.782823569613701</v>
      </c>
      <c r="BH22" s="94">
        <v>0</v>
      </c>
      <c r="BI22" s="94">
        <v>0</v>
      </c>
      <c r="BJ22" s="94">
        <v>41.329391910139599</v>
      </c>
      <c r="BK22" s="94">
        <v>0</v>
      </c>
      <c r="BL22" s="94">
        <v>6.2712508363784698</v>
      </c>
      <c r="BM22" s="94">
        <v>2.766053991192535</v>
      </c>
      <c r="BN22" s="94">
        <v>2.4379568353863888E-3</v>
      </c>
      <c r="BO22" s="94">
        <v>25.097855894883619</v>
      </c>
      <c r="BP22" s="94">
        <v>0.62299900692714238</v>
      </c>
      <c r="BQ22" s="94">
        <v>1.371446623356868E-3</v>
      </c>
      <c r="BR22" s="94">
        <v>8.8433133815043234</v>
      </c>
      <c r="BS22" s="94">
        <v>5.7420361437854399E-6</v>
      </c>
      <c r="BT22" s="94">
        <v>281.66654282864016</v>
      </c>
      <c r="BU22" s="94">
        <v>89.390976967136993</v>
      </c>
      <c r="BV22" s="94">
        <v>0</v>
      </c>
      <c r="BW22" s="94">
        <v>0</v>
      </c>
      <c r="BX22" s="94">
        <v>13.178348834767979</v>
      </c>
      <c r="BY22" s="94">
        <v>0</v>
      </c>
      <c r="BZ22" s="94">
        <v>3.6520547646025916</v>
      </c>
      <c r="CA22" s="94">
        <v>809.84582571360841</v>
      </c>
      <c r="CB22" s="94">
        <v>14.307971496404821</v>
      </c>
      <c r="CD22" s="94"/>
      <c r="CE22" s="29">
        <f t="shared" si="0"/>
        <v>7.9999978884289138E-3</v>
      </c>
      <c r="CF22" s="69">
        <f t="shared" si="1"/>
        <v>-4.3893603499488053E-3</v>
      </c>
      <c r="CG22" s="69"/>
      <c r="CH22" s="69">
        <f t="shared" si="2"/>
        <v>-4.3907989489729137E-3</v>
      </c>
      <c r="CI22" s="69">
        <f t="shared" si="3"/>
        <v>-4.3250130475651219E-3</v>
      </c>
      <c r="CJ22" s="69">
        <f t="shared" si="4"/>
        <v>-4.3163257459022143E-3</v>
      </c>
      <c r="CK22" s="45">
        <f t="shared" si="5"/>
        <v>-4.3905400358089236E-3</v>
      </c>
      <c r="CL22" s="69">
        <f t="shared" si="6"/>
        <v>-4.3888101536271266E-3</v>
      </c>
      <c r="CM22" s="69"/>
      <c r="CN22" s="62">
        <f t="shared" si="7"/>
        <v>9.4147738208401735E-2</v>
      </c>
      <c r="CO22" s="69"/>
      <c r="CP22" s="62">
        <f t="shared" si="8"/>
        <v>0.10805759584665615</v>
      </c>
      <c r="CQ22" s="69">
        <f t="shared" si="9"/>
        <v>-4.3911043014226948E-3</v>
      </c>
      <c r="CR22" s="69">
        <f t="shared" si="10"/>
        <v>-4.3886575102048669E-3</v>
      </c>
      <c r="CS22" s="62">
        <f t="shared" si="11"/>
        <v>-0.50536959699725004</v>
      </c>
    </row>
    <row r="23" spans="1:97">
      <c r="A23" s="94" t="s">
        <v>187</v>
      </c>
      <c r="B23" s="76">
        <v>10544.633647332183</v>
      </c>
      <c r="C23" s="76"/>
      <c r="D23" s="76">
        <v>2145.4379927182667</v>
      </c>
      <c r="E23" s="76">
        <v>198.07266174641939</v>
      </c>
      <c r="F23" s="76">
        <v>170.29635781674202</v>
      </c>
      <c r="G23" s="76">
        <v>312.37436531002066</v>
      </c>
      <c r="H23" s="76">
        <v>876.298346629619</v>
      </c>
      <c r="I23" s="72">
        <v>31.688602093105523</v>
      </c>
      <c r="J23" s="72">
        <v>15.07803432299527</v>
      </c>
      <c r="K23" s="72">
        <v>91.87699170146557</v>
      </c>
      <c r="L23" s="72">
        <v>13.156637590573034</v>
      </c>
      <c r="M23" s="74">
        <v>17.88594917250952</v>
      </c>
      <c r="N23" s="74">
        <v>12.896443043460506</v>
      </c>
      <c r="O23" s="72">
        <v>11.705432685120025</v>
      </c>
      <c r="P23" s="76"/>
      <c r="Q23" s="94" t="s">
        <v>187</v>
      </c>
      <c r="R23" s="94">
        <v>0</v>
      </c>
      <c r="S23" s="94">
        <v>3.1629297029680759</v>
      </c>
      <c r="T23" s="94">
        <v>17.80740291482136</v>
      </c>
      <c r="U23" s="94">
        <v>37.529111910315521</v>
      </c>
      <c r="V23" s="94">
        <v>37.529111910315521</v>
      </c>
      <c r="W23" s="94">
        <v>50.861868654932969</v>
      </c>
      <c r="X23" s="94">
        <v>0</v>
      </c>
      <c r="Y23" s="94">
        <v>14.779042560449106</v>
      </c>
      <c r="Z23" s="94">
        <v>12.83982327635621</v>
      </c>
      <c r="AA23" s="94">
        <v>0.4340176456234433</v>
      </c>
      <c r="AB23" s="94">
        <v>10498.340739086736</v>
      </c>
      <c r="AC23" s="94">
        <v>133.48665608152314</v>
      </c>
      <c r="AD23" s="94">
        <v>4.588136325215336</v>
      </c>
      <c r="AE23" s="94">
        <v>34.335845455447995</v>
      </c>
      <c r="AF23" s="94">
        <v>0</v>
      </c>
      <c r="AG23" s="94">
        <v>0</v>
      </c>
      <c r="AH23" s="94">
        <v>106.00855262054397</v>
      </c>
      <c r="AI23" s="94">
        <v>106.00855262054397</v>
      </c>
      <c r="AJ23" s="94">
        <v>17.088129504307719</v>
      </c>
      <c r="AK23" s="94">
        <v>37.575650903384705</v>
      </c>
      <c r="AL23" s="94">
        <v>1.7715363330833182E-2</v>
      </c>
      <c r="AM23" s="94">
        <v>89.041741235566946</v>
      </c>
      <c r="AN23" s="94">
        <v>7.8296382812887338E-2</v>
      </c>
      <c r="AO23" s="94">
        <v>15.47278329289434</v>
      </c>
      <c r="AP23" s="94">
        <v>4.6510419587875473</v>
      </c>
      <c r="AQ23" s="94">
        <v>880.20244921520964</v>
      </c>
      <c r="AR23" s="94">
        <v>1922.4140121312196</v>
      </c>
      <c r="AS23" s="94">
        <v>196.51337242508649</v>
      </c>
      <c r="AT23" s="94">
        <v>2136.0155140606139</v>
      </c>
      <c r="AU23" s="94">
        <v>8.5313624350882871E-5</v>
      </c>
      <c r="AV23" s="94">
        <v>54.545299066440698</v>
      </c>
      <c r="AW23" s="94">
        <v>0</v>
      </c>
      <c r="AX23" s="94">
        <v>237.27733286092342</v>
      </c>
      <c r="AY23" s="94">
        <v>7.2553118701257233E-2</v>
      </c>
      <c r="AZ23" s="94">
        <v>3.4487718628703099E-4</v>
      </c>
      <c r="BA23" s="94">
        <v>58.783669141024156</v>
      </c>
      <c r="BB23" s="94">
        <v>8.0381962630554984E-2</v>
      </c>
      <c r="BC23" s="94">
        <v>0</v>
      </c>
      <c r="BD23" s="94">
        <v>1.625487613827389</v>
      </c>
      <c r="BE23" s="94">
        <v>197.21559752909903</v>
      </c>
      <c r="BF23" s="94">
        <v>169.56121526197595</v>
      </c>
      <c r="BG23" s="94">
        <v>27.65438226712304</v>
      </c>
      <c r="BH23" s="94">
        <v>0</v>
      </c>
      <c r="BI23" s="94">
        <v>0</v>
      </c>
      <c r="BJ23" s="94">
        <v>53.451108833148695</v>
      </c>
      <c r="BK23" s="94">
        <v>0</v>
      </c>
      <c r="BL23" s="94">
        <v>8.1023070154378658</v>
      </c>
      <c r="BM23" s="94">
        <v>3.577548543659784</v>
      </c>
      <c r="BN23" s="94">
        <v>2.9476152486361635E-3</v>
      </c>
      <c r="BO23" s="94">
        <v>32.42587265982133</v>
      </c>
      <c r="BP23" s="94">
        <v>0.66868067343210069</v>
      </c>
      <c r="BQ23" s="94">
        <v>1.7624305727674098E-3</v>
      </c>
      <c r="BR23" s="94">
        <v>11.437224721638916</v>
      </c>
      <c r="BS23" s="94">
        <v>6.7290783095156996E-6</v>
      </c>
      <c r="BT23" s="94">
        <v>311.0023889828513</v>
      </c>
      <c r="BU23" s="94">
        <v>96.192666963725344</v>
      </c>
      <c r="BV23" s="94">
        <v>0</v>
      </c>
      <c r="BW23" s="94">
        <v>0</v>
      </c>
      <c r="BX23" s="94">
        <v>14.291863211900059</v>
      </c>
      <c r="BY23" s="94">
        <v>0</v>
      </c>
      <c r="BZ23" s="94">
        <v>4.0276326566910585</v>
      </c>
      <c r="CA23" s="94">
        <v>872.45176515286323</v>
      </c>
      <c r="CB23" s="94">
        <v>15.555525623430531</v>
      </c>
      <c r="CD23" s="94"/>
      <c r="CE23" s="29">
        <f t="shared" si="0"/>
        <v>8.0000025242432798E-3</v>
      </c>
      <c r="CF23" s="69">
        <f t="shared" si="1"/>
        <v>-4.3901864961575802E-3</v>
      </c>
      <c r="CG23" s="69"/>
      <c r="CH23" s="69">
        <f t="shared" si="2"/>
        <v>-4.3918671570249293E-3</v>
      </c>
      <c r="CI23" s="69">
        <f t="shared" si="3"/>
        <v>-4.3270192350805328E-3</v>
      </c>
      <c r="CJ23" s="69">
        <f t="shared" si="4"/>
        <v>-4.3168424985175957E-3</v>
      </c>
      <c r="CK23" s="69">
        <f t="shared" si="5"/>
        <v>-4.3920900033129319E-3</v>
      </c>
      <c r="CL23" s="69">
        <f t="shared" si="6"/>
        <v>-4.3895797493517241E-3</v>
      </c>
      <c r="CM23" s="69"/>
      <c r="CN23" s="62">
        <f t="shared" si="7"/>
        <v>0.15380957361986611</v>
      </c>
      <c r="CO23" s="69"/>
      <c r="CP23" s="62">
        <f t="shared" si="8"/>
        <v>0.1760438931586035</v>
      </c>
      <c r="CQ23" s="69">
        <f t="shared" si="9"/>
        <v>-4.3915062561446019E-3</v>
      </c>
      <c r="CR23" s="69">
        <f t="shared" si="10"/>
        <v>-4.3903397947395008E-3</v>
      </c>
      <c r="CS23" s="62">
        <f t="shared" si="11"/>
        <v>-0.60265954417046341</v>
      </c>
    </row>
    <row r="24" spans="1:97">
      <c r="A24" s="94" t="s">
        <v>188</v>
      </c>
      <c r="B24" s="76">
        <v>9336.2176727557253</v>
      </c>
      <c r="C24" s="76"/>
      <c r="D24" s="76">
        <v>1831.1342432972729</v>
      </c>
      <c r="E24" s="76">
        <v>168.65025401293155</v>
      </c>
      <c r="F24" s="76">
        <v>142.40010383013555</v>
      </c>
      <c r="G24" s="76">
        <v>258.44914076157005</v>
      </c>
      <c r="H24" s="76">
        <v>725.25595821977709</v>
      </c>
      <c r="I24" s="72">
        <v>25.876192271614151</v>
      </c>
      <c r="J24" s="72">
        <v>12.717579094218586</v>
      </c>
      <c r="K24" s="72">
        <v>75.117732734416492</v>
      </c>
      <c r="L24" s="72">
        <v>10.709403487673525</v>
      </c>
      <c r="M24" s="74">
        <v>14.565729148921488</v>
      </c>
      <c r="N24" s="74">
        <v>10.601434431493395</v>
      </c>
      <c r="O24" s="72">
        <v>10.68303900649877</v>
      </c>
      <c r="P24" s="76"/>
      <c r="Q24" s="94" t="s">
        <v>188</v>
      </c>
      <c r="R24" s="94">
        <v>0</v>
      </c>
      <c r="S24" s="94">
        <v>2.6138366938959439</v>
      </c>
      <c r="T24" s="94">
        <v>14.501443148926789</v>
      </c>
      <c r="U24" s="94">
        <v>31.084548307867671</v>
      </c>
      <c r="V24" s="94">
        <v>31.084548307867671</v>
      </c>
      <c r="W24" s="94">
        <v>42.086151515196953</v>
      </c>
      <c r="X24" s="94">
        <v>0</v>
      </c>
      <c r="Y24" s="94">
        <v>12.229199468196287</v>
      </c>
      <c r="Z24" s="94">
        <v>10.554652296500054</v>
      </c>
      <c r="AA24" s="94">
        <v>0.37438169463682042</v>
      </c>
      <c r="AB24" s="94">
        <v>9295.019172671502</v>
      </c>
      <c r="AC24" s="94">
        <v>110.355379934127</v>
      </c>
      <c r="AD24" s="94">
        <v>3.7960463259342236</v>
      </c>
      <c r="AE24" s="94">
        <v>28.399857695755379</v>
      </c>
      <c r="AF24" s="94">
        <v>0</v>
      </c>
      <c r="AG24" s="94">
        <v>0</v>
      </c>
      <c r="AH24" s="94">
        <v>87.642851583779972</v>
      </c>
      <c r="AI24" s="94">
        <v>87.642851583779972</v>
      </c>
      <c r="AJ24" s="94">
        <v>14.584415899453809</v>
      </c>
      <c r="AK24" s="94">
        <v>31.086764691559207</v>
      </c>
      <c r="AL24" s="94">
        <v>1.5281207445158174E-2</v>
      </c>
      <c r="AM24" s="94">
        <v>73.624981119929572</v>
      </c>
      <c r="AN24" s="94">
        <v>7.0784372300291942E-2</v>
      </c>
      <c r="AO24" s="94">
        <v>12.786674644794481</v>
      </c>
      <c r="AP24" s="94">
        <v>3.8446461777180563</v>
      </c>
      <c r="AQ24" s="94">
        <v>728.46536602126366</v>
      </c>
      <c r="AR24" s="94">
        <v>1640.7460389569078</v>
      </c>
      <c r="AS24" s="94">
        <v>167.7208274264016</v>
      </c>
      <c r="AT24" s="94">
        <v>1823.0512822827632</v>
      </c>
      <c r="AU24" s="94">
        <v>7.7129343018533987E-5</v>
      </c>
      <c r="AV24" s="94">
        <v>45.10897412276163</v>
      </c>
      <c r="AW24" s="94">
        <v>0</v>
      </c>
      <c r="AX24" s="94">
        <v>196.62956701097914</v>
      </c>
      <c r="AY24" s="94">
        <v>6.0682527736900402E-2</v>
      </c>
      <c r="AZ24" s="94">
        <v>3.1242275040702842E-4</v>
      </c>
      <c r="BA24" s="94">
        <v>49.198822663954971</v>
      </c>
      <c r="BB24" s="94">
        <v>6.7179980592712685E-2</v>
      </c>
      <c r="BC24" s="94">
        <v>0</v>
      </c>
      <c r="BD24" s="94">
        <v>1.3578486890766468</v>
      </c>
      <c r="BE24" s="94">
        <v>167.91647491389242</v>
      </c>
      <c r="BF24" s="94">
        <v>141.78215793664964</v>
      </c>
      <c r="BG24" s="94">
        <v>26.13431697724279</v>
      </c>
      <c r="BH24" s="94">
        <v>0</v>
      </c>
      <c r="BI24" s="94">
        <v>0</v>
      </c>
      <c r="BJ24" s="94">
        <v>44.656633707567906</v>
      </c>
      <c r="BK24" s="94">
        <v>0</v>
      </c>
      <c r="BL24" s="94">
        <v>6.7759540378202905</v>
      </c>
      <c r="BM24" s="94">
        <v>2.9884929004558041</v>
      </c>
      <c r="BN24" s="94">
        <v>2.6125294275269151E-3</v>
      </c>
      <c r="BO24" s="94">
        <v>27.11771752641414</v>
      </c>
      <c r="BP24" s="94">
        <v>0.55259656444832383</v>
      </c>
      <c r="BQ24" s="94">
        <v>1.497625561026695E-3</v>
      </c>
      <c r="BR24" s="94">
        <v>9.5543972293413226</v>
      </c>
      <c r="BS24" s="94">
        <v>6.095949964274115E-6</v>
      </c>
      <c r="BT24" s="94">
        <v>257.30843759541881</v>
      </c>
      <c r="BU24" s="94">
        <v>79.59715746975192</v>
      </c>
      <c r="BV24" s="94">
        <v>0</v>
      </c>
      <c r="BW24" s="94">
        <v>0</v>
      </c>
      <c r="BX24" s="94">
        <v>11.858405123385594</v>
      </c>
      <c r="BY24" s="94">
        <v>0</v>
      </c>
      <c r="BZ24" s="94">
        <v>3.3739305617367989</v>
      </c>
      <c r="CA24" s="94">
        <v>722.0557562658114</v>
      </c>
      <c r="CB24" s="94">
        <v>12.91047726016661</v>
      </c>
      <c r="CD24" s="94"/>
      <c r="CE24" s="29">
        <f t="shared" si="0"/>
        <v>8.0000030943680848E-3</v>
      </c>
      <c r="CF24" s="69">
        <f t="shared" si="1"/>
        <v>-4.4127613053030834E-3</v>
      </c>
      <c r="CG24" s="69"/>
      <c r="CH24" s="69">
        <f t="shared" si="2"/>
        <v>-4.4141826543284603E-3</v>
      </c>
      <c r="CI24" s="69">
        <f t="shared" si="3"/>
        <v>-4.3508923442408566E-3</v>
      </c>
      <c r="CJ24" s="69">
        <f t="shared" si="4"/>
        <v>-4.3395045148494939E-3</v>
      </c>
      <c r="CK24" s="69">
        <f t="shared" si="5"/>
        <v>-4.4136465797098012E-3</v>
      </c>
      <c r="CL24" s="69">
        <f t="shared" si="6"/>
        <v>-4.4125138410733592E-3</v>
      </c>
      <c r="CM24" s="69"/>
      <c r="CN24" s="62">
        <f t="shared" si="7"/>
        <v>0.16673984149184629</v>
      </c>
      <c r="CO24" s="69"/>
      <c r="CP24" s="62">
        <f t="shared" si="8"/>
        <v>0.19396702715626371</v>
      </c>
      <c r="CQ24" s="69">
        <f t="shared" si="9"/>
        <v>-4.4135105999453901E-3</v>
      </c>
      <c r="CR24" s="69">
        <f t="shared" si="10"/>
        <v>-4.4128118035015006E-3</v>
      </c>
      <c r="CS24" s="62">
        <f t="shared" si="11"/>
        <v>-0.64011680801883641</v>
      </c>
    </row>
    <row r="25" spans="1:97">
      <c r="A25" s="94" t="s">
        <v>189</v>
      </c>
      <c r="B25" s="76">
        <v>8046.2166136436472</v>
      </c>
      <c r="C25" s="76"/>
      <c r="D25" s="76">
        <v>3933.0144830800568</v>
      </c>
      <c r="E25" s="76">
        <v>313.28087434152883</v>
      </c>
      <c r="F25" s="76">
        <v>291.57516040966937</v>
      </c>
      <c r="G25" s="76">
        <v>383.52407739213334</v>
      </c>
      <c r="H25" s="76">
        <v>1974.1750160345489</v>
      </c>
      <c r="I25" s="72">
        <v>83.443474242340685</v>
      </c>
      <c r="J25" s="72">
        <v>34.337294511474781</v>
      </c>
      <c r="K25" s="72">
        <v>240.79992967225022</v>
      </c>
      <c r="L25" s="72">
        <v>35.150316320609228</v>
      </c>
      <c r="M25" s="74">
        <v>47.714687573725129</v>
      </c>
      <c r="N25" s="74">
        <v>33.234554465891925</v>
      </c>
      <c r="O25" s="72">
        <v>15.223654714259112</v>
      </c>
      <c r="P25" s="76"/>
      <c r="Q25" s="94" t="s">
        <v>189</v>
      </c>
      <c r="R25" s="94">
        <v>0</v>
      </c>
      <c r="S25" s="94">
        <v>7.3119378714078263</v>
      </c>
      <c r="T25" s="94">
        <v>47.504105512876137</v>
      </c>
      <c r="U25" s="94">
        <v>84.707065899770001</v>
      </c>
      <c r="V25" s="94">
        <v>84.707065899770001</v>
      </c>
      <c r="W25" s="94">
        <v>116.01065338781527</v>
      </c>
      <c r="X25" s="94">
        <v>0</v>
      </c>
      <c r="Y25" s="94">
        <v>33.334350923559391</v>
      </c>
      <c r="Z25" s="94">
        <v>33.087954779681553</v>
      </c>
      <c r="AA25" s="94">
        <v>2.7911043686236453E-2</v>
      </c>
      <c r="AB25" s="94">
        <v>8010.7121640785517</v>
      </c>
      <c r="AC25" s="94">
        <v>306.43668287145601</v>
      </c>
      <c r="AD25" s="94">
        <v>10.331931534968312</v>
      </c>
      <c r="AE25" s="94">
        <v>78.091274796115783</v>
      </c>
      <c r="AF25" s="94">
        <v>0</v>
      </c>
      <c r="AG25" s="94">
        <v>0</v>
      </c>
      <c r="AH25" s="94">
        <v>243.97179713179483</v>
      </c>
      <c r="AI25" s="94">
        <v>243.97179713179483</v>
      </c>
      <c r="AJ25" s="94">
        <v>31.325244465083394</v>
      </c>
      <c r="AK25" s="94">
        <v>84.828059467909597</v>
      </c>
      <c r="AL25" s="94">
        <v>1.1392732717131252E-3</v>
      </c>
      <c r="AM25" s="94">
        <v>204.6004188328919</v>
      </c>
      <c r="AN25" s="94">
        <v>4.3389586285955337E-3</v>
      </c>
      <c r="AO25" s="94">
        <v>35.769325254573189</v>
      </c>
      <c r="AP25" s="94">
        <v>10.721801681603276</v>
      </c>
      <c r="AQ25" s="94">
        <v>1983.1067680861104</v>
      </c>
      <c r="AR25" s="94">
        <v>3524.0929900390256</v>
      </c>
      <c r="AS25" s="94">
        <v>360.24085945291796</v>
      </c>
      <c r="AT25" s="94">
        <v>3915.6590939570269</v>
      </c>
      <c r="AU25" s="94">
        <v>4.7278924021235358E-6</v>
      </c>
      <c r="AV25" s="94">
        <v>124.5768327631592</v>
      </c>
      <c r="AW25" s="94">
        <v>0</v>
      </c>
      <c r="AX25" s="94">
        <v>518.48633424666502</v>
      </c>
      <c r="AY25" s="94">
        <v>0.12409431740533634</v>
      </c>
      <c r="AZ25" s="94">
        <v>1.8354075731631369E-5</v>
      </c>
      <c r="BA25" s="94">
        <v>99.992757747118816</v>
      </c>
      <c r="BB25" s="94">
        <v>0.13914996796252124</v>
      </c>
      <c r="BC25" s="94">
        <v>0</v>
      </c>
      <c r="BD25" s="94">
        <v>2.8338403754868087</v>
      </c>
      <c r="BE25" s="94">
        <v>311.92037913847986</v>
      </c>
      <c r="BF25" s="94">
        <v>290.31044667030642</v>
      </c>
      <c r="BG25" s="94">
        <v>21.609932468173543</v>
      </c>
      <c r="BH25" s="94">
        <v>0</v>
      </c>
      <c r="BI25" s="94">
        <v>0</v>
      </c>
      <c r="BJ25" s="94">
        <v>92.483313323081759</v>
      </c>
      <c r="BK25" s="94">
        <v>0</v>
      </c>
      <c r="BL25" s="94">
        <v>13.708031079673937</v>
      </c>
      <c r="BM25" s="94">
        <v>6.2372663557708714</v>
      </c>
      <c r="BN25" s="94">
        <v>1.6772102840434961E-4</v>
      </c>
      <c r="BO25" s="94">
        <v>54.861141361618614</v>
      </c>
      <c r="BP25" s="94">
        <v>1.5458271505214918</v>
      </c>
      <c r="BQ25" s="94">
        <v>1.1239804567756299E-4</v>
      </c>
      <c r="BR25" s="94">
        <v>19.930553310912341</v>
      </c>
      <c r="BS25" s="94">
        <v>3.5812558677226791E-7</v>
      </c>
      <c r="BT25" s="94">
        <v>381.83188033646235</v>
      </c>
      <c r="BU25" s="94">
        <v>218.0844273260673</v>
      </c>
      <c r="BV25" s="94">
        <v>0</v>
      </c>
      <c r="BW25" s="94">
        <v>0</v>
      </c>
      <c r="BX25" s="94">
        <v>30.705252892443045</v>
      </c>
      <c r="BY25" s="94">
        <v>0</v>
      </c>
      <c r="BZ25" s="94">
        <v>7.4348472907797829</v>
      </c>
      <c r="CA25" s="94">
        <v>1965.4636846129524</v>
      </c>
      <c r="CB25" s="94">
        <v>32.953430044202356</v>
      </c>
      <c r="CD25" s="94"/>
      <c r="CE25" s="29">
        <f t="shared" si="0"/>
        <v>7.9999927760379171E-3</v>
      </c>
      <c r="CF25" s="69">
        <f t="shared" si="1"/>
        <v>-4.4125644722131869E-3</v>
      </c>
      <c r="CG25" s="69"/>
      <c r="CH25" s="69">
        <f t="shared" si="2"/>
        <v>-4.4127447782593482E-3</v>
      </c>
      <c r="CI25" s="69">
        <f t="shared" si="3"/>
        <v>-4.3427330375929727E-3</v>
      </c>
      <c r="CJ25" s="69">
        <f t="shared" si="4"/>
        <v>-4.3375222278399725E-3</v>
      </c>
      <c r="CK25" s="69">
        <f t="shared" si="5"/>
        <v>-4.4122316053205827E-3</v>
      </c>
      <c r="CL25" s="69">
        <f t="shared" si="6"/>
        <v>-4.4126439402999802E-3</v>
      </c>
      <c r="CM25" s="69"/>
      <c r="CN25" s="62">
        <f t="shared" si="7"/>
        <v>1.3172210904969133E-2</v>
      </c>
      <c r="CO25" s="69"/>
      <c r="CP25" s="62">
        <f t="shared" si="8"/>
        <v>1.7610337509282266E-2</v>
      </c>
      <c r="CQ25" s="69">
        <f t="shared" si="9"/>
        <v>-4.413359314647437E-3</v>
      </c>
      <c r="CR25" s="69">
        <f t="shared" si="10"/>
        <v>-4.4110621780961458E-3</v>
      </c>
      <c r="CS25" s="62">
        <f t="shared" si="11"/>
        <v>-0.29571434173682432</v>
      </c>
    </row>
    <row r="26" spans="1:97">
      <c r="A26" s="94" t="s">
        <v>190</v>
      </c>
      <c r="B26" s="76">
        <v>7394.8631273376877</v>
      </c>
      <c r="C26" s="76"/>
      <c r="D26" s="76">
        <v>1371.6728118326243</v>
      </c>
      <c r="E26" s="76">
        <v>127.36934946666838</v>
      </c>
      <c r="F26" s="76">
        <v>109.01996962570436</v>
      </c>
      <c r="G26" s="76">
        <v>202.12960950291321</v>
      </c>
      <c r="H26" s="76">
        <v>612.04652509730658</v>
      </c>
      <c r="I26" s="72">
        <v>22.545894126615011</v>
      </c>
      <c r="J26" s="72">
        <v>10.655192902582915</v>
      </c>
      <c r="K26" s="72">
        <v>65.352808356956658</v>
      </c>
      <c r="L26" s="72">
        <v>9.3668226155074787</v>
      </c>
      <c r="M26" s="74">
        <v>12.732904623322819</v>
      </c>
      <c r="N26" s="74">
        <v>9.165287117205537</v>
      </c>
      <c r="O26" s="72">
        <v>7.9569873442876062</v>
      </c>
      <c r="P26" s="76"/>
      <c r="Q26" s="94" t="s">
        <v>190</v>
      </c>
      <c r="R26" s="94">
        <v>0</v>
      </c>
      <c r="S26" s="94">
        <v>2.2102994903266975</v>
      </c>
      <c r="T26" s="94">
        <v>12.676702916346789</v>
      </c>
      <c r="U26" s="94">
        <v>26.21123624556531</v>
      </c>
      <c r="V26" s="94">
        <v>26.21123624556531</v>
      </c>
      <c r="W26" s="94">
        <v>35.531791042019371</v>
      </c>
      <c r="X26" s="94">
        <v>0</v>
      </c>
      <c r="Y26" s="94">
        <v>10.322437734084385</v>
      </c>
      <c r="Z26" s="94">
        <v>9.1248433756188163</v>
      </c>
      <c r="AA26" s="94">
        <v>0.2971388462828255</v>
      </c>
      <c r="AB26" s="94">
        <v>7362.2327729497256</v>
      </c>
      <c r="AC26" s="94">
        <v>93.268363995752324</v>
      </c>
      <c r="AD26" s="94">
        <v>3.2045170571730073</v>
      </c>
      <c r="AE26" s="94">
        <v>23.986036356966494</v>
      </c>
      <c r="AF26" s="94">
        <v>0</v>
      </c>
      <c r="AG26" s="94">
        <v>0</v>
      </c>
      <c r="AH26" s="94">
        <v>74.072417680726161</v>
      </c>
      <c r="AI26" s="94">
        <v>74.072417680726161</v>
      </c>
      <c r="AJ26" s="94">
        <v>10.924947625073436</v>
      </c>
      <c r="AK26" s="94">
        <v>26.245426211028363</v>
      </c>
      <c r="AL26" s="94">
        <v>1.2128370421430851E-2</v>
      </c>
      <c r="AM26" s="94">
        <v>62.214857450092495</v>
      </c>
      <c r="AN26" s="94">
        <v>5.3455015620279669E-2</v>
      </c>
      <c r="AO26" s="94">
        <v>10.812600054699725</v>
      </c>
      <c r="AP26" s="94">
        <v>3.2499893998354183</v>
      </c>
      <c r="AQ26" s="94">
        <v>614.76036486989949</v>
      </c>
      <c r="AR26" s="94">
        <v>1229.0576442652823</v>
      </c>
      <c r="AS26" s="94">
        <v>125.6369834980851</v>
      </c>
      <c r="AT26" s="94">
        <v>1365.6195753884413</v>
      </c>
      <c r="AU26" s="94">
        <v>5.8246709556450221E-5</v>
      </c>
      <c r="AV26" s="94">
        <v>38.107098414397186</v>
      </c>
      <c r="AW26" s="94">
        <v>0</v>
      </c>
      <c r="AX26" s="94">
        <v>165.62044226741673</v>
      </c>
      <c r="AY26" s="94">
        <v>4.6441869556694597E-2</v>
      </c>
      <c r="AZ26" s="94">
        <v>2.2602446748634522E-4</v>
      </c>
      <c r="BA26" s="94">
        <v>37.628175384877402</v>
      </c>
      <c r="BB26" s="94">
        <v>5.1428329840385381E-2</v>
      </c>
      <c r="BC26" s="94">
        <v>0</v>
      </c>
      <c r="BD26" s="94">
        <v>1.0397174701499701</v>
      </c>
      <c r="BE26" s="94">
        <v>126.81530551200225</v>
      </c>
      <c r="BF26" s="94">
        <v>108.54688519372094</v>
      </c>
      <c r="BG26" s="94">
        <v>18.268420318281279</v>
      </c>
      <c r="BH26" s="94">
        <v>0</v>
      </c>
      <c r="BI26" s="94">
        <v>0</v>
      </c>
      <c r="BJ26" s="94">
        <v>34.20706646419417</v>
      </c>
      <c r="BK26" s="94">
        <v>0</v>
      </c>
      <c r="BL26" s="94">
        <v>5.1911880449687748</v>
      </c>
      <c r="BM26" s="94">
        <v>2.2883256854158756</v>
      </c>
      <c r="BN26" s="94">
        <v>1.9598939255168445E-3</v>
      </c>
      <c r="BO26" s="94">
        <v>20.775400621626257</v>
      </c>
      <c r="BP26" s="94">
        <v>0.46728238901268138</v>
      </c>
      <c r="BQ26" s="94">
        <v>1.2032151425784149E-3</v>
      </c>
      <c r="BR26" s="94">
        <v>7.3157477793063146</v>
      </c>
      <c r="BS26" s="94">
        <v>4.4102495362467363E-6</v>
      </c>
      <c r="BT26" s="94">
        <v>201.23755846382824</v>
      </c>
      <c r="BU26" s="94">
        <v>67.192111938055746</v>
      </c>
      <c r="BV26" s="94">
        <v>0</v>
      </c>
      <c r="BW26" s="94">
        <v>0</v>
      </c>
      <c r="BX26" s="94">
        <v>9.9721530370906368</v>
      </c>
      <c r="BY26" s="94">
        <v>0</v>
      </c>
      <c r="BZ26" s="94">
        <v>2.8020356091503285</v>
      </c>
      <c r="CA26" s="94">
        <v>609.34579968584092</v>
      </c>
      <c r="CB26" s="94">
        <v>10.851120702018575</v>
      </c>
      <c r="CD26" s="94"/>
      <c r="CE26" s="29">
        <f t="shared" si="0"/>
        <v>7.9999934256697429E-3</v>
      </c>
      <c r="CF26" s="69">
        <f t="shared" si="1"/>
        <v>-4.4125704324847704E-3</v>
      </c>
      <c r="CG26" s="69"/>
      <c r="CH26" s="69">
        <f t="shared" si="2"/>
        <v>-4.4130323149699632E-3</v>
      </c>
      <c r="CI26" s="69">
        <f t="shared" si="3"/>
        <v>-4.3499001681807032E-3</v>
      </c>
      <c r="CJ26" s="69">
        <f t="shared" si="4"/>
        <v>-4.3394291303478867E-3</v>
      </c>
      <c r="CK26" s="69">
        <f t="shared" si="5"/>
        <v>-4.4132625659286141E-3</v>
      </c>
      <c r="CL26" s="69">
        <f t="shared" si="6"/>
        <v>-4.412614565594164E-3</v>
      </c>
      <c r="CM26" s="69"/>
      <c r="CN26" s="62">
        <f t="shared" si="7"/>
        <v>0.13342363615260494</v>
      </c>
      <c r="CO26" s="69"/>
      <c r="CP26" s="62">
        <f t="shared" si="8"/>
        <v>0.15435089341807898</v>
      </c>
      <c r="CQ26" s="69">
        <f t="shared" si="9"/>
        <v>-4.413895229615163E-3</v>
      </c>
      <c r="CR26" s="69">
        <f t="shared" si="10"/>
        <v>-4.4127086330768275E-3</v>
      </c>
      <c r="CS26" s="62">
        <f t="shared" si="11"/>
        <v>-0.59155528855168837</v>
      </c>
    </row>
    <row r="27" spans="1:97">
      <c r="A27" s="94" t="s">
        <v>191</v>
      </c>
      <c r="B27" s="76">
        <v>3230.3732539649395</v>
      </c>
      <c r="C27" s="76"/>
      <c r="D27" s="76">
        <v>356.83654488094743</v>
      </c>
      <c r="E27" s="76">
        <v>67.671788944796944</v>
      </c>
      <c r="F27" s="76">
        <v>56.886198799025827</v>
      </c>
      <c r="G27" s="76">
        <v>49.102614828815781</v>
      </c>
      <c r="H27" s="76">
        <v>246.09265690115035</v>
      </c>
      <c r="I27" s="72">
        <v>9.6382878777175964</v>
      </c>
      <c r="J27" s="72">
        <v>4.7586964977217256</v>
      </c>
      <c r="K27" s="72">
        <v>27.996999840407099</v>
      </c>
      <c r="L27" s="72">
        <v>3.9995514061335959</v>
      </c>
      <c r="M27" s="74">
        <v>5.440857505578987</v>
      </c>
      <c r="N27" s="74">
        <v>3.9786110821914731</v>
      </c>
      <c r="O27" s="72">
        <v>4.2422953028373431</v>
      </c>
      <c r="P27" s="76"/>
      <c r="Q27" s="94" t="s">
        <v>191</v>
      </c>
      <c r="R27" s="94">
        <v>0</v>
      </c>
      <c r="S27" s="94">
        <v>0.90228898733705554</v>
      </c>
      <c r="T27" s="94">
        <v>5.4167244100237877</v>
      </c>
      <c r="U27" s="94">
        <v>10.55567592557888</v>
      </c>
      <c r="V27" s="94">
        <v>10.55567592557888</v>
      </c>
      <c r="W27" s="94">
        <v>14.394384727601317</v>
      </c>
      <c r="X27" s="94">
        <v>0</v>
      </c>
      <c r="Y27" s="94">
        <v>4.1530455187022461</v>
      </c>
      <c r="Z27" s="94">
        <v>3.960965041213623</v>
      </c>
      <c r="AA27" s="94">
        <v>4.9438159508876353E-2</v>
      </c>
      <c r="AB27" s="94">
        <v>3216.0451915232279</v>
      </c>
      <c r="AC27" s="94">
        <v>37.916890195663626</v>
      </c>
      <c r="AD27" s="94">
        <v>1.2879101332096001</v>
      </c>
      <c r="AE27" s="94">
        <v>9.6976884913782015</v>
      </c>
      <c r="AF27" s="94">
        <v>0</v>
      </c>
      <c r="AG27" s="94">
        <v>0</v>
      </c>
      <c r="AH27" s="94">
        <v>30.160908714680303</v>
      </c>
      <c r="AI27" s="94">
        <v>30.160908714680303</v>
      </c>
      <c r="AJ27" s="94">
        <v>2.8420312964103243</v>
      </c>
      <c r="AK27" s="94">
        <v>10.564075441989225</v>
      </c>
      <c r="AL27" s="94">
        <v>2.0179242175603633E-3</v>
      </c>
      <c r="AM27" s="94">
        <v>25.309661731877149</v>
      </c>
      <c r="AN27" s="94">
        <v>9.3948846557736221E-3</v>
      </c>
      <c r="AO27" s="94">
        <v>4.4139236283101937</v>
      </c>
      <c r="AP27" s="94">
        <v>1.3245857469079607</v>
      </c>
      <c r="AQ27" s="94">
        <v>247.19127669108269</v>
      </c>
      <c r="AR27" s="94">
        <v>319.72846309231306</v>
      </c>
      <c r="AS27" s="94">
        <v>32.683358045845146</v>
      </c>
      <c r="AT27" s="94">
        <v>355.25385243456856</v>
      </c>
      <c r="AU27" s="94">
        <v>1.0237087408140561E-5</v>
      </c>
      <c r="AV27" s="94">
        <v>15.445715369610385</v>
      </c>
      <c r="AW27" s="94">
        <v>0</v>
      </c>
      <c r="AX27" s="94">
        <v>65.40736361036393</v>
      </c>
      <c r="AY27" s="94">
        <v>2.4222362377023434E-2</v>
      </c>
      <c r="AZ27" s="94">
        <v>4.4905555338767713E-5</v>
      </c>
      <c r="BA27" s="94">
        <v>19.560562248604189</v>
      </c>
      <c r="BB27" s="94">
        <v>2.7046394500570444E-2</v>
      </c>
      <c r="BC27" s="94">
        <v>0</v>
      </c>
      <c r="BD27" s="94">
        <v>0.54943332605808093</v>
      </c>
      <c r="BE27" s="94">
        <v>67.37587102326016</v>
      </c>
      <c r="BF27" s="94">
        <v>56.638122520143398</v>
      </c>
      <c r="BG27" s="94">
        <v>10.73774850311678</v>
      </c>
      <c r="BH27" s="94">
        <v>0</v>
      </c>
      <c r="BI27" s="94">
        <v>0</v>
      </c>
      <c r="BJ27" s="94">
        <v>17.973997279386232</v>
      </c>
      <c r="BK27" s="94">
        <v>0</v>
      </c>
      <c r="BL27" s="94">
        <v>2.6845048298858538</v>
      </c>
      <c r="BM27" s="94">
        <v>1.2092839138654186</v>
      </c>
      <c r="BN27" s="94">
        <v>3.6829600456356746E-4</v>
      </c>
      <c r="BO27" s="94">
        <v>10.743643419038008</v>
      </c>
      <c r="BP27" s="94">
        <v>0.19075454980760578</v>
      </c>
      <c r="BQ27" s="94">
        <v>2.0290226139100631E-4</v>
      </c>
      <c r="BR27" s="94">
        <v>3.8648117663982533</v>
      </c>
      <c r="BS27" s="94">
        <v>8.7620847346461875E-7</v>
      </c>
      <c r="BT27" s="94">
        <v>48.884807256910086</v>
      </c>
      <c r="BU27" s="94">
        <v>27.119412305032146</v>
      </c>
      <c r="BV27" s="94">
        <v>0</v>
      </c>
      <c r="BW27" s="94">
        <v>0</v>
      </c>
      <c r="BX27" s="94">
        <v>3.9007234993299074</v>
      </c>
      <c r="BY27" s="94">
        <v>0</v>
      </c>
      <c r="BZ27" s="94">
        <v>1.0084192046199172</v>
      </c>
      <c r="CA27" s="94">
        <v>245.00116492887358</v>
      </c>
      <c r="CB27" s="94">
        <v>4.2093841363403159</v>
      </c>
      <c r="CD27" s="94"/>
      <c r="CE27" s="29">
        <f t="shared" si="0"/>
        <v>8.0000013425154219E-3</v>
      </c>
      <c r="CF27" s="69">
        <f t="shared" si="1"/>
        <v>-4.435420093986178E-3</v>
      </c>
      <c r="CG27" s="69"/>
      <c r="CH27" s="69">
        <f t="shared" si="2"/>
        <v>-4.4353429296511947E-3</v>
      </c>
      <c r="CI27" s="69">
        <f t="shared" si="3"/>
        <v>-4.3728402359538348E-3</v>
      </c>
      <c r="CJ27" s="69">
        <f t="shared" si="4"/>
        <v>-4.3609220534995144E-3</v>
      </c>
      <c r="CK27" s="69">
        <f t="shared" si="5"/>
        <v>-4.4357632004940577E-3</v>
      </c>
      <c r="CL27" s="69">
        <f t="shared" si="6"/>
        <v>-4.4352886673705077E-3</v>
      </c>
      <c r="CM27" s="69"/>
      <c r="CN27" s="62">
        <f t="shared" si="7"/>
        <v>7.7290741386872086E-2</v>
      </c>
      <c r="CO27" s="69"/>
      <c r="CP27" s="62">
        <f t="shared" si="8"/>
        <v>0.10360467464954408</v>
      </c>
      <c r="CQ27" s="69">
        <f t="shared" si="9"/>
        <v>-4.4355316290591133E-3</v>
      </c>
      <c r="CR27" s="69">
        <f t="shared" si="10"/>
        <v>-4.435226417790596E-3</v>
      </c>
      <c r="CS27" s="62">
        <f t="shared" si="11"/>
        <v>-0.68776672712480724</v>
      </c>
    </row>
    <row r="28" spans="1:97">
      <c r="A28" s="94" t="s">
        <v>192</v>
      </c>
      <c r="B28" s="76">
        <v>3443.3453385978091</v>
      </c>
      <c r="C28" s="76"/>
      <c r="D28" s="76">
        <v>740.49505279735797</v>
      </c>
      <c r="E28" s="76">
        <v>87.672217132239723</v>
      </c>
      <c r="F28" s="76">
        <v>76.006480387472919</v>
      </c>
      <c r="G28" s="76">
        <v>87.769633071509688</v>
      </c>
      <c r="H28" s="76">
        <v>372.81318288806796</v>
      </c>
      <c r="I28" s="72">
        <v>14.741665038961116</v>
      </c>
      <c r="J28" s="72">
        <v>6.8242162258563477</v>
      </c>
      <c r="K28" s="72">
        <v>42.714259289134098</v>
      </c>
      <c r="L28" s="72">
        <v>6.1511590098340534</v>
      </c>
      <c r="M28" s="74">
        <v>8.3609857149295088</v>
      </c>
      <c r="N28" s="74">
        <v>6.0025120567148562</v>
      </c>
      <c r="O28" s="72">
        <v>5.0169054528993708</v>
      </c>
      <c r="P28" s="76"/>
      <c r="Q28" s="94" t="s">
        <v>192</v>
      </c>
      <c r="R28" s="94">
        <v>0</v>
      </c>
      <c r="S28" s="94">
        <v>1.3700346767366898</v>
      </c>
      <c r="T28" s="94">
        <v>8.3240896006399563</v>
      </c>
      <c r="U28" s="94">
        <v>15.98514725034644</v>
      </c>
      <c r="V28" s="94">
        <v>15.98514725034644</v>
      </c>
      <c r="W28" s="94">
        <v>21.82383442768867</v>
      </c>
      <c r="X28" s="94">
        <v>0</v>
      </c>
      <c r="Y28" s="94">
        <v>6.2927913304014247</v>
      </c>
      <c r="Z28" s="94">
        <v>5.9760099292809175</v>
      </c>
      <c r="AA28" s="94">
        <v>6.0518143155371733E-2</v>
      </c>
      <c r="AB28" s="94">
        <v>3428.1420678789873</v>
      </c>
      <c r="AC28" s="94">
        <v>57.538518893135581</v>
      </c>
      <c r="AD28" s="94">
        <v>1.95146649610182</v>
      </c>
      <c r="AE28" s="94">
        <v>14.704496912572674</v>
      </c>
      <c r="AF28" s="94">
        <v>0</v>
      </c>
      <c r="AG28" s="94">
        <v>0</v>
      </c>
      <c r="AH28" s="94">
        <v>45.773623766047614</v>
      </c>
      <c r="AI28" s="94">
        <v>45.773623766047614</v>
      </c>
      <c r="AJ28" s="94">
        <v>5.8978087664531698</v>
      </c>
      <c r="AK28" s="94">
        <v>16.009642263198309</v>
      </c>
      <c r="AL28" s="94">
        <v>2.4701718214694495E-3</v>
      </c>
      <c r="AM28" s="94">
        <v>38.404917710146542</v>
      </c>
      <c r="AN28" s="94">
        <v>1.0596070346848825E-2</v>
      </c>
      <c r="AO28" s="94">
        <v>6.7021093301556132</v>
      </c>
      <c r="AP28" s="94">
        <v>2.0106204349249022</v>
      </c>
      <c r="AQ28" s="94">
        <v>374.48888693122137</v>
      </c>
      <c r="AR28" s="94">
        <v>663.50378205075913</v>
      </c>
      <c r="AS28" s="94">
        <v>67.82482212551885</v>
      </c>
      <c r="AT28" s="94">
        <v>737.22641294273126</v>
      </c>
      <c r="AU28" s="94">
        <v>1.1545640785819621E-5</v>
      </c>
      <c r="AV28" s="94">
        <v>23.427461915899698</v>
      </c>
      <c r="AW28" s="94">
        <v>0</v>
      </c>
      <c r="AX28" s="94">
        <v>98.847302561763968</v>
      </c>
      <c r="AY28" s="94">
        <v>3.2360737118316538E-2</v>
      </c>
      <c r="AZ28" s="94">
        <v>5.059895194629535E-5</v>
      </c>
      <c r="BA28" s="94">
        <v>26.121972305384261</v>
      </c>
      <c r="BB28" s="94">
        <v>3.6157772054255737E-2</v>
      </c>
      <c r="BC28" s="94">
        <v>0</v>
      </c>
      <c r="BD28" s="94">
        <v>0.73482468981299309</v>
      </c>
      <c r="BE28" s="94">
        <v>87.290821602126258</v>
      </c>
      <c r="BF28" s="94">
        <v>75.676600241301273</v>
      </c>
      <c r="BG28" s="94">
        <v>11.61422136082497</v>
      </c>
      <c r="BH28" s="94">
        <v>0</v>
      </c>
      <c r="BI28" s="94">
        <v>0</v>
      </c>
      <c r="BJ28" s="94">
        <v>24.031232526331447</v>
      </c>
      <c r="BK28" s="94">
        <v>0</v>
      </c>
      <c r="BL28" s="94">
        <v>3.5851505911219883</v>
      </c>
      <c r="BM28" s="94">
        <v>1.6173256472825275</v>
      </c>
      <c r="BN28" s="94">
        <v>4.2138574307555837E-4</v>
      </c>
      <c r="BO28" s="94">
        <v>14.348115762297651</v>
      </c>
      <c r="BP28" s="94">
        <v>0.28964172769087149</v>
      </c>
      <c r="BQ28" s="94">
        <v>2.3958408683785553E-4</v>
      </c>
      <c r="BR28" s="94">
        <v>5.1687476538192332</v>
      </c>
      <c r="BS28" s="94">
        <v>9.8729673686183069E-7</v>
      </c>
      <c r="BT28" s="94">
        <v>87.382026061485533</v>
      </c>
      <c r="BU28" s="94">
        <v>41.103161564198608</v>
      </c>
      <c r="BV28" s="94">
        <v>0</v>
      </c>
      <c r="BW28" s="94">
        <v>0</v>
      </c>
      <c r="BX28" s="94">
        <v>5.8848223626378795</v>
      </c>
      <c r="BY28" s="94">
        <v>0</v>
      </c>
      <c r="BZ28" s="94">
        <v>1.4983142680236012</v>
      </c>
      <c r="CA28" s="94">
        <v>371.16752187966068</v>
      </c>
      <c r="CB28" s="94">
        <v>6.3444419865275687</v>
      </c>
      <c r="CD28" s="94"/>
      <c r="CE28" s="29">
        <f t="shared" si="0"/>
        <v>7.9999965586031157E-3</v>
      </c>
      <c r="CF28" s="69">
        <f t="shared" si="1"/>
        <v>-4.4152616783458849E-3</v>
      </c>
      <c r="CG28" s="69"/>
      <c r="CH28" s="69">
        <f t="shared" si="2"/>
        <v>-4.4141278760456495E-3</v>
      </c>
      <c r="CI28" s="69">
        <f t="shared" si="3"/>
        <v>-4.3502439266271831E-3</v>
      </c>
      <c r="CJ28" s="69">
        <f t="shared" si="4"/>
        <v>-4.3401581613824606E-3</v>
      </c>
      <c r="CK28" s="69">
        <f t="shared" si="5"/>
        <v>-4.4161858317028034E-3</v>
      </c>
      <c r="CL28" s="69">
        <f t="shared" si="6"/>
        <v>-4.414170646163445E-3</v>
      </c>
      <c r="CM28" s="69"/>
      <c r="CN28" s="62">
        <f t="shared" si="7"/>
        <v>7.1623961829809235E-2</v>
      </c>
      <c r="CO28" s="69"/>
      <c r="CP28" s="62">
        <f t="shared" si="8"/>
        <v>8.9568538130901501E-2</v>
      </c>
      <c r="CQ28" s="69">
        <f t="shared" si="9"/>
        <v>-4.4128904829570798E-3</v>
      </c>
      <c r="CR28" s="69">
        <f t="shared" si="10"/>
        <v>-4.4151727116135504E-3</v>
      </c>
      <c r="CS28" s="62">
        <f t="shared" si="11"/>
        <v>-0.59923094947644984</v>
      </c>
    </row>
    <row r="29" spans="1:97">
      <c r="A29" s="94" t="s">
        <v>193</v>
      </c>
      <c r="B29" s="76">
        <v>7486.2096395939088</v>
      </c>
      <c r="C29" s="76"/>
      <c r="D29" s="76">
        <v>2273.5992414696912</v>
      </c>
      <c r="E29" s="76">
        <v>129.15101868268223</v>
      </c>
      <c r="F29" s="76">
        <v>115.24992268409815</v>
      </c>
      <c r="G29" s="76">
        <v>306.27772260479958</v>
      </c>
      <c r="H29" s="76">
        <v>851.40710086800539</v>
      </c>
      <c r="I29" s="72">
        <v>31.865841052039894</v>
      </c>
      <c r="J29" s="72">
        <v>13.873411769828442</v>
      </c>
      <c r="K29" s="72">
        <v>92.082752446828863</v>
      </c>
      <c r="L29" s="72">
        <v>13.309170959851221</v>
      </c>
      <c r="M29" s="74">
        <v>18.07292976564371</v>
      </c>
      <c r="N29" s="74">
        <v>12.708892433935741</v>
      </c>
      <c r="O29" s="72">
        <v>7.6974650829312168</v>
      </c>
      <c r="P29" s="76"/>
      <c r="Q29" s="94" t="s">
        <v>193</v>
      </c>
      <c r="R29" s="94">
        <v>0</v>
      </c>
      <c r="S29" s="94">
        <v>3.0627217598470668</v>
      </c>
      <c r="T29" s="94">
        <v>17.992352954315994</v>
      </c>
      <c r="U29" s="94">
        <v>36.494964196013257</v>
      </c>
      <c r="V29" s="94">
        <v>36.494964196013257</v>
      </c>
      <c r="W29" s="94">
        <v>49.369062974668878</v>
      </c>
      <c r="X29" s="94">
        <v>0</v>
      </c>
      <c r="Y29" s="94">
        <v>14.353999921834845</v>
      </c>
      <c r="Z29" s="94">
        <v>12.65219755312553</v>
      </c>
      <c r="AA29" s="94">
        <v>0.46649326003534541</v>
      </c>
      <c r="AB29" s="94">
        <v>7452.836462066718</v>
      </c>
      <c r="AC29" s="94">
        <v>129.3715233013572</v>
      </c>
      <c r="AD29" s="94">
        <v>4.4557940740122701</v>
      </c>
      <c r="AE29" s="94">
        <v>33.315223882459634</v>
      </c>
      <c r="AF29" s="94">
        <v>0</v>
      </c>
      <c r="AG29" s="94">
        <v>0</v>
      </c>
      <c r="AH29" s="94">
        <v>102.73270246129047</v>
      </c>
      <c r="AI29" s="94">
        <v>102.73270246129047</v>
      </c>
      <c r="AJ29" s="94">
        <v>18.107646021241525</v>
      </c>
      <c r="AK29" s="94">
        <v>36.484098468104129</v>
      </c>
      <c r="AL29" s="94">
        <v>1.904101930251759E-2</v>
      </c>
      <c r="AM29" s="94">
        <v>86.312409680534074</v>
      </c>
      <c r="AN29" s="94">
        <v>8.9153011329157469E-2</v>
      </c>
      <c r="AO29" s="94">
        <v>14.982605511343591</v>
      </c>
      <c r="AP29" s="94">
        <v>4.5059747440260205</v>
      </c>
      <c r="AQ29" s="94">
        <v>855.12795099125344</v>
      </c>
      <c r="AR29" s="94">
        <v>2037.1121018676454</v>
      </c>
      <c r="AS29" s="94">
        <v>208.23801005770619</v>
      </c>
      <c r="AT29" s="94">
        <v>2263.4577579465922</v>
      </c>
      <c r="AU29" s="94">
        <v>9.7144618436012867E-5</v>
      </c>
      <c r="AV29" s="94">
        <v>52.902141895737827</v>
      </c>
      <c r="AW29" s="94">
        <v>0</v>
      </c>
      <c r="AX29" s="94">
        <v>231.27635791646378</v>
      </c>
      <c r="AY29" s="94">
        <v>4.9134079851408489E-2</v>
      </c>
      <c r="AZ29" s="94">
        <v>3.7701747549397297E-4</v>
      </c>
      <c r="BA29" s="94">
        <v>39.951852956122515</v>
      </c>
      <c r="BB29" s="94">
        <v>5.402658737743677E-2</v>
      </c>
      <c r="BC29" s="94">
        <v>0</v>
      </c>
      <c r="BD29" s="94">
        <v>1.08760271499198</v>
      </c>
      <c r="BE29" s="94">
        <v>128.58357270734277</v>
      </c>
      <c r="BF29" s="94">
        <v>114.74444999036666</v>
      </c>
      <c r="BG29" s="94">
        <v>13.839122716976133</v>
      </c>
      <c r="BH29" s="94">
        <v>0</v>
      </c>
      <c r="BI29" s="94">
        <v>0</v>
      </c>
      <c r="BJ29" s="94">
        <v>35.92945764645588</v>
      </c>
      <c r="BK29" s="94">
        <v>0</v>
      </c>
      <c r="BL29" s="94">
        <v>5.5214732807531028</v>
      </c>
      <c r="BM29" s="94">
        <v>2.3936546929237132</v>
      </c>
      <c r="BN29" s="94">
        <v>3.1933616800873038E-3</v>
      </c>
      <c r="BO29" s="94">
        <v>22.097022575329142</v>
      </c>
      <c r="BP29" s="94">
        <v>0.64749610791021495</v>
      </c>
      <c r="BQ29" s="94">
        <v>1.8770334157751736E-3</v>
      </c>
      <c r="BR29" s="94">
        <v>7.6547706875664856</v>
      </c>
      <c r="BS29" s="94">
        <v>7.3564236154477774E-6</v>
      </c>
      <c r="BT29" s="94">
        <v>304.91185372244894</v>
      </c>
      <c r="BU29" s="94">
        <v>93.401708801096689</v>
      </c>
      <c r="BV29" s="94">
        <v>0</v>
      </c>
      <c r="BW29" s="94">
        <v>0</v>
      </c>
      <c r="BX29" s="94">
        <v>13.965164536093294</v>
      </c>
      <c r="BY29" s="94">
        <v>0</v>
      </c>
      <c r="BZ29" s="94">
        <v>4.0124089555012459</v>
      </c>
      <c r="CA29" s="94">
        <v>847.60973761691423</v>
      </c>
      <c r="CB29" s="94">
        <v>15.2159893576183</v>
      </c>
      <c r="CD29" s="94"/>
      <c r="CE29" s="29">
        <f t="shared" si="0"/>
        <v>7.9999929124671514E-3</v>
      </c>
      <c r="CF29" s="69">
        <f t="shared" si="1"/>
        <v>-4.4579539091028119E-3</v>
      </c>
      <c r="CG29" s="69"/>
      <c r="CH29" s="69">
        <f t="shared" si="2"/>
        <v>-4.4605413909899628E-3</v>
      </c>
      <c r="CI29" s="69">
        <f t="shared" si="3"/>
        <v>-4.3936624048909311E-3</v>
      </c>
      <c r="CJ29" s="69">
        <f t="shared" si="4"/>
        <v>-4.3858831481995838E-3</v>
      </c>
      <c r="CK29" s="69">
        <f t="shared" si="5"/>
        <v>-4.4595763307051419E-3</v>
      </c>
      <c r="CL29" s="69">
        <f t="shared" si="6"/>
        <v>-4.460102866442813E-3</v>
      </c>
      <c r="CM29" s="69"/>
      <c r="CN29" s="62">
        <f t="shared" si="7"/>
        <v>0.11565629535901618</v>
      </c>
      <c r="CO29" s="69"/>
      <c r="CP29" s="62">
        <f t="shared" si="8"/>
        <v>0.12573544637306824</v>
      </c>
      <c r="CQ29" s="69">
        <f t="shared" si="9"/>
        <v>-4.4584255221802351E-3</v>
      </c>
      <c r="CR29" s="69">
        <f t="shared" si="10"/>
        <v>-4.4610402601899506E-3</v>
      </c>
      <c r="CS29" s="62">
        <f t="shared" si="11"/>
        <v>-0.41461576045108445</v>
      </c>
    </row>
    <row r="30" spans="1:97">
      <c r="A30" s="94" t="s">
        <v>194</v>
      </c>
      <c r="B30" s="76">
        <v>2015.5791678478729</v>
      </c>
      <c r="C30" s="76"/>
      <c r="D30" s="76">
        <v>348.16461865304001</v>
      </c>
      <c r="E30" s="76">
        <v>37.73373940734438</v>
      </c>
      <c r="F30" s="76">
        <v>32.331025069117409</v>
      </c>
      <c r="G30" s="76">
        <v>44.839308598014931</v>
      </c>
      <c r="H30" s="76">
        <v>325.85734447368009</v>
      </c>
      <c r="I30" s="72">
        <v>13.072266569363682</v>
      </c>
      <c r="J30" s="72">
        <v>5.6700029132519507</v>
      </c>
      <c r="K30" s="72">
        <v>37.784127296296226</v>
      </c>
      <c r="L30" s="72">
        <v>5.4783741368462415</v>
      </c>
      <c r="M30" s="74">
        <v>7.4400967009842205</v>
      </c>
      <c r="N30" s="74">
        <v>5.2430436188899447</v>
      </c>
      <c r="O30" s="72">
        <v>3.1576736250967179</v>
      </c>
      <c r="P30" s="76"/>
      <c r="Q30" s="94" t="s">
        <v>194</v>
      </c>
      <c r="R30" s="94">
        <v>0</v>
      </c>
      <c r="S30" s="94">
        <v>1.1930955238691017</v>
      </c>
      <c r="T30" s="94">
        <v>7.4074296484502993</v>
      </c>
      <c r="U30" s="94">
        <v>13.966487757821376</v>
      </c>
      <c r="V30" s="94">
        <v>13.966487757821376</v>
      </c>
      <c r="W30" s="94">
        <v>19.040344173382511</v>
      </c>
      <c r="X30" s="94">
        <v>0</v>
      </c>
      <c r="Y30" s="94">
        <v>5.4994950638592313</v>
      </c>
      <c r="Z30" s="94">
        <v>5.2200362049903335</v>
      </c>
      <c r="AA30" s="94">
        <v>7.5678205345828337E-2</v>
      </c>
      <c r="AB30" s="94">
        <v>2006.7323498514641</v>
      </c>
      <c r="AC30" s="94">
        <v>50.157655631516072</v>
      </c>
      <c r="AD30" s="94">
        <v>1.7059075632338476</v>
      </c>
      <c r="AE30" s="94">
        <v>12.835383604518926</v>
      </c>
      <c r="AF30" s="94">
        <v>0</v>
      </c>
      <c r="AG30" s="94">
        <v>0</v>
      </c>
      <c r="AH30" s="94">
        <v>39.886376918216861</v>
      </c>
      <c r="AI30" s="94">
        <v>39.886376918216861</v>
      </c>
      <c r="AJ30" s="94">
        <v>2.7730913185292949</v>
      </c>
      <c r="AK30" s="94">
        <v>13.989883857484402</v>
      </c>
      <c r="AL30" s="94">
        <v>3.0889171340925691E-3</v>
      </c>
      <c r="AM30" s="94">
        <v>33.472787530784785</v>
      </c>
      <c r="AN30" s="94">
        <v>1.3174229187334279E-2</v>
      </c>
      <c r="AO30" s="94">
        <v>5.8365254526596049</v>
      </c>
      <c r="AP30" s="94">
        <v>1.7516211614982233</v>
      </c>
      <c r="AQ30" s="94">
        <v>327.3258559169301</v>
      </c>
      <c r="AR30" s="94">
        <v>311.97265887773682</v>
      </c>
      <c r="AS30" s="94">
        <v>31.890526815368442</v>
      </c>
      <c r="AT30" s="94">
        <v>346.63627701163449</v>
      </c>
      <c r="AU30" s="94">
        <v>1.4355138870959088E-5</v>
      </c>
      <c r="AV30" s="94">
        <v>20.43706924556184</v>
      </c>
      <c r="AW30" s="94">
        <v>0</v>
      </c>
      <c r="AX30" s="94">
        <v>86.784819024090979</v>
      </c>
      <c r="AY30" s="94">
        <v>1.3775785975297213E-2</v>
      </c>
      <c r="AZ30" s="94">
        <v>6.1983082453082955E-5</v>
      </c>
      <c r="BA30" s="94">
        <v>11.160075805927123</v>
      </c>
      <c r="BB30" s="94">
        <v>1.527658834747047E-2</v>
      </c>
      <c r="BC30" s="94">
        <v>0</v>
      </c>
      <c r="BD30" s="94">
        <v>0.30908136212569648</v>
      </c>
      <c r="BE30" s="94">
        <v>37.570491826154139</v>
      </c>
      <c r="BF30" s="94">
        <v>32.19148956090504</v>
      </c>
      <c r="BG30" s="94">
        <v>5.3790022652490945</v>
      </c>
      <c r="BH30" s="94">
        <v>0</v>
      </c>
      <c r="BI30" s="94">
        <v>0</v>
      </c>
      <c r="BJ30" s="94">
        <v>10.154342454956815</v>
      </c>
      <c r="BK30" s="94">
        <v>0</v>
      </c>
      <c r="BL30" s="94">
        <v>1.5359878029288399</v>
      </c>
      <c r="BM30" s="94">
        <v>0.68026229710588271</v>
      </c>
      <c r="BN30" s="94">
        <v>5.1766812037015589E-4</v>
      </c>
      <c r="BO30" s="94">
        <v>6.1471199700171404</v>
      </c>
      <c r="BP30" s="94">
        <v>0.2522342558690458</v>
      </c>
      <c r="BQ30" s="94">
        <v>2.9599199433191645E-4</v>
      </c>
      <c r="BR30" s="94">
        <v>2.1746906408284978</v>
      </c>
      <c r="BS30" s="94">
        <v>1.209495119182968E-6</v>
      </c>
      <c r="BT30" s="94">
        <v>44.642508831605468</v>
      </c>
      <c r="BU30" s="94">
        <v>35.893406572861061</v>
      </c>
      <c r="BV30" s="94">
        <v>0</v>
      </c>
      <c r="BW30" s="94">
        <v>0</v>
      </c>
      <c r="BX30" s="94">
        <v>5.1791001723061969</v>
      </c>
      <c r="BY30" s="94">
        <v>0</v>
      </c>
      <c r="BZ30" s="94">
        <v>1.3479802446336751</v>
      </c>
      <c r="CA30" s="94">
        <v>324.4269626371688</v>
      </c>
      <c r="CB30" s="94">
        <v>5.5954390780006253</v>
      </c>
      <c r="CD30" s="94"/>
      <c r="CE30" s="29">
        <f t="shared" si="0"/>
        <v>8.0000031803832781E-3</v>
      </c>
      <c r="CF30" s="69">
        <f t="shared" si="1"/>
        <v>-4.3892188099239988E-3</v>
      </c>
      <c r="CG30" s="69"/>
      <c r="CH30" s="69">
        <f t="shared" si="2"/>
        <v>-4.3897098083035598E-3</v>
      </c>
      <c r="CI30" s="69">
        <f t="shared" si="3"/>
        <v>-4.326302766549211E-3</v>
      </c>
      <c r="CJ30" s="69">
        <f t="shared" si="4"/>
        <v>-4.3158392879306786E-3</v>
      </c>
      <c r="CK30" s="69">
        <f t="shared" si="5"/>
        <v>-4.3890009137691069E-3</v>
      </c>
      <c r="CL30" s="69">
        <f t="shared" si="6"/>
        <v>-4.3895952040658125E-3</v>
      </c>
      <c r="CM30" s="69"/>
      <c r="CN30" s="62">
        <f t="shared" si="7"/>
        <v>5.5638432652822097E-2</v>
      </c>
      <c r="CO30" s="69"/>
      <c r="CP30" s="62">
        <f t="shared" si="8"/>
        <v>6.5375475801209476E-2</v>
      </c>
      <c r="CQ30" s="69">
        <f t="shared" si="9"/>
        <v>-4.3906757998991896E-3</v>
      </c>
      <c r="CR30" s="69">
        <f t="shared" si="10"/>
        <v>-4.3881789990681732E-3</v>
      </c>
      <c r="CS30" s="62">
        <f t="shared" si="11"/>
        <v>-0.44528112482031068</v>
      </c>
    </row>
    <row r="31" spans="1:97">
      <c r="A31" s="94" t="s">
        <v>195</v>
      </c>
      <c r="B31" s="76">
        <v>9808.537231348042</v>
      </c>
      <c r="C31" s="76"/>
      <c r="D31" s="76">
        <v>3461.4482080146399</v>
      </c>
      <c r="E31" s="76">
        <v>152.41105644129084</v>
      </c>
      <c r="F31" s="76">
        <v>133.48907442384703</v>
      </c>
      <c r="G31" s="76">
        <v>406.07884585870306</v>
      </c>
      <c r="H31" s="76">
        <v>1194.2009921514207</v>
      </c>
      <c r="I31" s="72">
        <v>44.661877730274682</v>
      </c>
      <c r="J31" s="72">
        <v>19.433218958814017</v>
      </c>
      <c r="K31" s="72">
        <v>129.08674109200794</v>
      </c>
      <c r="L31" s="72">
        <v>18.648559702222634</v>
      </c>
      <c r="M31" s="74">
        <v>25.325818539492097</v>
      </c>
      <c r="N31" s="74">
        <v>17.832756838685967</v>
      </c>
      <c r="O31" s="72">
        <v>10.845721716691783</v>
      </c>
      <c r="P31" s="76"/>
      <c r="Q31" s="94" t="s">
        <v>195</v>
      </c>
      <c r="R31" s="94">
        <v>0</v>
      </c>
      <c r="S31" s="94">
        <v>4.3183480710607256</v>
      </c>
      <c r="T31" s="94">
        <v>25.214648828341101</v>
      </c>
      <c r="U31" s="94">
        <v>51.43805255900849</v>
      </c>
      <c r="V31" s="94">
        <v>51.43805255900849</v>
      </c>
      <c r="W31" s="94">
        <v>69.594409284793102</v>
      </c>
      <c r="X31" s="94">
        <v>0</v>
      </c>
      <c r="Y31" s="94">
        <v>20.128573841888308</v>
      </c>
      <c r="Z31" s="94">
        <v>17.754490719727755</v>
      </c>
      <c r="AA31" s="94">
        <v>0.50527007609479957</v>
      </c>
      <c r="AB31" s="94">
        <v>9765.4866293424129</v>
      </c>
      <c r="AC31" s="94">
        <v>182.13505631777068</v>
      </c>
      <c r="AD31" s="94">
        <v>6.2396013713665601</v>
      </c>
      <c r="AE31" s="94">
        <v>46.805795146135701</v>
      </c>
      <c r="AF31" s="94">
        <v>0</v>
      </c>
      <c r="AG31" s="94">
        <v>0</v>
      </c>
      <c r="AH31" s="94">
        <v>144.84005461238675</v>
      </c>
      <c r="AI31" s="94">
        <v>144.84005461238675</v>
      </c>
      <c r="AJ31" s="94">
        <v>27.570047436829277</v>
      </c>
      <c r="AK31" s="94">
        <v>51.135066531257706</v>
      </c>
      <c r="AL31" s="94">
        <v>2.0623627501655119E-2</v>
      </c>
      <c r="AM31" s="94">
        <v>121.67353943634643</v>
      </c>
      <c r="AN31" s="94">
        <v>0.12408761471366336</v>
      </c>
      <c r="AO31" s="94">
        <v>21.125015822591649</v>
      </c>
      <c r="AP31" s="94">
        <v>6.3530093625638777</v>
      </c>
      <c r="AQ31" s="94">
        <v>1199.5171048242635</v>
      </c>
      <c r="AR31" s="94">
        <v>3101.6244515921244</v>
      </c>
      <c r="AS31" s="94">
        <v>317.05526011827789</v>
      </c>
      <c r="AT31" s="94">
        <v>3446.249759147232</v>
      </c>
      <c r="AU31" s="94">
        <v>1.3521137661268062E-4</v>
      </c>
      <c r="AV31" s="94">
        <v>74.420156254964539</v>
      </c>
      <c r="AW31" s="94">
        <v>0</v>
      </c>
      <c r="AX31" s="94">
        <v>321.88113458726826</v>
      </c>
      <c r="AY31" s="94">
        <v>5.7135733758825365E-2</v>
      </c>
      <c r="AZ31" s="94">
        <v>7.0398586094082174E-4</v>
      </c>
      <c r="BA31" s="94">
        <v>46.867723468752224</v>
      </c>
      <c r="BB31" s="94">
        <v>6.2354873834995078E-2</v>
      </c>
      <c r="BC31" s="94">
        <v>0</v>
      </c>
      <c r="BD31" s="94">
        <v>1.2485966733356482</v>
      </c>
      <c r="BE31" s="94">
        <v>151.75162603728387</v>
      </c>
      <c r="BF31" s="94">
        <v>132.91268954803422</v>
      </c>
      <c r="BG31" s="94">
        <v>18.838936489249708</v>
      </c>
      <c r="BH31" s="94">
        <v>0</v>
      </c>
      <c r="BI31" s="94">
        <v>0</v>
      </c>
      <c r="BJ31" s="94">
        <v>41.21389411310814</v>
      </c>
      <c r="BK31" s="94">
        <v>0</v>
      </c>
      <c r="BL31" s="94">
        <v>6.3806318938254067</v>
      </c>
      <c r="BM31" s="94">
        <v>2.7478737374405444</v>
      </c>
      <c r="BN31" s="94">
        <v>5.0810835052045675E-3</v>
      </c>
      <c r="BO31" s="94">
        <v>25.535321857173564</v>
      </c>
      <c r="BP31" s="94">
        <v>0.91294886744577208</v>
      </c>
      <c r="BQ31" s="94">
        <v>1.9933957801143063E-3</v>
      </c>
      <c r="BR31" s="94">
        <v>8.7913649951222759</v>
      </c>
      <c r="BS31" s="94">
        <v>1.3736536278022678E-5</v>
      </c>
      <c r="BT31" s="94">
        <v>404.29572275202969</v>
      </c>
      <c r="BU31" s="94">
        <v>131.30110729501573</v>
      </c>
      <c r="BV31" s="94">
        <v>0</v>
      </c>
      <c r="BW31" s="94">
        <v>0</v>
      </c>
      <c r="BX31" s="94">
        <v>19.406631557645152</v>
      </c>
      <c r="BY31" s="94">
        <v>0</v>
      </c>
      <c r="BZ31" s="94">
        <v>5.4870116892547873</v>
      </c>
      <c r="CA31" s="94">
        <v>1188.9595547655658</v>
      </c>
      <c r="CB31" s="94">
        <v>21.040241628369643</v>
      </c>
      <c r="CD31" s="94"/>
      <c r="CE31" s="29">
        <f t="shared" si="0"/>
        <v>8.0000143238751886E-3</v>
      </c>
      <c r="CF31" s="69">
        <f t="shared" si="1"/>
        <v>-4.3890950291792319E-3</v>
      </c>
      <c r="CG31" s="69"/>
      <c r="CH31" s="69">
        <f t="shared" si="2"/>
        <v>-4.3907774879362437E-3</v>
      </c>
      <c r="CI31" s="69">
        <f t="shared" si="3"/>
        <v>-4.3266572609906625E-3</v>
      </c>
      <c r="CJ31" s="69">
        <f t="shared" si="4"/>
        <v>-4.3178430766753336E-3</v>
      </c>
      <c r="CK31" s="69">
        <f t="shared" si="5"/>
        <v>-4.391076080071942E-3</v>
      </c>
      <c r="CL31" s="69">
        <f t="shared" si="6"/>
        <v>-4.3890747205058882E-3</v>
      </c>
      <c r="CM31" s="69"/>
      <c r="CN31" s="62">
        <f t="shared" si="7"/>
        <v>0.12203665060496391</v>
      </c>
      <c r="CO31" s="69"/>
      <c r="CP31" s="62">
        <f t="shared" si="8"/>
        <v>0.13279610650434617</v>
      </c>
      <c r="CQ31" s="69">
        <f t="shared" si="9"/>
        <v>-4.3895801818860242E-3</v>
      </c>
      <c r="CR31" s="69">
        <f t="shared" si="10"/>
        <v>-4.3888962130870738E-3</v>
      </c>
      <c r="CS31" s="62">
        <f t="shared" si="11"/>
        <v>-0.41423821037317698</v>
      </c>
    </row>
    <row r="32" spans="1:97">
      <c r="A32" s="94" t="s">
        <v>196</v>
      </c>
      <c r="B32" s="76">
        <v>3512.6260088758845</v>
      </c>
      <c r="C32" s="76"/>
      <c r="D32" s="76">
        <v>1006.4746778694135</v>
      </c>
      <c r="E32" s="76">
        <v>95.990868803011807</v>
      </c>
      <c r="F32" s="76">
        <v>85.468350107515519</v>
      </c>
      <c r="G32" s="76">
        <v>113.45382362401013</v>
      </c>
      <c r="H32" s="76">
        <v>489.03285668796366</v>
      </c>
      <c r="I32" s="72">
        <v>19.753378998681477</v>
      </c>
      <c r="J32" s="72">
        <v>8.6606148555580127</v>
      </c>
      <c r="K32" s="72">
        <v>57.121369112345384</v>
      </c>
      <c r="L32" s="72">
        <v>8.2771043347835214</v>
      </c>
      <c r="M32" s="74">
        <v>11.2431313232512</v>
      </c>
      <c r="N32" s="74">
        <v>7.9519082190393373</v>
      </c>
      <c r="O32" s="72">
        <v>5.2140862841193929</v>
      </c>
      <c r="P32" s="76"/>
      <c r="Q32" s="94" t="s">
        <v>196</v>
      </c>
      <c r="R32" s="94">
        <v>0</v>
      </c>
      <c r="S32" s="94">
        <v>1.7980215725914512</v>
      </c>
      <c r="T32" s="94">
        <v>11.193265459322097</v>
      </c>
      <c r="U32" s="94">
        <v>20.961370339624924</v>
      </c>
      <c r="V32" s="94">
        <v>20.961370339624924</v>
      </c>
      <c r="W32" s="94">
        <v>28.62806038463766</v>
      </c>
      <c r="X32" s="94">
        <v>0</v>
      </c>
      <c r="Y32" s="94">
        <v>8.2548700541401558</v>
      </c>
      <c r="Z32" s="94">
        <v>7.9166448841237234</v>
      </c>
      <c r="AA32" s="94">
        <v>7.579316711512335E-2</v>
      </c>
      <c r="AB32" s="94">
        <v>3497.046665890638</v>
      </c>
      <c r="AC32" s="94">
        <v>75.502904726690517</v>
      </c>
      <c r="AD32" s="94">
        <v>2.5600613620035184</v>
      </c>
      <c r="AE32" s="94">
        <v>19.292166483517519</v>
      </c>
      <c r="AF32" s="94">
        <v>0</v>
      </c>
      <c r="AG32" s="94">
        <v>0</v>
      </c>
      <c r="AH32" s="94">
        <v>60.063550178076639</v>
      </c>
      <c r="AI32" s="94">
        <v>60.063550178076639</v>
      </c>
      <c r="AJ32" s="94">
        <v>8.0160764681757275</v>
      </c>
      <c r="AK32" s="94">
        <v>21.002894473794235</v>
      </c>
      <c r="AL32" s="94">
        <v>3.0936704395461202E-3</v>
      </c>
      <c r="AM32" s="94">
        <v>50.392099966985384</v>
      </c>
      <c r="AN32" s="94">
        <v>1.2410282608728151E-2</v>
      </c>
      <c r="AO32" s="94">
        <v>8.795769359980337</v>
      </c>
      <c r="AP32" s="94">
        <v>2.6384627219436179</v>
      </c>
      <c r="AQ32" s="94">
        <v>491.2216331464918</v>
      </c>
      <c r="AR32" s="94">
        <v>901.80916452745601</v>
      </c>
      <c r="AS32" s="94">
        <v>92.184927359614647</v>
      </c>
      <c r="AT32" s="94">
        <v>1002.0101683552465</v>
      </c>
      <c r="AU32" s="94">
        <v>1.3522795940187505E-5</v>
      </c>
      <c r="AV32" s="94">
        <v>30.738133898374087</v>
      </c>
      <c r="AW32" s="94">
        <v>0</v>
      </c>
      <c r="AX32" s="94">
        <v>129.5988204713008</v>
      </c>
      <c r="AY32" s="94">
        <v>3.638451585509022E-2</v>
      </c>
      <c r="AZ32" s="94">
        <v>5.5965622393447893E-5</v>
      </c>
      <c r="BA32" s="94">
        <v>29.365520904887099</v>
      </c>
      <c r="BB32" s="94">
        <v>4.0649304477036137E-2</v>
      </c>
      <c r="BC32" s="94">
        <v>0</v>
      </c>
      <c r="BD32" s="94">
        <v>0.82607612967586552</v>
      </c>
      <c r="BE32" s="94">
        <v>95.57144849195619</v>
      </c>
      <c r="BF32" s="94">
        <v>85.095600754725112</v>
      </c>
      <c r="BG32" s="94">
        <v>10.475847737231108</v>
      </c>
      <c r="BH32" s="94">
        <v>0</v>
      </c>
      <c r="BI32" s="94">
        <v>0</v>
      </c>
      <c r="BJ32" s="94">
        <v>27.022714997161543</v>
      </c>
      <c r="BK32" s="94">
        <v>0</v>
      </c>
      <c r="BL32" s="94">
        <v>4.0332348893555325</v>
      </c>
      <c r="BM32" s="94">
        <v>1.8181681627231507</v>
      </c>
      <c r="BN32" s="94">
        <v>4.867189593677142E-4</v>
      </c>
      <c r="BO32" s="94">
        <v>16.141398842352984</v>
      </c>
      <c r="BP32" s="94">
        <v>0.38012276596773742</v>
      </c>
      <c r="BQ32" s="94">
        <v>3.003893484294824E-4</v>
      </c>
      <c r="BR32" s="94">
        <v>5.8106088422978788</v>
      </c>
      <c r="BS32" s="94">
        <v>1.0920087294928812E-6</v>
      </c>
      <c r="BT32" s="94">
        <v>112.95045629722712</v>
      </c>
      <c r="BU32" s="94">
        <v>53.918362510194129</v>
      </c>
      <c r="BV32" s="94">
        <v>0</v>
      </c>
      <c r="BW32" s="94">
        <v>0</v>
      </c>
      <c r="BX32" s="94">
        <v>7.7118826054599037</v>
      </c>
      <c r="BY32" s="94">
        <v>0</v>
      </c>
      <c r="BZ32" s="94">
        <v>1.9554263265999112</v>
      </c>
      <c r="CA32" s="94">
        <v>486.86375437534838</v>
      </c>
      <c r="CB32" s="94">
        <v>8.3133771825700276</v>
      </c>
      <c r="CD32" s="94"/>
      <c r="CE32" s="29">
        <f t="shared" si="0"/>
        <v>7.9999951311210214E-3</v>
      </c>
      <c r="CF32" s="69">
        <f t="shared" si="1"/>
        <v>-4.4352410264798543E-3</v>
      </c>
      <c r="CG32" s="69"/>
      <c r="CH32" s="69">
        <f t="shared" si="2"/>
        <v>-4.4357892079489574E-3</v>
      </c>
      <c r="CI32" s="69">
        <f t="shared" si="3"/>
        <v>-4.3693771739511294E-3</v>
      </c>
      <c r="CJ32" s="69">
        <f t="shared" si="4"/>
        <v>-4.3612559774642264E-3</v>
      </c>
      <c r="CK32" s="69">
        <f t="shared" si="5"/>
        <v>-4.436759473626763E-3</v>
      </c>
      <c r="CL32" s="69">
        <f t="shared" si="6"/>
        <v>-4.4354940224380782E-3</v>
      </c>
      <c r="CM32" s="69"/>
      <c r="CN32" s="62">
        <f t="shared" si="7"/>
        <v>5.1507537572228368E-2</v>
      </c>
      <c r="CO32" s="69"/>
      <c r="CP32" s="62">
        <f t="shared" si="8"/>
        <v>6.2662617772883344E-2</v>
      </c>
      <c r="CQ32" s="69">
        <f t="shared" si="9"/>
        <v>-4.4352291630694171E-3</v>
      </c>
      <c r="CR32" s="69">
        <f t="shared" si="10"/>
        <v>-4.4345751917989418E-3</v>
      </c>
      <c r="CS32" s="62">
        <f t="shared" si="11"/>
        <v>-0.49397409667354059</v>
      </c>
    </row>
    <row r="33" spans="1:97">
      <c r="A33" s="94" t="s">
        <v>197</v>
      </c>
      <c r="B33" s="76">
        <v>18558.473279289148</v>
      </c>
      <c r="C33" s="76"/>
      <c r="D33" s="76">
        <v>5638.4678487766014</v>
      </c>
      <c r="E33" s="76">
        <v>287.47281394597695</v>
      </c>
      <c r="F33" s="76">
        <v>251.23909178272754</v>
      </c>
      <c r="G33" s="76">
        <v>746.46062957508298</v>
      </c>
      <c r="H33" s="76">
        <v>1683.4558619301724</v>
      </c>
      <c r="I33" s="72">
        <v>60.424794976225151</v>
      </c>
      <c r="J33" s="72">
        <v>27.40908941881225</v>
      </c>
      <c r="K33" s="72">
        <v>174.86634918471583</v>
      </c>
      <c r="L33" s="72">
        <v>25.150108041444287</v>
      </c>
      <c r="M33" s="74">
        <v>34.166771487364976</v>
      </c>
      <c r="N33" s="74">
        <v>24.286961520857727</v>
      </c>
      <c r="O33" s="72">
        <v>17.627850815482642</v>
      </c>
      <c r="P33" s="76"/>
      <c r="Q33" s="94" t="s">
        <v>197</v>
      </c>
      <c r="R33" s="94">
        <v>0</v>
      </c>
      <c r="S33" s="94">
        <v>6.047432884241541</v>
      </c>
      <c r="T33" s="94">
        <v>34.016788025631072</v>
      </c>
      <c r="U33" s="94">
        <v>72.19764822785308</v>
      </c>
      <c r="V33" s="94">
        <v>72.19764822785308</v>
      </c>
      <c r="W33" s="94">
        <v>97.585618327908847</v>
      </c>
      <c r="X33" s="94">
        <v>0</v>
      </c>
      <c r="Y33" s="94">
        <v>28.379841702459512</v>
      </c>
      <c r="Z33" s="94">
        <v>24.180355024268511</v>
      </c>
      <c r="AA33" s="94">
        <v>0.96094087063197497</v>
      </c>
      <c r="AB33" s="94">
        <v>18477.016911417199</v>
      </c>
      <c r="AC33" s="94">
        <v>255.54632654798269</v>
      </c>
      <c r="AD33" s="94">
        <v>8.8093005292564204</v>
      </c>
      <c r="AE33" s="94">
        <v>65.840222498759118</v>
      </c>
      <c r="AF33" s="94">
        <v>0</v>
      </c>
      <c r="AG33" s="94">
        <v>0</v>
      </c>
      <c r="AH33" s="94">
        <v>202.92198440559122</v>
      </c>
      <c r="AI33" s="94">
        <v>202.92198440559122</v>
      </c>
      <c r="AJ33" s="94">
        <v>44.909707726236654</v>
      </c>
      <c r="AK33" s="94">
        <v>72.124226574926283</v>
      </c>
      <c r="AL33" s="94">
        <v>3.9222653796950835E-2</v>
      </c>
      <c r="AM33" s="94">
        <v>170.50674857358018</v>
      </c>
      <c r="AN33" s="94">
        <v>0.18785643530843302</v>
      </c>
      <c r="AO33" s="94">
        <v>29.583528492116919</v>
      </c>
      <c r="AP33" s="94">
        <v>8.8991906184829936</v>
      </c>
      <c r="AQ33" s="94">
        <v>1690.9225235944152</v>
      </c>
      <c r="AR33" s="94">
        <v>5052.3411213401905</v>
      </c>
      <c r="AS33" s="94">
        <v>516.46150912590076</v>
      </c>
      <c r="AT33" s="94">
        <v>5613.7123381923275</v>
      </c>
      <c r="AU33" s="94">
        <v>2.0469447829165691E-4</v>
      </c>
      <c r="AV33" s="94">
        <v>104.53063938198102</v>
      </c>
      <c r="AW33" s="94">
        <v>0</v>
      </c>
      <c r="AX33" s="94">
        <v>457.97450933129164</v>
      </c>
      <c r="AY33" s="94">
        <v>0.10719573171734538</v>
      </c>
      <c r="AZ33" s="94">
        <v>8.931518233851988E-4</v>
      </c>
      <c r="BA33" s="94">
        <v>87.290394130745184</v>
      </c>
      <c r="BB33" s="94">
        <v>0.11778169964781164</v>
      </c>
      <c r="BC33" s="94">
        <v>0</v>
      </c>
      <c r="BD33" s="94">
        <v>2.369589632224959</v>
      </c>
      <c r="BE33" s="94">
        <v>286.22913457255311</v>
      </c>
      <c r="BF33" s="94">
        <v>250.15444646207959</v>
      </c>
      <c r="BG33" s="94">
        <v>36.074688110473623</v>
      </c>
      <c r="BH33" s="94">
        <v>0</v>
      </c>
      <c r="BI33" s="94">
        <v>0</v>
      </c>
      <c r="BJ33" s="94">
        <v>78.227759705572737</v>
      </c>
      <c r="BK33" s="94">
        <v>0</v>
      </c>
      <c r="BL33" s="94">
        <v>12.022366795967757</v>
      </c>
      <c r="BM33" s="94">
        <v>5.2150961653907419</v>
      </c>
      <c r="BN33" s="94">
        <v>7.2228637147197022E-3</v>
      </c>
      <c r="BO33" s="94">
        <v>48.113742942619176</v>
      </c>
      <c r="BP33" s="94">
        <v>1.2784986694457239</v>
      </c>
      <c r="BQ33" s="94">
        <v>3.8600830522120618E-3</v>
      </c>
      <c r="BR33" s="94">
        <v>16.678526132266285</v>
      </c>
      <c r="BS33" s="94">
        <v>1.742733720911834E-5</v>
      </c>
      <c r="BT33" s="94">
        <v>743.18388505065695</v>
      </c>
      <c r="BU33" s="94">
        <v>184.6486498581109</v>
      </c>
      <c r="BV33" s="94">
        <v>0</v>
      </c>
      <c r="BW33" s="94">
        <v>0</v>
      </c>
      <c r="BX33" s="94">
        <v>27.68427173304282</v>
      </c>
      <c r="BY33" s="94">
        <v>0</v>
      </c>
      <c r="BZ33" s="94">
        <v>8.0210017139313248</v>
      </c>
      <c r="CA33" s="94">
        <v>1676.0664725474944</v>
      </c>
      <c r="CB33" s="94">
        <v>30.177098876969499</v>
      </c>
      <c r="CD33" s="94"/>
      <c r="CE33" s="29">
        <f t="shared" si="0"/>
        <v>8.0000016069042175E-3</v>
      </c>
      <c r="CF33" s="69">
        <f t="shared" si="1"/>
        <v>-4.3891739717002018E-3</v>
      </c>
      <c r="CG33" s="69"/>
      <c r="CH33" s="69">
        <f t="shared" si="2"/>
        <v>-4.3904676320261713E-3</v>
      </c>
      <c r="CI33" s="69">
        <f t="shared" si="3"/>
        <v>-4.3262503899153476E-3</v>
      </c>
      <c r="CJ33" s="69">
        <f t="shared" si="4"/>
        <v>-4.3171837350294041E-3</v>
      </c>
      <c r="CK33" s="69">
        <f t="shared" si="5"/>
        <v>-4.3897084381949031E-3</v>
      </c>
      <c r="CL33" s="69">
        <f t="shared" si="6"/>
        <v>-4.3894167645153982E-3</v>
      </c>
      <c r="CM33" s="69"/>
      <c r="CN33" s="62">
        <f t="shared" si="7"/>
        <v>0.16044044695666115</v>
      </c>
      <c r="CO33" s="69"/>
      <c r="CP33" s="62">
        <f t="shared" si="8"/>
        <v>0.17627838589666889</v>
      </c>
      <c r="CQ33" s="69">
        <f t="shared" si="9"/>
        <v>-4.3897463882230682E-3</v>
      </c>
      <c r="CR33" s="69">
        <f t="shared" si="10"/>
        <v>-4.3894538432755889E-3</v>
      </c>
      <c r="CS33" s="62">
        <f t="shared" si="11"/>
        <v>-0.49516303991710753</v>
      </c>
    </row>
    <row r="34" spans="1:97">
      <c r="A34" s="94" t="s">
        <v>198</v>
      </c>
      <c r="B34" s="76">
        <v>15957.550183575395</v>
      </c>
      <c r="C34" s="76"/>
      <c r="D34" s="76">
        <v>4612.650783420836</v>
      </c>
      <c r="E34" s="76">
        <v>339.16505645506379</v>
      </c>
      <c r="F34" s="76">
        <v>304.30177773686069</v>
      </c>
      <c r="G34" s="76">
        <v>611.82446855782143</v>
      </c>
      <c r="H34" s="76">
        <v>2045.3517439628074</v>
      </c>
      <c r="I34" s="72">
        <v>79.837573981649953</v>
      </c>
      <c r="J34" s="72">
        <v>34.59357597344092</v>
      </c>
      <c r="K34" s="72">
        <v>230.72239995505541</v>
      </c>
      <c r="L34" s="72">
        <v>33.444741351456216</v>
      </c>
      <c r="M34" s="74">
        <v>45.417853335620769</v>
      </c>
      <c r="N34" s="74">
        <v>31.964565482490315</v>
      </c>
      <c r="O34" s="72">
        <v>19.116391554160529</v>
      </c>
      <c r="P34" s="76"/>
      <c r="Q34" s="94" t="s">
        <v>198</v>
      </c>
      <c r="R34" s="94">
        <v>0</v>
      </c>
      <c r="S34" s="94">
        <v>7.4544370478997166</v>
      </c>
      <c r="T34" s="94">
        <v>45.218514675609626</v>
      </c>
      <c r="U34" s="94">
        <v>87.56103098114194</v>
      </c>
      <c r="V34" s="94">
        <v>87.56103098114194</v>
      </c>
      <c r="W34" s="94">
        <v>119.19222678400575</v>
      </c>
      <c r="X34" s="94">
        <v>0</v>
      </c>
      <c r="Y34" s="94">
        <v>34.515607276004687</v>
      </c>
      <c r="Z34" s="94">
        <v>31.824275999832143</v>
      </c>
      <c r="AA34" s="94">
        <v>0.66222303498101076</v>
      </c>
      <c r="AB34" s="94">
        <v>15887.510298204648</v>
      </c>
      <c r="AC34" s="94">
        <v>313.78060776395807</v>
      </c>
      <c r="AD34" s="94">
        <v>10.711791793004254</v>
      </c>
      <c r="AE34" s="94">
        <v>80.433787797449838</v>
      </c>
      <c r="AF34" s="94">
        <v>0</v>
      </c>
      <c r="AG34" s="94">
        <v>0</v>
      </c>
      <c r="AH34" s="94">
        <v>249.36864294400672</v>
      </c>
      <c r="AI34" s="94">
        <v>249.36864294400672</v>
      </c>
      <c r="AJ34" s="94">
        <v>36.73923972765045</v>
      </c>
      <c r="AK34" s="94">
        <v>87.800091042202055</v>
      </c>
      <c r="AL34" s="94">
        <v>2.7030134023587019E-2</v>
      </c>
      <c r="AM34" s="94">
        <v>209.32254301999924</v>
      </c>
      <c r="AN34" s="94">
        <v>0.10803902422462411</v>
      </c>
      <c r="AO34" s="94">
        <v>36.466474898461612</v>
      </c>
      <c r="AP34" s="94">
        <v>10.948522231771385</v>
      </c>
      <c r="AQ34" s="94">
        <v>2054.540226973329</v>
      </c>
      <c r="AR34" s="94">
        <v>4133.1621005211609</v>
      </c>
      <c r="AS34" s="94">
        <v>422.50086736589282</v>
      </c>
      <c r="AT34" s="94">
        <v>4592.4022076147039</v>
      </c>
      <c r="AU34" s="94">
        <v>1.17721817921583E-4</v>
      </c>
      <c r="AV34" s="94">
        <v>127.96281360973433</v>
      </c>
      <c r="AW34" s="94">
        <v>0</v>
      </c>
      <c r="AX34" s="94">
        <v>547.90262551615456</v>
      </c>
      <c r="AY34" s="94">
        <v>0.12955963343529703</v>
      </c>
      <c r="AZ34" s="94">
        <v>4.4681410106472204E-4</v>
      </c>
      <c r="BA34" s="94">
        <v>104.76301652888877</v>
      </c>
      <c r="BB34" s="94">
        <v>0.14394277611353795</v>
      </c>
      <c r="BC34" s="94">
        <v>0</v>
      </c>
      <c r="BD34" s="94">
        <v>2.9159286654431051</v>
      </c>
      <c r="BE34" s="94">
        <v>337.69884680491862</v>
      </c>
      <c r="BF34" s="94">
        <v>302.98858110138502</v>
      </c>
      <c r="BG34" s="94">
        <v>34.710265703533445</v>
      </c>
      <c r="BH34" s="94">
        <v>0</v>
      </c>
      <c r="BI34" s="94">
        <v>0</v>
      </c>
      <c r="BJ34" s="94">
        <v>95.784368611562101</v>
      </c>
      <c r="BK34" s="94">
        <v>0</v>
      </c>
      <c r="BL34" s="94">
        <v>14.456451181847147</v>
      </c>
      <c r="BM34" s="94">
        <v>6.4177725619008257</v>
      </c>
      <c r="BN34" s="94">
        <v>4.0867730647111611E-3</v>
      </c>
      <c r="BO34" s="94">
        <v>57.855657164900222</v>
      </c>
      <c r="BP34" s="94">
        <v>1.5759542996435598</v>
      </c>
      <c r="BQ34" s="94">
        <v>2.7426222613910044E-3</v>
      </c>
      <c r="BR34" s="94">
        <v>20.514599049675653</v>
      </c>
      <c r="BS34" s="94">
        <v>8.7181912586738122E-6</v>
      </c>
      <c r="BT34" s="94">
        <v>609.13864204558979</v>
      </c>
      <c r="BU34" s="94">
        <v>225.00251038619072</v>
      </c>
      <c r="BV34" s="94">
        <v>0</v>
      </c>
      <c r="BW34" s="94">
        <v>0</v>
      </c>
      <c r="BX34" s="94">
        <v>32.78539137810035</v>
      </c>
      <c r="BY34" s="94">
        <v>0</v>
      </c>
      <c r="BZ34" s="94">
        <v>8.7459022502200146</v>
      </c>
      <c r="CA34" s="94">
        <v>2036.3748176321258</v>
      </c>
      <c r="CB34" s="94">
        <v>35.525423367378075</v>
      </c>
      <c r="CD34" s="94"/>
      <c r="CE34" s="29">
        <f t="shared" si="0"/>
        <v>8.0000048050523059E-3</v>
      </c>
      <c r="CF34" s="45">
        <f t="shared" si="1"/>
        <v>-4.3891377163166575E-3</v>
      </c>
      <c r="CG34" s="45"/>
      <c r="CH34" s="45">
        <f t="shared" si="2"/>
        <v>-4.3897916310749437E-3</v>
      </c>
      <c r="CI34" s="45">
        <f t="shared" si="3"/>
        <v>-4.3229973791224958E-3</v>
      </c>
      <c r="CJ34" s="69">
        <f t="shared" si="4"/>
        <v>-4.3154418789206851E-3</v>
      </c>
      <c r="CK34" s="69">
        <f t="shared" si="5"/>
        <v>-4.3898644958783864E-3</v>
      </c>
      <c r="CL34" s="69">
        <f t="shared" si="6"/>
        <v>-4.3889401210224655E-3</v>
      </c>
      <c r="CM34" s="69"/>
      <c r="CN34" s="62">
        <f t="shared" si="7"/>
        <v>8.081678672111417E-2</v>
      </c>
      <c r="CO34" s="69"/>
      <c r="CP34" s="62">
        <f t="shared" si="8"/>
        <v>9.0350034860527562E-2</v>
      </c>
      <c r="CQ34" s="69">
        <f t="shared" si="9"/>
        <v>-4.3889934325628778E-3</v>
      </c>
      <c r="CR34" s="69">
        <f t="shared" si="10"/>
        <v>-4.3889062948476668E-3</v>
      </c>
      <c r="CS34" s="62">
        <f t="shared" si="11"/>
        <v>-0.42727045526599255</v>
      </c>
    </row>
    <row r="35" spans="1:97">
      <c r="A35" s="94" t="s">
        <v>199</v>
      </c>
      <c r="B35" s="76">
        <v>3289.0548145203129</v>
      </c>
      <c r="C35" s="76"/>
      <c r="D35" s="76">
        <v>549.92276817708512</v>
      </c>
      <c r="E35" s="76">
        <v>95.411032668928712</v>
      </c>
      <c r="F35" s="76">
        <v>82.664185369626423</v>
      </c>
      <c r="G35" s="76">
        <v>64.883827297546318</v>
      </c>
      <c r="H35" s="76">
        <v>330.25565091155158</v>
      </c>
      <c r="I35" s="72">
        <v>13.142945062838445</v>
      </c>
      <c r="J35" s="72">
        <v>6.202884511972516</v>
      </c>
      <c r="K35" s="72">
        <v>38.112847982867478</v>
      </c>
      <c r="L35" s="72">
        <v>5.4784901642561517</v>
      </c>
      <c r="M35" s="74">
        <v>7.4489776142407065</v>
      </c>
      <c r="N35" s="74">
        <v>5.3805882574519259</v>
      </c>
      <c r="O35" s="72">
        <v>5.0925332527662048</v>
      </c>
      <c r="P35" s="76"/>
      <c r="Q35" s="94" t="s">
        <v>199</v>
      </c>
      <c r="R35" s="94">
        <v>0</v>
      </c>
      <c r="S35" s="94">
        <v>1.2179393270172421</v>
      </c>
      <c r="T35" s="94">
        <v>7.4161011474715899</v>
      </c>
      <c r="U35" s="94">
        <v>14.164878201606623</v>
      </c>
      <c r="V35" s="94">
        <v>14.164878201606623</v>
      </c>
      <c r="W35" s="94">
        <v>19.366070690788547</v>
      </c>
      <c r="X35" s="94">
        <v>0</v>
      </c>
      <c r="Y35" s="94">
        <v>5.5753504442539459</v>
      </c>
      <c r="Z35" s="94">
        <v>5.3568443726674637</v>
      </c>
      <c r="AA35" s="94">
        <v>3.1630281697669162E-2</v>
      </c>
      <c r="AB35" s="94">
        <v>3274.5389070454235</v>
      </c>
      <c r="AC35" s="94">
        <v>51.101960186064588</v>
      </c>
      <c r="AD35" s="94">
        <v>1.7285741991637851</v>
      </c>
      <c r="AE35" s="94">
        <v>13.042926877671663</v>
      </c>
      <c r="AF35" s="94">
        <v>0</v>
      </c>
      <c r="AG35" s="94">
        <v>0</v>
      </c>
      <c r="AH35" s="94">
        <v>40.667514693428991</v>
      </c>
      <c r="AI35" s="94">
        <v>40.667514693428991</v>
      </c>
      <c r="AJ35" s="94">
        <v>4.3799657719843248</v>
      </c>
      <c r="AK35" s="94">
        <v>14.185985251009864</v>
      </c>
      <c r="AL35" s="94">
        <v>1.2910669202173747E-3</v>
      </c>
      <c r="AM35" s="94">
        <v>34.113614876686128</v>
      </c>
      <c r="AN35" s="94">
        <v>5.4892697287763836E-3</v>
      </c>
      <c r="AO35" s="94">
        <v>5.9580371982875695</v>
      </c>
      <c r="AP35" s="94">
        <v>1.786730789799265</v>
      </c>
      <c r="AQ35" s="94">
        <v>331.74466496315529</v>
      </c>
      <c r="AR35" s="94">
        <v>492.7462793531202</v>
      </c>
      <c r="AS35" s="94">
        <v>50.369586349518571</v>
      </c>
      <c r="AT35" s="94">
        <v>547.49583147462317</v>
      </c>
      <c r="AU35" s="94">
        <v>5.9813350788317671E-6</v>
      </c>
      <c r="AV35" s="94">
        <v>20.792281138500414</v>
      </c>
      <c r="AW35" s="94">
        <v>0</v>
      </c>
      <c r="AX35" s="94">
        <v>87.192195711364278</v>
      </c>
      <c r="AY35" s="94">
        <v>3.5187000455254455E-2</v>
      </c>
      <c r="AZ35" s="94">
        <v>2.5812785043844428E-5</v>
      </c>
      <c r="BA35" s="94">
        <v>28.373429030682811</v>
      </c>
      <c r="BB35" s="94">
        <v>3.9397188915160662E-2</v>
      </c>
      <c r="BC35" s="94">
        <v>0</v>
      </c>
      <c r="BD35" s="94">
        <v>0.80163751168725172</v>
      </c>
      <c r="BE35" s="94">
        <v>94.996142796289632</v>
      </c>
      <c r="BF35" s="94">
        <v>82.305543840178132</v>
      </c>
      <c r="BG35" s="94">
        <v>12.690598956111499</v>
      </c>
      <c r="BH35" s="94">
        <v>0</v>
      </c>
      <c r="BI35" s="94">
        <v>0</v>
      </c>
      <c r="BJ35" s="94">
        <v>26.185144158798931</v>
      </c>
      <c r="BK35" s="94">
        <v>0</v>
      </c>
      <c r="BL35" s="94">
        <v>3.8919032747455029</v>
      </c>
      <c r="BM35" s="94">
        <v>1.7643927076616128</v>
      </c>
      <c r="BN35" s="94">
        <v>2.1979202588226219E-4</v>
      </c>
      <c r="BO35" s="94">
        <v>15.57580568825543</v>
      </c>
      <c r="BP35" s="94">
        <v>0.25748599781473303</v>
      </c>
      <c r="BQ35" s="94">
        <v>1.3049340983371631E-4</v>
      </c>
      <c r="BR35" s="94">
        <v>5.6382706770945292</v>
      </c>
      <c r="BS35" s="94">
        <v>5.0366088504549788E-7</v>
      </c>
      <c r="BT35" s="94">
        <v>64.597456682886062</v>
      </c>
      <c r="BU35" s="94">
        <v>36.443323701552558</v>
      </c>
      <c r="BV35" s="94">
        <v>0</v>
      </c>
      <c r="BW35" s="94">
        <v>0</v>
      </c>
      <c r="BX35" s="94">
        <v>5.1787174493856201</v>
      </c>
      <c r="BY35" s="94">
        <v>0</v>
      </c>
      <c r="BZ35" s="94">
        <v>1.2897356952170518</v>
      </c>
      <c r="CA35" s="94">
        <v>328.79828036464437</v>
      </c>
      <c r="CB35" s="94">
        <v>5.571926741424738</v>
      </c>
      <c r="CD35" s="94"/>
      <c r="CE35" s="29">
        <f t="shared" ref="CE35:CE51" si="12">AJ35/AT35</f>
        <v>7.9999983930240017E-3</v>
      </c>
      <c r="CF35" s="45">
        <f t="shared" ref="CF35:CF51" si="13">+(AB35-B35)/B35</f>
        <v>-4.4133978584988999E-3</v>
      </c>
      <c r="CG35" s="45"/>
      <c r="CH35" s="45">
        <f t="shared" ref="CH35:CH51" si="14">+(AT35-D35)/D35</f>
        <v>-4.4132318989208068E-3</v>
      </c>
      <c r="CI35" s="45">
        <f t="shared" ref="CI35:CI51" si="15">+(BE35-E35)/E35</f>
        <v>-4.3484475645361254E-3</v>
      </c>
      <c r="CJ35" s="69">
        <f t="shared" ref="CJ35:CJ51" si="16">+(BF35-F35)/F35</f>
        <v>-4.3385358223111299E-3</v>
      </c>
      <c r="CK35" s="69">
        <f t="shared" ref="CK35:CK51" si="17">+(BT35-G35)/G35</f>
        <v>-4.4135900514470153E-3</v>
      </c>
      <c r="CL35" s="69">
        <f t="shared" ref="CL35:CL51" si="18">+(CA35-H35)/H35</f>
        <v>-4.4128557464033335E-3</v>
      </c>
      <c r="CM35" s="69"/>
      <c r="CN35" s="62">
        <f t="shared" ref="CN35:CN51" si="19">+(AI35-K35)/K35</f>
        <v>6.7029016349286957E-2</v>
      </c>
      <c r="CO35" s="69"/>
      <c r="CP35" s="62">
        <f t="shared" ref="CP35:CP51" si="20">+(AO35-L35)/L35</f>
        <v>8.7532699640527498E-2</v>
      </c>
      <c r="CQ35" s="69">
        <f t="shared" ref="CQ35:CQ51" si="21">+(T35-M35)/M35</f>
        <v>-4.4135542448489129E-3</v>
      </c>
      <c r="CR35" s="69">
        <f t="shared" ref="CR35:CR51" si="22">+(Z35-N35)/N35</f>
        <v>-4.4128789731453181E-3</v>
      </c>
      <c r="CS35" s="62">
        <f t="shared" ref="CS35:CS51" si="23">+(AP35-O35)/O35</f>
        <v>-0.64914695670789513</v>
      </c>
    </row>
    <row r="36" spans="1:97">
      <c r="A36" s="94" t="s">
        <v>200</v>
      </c>
      <c r="B36" s="76">
        <v>13888.720629785847</v>
      </c>
      <c r="C36" s="76"/>
      <c r="D36" s="76">
        <v>1360.9042360830731</v>
      </c>
      <c r="E36" s="76">
        <v>307.33639790319802</v>
      </c>
      <c r="F36" s="76">
        <v>252.6736361497787</v>
      </c>
      <c r="G36" s="76">
        <v>200.7750772250939</v>
      </c>
      <c r="H36" s="76">
        <v>794.90114646187806</v>
      </c>
      <c r="I36" s="72">
        <v>28.38312576991683</v>
      </c>
      <c r="J36" s="72">
        <v>16.129584270839302</v>
      </c>
      <c r="K36" s="72">
        <v>82.937221626257127</v>
      </c>
      <c r="L36" s="72">
        <v>11.626639981291246</v>
      </c>
      <c r="M36" s="74">
        <v>15.849488263690606</v>
      </c>
      <c r="N36" s="74">
        <v>12.107226836126138</v>
      </c>
      <c r="O36" s="72">
        <v>19.144969968317991</v>
      </c>
      <c r="P36" s="76"/>
      <c r="Q36" s="94" t="s">
        <v>200</v>
      </c>
      <c r="R36" s="94">
        <v>0</v>
      </c>
      <c r="S36" s="94">
        <v>2.9038430091842109</v>
      </c>
      <c r="T36" s="94">
        <v>15.779908055385624</v>
      </c>
      <c r="U36" s="94">
        <v>34.053290111254455</v>
      </c>
      <c r="V36" s="94">
        <v>34.053290111254455</v>
      </c>
      <c r="W36" s="94">
        <v>46.388192486117511</v>
      </c>
      <c r="X36" s="94">
        <v>0</v>
      </c>
      <c r="Y36" s="94">
        <v>13.414671546778987</v>
      </c>
      <c r="Z36" s="94">
        <v>12.054090303596752</v>
      </c>
      <c r="AA36" s="94">
        <v>0.22004764177650638</v>
      </c>
      <c r="AB36" s="94">
        <v>13827.761264174334</v>
      </c>
      <c r="AC36" s="94">
        <v>122.15330375698014</v>
      </c>
      <c r="AD36" s="94">
        <v>4.1620536585742007</v>
      </c>
      <c r="AE36" s="94">
        <v>31.285328900013603</v>
      </c>
      <c r="AF36" s="94">
        <v>0</v>
      </c>
      <c r="AG36" s="94">
        <v>0</v>
      </c>
      <c r="AH36" s="94">
        <v>97.110692725297483</v>
      </c>
      <c r="AI36" s="94">
        <v>97.110692725297483</v>
      </c>
      <c r="AJ36" s="94">
        <v>10.839444386551801</v>
      </c>
      <c r="AK36" s="94">
        <v>34.123930547917134</v>
      </c>
      <c r="AL36" s="94">
        <v>8.9815165556390263E-3</v>
      </c>
      <c r="AM36" s="94">
        <v>81.505872222088357</v>
      </c>
      <c r="AN36" s="94">
        <v>3.7286636522161506E-2</v>
      </c>
      <c r="AO36" s="94">
        <v>14.205360418171994</v>
      </c>
      <c r="AP36" s="94">
        <v>4.2641239895194856</v>
      </c>
      <c r="AQ36" s="94">
        <v>798.47783961044343</v>
      </c>
      <c r="AR36" s="94">
        <v>1219.4366332767847</v>
      </c>
      <c r="AS36" s="94">
        <v>124.65358992534055</v>
      </c>
      <c r="AT36" s="94">
        <v>1354.9296675886767</v>
      </c>
      <c r="AU36" s="94">
        <v>4.0628661871086582E-5</v>
      </c>
      <c r="AV36" s="94">
        <v>49.793671222955624</v>
      </c>
      <c r="AW36" s="94">
        <v>0</v>
      </c>
      <c r="AX36" s="94">
        <v>212.30386143890937</v>
      </c>
      <c r="AY36" s="94">
        <v>0.10756808544012529</v>
      </c>
      <c r="AZ36" s="94">
        <v>1.6406327506848103E-4</v>
      </c>
      <c r="BA36" s="94">
        <v>86.814213433533396</v>
      </c>
      <c r="BB36" s="94">
        <v>0.12017783469744321</v>
      </c>
      <c r="BC36" s="94">
        <v>0</v>
      </c>
      <c r="BD36" s="94">
        <v>2.4422780954270626</v>
      </c>
      <c r="BE36" s="94">
        <v>306.00626916332033</v>
      </c>
      <c r="BF36" s="94">
        <v>251.58343594639098</v>
      </c>
      <c r="BG36" s="94">
        <v>54.422833216929298</v>
      </c>
      <c r="BH36" s="94">
        <v>0</v>
      </c>
      <c r="BI36" s="94">
        <v>0</v>
      </c>
      <c r="BJ36" s="94">
        <v>79.894023272761359</v>
      </c>
      <c r="BK36" s="94">
        <v>0</v>
      </c>
      <c r="BL36" s="94">
        <v>11.924670922689417</v>
      </c>
      <c r="BM36" s="94">
        <v>5.3753799108230389</v>
      </c>
      <c r="BN36" s="94">
        <v>1.4358052021417891E-3</v>
      </c>
      <c r="BO36" s="94">
        <v>47.723672763548784</v>
      </c>
      <c r="BP36" s="94">
        <v>0.6139070531809514</v>
      </c>
      <c r="BQ36" s="94">
        <v>8.959795087694352E-4</v>
      </c>
      <c r="BR36" s="94">
        <v>17.1789525782503</v>
      </c>
      <c r="BS36" s="94">
        <v>3.2012341248146704E-6</v>
      </c>
      <c r="BT36" s="94">
        <v>199.89360622885076</v>
      </c>
      <c r="BU36" s="94">
        <v>87.504081325498774</v>
      </c>
      <c r="BV36" s="94">
        <v>0</v>
      </c>
      <c r="BW36" s="94">
        <v>0</v>
      </c>
      <c r="BX36" s="94">
        <v>12.687123498698799</v>
      </c>
      <c r="BY36" s="94">
        <v>0</v>
      </c>
      <c r="BZ36" s="94">
        <v>3.3437701332576251</v>
      </c>
      <c r="CA36" s="94">
        <v>791.41222242541494</v>
      </c>
      <c r="CB36" s="94">
        <v>13.72634802049107</v>
      </c>
      <c r="CD36" s="94"/>
      <c r="CE36" s="29">
        <f t="shared" si="12"/>
        <v>8.0000052001535996E-3</v>
      </c>
      <c r="CF36" s="45">
        <f t="shared" si="13"/>
        <v>-4.3891274967960857E-3</v>
      </c>
      <c r="CG36" s="45"/>
      <c r="CH36" s="45">
        <f t="shared" si="14"/>
        <v>-4.3901461513502884E-3</v>
      </c>
      <c r="CI36" s="45">
        <f t="shared" si="15"/>
        <v>-4.3279245444161323E-3</v>
      </c>
      <c r="CJ36" s="69">
        <f t="shared" si="16"/>
        <v>-4.314657516312782E-3</v>
      </c>
      <c r="CK36" s="69">
        <f t="shared" si="17"/>
        <v>-4.3903407157199047E-3</v>
      </c>
      <c r="CL36" s="69">
        <f t="shared" si="18"/>
        <v>-4.38912945589825E-3</v>
      </c>
      <c r="CM36" s="69"/>
      <c r="CN36" s="62">
        <f t="shared" si="19"/>
        <v>0.17089397041669371</v>
      </c>
      <c r="CO36" s="69"/>
      <c r="CP36" s="62">
        <f t="shared" si="20"/>
        <v>0.22179412461641876</v>
      </c>
      <c r="CQ36" s="69">
        <f t="shared" si="21"/>
        <v>-4.3900602434201472E-3</v>
      </c>
      <c r="CR36" s="69">
        <f t="shared" si="22"/>
        <v>-4.3888277017190115E-3</v>
      </c>
      <c r="CS36" s="62">
        <f t="shared" si="23"/>
        <v>-0.77727183711565162</v>
      </c>
    </row>
    <row r="37" spans="1:97">
      <c r="A37" s="94" t="s">
        <v>201</v>
      </c>
      <c r="B37" s="76">
        <v>7499.9193292429618</v>
      </c>
      <c r="C37" s="76"/>
      <c r="D37" s="76">
        <v>3273.5670915987048</v>
      </c>
      <c r="E37" s="76">
        <v>259.9858620225678</v>
      </c>
      <c r="F37" s="76">
        <v>240.26501721768378</v>
      </c>
      <c r="G37" s="76">
        <v>335.41131983706214</v>
      </c>
      <c r="H37" s="76">
        <v>1614.0669756312871</v>
      </c>
      <c r="I37" s="72">
        <v>67.505034842873371</v>
      </c>
      <c r="J37" s="72">
        <v>28.029397119954446</v>
      </c>
      <c r="K37" s="72">
        <v>194.85702010050554</v>
      </c>
      <c r="L37" s="72">
        <v>28.411468635628069</v>
      </c>
      <c r="M37" s="74">
        <v>38.570094483931506</v>
      </c>
      <c r="N37" s="74">
        <v>26.917734334091879</v>
      </c>
      <c r="O37" s="72">
        <v>12.992951314749918</v>
      </c>
      <c r="P37" s="76"/>
      <c r="Q37" s="94" t="s">
        <v>201</v>
      </c>
      <c r="R37" s="94">
        <v>0</v>
      </c>
      <c r="S37" s="94">
        <v>5.966127255014178</v>
      </c>
      <c r="T37" s="94">
        <v>38.399890838204271</v>
      </c>
      <c r="U37" s="94">
        <v>69.245429014277789</v>
      </c>
      <c r="V37" s="94">
        <v>69.245429014277789</v>
      </c>
      <c r="W37" s="94">
        <v>94.757100124690382</v>
      </c>
      <c r="X37" s="94">
        <v>0</v>
      </c>
      <c r="Y37" s="94">
        <v>27.251282484554839</v>
      </c>
      <c r="Z37" s="94">
        <v>26.798922780724208</v>
      </c>
      <c r="AA37" s="94">
        <v>8.4097242911859535E-2</v>
      </c>
      <c r="AB37" s="94">
        <v>7466.8252764496783</v>
      </c>
      <c r="AC37" s="94">
        <v>250.17069177327039</v>
      </c>
      <c r="AD37" s="94">
        <v>8.4475568545590143</v>
      </c>
      <c r="AE37" s="94">
        <v>63.798935908445706</v>
      </c>
      <c r="AF37" s="94">
        <v>0</v>
      </c>
      <c r="AG37" s="94">
        <v>0</v>
      </c>
      <c r="AH37" s="94">
        <v>199.1363775908265</v>
      </c>
      <c r="AI37" s="94">
        <v>199.1363775908265</v>
      </c>
      <c r="AJ37" s="94">
        <v>26.07297635248764</v>
      </c>
      <c r="AK37" s="94">
        <v>69.343106513704456</v>
      </c>
      <c r="AL37" s="94">
        <v>3.4325991935583913E-3</v>
      </c>
      <c r="AM37" s="94">
        <v>167.02083620583181</v>
      </c>
      <c r="AN37" s="94">
        <v>1.466752155051931E-2</v>
      </c>
      <c r="AO37" s="94">
        <v>29.18581111993662</v>
      </c>
      <c r="AP37" s="94">
        <v>8.7502974194088843</v>
      </c>
      <c r="AQ37" s="94">
        <v>1621.3572422438649</v>
      </c>
      <c r="AR37" s="94">
        <v>2933.2101507846378</v>
      </c>
      <c r="AS37" s="94">
        <v>299.83910997214616</v>
      </c>
      <c r="AT37" s="94">
        <v>3259.1222371092722</v>
      </c>
      <c r="AU37" s="94">
        <v>1.5982213292043841E-5</v>
      </c>
      <c r="AV37" s="94">
        <v>101.74326589559189</v>
      </c>
      <c r="AW37" s="94">
        <v>0</v>
      </c>
      <c r="AX37" s="94">
        <v>424.94520238445108</v>
      </c>
      <c r="AY37" s="94">
        <v>0.10226988687180677</v>
      </c>
      <c r="AZ37" s="94">
        <v>6.7042820416673616E-5</v>
      </c>
      <c r="BA37" s="94">
        <v>82.458418400326309</v>
      </c>
      <c r="BB37" s="94">
        <v>0.11452915734728858</v>
      </c>
      <c r="BC37" s="94">
        <v>0</v>
      </c>
      <c r="BD37" s="94">
        <v>2.330665385833099</v>
      </c>
      <c r="BE37" s="94">
        <v>258.85661373200458</v>
      </c>
      <c r="BF37" s="94">
        <v>239.22278547095527</v>
      </c>
      <c r="BG37" s="94">
        <v>19.633828261049295</v>
      </c>
      <c r="BH37" s="94">
        <v>0</v>
      </c>
      <c r="BI37" s="94">
        <v>0</v>
      </c>
      <c r="BJ37" s="94">
        <v>76.121075603101943</v>
      </c>
      <c r="BK37" s="94">
        <v>0</v>
      </c>
      <c r="BL37" s="94">
        <v>11.309747153336971</v>
      </c>
      <c r="BM37" s="94">
        <v>5.1297568750056488</v>
      </c>
      <c r="BN37" s="94">
        <v>5.7221629850581746E-4</v>
      </c>
      <c r="BO37" s="94">
        <v>45.262862933943993</v>
      </c>
      <c r="BP37" s="94">
        <v>1.2613086914016765</v>
      </c>
      <c r="BQ37" s="94">
        <v>3.4125708262372029E-4</v>
      </c>
      <c r="BR37" s="94">
        <v>16.392478250863935</v>
      </c>
      <c r="BS37" s="94">
        <v>1.3081227589664737E-6</v>
      </c>
      <c r="BT37" s="94">
        <v>333.93127510245529</v>
      </c>
      <c r="BU37" s="94">
        <v>178.21452457357827</v>
      </c>
      <c r="BV37" s="94">
        <v>0</v>
      </c>
      <c r="BW37" s="94">
        <v>0</v>
      </c>
      <c r="BX37" s="94">
        <v>25.200608429909572</v>
      </c>
      <c r="BY37" s="94">
        <v>0</v>
      </c>
      <c r="BZ37" s="94">
        <v>6.184456529812052</v>
      </c>
      <c r="CA37" s="94">
        <v>1606.9442091204105</v>
      </c>
      <c r="CB37" s="94">
        <v>27.077295952840629</v>
      </c>
      <c r="CD37" s="94"/>
      <c r="CE37" s="29">
        <f t="shared" si="12"/>
        <v>7.9999995261342081E-3</v>
      </c>
      <c r="CF37" s="45">
        <f t="shared" si="13"/>
        <v>-4.4125878346779474E-3</v>
      </c>
      <c r="CG37" s="45"/>
      <c r="CH37" s="45">
        <f t="shared" si="14"/>
        <v>-4.4125732221905363E-3</v>
      </c>
      <c r="CI37" s="45">
        <f t="shared" si="15"/>
        <v>-4.3434988417377952E-3</v>
      </c>
      <c r="CJ37" s="69">
        <f t="shared" si="16"/>
        <v>-4.3378422660017386E-3</v>
      </c>
      <c r="CK37" s="69">
        <f t="shared" si="17"/>
        <v>-4.4126260715524846E-3</v>
      </c>
      <c r="CL37" s="69">
        <f t="shared" si="18"/>
        <v>-4.4129311970407667E-3</v>
      </c>
      <c r="CM37" s="69"/>
      <c r="CN37" s="62">
        <f t="shared" si="19"/>
        <v>2.1961525882484022E-2</v>
      </c>
      <c r="CO37" s="69"/>
      <c r="CP37" s="62">
        <f t="shared" si="20"/>
        <v>2.7254574349511927E-2</v>
      </c>
      <c r="CQ37" s="69">
        <f t="shared" si="21"/>
        <v>-4.4128397403366982E-3</v>
      </c>
      <c r="CR37" s="69">
        <f t="shared" si="22"/>
        <v>-4.4138764389688419E-3</v>
      </c>
      <c r="CS37" s="62">
        <f t="shared" si="23"/>
        <v>-0.32653504139007039</v>
      </c>
    </row>
    <row r="38" spans="1:97">
      <c r="A38" s="94" t="s">
        <v>202</v>
      </c>
      <c r="B38" s="76">
        <v>7607.6310509088935</v>
      </c>
      <c r="C38" s="76"/>
      <c r="D38" s="76">
        <v>1437.4479649931598</v>
      </c>
      <c r="E38" s="76">
        <v>160.40439239431609</v>
      </c>
      <c r="F38" s="76">
        <v>135.71030642640082</v>
      </c>
      <c r="G38" s="76">
        <v>186.49262933871481</v>
      </c>
      <c r="H38" s="76">
        <v>721.25780746113492</v>
      </c>
      <c r="I38" s="72">
        <v>27.724756418167122</v>
      </c>
      <c r="J38" s="72">
        <v>13.214402154298645</v>
      </c>
      <c r="K38" s="72">
        <v>80.411864246094979</v>
      </c>
      <c r="L38" s="72">
        <v>11.527287401388801</v>
      </c>
      <c r="M38" s="74">
        <v>15.672875977628557</v>
      </c>
      <c r="N38" s="74">
        <v>11.330619341903192</v>
      </c>
      <c r="O38" s="72">
        <v>10.414591548082996</v>
      </c>
      <c r="P38" s="76"/>
      <c r="Q38" s="94" t="s">
        <v>202</v>
      </c>
      <c r="R38" s="94">
        <v>0</v>
      </c>
      <c r="S38" s="94">
        <v>2.6292330084562368</v>
      </c>
      <c r="T38" s="94">
        <v>15.602985781595535</v>
      </c>
      <c r="U38" s="94">
        <v>30.925149735522158</v>
      </c>
      <c r="V38" s="94">
        <v>30.925149735522158</v>
      </c>
      <c r="W38" s="94">
        <v>42.072006494487354</v>
      </c>
      <c r="X38" s="94">
        <v>0</v>
      </c>
      <c r="Y38" s="94">
        <v>12.168260095103081</v>
      </c>
      <c r="Z38" s="94">
        <v>11.280116049323777</v>
      </c>
      <c r="AA38" s="94">
        <v>0.22185262436750566</v>
      </c>
      <c r="AB38" s="94">
        <v>7573.719029953093</v>
      </c>
      <c r="AC38" s="94">
        <v>110.66049998449252</v>
      </c>
      <c r="AD38" s="94">
        <v>3.7748293233603571</v>
      </c>
      <c r="AE38" s="94">
        <v>28.361414790311134</v>
      </c>
      <c r="AF38" s="94">
        <v>0</v>
      </c>
      <c r="AG38" s="94">
        <v>0</v>
      </c>
      <c r="AH38" s="94">
        <v>87.976443697312391</v>
      </c>
      <c r="AI38" s="94">
        <v>87.976443697312391</v>
      </c>
      <c r="AJ38" s="94">
        <v>11.448321214014786</v>
      </c>
      <c r="AK38" s="94">
        <v>30.945911161112697</v>
      </c>
      <c r="AL38" s="94">
        <v>9.0553089418388358E-3</v>
      </c>
      <c r="AM38" s="94">
        <v>73.851981794730065</v>
      </c>
      <c r="AN38" s="94">
        <v>4.1703465630631181E-2</v>
      </c>
      <c r="AO38" s="94">
        <v>12.86199221325997</v>
      </c>
      <c r="AP38" s="94">
        <v>3.8622368882410152</v>
      </c>
      <c r="AQ38" s="94">
        <v>724.4463944708076</v>
      </c>
      <c r="AR38" s="94">
        <v>1287.9350281545651</v>
      </c>
      <c r="AS38" s="94">
        <v>131.65571861589402</v>
      </c>
      <c r="AT38" s="94">
        <v>1431.0390679844741</v>
      </c>
      <c r="AU38" s="94">
        <v>4.5441483006860806E-5</v>
      </c>
      <c r="AV38" s="94">
        <v>45.129903877865594</v>
      </c>
      <c r="AW38" s="94">
        <v>0</v>
      </c>
      <c r="AX38" s="94">
        <v>192.99482133188704</v>
      </c>
      <c r="AY38" s="94">
        <v>5.7802501302380412E-2</v>
      </c>
      <c r="AZ38" s="94">
        <v>1.893534913595354E-4</v>
      </c>
      <c r="BA38" s="94">
        <v>46.756828370949691</v>
      </c>
      <c r="BB38" s="94">
        <v>6.4301568919239174E-2</v>
      </c>
      <c r="BC38" s="94">
        <v>0</v>
      </c>
      <c r="BD38" s="94">
        <v>1.3034039747129853</v>
      </c>
      <c r="BE38" s="94">
        <v>159.69940872715978</v>
      </c>
      <c r="BF38" s="94">
        <v>135.11540264317466</v>
      </c>
      <c r="BG38" s="94">
        <v>24.584006083985081</v>
      </c>
      <c r="BH38" s="94">
        <v>0</v>
      </c>
      <c r="BI38" s="94">
        <v>0</v>
      </c>
      <c r="BJ38" s="94">
        <v>42.739384753936612</v>
      </c>
      <c r="BK38" s="94">
        <v>0</v>
      </c>
      <c r="BL38" s="94">
        <v>6.4278660099097733</v>
      </c>
      <c r="BM38" s="94">
        <v>2.8687109998511877</v>
      </c>
      <c r="BN38" s="94">
        <v>1.5812350939940587E-3</v>
      </c>
      <c r="BO38" s="94">
        <v>25.724793884378613</v>
      </c>
      <c r="BP38" s="94">
        <v>0.55585145307992367</v>
      </c>
      <c r="BQ38" s="94">
        <v>9.0397651497764952E-4</v>
      </c>
      <c r="BR38" s="94">
        <v>9.169632319427679</v>
      </c>
      <c r="BS38" s="94">
        <v>3.6946861802939855E-6</v>
      </c>
      <c r="BT38" s="94">
        <v>185.66147964792185</v>
      </c>
      <c r="BU38" s="94">
        <v>79.36960104923844</v>
      </c>
      <c r="BV38" s="94">
        <v>0</v>
      </c>
      <c r="BW38" s="94">
        <v>0</v>
      </c>
      <c r="BX38" s="94">
        <v>11.553437722888447</v>
      </c>
      <c r="BY38" s="94">
        <v>0</v>
      </c>
      <c r="BZ38" s="94">
        <v>3.0892346585894579</v>
      </c>
      <c r="CA38" s="94">
        <v>718.04252737534148</v>
      </c>
      <c r="CB38" s="94">
        <v>12.506326531272109</v>
      </c>
      <c r="CD38" s="94"/>
      <c r="CE38" s="29">
        <f t="shared" si="12"/>
        <v>8.0000060586319331E-3</v>
      </c>
      <c r="CF38" s="45">
        <f t="shared" si="13"/>
        <v>-4.4576321760173895E-3</v>
      </c>
      <c r="CG38" s="45"/>
      <c r="CH38" s="45">
        <f t="shared" si="14"/>
        <v>-4.4585245273321573E-3</v>
      </c>
      <c r="CI38" s="45">
        <f t="shared" si="15"/>
        <v>-4.3950396658919283E-3</v>
      </c>
      <c r="CJ38" s="69">
        <f t="shared" si="16"/>
        <v>-4.383630093332592E-3</v>
      </c>
      <c r="CK38" s="69">
        <f t="shared" si="17"/>
        <v>-4.4567428414738599E-3</v>
      </c>
      <c r="CL38" s="69">
        <f t="shared" si="18"/>
        <v>-4.4578790725488182E-3</v>
      </c>
      <c r="CM38" s="69"/>
      <c r="CN38" s="62">
        <f t="shared" si="19"/>
        <v>9.4072927199729345E-2</v>
      </c>
      <c r="CO38" s="69"/>
      <c r="CP38" s="62">
        <f t="shared" si="20"/>
        <v>0.11578654764089297</v>
      </c>
      <c r="CQ38" s="69">
        <f t="shared" si="21"/>
        <v>-4.4593089444964025E-3</v>
      </c>
      <c r="CR38" s="69">
        <f t="shared" si="22"/>
        <v>-4.4572402492283163E-3</v>
      </c>
      <c r="CS38" s="62">
        <f t="shared" si="23"/>
        <v>-0.6291513814622971</v>
      </c>
    </row>
    <row r="39" spans="1:97">
      <c r="A39" s="94" t="s">
        <v>331</v>
      </c>
      <c r="B39" s="76">
        <v>12097.511660031943</v>
      </c>
      <c r="C39" s="76"/>
      <c r="D39" s="76">
        <v>2521.856232018436</v>
      </c>
      <c r="E39" s="76">
        <v>223.7237864128675</v>
      </c>
      <c r="F39" s="76">
        <v>190.33066912745809</v>
      </c>
      <c r="G39" s="76">
        <v>349.53277589512305</v>
      </c>
      <c r="H39" s="76">
        <v>1033.3501366031123</v>
      </c>
      <c r="I39" s="72">
        <v>37.856861574837843</v>
      </c>
      <c r="J39" s="72">
        <v>18.054342848303946</v>
      </c>
      <c r="K39" s="72">
        <v>109.77787029359914</v>
      </c>
      <c r="L39" s="72">
        <v>15.714103940673688</v>
      </c>
      <c r="M39" s="74">
        <v>21.363212926320085</v>
      </c>
      <c r="N39" s="74">
        <v>15.418827272302158</v>
      </c>
      <c r="O39" s="72">
        <v>14.141599761384041</v>
      </c>
      <c r="P39" s="76"/>
      <c r="Q39" s="94" t="s">
        <v>331</v>
      </c>
      <c r="R39" s="94">
        <v>0</v>
      </c>
      <c r="S39" s="94">
        <v>3.7318531443591461</v>
      </c>
      <c r="T39" s="94">
        <v>21.269396086957066</v>
      </c>
      <c r="U39" s="94">
        <v>44.291951130436317</v>
      </c>
      <c r="V39" s="94">
        <v>44.291951130436317</v>
      </c>
      <c r="W39" s="94">
        <v>60.019925376998636</v>
      </c>
      <c r="X39" s="94">
        <v>0</v>
      </c>
      <c r="Y39" s="94">
        <v>17.426553530819813</v>
      </c>
      <c r="Z39" s="94">
        <v>15.351135672479458</v>
      </c>
      <c r="AA39" s="94">
        <v>0.49576759872440529</v>
      </c>
      <c r="AB39" s="94">
        <v>12044.406855673315</v>
      </c>
      <c r="AC39" s="94">
        <v>157.47058995464042</v>
      </c>
      <c r="AD39" s="94">
        <v>5.4088190922306376</v>
      </c>
      <c r="AE39" s="94">
        <v>40.495537388150623</v>
      </c>
      <c r="AF39" s="94">
        <v>0</v>
      </c>
      <c r="AG39" s="94">
        <v>0</v>
      </c>
      <c r="AH39" s="94">
        <v>125.08314850714649</v>
      </c>
      <c r="AI39" s="94">
        <v>125.08314850714649</v>
      </c>
      <c r="AJ39" s="94">
        <v>20.086251185824484</v>
      </c>
      <c r="AK39" s="94">
        <v>44.30220709009653</v>
      </c>
      <c r="AL39" s="94">
        <v>2.0235960122094301E-2</v>
      </c>
      <c r="AM39" s="94">
        <v>105.06349303996079</v>
      </c>
      <c r="AN39" s="94">
        <v>9.3444823312779868E-2</v>
      </c>
      <c r="AO39" s="94">
        <v>18.255920435481947</v>
      </c>
      <c r="AP39" s="94">
        <v>5.4878074123433587</v>
      </c>
      <c r="AQ39" s="94">
        <v>1037.9540738934179</v>
      </c>
      <c r="AR39" s="94">
        <v>2259.7047652438455</v>
      </c>
      <c r="AS39" s="94">
        <v>230.99202079495387</v>
      </c>
      <c r="AT39" s="94">
        <v>2510.7830372246258</v>
      </c>
      <c r="AU39" s="94">
        <v>1.0181977606776326E-4</v>
      </c>
      <c r="AV39" s="94">
        <v>64.341523156928886</v>
      </c>
      <c r="AW39" s="94">
        <v>0</v>
      </c>
      <c r="AX39" s="94">
        <v>279.52932491468442</v>
      </c>
      <c r="AY39" s="94">
        <v>8.1124078929876525E-2</v>
      </c>
      <c r="AZ39" s="94">
        <v>4.3616377711800785E-4</v>
      </c>
      <c r="BA39" s="94">
        <v>65.799608817385661</v>
      </c>
      <c r="BB39" s="94">
        <v>8.977577141156437E-2</v>
      </c>
      <c r="BC39" s="94">
        <v>0</v>
      </c>
      <c r="BD39" s="94">
        <v>1.8140804601817717</v>
      </c>
      <c r="BE39" s="94">
        <v>222.75567798399749</v>
      </c>
      <c r="BF39" s="94">
        <v>189.50913379841236</v>
      </c>
      <c r="BG39" s="94">
        <v>33.246544185585073</v>
      </c>
      <c r="BH39" s="94">
        <v>0</v>
      </c>
      <c r="BI39" s="94">
        <v>0</v>
      </c>
      <c r="BJ39" s="94">
        <v>59.66065820896506</v>
      </c>
      <c r="BK39" s="94">
        <v>0</v>
      </c>
      <c r="BL39" s="94">
        <v>9.056358936159663</v>
      </c>
      <c r="BM39" s="94">
        <v>3.9926093603840473</v>
      </c>
      <c r="BN39" s="94">
        <v>3.5930501145940426E-3</v>
      </c>
      <c r="BO39" s="94">
        <v>36.244004024647658</v>
      </c>
      <c r="BP39" s="94">
        <v>0.7889577507693144</v>
      </c>
      <c r="BQ39" s="94">
        <v>1.9978705139017941E-3</v>
      </c>
      <c r="BR39" s="94">
        <v>12.764878545169955</v>
      </c>
      <c r="BS39" s="94">
        <v>8.5107715693766878E-6</v>
      </c>
      <c r="BT39" s="94">
        <v>347.99827323352991</v>
      </c>
      <c r="BU39" s="94">
        <v>113.46642226118367</v>
      </c>
      <c r="BV39" s="94">
        <v>0</v>
      </c>
      <c r="BW39" s="94">
        <v>0</v>
      </c>
      <c r="BX39" s="94">
        <v>16.836033008693523</v>
      </c>
      <c r="BY39" s="94">
        <v>0</v>
      </c>
      <c r="BZ39" s="94">
        <v>4.7397037439847178</v>
      </c>
      <c r="CA39" s="94">
        <v>1028.8137162905032</v>
      </c>
      <c r="CB39" s="94">
        <v>18.311908572941181</v>
      </c>
      <c r="CD39" s="94"/>
      <c r="CE39" s="29">
        <f t="shared" si="12"/>
        <v>7.9999947777357385E-3</v>
      </c>
      <c r="CF39" s="45">
        <f t="shared" si="13"/>
        <v>-4.3897295452979624E-3</v>
      </c>
      <c r="CG39" s="45"/>
      <c r="CH39" s="45">
        <f t="shared" si="14"/>
        <v>-4.3908905881393104E-3</v>
      </c>
      <c r="CI39" s="45">
        <f t="shared" si="15"/>
        <v>-4.3272485433597588E-3</v>
      </c>
      <c r="CJ39" s="69">
        <f t="shared" si="16"/>
        <v>-4.3163581193295516E-3</v>
      </c>
      <c r="CK39" s="69">
        <f t="shared" si="17"/>
        <v>-4.3901538494162942E-3</v>
      </c>
      <c r="CL39" s="69">
        <f t="shared" si="18"/>
        <v>-4.3900127864902917E-3</v>
      </c>
      <c r="CM39" s="69"/>
      <c r="CN39" s="62">
        <f t="shared" si="19"/>
        <v>0.13942043303093452</v>
      </c>
      <c r="CO39" s="69"/>
      <c r="CP39" s="62">
        <f t="shared" si="20"/>
        <v>0.16175382983366518</v>
      </c>
      <c r="CQ39" s="69">
        <f t="shared" si="21"/>
        <v>-4.3915135652387539E-3</v>
      </c>
      <c r="CR39" s="69">
        <f t="shared" si="22"/>
        <v>-4.3901912011362057E-3</v>
      </c>
      <c r="CS39" s="62">
        <f t="shared" si="23"/>
        <v>-0.61193871238466824</v>
      </c>
    </row>
    <row r="40" spans="1:97">
      <c r="A40" s="94" t="s">
        <v>204</v>
      </c>
      <c r="B40" s="76">
        <v>1087.3685629501788</v>
      </c>
      <c r="C40" s="76"/>
      <c r="D40" s="76">
        <v>249.79806272574109</v>
      </c>
      <c r="E40" s="76">
        <v>16.323981917214809</v>
      </c>
      <c r="F40" s="76">
        <v>14.653470379563219</v>
      </c>
      <c r="G40" s="76">
        <v>33.685709758652109</v>
      </c>
      <c r="H40" s="76">
        <v>105.93255183247361</v>
      </c>
      <c r="I40" s="72">
        <v>4.0944044299904316</v>
      </c>
      <c r="J40" s="72">
        <v>1.7846858833190868</v>
      </c>
      <c r="K40" s="72">
        <v>11.83232583818018</v>
      </c>
      <c r="L40" s="72">
        <v>1.7131489559573847</v>
      </c>
      <c r="M40" s="74">
        <v>2.3262317597724134</v>
      </c>
      <c r="N40" s="74">
        <v>1.6364655137425439</v>
      </c>
      <c r="O40" s="72">
        <v>0.95407497204782243</v>
      </c>
      <c r="P40" s="76"/>
      <c r="Q40" s="94" t="s">
        <v>204</v>
      </c>
      <c r="R40" s="94">
        <v>0</v>
      </c>
      <c r="S40" s="94">
        <v>0.38245529667642197</v>
      </c>
      <c r="T40" s="94">
        <v>2.3160223446099848</v>
      </c>
      <c r="U40" s="94">
        <v>4.5219489049439368</v>
      </c>
      <c r="V40" s="94">
        <v>4.5219489049439368</v>
      </c>
      <c r="W40" s="94">
        <v>6.1378880603019219</v>
      </c>
      <c r="X40" s="94">
        <v>0</v>
      </c>
      <c r="Y40" s="94">
        <v>1.7873195879673738</v>
      </c>
      <c r="Z40" s="94">
        <v>1.6292823810440427</v>
      </c>
      <c r="AA40" s="94">
        <v>5.4317375400818546E-2</v>
      </c>
      <c r="AB40" s="94">
        <v>1082.5959741397837</v>
      </c>
      <c r="AC40" s="94">
        <v>16.140961682884974</v>
      </c>
      <c r="AD40" s="94">
        <v>0.55530640406025211</v>
      </c>
      <c r="AE40" s="94">
        <v>4.1520576054088183</v>
      </c>
      <c r="AF40" s="94">
        <v>0</v>
      </c>
      <c r="AG40" s="94">
        <v>0</v>
      </c>
      <c r="AH40" s="94">
        <v>12.809843189155464</v>
      </c>
      <c r="AI40" s="94">
        <v>12.809843189155464</v>
      </c>
      <c r="AJ40" s="94">
        <v>1.9896133818350179</v>
      </c>
      <c r="AK40" s="94">
        <v>4.5466259973566618</v>
      </c>
      <c r="AL40" s="94">
        <v>2.2170801585491922E-3</v>
      </c>
      <c r="AM40" s="94">
        <v>10.757952543415445</v>
      </c>
      <c r="AN40" s="94">
        <v>8.0891282426591316E-3</v>
      </c>
      <c r="AO40" s="94">
        <v>1.8709455986031507</v>
      </c>
      <c r="AP40" s="94">
        <v>0.56215944257957329</v>
      </c>
      <c r="AQ40" s="94">
        <v>106.40531093437394</v>
      </c>
      <c r="AR40" s="94">
        <v>223.83146021373835</v>
      </c>
      <c r="AS40" s="94">
        <v>22.880527698760428</v>
      </c>
      <c r="AT40" s="94">
        <v>248.70160129433381</v>
      </c>
      <c r="AU40" s="94">
        <v>8.814196115232507E-6</v>
      </c>
      <c r="AV40" s="94">
        <v>6.5939605429818631</v>
      </c>
      <c r="AW40" s="94">
        <v>0</v>
      </c>
      <c r="AX40" s="94">
        <v>28.71584388882091</v>
      </c>
      <c r="AY40" s="94">
        <v>6.2403109619316921E-3</v>
      </c>
      <c r="AZ40" s="94">
        <v>3.3780143872087839E-5</v>
      </c>
      <c r="BA40" s="94">
        <v>5.0566153651129566</v>
      </c>
      <c r="BB40" s="94">
        <v>6.895070685692558E-3</v>
      </c>
      <c r="BC40" s="94">
        <v>0</v>
      </c>
      <c r="BD40" s="94">
        <v>0.13923041165804101</v>
      </c>
      <c r="BE40" s="94">
        <v>16.253405841611016</v>
      </c>
      <c r="BF40" s="94">
        <v>14.590226589308564</v>
      </c>
      <c r="BG40" s="94">
        <v>1.6631792523024513</v>
      </c>
      <c r="BH40" s="94">
        <v>0</v>
      </c>
      <c r="BI40" s="94">
        <v>0</v>
      </c>
      <c r="BJ40" s="94">
        <v>4.5913206126644486</v>
      </c>
      <c r="BK40" s="94">
        <v>0</v>
      </c>
      <c r="BL40" s="94">
        <v>0.70035774511262927</v>
      </c>
      <c r="BM40" s="94">
        <v>0.30643247187729034</v>
      </c>
      <c r="BN40" s="94">
        <v>3.0820801070233737E-4</v>
      </c>
      <c r="BO40" s="94">
        <v>2.8028562200653657</v>
      </c>
      <c r="BP40" s="94">
        <v>8.0855706602203453E-2</v>
      </c>
      <c r="BQ40" s="94">
        <v>2.0604258505045825E-4</v>
      </c>
      <c r="BR40" s="94">
        <v>0.97972969129780541</v>
      </c>
      <c r="BS40" s="94">
        <v>6.5913277666407718E-7</v>
      </c>
      <c r="BT40" s="94">
        <v>33.537989098144209</v>
      </c>
      <c r="BU40" s="94">
        <v>11.621222002209695</v>
      </c>
      <c r="BV40" s="94">
        <v>0</v>
      </c>
      <c r="BW40" s="94">
        <v>0</v>
      </c>
      <c r="BX40" s="94">
        <v>1.7272069217202668</v>
      </c>
      <c r="BY40" s="94">
        <v>0</v>
      </c>
      <c r="BZ40" s="94">
        <v>0.48245969053059706</v>
      </c>
      <c r="CA40" s="94">
        <v>105.46758775773405</v>
      </c>
      <c r="CB40" s="94">
        <v>1.8829112804317785</v>
      </c>
      <c r="CD40" s="94"/>
      <c r="CE40" s="29">
        <f t="shared" si="12"/>
        <v>8.0000022978555206E-3</v>
      </c>
      <c r="CF40" s="45">
        <f t="shared" si="13"/>
        <v>-4.3891178879094878E-3</v>
      </c>
      <c r="CG40" s="45"/>
      <c r="CH40" s="45">
        <f t="shared" si="14"/>
        <v>-4.3893912524498131E-3</v>
      </c>
      <c r="CI40" s="45">
        <f t="shared" si="15"/>
        <v>-4.3234595555000583E-3</v>
      </c>
      <c r="CJ40" s="69">
        <f t="shared" si="16"/>
        <v>-4.3159598795694748E-3</v>
      </c>
      <c r="CK40" s="69">
        <f t="shared" si="17"/>
        <v>-4.3852619275732696E-3</v>
      </c>
      <c r="CL40" s="69">
        <f t="shared" si="18"/>
        <v>-4.389246427999486E-3</v>
      </c>
      <c r="CM40" s="69"/>
      <c r="CN40" s="62">
        <f t="shared" si="19"/>
        <v>8.2614133885753949E-2</v>
      </c>
      <c r="CO40" s="69"/>
      <c r="CP40" s="62">
        <f t="shared" si="20"/>
        <v>9.210911993206225E-2</v>
      </c>
      <c r="CQ40" s="69">
        <f t="shared" si="21"/>
        <v>-4.38882115659336E-3</v>
      </c>
      <c r="CR40" s="69">
        <f t="shared" si="22"/>
        <v>-4.3894189264481629E-3</v>
      </c>
      <c r="CS40" s="62">
        <f t="shared" si="23"/>
        <v>-0.41078064193115066</v>
      </c>
    </row>
    <row r="41" spans="1:97">
      <c r="A41" s="94" t="s">
        <v>205</v>
      </c>
      <c r="B41" s="76">
        <v>8860.507940615551</v>
      </c>
      <c r="C41" s="76"/>
      <c r="D41" s="76">
        <v>2639.261072419115</v>
      </c>
      <c r="E41" s="76">
        <v>253.46654694257137</v>
      </c>
      <c r="F41" s="76">
        <v>227.69002108948951</v>
      </c>
      <c r="G41" s="76">
        <v>311.30745753071687</v>
      </c>
      <c r="H41" s="76">
        <v>1238.6308197762451</v>
      </c>
      <c r="I41" s="72">
        <v>49.903027350551469</v>
      </c>
      <c r="J41" s="72">
        <v>21.704063056057517</v>
      </c>
      <c r="K41" s="72">
        <v>144.26303214237777</v>
      </c>
      <c r="L41" s="72">
        <v>20.918374012100433</v>
      </c>
      <c r="M41" s="74">
        <v>28.410695105044024</v>
      </c>
      <c r="N41" s="74">
        <v>20.048528311330585</v>
      </c>
      <c r="O41" s="72">
        <v>12.835774035582395</v>
      </c>
      <c r="P41" s="76"/>
      <c r="Q41" s="94" t="s">
        <v>205</v>
      </c>
      <c r="R41" s="94">
        <v>0</v>
      </c>
      <c r="S41" s="94">
        <v>4.5505913335929558</v>
      </c>
      <c r="T41" s="94">
        <v>28.285987051816438</v>
      </c>
      <c r="U41" s="94">
        <v>53.113314776611759</v>
      </c>
      <c r="V41" s="94">
        <v>53.113314776611759</v>
      </c>
      <c r="W41" s="94">
        <v>72.502236001388894</v>
      </c>
      <c r="X41" s="94">
        <v>0</v>
      </c>
      <c r="Y41" s="94">
        <v>20.907185931978937</v>
      </c>
      <c r="Z41" s="94">
        <v>19.960546597961027</v>
      </c>
      <c r="AA41" s="94">
        <v>0.2071149520378899</v>
      </c>
      <c r="AB41" s="94">
        <v>8821.6176208821798</v>
      </c>
      <c r="AC41" s="94">
        <v>191.12932648932028</v>
      </c>
      <c r="AD41" s="94">
        <v>6.4835383100436639</v>
      </c>
      <c r="AE41" s="94">
        <v>48.84982059160766</v>
      </c>
      <c r="AF41" s="94">
        <v>0</v>
      </c>
      <c r="AG41" s="94">
        <v>0</v>
      </c>
      <c r="AH41" s="94">
        <v>152.04741827590578</v>
      </c>
      <c r="AI41" s="94">
        <v>152.04741827590578</v>
      </c>
      <c r="AJ41" s="94">
        <v>21.021414757402287</v>
      </c>
      <c r="AK41" s="94">
        <v>53.189184365310922</v>
      </c>
      <c r="AL41" s="94">
        <v>8.4537924662267672E-3</v>
      </c>
      <c r="AM41" s="94">
        <v>127.57327883967095</v>
      </c>
      <c r="AN41" s="94">
        <v>3.6784841413914637E-2</v>
      </c>
      <c r="AO41" s="94">
        <v>22.261107911153513</v>
      </c>
      <c r="AP41" s="94">
        <v>6.6785657031414445</v>
      </c>
      <c r="AQ41" s="94">
        <v>1244.227679643071</v>
      </c>
      <c r="AR41" s="94">
        <v>2364.9088532032606</v>
      </c>
      <c r="AS41" s="94">
        <v>241.74648820798399</v>
      </c>
      <c r="AT41" s="94">
        <v>2627.6767561686461</v>
      </c>
      <c r="AU41" s="94">
        <v>4.008247224973184E-5</v>
      </c>
      <c r="AV41" s="94">
        <v>77.825304785175589</v>
      </c>
      <c r="AW41" s="94">
        <v>0</v>
      </c>
      <c r="AX41" s="94">
        <v>328.51939263281793</v>
      </c>
      <c r="AY41" s="94">
        <v>9.6942765808517586E-2</v>
      </c>
      <c r="AZ41" s="94">
        <v>1.6622376448894113E-4</v>
      </c>
      <c r="BA41" s="94">
        <v>78.262781387478867</v>
      </c>
      <c r="BB41" s="94">
        <v>0.10826558940017746</v>
      </c>
      <c r="BC41" s="94">
        <v>0</v>
      </c>
      <c r="BD41" s="94">
        <v>2.1996666456125271</v>
      </c>
      <c r="BE41" s="94">
        <v>252.37099330203745</v>
      </c>
      <c r="BF41" s="94">
        <v>226.70760492976501</v>
      </c>
      <c r="BG41" s="94">
        <v>25.663388372272475</v>
      </c>
      <c r="BH41" s="94">
        <v>0</v>
      </c>
      <c r="BI41" s="94">
        <v>0</v>
      </c>
      <c r="BJ41" s="94">
        <v>71.965143430502067</v>
      </c>
      <c r="BK41" s="94">
        <v>0</v>
      </c>
      <c r="BL41" s="94">
        <v>10.74716036232962</v>
      </c>
      <c r="BM41" s="94">
        <v>4.8413996699680881</v>
      </c>
      <c r="BN41" s="94">
        <v>1.4143392675584358E-3</v>
      </c>
      <c r="BO41" s="94">
        <v>43.011147707578942</v>
      </c>
      <c r="BP41" s="94">
        <v>0.96204785424502537</v>
      </c>
      <c r="BQ41" s="94">
        <v>8.3856859511565948E-4</v>
      </c>
      <c r="BR41" s="94">
        <v>15.472674996059249</v>
      </c>
      <c r="BS41" s="94">
        <v>3.2433998505674149E-6</v>
      </c>
      <c r="BT41" s="94">
        <v>309.94113494416251</v>
      </c>
      <c r="BU41" s="94">
        <v>136.55652887724452</v>
      </c>
      <c r="BV41" s="94">
        <v>0</v>
      </c>
      <c r="BW41" s="94">
        <v>0</v>
      </c>
      <c r="BX41" s="94">
        <v>19.562631072471515</v>
      </c>
      <c r="BY41" s="94">
        <v>0</v>
      </c>
      <c r="BZ41" s="94">
        <v>4.9906969930863916</v>
      </c>
      <c r="CA41" s="94">
        <v>1233.1940462232064</v>
      </c>
      <c r="CB41" s="94">
        <v>21.092982389263273</v>
      </c>
      <c r="CD41" s="94"/>
      <c r="CE41" s="29">
        <f t="shared" si="12"/>
        <v>8.0000002694597481E-3</v>
      </c>
      <c r="CF41" s="45">
        <f t="shared" si="13"/>
        <v>-4.3891749766514386E-3</v>
      </c>
      <c r="CG41" s="45"/>
      <c r="CH41" s="45">
        <f t="shared" si="14"/>
        <v>-4.3892271103937548E-3</v>
      </c>
      <c r="CI41" s="45">
        <f t="shared" si="15"/>
        <v>-4.3222810021637465E-3</v>
      </c>
      <c r="CJ41" s="69">
        <f t="shared" si="16"/>
        <v>-4.3147088968750746E-3</v>
      </c>
      <c r="CK41" s="69">
        <f t="shared" si="17"/>
        <v>-4.3889812258016501E-3</v>
      </c>
      <c r="CL41" s="69">
        <f t="shared" si="18"/>
        <v>-4.3893414133040522E-3</v>
      </c>
      <c r="CM41" s="69"/>
      <c r="CN41" s="62">
        <f t="shared" si="19"/>
        <v>5.3959673645604223E-2</v>
      </c>
      <c r="CO41" s="69"/>
      <c r="CP41" s="62">
        <f t="shared" si="20"/>
        <v>6.4189209843765235E-2</v>
      </c>
      <c r="CQ41" s="69">
        <f t="shared" si="21"/>
        <v>-4.3894756100298759E-3</v>
      </c>
      <c r="CR41" s="69">
        <f t="shared" si="22"/>
        <v>-4.3884374954262662E-3</v>
      </c>
      <c r="CS41" s="62">
        <f t="shared" si="23"/>
        <v>-0.4796912375811842</v>
      </c>
    </row>
    <row r="42" spans="1:97">
      <c r="A42" s="94" t="s">
        <v>206</v>
      </c>
      <c r="B42" s="76">
        <v>1822.1511810991667</v>
      </c>
      <c r="C42" s="76"/>
      <c r="D42" s="76">
        <v>226.19414546525587</v>
      </c>
      <c r="E42" s="76">
        <v>41.520263742637141</v>
      </c>
      <c r="F42" s="76">
        <v>34.713679413039124</v>
      </c>
      <c r="G42" s="76">
        <v>29.964209305811959</v>
      </c>
      <c r="H42" s="76">
        <v>129.62310868922268</v>
      </c>
      <c r="I42" s="72">
        <v>4.90517509039719</v>
      </c>
      <c r="J42" s="72">
        <v>2.5343707671912843</v>
      </c>
      <c r="K42" s="72">
        <v>14.274793347044112</v>
      </c>
      <c r="L42" s="72">
        <v>2.0280842518527242</v>
      </c>
      <c r="M42" s="74">
        <v>2.7607746424848996</v>
      </c>
      <c r="N42" s="74">
        <v>2.046913809341913</v>
      </c>
      <c r="O42" s="72">
        <v>2.532296829990925</v>
      </c>
      <c r="P42" s="76"/>
      <c r="Q42" s="94" t="s">
        <v>206</v>
      </c>
      <c r="R42" s="94">
        <v>0</v>
      </c>
      <c r="S42" s="94">
        <v>0.47560264484897902</v>
      </c>
      <c r="T42" s="94">
        <v>2.7485759010531714</v>
      </c>
      <c r="U42" s="94">
        <v>5.5568133957436148</v>
      </c>
      <c r="V42" s="94">
        <v>5.5568133957436148</v>
      </c>
      <c r="W42" s="94">
        <v>7.5819077208830139</v>
      </c>
      <c r="X42" s="94">
        <v>0</v>
      </c>
      <c r="Y42" s="94">
        <v>2.1877877737296139</v>
      </c>
      <c r="Z42" s="94">
        <v>2.0378691973936118</v>
      </c>
      <c r="AA42" s="94">
        <v>2.4880868278849184E-2</v>
      </c>
      <c r="AB42" s="94">
        <v>1814.1011406017508</v>
      </c>
      <c r="AC42" s="94">
        <v>19.982711334708089</v>
      </c>
      <c r="AD42" s="94">
        <v>0.67853551924020306</v>
      </c>
      <c r="AE42" s="94">
        <v>5.109655130000438</v>
      </c>
      <c r="AF42" s="94">
        <v>0</v>
      </c>
      <c r="AG42" s="94">
        <v>0</v>
      </c>
      <c r="AH42" s="94">
        <v>15.894209741184744</v>
      </c>
      <c r="AI42" s="94">
        <v>15.894209741184744</v>
      </c>
      <c r="AJ42" s="94">
        <v>1.8015588678580645</v>
      </c>
      <c r="AK42" s="94">
        <v>5.565748956106142</v>
      </c>
      <c r="AL42" s="94">
        <v>1.0155689809082482E-3</v>
      </c>
      <c r="AM42" s="94">
        <v>13.336768166803296</v>
      </c>
      <c r="AN42" s="94">
        <v>4.3356749384386144E-3</v>
      </c>
      <c r="AO42" s="94">
        <v>2.3266101428046544</v>
      </c>
      <c r="AP42" s="94">
        <v>0.69809208443258408</v>
      </c>
      <c r="AQ42" s="94">
        <v>130.20445405523688</v>
      </c>
      <c r="AR42" s="94">
        <v>202.67541614797207</v>
      </c>
      <c r="AS42" s="94">
        <v>20.717939762582937</v>
      </c>
      <c r="AT42" s="94">
        <v>225.19491477841308</v>
      </c>
      <c r="AU42" s="94">
        <v>4.7243576205100621E-6</v>
      </c>
      <c r="AV42" s="94">
        <v>8.1386719250560802</v>
      </c>
      <c r="AW42" s="94">
        <v>0</v>
      </c>
      <c r="AX42" s="94">
        <v>34.43292814328489</v>
      </c>
      <c r="AY42" s="94">
        <v>1.4777999450696374E-2</v>
      </c>
      <c r="AZ42" s="94">
        <v>1.9760287718778402E-5</v>
      </c>
      <c r="BA42" s="94">
        <v>11.924830050937791</v>
      </c>
      <c r="BB42" s="94">
        <v>1.6519887158672152E-2</v>
      </c>
      <c r="BC42" s="94">
        <v>0</v>
      </c>
      <c r="BD42" s="94">
        <v>0.33582880203927545</v>
      </c>
      <c r="BE42" s="94">
        <v>41.339437543472286</v>
      </c>
      <c r="BF42" s="94">
        <v>34.562918454840968</v>
      </c>
      <c r="BG42" s="94">
        <v>6.7765190886313169</v>
      </c>
      <c r="BH42" s="94">
        <v>0</v>
      </c>
      <c r="BI42" s="94">
        <v>0</v>
      </c>
      <c r="BJ42" s="94">
        <v>10.980885356459817</v>
      </c>
      <c r="BK42" s="94">
        <v>0</v>
      </c>
      <c r="BL42" s="94">
        <v>1.6370057256314863</v>
      </c>
      <c r="BM42" s="94">
        <v>0.73914989547887133</v>
      </c>
      <c r="BN42" s="94">
        <v>1.6938835436983626E-4</v>
      </c>
      <c r="BO42" s="94">
        <v>6.5514599721335829</v>
      </c>
      <c r="BP42" s="94">
        <v>0.10054791585658227</v>
      </c>
      <c r="BQ42" s="94">
        <v>1.018373062881331E-4</v>
      </c>
      <c r="BR42" s="94">
        <v>2.3621693940376001</v>
      </c>
      <c r="BS42" s="94">
        <v>3.855648166217474E-7</v>
      </c>
      <c r="BT42" s="94">
        <v>29.831811065391097</v>
      </c>
      <c r="BU42" s="94">
        <v>14.285342568093361</v>
      </c>
      <c r="BV42" s="94">
        <v>0</v>
      </c>
      <c r="BW42" s="94">
        <v>0</v>
      </c>
      <c r="BX42" s="94">
        <v>2.052027846928548</v>
      </c>
      <c r="BY42" s="94">
        <v>0</v>
      </c>
      <c r="BZ42" s="94">
        <v>0.52737424838418978</v>
      </c>
      <c r="CA42" s="94">
        <v>129.05036444198262</v>
      </c>
      <c r="CB42" s="94">
        <v>2.2142925679575165</v>
      </c>
      <c r="CD42" s="94"/>
      <c r="CE42" s="29">
        <f t="shared" si="12"/>
        <v>7.9999980000914298E-3</v>
      </c>
      <c r="CF42" s="69">
        <f t="shared" si="13"/>
        <v>-4.4178773863099204E-3</v>
      </c>
      <c r="CG42" s="69"/>
      <c r="CH42" s="69">
        <f t="shared" si="14"/>
        <v>-4.4175797953898768E-3</v>
      </c>
      <c r="CI42" s="69">
        <f t="shared" si="15"/>
        <v>-4.3551312748325499E-3</v>
      </c>
      <c r="CJ42" s="69">
        <f t="shared" si="16"/>
        <v>-4.3429841131023056E-3</v>
      </c>
      <c r="CK42" s="69">
        <f t="shared" si="17"/>
        <v>-4.4185461084461763E-3</v>
      </c>
      <c r="CL42" s="69">
        <f t="shared" si="18"/>
        <v>-4.4185350361657582E-3</v>
      </c>
      <c r="CM42" s="69"/>
      <c r="CN42" s="62">
        <f t="shared" si="19"/>
        <v>0.11344587306939653</v>
      </c>
      <c r="CO42" s="69"/>
      <c r="CP42" s="62">
        <f t="shared" si="20"/>
        <v>0.14719600069830263</v>
      </c>
      <c r="CQ42" s="69">
        <f t="shared" si="21"/>
        <v>-4.4185936961331999E-3</v>
      </c>
      <c r="CR42" s="69">
        <f t="shared" si="22"/>
        <v>-4.4186579361683315E-3</v>
      </c>
      <c r="CS42" s="62">
        <f t="shared" si="23"/>
        <v>-0.72432454356660636</v>
      </c>
    </row>
    <row r="43" spans="1:97">
      <c r="A43" s="94" t="s">
        <v>207</v>
      </c>
      <c r="B43" s="76">
        <v>11393.084347860708</v>
      </c>
      <c r="C43" s="76"/>
      <c r="D43" s="76">
        <v>3155.7180877169035</v>
      </c>
      <c r="E43" s="76">
        <v>183.39150576719237</v>
      </c>
      <c r="F43" s="76">
        <v>162.110346341569</v>
      </c>
      <c r="G43" s="76">
        <v>422.39639751063248</v>
      </c>
      <c r="H43" s="76">
        <v>1467.5508030277881</v>
      </c>
      <c r="I43" s="72">
        <v>56.904731561520663</v>
      </c>
      <c r="J43" s="72">
        <v>24.411665880580117</v>
      </c>
      <c r="K43" s="72">
        <v>164.40551293256812</v>
      </c>
      <c r="L43" s="72">
        <v>23.818173383102106</v>
      </c>
      <c r="M43" s="74">
        <v>32.342567395282884</v>
      </c>
      <c r="N43" s="74">
        <v>22.710900631277308</v>
      </c>
      <c r="O43" s="72">
        <v>12.917499466594881</v>
      </c>
      <c r="P43" s="76"/>
      <c r="Q43" s="94" t="s">
        <v>207</v>
      </c>
      <c r="R43" s="94">
        <v>0</v>
      </c>
      <c r="S43" s="94">
        <v>5.3389900543672804</v>
      </c>
      <c r="T43" s="94">
        <v>32.199912902159689</v>
      </c>
      <c r="U43" s="94">
        <v>63.139095927233662</v>
      </c>
      <c r="V43" s="94">
        <v>63.139095927233662</v>
      </c>
      <c r="W43" s="94">
        <v>85.69386375033065</v>
      </c>
      <c r="X43" s="94">
        <v>0</v>
      </c>
      <c r="Y43" s="94">
        <v>24.747174847874078</v>
      </c>
      <c r="Z43" s="94">
        <v>22.610751184245643</v>
      </c>
      <c r="AA43" s="94">
        <v>0.47229949529808307</v>
      </c>
      <c r="AB43" s="94">
        <v>11342.859619788263</v>
      </c>
      <c r="AC43" s="94">
        <v>224.81834073996134</v>
      </c>
      <c r="AD43" s="94">
        <v>7.6713947424358144</v>
      </c>
      <c r="AE43" s="94">
        <v>57.652738540718637</v>
      </c>
      <c r="AF43" s="94">
        <v>0</v>
      </c>
      <c r="AG43" s="94">
        <v>0</v>
      </c>
      <c r="AH43" s="94">
        <v>178.82926493286971</v>
      </c>
      <c r="AI43" s="94">
        <v>178.82926493286971</v>
      </c>
      <c r="AJ43" s="94">
        <v>25.134360532637132</v>
      </c>
      <c r="AK43" s="94">
        <v>62.896866217389956</v>
      </c>
      <c r="AL43" s="94">
        <v>1.9278011950393845E-2</v>
      </c>
      <c r="AM43" s="94">
        <v>150.1601612789147</v>
      </c>
      <c r="AN43" s="94">
        <v>0.11411939254199417</v>
      </c>
      <c r="AO43" s="94">
        <v>26.117881611603678</v>
      </c>
      <c r="AP43" s="94">
        <v>7.8477953912781642</v>
      </c>
      <c r="AQ43" s="94">
        <v>1474.090263189129</v>
      </c>
      <c r="AR43" s="94">
        <v>2827.6131809405956</v>
      </c>
      <c r="AS43" s="94">
        <v>289.045039547371</v>
      </c>
      <c r="AT43" s="94">
        <v>3141.7925810206048</v>
      </c>
      <c r="AU43" s="94">
        <v>1.2434940804665817E-4</v>
      </c>
      <c r="AV43" s="94">
        <v>91.741646609344144</v>
      </c>
      <c r="AW43" s="94">
        <v>0</v>
      </c>
      <c r="AX43" s="94">
        <v>393.04563642852628</v>
      </c>
      <c r="AY43" s="94">
        <v>6.9316892983559072E-2</v>
      </c>
      <c r="AZ43" s="94">
        <v>6.8349359661755806E-4</v>
      </c>
      <c r="BA43" s="94">
        <v>56.666926654949108</v>
      </c>
      <c r="BB43" s="94">
        <v>7.6089400026642884E-2</v>
      </c>
      <c r="BC43" s="94">
        <v>0</v>
      </c>
      <c r="BD43" s="94">
        <v>1.5291653059899586</v>
      </c>
      <c r="BE43" s="94">
        <v>182.59515280846361</v>
      </c>
      <c r="BF43" s="94">
        <v>161.40772175103868</v>
      </c>
      <c r="BG43" s="94">
        <v>21.187431057424888</v>
      </c>
      <c r="BH43" s="94">
        <v>0</v>
      </c>
      <c r="BI43" s="94">
        <v>0</v>
      </c>
      <c r="BJ43" s="94">
        <v>50.330854990591796</v>
      </c>
      <c r="BK43" s="94">
        <v>0</v>
      </c>
      <c r="BL43" s="94">
        <v>7.7165268840247583</v>
      </c>
      <c r="BM43" s="94">
        <v>3.3654117275506112</v>
      </c>
      <c r="BN43" s="94">
        <v>4.8760804208358832E-3</v>
      </c>
      <c r="BO43" s="94">
        <v>30.881754682617121</v>
      </c>
      <c r="BP43" s="94">
        <v>1.1287232531236198</v>
      </c>
      <c r="BQ43" s="94">
        <v>1.8374514219933087E-3</v>
      </c>
      <c r="BR43" s="94">
        <v>10.76426485042632</v>
      </c>
      <c r="BS43" s="94">
        <v>1.3336439399567891E-5</v>
      </c>
      <c r="BT43" s="94">
        <v>420.5329971900602</v>
      </c>
      <c r="BU43" s="94">
        <v>161.53847447692601</v>
      </c>
      <c r="BV43" s="94">
        <v>0</v>
      </c>
      <c r="BW43" s="94">
        <v>0</v>
      </c>
      <c r="BX43" s="94">
        <v>23.592232543583009</v>
      </c>
      <c r="BY43" s="94">
        <v>0</v>
      </c>
      <c r="BZ43" s="94">
        <v>6.4354726470011521</v>
      </c>
      <c r="CA43" s="94">
        <v>1461.0804280133152</v>
      </c>
      <c r="CB43" s="94">
        <v>25.517874825658357</v>
      </c>
      <c r="CD43" s="94"/>
      <c r="CE43" s="29">
        <f t="shared" si="12"/>
        <v>8.0000063290213402E-3</v>
      </c>
      <c r="CF43" s="69">
        <f t="shared" si="13"/>
        <v>-4.4083521668892827E-3</v>
      </c>
      <c r="CG43" s="69"/>
      <c r="CH43" s="69">
        <f t="shared" si="14"/>
        <v>-4.4127853975617767E-3</v>
      </c>
      <c r="CI43" s="69">
        <f t="shared" si="15"/>
        <v>-4.3423655604840107E-3</v>
      </c>
      <c r="CJ43" s="69">
        <f t="shared" si="16"/>
        <v>-4.3342365640862864E-3</v>
      </c>
      <c r="CK43" s="69">
        <f t="shared" si="17"/>
        <v>-4.4114967162459688E-3</v>
      </c>
      <c r="CL43" s="69">
        <f t="shared" si="18"/>
        <v>-4.4089615167825823E-3</v>
      </c>
      <c r="CM43" s="69"/>
      <c r="CN43" s="62">
        <f t="shared" si="19"/>
        <v>8.7732775762924542E-2</v>
      </c>
      <c r="CO43" s="69"/>
      <c r="CP43" s="62">
        <f t="shared" si="20"/>
        <v>9.6552669741379452E-2</v>
      </c>
      <c r="CQ43" s="69">
        <f t="shared" si="21"/>
        <v>-4.410734972882884E-3</v>
      </c>
      <c r="CR43" s="69">
        <f t="shared" si="22"/>
        <v>-4.4097523324874172E-3</v>
      </c>
      <c r="CS43" s="62">
        <f t="shared" si="23"/>
        <v>-0.39246791443089696</v>
      </c>
    </row>
    <row r="44" spans="1:97">
      <c r="A44" s="94" t="s">
        <v>208</v>
      </c>
      <c r="B44" s="76">
        <v>45675.065701649088</v>
      </c>
      <c r="C44" s="76"/>
      <c r="D44" s="76">
        <v>18204.88403692059</v>
      </c>
      <c r="E44" s="76">
        <v>834.158266355828</v>
      </c>
      <c r="F44" s="76">
        <v>732.48130950796349</v>
      </c>
      <c r="G44" s="76">
        <v>2023.674084020123</v>
      </c>
      <c r="H44" s="76">
        <v>4989.8980861066411</v>
      </c>
      <c r="I44" s="72">
        <v>185.99391851255584</v>
      </c>
      <c r="J44" s="72">
        <v>82.969712979416926</v>
      </c>
      <c r="K44" s="72">
        <v>538.07128784373845</v>
      </c>
      <c r="L44" s="72">
        <v>77.68994229289396</v>
      </c>
      <c r="M44" s="74">
        <v>105.54074856028039</v>
      </c>
      <c r="N44" s="74">
        <v>74.856711399211946</v>
      </c>
      <c r="O44" s="72">
        <v>51.085842201421968</v>
      </c>
      <c r="P44" s="76"/>
      <c r="Q44" s="94" t="s">
        <v>208</v>
      </c>
      <c r="R44" s="94">
        <v>0</v>
      </c>
      <c r="S44" s="94">
        <v>18.157820382636665</v>
      </c>
      <c r="T44" s="94">
        <v>105.07459524351641</v>
      </c>
      <c r="U44" s="94">
        <v>213.97652088851441</v>
      </c>
      <c r="V44" s="94">
        <v>213.97652088851441</v>
      </c>
      <c r="W44" s="94">
        <v>290.86267670648431</v>
      </c>
      <c r="X44" s="94">
        <v>0</v>
      </c>
      <c r="Y44" s="94">
        <v>84.178689358352827</v>
      </c>
      <c r="Z44" s="94">
        <v>74.526392303208524</v>
      </c>
      <c r="AA44" s="94">
        <v>1.6952196878270021</v>
      </c>
      <c r="AB44" s="94">
        <v>45473.463491534363</v>
      </c>
      <c r="AC44" s="94">
        <v>764.60783864595533</v>
      </c>
      <c r="AD44" s="94">
        <v>26.115375839415453</v>
      </c>
      <c r="AE44" s="94">
        <v>196.08924122257545</v>
      </c>
      <c r="AF44" s="94">
        <v>0</v>
      </c>
      <c r="AG44" s="94">
        <v>0</v>
      </c>
      <c r="AH44" s="94">
        <v>607.79109994942826</v>
      </c>
      <c r="AI44" s="94">
        <v>607.79109994942826</v>
      </c>
      <c r="AJ44" s="94">
        <v>144.99542741084582</v>
      </c>
      <c r="AK44" s="94">
        <v>214.05926203883388</v>
      </c>
      <c r="AL44" s="94">
        <v>6.9193874639744815E-2</v>
      </c>
      <c r="AM44" s="94">
        <v>510.27395182875387</v>
      </c>
      <c r="AN44" s="94">
        <v>0.3227589652805295</v>
      </c>
      <c r="AO44" s="94">
        <v>88.826486282584156</v>
      </c>
      <c r="AP44" s="94">
        <v>26.679062565688593</v>
      </c>
      <c r="AQ44" s="94">
        <v>5012.1418014693809</v>
      </c>
      <c r="AR44" s="94">
        <v>16311.976705896055</v>
      </c>
      <c r="AS44" s="94">
        <v>1667.4494277119591</v>
      </c>
      <c r="AT44" s="94">
        <v>18124.421561018858</v>
      </c>
      <c r="AU44" s="94">
        <v>3.5169217350878023E-4</v>
      </c>
      <c r="AV44" s="94">
        <v>311.94025361115564</v>
      </c>
      <c r="AW44" s="94">
        <v>0</v>
      </c>
      <c r="AX44" s="94">
        <v>1337.9648094798772</v>
      </c>
      <c r="AY44" s="94">
        <v>0.31213312993339859</v>
      </c>
      <c r="AZ44" s="94">
        <v>1.4731725841797421E-3</v>
      </c>
      <c r="BA44" s="94">
        <v>252.95672681254661</v>
      </c>
      <c r="BB44" s="94">
        <v>0.34598593225507446</v>
      </c>
      <c r="BC44" s="94">
        <v>0</v>
      </c>
      <c r="BD44" s="94">
        <v>6.9981464261104387</v>
      </c>
      <c r="BE44" s="94">
        <v>830.53018934992326</v>
      </c>
      <c r="BF44" s="94">
        <v>729.30192830576971</v>
      </c>
      <c r="BG44" s="94">
        <v>101.2282610441531</v>
      </c>
      <c r="BH44" s="94">
        <v>0</v>
      </c>
      <c r="BI44" s="94">
        <v>0</v>
      </c>
      <c r="BJ44" s="94">
        <v>229.93884438286574</v>
      </c>
      <c r="BK44" s="94">
        <v>0</v>
      </c>
      <c r="BL44" s="94">
        <v>34.803170908239217</v>
      </c>
      <c r="BM44" s="94">
        <v>15.402305769208041</v>
      </c>
      <c r="BN44" s="94">
        <v>1.2172429910481329E-2</v>
      </c>
      <c r="BO44" s="94">
        <v>139.28434107029986</v>
      </c>
      <c r="BP44" s="94">
        <v>3.8387724126374074</v>
      </c>
      <c r="BQ44" s="94">
        <v>6.8108262634490203E-3</v>
      </c>
      <c r="BR44" s="94">
        <v>49.239788700783201</v>
      </c>
      <c r="BS44" s="94">
        <v>2.8744770421119185E-5</v>
      </c>
      <c r="BT44" s="94">
        <v>2014.7338325251719</v>
      </c>
      <c r="BU44" s="94">
        <v>548.9089763957096</v>
      </c>
      <c r="BV44" s="94">
        <v>0</v>
      </c>
      <c r="BW44" s="94">
        <v>0</v>
      </c>
      <c r="BX44" s="94">
        <v>80.195831939038257</v>
      </c>
      <c r="BY44" s="94">
        <v>0</v>
      </c>
      <c r="BZ44" s="94">
        <v>21.672938970596817</v>
      </c>
      <c r="CA44" s="94">
        <v>4967.8705481870811</v>
      </c>
      <c r="CB44" s="94">
        <v>86.883982301892416</v>
      </c>
      <c r="CD44" s="94"/>
      <c r="CE44" s="29">
        <f t="shared" si="12"/>
        <v>8.0000030303143625E-3</v>
      </c>
      <c r="CF44" s="69">
        <f t="shared" si="13"/>
        <v>-4.4138351421669827E-3</v>
      </c>
      <c r="CG44" s="69"/>
      <c r="CH44" s="69">
        <f t="shared" si="14"/>
        <v>-4.4198290820501151E-3</v>
      </c>
      <c r="CI44" s="69">
        <f t="shared" si="15"/>
        <v>-4.3493868636639618E-3</v>
      </c>
      <c r="CJ44" s="69">
        <f t="shared" si="16"/>
        <v>-4.3405629070992907E-3</v>
      </c>
      <c r="CK44" s="69">
        <f t="shared" si="17"/>
        <v>-4.417831688189074E-3</v>
      </c>
      <c r="CL44" s="69">
        <f t="shared" si="18"/>
        <v>-4.414426415018621E-3</v>
      </c>
      <c r="CM44" s="69"/>
      <c r="CN44" s="62">
        <f t="shared" si="19"/>
        <v>0.12957355963943792</v>
      </c>
      <c r="CO44" s="69"/>
      <c r="CP44" s="62">
        <f t="shared" si="20"/>
        <v>0.14334601958777382</v>
      </c>
      <c r="CQ44" s="69">
        <f t="shared" si="21"/>
        <v>-4.4168088925173E-3</v>
      </c>
      <c r="CR44" s="69">
        <f t="shared" si="22"/>
        <v>-4.4126851130531887E-3</v>
      </c>
      <c r="CS44" s="62">
        <f t="shared" si="23"/>
        <v>-0.47776015005296352</v>
      </c>
    </row>
    <row r="45" spans="1:97">
      <c r="A45" s="94" t="s">
        <v>209</v>
      </c>
      <c r="B45" s="76">
        <v>5578.6799051058415</v>
      </c>
      <c r="C45" s="76"/>
      <c r="D45" s="76">
        <v>1316.004984286378</v>
      </c>
      <c r="E45" s="76">
        <v>92.392455466245536</v>
      </c>
      <c r="F45" s="76">
        <v>77.624079263725704</v>
      </c>
      <c r="G45" s="76">
        <v>178.62502632264739</v>
      </c>
      <c r="H45" s="76">
        <v>562.72550217100877</v>
      </c>
      <c r="I45" s="72">
        <v>20.917635476444477</v>
      </c>
      <c r="J45" s="72">
        <v>9.7168871920177988</v>
      </c>
      <c r="K45" s="72">
        <v>60.595998742365516</v>
      </c>
      <c r="L45" s="72">
        <v>8.7053108305088038</v>
      </c>
      <c r="M45" s="74">
        <v>11.831270488192915</v>
      </c>
      <c r="N45" s="74">
        <v>8.4775785318728829</v>
      </c>
      <c r="O45" s="72">
        <v>6.8391793288573712</v>
      </c>
      <c r="P45" s="76"/>
      <c r="Q45" s="94" t="s">
        <v>209</v>
      </c>
      <c r="R45" s="94">
        <v>0</v>
      </c>
      <c r="S45" s="94">
        <v>2.0365362341291204</v>
      </c>
      <c r="T45" s="94">
        <v>11.77876877278594</v>
      </c>
      <c r="U45" s="94">
        <v>24.101381367521995</v>
      </c>
      <c r="V45" s="94">
        <v>24.101381367521995</v>
      </c>
      <c r="W45" s="94">
        <v>32.700791991473068</v>
      </c>
      <c r="X45" s="94">
        <v>0</v>
      </c>
      <c r="Y45" s="94">
        <v>9.4913781661944654</v>
      </c>
      <c r="Z45" s="94">
        <v>8.4399743468805752</v>
      </c>
      <c r="AA45" s="94">
        <v>0.25090477085234891</v>
      </c>
      <c r="AB45" s="94">
        <v>5553.9327879363072</v>
      </c>
      <c r="AC45" s="94">
        <v>85.885388368973295</v>
      </c>
      <c r="AD45" s="94">
        <v>2.9461539988107401</v>
      </c>
      <c r="AE45" s="94">
        <v>22.070149500168565</v>
      </c>
      <c r="AF45" s="94">
        <v>0</v>
      </c>
      <c r="AG45" s="94">
        <v>0</v>
      </c>
      <c r="AH45" s="94">
        <v>68.222860044096436</v>
      </c>
      <c r="AI45" s="94">
        <v>68.222860044096436</v>
      </c>
      <c r="AJ45" s="94">
        <v>10.48132867091674</v>
      </c>
      <c r="AK45" s="94">
        <v>24.134322660269355</v>
      </c>
      <c r="AL45" s="94">
        <v>1.0241248204937299E-2</v>
      </c>
      <c r="AM45" s="94">
        <v>57.294049321049179</v>
      </c>
      <c r="AN45" s="94">
        <v>4.5012578218097739E-2</v>
      </c>
      <c r="AO45" s="94">
        <v>9.9625594473405137</v>
      </c>
      <c r="AP45" s="94">
        <v>2.9937670771201716</v>
      </c>
      <c r="AQ45" s="94">
        <v>565.2114408373161</v>
      </c>
      <c r="AR45" s="94">
        <v>1179.1492583768033</v>
      </c>
      <c r="AS45" s="94">
        <v>120.53501304482334</v>
      </c>
      <c r="AT45" s="94">
        <v>1310.1656000925439</v>
      </c>
      <c r="AU45" s="94">
        <v>4.9048069130747522E-5</v>
      </c>
      <c r="AV45" s="94">
        <v>35.075413212355258</v>
      </c>
      <c r="AW45" s="94">
        <v>0</v>
      </c>
      <c r="AX45" s="94">
        <v>151.89387919929891</v>
      </c>
      <c r="AY45" s="94">
        <v>3.307376801093493E-2</v>
      </c>
      <c r="AZ45" s="94">
        <v>1.9350103576833841E-4</v>
      </c>
      <c r="BA45" s="94">
        <v>26.82847397388624</v>
      </c>
      <c r="BB45" s="94">
        <v>3.6530262821805902E-2</v>
      </c>
      <c r="BC45" s="94">
        <v>0</v>
      </c>
      <c r="BD45" s="94">
        <v>0.7373901784090342</v>
      </c>
      <c r="BE45" s="94">
        <v>91.988265840084992</v>
      </c>
      <c r="BF45" s="94">
        <v>77.285390507159519</v>
      </c>
      <c r="BG45" s="94">
        <v>14.702875332925485</v>
      </c>
      <c r="BH45" s="94">
        <v>0</v>
      </c>
      <c r="BI45" s="94">
        <v>0</v>
      </c>
      <c r="BJ45" s="94">
        <v>24.300328192595781</v>
      </c>
      <c r="BK45" s="94">
        <v>0</v>
      </c>
      <c r="BL45" s="94">
        <v>3.7054506695988163</v>
      </c>
      <c r="BM45" s="94">
        <v>1.6229150754256298</v>
      </c>
      <c r="BN45" s="94">
        <v>1.6729950356531456E-3</v>
      </c>
      <c r="BO45" s="94">
        <v>14.829347580151792</v>
      </c>
      <c r="BP45" s="94">
        <v>0.43054792608104242</v>
      </c>
      <c r="BQ45" s="94">
        <v>1.0217098460446328E-3</v>
      </c>
      <c r="BR45" s="94">
        <v>5.1889888247711342</v>
      </c>
      <c r="BS45" s="94">
        <v>3.7755708854522458E-6</v>
      </c>
      <c r="BT45" s="94">
        <v>177.83252342840737</v>
      </c>
      <c r="BU45" s="94">
        <v>61.808030270782893</v>
      </c>
      <c r="BV45" s="94">
        <v>0</v>
      </c>
      <c r="BW45" s="94">
        <v>0</v>
      </c>
      <c r="BX45" s="94">
        <v>9.1331565644002399</v>
      </c>
      <c r="BY45" s="94">
        <v>0</v>
      </c>
      <c r="BZ45" s="94">
        <v>2.5372953832210188</v>
      </c>
      <c r="CA45" s="94">
        <v>560.22888417136471</v>
      </c>
      <c r="CB45" s="94">
        <v>9.9273376717368098</v>
      </c>
      <c r="CD45" s="94"/>
      <c r="CE45" s="29">
        <f t="shared" si="12"/>
        <v>8.0000029539597055E-3</v>
      </c>
      <c r="CF45" s="69">
        <f t="shared" si="13"/>
        <v>-4.4360166904153526E-3</v>
      </c>
      <c r="CG45" s="69"/>
      <c r="CH45" s="69">
        <f t="shared" si="14"/>
        <v>-4.4372052260885685E-3</v>
      </c>
      <c r="CI45" s="69">
        <f t="shared" si="15"/>
        <v>-4.3747038015264162E-3</v>
      </c>
      <c r="CJ45" s="69">
        <f t="shared" si="16"/>
        <v>-4.363191934496244E-3</v>
      </c>
      <c r="CK45" s="69">
        <f t="shared" si="17"/>
        <v>-4.4366845483819906E-3</v>
      </c>
      <c r="CL45" s="69">
        <f t="shared" si="18"/>
        <v>-4.4366533772008648E-3</v>
      </c>
      <c r="CM45" s="69"/>
      <c r="CN45" s="62">
        <f t="shared" si="19"/>
        <v>0.12586410753221269</v>
      </c>
      <c r="CO45" s="69"/>
      <c r="CP45" s="62">
        <f t="shared" si="20"/>
        <v>0.14442317354430717</v>
      </c>
      <c r="CQ45" s="69">
        <f t="shared" si="21"/>
        <v>-4.4375382558762546E-3</v>
      </c>
      <c r="CR45" s="69">
        <f t="shared" si="22"/>
        <v>-4.43572240008493E-3</v>
      </c>
      <c r="CS45" s="62">
        <f t="shared" si="23"/>
        <v>-0.56226223452158797</v>
      </c>
    </row>
    <row r="46" spans="1:97">
      <c r="A46" s="94" t="s">
        <v>210</v>
      </c>
      <c r="B46" s="76">
        <v>805.37802586299688</v>
      </c>
      <c r="C46" s="76"/>
      <c r="D46" s="76">
        <v>129.38175979189342</v>
      </c>
      <c r="E46" s="76">
        <v>18.23507227138245</v>
      </c>
      <c r="F46" s="76">
        <v>15.574879266630449</v>
      </c>
      <c r="G46" s="76">
        <v>17.082548749469147</v>
      </c>
      <c r="H46" s="76">
        <v>67.593651092397522</v>
      </c>
      <c r="I46" s="72">
        <v>2.5845396373103116</v>
      </c>
      <c r="J46" s="72">
        <v>1.2575231011284456</v>
      </c>
      <c r="K46" s="72">
        <v>7.5026325278349946</v>
      </c>
      <c r="L46" s="72">
        <v>1.0744123460377772</v>
      </c>
      <c r="M46" s="74">
        <v>1.4611914465994669</v>
      </c>
      <c r="N46" s="74">
        <v>1.0633898013306335</v>
      </c>
      <c r="O46" s="72">
        <v>1.0609990390480155</v>
      </c>
      <c r="P46" s="76"/>
      <c r="Q46" s="94" t="s">
        <v>210</v>
      </c>
      <c r="R46" s="94">
        <v>0</v>
      </c>
      <c r="S46" s="94">
        <v>0.24781554228505329</v>
      </c>
      <c r="T46" s="94">
        <v>1.4547789095148196</v>
      </c>
      <c r="U46" s="94">
        <v>2.8921751548834478</v>
      </c>
      <c r="V46" s="94">
        <v>2.8921751548834478</v>
      </c>
      <c r="W46" s="94">
        <v>3.9481151533424823</v>
      </c>
      <c r="X46" s="94">
        <v>0</v>
      </c>
      <c r="Y46" s="94">
        <v>1.1410991749104065</v>
      </c>
      <c r="Z46" s="94">
        <v>1.0587244150965798</v>
      </c>
      <c r="AA46" s="94">
        <v>1.4857895721420215E-2</v>
      </c>
      <c r="AB46" s="94">
        <v>801.84321400816839</v>
      </c>
      <c r="AC46" s="94">
        <v>10.41480496598389</v>
      </c>
      <c r="AD46" s="94">
        <v>0.35408784623768252</v>
      </c>
      <c r="AE46" s="94">
        <v>2.664118201752312</v>
      </c>
      <c r="AF46" s="94">
        <v>0</v>
      </c>
      <c r="AG46" s="94">
        <v>0</v>
      </c>
      <c r="AH46" s="94">
        <v>8.2800415991871574</v>
      </c>
      <c r="AI46" s="94">
        <v>8.2800415991871574</v>
      </c>
      <c r="AJ46" s="94">
        <v>1.0305105074973677</v>
      </c>
      <c r="AK46" s="94">
        <v>2.9037337599634028</v>
      </c>
      <c r="AL46" s="94">
        <v>6.06456004174301E-4</v>
      </c>
      <c r="AM46" s="94">
        <v>6.9475465575479651</v>
      </c>
      <c r="AN46" s="94">
        <v>1.9804431419284049E-3</v>
      </c>
      <c r="AO46" s="94">
        <v>1.2122927221993967</v>
      </c>
      <c r="AP46" s="94">
        <v>0.36369732357652551</v>
      </c>
      <c r="AQ46" s="94">
        <v>67.898870784900552</v>
      </c>
      <c r="AR46" s="94">
        <v>115.93246279358669</v>
      </c>
      <c r="AS46" s="94">
        <v>11.850868468438078</v>
      </c>
      <c r="AT46" s="94">
        <v>128.81384176952218</v>
      </c>
      <c r="AU46" s="94">
        <v>2.1578760726935812E-6</v>
      </c>
      <c r="AV46" s="94">
        <v>4.2420417495020351</v>
      </c>
      <c r="AW46" s="94">
        <v>0</v>
      </c>
      <c r="AX46" s="94">
        <v>17.988225418026079</v>
      </c>
      <c r="AY46" s="94">
        <v>6.6276930725265529E-3</v>
      </c>
      <c r="AZ46" s="94">
        <v>7.3675127549507382E-6</v>
      </c>
      <c r="BA46" s="94">
        <v>5.3442227835557272</v>
      </c>
      <c r="BB46" s="94">
        <v>7.4084541190606139E-3</v>
      </c>
      <c r="BC46" s="94">
        <v>0</v>
      </c>
      <c r="BD46" s="94">
        <v>0.15061514509168478</v>
      </c>
      <c r="BE46" s="94">
        <v>18.156192822321774</v>
      </c>
      <c r="BF46" s="94">
        <v>15.507677934289012</v>
      </c>
      <c r="BG46" s="94">
        <v>2.6485148880327598</v>
      </c>
      <c r="BH46" s="94">
        <v>0</v>
      </c>
      <c r="BI46" s="94">
        <v>0</v>
      </c>
      <c r="BJ46" s="94">
        <v>4.9286831373975533</v>
      </c>
      <c r="BK46" s="94">
        <v>0</v>
      </c>
      <c r="BL46" s="94">
        <v>0.7355087737341337</v>
      </c>
      <c r="BM46" s="94">
        <v>0.3315006913694562</v>
      </c>
      <c r="BN46" s="94">
        <v>7.737196943181373E-5</v>
      </c>
      <c r="BO46" s="94">
        <v>2.9435726640100972</v>
      </c>
      <c r="BP46" s="94">
        <v>5.2391245537387839E-2</v>
      </c>
      <c r="BQ46" s="94">
        <v>6.2337038761663824E-5</v>
      </c>
      <c r="BR46" s="94">
        <v>1.0593913716606864</v>
      </c>
      <c r="BS46" s="94">
        <v>1.4375713879528403E-7</v>
      </c>
      <c r="BT46" s="94">
        <v>17.007557796568534</v>
      </c>
      <c r="BU46" s="94">
        <v>7.4451440616420737</v>
      </c>
      <c r="BV46" s="94">
        <v>0</v>
      </c>
      <c r="BW46" s="94">
        <v>0</v>
      </c>
      <c r="BX46" s="94">
        <v>1.0718124970225233</v>
      </c>
      <c r="BY46" s="94">
        <v>0</v>
      </c>
      <c r="BZ46" s="94">
        <v>0.27549383457431481</v>
      </c>
      <c r="CA46" s="94">
        <v>67.296991024983896</v>
      </c>
      <c r="CB46" s="94">
        <v>1.1582621302112743</v>
      </c>
      <c r="CD46" s="94"/>
      <c r="CE46" s="29">
        <f t="shared" si="12"/>
        <v>7.9999982404157302E-3</v>
      </c>
      <c r="CF46" s="69">
        <f t="shared" si="13"/>
        <v>-4.3890095598781561E-3</v>
      </c>
      <c r="CG46" s="69"/>
      <c r="CH46" s="69">
        <f t="shared" si="14"/>
        <v>-4.3894751724254596E-3</v>
      </c>
      <c r="CI46" s="69">
        <f t="shared" si="15"/>
        <v>-4.325699831991694E-3</v>
      </c>
      <c r="CJ46" s="69">
        <f t="shared" si="16"/>
        <v>-4.3147257318018085E-3</v>
      </c>
      <c r="CK46" s="69">
        <f t="shared" si="17"/>
        <v>-4.389915931189343E-3</v>
      </c>
      <c r="CL46" s="69">
        <f t="shared" si="18"/>
        <v>-4.3888747333400407E-3</v>
      </c>
      <c r="CM46" s="69"/>
      <c r="CN46" s="62">
        <f t="shared" si="19"/>
        <v>0.10361817248385172</v>
      </c>
      <c r="CO46" s="69"/>
      <c r="CP46" s="62">
        <f t="shared" si="20"/>
        <v>0.12833096777982428</v>
      </c>
      <c r="CQ46" s="69">
        <f t="shared" si="21"/>
        <v>-4.3885673568448223E-3</v>
      </c>
      <c r="CR46" s="69">
        <f t="shared" si="22"/>
        <v>-4.3872775798826646E-3</v>
      </c>
      <c r="CS46" s="62">
        <f t="shared" si="23"/>
        <v>-0.65721239116026531</v>
      </c>
    </row>
    <row r="47" spans="1:97">
      <c r="A47" s="94" t="s">
        <v>211</v>
      </c>
      <c r="B47" s="76">
        <v>16097.16799040464</v>
      </c>
      <c r="C47" s="76"/>
      <c r="D47" s="76">
        <v>4323.4895760682721</v>
      </c>
      <c r="E47" s="76">
        <v>285.78209189531822</v>
      </c>
      <c r="F47" s="76">
        <v>260.64942257335275</v>
      </c>
      <c r="G47" s="76">
        <v>578.74531390912489</v>
      </c>
      <c r="H47" s="76">
        <v>3498.8068284900069</v>
      </c>
      <c r="I47" s="72">
        <v>143.50086124542767</v>
      </c>
      <c r="J47" s="72">
        <v>58.612496552454694</v>
      </c>
      <c r="K47" s="72">
        <v>413.96340432922915</v>
      </c>
      <c r="L47" s="72">
        <v>60.384468809994168</v>
      </c>
      <c r="M47" s="74">
        <v>81.954618186324296</v>
      </c>
      <c r="N47" s="74">
        <v>56.907216326998693</v>
      </c>
      <c r="O47" s="72">
        <v>24.453249670083103</v>
      </c>
      <c r="P47" s="76"/>
      <c r="Q47" s="94" t="s">
        <v>211</v>
      </c>
      <c r="R47" s="94">
        <v>0</v>
      </c>
      <c r="S47" s="94">
        <v>12.85295510332528</v>
      </c>
      <c r="T47" s="94">
        <v>81.594823928550468</v>
      </c>
      <c r="U47" s="94">
        <v>150.35609606748395</v>
      </c>
      <c r="V47" s="94">
        <v>150.35609606748395</v>
      </c>
      <c r="W47" s="94">
        <v>205.03975085089948</v>
      </c>
      <c r="X47" s="94">
        <v>0</v>
      </c>
      <c r="Y47" s="94">
        <v>59.041379306594848</v>
      </c>
      <c r="Z47" s="94">
        <v>56.657430154935128</v>
      </c>
      <c r="AA47" s="94">
        <v>0.53979375598587442</v>
      </c>
      <c r="AB47" s="94">
        <v>16026.511405386123</v>
      </c>
      <c r="AC47" s="94">
        <v>539.82611329041174</v>
      </c>
      <c r="AD47" s="94">
        <v>18.299732181100012</v>
      </c>
      <c r="AE47" s="94">
        <v>137.96227939800065</v>
      </c>
      <c r="AF47" s="94">
        <v>0</v>
      </c>
      <c r="AG47" s="94">
        <v>0</v>
      </c>
      <c r="AH47" s="94">
        <v>429.63287458044152</v>
      </c>
      <c r="AI47" s="94">
        <v>429.63287458044152</v>
      </c>
      <c r="AJ47" s="94">
        <v>34.436093690057739</v>
      </c>
      <c r="AK47" s="94">
        <v>150.15330522290836</v>
      </c>
      <c r="AL47" s="94">
        <v>2.2032661979166888E-2</v>
      </c>
      <c r="AM47" s="94">
        <v>360.51270899973696</v>
      </c>
      <c r="AN47" s="94">
        <v>0.13317429962047792</v>
      </c>
      <c r="AO47" s="94">
        <v>62.875554700605285</v>
      </c>
      <c r="AP47" s="94">
        <v>18.868336734275875</v>
      </c>
      <c r="AQ47" s="94">
        <v>3514.6009109487277</v>
      </c>
      <c r="AR47" s="94">
        <v>3874.0575042078822</v>
      </c>
      <c r="AS47" s="94">
        <v>396.01474949687974</v>
      </c>
      <c r="AT47" s="94">
        <v>4304.5083473948189</v>
      </c>
      <c r="AU47" s="94">
        <v>1.4511128703258584E-4</v>
      </c>
      <c r="AV47" s="94">
        <v>219.84081394318116</v>
      </c>
      <c r="AW47" s="94">
        <v>0</v>
      </c>
      <c r="AX47" s="94">
        <v>927.19497998429028</v>
      </c>
      <c r="AY47" s="94">
        <v>0.11129739657966133</v>
      </c>
      <c r="AZ47" s="94">
        <v>7.8778541232097136E-4</v>
      </c>
      <c r="BA47" s="94">
        <v>90.605841304904786</v>
      </c>
      <c r="BB47" s="94">
        <v>0.12291171400569893</v>
      </c>
      <c r="BC47" s="94">
        <v>0</v>
      </c>
      <c r="BD47" s="94">
        <v>2.4796343989164273</v>
      </c>
      <c r="BE47" s="94">
        <v>284.54666812625459</v>
      </c>
      <c r="BF47" s="94">
        <v>259.52429803478481</v>
      </c>
      <c r="BG47" s="94">
        <v>25.022370091469764</v>
      </c>
      <c r="BH47" s="94">
        <v>0</v>
      </c>
      <c r="BI47" s="94">
        <v>0</v>
      </c>
      <c r="BJ47" s="94">
        <v>81.42700231564676</v>
      </c>
      <c r="BK47" s="94">
        <v>0</v>
      </c>
      <c r="BL47" s="94">
        <v>12.367164616313101</v>
      </c>
      <c r="BM47" s="94">
        <v>5.4573474161080719</v>
      </c>
      <c r="BN47" s="94">
        <v>5.6673449734166662E-3</v>
      </c>
      <c r="BO47" s="94">
        <v>49.494048099637858</v>
      </c>
      <c r="BP47" s="94">
        <v>2.7172648479500783</v>
      </c>
      <c r="BQ47" s="94">
        <v>2.1988625428231291E-3</v>
      </c>
      <c r="BR47" s="94">
        <v>17.450381408175843</v>
      </c>
      <c r="BS47" s="94">
        <v>1.5371568066464954E-5</v>
      </c>
      <c r="BT47" s="94">
        <v>576.2043068555389</v>
      </c>
      <c r="BU47" s="94">
        <v>385.9005380960383</v>
      </c>
      <c r="BV47" s="94">
        <v>0</v>
      </c>
      <c r="BW47" s="94">
        <v>0</v>
      </c>
      <c r="BX47" s="94">
        <v>55.262405822582366</v>
      </c>
      <c r="BY47" s="94">
        <v>0</v>
      </c>
      <c r="BZ47" s="94">
        <v>14.186158018233886</v>
      </c>
      <c r="CA47" s="94">
        <v>3483.4496402272739</v>
      </c>
      <c r="CB47" s="94">
        <v>59.517904516938714</v>
      </c>
      <c r="CD47" s="94"/>
      <c r="CE47" s="29">
        <f t="shared" si="12"/>
        <v>8.0000062517939369E-3</v>
      </c>
      <c r="CF47" s="69">
        <f t="shared" si="13"/>
        <v>-4.3893798623853468E-3</v>
      </c>
      <c r="CG47" s="69"/>
      <c r="CH47" s="69">
        <f t="shared" si="14"/>
        <v>-4.3902566062653681E-3</v>
      </c>
      <c r="CI47" s="69">
        <f t="shared" si="15"/>
        <v>-4.3229572604436125E-3</v>
      </c>
      <c r="CJ47" s="69">
        <f t="shared" si="16"/>
        <v>-4.316620107805186E-3</v>
      </c>
      <c r="CK47" s="69">
        <f t="shared" si="17"/>
        <v>-4.3905444977563601E-3</v>
      </c>
      <c r="CL47" s="69">
        <f t="shared" si="18"/>
        <v>-4.389264402276453E-3</v>
      </c>
      <c r="CM47" s="69"/>
      <c r="CN47" s="62">
        <f t="shared" si="19"/>
        <v>3.7852307927080171E-2</v>
      </c>
      <c r="CO47" s="69"/>
      <c r="CP47" s="62">
        <f t="shared" si="20"/>
        <v>4.1253751828960704E-2</v>
      </c>
      <c r="CQ47" s="69">
        <f t="shared" si="21"/>
        <v>-4.390164529298809E-3</v>
      </c>
      <c r="CR47" s="69">
        <f t="shared" si="22"/>
        <v>-4.3893584713097017E-3</v>
      </c>
      <c r="CS47" s="62">
        <f t="shared" si="23"/>
        <v>-0.22839144126680191</v>
      </c>
    </row>
    <row r="48" spans="1:97">
      <c r="A48" s="94" t="s">
        <v>212</v>
      </c>
      <c r="B48" s="76">
        <v>14653.25879904531</v>
      </c>
      <c r="C48" s="76"/>
      <c r="D48" s="76">
        <v>3077.7108460287245</v>
      </c>
      <c r="E48" s="76">
        <v>295.72056514252199</v>
      </c>
      <c r="F48" s="76">
        <v>251.35662366618587</v>
      </c>
      <c r="G48" s="76">
        <v>401.83968756470074</v>
      </c>
      <c r="H48" s="76">
        <v>1312.8329570687508</v>
      </c>
      <c r="I48" s="72">
        <v>49.528621283126895</v>
      </c>
      <c r="J48" s="72">
        <v>23.682346420646656</v>
      </c>
      <c r="K48" s="72">
        <v>143.65988438222394</v>
      </c>
      <c r="L48" s="72">
        <v>20.574781557137772</v>
      </c>
      <c r="M48" s="74">
        <v>27.973771037949628</v>
      </c>
      <c r="N48" s="74">
        <v>20.232391653099299</v>
      </c>
      <c r="O48" s="72">
        <v>18.647878736614654</v>
      </c>
      <c r="P48" s="76"/>
      <c r="Q48" s="94" t="s">
        <v>212</v>
      </c>
      <c r="R48" s="94">
        <v>0</v>
      </c>
      <c r="S48" s="94">
        <v>4.7711784038111533</v>
      </c>
      <c r="T48" s="94">
        <v>27.848979954619381</v>
      </c>
      <c r="U48" s="94">
        <v>56.311739988854519</v>
      </c>
      <c r="V48" s="94">
        <v>56.311739988854519</v>
      </c>
      <c r="W48" s="94">
        <v>76.494005201276494</v>
      </c>
      <c r="X48" s="94">
        <v>0</v>
      </c>
      <c r="Y48" s="94">
        <v>22.143881596648562</v>
      </c>
      <c r="Z48" s="94">
        <v>20.142180542894014</v>
      </c>
      <c r="AA48" s="94">
        <v>0.47246374110938166</v>
      </c>
      <c r="AB48" s="94">
        <v>14587.933730910456</v>
      </c>
      <c r="AC48" s="94">
        <v>200.9749732181082</v>
      </c>
      <c r="AD48" s="94">
        <v>6.8697116949854129</v>
      </c>
      <c r="AE48" s="94">
        <v>51.563457415582043</v>
      </c>
      <c r="AF48" s="94">
        <v>0</v>
      </c>
      <c r="AG48" s="94">
        <v>0</v>
      </c>
      <c r="AH48" s="94">
        <v>159.75089421035727</v>
      </c>
      <c r="AI48" s="94">
        <v>159.75089421035727</v>
      </c>
      <c r="AJ48" s="94">
        <v>24.511744509197811</v>
      </c>
      <c r="AK48" s="94">
        <v>56.304055978325579</v>
      </c>
      <c r="AL48" s="94">
        <v>1.9284713032751335E-2</v>
      </c>
      <c r="AM48" s="94">
        <v>134.13174235493418</v>
      </c>
      <c r="AN48" s="94">
        <v>9.2289011588295097E-2</v>
      </c>
      <c r="AO48" s="94">
        <v>23.340175672186653</v>
      </c>
      <c r="AP48" s="94">
        <v>7.0115024767966219</v>
      </c>
      <c r="AQ48" s="94">
        <v>1318.6204262865901</v>
      </c>
      <c r="AR48" s="94">
        <v>2757.567916384377</v>
      </c>
      <c r="AS48" s="94">
        <v>281.8860636414891</v>
      </c>
      <c r="AT48" s="94">
        <v>3063.9657245350636</v>
      </c>
      <c r="AU48" s="94">
        <v>1.0056096723509898E-4</v>
      </c>
      <c r="AV48" s="94">
        <v>82.014691423127516</v>
      </c>
      <c r="AW48" s="94">
        <v>0</v>
      </c>
      <c r="AX48" s="94">
        <v>352.44669744861187</v>
      </c>
      <c r="AY48" s="94">
        <v>0.10708755688420767</v>
      </c>
      <c r="AZ48" s="94">
        <v>4.2221019887178483E-4</v>
      </c>
      <c r="BA48" s="94">
        <v>86.704981843284429</v>
      </c>
      <c r="BB48" s="94">
        <v>0.11894446875554603</v>
      </c>
      <c r="BC48" s="94">
        <v>0</v>
      </c>
      <c r="BD48" s="94">
        <v>2.408751857823928</v>
      </c>
      <c r="BE48" s="94">
        <v>294.42063278652245</v>
      </c>
      <c r="BF48" s="94">
        <v>250.25444932107717</v>
      </c>
      <c r="BG48" s="94">
        <v>44.166183465445314</v>
      </c>
      <c r="BH48" s="94">
        <v>0</v>
      </c>
      <c r="BI48" s="94">
        <v>0</v>
      </c>
      <c r="BJ48" s="94">
        <v>79.042723026394825</v>
      </c>
      <c r="BK48" s="94">
        <v>0</v>
      </c>
      <c r="BL48" s="94">
        <v>11.918615522963893</v>
      </c>
      <c r="BM48" s="94">
        <v>5.3014748808677394</v>
      </c>
      <c r="BN48" s="94">
        <v>3.4672158411955677E-3</v>
      </c>
      <c r="BO48" s="94">
        <v>47.699122213991657</v>
      </c>
      <c r="BP48" s="94">
        <v>1.0086828328829254</v>
      </c>
      <c r="BQ48" s="94">
        <v>1.9153231266610439E-3</v>
      </c>
      <c r="BR48" s="94">
        <v>16.946934962879677</v>
      </c>
      <c r="BS48" s="94">
        <v>8.2380645487425426E-6</v>
      </c>
      <c r="BT48" s="94">
        <v>400.04573977314038</v>
      </c>
      <c r="BU48" s="94">
        <v>144.37879539772501</v>
      </c>
      <c r="BV48" s="94">
        <v>0</v>
      </c>
      <c r="BW48" s="94">
        <v>0</v>
      </c>
      <c r="BX48" s="94">
        <v>21.145096559431629</v>
      </c>
      <c r="BY48" s="94">
        <v>0</v>
      </c>
      <c r="BZ48" s="94">
        <v>5.759026400684327</v>
      </c>
      <c r="CA48" s="94">
        <v>1306.980225582985</v>
      </c>
      <c r="CB48" s="94">
        <v>22.918678729267043</v>
      </c>
      <c r="CD48" s="94"/>
      <c r="CE48" s="29">
        <f t="shared" si="12"/>
        <v>8.0000061074173099E-3</v>
      </c>
      <c r="CF48" s="69">
        <f t="shared" si="13"/>
        <v>-4.4580573530244739E-3</v>
      </c>
      <c r="CG48" s="69"/>
      <c r="CH48" s="69">
        <f t="shared" si="14"/>
        <v>-4.4660210725763006E-3</v>
      </c>
      <c r="CI48" s="69">
        <f t="shared" si="15"/>
        <v>-4.3958131737407051E-3</v>
      </c>
      <c r="CJ48" s="69">
        <f t="shared" si="16"/>
        <v>-4.384902729169516E-3</v>
      </c>
      <c r="CK48" s="69">
        <f t="shared" si="17"/>
        <v>-4.4643370156699867E-3</v>
      </c>
      <c r="CL48" s="69">
        <f t="shared" si="18"/>
        <v>-4.4580930530824158E-3</v>
      </c>
      <c r="CM48" s="69"/>
      <c r="CN48" s="62">
        <f t="shared" si="19"/>
        <v>0.1120076763066391</v>
      </c>
      <c r="CO48" s="69"/>
      <c r="CP48" s="62">
        <f t="shared" si="20"/>
        <v>0.13440697328276202</v>
      </c>
      <c r="CQ48" s="69">
        <f t="shared" si="21"/>
        <v>-4.461003243393759E-3</v>
      </c>
      <c r="CR48" s="69">
        <f t="shared" si="22"/>
        <v>-4.4587467340503938E-3</v>
      </c>
      <c r="CS48" s="62">
        <f t="shared" si="23"/>
        <v>-0.62400535868834728</v>
      </c>
    </row>
    <row r="49" spans="1:97">
      <c r="A49" s="94" t="s">
        <v>213</v>
      </c>
      <c r="B49" s="76">
        <v>1715.6305464109553</v>
      </c>
      <c r="C49" s="76"/>
      <c r="D49" s="76">
        <v>520.77008117465311</v>
      </c>
      <c r="E49" s="76">
        <v>54.716708123669974</v>
      </c>
      <c r="F49" s="76">
        <v>48.953017922043379</v>
      </c>
      <c r="G49" s="76">
        <v>53.872886234005314</v>
      </c>
      <c r="H49" s="76">
        <v>270.58689686341432</v>
      </c>
      <c r="I49" s="72">
        <v>11.185614722869714</v>
      </c>
      <c r="J49" s="72">
        <v>4.8533870452452588</v>
      </c>
      <c r="K49" s="72">
        <v>32.337563766706481</v>
      </c>
      <c r="L49" s="72">
        <v>4.6932958247813259</v>
      </c>
      <c r="M49" s="74">
        <v>6.3747162949839629</v>
      </c>
      <c r="N49" s="74">
        <v>4.5004913281797334</v>
      </c>
      <c r="O49" s="72">
        <v>2.8769963765766549</v>
      </c>
      <c r="P49" s="76"/>
      <c r="Q49" s="94" t="s">
        <v>213</v>
      </c>
      <c r="R49" s="94">
        <v>0</v>
      </c>
      <c r="S49" s="94">
        <v>1.0001552830438289</v>
      </c>
      <c r="T49" s="94">
        <v>6.3467360863296305</v>
      </c>
      <c r="U49" s="94">
        <v>11.609525706155353</v>
      </c>
      <c r="V49" s="94">
        <v>11.609525706155353</v>
      </c>
      <c r="W49" s="94">
        <v>15.885975655052832</v>
      </c>
      <c r="X49" s="94">
        <v>0</v>
      </c>
      <c r="Y49" s="94">
        <v>4.568545574202453</v>
      </c>
      <c r="Z49" s="94">
        <v>4.4807377372474813</v>
      </c>
      <c r="AA49" s="94">
        <v>1.4220146431309541E-2</v>
      </c>
      <c r="AB49" s="94">
        <v>1708.1006896833601</v>
      </c>
      <c r="AC49" s="94">
        <v>41.93871985159943</v>
      </c>
      <c r="AD49" s="94">
        <v>1.4161732876636257</v>
      </c>
      <c r="AE49" s="94">
        <v>10.695459770539571</v>
      </c>
      <c r="AF49" s="94">
        <v>0</v>
      </c>
      <c r="AG49" s="94">
        <v>0</v>
      </c>
      <c r="AH49" s="94">
        <v>33.383677535055128</v>
      </c>
      <c r="AI49" s="94">
        <v>33.383677535055128</v>
      </c>
      <c r="AJ49" s="94">
        <v>4.1478762779034879</v>
      </c>
      <c r="AK49" s="94">
        <v>11.624893713027628</v>
      </c>
      <c r="AL49" s="94">
        <v>5.8042249304152789E-4</v>
      </c>
      <c r="AM49" s="94">
        <v>27.999896026238833</v>
      </c>
      <c r="AN49" s="94">
        <v>2.5703130842851035E-3</v>
      </c>
      <c r="AO49" s="94">
        <v>4.892682803093944</v>
      </c>
      <c r="AP49" s="94">
        <v>1.4669078570942282</v>
      </c>
      <c r="AQ49" s="94">
        <v>271.81545010742025</v>
      </c>
      <c r="AR49" s="94">
        <v>466.63587611371878</v>
      </c>
      <c r="AS49" s="94">
        <v>47.700569924698712</v>
      </c>
      <c r="AT49" s="94">
        <v>518.48432231632103</v>
      </c>
      <c r="AU49" s="94">
        <v>2.8006980661083877E-6</v>
      </c>
      <c r="AV49" s="94">
        <v>17.056560386608471</v>
      </c>
      <c r="AW49" s="94">
        <v>0</v>
      </c>
      <c r="AX49" s="94">
        <v>71.242703382831095</v>
      </c>
      <c r="AY49" s="94">
        <v>2.0837340946444217E-2</v>
      </c>
      <c r="AZ49" s="94">
        <v>1.1810104346522481E-5</v>
      </c>
      <c r="BA49" s="94">
        <v>16.799171441359821</v>
      </c>
      <c r="BB49" s="94">
        <v>2.3340899375298318E-2</v>
      </c>
      <c r="BC49" s="94">
        <v>0</v>
      </c>
      <c r="BD49" s="94">
        <v>0.47505315137485743</v>
      </c>
      <c r="BE49" s="94">
        <v>54.480201181668015</v>
      </c>
      <c r="BF49" s="94">
        <v>48.741806280374476</v>
      </c>
      <c r="BG49" s="94">
        <v>5.7383949012935638</v>
      </c>
      <c r="BH49" s="94">
        <v>0</v>
      </c>
      <c r="BI49" s="94">
        <v>0</v>
      </c>
      <c r="BJ49" s="94">
        <v>15.512911381294886</v>
      </c>
      <c r="BK49" s="94">
        <v>0</v>
      </c>
      <c r="BL49" s="94">
        <v>2.3037355404928448</v>
      </c>
      <c r="BM49" s="94">
        <v>1.0455852091734323</v>
      </c>
      <c r="BN49" s="94">
        <v>9.9807805442109372E-5</v>
      </c>
      <c r="BO49" s="94">
        <v>9.219799550334276</v>
      </c>
      <c r="BP49" s="94">
        <v>0.21144455209559701</v>
      </c>
      <c r="BQ49" s="94">
        <v>5.8415123375055847E-5</v>
      </c>
      <c r="BR49" s="94">
        <v>3.3412015025490973</v>
      </c>
      <c r="BS49" s="94">
        <v>2.3044035230851486E-7</v>
      </c>
      <c r="BT49" s="94">
        <v>53.636434751033121</v>
      </c>
      <c r="BU49" s="94">
        <v>29.87720778198403</v>
      </c>
      <c r="BV49" s="94">
        <v>0</v>
      </c>
      <c r="BW49" s="94">
        <v>0</v>
      </c>
      <c r="BX49" s="94">
        <v>4.2251699605567916</v>
      </c>
      <c r="BY49" s="94">
        <v>0</v>
      </c>
      <c r="BZ49" s="94">
        <v>1.0374126145365505</v>
      </c>
      <c r="CA49" s="94">
        <v>269.39925013563948</v>
      </c>
      <c r="CB49" s="94">
        <v>4.5397744274438878</v>
      </c>
      <c r="CD49" s="94"/>
      <c r="CE49" s="29">
        <f t="shared" si="12"/>
        <v>8.0000032775782142E-3</v>
      </c>
      <c r="CF49" s="69">
        <f t="shared" si="13"/>
        <v>-4.3889733388971239E-3</v>
      </c>
      <c r="CG49" s="69"/>
      <c r="CH49" s="69">
        <f t="shared" si="14"/>
        <v>-4.3891900494289378E-3</v>
      </c>
      <c r="CI49" s="69">
        <f t="shared" si="15"/>
        <v>-4.3223898167888608E-3</v>
      </c>
      <c r="CJ49" s="69">
        <f t="shared" si="16"/>
        <v>-4.3145785619438893E-3</v>
      </c>
      <c r="CK49" s="69">
        <f t="shared" si="17"/>
        <v>-4.389062838495948E-3</v>
      </c>
      <c r="CL49" s="69">
        <f t="shared" si="18"/>
        <v>-4.3891509217253138E-3</v>
      </c>
      <c r="CM49" s="69"/>
      <c r="CN49" s="62">
        <f t="shared" si="19"/>
        <v>3.234980148460305E-2</v>
      </c>
      <c r="CO49" s="69"/>
      <c r="CP49" s="62">
        <f t="shared" si="20"/>
        <v>4.2483360469166273E-2</v>
      </c>
      <c r="CQ49" s="69">
        <f t="shared" si="21"/>
        <v>-4.3892476715158288E-3</v>
      </c>
      <c r="CR49" s="69">
        <f t="shared" si="22"/>
        <v>-4.3892076424112744E-3</v>
      </c>
      <c r="CS49" s="62">
        <f t="shared" si="23"/>
        <v>-0.49012523302524785</v>
      </c>
    </row>
    <row r="50" spans="1:97">
      <c r="A50" s="94" t="s">
        <v>214</v>
      </c>
      <c r="B50" s="76">
        <v>7613.1003426891266</v>
      </c>
      <c r="C50" s="76"/>
      <c r="D50" s="76">
        <v>757.05142979913512</v>
      </c>
      <c r="E50" s="76">
        <v>165.74064631063123</v>
      </c>
      <c r="F50" s="76">
        <v>136.14687007463763</v>
      </c>
      <c r="G50" s="76">
        <v>110.58682206674052</v>
      </c>
      <c r="H50" s="76">
        <v>456.12023496086658</v>
      </c>
      <c r="I50" s="72">
        <v>16.393086857183768</v>
      </c>
      <c r="J50" s="72">
        <v>9.1754250741991541</v>
      </c>
      <c r="K50" s="72">
        <v>47.865958887171928</v>
      </c>
      <c r="L50" s="72">
        <v>6.7217938214180002</v>
      </c>
      <c r="M50" s="74">
        <v>9.1613299084891402</v>
      </c>
      <c r="N50" s="74">
        <v>6.9605218645091345</v>
      </c>
      <c r="O50" s="72">
        <v>10.50484453081029</v>
      </c>
      <c r="P50" s="76"/>
      <c r="Q50" s="94" t="s">
        <v>214</v>
      </c>
      <c r="R50" s="94">
        <v>0</v>
      </c>
      <c r="S50" s="94">
        <v>1.6627993905270231</v>
      </c>
      <c r="T50" s="94">
        <v>9.1209096714394455</v>
      </c>
      <c r="U50" s="94">
        <v>19.54309164619341</v>
      </c>
      <c r="V50" s="94">
        <v>19.54309164619341</v>
      </c>
      <c r="W50" s="94">
        <v>26.596103171315654</v>
      </c>
      <c r="X50" s="94">
        <v>0</v>
      </c>
      <c r="Y50" s="94">
        <v>7.6962166053782441</v>
      </c>
      <c r="Z50" s="94">
        <v>6.9298082861336097</v>
      </c>
      <c r="AA50" s="94">
        <v>0.14260401969189257</v>
      </c>
      <c r="AB50" s="94">
        <v>7579.5071077233415</v>
      </c>
      <c r="AC50" s="94">
        <v>69.985698728462452</v>
      </c>
      <c r="AD50" s="94">
        <v>2.3879515613710822</v>
      </c>
      <c r="AE50" s="94">
        <v>17.937416577197475</v>
      </c>
      <c r="AF50" s="94">
        <v>0</v>
      </c>
      <c r="AG50" s="94">
        <v>0</v>
      </c>
      <c r="AH50" s="94">
        <v>55.630735154385256</v>
      </c>
      <c r="AI50" s="94">
        <v>55.630735154385256</v>
      </c>
      <c r="AJ50" s="94">
        <v>6.0296824767495067</v>
      </c>
      <c r="AK50" s="94">
        <v>19.575047602445039</v>
      </c>
      <c r="AL50" s="94">
        <v>5.8207168061129673E-3</v>
      </c>
      <c r="AM50" s="94">
        <v>46.697899284594065</v>
      </c>
      <c r="AN50" s="94">
        <v>2.509760566024544E-2</v>
      </c>
      <c r="AO50" s="94">
        <v>8.1342754629409839</v>
      </c>
      <c r="AP50" s="94">
        <v>2.4423648549424364</v>
      </c>
      <c r="AQ50" s="94">
        <v>458.15816062765583</v>
      </c>
      <c r="AR50" s="94">
        <v>678.33954646692803</v>
      </c>
      <c r="AS50" s="94">
        <v>69.341440040587088</v>
      </c>
      <c r="AT50" s="94">
        <v>753.71066898426432</v>
      </c>
      <c r="AU50" s="94">
        <v>2.7347174614037467E-5</v>
      </c>
      <c r="AV50" s="94">
        <v>28.540616950909669</v>
      </c>
      <c r="AW50" s="94">
        <v>0</v>
      </c>
      <c r="AX50" s="94">
        <v>122.09438278258908</v>
      </c>
      <c r="AY50" s="94">
        <v>5.7965060467269638E-2</v>
      </c>
      <c r="AZ50" s="94">
        <v>1.0988986904600496E-4</v>
      </c>
      <c r="BA50" s="94">
        <v>46.803381633294215</v>
      </c>
      <c r="BB50" s="94">
        <v>6.4699932318104905E-2</v>
      </c>
      <c r="BC50" s="94">
        <v>0</v>
      </c>
      <c r="BD50" s="94">
        <v>1.3141224811918186</v>
      </c>
      <c r="BE50" s="94">
        <v>165.01939229371939</v>
      </c>
      <c r="BF50" s="94">
        <v>135.55619821423173</v>
      </c>
      <c r="BG50" s="94">
        <v>29.463194079487646</v>
      </c>
      <c r="BH50" s="94">
        <v>0</v>
      </c>
      <c r="BI50" s="94">
        <v>0</v>
      </c>
      <c r="BJ50" s="94">
        <v>43.011882442170013</v>
      </c>
      <c r="BK50" s="94">
        <v>0</v>
      </c>
      <c r="BL50" s="94">
        <v>6.4305743965122888</v>
      </c>
      <c r="BM50" s="94">
        <v>2.8923361237233869</v>
      </c>
      <c r="BN50" s="94">
        <v>9.4959212281067252E-4</v>
      </c>
      <c r="BO50" s="94">
        <v>25.735750658134787</v>
      </c>
      <c r="BP50" s="94">
        <v>0.35153542393779091</v>
      </c>
      <c r="BQ50" s="94">
        <v>5.793609325220328E-4</v>
      </c>
      <c r="BR50" s="94">
        <v>9.2438444993027833</v>
      </c>
      <c r="BS50" s="94">
        <v>2.1441927012307286E-6</v>
      </c>
      <c r="BT50" s="94">
        <v>110.098709435275</v>
      </c>
      <c r="BU50" s="94">
        <v>50.187503084267178</v>
      </c>
      <c r="BV50" s="94">
        <v>0</v>
      </c>
      <c r="BW50" s="94">
        <v>0</v>
      </c>
      <c r="BX50" s="94">
        <v>7.3069289512951974</v>
      </c>
      <c r="BY50" s="94">
        <v>0</v>
      </c>
      <c r="BZ50" s="94">
        <v>1.9501342175139138</v>
      </c>
      <c r="CA50" s="94">
        <v>454.1076031206423</v>
      </c>
      <c r="CB50" s="94">
        <v>7.9127594012606064</v>
      </c>
      <c r="CD50" s="94"/>
      <c r="CE50" s="29">
        <f t="shared" si="12"/>
        <v>7.9999961853736111E-3</v>
      </c>
      <c r="CF50" s="69">
        <f t="shared" si="13"/>
        <v>-4.4125564426646139E-3</v>
      </c>
      <c r="CG50" s="69"/>
      <c r="CH50" s="69">
        <f t="shared" si="14"/>
        <v>-4.4128584708666273E-3</v>
      </c>
      <c r="CI50" s="69">
        <f t="shared" si="15"/>
        <v>-4.3517026931345973E-3</v>
      </c>
      <c r="CJ50" s="69">
        <f t="shared" si="16"/>
        <v>-4.3384901913800181E-3</v>
      </c>
      <c r="CK50" s="69">
        <f t="shared" si="17"/>
        <v>-4.4138408387478945E-3</v>
      </c>
      <c r="CL50" s="69">
        <f t="shared" si="18"/>
        <v>-4.412502857710234E-3</v>
      </c>
      <c r="CM50" s="69"/>
      <c r="CN50" s="62">
        <f t="shared" si="19"/>
        <v>0.16221917303518779</v>
      </c>
      <c r="CO50" s="69"/>
      <c r="CP50" s="62">
        <f t="shared" si="20"/>
        <v>0.21013462760823162</v>
      </c>
      <c r="CQ50" s="69">
        <f t="shared" si="21"/>
        <v>-4.4120490642128455E-3</v>
      </c>
      <c r="CR50" s="69">
        <f t="shared" si="22"/>
        <v>-4.4125396016826907E-3</v>
      </c>
      <c r="CS50" s="62">
        <f t="shared" si="23"/>
        <v>-0.76750109458744697</v>
      </c>
    </row>
    <row r="51" spans="1:97">
      <c r="A51" s="94" t="s">
        <v>215</v>
      </c>
      <c r="B51" s="76">
        <v>1369.9886534713748</v>
      </c>
      <c r="C51" s="76"/>
      <c r="D51" s="76">
        <v>255.82500441271517</v>
      </c>
      <c r="E51" s="76">
        <v>34.057086644072484</v>
      </c>
      <c r="F51" s="76">
        <v>29.33048909775005</v>
      </c>
      <c r="G51" s="76">
        <v>29.72658617652203</v>
      </c>
      <c r="H51" s="76">
        <v>150.92655213833268</v>
      </c>
      <c r="I51" s="72">
        <v>6.0248328853587481</v>
      </c>
      <c r="J51" s="72">
        <v>2.7739928490394798</v>
      </c>
      <c r="K51" s="72">
        <v>17.454485505909151</v>
      </c>
      <c r="L51" s="72">
        <v>2.5158744374993547</v>
      </c>
      <c r="M51" s="74">
        <v>3.4195978136383771</v>
      </c>
      <c r="N51" s="74">
        <v>2.4523459083100732</v>
      </c>
      <c r="O51" s="72">
        <v>2.0482999881981012</v>
      </c>
      <c r="P51" s="76"/>
      <c r="Q51" s="94" t="s">
        <v>215</v>
      </c>
      <c r="R51" s="94">
        <v>0</v>
      </c>
      <c r="S51" s="94">
        <v>0.55604883019173323</v>
      </c>
      <c r="T51" s="94">
        <v>3.4044301276569668</v>
      </c>
      <c r="U51" s="94">
        <v>6.4726319581829195</v>
      </c>
      <c r="V51" s="94">
        <v>6.4726319581829195</v>
      </c>
      <c r="W51" s="94">
        <v>8.8458907175217831</v>
      </c>
      <c r="X51" s="94">
        <v>0</v>
      </c>
      <c r="Y51" s="94">
        <v>2.5477619110852952</v>
      </c>
      <c r="Z51" s="94">
        <v>2.4414697711548921</v>
      </c>
      <c r="AA51" s="94">
        <v>1.7201159118268691E-2</v>
      </c>
      <c r="AB51" s="94">
        <v>1363.9123125713063</v>
      </c>
      <c r="AC51" s="94">
        <v>23.336566480287374</v>
      </c>
      <c r="AD51" s="94">
        <v>0.78995525629646712</v>
      </c>
      <c r="AE51" s="94">
        <v>5.9583557882488112</v>
      </c>
      <c r="AF51" s="94">
        <v>0</v>
      </c>
      <c r="AG51" s="94">
        <v>0</v>
      </c>
      <c r="AH51" s="94">
        <v>18.569733603998305</v>
      </c>
      <c r="AI51" s="94">
        <v>18.569733603998305</v>
      </c>
      <c r="AJ51" s="94">
        <v>2.0375233339726737</v>
      </c>
      <c r="AK51" s="94">
        <v>6.4823532108779309</v>
      </c>
      <c r="AL51" s="94">
        <v>7.0210648899490932E-4</v>
      </c>
      <c r="AM51" s="94">
        <v>15.577936407124634</v>
      </c>
      <c r="AN51" s="94">
        <v>2.9950023543691097E-3</v>
      </c>
      <c r="AO51" s="94">
        <v>2.7201340479528455</v>
      </c>
      <c r="AP51" s="94">
        <v>0.81581208984815712</v>
      </c>
      <c r="AQ51" s="94">
        <v>151.60304393921851</v>
      </c>
      <c r="AR51" s="94">
        <v>229.22125562371525</v>
      </c>
      <c r="AS51" s="94">
        <v>23.431495695122827</v>
      </c>
      <c r="AT51" s="94">
        <v>254.69027465281084</v>
      </c>
      <c r="AU51" s="94">
        <v>3.2634730326730877E-6</v>
      </c>
      <c r="AV51" s="94">
        <v>9.4969484244503537</v>
      </c>
      <c r="AW51" s="94">
        <v>0</v>
      </c>
      <c r="AX51" s="94">
        <v>39.892285243512617</v>
      </c>
      <c r="AY51" s="94">
        <v>1.2484691204109416E-2</v>
      </c>
      <c r="AZ51" s="94">
        <v>1.2727599111868038E-5</v>
      </c>
      <c r="BA51" s="94">
        <v>10.069928715752575</v>
      </c>
      <c r="BB51" s="94">
        <v>1.3966757904947714E-2</v>
      </c>
      <c r="BC51" s="94">
        <v>0</v>
      </c>
      <c r="BD51" s="94">
        <v>0.28405560541675634</v>
      </c>
      <c r="BE51" s="94">
        <v>33.908206606823718</v>
      </c>
      <c r="BF51" s="94">
        <v>29.202571379168944</v>
      </c>
      <c r="BG51" s="94">
        <v>4.7056352276547795</v>
      </c>
      <c r="BH51" s="94">
        <v>0</v>
      </c>
      <c r="BI51" s="94">
        <v>0</v>
      </c>
      <c r="BJ51" s="94">
        <v>9.2844204941660209</v>
      </c>
      <c r="BK51" s="94">
        <v>0</v>
      </c>
      <c r="BL51" s="94">
        <v>1.3822927186847218</v>
      </c>
      <c r="BM51" s="94">
        <v>0.62520084414975952</v>
      </c>
      <c r="BN51" s="94">
        <v>1.1229446742064741E-4</v>
      </c>
      <c r="BO51" s="94">
        <v>5.5320798723523863</v>
      </c>
      <c r="BP51" s="94">
        <v>0.11755481923370426</v>
      </c>
      <c r="BQ51" s="94">
        <v>7.1063801910304958E-5</v>
      </c>
      <c r="BR51" s="94">
        <v>1.9979453453264764</v>
      </c>
      <c r="BS51" s="94">
        <v>2.4834274699317124E-7</v>
      </c>
      <c r="BT51" s="94">
        <v>29.594745528640793</v>
      </c>
      <c r="BU51" s="94">
        <v>16.65015973030301</v>
      </c>
      <c r="BV51" s="94">
        <v>0</v>
      </c>
      <c r="BW51" s="94">
        <v>0</v>
      </c>
      <c r="BX51" s="94">
        <v>2.3709055462312536</v>
      </c>
      <c r="BY51" s="94">
        <v>0</v>
      </c>
      <c r="BZ51" s="94">
        <v>0.59408332602919989</v>
      </c>
      <c r="CA51" s="94">
        <v>150.25711105121891</v>
      </c>
      <c r="CB51" s="94">
        <v>2.5523409070309815</v>
      </c>
      <c r="CD51" s="94"/>
      <c r="CE51" s="29">
        <f t="shared" si="12"/>
        <v>8.0000044632649939E-3</v>
      </c>
      <c r="CF51" s="69">
        <f t="shared" si="13"/>
        <v>-4.4353220624651739E-3</v>
      </c>
      <c r="CG51" s="69"/>
      <c r="CH51" s="69">
        <f t="shared" si="14"/>
        <v>-4.4355701762197738E-3</v>
      </c>
      <c r="CI51" s="69">
        <f t="shared" si="15"/>
        <v>-4.3714848191419809E-3</v>
      </c>
      <c r="CJ51" s="69">
        <f t="shared" si="16"/>
        <v>-4.3612541937092485E-3</v>
      </c>
      <c r="CK51" s="69">
        <f t="shared" si="17"/>
        <v>-4.435108932399524E-3</v>
      </c>
      <c r="CL51" s="69">
        <f t="shared" si="18"/>
        <v>-4.4355421735215103E-3</v>
      </c>
      <c r="CM51" s="69"/>
      <c r="CN51" s="62">
        <f t="shared" si="19"/>
        <v>6.3894641736165228E-2</v>
      </c>
      <c r="CO51" s="69"/>
      <c r="CP51" s="62">
        <f t="shared" si="20"/>
        <v>8.1188316638136374E-2</v>
      </c>
      <c r="CQ51" s="69">
        <f t="shared" si="21"/>
        <v>-4.4355175105437877E-3</v>
      </c>
      <c r="CR51" s="69">
        <f t="shared" si="22"/>
        <v>-4.4349930889953093E-3</v>
      </c>
      <c r="CS51" s="62">
        <f t="shared" si="23"/>
        <v>-0.60171259359043849</v>
      </c>
    </row>
    <row r="52" spans="1:97">
      <c r="A52" s="94" t="s">
        <v>332</v>
      </c>
      <c r="B52" s="76"/>
      <c r="C52" s="76"/>
      <c r="D52" s="76"/>
      <c r="E52" s="76"/>
      <c r="F52" s="76"/>
      <c r="G52" s="76"/>
      <c r="H52" s="76"/>
      <c r="I52" s="72"/>
      <c r="J52" s="72"/>
      <c r="K52" s="72"/>
      <c r="L52" s="72"/>
      <c r="M52" s="74"/>
      <c r="N52" s="74"/>
      <c r="O52" s="72"/>
      <c r="P52" s="76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D52" s="94"/>
      <c r="CE52" s="94"/>
      <c r="CF52" s="69"/>
      <c r="CG52" s="69"/>
      <c r="CH52" s="69"/>
      <c r="CI52" s="69"/>
      <c r="CJ52" s="69"/>
      <c r="CK52" s="69"/>
      <c r="CL52" s="69"/>
      <c r="CM52" s="69"/>
      <c r="CN52" s="62"/>
      <c r="CO52" s="69"/>
      <c r="CP52" s="62"/>
      <c r="CQ52" s="69"/>
      <c r="CR52" s="69"/>
      <c r="CS52" s="62"/>
    </row>
    <row r="53" spans="1:97">
      <c r="A53" s="94" t="s">
        <v>332</v>
      </c>
      <c r="B53" s="76"/>
      <c r="C53" s="76"/>
      <c r="D53" s="76"/>
      <c r="E53" s="76"/>
      <c r="F53" s="76"/>
      <c r="G53" s="76"/>
      <c r="H53" s="76"/>
      <c r="I53" s="72"/>
      <c r="J53" s="72"/>
      <c r="K53" s="72"/>
      <c r="L53" s="72"/>
      <c r="M53" s="74"/>
      <c r="N53" s="74"/>
      <c r="O53" s="72"/>
      <c r="P53" s="76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D53" s="94"/>
      <c r="CE53" s="94"/>
      <c r="CF53" s="69"/>
      <c r="CG53" s="69"/>
      <c r="CH53" s="69"/>
      <c r="CI53" s="69"/>
      <c r="CJ53" s="69"/>
      <c r="CK53" s="69"/>
      <c r="CL53" s="69"/>
      <c r="CM53" s="69"/>
      <c r="CN53" s="62"/>
      <c r="CO53" s="69"/>
      <c r="CP53" s="62"/>
      <c r="CQ53" s="69"/>
      <c r="CR53" s="69"/>
      <c r="CS53" s="62"/>
    </row>
    <row r="54" spans="1:97">
      <c r="A54" s="94" t="s">
        <v>333</v>
      </c>
      <c r="B54" s="76">
        <v>309.57206117542199</v>
      </c>
      <c r="C54" s="76"/>
      <c r="D54" s="76">
        <v>33.245427196641103</v>
      </c>
      <c r="E54" s="76">
        <v>6.6827046615958556</v>
      </c>
      <c r="F54" s="76">
        <v>5.5090607657148558</v>
      </c>
      <c r="G54" s="76">
        <v>4.7397747860805994</v>
      </c>
      <c r="H54" s="76">
        <v>16.411209949762508</v>
      </c>
      <c r="I54" s="72">
        <v>0.58180395980166999</v>
      </c>
      <c r="J54" s="72">
        <v>0.33683393112812005</v>
      </c>
      <c r="K54" s="72">
        <v>1.7015134949425297</v>
      </c>
      <c r="L54" s="72">
        <v>0.23822940185711799</v>
      </c>
      <c r="M54" s="74">
        <v>0.32482634975257108</v>
      </c>
      <c r="N54" s="74">
        <v>0.24973496477606202</v>
      </c>
      <c r="O54" s="72">
        <v>0.40756383581321587</v>
      </c>
      <c r="P54" s="76"/>
      <c r="Q54" s="94" t="s">
        <v>333</v>
      </c>
      <c r="R54" s="94">
        <v>0</v>
      </c>
      <c r="S54" s="94">
        <v>6.017259889282664E-2</v>
      </c>
      <c r="T54" s="94">
        <v>0.32339147822148229</v>
      </c>
      <c r="U54" s="94">
        <v>0.70119234280084952</v>
      </c>
      <c r="V54" s="94">
        <v>0.70119234280084952</v>
      </c>
      <c r="W54" s="94">
        <v>0.95783776070255722</v>
      </c>
      <c r="X54" s="94">
        <v>0</v>
      </c>
      <c r="Y54" s="94">
        <v>0.27709180802166944</v>
      </c>
      <c r="Z54" s="94">
        <v>0.24863207985274927</v>
      </c>
      <c r="AA54" s="94">
        <v>3.7317506105149444E-3</v>
      </c>
      <c r="AB54" s="94">
        <v>308.20516289532998</v>
      </c>
      <c r="AC54" s="94">
        <v>2.5288384811159945</v>
      </c>
      <c r="AD54" s="94">
        <v>8.6011633312748026E-2</v>
      </c>
      <c r="AE54" s="94">
        <v>0.64689641986892532</v>
      </c>
      <c r="AF54" s="94">
        <v>0</v>
      </c>
      <c r="AG54" s="94">
        <v>0</v>
      </c>
      <c r="AH54" s="94">
        <v>2.0099313953122877</v>
      </c>
      <c r="AI54" s="94">
        <v>2.0099313953122877</v>
      </c>
      <c r="AJ54" s="94">
        <v>0.26479030833071521</v>
      </c>
      <c r="AK54" s="94">
        <v>0.7052674461077505</v>
      </c>
      <c r="AL54" s="94">
        <v>1.5231894820791778E-4</v>
      </c>
      <c r="AM54" s="94">
        <v>1.6863604317189251</v>
      </c>
      <c r="AN54" s="94">
        <v>3.8932359287245774E-4</v>
      </c>
      <c r="AO54" s="94">
        <v>0.29435993670987304</v>
      </c>
      <c r="AP54" s="94">
        <v>8.8294026195542538E-2</v>
      </c>
      <c r="AQ54" s="94">
        <v>16.484939820984692</v>
      </c>
      <c r="AR54" s="94">
        <v>29.788762898218121</v>
      </c>
      <c r="AS54" s="94">
        <v>3.0450710791161724</v>
      </c>
      <c r="AT54" s="94">
        <v>33.098624285665011</v>
      </c>
      <c r="AU54" s="94">
        <v>4.2421334143531893E-7</v>
      </c>
      <c r="AV54" s="94">
        <v>1.0299177332941458</v>
      </c>
      <c r="AW54" s="94">
        <v>0</v>
      </c>
      <c r="AX54" s="94">
        <v>4.3694521881211603</v>
      </c>
      <c r="AY54" s="94">
        <v>2.3439209134851233E-3</v>
      </c>
      <c r="AZ54" s="94">
        <v>1.4146001091287887E-6</v>
      </c>
      <c r="BA54" s="94">
        <v>1.8888102070691193</v>
      </c>
      <c r="BB54" s="94">
        <v>2.6234023448359501E-3</v>
      </c>
      <c r="BC54" s="94">
        <v>0</v>
      </c>
      <c r="BD54" s="94">
        <v>5.3374344053307744E-2</v>
      </c>
      <c r="BE54" s="94">
        <v>6.6536030238638091</v>
      </c>
      <c r="BF54" s="94">
        <v>5.4851411455258745</v>
      </c>
      <c r="BG54" s="94">
        <v>1.1684618783379355</v>
      </c>
      <c r="BH54" s="94">
        <v>0</v>
      </c>
      <c r="BI54" s="94">
        <v>0</v>
      </c>
      <c r="BJ54" s="94">
        <v>1.7452954418338049</v>
      </c>
      <c r="BK54" s="94">
        <v>0</v>
      </c>
      <c r="BL54" s="94">
        <v>0.2598461066375658</v>
      </c>
      <c r="BM54" s="94">
        <v>0.11747627363768134</v>
      </c>
      <c r="BN54" s="94">
        <v>1.75474462210023E-5</v>
      </c>
      <c r="BO54" s="94">
        <v>1.0399311250737171</v>
      </c>
      <c r="BP54" s="94">
        <v>1.2721233717345503E-2</v>
      </c>
      <c r="BQ54" s="94">
        <v>1.6584235850460499E-5</v>
      </c>
      <c r="BR54" s="94">
        <v>0.37540475007854007</v>
      </c>
      <c r="BS54" s="94">
        <v>2.7601635829516628E-8</v>
      </c>
      <c r="BT54" s="94">
        <v>4.7188587869155656</v>
      </c>
      <c r="BU54" s="94">
        <v>1.8070953811610935</v>
      </c>
      <c r="BV54" s="94">
        <v>0</v>
      </c>
      <c r="BW54" s="94">
        <v>0</v>
      </c>
      <c r="BX54" s="94">
        <v>0.26019039466742966</v>
      </c>
      <c r="BY54" s="94">
        <v>0</v>
      </c>
      <c r="BZ54" s="94">
        <v>6.659315894220473E-2</v>
      </c>
      <c r="CA54" s="94">
        <v>16.338760103837693</v>
      </c>
      <c r="CB54" s="94">
        <v>0.28137632609503188</v>
      </c>
      <c r="CD54" s="94"/>
      <c r="CE54" s="29">
        <f>AJ54/AT54</f>
        <v>8.0000397009067133E-3</v>
      </c>
      <c r="CF54" s="69">
        <f>+(AB54-B54)/B54</f>
        <v>-4.4154445814716141E-3</v>
      </c>
      <c r="CG54" s="69"/>
      <c r="CH54" s="69">
        <f>+(AT54-D54)/D54</f>
        <v>-4.4157324286368017E-3</v>
      </c>
      <c r="CI54" s="69">
        <f t="shared" ref="CI54:CJ58" si="24">+(BE54-E54)/E54</f>
        <v>-4.3547693943872369E-3</v>
      </c>
      <c r="CJ54" s="69">
        <f t="shared" si="24"/>
        <v>-4.3418690056647967E-3</v>
      </c>
      <c r="CK54" s="69">
        <f>+(BT54-G54)/G54</f>
        <v>-4.4128677224197048E-3</v>
      </c>
      <c r="CL54" s="69">
        <f>+(CA54-H54)/H54</f>
        <v>-4.4146559666591641E-3</v>
      </c>
      <c r="CM54" s="69"/>
      <c r="CN54" s="62">
        <f>+(AI54-K54)/K54</f>
        <v>0.18126091934414845</v>
      </c>
      <c r="CO54" s="69"/>
      <c r="CP54" s="62">
        <f>+(AO54-L54)/L54</f>
        <v>0.23561547993316231</v>
      </c>
      <c r="CQ54" s="69">
        <f>+(T54-M54)/M54</f>
        <v>-4.4173495536361761E-3</v>
      </c>
      <c r="CR54" s="69">
        <f>+(Z54-N54)/N54</f>
        <v>-4.4162215102787781E-3</v>
      </c>
      <c r="CS54" s="62">
        <f>+(AP54-O54)/O54</f>
        <v>-0.78336148000136308</v>
      </c>
    </row>
    <row r="55" spans="1:97">
      <c r="A55" s="94" t="s">
        <v>334</v>
      </c>
      <c r="B55" s="76">
        <v>10296.633801017126</v>
      </c>
      <c r="C55" s="76"/>
      <c r="D55" s="76">
        <v>3106.2249827165724</v>
      </c>
      <c r="E55" s="76">
        <v>275.75270292612134</v>
      </c>
      <c r="F55" s="76">
        <v>251.96933135164957</v>
      </c>
      <c r="G55" s="76">
        <v>384.52682725207779</v>
      </c>
      <c r="H55" s="76">
        <v>1504.3511583326215</v>
      </c>
      <c r="I55" s="72">
        <v>61.543109760607642</v>
      </c>
      <c r="J55" s="72">
        <v>26.024822821477578</v>
      </c>
      <c r="K55" s="72">
        <v>177.7463566328102</v>
      </c>
      <c r="L55" s="72">
        <v>25.823287947330652</v>
      </c>
      <c r="M55" s="74">
        <v>35.057501889319624</v>
      </c>
      <c r="N55" s="74">
        <v>24.555904979104845</v>
      </c>
      <c r="O55" s="72">
        <v>13.6093959753421</v>
      </c>
      <c r="P55" s="76"/>
      <c r="Q55" s="94" t="s">
        <v>334</v>
      </c>
      <c r="R55" s="94">
        <v>0</v>
      </c>
      <c r="S55" s="94">
        <v>0.38404996034877165</v>
      </c>
      <c r="T55" s="94">
        <v>2.4163433337225269</v>
      </c>
      <c r="U55" s="94">
        <v>4.5307975637050841</v>
      </c>
      <c r="V55" s="94">
        <v>4.5307975637050841</v>
      </c>
      <c r="W55" s="94">
        <v>6.1558026494651097</v>
      </c>
      <c r="X55" s="94">
        <v>0</v>
      </c>
      <c r="Y55" s="94">
        <v>1.7800774573619476</v>
      </c>
      <c r="Z55" s="94">
        <v>1.6936417020399592</v>
      </c>
      <c r="AA55" s="94">
        <v>3.4894308243578753E-2</v>
      </c>
      <c r="AB55" s="94">
        <v>864.59185259897436</v>
      </c>
      <c r="AC55" s="94">
        <v>16.171285337422919</v>
      </c>
      <c r="AD55" s="94">
        <v>0.55208701891301126</v>
      </c>
      <c r="AE55" s="94">
        <v>4.1469307630146037</v>
      </c>
      <c r="AF55" s="94">
        <v>0</v>
      </c>
      <c r="AG55" s="94">
        <v>0</v>
      </c>
      <c r="AH55" s="94">
        <v>12.857895016434354</v>
      </c>
      <c r="AI55" s="94">
        <v>12.857895016434354</v>
      </c>
      <c r="AJ55" s="94">
        <v>1.2784154940833459</v>
      </c>
      <c r="AK55" s="94">
        <v>4.5257705142975242</v>
      </c>
      <c r="AL55" s="94">
        <v>1.424299904156005E-3</v>
      </c>
      <c r="AM55" s="94">
        <v>10.795370045244429</v>
      </c>
      <c r="AN55" s="94">
        <v>7.2613914939069811E-3</v>
      </c>
      <c r="AO55" s="94">
        <v>1.8787407174913615</v>
      </c>
      <c r="AP55" s="94">
        <v>0.56435472363696493</v>
      </c>
      <c r="AQ55" s="94">
        <v>106.00355506318992</v>
      </c>
      <c r="AR55" s="94">
        <v>143.82177437016699</v>
      </c>
      <c r="AS55" s="94">
        <v>14.701783293154103</v>
      </c>
      <c r="AT55" s="94">
        <v>159.80197315740449</v>
      </c>
      <c r="AU55" s="94">
        <v>7.9122603621312059E-6</v>
      </c>
      <c r="AV55" s="94">
        <v>6.597832350672685</v>
      </c>
      <c r="AW55" s="94">
        <v>0</v>
      </c>
      <c r="AX55" s="94">
        <v>28.280619716926573</v>
      </c>
      <c r="AY55" s="94">
        <v>1.1541965530735181E-2</v>
      </c>
      <c r="AZ55" s="94">
        <v>3.4524515947684333E-5</v>
      </c>
      <c r="BA55" s="94">
        <v>9.3360899375540836</v>
      </c>
      <c r="BB55" s="94">
        <v>1.285495836020218E-2</v>
      </c>
      <c r="BC55" s="94">
        <v>0</v>
      </c>
      <c r="BD55" s="94">
        <v>0.26073557995337193</v>
      </c>
      <c r="BE55" s="94">
        <v>29.187630247701676</v>
      </c>
      <c r="BF55" s="94">
        <v>26.97435891495256</v>
      </c>
      <c r="BG55" s="94">
        <v>2.213271332749108</v>
      </c>
      <c r="BH55" s="94">
        <v>0</v>
      </c>
      <c r="BI55" s="94">
        <v>0</v>
      </c>
      <c r="BJ55" s="94">
        <v>8.5389065405622837</v>
      </c>
      <c r="BK55" s="94">
        <v>0</v>
      </c>
      <c r="BL55" s="94">
        <v>1.2806002799869924</v>
      </c>
      <c r="BM55" s="94">
        <v>0.57386423827554489</v>
      </c>
      <c r="BN55" s="94">
        <v>2.7097891830222073E-4</v>
      </c>
      <c r="BO55" s="94">
        <v>5.1250761531550912</v>
      </c>
      <c r="BP55" s="94">
        <v>8.1192619319940304E-2</v>
      </c>
      <c r="BQ55" s="94">
        <v>1.3512404238385776E-4</v>
      </c>
      <c r="BR55" s="94">
        <v>1.8342479604490822</v>
      </c>
      <c r="BS55" s="94">
        <v>6.7364853916235419E-7</v>
      </c>
      <c r="BT55" s="94">
        <v>25.17558766337628</v>
      </c>
      <c r="BU55" s="94">
        <v>11.612117272845115</v>
      </c>
      <c r="BV55" s="94">
        <v>0</v>
      </c>
      <c r="BW55" s="94">
        <v>0</v>
      </c>
      <c r="BX55" s="94">
        <v>1.6957959670622857</v>
      </c>
      <c r="BY55" s="94">
        <v>0</v>
      </c>
      <c r="BZ55" s="94">
        <v>0.4594274454604077</v>
      </c>
      <c r="CA55" s="94">
        <v>105.0674900929799</v>
      </c>
      <c r="CB55" s="94">
        <v>1.8360132162849914</v>
      </c>
      <c r="CD55" s="94"/>
      <c r="CE55" s="29">
        <f>AJ55/AT55</f>
        <v>7.9999981778955277E-3</v>
      </c>
      <c r="CF55" s="69">
        <f>+(AB55-B55)/B55</f>
        <v>-0.91603160126821559</v>
      </c>
      <c r="CG55" s="69"/>
      <c r="CH55" s="69">
        <f>+(AT55-D55)/D55</f>
        <v>-0.94855428243396311</v>
      </c>
      <c r="CI55" s="69">
        <f t="shared" si="24"/>
        <v>-0.89415287705984325</v>
      </c>
      <c r="CJ55" s="69">
        <f t="shared" si="24"/>
        <v>-0.8929458646008509</v>
      </c>
      <c r="CK55" s="69">
        <f>+(BT55-G55)/G55</f>
        <v>-0.93452839729470327</v>
      </c>
      <c r="CL55" s="69">
        <f>+(CA55-H55)/H55</f>
        <v>-0.93015760348838128</v>
      </c>
      <c r="CM55" s="69"/>
      <c r="CN55" s="62">
        <f>+(AI55-K55)/K55</f>
        <v>-0.92766155515076865</v>
      </c>
      <c r="CO55" s="69"/>
      <c r="CP55" s="62">
        <f>+(AO55-L55)/L55</f>
        <v>-0.92724626231472718</v>
      </c>
      <c r="CQ55" s="69">
        <f>+(T55-M55)/M55</f>
        <v>-0.93107485692074721</v>
      </c>
      <c r="CR55" s="69">
        <f>+(Z55-N55)/N55</f>
        <v>-0.93102914742987009</v>
      </c>
      <c r="CS55" s="62">
        <f>+(AP55-O55)/O55</f>
        <v>-0.95853197859335715</v>
      </c>
    </row>
    <row r="56" spans="1:97">
      <c r="A56" s="94" t="s">
        <v>335</v>
      </c>
      <c r="B56" s="76">
        <v>6490.7558568916447</v>
      </c>
      <c r="C56" s="76"/>
      <c r="D56" s="76">
        <v>2111.1471016573687</v>
      </c>
      <c r="E56" s="76">
        <v>126.62160883405659</v>
      </c>
      <c r="F56" s="76">
        <v>116.11524002625713</v>
      </c>
      <c r="G56" s="76">
        <v>301.87218799902939</v>
      </c>
      <c r="H56" s="76">
        <v>726.30310634575778</v>
      </c>
      <c r="I56" s="72">
        <v>27.628701338011386</v>
      </c>
      <c r="J56" s="72">
        <v>11.739485107869818</v>
      </c>
      <c r="K56" s="72">
        <v>79.778405729046554</v>
      </c>
      <c r="L56" s="72">
        <v>11.55277467529849</v>
      </c>
      <c r="M56" s="74">
        <v>15.682677943219185</v>
      </c>
      <c r="N56" s="74">
        <v>10.964354183444062</v>
      </c>
      <c r="O56" s="72">
        <v>6.0676900671546514</v>
      </c>
      <c r="P56" s="76"/>
      <c r="Q56" s="94" t="s">
        <v>335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4">
        <v>0</v>
      </c>
      <c r="BD56" s="94">
        <v>0</v>
      </c>
      <c r="BE56" s="94">
        <v>0</v>
      </c>
      <c r="BF56" s="94">
        <v>0</v>
      </c>
      <c r="BG56" s="94">
        <v>0</v>
      </c>
      <c r="BH56" s="94">
        <v>0</v>
      </c>
      <c r="BI56" s="94">
        <v>0</v>
      </c>
      <c r="BJ56" s="94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4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4">
        <v>0</v>
      </c>
      <c r="BY56" s="94">
        <v>0</v>
      </c>
      <c r="BZ56" s="94">
        <v>0</v>
      </c>
      <c r="CA56" s="94">
        <v>0</v>
      </c>
      <c r="CB56" s="94">
        <v>0</v>
      </c>
      <c r="CD56" s="94"/>
      <c r="CE56" s="29" t="e">
        <f>AJ56/AT56</f>
        <v>#DIV/0!</v>
      </c>
      <c r="CF56" s="69">
        <f>+(AB56-B56)/B56</f>
        <v>-1</v>
      </c>
      <c r="CG56" s="69"/>
      <c r="CH56" s="69">
        <f>+(AT56-D56)/D56</f>
        <v>-1</v>
      </c>
      <c r="CI56" s="69">
        <f t="shared" si="24"/>
        <v>-1</v>
      </c>
      <c r="CJ56" s="69">
        <f t="shared" si="24"/>
        <v>-1</v>
      </c>
      <c r="CK56" s="69">
        <f>+(BT56-G56)/G56</f>
        <v>-1</v>
      </c>
      <c r="CL56" s="69">
        <f>+(CA56-H56)/H56</f>
        <v>-1</v>
      </c>
      <c r="CM56" s="69"/>
      <c r="CN56" s="62">
        <f>+(AI56-K56)/K56</f>
        <v>-1</v>
      </c>
      <c r="CO56" s="69"/>
      <c r="CP56" s="62">
        <f>+(AO56-L56)/L56</f>
        <v>-1</v>
      </c>
      <c r="CQ56" s="69">
        <f>+(T56-M56)/M56</f>
        <v>-1</v>
      </c>
      <c r="CR56" s="69">
        <f>+(Z56-N56)/N56</f>
        <v>-1</v>
      </c>
      <c r="CS56" s="62">
        <f>+(AP56-O56)/O56</f>
        <v>-1</v>
      </c>
    </row>
    <row r="57" spans="1:97">
      <c r="A57" s="94" t="s">
        <v>336</v>
      </c>
      <c r="B57" s="76">
        <v>2914.6295804810352</v>
      </c>
      <c r="C57" s="76"/>
      <c r="D57" s="76">
        <v>482.84209140047727</v>
      </c>
      <c r="E57" s="76">
        <v>39.342128616479933</v>
      </c>
      <c r="F57" s="76">
        <v>36.123896374421633</v>
      </c>
      <c r="G57" s="76">
        <v>70.832773191415043</v>
      </c>
      <c r="H57" s="76">
        <v>275.73328997492195</v>
      </c>
      <c r="I57" s="72">
        <v>11.419756592942736</v>
      </c>
      <c r="J57" s="72">
        <v>4.7868231349228632</v>
      </c>
      <c r="K57" s="72">
        <v>32.964503934974736</v>
      </c>
      <c r="L57" s="72">
        <v>4.7927458827068525</v>
      </c>
      <c r="M57" s="74">
        <v>6.5056603786399334</v>
      </c>
      <c r="N57" s="74">
        <v>4.5379205982480846</v>
      </c>
      <c r="O57" s="72">
        <v>2.2286364166985968</v>
      </c>
      <c r="P57" s="76"/>
      <c r="Q57" s="94" t="s">
        <v>336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4">
        <v>0</v>
      </c>
      <c r="BD57" s="94">
        <v>0</v>
      </c>
      <c r="BE57" s="94">
        <v>0</v>
      </c>
      <c r="BF57" s="94">
        <v>0</v>
      </c>
      <c r="BG57" s="94">
        <v>0</v>
      </c>
      <c r="BH57" s="94">
        <v>0</v>
      </c>
      <c r="BI57" s="94">
        <v>0</v>
      </c>
      <c r="BJ57" s="94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4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4">
        <v>0</v>
      </c>
      <c r="BY57" s="94">
        <v>0</v>
      </c>
      <c r="BZ57" s="94">
        <v>0</v>
      </c>
      <c r="CA57" s="94">
        <v>0</v>
      </c>
      <c r="CB57" s="94">
        <v>0</v>
      </c>
      <c r="CD57" s="94"/>
      <c r="CE57" s="29" t="e">
        <f>AJ57/AT57</f>
        <v>#DIV/0!</v>
      </c>
      <c r="CF57" s="69">
        <f>+(AB57-B57)/B57</f>
        <v>-1</v>
      </c>
      <c r="CG57" s="69"/>
      <c r="CH57" s="69">
        <f>+(AT57-D57)/D57</f>
        <v>-1</v>
      </c>
      <c r="CI57" s="69">
        <f t="shared" si="24"/>
        <v>-1</v>
      </c>
      <c r="CJ57" s="69">
        <f t="shared" si="24"/>
        <v>-1</v>
      </c>
      <c r="CK57" s="69">
        <f>+(BT57-G57)/G57</f>
        <v>-1</v>
      </c>
      <c r="CL57" s="69">
        <f>+(CA57-H57)/H57</f>
        <v>-1</v>
      </c>
      <c r="CM57" s="69"/>
      <c r="CN57" s="62">
        <f>+(AI57-K57)/K57</f>
        <v>-1</v>
      </c>
      <c r="CO57" s="69"/>
      <c r="CP57" s="62">
        <f>+(AO57-L57)/L57</f>
        <v>-1</v>
      </c>
      <c r="CQ57" s="69">
        <f>+(T57-M57)/M57</f>
        <v>-1</v>
      </c>
      <c r="CR57" s="69">
        <f>+(Z57-N57)/N57</f>
        <v>-1</v>
      </c>
      <c r="CS57" s="62">
        <f>+(AP57-O57)/O57</f>
        <v>-1</v>
      </c>
    </row>
    <row r="58" spans="1:97">
      <c r="A58" s="94" t="s">
        <v>337</v>
      </c>
      <c r="B58" s="76">
        <v>535.29666159859494</v>
      </c>
      <c r="C58" s="76"/>
      <c r="D58" s="76">
        <v>67.411536318305593</v>
      </c>
      <c r="E58" s="76">
        <v>7.7353807078621442</v>
      </c>
      <c r="F58" s="76">
        <v>7.2712770981791408</v>
      </c>
      <c r="G58" s="76">
        <v>10.302687658946008</v>
      </c>
      <c r="H58" s="76">
        <v>48.518787801600986</v>
      </c>
      <c r="I58" s="72">
        <v>2.0656709116828589</v>
      </c>
      <c r="J58" s="72">
        <v>0.8504232930234662</v>
      </c>
      <c r="K58" s="72">
        <v>5.9603110657521068</v>
      </c>
      <c r="L58" s="72">
        <v>0.86849814764188493</v>
      </c>
      <c r="M58" s="74">
        <v>1.1786894097375058</v>
      </c>
      <c r="N58" s="74">
        <v>0.81978633609557872</v>
      </c>
      <c r="O58" s="72">
        <v>0.36006691428275228</v>
      </c>
      <c r="P58" s="76"/>
      <c r="Q58" s="94" t="s">
        <v>337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4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X58" s="94">
        <v>0</v>
      </c>
      <c r="BY58" s="94">
        <v>0</v>
      </c>
      <c r="BZ58" s="94">
        <v>0</v>
      </c>
      <c r="CA58" s="94">
        <v>0</v>
      </c>
      <c r="CB58" s="94">
        <v>0</v>
      </c>
      <c r="CD58" s="94"/>
      <c r="CE58" s="29" t="e">
        <f>AJ58/AT58</f>
        <v>#DIV/0!</v>
      </c>
      <c r="CF58" s="69">
        <f>+(AB58-B58)/B58</f>
        <v>-1</v>
      </c>
      <c r="CG58" s="69"/>
      <c r="CH58" s="69">
        <f>+(AT58-D58)/D58</f>
        <v>-1</v>
      </c>
      <c r="CI58" s="69">
        <f t="shared" si="24"/>
        <v>-1</v>
      </c>
      <c r="CJ58" s="69">
        <f t="shared" si="24"/>
        <v>-1</v>
      </c>
      <c r="CK58" s="69">
        <f>+(BT58-G58)/G58</f>
        <v>-1</v>
      </c>
      <c r="CL58" s="69">
        <f>+(CA58-H58)/H58</f>
        <v>-1</v>
      </c>
      <c r="CM58" s="69"/>
      <c r="CN58" s="62">
        <f>+(AI58-K58)/K58</f>
        <v>-1</v>
      </c>
      <c r="CO58" s="69"/>
      <c r="CP58" s="62">
        <f>+(AO58-L58)/L58</f>
        <v>-1</v>
      </c>
      <c r="CQ58" s="69">
        <f>+(T58-M58)/M58</f>
        <v>-1</v>
      </c>
      <c r="CR58" s="69">
        <f>+(Z58-N58)/N58</f>
        <v>-1</v>
      </c>
      <c r="CS58" s="62">
        <f>+(AP58-O58)/O58</f>
        <v>-1</v>
      </c>
    </row>
    <row r="59" spans="1:97">
      <c r="A59" s="94" t="s">
        <v>338</v>
      </c>
      <c r="B59" s="94"/>
      <c r="C59" s="94"/>
      <c r="D59" s="94"/>
      <c r="E59" s="94"/>
      <c r="F59" s="94"/>
      <c r="G59" s="94"/>
      <c r="H59" s="94"/>
      <c r="P59" s="76"/>
      <c r="Q59" s="94"/>
      <c r="R59" s="94"/>
      <c r="S59" s="94"/>
      <c r="T59" s="94"/>
      <c r="CD59" s="94"/>
      <c r="CE59" s="94"/>
      <c r="CF59" s="69"/>
      <c r="CG59" s="69"/>
      <c r="CH59" s="69"/>
      <c r="CI59" s="69"/>
      <c r="CJ59" s="69"/>
      <c r="CK59" s="69"/>
      <c r="CL59" s="69"/>
      <c r="CM59" s="69"/>
      <c r="CN59" s="62"/>
      <c r="CO59" s="69"/>
      <c r="CP59" s="62"/>
      <c r="CQ59" s="69"/>
      <c r="CR59" s="69"/>
      <c r="CS59" s="62"/>
    </row>
    <row r="60" spans="1:97">
      <c r="A60" s="94"/>
      <c r="B60" s="94"/>
      <c r="C60" s="94"/>
      <c r="D60" s="94"/>
      <c r="E60" s="94"/>
      <c r="F60" s="94"/>
      <c r="G60" s="94"/>
      <c r="H60" s="94"/>
      <c r="P60" s="76"/>
      <c r="Q60" s="94"/>
      <c r="R60" s="94"/>
      <c r="S60" s="94"/>
      <c r="T60" s="94"/>
      <c r="CD60" s="94"/>
      <c r="CE60" s="94"/>
      <c r="CF60" s="69"/>
      <c r="CG60" s="69"/>
      <c r="CH60" s="69"/>
      <c r="CI60" s="69"/>
      <c r="CJ60" s="69"/>
      <c r="CK60" s="69"/>
      <c r="CL60" s="69"/>
      <c r="CM60" s="69"/>
      <c r="CN60" s="62"/>
      <c r="CO60" s="69"/>
      <c r="CP60" s="62"/>
      <c r="CQ60" s="69"/>
      <c r="CR60" s="69"/>
      <c r="CS60" s="62"/>
    </row>
    <row r="61" spans="1:97">
      <c r="A61" s="2" t="s">
        <v>339</v>
      </c>
      <c r="B61" s="1">
        <f>SUM(B3:B58)</f>
        <v>509276.61099954409</v>
      </c>
      <c r="C61" s="1">
        <f t="shared" ref="C61:O61" si="25">SUM(C3:C58)</f>
        <v>0</v>
      </c>
      <c r="D61" s="1">
        <f t="shared" si="25"/>
        <v>137546.17667273397</v>
      </c>
      <c r="E61" s="1">
        <f t="shared" si="25"/>
        <v>10262.904687099903</v>
      </c>
      <c r="F61" s="1">
        <f t="shared" si="25"/>
        <v>8987.0019192486034</v>
      </c>
      <c r="G61" s="1">
        <f t="shared" si="25"/>
        <v>17259.474882619346</v>
      </c>
      <c r="H61" s="1">
        <f t="shared" si="25"/>
        <v>57493.687841983337</v>
      </c>
      <c r="I61" s="43">
        <f t="shared" si="25"/>
        <v>2215.9736758873387</v>
      </c>
      <c r="J61" s="43">
        <f t="shared" si="25"/>
        <v>989.95334648059429</v>
      </c>
      <c r="K61" s="43">
        <f t="shared" si="25"/>
        <v>6411.2775225612304</v>
      </c>
      <c r="L61" s="43">
        <f t="shared" si="25"/>
        <v>925.63927981409915</v>
      </c>
      <c r="M61" s="1">
        <f t="shared" si="25"/>
        <v>1257.5035255471664</v>
      </c>
      <c r="N61" s="1">
        <f t="shared" si="25"/>
        <v>892.55531075487852</v>
      </c>
      <c r="O61" s="43">
        <f t="shared" si="25"/>
        <v>624.83637855059294</v>
      </c>
      <c r="P61" s="94"/>
      <c r="Q61" s="94"/>
      <c r="R61" s="94"/>
      <c r="S61" s="1">
        <f>SUM(S3:S58)</f>
        <v>200.49205667932318</v>
      </c>
      <c r="T61" s="1">
        <f t="shared" ref="T61:AC61" si="26">SUM(T3:T58)</f>
        <v>1196.2051146906451</v>
      </c>
      <c r="U61" s="1">
        <f t="shared" si="26"/>
        <v>2360.5720867263935</v>
      </c>
      <c r="V61" s="1">
        <f t="shared" si="26"/>
        <v>2360.5720867263935</v>
      </c>
      <c r="W61" s="1">
        <f t="shared" si="26"/>
        <v>3210.0114674578954</v>
      </c>
      <c r="X61" s="1"/>
      <c r="Y61" s="1">
        <f t="shared" si="26"/>
        <v>928.63049952112772</v>
      </c>
      <c r="Z61" s="1">
        <f t="shared" si="26"/>
        <v>849.61460740218172</v>
      </c>
      <c r="AA61" s="1">
        <f t="shared" si="26"/>
        <v>17.734788732446322</v>
      </c>
      <c r="AB61" s="1">
        <f t="shared" si="26"/>
        <v>487745.87594946119</v>
      </c>
      <c r="AC61" s="1">
        <f t="shared" si="26"/>
        <v>8440.3456871385388</v>
      </c>
      <c r="AD61" s="1">
        <f>SUM(AD3:AD58)</f>
        <v>288.0794339409008</v>
      </c>
      <c r="AE61" s="1">
        <f>SUM(AE3:AE58)</f>
        <v>2163.8482297731443</v>
      </c>
      <c r="AF61" s="1">
        <f>SUM(AF3:AF58)</f>
        <v>0</v>
      </c>
      <c r="AG61" s="1">
        <f t="shared" ref="AG61:BF61" si="27">SUM(AG3:AG58)</f>
        <v>0</v>
      </c>
      <c r="AH61" s="1">
        <f t="shared" si="27"/>
        <v>6709.902632878544</v>
      </c>
      <c r="AI61" s="1">
        <f t="shared" si="27"/>
        <v>6709.902632878544</v>
      </c>
      <c r="AJ61" s="1">
        <f t="shared" si="27"/>
        <v>1050.8529998736497</v>
      </c>
      <c r="AK61" s="1">
        <f t="shared" si="27"/>
        <v>2361.5119093937492</v>
      </c>
      <c r="AL61" s="1">
        <f t="shared" si="27"/>
        <v>0.72388205555961904</v>
      </c>
      <c r="AM61" s="1">
        <f t="shared" si="27"/>
        <v>5632.9934547561552</v>
      </c>
      <c r="AN61" s="1">
        <f t="shared" si="27"/>
        <v>3.3846907508650395</v>
      </c>
      <c r="AO61" s="1">
        <f t="shared" si="27"/>
        <v>980.79024326761123</v>
      </c>
      <c r="AP61" s="1">
        <f t="shared" si="27"/>
        <v>294.54964751070776</v>
      </c>
      <c r="AQ61" s="1">
        <f t="shared" si="27"/>
        <v>55290.072852063291</v>
      </c>
      <c r="AR61" s="1">
        <f t="shared" si="27"/>
        <v>118220.99690100415</v>
      </c>
      <c r="AS61" s="1">
        <f t="shared" si="27"/>
        <v>12084.822109651663</v>
      </c>
      <c r="AT61" s="1">
        <f t="shared" si="27"/>
        <v>131356.67201052952</v>
      </c>
      <c r="AU61" s="1">
        <f t="shared" si="27"/>
        <v>3.6880774050252357E-3</v>
      </c>
      <c r="AV61" s="1">
        <f t="shared" si="27"/>
        <v>3442.7986754899862</v>
      </c>
      <c r="AW61" s="1">
        <f t="shared" si="27"/>
        <v>0</v>
      </c>
      <c r="AX61" s="1">
        <f t="shared" si="27"/>
        <v>14743.033835801969</v>
      </c>
      <c r="AY61" s="1">
        <f t="shared" si="27"/>
        <v>3.665827759925131</v>
      </c>
      <c r="AZ61" s="1">
        <f t="shared" si="27"/>
        <v>1.5520914001786618E-2</v>
      </c>
      <c r="BA61" s="1">
        <f t="shared" si="27"/>
        <v>2969.4657069241116</v>
      </c>
      <c r="BB61" s="1">
        <f t="shared" si="27"/>
        <v>4.0692851822884517</v>
      </c>
      <c r="BC61" s="1">
        <f t="shared" si="27"/>
        <v>0</v>
      </c>
      <c r="BD61" s="1">
        <f t="shared" si="27"/>
        <v>82.376201852373555</v>
      </c>
      <c r="BE61" s="1">
        <f t="shared" si="27"/>
        <v>9799.9737876283125</v>
      </c>
      <c r="BF61" s="1">
        <f t="shared" si="27"/>
        <v>8565.2932220987623</v>
      </c>
      <c r="BG61" s="1">
        <f t="shared" ref="BG61:CB61" si="28">SUM(BG3:BG58)</f>
        <v>1234.680565529545</v>
      </c>
      <c r="BH61" s="1">
        <f t="shared" si="28"/>
        <v>0</v>
      </c>
      <c r="BI61" s="1">
        <f t="shared" si="28"/>
        <v>0</v>
      </c>
      <c r="BJ61" s="1">
        <f t="shared" si="28"/>
        <v>2703.6403148510835</v>
      </c>
      <c r="BK61" s="1">
        <f t="shared" si="28"/>
        <v>0</v>
      </c>
      <c r="BL61" s="1">
        <f t="shared" si="28"/>
        <v>408.02820054610464</v>
      </c>
      <c r="BM61" s="1">
        <f t="shared" si="28"/>
        <v>181.30346825413119</v>
      </c>
      <c r="BN61" s="1">
        <f t="shared" si="28"/>
        <v>0.12574848097037095</v>
      </c>
      <c r="BO61" s="1">
        <f t="shared" si="28"/>
        <v>1632.9559589620201</v>
      </c>
      <c r="BP61" s="1">
        <f t="shared" si="28"/>
        <v>42.386351022317591</v>
      </c>
      <c r="BQ61" s="1">
        <f t="shared" si="28"/>
        <v>6.7476705801686979E-2</v>
      </c>
      <c r="BR61" s="1">
        <f t="shared" si="28"/>
        <v>579.57920881917141</v>
      </c>
      <c r="BS61" s="1">
        <f t="shared" si="28"/>
        <v>3.0284678199713762E-4</v>
      </c>
      <c r="BT61" s="1">
        <f t="shared" si="28"/>
        <v>16444.323240688907</v>
      </c>
      <c r="BU61" s="1">
        <f t="shared" si="28"/>
        <v>6056.5262822151935</v>
      </c>
      <c r="BV61" s="1">
        <f t="shared" si="28"/>
        <v>0</v>
      </c>
      <c r="BW61" s="1">
        <f t="shared" si="28"/>
        <v>0</v>
      </c>
      <c r="BX61" s="1">
        <f t="shared" si="28"/>
        <v>883.13825566129731</v>
      </c>
      <c r="BY61" s="1">
        <f t="shared" si="28"/>
        <v>0</v>
      </c>
      <c r="BZ61" s="1">
        <f t="shared" si="28"/>
        <v>237.40901555313008</v>
      </c>
      <c r="CA61" s="1">
        <f t="shared" si="28"/>
        <v>54801.52425904564</v>
      </c>
      <c r="CB61" s="1">
        <f t="shared" si="28"/>
        <v>956.30975049761889</v>
      </c>
      <c r="CC61" s="1"/>
      <c r="CD61" s="94"/>
      <c r="CE61" s="94"/>
      <c r="CF61" s="69">
        <f>+(AB61-B61)/B61</f>
        <v>-4.2277093793538029E-2</v>
      </c>
      <c r="CG61" s="69"/>
      <c r="CH61" s="69">
        <f>+(AT61-D61)/D61</f>
        <v>-4.4999467174803728E-2</v>
      </c>
      <c r="CI61" s="69">
        <f t="shared" ref="CI61:CJ63" si="29">+(BE61-E61)/E61</f>
        <v>-4.5107200503720697E-2</v>
      </c>
      <c r="CJ61" s="69">
        <f t="shared" si="29"/>
        <v>-4.6924291431007042E-2</v>
      </c>
      <c r="CK61" s="69">
        <f>+(BT61-G61)/G61</f>
        <v>-4.7229226119232269E-2</v>
      </c>
      <c r="CL61" s="69">
        <f>+(CA61-H61)/H61</f>
        <v>-4.6825376558499554E-2</v>
      </c>
      <c r="CM61" s="69"/>
      <c r="CN61" s="62">
        <f>+(AI61-K61)/K61</f>
        <v>4.6578097620396927E-2</v>
      </c>
      <c r="CO61" s="69"/>
      <c r="CP61" s="62">
        <f>+(AO61-L61)/L61</f>
        <v>5.9581485635082733E-2</v>
      </c>
      <c r="CQ61" s="69">
        <f>+(T61-M61)/M61</f>
        <v>-4.8746114512759758E-2</v>
      </c>
      <c r="CR61" s="69">
        <f>+(Z61-N61)/N61</f>
        <v>-4.8109851384313326E-2</v>
      </c>
      <c r="CS61" s="62">
        <f>+(AP61-O61)/O61</f>
        <v>-0.52859715339564195</v>
      </c>
    </row>
    <row r="62" spans="1:97">
      <c r="A62" s="94" t="s">
        <v>217</v>
      </c>
      <c r="B62" s="76">
        <f>SUM(B2:B54)</f>
        <v>489039.29509955569</v>
      </c>
      <c r="C62" s="76">
        <f t="shared" ref="C62:O62" si="30">SUM(C2:C54)</f>
        <v>0</v>
      </c>
      <c r="D62" s="76">
        <f t="shared" si="30"/>
        <v>131778.55096064124</v>
      </c>
      <c r="E62" s="76">
        <f t="shared" si="30"/>
        <v>9813.4528660153828</v>
      </c>
      <c r="F62" s="76">
        <f t="shared" si="30"/>
        <v>8575.5221743980965</v>
      </c>
      <c r="G62" s="76">
        <f t="shared" si="30"/>
        <v>16491.940406517879</v>
      </c>
      <c r="H62" s="76">
        <f t="shared" si="30"/>
        <v>54938.781499528435</v>
      </c>
      <c r="I62" s="76">
        <f t="shared" si="30"/>
        <v>2113.3164372840943</v>
      </c>
      <c r="J62" s="76">
        <f t="shared" si="30"/>
        <v>946.55179212330063</v>
      </c>
      <c r="K62" s="76">
        <f t="shared" si="30"/>
        <v>6114.8279451986473</v>
      </c>
      <c r="L62" s="76">
        <f t="shared" si="30"/>
        <v>882.60197316112135</v>
      </c>
      <c r="M62" s="76">
        <f t="shared" si="30"/>
        <v>1199.0789959262502</v>
      </c>
      <c r="N62" s="76">
        <f t="shared" si="30"/>
        <v>851.67734465798594</v>
      </c>
      <c r="O62" s="72">
        <f t="shared" si="30"/>
        <v>602.57058917711493</v>
      </c>
      <c r="P62" s="94"/>
      <c r="Q62" s="94"/>
      <c r="R62" s="94"/>
      <c r="S62" s="76">
        <f>SUM(S2:S54)</f>
        <v>200.10800671897442</v>
      </c>
      <c r="T62" s="76">
        <f t="shared" ref="T62:AC62" si="31">SUM(T2:T54)</f>
        <v>1193.7887713569226</v>
      </c>
      <c r="U62" s="76">
        <f t="shared" si="31"/>
        <v>2356.0412891626884</v>
      </c>
      <c r="V62" s="76">
        <f t="shared" si="31"/>
        <v>2356.0412891626884</v>
      </c>
      <c r="W62" s="76">
        <f t="shared" si="31"/>
        <v>3203.8556648084304</v>
      </c>
      <c r="Y62" s="76">
        <f t="shared" si="31"/>
        <v>926.85042206376579</v>
      </c>
      <c r="Z62" s="76">
        <f t="shared" si="31"/>
        <v>847.92096570014178</v>
      </c>
      <c r="AA62" s="76">
        <f t="shared" si="31"/>
        <v>17.699894424202743</v>
      </c>
      <c r="AB62" s="76">
        <f t="shared" si="31"/>
        <v>486881.28409686219</v>
      </c>
      <c r="AC62" s="76">
        <f t="shared" si="31"/>
        <v>8424.1744018011159</v>
      </c>
      <c r="AD62" s="76">
        <f>SUM(AD2:AD54)</f>
        <v>287.52734692198777</v>
      </c>
      <c r="AE62" s="76">
        <f>SUM(AE2:AE54)</f>
        <v>2159.7012990101298</v>
      </c>
      <c r="AF62" s="76">
        <f>SUM(AF2:AF54)</f>
        <v>0</v>
      </c>
      <c r="AG62" s="76">
        <f t="shared" ref="AG62:BF62" si="32">SUM(AG2:AG54)</f>
        <v>0</v>
      </c>
      <c r="AH62" s="76">
        <f t="shared" si="32"/>
        <v>6697.0447378621093</v>
      </c>
      <c r="AI62" s="76">
        <f t="shared" si="32"/>
        <v>6697.0447378621093</v>
      </c>
      <c r="AJ62" s="76">
        <f t="shared" si="32"/>
        <v>1049.5745843795662</v>
      </c>
      <c r="AK62" s="76">
        <f t="shared" si="32"/>
        <v>2356.9861388794516</v>
      </c>
      <c r="AL62" s="76">
        <f t="shared" si="32"/>
        <v>0.722457755655463</v>
      </c>
      <c r="AM62" s="76">
        <f t="shared" si="32"/>
        <v>5622.1980847109107</v>
      </c>
      <c r="AN62" s="76">
        <f t="shared" si="32"/>
        <v>3.3774293593711326</v>
      </c>
      <c r="AO62" s="76">
        <f t="shared" si="32"/>
        <v>978.91150255011985</v>
      </c>
      <c r="AP62" s="76">
        <f t="shared" si="32"/>
        <v>293.98529278707082</v>
      </c>
      <c r="AQ62" s="76">
        <f t="shared" si="32"/>
        <v>55184.069297000104</v>
      </c>
      <c r="AR62" s="76">
        <f t="shared" si="32"/>
        <v>118077.17512663399</v>
      </c>
      <c r="AS62" s="76">
        <f t="shared" si="32"/>
        <v>12070.120326358508</v>
      </c>
      <c r="AT62" s="76">
        <f t="shared" si="32"/>
        <v>131196.87003737211</v>
      </c>
      <c r="AU62" s="76">
        <f t="shared" si="32"/>
        <v>3.6801651446631044E-3</v>
      </c>
      <c r="AV62" s="76">
        <f t="shared" si="32"/>
        <v>3436.2008431393133</v>
      </c>
      <c r="AW62" s="76">
        <f t="shared" si="32"/>
        <v>0</v>
      </c>
      <c r="AX62" s="76">
        <f t="shared" si="32"/>
        <v>14714.753216085042</v>
      </c>
      <c r="AY62" s="76">
        <f t="shared" si="32"/>
        <v>3.6542857943943958</v>
      </c>
      <c r="AZ62" s="76">
        <f t="shared" si="32"/>
        <v>1.5486389485838933E-2</v>
      </c>
      <c r="BA62" s="76">
        <f t="shared" si="32"/>
        <v>2960.1296169865577</v>
      </c>
      <c r="BB62" s="76">
        <f t="shared" si="32"/>
        <v>4.0564302239282499</v>
      </c>
      <c r="BC62" s="76">
        <f t="shared" si="32"/>
        <v>0</v>
      </c>
      <c r="BD62" s="76">
        <f t="shared" si="32"/>
        <v>82.115466272420178</v>
      </c>
      <c r="BE62" s="76">
        <f t="shared" si="32"/>
        <v>9770.7861573806113</v>
      </c>
      <c r="BF62" s="76">
        <f t="shared" si="32"/>
        <v>8538.3188631838093</v>
      </c>
      <c r="BG62" s="76">
        <f t="shared" ref="BG62:CB62" si="33">SUM(BG2:BG54)</f>
        <v>1232.4672941967958</v>
      </c>
      <c r="BH62" s="76">
        <f t="shared" si="33"/>
        <v>0</v>
      </c>
      <c r="BI62" s="76">
        <f t="shared" si="33"/>
        <v>0</v>
      </c>
      <c r="BJ62" s="76">
        <f t="shared" si="33"/>
        <v>2695.101408310521</v>
      </c>
      <c r="BK62" s="76">
        <f t="shared" si="33"/>
        <v>0</v>
      </c>
      <c r="BL62" s="76">
        <f t="shared" si="33"/>
        <v>406.74760026611767</v>
      </c>
      <c r="BM62" s="76">
        <f t="shared" si="33"/>
        <v>180.72960401585564</v>
      </c>
      <c r="BN62" s="76">
        <f t="shared" si="33"/>
        <v>0.12547750205206873</v>
      </c>
      <c r="BO62" s="76">
        <f t="shared" si="33"/>
        <v>1627.830882808865</v>
      </c>
      <c r="BP62" s="76">
        <f t="shared" si="33"/>
        <v>42.305158402997648</v>
      </c>
      <c r="BQ62" s="76">
        <f t="shared" si="33"/>
        <v>6.7341581759303118E-2</v>
      </c>
      <c r="BR62" s="76">
        <f t="shared" si="33"/>
        <v>577.74496085872238</v>
      </c>
      <c r="BS62" s="76">
        <f t="shared" si="33"/>
        <v>3.0217313345797528E-4</v>
      </c>
      <c r="BT62" s="76">
        <f t="shared" si="33"/>
        <v>16419.147653025531</v>
      </c>
      <c r="BU62" s="76">
        <f t="shared" si="33"/>
        <v>6044.9141649423482</v>
      </c>
      <c r="BV62" s="76">
        <f t="shared" si="33"/>
        <v>0</v>
      </c>
      <c r="BW62" s="76">
        <f t="shared" si="33"/>
        <v>0</v>
      </c>
      <c r="BX62" s="76">
        <f t="shared" si="33"/>
        <v>881.44245969423503</v>
      </c>
      <c r="BY62" s="76">
        <f t="shared" si="33"/>
        <v>0</v>
      </c>
      <c r="BZ62" s="76">
        <f t="shared" si="33"/>
        <v>236.94958810766965</v>
      </c>
      <c r="CA62" s="76">
        <f t="shared" si="33"/>
        <v>54696.456768952659</v>
      </c>
      <c r="CB62" s="76">
        <f t="shared" si="33"/>
        <v>954.47373728133391</v>
      </c>
      <c r="CD62" s="94"/>
      <c r="CE62" s="94"/>
      <c r="CF62" s="69">
        <f>+(AB62-B62)/B62</f>
        <v>-4.4127558343837895E-3</v>
      </c>
      <c r="CG62" s="69"/>
      <c r="CH62" s="69">
        <f>+(AT62-D62)/D62</f>
        <v>-4.414078915186E-3</v>
      </c>
      <c r="CI62" s="69">
        <f t="shared" si="29"/>
        <v>-4.3477774048856057E-3</v>
      </c>
      <c r="CJ62" s="69">
        <f t="shared" si="29"/>
        <v>-4.3383143857240875E-3</v>
      </c>
      <c r="CK62" s="69">
        <f>+(BT62-G62)/G62</f>
        <v>-4.4138380140870837E-3</v>
      </c>
      <c r="CL62" s="69">
        <f>+(CA62-H62)/H62</f>
        <v>-4.410813708670548E-3</v>
      </c>
      <c r="CM62" s="69"/>
      <c r="CN62" s="62">
        <f>+(AI62-K62)/K62</f>
        <v>9.5213928810640974E-2</v>
      </c>
      <c r="CO62" s="69"/>
      <c r="CP62" s="62">
        <f>+(AO62-L62)/L62</f>
        <v>0.10912000235401348</v>
      </c>
      <c r="CQ62" s="69">
        <f>+(T62-M62)/M62</f>
        <v>-4.4119066277539878E-3</v>
      </c>
      <c r="CR62" s="69">
        <f>+(Z62-N62)/N62</f>
        <v>-4.4105657869209121E-3</v>
      </c>
      <c r="CS62" s="62">
        <f>+(AP62-O62)/O62</f>
        <v>-0.51211476619105445</v>
      </c>
    </row>
    <row r="63" spans="1:97">
      <c r="A63" s="94" t="s">
        <v>340</v>
      </c>
      <c r="B63" s="76">
        <f>+B3+B5+B8+B9+B11+B12+B14+B15+B16+B17+B18+B19+B20+B21+B22+B23+B24+B25+B26+B28+B30+B31+B33+B34+B35+B36+B37+B39+B40+B41+B42+B43+B44+B46+B47+B49+B50+B10</f>
        <v>359098.72932453337</v>
      </c>
      <c r="C63" s="76">
        <f t="shared" ref="C63:O63" si="34">+C3+C5+C8+C9+C11+C12+C14+C15+C16+C17+C18+C19+C20+C21+C22+C23+C24+C25+C26+C28+C30+C31+C33+C34+C35+C36+C37+C39+C40+C41+C42+C43+C44+C46+C47+C49+C50+C10</f>
        <v>0</v>
      </c>
      <c r="D63" s="76">
        <f t="shared" si="34"/>
        <v>101953.69762668638</v>
      </c>
      <c r="E63" s="76">
        <f t="shared" si="34"/>
        <v>7354.80858307576</v>
      </c>
      <c r="F63" s="76">
        <f t="shared" si="34"/>
        <v>6470.7026094139901</v>
      </c>
      <c r="G63" s="76">
        <f t="shared" si="34"/>
        <v>12559.653229262252</v>
      </c>
      <c r="H63" s="76">
        <f t="shared" si="34"/>
        <v>42514.529423206732</v>
      </c>
      <c r="I63" s="76">
        <f t="shared" si="34"/>
        <v>1646.4220102534343</v>
      </c>
      <c r="J63" s="76">
        <f t="shared" si="34"/>
        <v>729.26279176488129</v>
      </c>
      <c r="K63" s="76">
        <f t="shared" si="34"/>
        <v>4762.0637150695529</v>
      </c>
      <c r="L63" s="76">
        <f t="shared" si="34"/>
        <v>688.29242186729368</v>
      </c>
      <c r="M63" s="76">
        <f t="shared" si="34"/>
        <v>934.97402421040113</v>
      </c>
      <c r="N63" s="76">
        <f t="shared" si="34"/>
        <v>662.20718923467405</v>
      </c>
      <c r="O63" s="76">
        <f t="shared" si="34"/>
        <v>445.31604899496836</v>
      </c>
      <c r="P63" s="94"/>
      <c r="Q63" s="94"/>
      <c r="R63" s="94"/>
      <c r="S63" s="76">
        <f>+S3+S5+S8+S9+S11+S12+S14+S15+S16+S17+S18+S19+S20+S21+S22+S23+S24+S25+S26+S28+S30+S31+S33+S34+S35+S36+S37+S39+S40+S41+S42+S43+S44+S46+S47+S49+S50+S10</f>
        <v>155.02812667909379</v>
      </c>
      <c r="T63" s="76">
        <f t="shared" ref="T63:AC63" si="35">+T3+T5+T8+T9+T11+T12+T14+T15+T16+T17+T18+T19+T20+T21+T22+T23+T24+T25+T26+T28+T30+T31+T33+T34+T35+T36+T37+T39+T40+T41+T42+T43+T44+T46+T47+T49+T50+T10</f>
        <v>930.85847700259035</v>
      </c>
      <c r="U63" s="76">
        <f t="shared" si="35"/>
        <v>1823.2878651707867</v>
      </c>
      <c r="V63" s="76">
        <f t="shared" si="35"/>
        <v>1823.2878651707867</v>
      </c>
      <c r="W63" s="76">
        <f t="shared" si="35"/>
        <v>2480.5758857905093</v>
      </c>
      <c r="Y63" s="76">
        <f t="shared" si="35"/>
        <v>717.29524057609706</v>
      </c>
      <c r="Z63" s="76">
        <f t="shared" si="35"/>
        <v>659.29298356719232</v>
      </c>
      <c r="AA63" s="76">
        <f t="shared" si="35"/>
        <v>12.836227814187867</v>
      </c>
      <c r="AB63" s="76">
        <f t="shared" si="35"/>
        <v>357518.64356487239</v>
      </c>
      <c r="AC63" s="76">
        <f t="shared" si="35"/>
        <v>6524.4326116380989</v>
      </c>
      <c r="AD63" s="76">
        <f>+AD3+AD5+AD8+AD9+AD11+AD12+AD14+AD15+AD16+AD17+AD18+AD19+AD20+AD21+AD22+AD23+AD24+AD25+AD26+AD28+AD30+AD31+AD33+AD34+AD35+AD36+AD37+AD39+AD40+AD41+AD42+AD43+AD44+AD46+AD47+AD49+AD50+AD10</f>
        <v>222.50704050460004</v>
      </c>
      <c r="AE63" s="76">
        <f>+AE3+AE5+AE8+AE9+AE11+AE12+AE14+AE15+AE16+AE17+AE18+AE19+AE20+AE21+AE22+AE23+AE24+AE25+AE26+AE28+AE30+AE31+AE33+AE34+AE35+AE36+AE37+AE39+AE40+AE41+AE42+AE43+AE44+AE46+AE47+AE49+AE50+AE10</f>
        <v>1671.9985261492254</v>
      </c>
      <c r="AF63" s="76">
        <f>+AF3+AF5+AF8+AF9+AF11+AF12+AF14+AF15+AF16+AF17+AF18+AF19+AF20+AF21+AF22+AF23+AF24+AF25+AF26+AF28+AF30+AF31+AF33+AF34+AF35+AF36+AF37+AF39+AF40+AF41+AF42+AF43+AF44+AF46+AF47+AF49+AF50+AF10</f>
        <v>0</v>
      </c>
      <c r="AG63" s="76">
        <f t="shared" ref="AG63:BF63" si="36">+AG3+AG5+AG8+AG9+AG11+AG12+AG14+AG15+AG16+AG17+AG18+AG19+AG20+AG21+AG22+AG23+AG24+AG25+AG26+AG28+AG30+AG31+AG33+AG34+AG35+AG36+AG37+AG39+AG40+AG41+AG42+AG43+AG44+AG46+AG47+AG49+AG50+AG10</f>
        <v>0</v>
      </c>
      <c r="AH63" s="76">
        <f t="shared" si="36"/>
        <v>5187.2879428067836</v>
      </c>
      <c r="AI63" s="76">
        <f t="shared" si="36"/>
        <v>5187.2879428067836</v>
      </c>
      <c r="AJ63" s="76">
        <f t="shared" si="36"/>
        <v>812.03831682749319</v>
      </c>
      <c r="AK63" s="76">
        <f t="shared" si="36"/>
        <v>1824.1730393094231</v>
      </c>
      <c r="AL63" s="76">
        <f t="shared" si="36"/>
        <v>0.52393697723652233</v>
      </c>
      <c r="AM63" s="76">
        <f t="shared" si="36"/>
        <v>4354.4419690293216</v>
      </c>
      <c r="AN63" s="76">
        <f t="shared" si="36"/>
        <v>2.4452277853673348</v>
      </c>
      <c r="AO63" s="76">
        <f t="shared" si="36"/>
        <v>758.38453868536055</v>
      </c>
      <c r="AP63" s="76">
        <f t="shared" si="36"/>
        <v>227.72760757086954</v>
      </c>
      <c r="AQ63" s="76">
        <f t="shared" si="36"/>
        <v>42704.950381226365</v>
      </c>
      <c r="AR63" s="76">
        <f t="shared" si="36"/>
        <v>91354.309999570076</v>
      </c>
      <c r="AS63" s="76">
        <f t="shared" si="36"/>
        <v>9338.4456480815752</v>
      </c>
      <c r="AT63" s="76">
        <f t="shared" si="36"/>
        <v>101504.79396447912</v>
      </c>
      <c r="AU63" s="76">
        <f t="shared" si="36"/>
        <v>2.6644038865131395E-3</v>
      </c>
      <c r="AV63" s="76">
        <f t="shared" si="36"/>
        <v>2660.7046249668892</v>
      </c>
      <c r="AW63" s="76">
        <f t="shared" si="36"/>
        <v>0</v>
      </c>
      <c r="AX63" s="76">
        <f t="shared" si="36"/>
        <v>11372.62424438983</v>
      </c>
      <c r="AY63" s="76">
        <f t="shared" si="36"/>
        <v>2.7574501674055245</v>
      </c>
      <c r="AZ63" s="76">
        <f t="shared" si="36"/>
        <v>1.1330671515106061E-2</v>
      </c>
      <c r="BA63" s="76">
        <f t="shared" si="36"/>
        <v>2233.4421684048461</v>
      </c>
      <c r="BB63" s="76">
        <f t="shared" si="36"/>
        <v>3.0621912156915618</v>
      </c>
      <c r="BC63" s="76">
        <f t="shared" si="36"/>
        <v>0</v>
      </c>
      <c r="BD63" s="76">
        <f t="shared" si="36"/>
        <v>62.003419092936369</v>
      </c>
      <c r="BE63" s="76">
        <f t="shared" si="36"/>
        <v>7322.917460531422</v>
      </c>
      <c r="BF63" s="76">
        <f t="shared" si="36"/>
        <v>6442.7018065352431</v>
      </c>
      <c r="BG63" s="76">
        <f t="shared" ref="BG63:CB63" si="37">+BG3+BG5+BG8+BG9+BG11+BG12+BG14+BG15+BG16+BG17+BG18+BG19+BG20+BG21+BG22+BG23+BG24+BG25+BG26+BG28+BG30+BG31+BG33+BG34+BG35+BG36+BG37+BG39+BG40+BG41+BG42+BG43+BG44+BG46+BG47+BG49+BG50+BG10</f>
        <v>880.21565399617498</v>
      </c>
      <c r="BH63" s="76">
        <f t="shared" si="37"/>
        <v>0</v>
      </c>
      <c r="BI63" s="76">
        <f t="shared" si="37"/>
        <v>0</v>
      </c>
      <c r="BJ63" s="76">
        <f t="shared" si="37"/>
        <v>2034.2653485245903</v>
      </c>
      <c r="BK63" s="76">
        <f t="shared" si="37"/>
        <v>0</v>
      </c>
      <c r="BL63" s="76">
        <f t="shared" si="37"/>
        <v>306.7372597596609</v>
      </c>
      <c r="BM63" s="76">
        <f t="shared" si="37"/>
        <v>136.46473896109833</v>
      </c>
      <c r="BN63" s="76">
        <f t="shared" si="37"/>
        <v>9.0895105108124569E-2</v>
      </c>
      <c r="BO63" s="76">
        <f t="shared" si="37"/>
        <v>1227.5836961267655</v>
      </c>
      <c r="BP63" s="76">
        <f t="shared" si="37"/>
        <v>32.774749501446749</v>
      </c>
      <c r="BQ63" s="76">
        <f t="shared" si="37"/>
        <v>4.7709014590561351E-2</v>
      </c>
      <c r="BR63" s="76">
        <f t="shared" si="37"/>
        <v>436.23537840486784</v>
      </c>
      <c r="BS63" s="76">
        <f t="shared" si="37"/>
        <v>2.2108617029011207E-4</v>
      </c>
      <c r="BT63" s="76">
        <f t="shared" si="37"/>
        <v>12504.367220665123</v>
      </c>
      <c r="BU63" s="76">
        <f t="shared" si="37"/>
        <v>4679.1409867044149</v>
      </c>
      <c r="BV63" s="76">
        <f t="shared" si="37"/>
        <v>0</v>
      </c>
      <c r="BW63" s="76">
        <f t="shared" si="37"/>
        <v>0</v>
      </c>
      <c r="BX63" s="76">
        <f t="shared" si="37"/>
        <v>680.73680080990846</v>
      </c>
      <c r="BY63" s="76">
        <f t="shared" si="37"/>
        <v>0</v>
      </c>
      <c r="BZ63" s="76">
        <f t="shared" si="37"/>
        <v>181.82502442046066</v>
      </c>
      <c r="CA63" s="76">
        <f t="shared" si="37"/>
        <v>42327.432714099246</v>
      </c>
      <c r="CB63" s="76">
        <f t="shared" si="37"/>
        <v>736.7233272782305</v>
      </c>
      <c r="CD63" s="94"/>
      <c r="CE63" s="94"/>
      <c r="CF63" s="69">
        <f>+(AB63-B63)/B63</f>
        <v>-4.4001429986486882E-3</v>
      </c>
      <c r="CG63" s="69"/>
      <c r="CH63" s="69">
        <f>+(AT63-D63)/D63</f>
        <v>-4.4030150220835092E-3</v>
      </c>
      <c r="CI63" s="69">
        <f t="shared" si="29"/>
        <v>-4.3360914406016067E-3</v>
      </c>
      <c r="CJ63" s="69">
        <f t="shared" si="29"/>
        <v>-4.327320318818181E-3</v>
      </c>
      <c r="CK63" s="69">
        <f>+(BT63-G63)/G63</f>
        <v>-4.4018738087705277E-3</v>
      </c>
      <c r="CL63" s="69">
        <f>+(CA63-H63)/H63</f>
        <v>-4.4007710221851326E-3</v>
      </c>
      <c r="CM63" s="69"/>
      <c r="CN63" s="62">
        <f>+(AI63-K63)/K63</f>
        <v>8.9294107172822657E-2</v>
      </c>
      <c r="CO63" s="69"/>
      <c r="CP63" s="62">
        <f>+(AO63-L63)/L63</f>
        <v>0.10183479374640128</v>
      </c>
      <c r="CQ63" s="69">
        <f>+(T63-M63)/M63</f>
        <v>-4.4017770560913884E-3</v>
      </c>
      <c r="CR63" s="69">
        <f>+(Z63-N63)/N63</f>
        <v>-4.4007460427147116E-3</v>
      </c>
      <c r="CS63" s="62">
        <f>+(AP63-O63)/O63</f>
        <v>-0.48861576382700134</v>
      </c>
    </row>
    <row r="64" spans="1:97">
      <c r="A64" s="94"/>
      <c r="B64" s="76"/>
      <c r="C64" s="94"/>
      <c r="D64" s="94"/>
      <c r="E64" s="94"/>
      <c r="F64" s="94"/>
      <c r="G64" s="94"/>
      <c r="H64" s="94"/>
      <c r="P64" s="94"/>
      <c r="Q64" s="94"/>
      <c r="R64" s="94"/>
      <c r="S64" s="94"/>
      <c r="T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O64" s="94"/>
      <c r="CQ64" s="94"/>
      <c r="CR64" s="94"/>
    </row>
    <row r="66" spans="2:15">
      <c r="B66" s="94" t="s">
        <v>53</v>
      </c>
      <c r="C66" s="94" t="s">
        <v>81</v>
      </c>
      <c r="D66" s="94" t="s">
        <v>161</v>
      </c>
      <c r="E66" s="94" t="s">
        <v>341</v>
      </c>
      <c r="F66" s="94" t="s">
        <v>342</v>
      </c>
      <c r="G66" s="94" t="s">
        <v>139</v>
      </c>
      <c r="H66" s="94" t="s">
        <v>164</v>
      </c>
      <c r="I66" s="94">
        <v>75070</v>
      </c>
      <c r="J66" s="94">
        <v>71432</v>
      </c>
      <c r="K66" s="94">
        <v>50000</v>
      </c>
    </row>
    <row r="67" spans="2:15">
      <c r="B67" s="94">
        <v>295.423</v>
      </c>
      <c r="C67" s="94">
        <v>0</v>
      </c>
      <c r="D67" s="94">
        <v>224</v>
      </c>
      <c r="E67" s="94">
        <v>126.53700000000001</v>
      </c>
      <c r="F67" s="94">
        <v>37</v>
      </c>
      <c r="G67" s="50">
        <v>2</v>
      </c>
      <c r="H67" s="94">
        <v>295</v>
      </c>
      <c r="I67" s="94">
        <v>3.22011</v>
      </c>
      <c r="J67" s="50">
        <v>0.177253999999999</v>
      </c>
      <c r="K67" s="50">
        <v>0.38405</v>
      </c>
    </row>
    <row r="69" spans="2:15">
      <c r="B69" s="76">
        <f>B16-B67</f>
        <v>3241.9722455550682</v>
      </c>
      <c r="C69" s="76">
        <f t="shared" ref="C69:K69" si="38">C16-C67</f>
        <v>0</v>
      </c>
      <c r="D69" s="76">
        <f t="shared" si="38"/>
        <v>131.70801195798799</v>
      </c>
      <c r="E69" s="76">
        <f t="shared" si="38"/>
        <v>-49.172462600707533</v>
      </c>
      <c r="F69" s="76">
        <f t="shared" si="38"/>
        <v>26.467333906232717</v>
      </c>
      <c r="G69" s="76">
        <f t="shared" si="38"/>
        <v>48.18995885982249</v>
      </c>
      <c r="H69" s="76">
        <f t="shared" si="38"/>
        <v>-90.130266495586312</v>
      </c>
      <c r="I69" s="76">
        <f t="shared" si="38"/>
        <v>4.1725258624845427</v>
      </c>
      <c r="J69" s="76">
        <f t="shared" si="38"/>
        <v>4.0109947816796021</v>
      </c>
      <c r="K69" s="76">
        <f t="shared" si="38"/>
        <v>21.215891330119106</v>
      </c>
      <c r="L69" s="76"/>
      <c r="M69" s="74"/>
      <c r="N69" s="74"/>
      <c r="O69" s="72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65"/>
  <sheetViews>
    <sheetView zoomScale="85" zoomScaleNormal="85" workbookViewId="0">
      <pane xSplit="1" ySplit="2" topLeftCell="B3" activePane="bottomRight" state="frozen"/>
      <selection pane="bottomRight" activeCell="A29" sqref="A29"/>
      <selection pane="bottomLeft" activeCell="A30" sqref="A30"/>
      <selection pane="topRight" activeCell="A30" sqref="A30"/>
    </sheetView>
  </sheetViews>
  <sheetFormatPr defaultColWidth="9.140625" defaultRowHeight="15"/>
  <cols>
    <col min="1" max="1" width="19.7109375" style="75" customWidth="1"/>
    <col min="2" max="2" width="12.140625" style="75" customWidth="1"/>
    <col min="3" max="3" width="12.5703125" style="75" customWidth="1"/>
    <col min="4" max="5" width="9.140625" style="75"/>
    <col min="6" max="6" width="15.42578125" style="75" bestFit="1" customWidth="1"/>
    <col min="7" max="27" width="12" style="76" bestFit="1" customWidth="1"/>
    <col min="28" max="28" width="12" style="76" customWidth="1"/>
    <col min="29" max="30" width="9.140625" style="76"/>
    <col min="31" max="31" width="12" style="76" customWidth="1"/>
    <col min="32" max="55" width="9.140625" style="76"/>
    <col min="56" max="56" width="10.85546875" style="76" bestFit="1" customWidth="1"/>
    <col min="57" max="57" width="9.85546875" style="76" bestFit="1" customWidth="1"/>
    <col min="58" max="16384" width="9.140625" style="75"/>
  </cols>
  <sheetData>
    <row r="1" spans="1:65">
      <c r="A1" s="94"/>
      <c r="B1" s="94" t="s">
        <v>343</v>
      </c>
      <c r="C1" s="94"/>
      <c r="D1" s="94"/>
      <c r="E1" s="94"/>
      <c r="F1" s="94" t="s">
        <v>344</v>
      </c>
      <c r="AH1" s="76" t="s">
        <v>345</v>
      </c>
      <c r="BF1" s="94"/>
      <c r="BG1" s="94" t="s">
        <v>346</v>
      </c>
      <c r="BH1" s="94"/>
      <c r="BI1" s="94"/>
      <c r="BJ1" s="94" t="s">
        <v>347</v>
      </c>
      <c r="BK1" s="94"/>
      <c r="BL1" s="94"/>
      <c r="BM1" s="94"/>
    </row>
    <row r="2" spans="1:65">
      <c r="A2" s="94" t="s">
        <v>160</v>
      </c>
      <c r="B2" s="94" t="s">
        <v>348</v>
      </c>
      <c r="C2" s="94" t="s">
        <v>349</v>
      </c>
      <c r="D2" s="94" t="s">
        <v>165</v>
      </c>
      <c r="E2" s="94"/>
      <c r="F2" s="94" t="s">
        <v>324</v>
      </c>
      <c r="G2" s="94" t="s">
        <v>95</v>
      </c>
      <c r="H2" s="94" t="s">
        <v>99</v>
      </c>
      <c r="I2" s="94" t="s">
        <v>101</v>
      </c>
      <c r="J2" s="94" t="s">
        <v>103</v>
      </c>
      <c r="K2" s="94" t="s">
        <v>105</v>
      </c>
      <c r="L2" s="94" t="s">
        <v>107</v>
      </c>
      <c r="M2" s="94" t="s">
        <v>109</v>
      </c>
      <c r="N2" s="94" t="s">
        <v>162</v>
      </c>
      <c r="O2" s="94" t="s">
        <v>163</v>
      </c>
      <c r="P2" s="94" t="s">
        <v>111</v>
      </c>
      <c r="Q2" s="94" t="s">
        <v>113</v>
      </c>
      <c r="R2" s="94" t="s">
        <v>115</v>
      </c>
      <c r="S2" s="94" t="s">
        <v>117</v>
      </c>
      <c r="T2" s="94" t="s">
        <v>119</v>
      </c>
      <c r="U2" s="94" t="s">
        <v>121</v>
      </c>
      <c r="V2" s="94" t="s">
        <v>123</v>
      </c>
      <c r="W2" s="94" t="s">
        <v>125</v>
      </c>
      <c r="X2" s="94" t="s">
        <v>127</v>
      </c>
      <c r="Y2" s="94" t="s">
        <v>131</v>
      </c>
      <c r="Z2" s="94" t="s">
        <v>133</v>
      </c>
      <c r="AA2" s="94" t="s">
        <v>135</v>
      </c>
      <c r="AB2" s="94"/>
      <c r="AC2" s="76" t="s">
        <v>162</v>
      </c>
      <c r="AD2" s="76" t="s">
        <v>163</v>
      </c>
      <c r="AE2" s="94"/>
      <c r="AF2" s="76" t="s">
        <v>350</v>
      </c>
      <c r="AG2" s="76" t="s">
        <v>351</v>
      </c>
      <c r="AH2" s="76" t="s">
        <v>95</v>
      </c>
      <c r="AI2" s="76" t="s">
        <v>99</v>
      </c>
      <c r="AJ2" s="76" t="s">
        <v>101</v>
      </c>
      <c r="AK2" s="76" t="s">
        <v>103</v>
      </c>
      <c r="AL2" s="76" t="s">
        <v>105</v>
      </c>
      <c r="AM2" s="76" t="s">
        <v>107</v>
      </c>
      <c r="AN2" s="76" t="s">
        <v>109</v>
      </c>
      <c r="AO2" s="76" t="s">
        <v>111</v>
      </c>
      <c r="AP2" s="76" t="s">
        <v>113</v>
      </c>
      <c r="AQ2" s="76" t="s">
        <v>115</v>
      </c>
      <c r="AR2" s="76" t="s">
        <v>117</v>
      </c>
      <c r="AS2" s="76" t="s">
        <v>119</v>
      </c>
      <c r="AT2" s="76" t="s">
        <v>121</v>
      </c>
      <c r="AU2" s="76" t="s">
        <v>123</v>
      </c>
      <c r="AV2" s="76" t="s">
        <v>125</v>
      </c>
      <c r="AW2" s="76" t="s">
        <v>127</v>
      </c>
      <c r="AX2" s="76" t="s">
        <v>131</v>
      </c>
      <c r="AY2" s="76" t="s">
        <v>133</v>
      </c>
      <c r="AZ2" s="76" t="s">
        <v>135</v>
      </c>
      <c r="BA2" s="76" t="s">
        <v>162</v>
      </c>
      <c r="BB2" s="76" t="s">
        <v>163</v>
      </c>
      <c r="BD2" s="76" t="s">
        <v>162</v>
      </c>
      <c r="BE2" s="76" t="s">
        <v>163</v>
      </c>
      <c r="BF2" s="94"/>
      <c r="BG2" s="76" t="s">
        <v>162</v>
      </c>
      <c r="BH2" s="76" t="s">
        <v>163</v>
      </c>
      <c r="BI2" s="94"/>
      <c r="BJ2" s="76" t="s">
        <v>162</v>
      </c>
      <c r="BK2" s="76" t="s">
        <v>163</v>
      </c>
      <c r="BL2" s="94"/>
      <c r="BM2" s="94"/>
    </row>
    <row r="3" spans="1:65">
      <c r="A3" s="94" t="s">
        <v>166</v>
      </c>
      <c r="B3" s="76">
        <v>305367.27944000001</v>
      </c>
      <c r="C3" s="76">
        <v>41144.414978000001</v>
      </c>
      <c r="D3" s="94" t="s">
        <v>167</v>
      </c>
      <c r="E3" s="94"/>
      <c r="F3" s="94" t="s">
        <v>166</v>
      </c>
      <c r="G3" s="76">
        <v>2071.2598995794601</v>
      </c>
      <c r="H3" s="76">
        <v>2237.8704783478502</v>
      </c>
      <c r="I3" s="76">
        <v>71.934977650644598</v>
      </c>
      <c r="J3" s="76">
        <v>310.31665327358797</v>
      </c>
      <c r="K3" s="76">
        <v>1678.1190575240901</v>
      </c>
      <c r="L3" s="76">
        <v>127.251912994593</v>
      </c>
      <c r="M3" s="76">
        <v>699.09626481919304</v>
      </c>
      <c r="N3" s="76">
        <v>306764.13962906098</v>
      </c>
      <c r="O3" s="76">
        <v>41300.590843642698</v>
      </c>
      <c r="P3" s="76">
        <v>265463.54878541798</v>
      </c>
      <c r="Q3" s="76">
        <v>213.05712892078199</v>
      </c>
      <c r="R3" s="76">
        <v>43.179034562961199</v>
      </c>
      <c r="S3" s="76">
        <v>21563.385940353899</v>
      </c>
      <c r="T3" s="76">
        <v>62.733557929198497</v>
      </c>
      <c r="U3" s="76">
        <v>1381.7912610988899</v>
      </c>
      <c r="V3" s="76">
        <v>135.74974275368299</v>
      </c>
      <c r="W3" s="76">
        <v>350.21756025507398</v>
      </c>
      <c r="X3" s="76">
        <v>3455.69193714622</v>
      </c>
      <c r="Y3" s="76">
        <v>6361.1280067461403</v>
      </c>
      <c r="Z3" s="76">
        <v>394.41028665597401</v>
      </c>
      <c r="AA3" s="76">
        <v>143.397143030363</v>
      </c>
      <c r="AB3" s="94"/>
      <c r="AC3" s="41">
        <f>(N3-B3)/(B3+1E-50)</f>
        <v>4.5743610501511938E-3</v>
      </c>
      <c r="AD3" s="41">
        <f>(O3-C3)/(C3+1E-50)</f>
        <v>3.7957974545562226E-3</v>
      </c>
      <c r="AE3" s="94"/>
      <c r="AF3" s="76">
        <v>1</v>
      </c>
      <c r="AG3" s="76" t="s">
        <v>166</v>
      </c>
      <c r="AH3" s="76">
        <v>507.98578297673902</v>
      </c>
      <c r="AI3" s="76">
        <v>545.48676433974902</v>
      </c>
      <c r="AJ3" s="76">
        <v>17.767149876190299</v>
      </c>
      <c r="AK3" s="76">
        <v>79.5040754833515</v>
      </c>
      <c r="AL3" s="76">
        <v>410.00610068720903</v>
      </c>
      <c r="AM3" s="76">
        <v>32.576624293090802</v>
      </c>
      <c r="AN3" s="76">
        <v>172.194510131144</v>
      </c>
      <c r="AO3" s="76">
        <v>64902.713448614799</v>
      </c>
      <c r="AP3" s="76">
        <v>50.803636149430197</v>
      </c>
      <c r="AQ3" s="76">
        <v>10.560426356178301</v>
      </c>
      <c r="AR3" s="76">
        <v>5268.8049882238702</v>
      </c>
      <c r="AS3" s="76">
        <v>15.7137504164458</v>
      </c>
      <c r="AT3" s="76">
        <v>345.54654469170703</v>
      </c>
      <c r="AU3" s="76">
        <v>35.992652446018297</v>
      </c>
      <c r="AV3" s="76">
        <v>93.35034618553</v>
      </c>
      <c r="AW3" s="76">
        <v>864.15803040866194</v>
      </c>
      <c r="AX3" s="76">
        <v>1556.217666625</v>
      </c>
      <c r="AY3" s="76">
        <v>99.729491316123003</v>
      </c>
      <c r="AZ3" s="76">
        <v>35.059370623535401</v>
      </c>
      <c r="BA3" s="76">
        <f t="shared" ref="BA3:BA51" si="0">BB3+AO3</f>
        <v>75044.171359844782</v>
      </c>
      <c r="BB3" s="76">
        <f>SUM(AH3:AZ3)-AO3</f>
        <v>10141.457911229983</v>
      </c>
      <c r="BD3" s="76">
        <f t="shared" ref="BD3:BE34" si="1">BA3-B3</f>
        <v>-230323.10808015522</v>
      </c>
      <c r="BE3" s="76">
        <f t="shared" si="1"/>
        <v>-31002.957066770017</v>
      </c>
      <c r="BF3" s="94"/>
      <c r="BG3" s="69">
        <f>BA3/N3</f>
        <v>0.24463149913998472</v>
      </c>
      <c r="BH3" s="69">
        <f>BB3/O3</f>
        <v>0.24555236872091948</v>
      </c>
      <c r="BI3" s="94"/>
      <c r="BJ3" s="69">
        <v>0.30336272489298649</v>
      </c>
      <c r="BK3" s="69">
        <v>0.30379139991726123</v>
      </c>
      <c r="BL3" s="69"/>
      <c r="BM3" s="69"/>
    </row>
    <row r="4" spans="1:65">
      <c r="A4" s="94" t="s">
        <v>168</v>
      </c>
      <c r="B4" s="76">
        <v>181908.68622999999</v>
      </c>
      <c r="C4" s="76">
        <v>24405.655867000001</v>
      </c>
      <c r="D4" s="94"/>
      <c r="E4" s="94"/>
      <c r="F4" s="94" t="s">
        <v>168</v>
      </c>
      <c r="G4" s="76">
        <v>1383.73161957042</v>
      </c>
      <c r="H4" s="76">
        <v>1126.46359926586</v>
      </c>
      <c r="I4" s="76">
        <v>46.546921046974902</v>
      </c>
      <c r="J4" s="76">
        <v>160.47434371159099</v>
      </c>
      <c r="K4" s="76">
        <v>925.28156175421702</v>
      </c>
      <c r="L4" s="76">
        <v>71.864063228558607</v>
      </c>
      <c r="M4" s="76">
        <v>403.26286788251502</v>
      </c>
      <c r="N4" s="76">
        <v>181589.306696616</v>
      </c>
      <c r="O4" s="76">
        <v>24358.3285030837</v>
      </c>
      <c r="P4" s="76">
        <v>157230.97819353201</v>
      </c>
      <c r="Q4" s="76">
        <v>100.531961286837</v>
      </c>
      <c r="R4" s="76">
        <v>26.571394037599799</v>
      </c>
      <c r="S4" s="76">
        <v>13201.0204377276</v>
      </c>
      <c r="T4" s="76">
        <v>55.163222165269403</v>
      </c>
      <c r="U4" s="76">
        <v>671.17944950588799</v>
      </c>
      <c r="V4" s="76">
        <v>81.280419208871294</v>
      </c>
      <c r="W4" s="76">
        <v>214.53657644251101</v>
      </c>
      <c r="X4" s="76">
        <v>1678.42047641881</v>
      </c>
      <c r="Y4" s="76">
        <v>3914.57745035466</v>
      </c>
      <c r="Z4" s="76">
        <v>218.117776859185</v>
      </c>
      <c r="AA4" s="76">
        <v>79.304362616224907</v>
      </c>
      <c r="AB4" s="94"/>
      <c r="AC4" s="41">
        <f t="shared" ref="AC4:AD56" si="2">(N4-B4)/(B4+1E-50)</f>
        <v>-1.7557134846226156E-3</v>
      </c>
      <c r="AD4" s="41">
        <f t="shared" si="2"/>
        <v>-1.9391965605929558E-3</v>
      </c>
      <c r="AE4" s="94"/>
      <c r="AF4" s="76">
        <v>4</v>
      </c>
      <c r="AG4" s="76" t="s">
        <v>168</v>
      </c>
      <c r="AH4" s="76">
        <v>893.70380080645305</v>
      </c>
      <c r="AI4" s="76">
        <v>710.64218426026696</v>
      </c>
      <c r="AJ4" s="76">
        <v>30.169304824658202</v>
      </c>
      <c r="AK4" s="76">
        <v>109.092716513734</v>
      </c>
      <c r="AL4" s="76">
        <v>596.38917190136704</v>
      </c>
      <c r="AM4" s="76">
        <v>48.002062142250601</v>
      </c>
      <c r="AN4" s="76">
        <v>261.13053528770303</v>
      </c>
      <c r="AO4" s="76">
        <v>99703.398667116606</v>
      </c>
      <c r="AP4" s="76">
        <v>62.974334960296801</v>
      </c>
      <c r="AQ4" s="76">
        <v>17.028136008991002</v>
      </c>
      <c r="AR4" s="76">
        <v>8415.5732875236099</v>
      </c>
      <c r="AS4" s="76">
        <v>35.859244229941602</v>
      </c>
      <c r="AT4" s="76">
        <v>443.66687001022598</v>
      </c>
      <c r="AU4" s="76">
        <v>56.419273918448397</v>
      </c>
      <c r="AV4" s="76">
        <v>149.43046890406799</v>
      </c>
      <c r="AW4" s="76">
        <v>1109.47882358877</v>
      </c>
      <c r="AX4" s="76">
        <v>2524.9467259216799</v>
      </c>
      <c r="AY4" s="76">
        <v>143.56416688767999</v>
      </c>
      <c r="AZ4" s="76">
        <v>51.101117554181201</v>
      </c>
      <c r="BA4" s="76">
        <f t="shared" si="0"/>
        <v>115362.57089236093</v>
      </c>
      <c r="BB4" s="76">
        <f t="shared" ref="BB4:BB51" si="3">SUM(AH4:AZ4)-AO4</f>
        <v>15659.172225244329</v>
      </c>
      <c r="BD4" s="76">
        <f t="shared" si="1"/>
        <v>-66546.115337639058</v>
      </c>
      <c r="BE4" s="76">
        <f t="shared" si="1"/>
        <v>-8746.4836417556726</v>
      </c>
      <c r="BF4" s="94"/>
      <c r="BG4" s="69">
        <f t="shared" ref="BG4:BH51" si="4">BA4/N4</f>
        <v>0.63529385618008294</v>
      </c>
      <c r="BH4" s="69">
        <f t="shared" si="4"/>
        <v>0.64286727323108062</v>
      </c>
      <c r="BI4" s="94"/>
      <c r="BJ4" s="69">
        <v>0.63415176688065522</v>
      </c>
      <c r="BK4" s="69">
        <v>0.64006546480321302</v>
      </c>
      <c r="BL4" s="69"/>
      <c r="BM4" s="69"/>
    </row>
    <row r="5" spans="1:65">
      <c r="A5" s="94" t="s">
        <v>169</v>
      </c>
      <c r="B5" s="76">
        <v>394141.24619999999</v>
      </c>
      <c r="C5" s="76">
        <v>54561.728389999997</v>
      </c>
      <c r="D5" s="94" t="s">
        <v>167</v>
      </c>
      <c r="E5" s="94"/>
      <c r="F5" s="94" t="s">
        <v>169</v>
      </c>
      <c r="G5" s="76">
        <v>3248.8888269757499</v>
      </c>
      <c r="H5" s="76">
        <v>2548.69837982329</v>
      </c>
      <c r="I5" s="76">
        <v>87.716484553867204</v>
      </c>
      <c r="J5" s="76">
        <v>318.19669009077501</v>
      </c>
      <c r="K5" s="76">
        <v>2439.0734646185701</v>
      </c>
      <c r="L5" s="76">
        <v>151.90073869166699</v>
      </c>
      <c r="M5" s="76">
        <v>983.58613667553902</v>
      </c>
      <c r="N5" s="76">
        <v>394690.27847733302</v>
      </c>
      <c r="O5" s="76">
        <v>54502.060854908297</v>
      </c>
      <c r="P5" s="76">
        <v>340188.217622425</v>
      </c>
      <c r="Q5" s="76">
        <v>202.910793939494</v>
      </c>
      <c r="R5" s="76">
        <v>61.153859797064499</v>
      </c>
      <c r="S5" s="76">
        <v>28086.053647712401</v>
      </c>
      <c r="T5" s="76">
        <v>75.013813687395597</v>
      </c>
      <c r="U5" s="76">
        <v>1557.77060919217</v>
      </c>
      <c r="V5" s="76">
        <v>184.120887602859</v>
      </c>
      <c r="W5" s="76">
        <v>479.03233474980198</v>
      </c>
      <c r="X5" s="76">
        <v>3897.4389388052</v>
      </c>
      <c r="Y5" s="76">
        <v>9520.6813020497393</v>
      </c>
      <c r="Z5" s="76">
        <v>448.72063261627898</v>
      </c>
      <c r="AA5" s="76">
        <v>211.10331332638799</v>
      </c>
      <c r="AB5" s="94"/>
      <c r="AC5" s="41">
        <f t="shared" si="2"/>
        <v>1.3929835626856205E-3</v>
      </c>
      <c r="AD5" s="41">
        <f t="shared" si="2"/>
        <v>-1.0935785366842444E-3</v>
      </c>
      <c r="AE5" s="94"/>
      <c r="AF5" s="76">
        <v>5</v>
      </c>
      <c r="AG5" s="76" t="s">
        <v>169</v>
      </c>
      <c r="AH5" s="76">
        <v>918.69616543003895</v>
      </c>
      <c r="AI5" s="76">
        <v>646.79764973895999</v>
      </c>
      <c r="AJ5" s="76">
        <v>23.558824619488298</v>
      </c>
      <c r="AK5" s="76">
        <v>83.948828297616501</v>
      </c>
      <c r="AL5" s="76">
        <v>673.54734892432896</v>
      </c>
      <c r="AM5" s="76">
        <v>39.666778800802199</v>
      </c>
      <c r="AN5" s="76">
        <v>269.80414925861197</v>
      </c>
      <c r="AO5" s="76">
        <v>87694.607397719199</v>
      </c>
      <c r="AP5" s="76">
        <v>48.544955821666299</v>
      </c>
      <c r="AQ5" s="76">
        <v>16.668349023319099</v>
      </c>
      <c r="AR5" s="76">
        <v>7513.2227438003601</v>
      </c>
      <c r="AS5" s="76">
        <v>20.906298335626499</v>
      </c>
      <c r="AT5" s="76">
        <v>408.909477861178</v>
      </c>
      <c r="AU5" s="76">
        <v>49.945364952504796</v>
      </c>
      <c r="AV5" s="76">
        <v>129.37367657161701</v>
      </c>
      <c r="AW5" s="76">
        <v>1023.06313470947</v>
      </c>
      <c r="AX5" s="76">
        <v>2661.6936533565699</v>
      </c>
      <c r="AY5" s="76">
        <v>115.31565257303799</v>
      </c>
      <c r="AZ5" s="76">
        <v>58.6208699896289</v>
      </c>
      <c r="BA5" s="76">
        <f t="shared" si="0"/>
        <v>102396.89131978404</v>
      </c>
      <c r="BB5" s="76">
        <f t="shared" si="3"/>
        <v>14702.283922064846</v>
      </c>
      <c r="BD5" s="76">
        <f t="shared" si="1"/>
        <v>-291744.35488021595</v>
      </c>
      <c r="BE5" s="76">
        <f t="shared" si="1"/>
        <v>-39859.444467935151</v>
      </c>
      <c r="BF5" s="94"/>
      <c r="BG5" s="69">
        <f t="shared" si="4"/>
        <v>0.25943606139684711</v>
      </c>
      <c r="BH5" s="69">
        <f t="shared" si="4"/>
        <v>0.26975647693771199</v>
      </c>
      <c r="BI5" s="94"/>
      <c r="BJ5" s="69">
        <v>0.34352160462309034</v>
      </c>
      <c r="BK5" s="69">
        <v>0.35618872279578934</v>
      </c>
      <c r="BL5" s="69"/>
      <c r="BM5" s="69"/>
    </row>
    <row r="6" spans="1:65">
      <c r="A6" s="94" t="s">
        <v>170</v>
      </c>
      <c r="B6" s="76">
        <v>310409.19102999999</v>
      </c>
      <c r="C6" s="76">
        <v>39282.818326000001</v>
      </c>
      <c r="D6" s="94"/>
      <c r="E6" s="94"/>
      <c r="F6" s="94" t="s">
        <v>170</v>
      </c>
      <c r="G6" s="76">
        <v>1710.2593451170301</v>
      </c>
      <c r="H6" s="76">
        <v>2103.7643793713501</v>
      </c>
      <c r="I6" s="76">
        <v>75.543799070751803</v>
      </c>
      <c r="J6" s="76">
        <v>520.12745955896503</v>
      </c>
      <c r="K6" s="76">
        <v>1411.4489234279599</v>
      </c>
      <c r="L6" s="76">
        <v>203.78606711971599</v>
      </c>
      <c r="M6" s="76">
        <v>674.91645540876402</v>
      </c>
      <c r="N6" s="76">
        <v>310784.43246295501</v>
      </c>
      <c r="O6" s="76">
        <v>39331.505604265898</v>
      </c>
      <c r="P6" s="76">
        <v>271452.926858689</v>
      </c>
      <c r="Q6" s="76">
        <v>147.98784852042201</v>
      </c>
      <c r="R6" s="76">
        <v>36.934485901993497</v>
      </c>
      <c r="S6" s="76">
        <v>19102.30493681</v>
      </c>
      <c r="T6" s="76">
        <v>75.572600979954402</v>
      </c>
      <c r="U6" s="76">
        <v>1795.2404720095601</v>
      </c>
      <c r="V6" s="76">
        <v>278.710285278085</v>
      </c>
      <c r="W6" s="76">
        <v>744.35879899358997</v>
      </c>
      <c r="X6" s="76">
        <v>4488.3990418712801</v>
      </c>
      <c r="Y6" s="76">
        <v>5270.6565545065196</v>
      </c>
      <c r="Z6" s="76">
        <v>570.26887128865599</v>
      </c>
      <c r="AA6" s="76">
        <v>121.22527903128901</v>
      </c>
      <c r="AB6" s="94"/>
      <c r="AC6" s="41">
        <f t="shared" si="2"/>
        <v>1.2088605743595946E-3</v>
      </c>
      <c r="AD6" s="41">
        <f t="shared" si="2"/>
        <v>1.2394039007550782E-3</v>
      </c>
      <c r="AE6" s="94"/>
      <c r="AF6" s="76">
        <v>6</v>
      </c>
      <c r="AG6" s="76" t="s">
        <v>170</v>
      </c>
      <c r="AH6" s="76">
        <v>1003.74127565452</v>
      </c>
      <c r="AI6" s="76">
        <v>1203.6280709959201</v>
      </c>
      <c r="AJ6" s="76">
        <v>46.716642267789098</v>
      </c>
      <c r="AK6" s="76">
        <v>344.339048030789</v>
      </c>
      <c r="AL6" s="76">
        <v>822.181904561078</v>
      </c>
      <c r="AM6" s="76">
        <v>132.63471332531199</v>
      </c>
      <c r="AN6" s="76">
        <v>405.38894010947001</v>
      </c>
      <c r="AO6" s="76">
        <v>157202.546340753</v>
      </c>
      <c r="AP6" s="76">
        <v>82.2740707231914</v>
      </c>
      <c r="AQ6" s="76">
        <v>21.4588293641694</v>
      </c>
      <c r="AR6" s="76">
        <v>11049.086722664701</v>
      </c>
      <c r="AS6" s="76">
        <v>48.198492748102197</v>
      </c>
      <c r="AT6" s="76">
        <v>1138.75216495165</v>
      </c>
      <c r="AU6" s="76">
        <v>189.03621203028899</v>
      </c>
      <c r="AV6" s="76">
        <v>507.62215782703498</v>
      </c>
      <c r="AW6" s="76">
        <v>2847.0429099685598</v>
      </c>
      <c r="AX6" s="76">
        <v>3081.2260554290701</v>
      </c>
      <c r="AY6" s="76">
        <v>363.52046646743003</v>
      </c>
      <c r="AZ6" s="76">
        <v>70.318155703192005</v>
      </c>
      <c r="BA6" s="76">
        <f t="shared" si="0"/>
        <v>180559.71317357529</v>
      </c>
      <c r="BB6" s="76">
        <f t="shared" si="3"/>
        <v>23357.166832822288</v>
      </c>
      <c r="BD6" s="76">
        <f t="shared" si="1"/>
        <v>-129849.4778564247</v>
      </c>
      <c r="BE6" s="76">
        <f t="shared" si="1"/>
        <v>-15925.651493177713</v>
      </c>
      <c r="BF6" s="94"/>
      <c r="BG6" s="69">
        <f t="shared" si="4"/>
        <v>0.58098055859055198</v>
      </c>
      <c r="BH6" s="69">
        <f t="shared" si="4"/>
        <v>0.59385387042719684</v>
      </c>
      <c r="BI6" s="94"/>
      <c r="BJ6" s="69">
        <v>0.5733889523817185</v>
      </c>
      <c r="BK6" s="69">
        <v>0.58789774021783592</v>
      </c>
      <c r="BL6" s="69"/>
      <c r="BM6" s="69"/>
    </row>
    <row r="7" spans="1:65">
      <c r="A7" s="94" t="s">
        <v>171</v>
      </c>
      <c r="B7" s="76">
        <v>282333.06518999999</v>
      </c>
      <c r="C7" s="76">
        <v>41177.031593</v>
      </c>
      <c r="D7" s="94"/>
      <c r="E7" s="94"/>
      <c r="F7" s="94" t="s">
        <v>171</v>
      </c>
      <c r="G7" s="76">
        <v>2184.4355124919398</v>
      </c>
      <c r="H7" s="76">
        <v>1885.86747719594</v>
      </c>
      <c r="I7" s="76">
        <v>74.554815657225305</v>
      </c>
      <c r="J7" s="76">
        <v>457.24091182063199</v>
      </c>
      <c r="K7" s="76">
        <v>1661.98321356724</v>
      </c>
      <c r="L7" s="76">
        <v>191.29771920831999</v>
      </c>
      <c r="M7" s="76">
        <v>748.06359207879302</v>
      </c>
      <c r="N7" s="76">
        <v>282122.25368213799</v>
      </c>
      <c r="O7" s="76">
        <v>41087.596443868599</v>
      </c>
      <c r="P7" s="76">
        <v>241034.65723827001</v>
      </c>
      <c r="Q7" s="76">
        <v>118.642895572567</v>
      </c>
      <c r="R7" s="76">
        <v>42.108137062451398</v>
      </c>
      <c r="S7" s="76">
        <v>19782.8232814695</v>
      </c>
      <c r="T7" s="76">
        <v>72.353756144556996</v>
      </c>
      <c r="U7" s="76">
        <v>1645.6342197015999</v>
      </c>
      <c r="V7" s="76">
        <v>277.67023221062902</v>
      </c>
      <c r="W7" s="76">
        <v>744.96935535971102</v>
      </c>
      <c r="X7" s="76">
        <v>4115.7295180145102</v>
      </c>
      <c r="Y7" s="76">
        <v>6421.5921426169898</v>
      </c>
      <c r="Z7" s="76">
        <v>519.27419492165302</v>
      </c>
      <c r="AA7" s="76">
        <v>143.35546877428499</v>
      </c>
      <c r="AB7" s="94"/>
      <c r="AC7" s="41">
        <f t="shared" si="2"/>
        <v>-7.4667665198950215E-4</v>
      </c>
      <c r="AD7" s="41">
        <f t="shared" si="2"/>
        <v>-2.1719668871566923E-3</v>
      </c>
      <c r="AE7" s="94"/>
      <c r="AF7" s="76">
        <v>8</v>
      </c>
      <c r="AG7" s="76" t="s">
        <v>171</v>
      </c>
      <c r="AH7" s="76">
        <v>1165.7190724208999</v>
      </c>
      <c r="AI7" s="76">
        <v>945.25906621412196</v>
      </c>
      <c r="AJ7" s="76">
        <v>40.072604189542098</v>
      </c>
      <c r="AK7" s="76">
        <v>257.43545253469603</v>
      </c>
      <c r="AL7" s="76">
        <v>873.86867575956501</v>
      </c>
      <c r="AM7" s="76">
        <v>106.103191968209</v>
      </c>
      <c r="AN7" s="76">
        <v>398.25890480398601</v>
      </c>
      <c r="AO7" s="76">
        <v>122564.81156307401</v>
      </c>
      <c r="AP7" s="76">
        <v>55.823569167490099</v>
      </c>
      <c r="AQ7" s="76">
        <v>22.009003365150999</v>
      </c>
      <c r="AR7" s="76">
        <v>10215.3134431612</v>
      </c>
      <c r="AS7" s="76">
        <v>40.045954000932902</v>
      </c>
      <c r="AT7" s="76">
        <v>895.81361749867699</v>
      </c>
      <c r="AU7" s="76">
        <v>158.827483524374</v>
      </c>
      <c r="AV7" s="76">
        <v>427.29455124958997</v>
      </c>
      <c r="AW7" s="76">
        <v>2240.4001695120801</v>
      </c>
      <c r="AX7" s="76">
        <v>3401.2032446726798</v>
      </c>
      <c r="AY7" s="76">
        <v>283.19611934169097</v>
      </c>
      <c r="AZ7" s="76">
        <v>75.381163244354198</v>
      </c>
      <c r="BA7" s="76">
        <f t="shared" si="0"/>
        <v>144166.83684970325</v>
      </c>
      <c r="BB7" s="76">
        <f t="shared" si="3"/>
        <v>21602.025286629243</v>
      </c>
      <c r="BD7" s="76">
        <f t="shared" si="1"/>
        <v>-138166.22834029674</v>
      </c>
      <c r="BE7" s="76">
        <f t="shared" si="1"/>
        <v>-19575.006306370757</v>
      </c>
      <c r="BF7" s="94"/>
      <c r="BG7" s="69">
        <f t="shared" si="4"/>
        <v>0.51100838366381907</v>
      </c>
      <c r="BH7" s="69">
        <f t="shared" si="4"/>
        <v>0.52575538985690318</v>
      </c>
      <c r="BI7" s="94"/>
      <c r="BJ7" s="69">
        <v>0.49958849516958664</v>
      </c>
      <c r="BK7" s="69">
        <v>0.51915935361726906</v>
      </c>
      <c r="BL7" s="69"/>
      <c r="BM7" s="69"/>
    </row>
    <row r="8" spans="1:65">
      <c r="A8" s="94" t="s">
        <v>172</v>
      </c>
      <c r="B8" s="76">
        <v>24372.766582</v>
      </c>
      <c r="C8" s="76">
        <v>4017.7892379999998</v>
      </c>
      <c r="D8" s="94" t="s">
        <v>167</v>
      </c>
      <c r="E8" s="94"/>
      <c r="F8" s="94" t="s">
        <v>172</v>
      </c>
      <c r="G8" s="76">
        <v>248.18233050590499</v>
      </c>
      <c r="H8" s="76">
        <v>187.95612361315401</v>
      </c>
      <c r="I8" s="76">
        <v>6.5451049455182702</v>
      </c>
      <c r="J8" s="76">
        <v>19.759316016027601</v>
      </c>
      <c r="K8" s="76">
        <v>180.699466261016</v>
      </c>
      <c r="L8" s="76">
        <v>6.8246543207835204</v>
      </c>
      <c r="M8" s="76">
        <v>69.998915325980903</v>
      </c>
      <c r="N8" s="76">
        <v>24313.795554644301</v>
      </c>
      <c r="O8" s="76">
        <v>4010.4977181500999</v>
      </c>
      <c r="P8" s="76">
        <v>20303.297836494199</v>
      </c>
      <c r="Q8" s="76">
        <v>15.609642465428699</v>
      </c>
      <c r="R8" s="76">
        <v>4.3845600952396602</v>
      </c>
      <c r="S8" s="76">
        <v>2120.1111514189502</v>
      </c>
      <c r="T8" s="76">
        <v>6.7749808032540102</v>
      </c>
      <c r="U8" s="76">
        <v>103.602094501121</v>
      </c>
      <c r="V8" s="76">
        <v>4.6584288100001601</v>
      </c>
      <c r="W8" s="76">
        <v>8.7294906000429897</v>
      </c>
      <c r="X8" s="76">
        <v>258.95908486141099</v>
      </c>
      <c r="Y8" s="76">
        <v>727.83325914780198</v>
      </c>
      <c r="Z8" s="76">
        <v>23.7765540655985</v>
      </c>
      <c r="AA8" s="76">
        <v>16.0925603928636</v>
      </c>
      <c r="AB8" s="94"/>
      <c r="AC8" s="41">
        <f t="shared" si="2"/>
        <v>-2.4195458959202095E-3</v>
      </c>
      <c r="AD8" s="41">
        <f t="shared" si="2"/>
        <v>-1.8148089454113725E-3</v>
      </c>
      <c r="AE8" s="94"/>
      <c r="AF8" s="76">
        <v>9</v>
      </c>
      <c r="AG8" s="76" t="s">
        <v>172</v>
      </c>
      <c r="AH8" s="76">
        <v>36.758868482268397</v>
      </c>
      <c r="AI8" s="76">
        <v>30.340780828106301</v>
      </c>
      <c r="AJ8" s="76">
        <v>0.99442630501677198</v>
      </c>
      <c r="AK8" s="76">
        <v>3.1723472074139498</v>
      </c>
      <c r="AL8" s="76">
        <v>27.0986675818842</v>
      </c>
      <c r="AM8" s="76">
        <v>1.12604802478665</v>
      </c>
      <c r="AN8" s="76">
        <v>10.604480513743599</v>
      </c>
      <c r="AO8" s="76">
        <v>3192.6396476191298</v>
      </c>
      <c r="AP8" s="76">
        <v>2.3764389508987498</v>
      </c>
      <c r="AQ8" s="76">
        <v>0.66362544378131305</v>
      </c>
      <c r="AR8" s="76">
        <v>327.53083300632301</v>
      </c>
      <c r="AS8" s="76">
        <v>1.03151331097924</v>
      </c>
      <c r="AT8" s="76">
        <v>16.3370234360608</v>
      </c>
      <c r="AU8" s="76">
        <v>0.75938408886273201</v>
      </c>
      <c r="AV8" s="76">
        <v>1.44010748424326</v>
      </c>
      <c r="AW8" s="76">
        <v>40.8309566779131</v>
      </c>
      <c r="AX8" s="76">
        <v>108.407885735314</v>
      </c>
      <c r="AY8" s="76">
        <v>3.93357925340081</v>
      </c>
      <c r="AZ8" s="76">
        <v>2.4232044566865101</v>
      </c>
      <c r="BA8" s="76">
        <f t="shared" si="0"/>
        <v>3808.4698184068129</v>
      </c>
      <c r="BB8" s="76">
        <f t="shared" si="3"/>
        <v>615.83017078768307</v>
      </c>
      <c r="BD8" s="76">
        <f t="shared" si="1"/>
        <v>-20564.296763593185</v>
      </c>
      <c r="BE8" s="76">
        <f t="shared" si="1"/>
        <v>-3401.9590672123168</v>
      </c>
      <c r="BF8" s="94"/>
      <c r="BG8" s="69">
        <f t="shared" si="4"/>
        <v>0.15663822663341173</v>
      </c>
      <c r="BH8" s="69">
        <f t="shared" si="4"/>
        <v>0.1535545496013257</v>
      </c>
      <c r="BI8" s="94"/>
      <c r="BJ8" s="69">
        <v>0.26089501410781052</v>
      </c>
      <c r="BK8" s="69">
        <v>0.25890357580210005</v>
      </c>
      <c r="BL8" s="69"/>
      <c r="BM8" s="69"/>
    </row>
    <row r="9" spans="1:65">
      <c r="A9" s="94" t="s">
        <v>173</v>
      </c>
      <c r="B9" s="76">
        <v>15398.586305000001</v>
      </c>
      <c r="C9" s="76">
        <v>2363.0122274999999</v>
      </c>
      <c r="D9" s="94" t="s">
        <v>167</v>
      </c>
      <c r="E9" s="94"/>
      <c r="F9" s="94" t="s">
        <v>173</v>
      </c>
      <c r="G9" s="76">
        <v>113.88981530779201</v>
      </c>
      <c r="H9" s="76">
        <v>137.73511720321599</v>
      </c>
      <c r="I9" s="76">
        <v>3.9203117335493798</v>
      </c>
      <c r="J9" s="76">
        <v>20.189481197330199</v>
      </c>
      <c r="K9" s="76">
        <v>92.143456626817994</v>
      </c>
      <c r="L9" s="76">
        <v>6.7730168598466598</v>
      </c>
      <c r="M9" s="76">
        <v>38.730084712599897</v>
      </c>
      <c r="N9" s="76">
        <v>15329.550087776999</v>
      </c>
      <c r="O9" s="76">
        <v>2361.8726035814002</v>
      </c>
      <c r="P9" s="76">
        <v>12967.677484195599</v>
      </c>
      <c r="Q9" s="76">
        <v>9.1298761553597192</v>
      </c>
      <c r="R9" s="76">
        <v>2.2636916395222499</v>
      </c>
      <c r="S9" s="76">
        <v>1239.3719853172099</v>
      </c>
      <c r="T9" s="76">
        <v>4.1796191515512202</v>
      </c>
      <c r="U9" s="76">
        <v>83.377168824440403</v>
      </c>
      <c r="V9" s="76">
        <v>5.7676871861858299</v>
      </c>
      <c r="W9" s="76">
        <v>12.7501649387942</v>
      </c>
      <c r="X9" s="76">
        <v>208.28795835469001</v>
      </c>
      <c r="Y9" s="76">
        <v>352.52171817214702</v>
      </c>
      <c r="Z9" s="76">
        <v>22.451132569431799</v>
      </c>
      <c r="AA9" s="76">
        <v>8.3903176309132093</v>
      </c>
      <c r="AB9" s="94"/>
      <c r="AC9" s="41">
        <f t="shared" si="2"/>
        <v>-4.4832828063304207E-3</v>
      </c>
      <c r="AD9" s="41">
        <f t="shared" si="2"/>
        <v>-4.8227592956866407E-4</v>
      </c>
      <c r="AE9" s="94"/>
      <c r="AF9" s="76">
        <v>10</v>
      </c>
      <c r="AG9" s="76" t="s">
        <v>173</v>
      </c>
      <c r="AH9" s="76">
        <v>31.725027836327602</v>
      </c>
      <c r="AI9" s="76">
        <v>38.829361236147598</v>
      </c>
      <c r="AJ9" s="76">
        <v>1.1010205919620899</v>
      </c>
      <c r="AK9" s="76">
        <v>5.9083107903221599</v>
      </c>
      <c r="AL9" s="76">
        <v>25.694138401621</v>
      </c>
      <c r="AM9" s="76">
        <v>2.05302488500624</v>
      </c>
      <c r="AN9" s="76">
        <v>10.9366077492689</v>
      </c>
      <c r="AO9" s="76">
        <v>3758.3044259174999</v>
      </c>
      <c r="AP9" s="76">
        <v>2.4320668153456602</v>
      </c>
      <c r="AQ9" s="76">
        <v>0.63533457162608797</v>
      </c>
      <c r="AR9" s="76">
        <v>347.36357376810901</v>
      </c>
      <c r="AS9" s="76">
        <v>1.17234653859643</v>
      </c>
      <c r="AT9" s="76">
        <v>23.9348985710675</v>
      </c>
      <c r="AU9" s="76">
        <v>1.8987328965718799</v>
      </c>
      <c r="AV9" s="76">
        <v>4.3692019557638204</v>
      </c>
      <c r="AW9" s="76">
        <v>59.795853037038597</v>
      </c>
      <c r="AX9" s="76">
        <v>98.016343485036202</v>
      </c>
      <c r="AY9" s="76">
        <v>6.6539391532013399</v>
      </c>
      <c r="AZ9" s="76">
        <v>2.3404893225108698</v>
      </c>
      <c r="BA9" s="76">
        <f t="shared" si="0"/>
        <v>4423.1646975230242</v>
      </c>
      <c r="BB9" s="76">
        <f t="shared" si="3"/>
        <v>664.8602716055243</v>
      </c>
      <c r="BD9" s="76">
        <f t="shared" si="1"/>
        <v>-10975.421607476976</v>
      </c>
      <c r="BE9" s="76">
        <f t="shared" si="1"/>
        <v>-1698.1519558944756</v>
      </c>
      <c r="BF9" s="94"/>
      <c r="BG9" s="69">
        <f t="shared" si="4"/>
        <v>0.28853845495764613</v>
      </c>
      <c r="BH9" s="69">
        <f t="shared" si="4"/>
        <v>0.28149709285647778</v>
      </c>
      <c r="BI9" s="94"/>
      <c r="BJ9" s="69">
        <v>0.39259191587595305</v>
      </c>
      <c r="BK9" s="69">
        <v>0.38712442514366596</v>
      </c>
      <c r="BL9" s="69"/>
      <c r="BM9" s="69"/>
    </row>
    <row r="10" spans="1:65">
      <c r="A10" s="94" t="s">
        <v>174</v>
      </c>
      <c r="B10" s="76">
        <v>2903.5093636000001</v>
      </c>
      <c r="C10" s="76">
        <v>407.82273533</v>
      </c>
      <c r="D10" s="94"/>
      <c r="E10" s="94"/>
      <c r="F10" s="94" t="s">
        <v>174</v>
      </c>
      <c r="G10" s="76">
        <v>18.285510232201801</v>
      </c>
      <c r="H10" s="76">
        <v>28.231520693133099</v>
      </c>
      <c r="I10" s="76">
        <v>0.53113190804521504</v>
      </c>
      <c r="J10" s="76">
        <v>2.0530070492788202</v>
      </c>
      <c r="K10" s="76">
        <v>15.6002185882702</v>
      </c>
      <c r="L10" s="76">
        <v>0.90019764436140604</v>
      </c>
      <c r="M10" s="76">
        <v>6.3569761404785101</v>
      </c>
      <c r="N10" s="76">
        <v>2883.28658344218</v>
      </c>
      <c r="O10" s="76">
        <v>406.78781858165598</v>
      </c>
      <c r="P10" s="76">
        <v>2476.4987648605302</v>
      </c>
      <c r="Q10" s="76">
        <v>1.3652385125415301</v>
      </c>
      <c r="R10" s="76">
        <v>0.40081353858364099</v>
      </c>
      <c r="S10" s="76">
        <v>229.258664439998</v>
      </c>
      <c r="T10" s="76">
        <v>0.50338464591015197</v>
      </c>
      <c r="U10" s="76">
        <v>11.5720250004133</v>
      </c>
      <c r="V10" s="76">
        <v>0.27655664500625499</v>
      </c>
      <c r="W10" s="76">
        <v>0.155379586302683</v>
      </c>
      <c r="X10" s="76">
        <v>28.8998605576591</v>
      </c>
      <c r="Y10" s="76">
        <v>57.458069743216697</v>
      </c>
      <c r="Z10" s="76">
        <v>3.4742529913964701</v>
      </c>
      <c r="AA10" s="76">
        <v>1.4650106648588801</v>
      </c>
      <c r="AB10" s="94"/>
      <c r="AC10" s="41">
        <f t="shared" si="2"/>
        <v>-6.9649440126985937E-3</v>
      </c>
      <c r="AD10" s="41">
        <f t="shared" si="2"/>
        <v>-2.5376632018972362E-3</v>
      </c>
      <c r="AE10" s="94"/>
      <c r="AF10" s="76">
        <v>11</v>
      </c>
      <c r="AG10" s="76" t="s">
        <v>174</v>
      </c>
      <c r="AH10" s="76">
        <v>5.4049941440735498</v>
      </c>
      <c r="AI10" s="76">
        <v>8.3947699190534699</v>
      </c>
      <c r="AJ10" s="76">
        <v>0.15608529167561599</v>
      </c>
      <c r="AK10" s="76">
        <v>0.600090805490333</v>
      </c>
      <c r="AL10" s="76">
        <v>4.6166211187064201</v>
      </c>
      <c r="AM10" s="76">
        <v>0.26737168430955199</v>
      </c>
      <c r="AN10" s="76">
        <v>1.8821459634854101</v>
      </c>
      <c r="AO10" s="76">
        <v>737.87717932196801</v>
      </c>
      <c r="AP10" s="76">
        <v>0.39907295248868002</v>
      </c>
      <c r="AQ10" s="76">
        <v>0.11883300656005701</v>
      </c>
      <c r="AR10" s="76">
        <v>68.004566645870995</v>
      </c>
      <c r="AS10" s="76">
        <v>0.147192913902881</v>
      </c>
      <c r="AT10" s="76">
        <v>3.4128582746181699</v>
      </c>
      <c r="AU10" s="76">
        <v>8.1946988093261897E-2</v>
      </c>
      <c r="AV10" s="76">
        <v>4.6096078060212597E-2</v>
      </c>
      <c r="AW10" s="76">
        <v>8.5232343497888898</v>
      </c>
      <c r="AX10" s="76">
        <v>16.982579036928399</v>
      </c>
      <c r="AY10" s="76">
        <v>1.0320997699705701</v>
      </c>
      <c r="AZ10" s="76">
        <v>0.43391686224791698</v>
      </c>
      <c r="BA10" s="76">
        <f t="shared" si="0"/>
        <v>858.38165512729267</v>
      </c>
      <c r="BB10" s="76">
        <f t="shared" si="3"/>
        <v>120.50447580532466</v>
      </c>
      <c r="BD10" s="76">
        <f t="shared" si="1"/>
        <v>-2045.1277084727076</v>
      </c>
      <c r="BE10" s="76">
        <f t="shared" si="1"/>
        <v>-287.31825952467534</v>
      </c>
      <c r="BF10" s="94"/>
      <c r="BG10" s="69">
        <f t="shared" si="4"/>
        <v>0.2977094472872423</v>
      </c>
      <c r="BH10" s="69">
        <f t="shared" si="4"/>
        <v>0.29623422900293994</v>
      </c>
      <c r="BI10" s="94"/>
      <c r="BJ10" s="69">
        <v>0.37874781336935731</v>
      </c>
      <c r="BK10" s="69">
        <v>0.37589082409738694</v>
      </c>
      <c r="BL10" s="69"/>
      <c r="BM10" s="69"/>
    </row>
    <row r="11" spans="1:65">
      <c r="A11" s="94" t="s">
        <v>175</v>
      </c>
      <c r="B11" s="76">
        <v>399417.35992000002</v>
      </c>
      <c r="C11" s="76">
        <v>55839.935245000001</v>
      </c>
      <c r="D11" s="94" t="s">
        <v>167</v>
      </c>
      <c r="E11" s="94"/>
      <c r="F11" s="94" t="s">
        <v>175</v>
      </c>
      <c r="G11" s="76">
        <v>2705.4426200829998</v>
      </c>
      <c r="H11" s="76">
        <v>3081.35705815241</v>
      </c>
      <c r="I11" s="76">
        <v>104.534784757243</v>
      </c>
      <c r="J11" s="76">
        <v>454.459240408516</v>
      </c>
      <c r="K11" s="76">
        <v>2191.6599901894301</v>
      </c>
      <c r="L11" s="76">
        <v>166.419914152019</v>
      </c>
      <c r="M11" s="76">
        <v>920.99928118299999</v>
      </c>
      <c r="N11" s="76">
        <v>401618.63258718501</v>
      </c>
      <c r="O11" s="76">
        <v>56148.652684960602</v>
      </c>
      <c r="P11" s="76">
        <v>345469.97990222397</v>
      </c>
      <c r="Q11" s="76">
        <v>328.787804571283</v>
      </c>
      <c r="R11" s="76">
        <v>57.081143521993802</v>
      </c>
      <c r="S11" s="76">
        <v>29552.936568064899</v>
      </c>
      <c r="T11" s="76">
        <v>99.319561787287</v>
      </c>
      <c r="U11" s="76">
        <v>1941.2264660460601</v>
      </c>
      <c r="V11" s="76">
        <v>161.939246559411</v>
      </c>
      <c r="W11" s="76">
        <v>410.43007536500198</v>
      </c>
      <c r="X11" s="76">
        <v>4853.5669690305704</v>
      </c>
      <c r="Y11" s="76">
        <v>8400.8140652678303</v>
      </c>
      <c r="Z11" s="76">
        <v>531.41259072846196</v>
      </c>
      <c r="AA11" s="76">
        <v>186.265305092125</v>
      </c>
      <c r="AB11" s="94"/>
      <c r="AC11" s="41">
        <f t="shared" si="2"/>
        <v>5.5112092965260515E-3</v>
      </c>
      <c r="AD11" s="41">
        <f t="shared" si="2"/>
        <v>5.5286138604224849E-3</v>
      </c>
      <c r="AE11" s="94"/>
      <c r="AF11" s="76">
        <v>12</v>
      </c>
      <c r="AG11" s="76" t="s">
        <v>175</v>
      </c>
      <c r="AH11" s="76">
        <v>1120.5831837753001</v>
      </c>
      <c r="AI11" s="76">
        <v>1285.03305448643</v>
      </c>
      <c r="AJ11" s="76">
        <v>42.873712566873898</v>
      </c>
      <c r="AK11" s="76">
        <v>181.32686285600801</v>
      </c>
      <c r="AL11" s="76">
        <v>909.41934535479197</v>
      </c>
      <c r="AM11" s="76">
        <v>66.527375506552602</v>
      </c>
      <c r="AN11" s="76">
        <v>379.96106534455799</v>
      </c>
      <c r="AO11" s="76">
        <v>143562.919443597</v>
      </c>
      <c r="AP11" s="76">
        <v>137.04235243825801</v>
      </c>
      <c r="AQ11" s="76">
        <v>23.6871986275872</v>
      </c>
      <c r="AR11" s="76">
        <v>12284.461626651901</v>
      </c>
      <c r="AS11" s="76">
        <v>40.473264504944702</v>
      </c>
      <c r="AT11" s="76">
        <v>789.52555283550601</v>
      </c>
      <c r="AU11" s="76">
        <v>62.181110827042701</v>
      </c>
      <c r="AV11" s="76">
        <v>156.24178901084699</v>
      </c>
      <c r="AW11" s="76">
        <v>1974.0057059498199</v>
      </c>
      <c r="AX11" s="76">
        <v>3483.0178945627399</v>
      </c>
      <c r="AY11" s="76">
        <v>214.99239549292199</v>
      </c>
      <c r="AZ11" s="76">
        <v>77.384783387668193</v>
      </c>
      <c r="BA11" s="76">
        <f t="shared" si="0"/>
        <v>166791.6577177768</v>
      </c>
      <c r="BB11" s="76">
        <f t="shared" si="3"/>
        <v>23228.738274179806</v>
      </c>
      <c r="BD11" s="76">
        <f t="shared" si="1"/>
        <v>-232625.70220222321</v>
      </c>
      <c r="BE11" s="76">
        <f t="shared" si="1"/>
        <v>-32611.196970820194</v>
      </c>
      <c r="BF11" s="94"/>
      <c r="BG11" s="69">
        <f t="shared" si="4"/>
        <v>0.41529860465716562</v>
      </c>
      <c r="BH11" s="69">
        <f t="shared" si="4"/>
        <v>0.41370072412087666</v>
      </c>
      <c r="BI11" s="94"/>
      <c r="BJ11" s="69">
        <v>0.42801137137002065</v>
      </c>
      <c r="BK11" s="69">
        <v>0.43082323556449997</v>
      </c>
      <c r="BL11" s="69"/>
      <c r="BM11" s="69"/>
    </row>
    <row r="12" spans="1:65">
      <c r="A12" s="94" t="s">
        <v>176</v>
      </c>
      <c r="B12" s="76">
        <v>296293.10253999999</v>
      </c>
      <c r="C12" s="76">
        <v>42313.080836000001</v>
      </c>
      <c r="D12" s="94" t="s">
        <v>167</v>
      </c>
      <c r="E12" s="94"/>
      <c r="F12" s="94" t="s">
        <v>176</v>
      </c>
      <c r="G12" s="76">
        <v>2207.3979955576801</v>
      </c>
      <c r="H12" s="76">
        <v>2228.4986832895102</v>
      </c>
      <c r="I12" s="76">
        <v>74.946994626233803</v>
      </c>
      <c r="J12" s="76">
        <v>316.03817188335302</v>
      </c>
      <c r="K12" s="76">
        <v>1758.0822136609399</v>
      </c>
      <c r="L12" s="76">
        <v>118.968807001879</v>
      </c>
      <c r="M12" s="76">
        <v>721.13834267541802</v>
      </c>
      <c r="N12" s="76">
        <v>297514.75243512902</v>
      </c>
      <c r="O12" s="76">
        <v>42461.919423119798</v>
      </c>
      <c r="P12" s="76">
        <v>255052.83301200901</v>
      </c>
      <c r="Q12" s="76">
        <v>219.55843329640501</v>
      </c>
      <c r="R12" s="76">
        <v>44.257058407050302</v>
      </c>
      <c r="S12" s="76">
        <v>22093.443677640102</v>
      </c>
      <c r="T12" s="76">
        <v>68.588436517358602</v>
      </c>
      <c r="U12" s="76">
        <v>1402.64344395024</v>
      </c>
      <c r="V12" s="76">
        <v>120.287031145797</v>
      </c>
      <c r="W12" s="76">
        <v>301.76041990332698</v>
      </c>
      <c r="X12" s="76">
        <v>3507.2631154615601</v>
      </c>
      <c r="Y12" s="76">
        <v>6752.4361645088802</v>
      </c>
      <c r="Z12" s="76">
        <v>375.36891525984203</v>
      </c>
      <c r="AA12" s="76">
        <v>151.24151833418699</v>
      </c>
      <c r="AB12" s="94"/>
      <c r="AC12" s="80">
        <f t="shared" si="2"/>
        <v>4.1231128387948296E-3</v>
      </c>
      <c r="AD12" s="80">
        <f t="shared" si="2"/>
        <v>3.5175549541447012E-3</v>
      </c>
      <c r="AE12" s="94"/>
      <c r="AF12" s="76">
        <v>13</v>
      </c>
      <c r="AG12" s="76" t="s">
        <v>176</v>
      </c>
      <c r="AH12" s="76">
        <v>575.79578194405804</v>
      </c>
      <c r="AI12" s="76">
        <v>564.69549523202795</v>
      </c>
      <c r="AJ12" s="76">
        <v>19.320764298531699</v>
      </c>
      <c r="AK12" s="76">
        <v>82.592606823022606</v>
      </c>
      <c r="AL12" s="76">
        <v>454.752240849543</v>
      </c>
      <c r="AM12" s="76">
        <v>30.740297629365902</v>
      </c>
      <c r="AN12" s="76">
        <v>186.58483451887301</v>
      </c>
      <c r="AO12" s="76">
        <v>64307.791963538497</v>
      </c>
      <c r="AP12" s="76">
        <v>54.742037919299499</v>
      </c>
      <c r="AQ12" s="76">
        <v>11.386297008350599</v>
      </c>
      <c r="AR12" s="76">
        <v>5663.2367578568601</v>
      </c>
      <c r="AS12" s="76">
        <v>17.973031269257199</v>
      </c>
      <c r="AT12" s="76">
        <v>362.07453285079998</v>
      </c>
      <c r="AU12" s="76">
        <v>31.686430011185099</v>
      </c>
      <c r="AV12" s="76">
        <v>79.382716339356193</v>
      </c>
      <c r="AW12" s="76">
        <v>905.32564593600796</v>
      </c>
      <c r="AX12" s="76">
        <v>1754.08371537012</v>
      </c>
      <c r="AY12" s="76">
        <v>96.384447380519703</v>
      </c>
      <c r="AZ12" s="76">
        <v>39.231774630545303</v>
      </c>
      <c r="BA12" s="76">
        <f t="shared" si="0"/>
        <v>75237.781371406265</v>
      </c>
      <c r="BB12" s="76">
        <f t="shared" si="3"/>
        <v>10929.989407867768</v>
      </c>
      <c r="BD12" s="76">
        <f t="shared" si="1"/>
        <v>-221055.32116859371</v>
      </c>
      <c r="BE12" s="76">
        <f t="shared" si="1"/>
        <v>-31383.091428132233</v>
      </c>
      <c r="BF12" s="94"/>
      <c r="BG12" s="69">
        <f t="shared" si="4"/>
        <v>0.25288756525715922</v>
      </c>
      <c r="BH12" s="69">
        <f t="shared" si="4"/>
        <v>0.25740686140336305</v>
      </c>
      <c r="BI12" s="94"/>
      <c r="BJ12" s="69">
        <v>0.30119460684979732</v>
      </c>
      <c r="BK12" s="69">
        <v>0.30531231287477972</v>
      </c>
      <c r="BL12" s="69"/>
      <c r="BM12" s="69"/>
    </row>
    <row r="13" spans="1:65">
      <c r="A13" s="94" t="s">
        <v>177</v>
      </c>
      <c r="B13" s="76">
        <v>566157.38032</v>
      </c>
      <c r="C13" s="76">
        <v>65517.532137000002</v>
      </c>
      <c r="D13" s="94"/>
      <c r="E13" s="94"/>
      <c r="F13" s="94" t="s">
        <v>177</v>
      </c>
      <c r="G13" s="76">
        <v>3637.8995725237901</v>
      </c>
      <c r="H13" s="76">
        <v>3517.67846602401</v>
      </c>
      <c r="I13" s="76">
        <v>98.347116034766799</v>
      </c>
      <c r="J13" s="76">
        <v>281.498228453953</v>
      </c>
      <c r="K13" s="76">
        <v>2875.2372399235001</v>
      </c>
      <c r="L13" s="76">
        <v>166.52770242012301</v>
      </c>
      <c r="M13" s="76">
        <v>1144.95911969443</v>
      </c>
      <c r="N13" s="76">
        <v>568389.50854611699</v>
      </c>
      <c r="O13" s="76">
        <v>65595.5214734701</v>
      </c>
      <c r="P13" s="76">
        <v>502793.98707264703</v>
      </c>
      <c r="Q13" s="76">
        <v>291.64842584478299</v>
      </c>
      <c r="R13" s="76">
        <v>74.412013811956797</v>
      </c>
      <c r="S13" s="76">
        <v>35135.497798574703</v>
      </c>
      <c r="T13" s="76">
        <v>69.880746793652904</v>
      </c>
      <c r="U13" s="76">
        <v>1723.3677274205299</v>
      </c>
      <c r="V13" s="76">
        <v>167.978127195665</v>
      </c>
      <c r="W13" s="76">
        <v>435.15281601878303</v>
      </c>
      <c r="X13" s="76">
        <v>4312.9366133699205</v>
      </c>
      <c r="Y13" s="76">
        <v>10889.5681886274</v>
      </c>
      <c r="Z13" s="76">
        <v>525.820031526094</v>
      </c>
      <c r="AA13" s="76">
        <v>247.11153921195699</v>
      </c>
      <c r="AB13" s="94"/>
      <c r="AC13" s="80">
        <f t="shared" si="2"/>
        <v>3.9425931794006969E-3</v>
      </c>
      <c r="AD13" s="80">
        <f t="shared" si="2"/>
        <v>1.190358273981066E-3</v>
      </c>
      <c r="AE13" s="94"/>
      <c r="AF13" s="76">
        <v>16</v>
      </c>
      <c r="AG13" s="76" t="s">
        <v>177</v>
      </c>
      <c r="AH13" s="76">
        <v>1821.0697234884101</v>
      </c>
      <c r="AI13" s="76">
        <v>1675.11590230148</v>
      </c>
      <c r="AJ13" s="76">
        <v>50.4150186589995</v>
      </c>
      <c r="AK13" s="76">
        <v>172.826668783305</v>
      </c>
      <c r="AL13" s="76">
        <v>1420.7620439329201</v>
      </c>
      <c r="AM13" s="76">
        <v>92.941984726926194</v>
      </c>
      <c r="AN13" s="76">
        <v>575.33153798156002</v>
      </c>
      <c r="AO13" s="76">
        <v>240297.27436624601</v>
      </c>
      <c r="AP13" s="76">
        <v>134.01740200773301</v>
      </c>
      <c r="AQ13" s="76">
        <v>36.535202966806096</v>
      </c>
      <c r="AR13" s="76">
        <v>17100.646932677999</v>
      </c>
      <c r="AS13" s="76">
        <v>38.347497379746102</v>
      </c>
      <c r="AT13" s="76">
        <v>917.85831299477195</v>
      </c>
      <c r="AU13" s="76">
        <v>106.022474520057</v>
      </c>
      <c r="AV13" s="76">
        <v>278.37793478959702</v>
      </c>
      <c r="AW13" s="76">
        <v>2296.8197733168499</v>
      </c>
      <c r="AX13" s="76">
        <v>5415.6495887524197</v>
      </c>
      <c r="AY13" s="76">
        <v>281.165450044745</v>
      </c>
      <c r="AZ13" s="76">
        <v>122.162898859035</v>
      </c>
      <c r="BA13" s="76">
        <f t="shared" si="0"/>
        <v>272833.34071442933</v>
      </c>
      <c r="BB13" s="76">
        <f t="shared" si="3"/>
        <v>32536.066348183318</v>
      </c>
      <c r="BD13" s="76">
        <f t="shared" si="1"/>
        <v>-293324.03960557067</v>
      </c>
      <c r="BE13" s="76">
        <f t="shared" si="1"/>
        <v>-32981.465788816684</v>
      </c>
      <c r="BF13" s="94"/>
      <c r="BG13" s="69">
        <f t="shared" si="4"/>
        <v>0.48001121873679459</v>
      </c>
      <c r="BH13" s="69">
        <f t="shared" si="4"/>
        <v>0.49601048390692992</v>
      </c>
      <c r="BI13" s="94"/>
      <c r="BJ13" s="69">
        <v>0.46869456242909424</v>
      </c>
      <c r="BK13" s="69">
        <v>0.49332270872751682</v>
      </c>
      <c r="BL13" s="69"/>
      <c r="BM13" s="69"/>
    </row>
    <row r="14" spans="1:65">
      <c r="A14" s="94" t="s">
        <v>178</v>
      </c>
      <c r="B14" s="76">
        <v>1113448.1486</v>
      </c>
      <c r="C14" s="76">
        <v>160670.06526</v>
      </c>
      <c r="D14" s="94" t="s">
        <v>167</v>
      </c>
      <c r="E14" s="94"/>
      <c r="F14" s="94" t="s">
        <v>178</v>
      </c>
      <c r="G14" s="76">
        <v>10341.7521615767</v>
      </c>
      <c r="H14" s="76">
        <v>7815.5830188991204</v>
      </c>
      <c r="I14" s="76">
        <v>212.32043652617699</v>
      </c>
      <c r="J14" s="76">
        <v>323.81228744963801</v>
      </c>
      <c r="K14" s="76">
        <v>7628.6225399449904</v>
      </c>
      <c r="L14" s="76">
        <v>254.800888550846</v>
      </c>
      <c r="M14" s="76">
        <v>2888.0238982126002</v>
      </c>
      <c r="N14" s="76">
        <v>1111402.5277774499</v>
      </c>
      <c r="O14" s="76">
        <v>159965.05667034801</v>
      </c>
      <c r="P14" s="76">
        <v>951437.47110710596</v>
      </c>
      <c r="Q14" s="76">
        <v>476.99677905829498</v>
      </c>
      <c r="R14" s="76">
        <v>188.79447059860999</v>
      </c>
      <c r="S14" s="76">
        <v>86401.566130061605</v>
      </c>
      <c r="T14" s="76">
        <v>166.145807845147</v>
      </c>
      <c r="U14" s="76">
        <v>3194.8597602473501</v>
      </c>
      <c r="V14" s="76">
        <v>185.90382672773401</v>
      </c>
      <c r="W14" s="76">
        <v>389.62473757833197</v>
      </c>
      <c r="X14" s="76">
        <v>7994.21086889664</v>
      </c>
      <c r="Y14" s="76">
        <v>29947.2105480139</v>
      </c>
      <c r="Z14" s="76">
        <v>875.71703301972502</v>
      </c>
      <c r="AA14" s="76">
        <v>679.11147714082495</v>
      </c>
      <c r="AB14" s="94"/>
      <c r="AC14" s="80">
        <f t="shared" si="2"/>
        <v>-1.8371945071012986E-3</v>
      </c>
      <c r="AD14" s="80">
        <f t="shared" si="2"/>
        <v>-4.3879274494046383E-3</v>
      </c>
      <c r="AE14" s="94"/>
      <c r="AF14" s="76">
        <v>17</v>
      </c>
      <c r="AG14" s="76" t="s">
        <v>178</v>
      </c>
      <c r="AH14" s="76">
        <v>3497.55012185346</v>
      </c>
      <c r="AI14" s="76">
        <v>2595.6455118833401</v>
      </c>
      <c r="AJ14" s="76">
        <v>71.397876024834005</v>
      </c>
      <c r="AK14" s="76">
        <v>113.219565173935</v>
      </c>
      <c r="AL14" s="76">
        <v>2568.3078299060599</v>
      </c>
      <c r="AM14" s="76">
        <v>86.769961542695299</v>
      </c>
      <c r="AN14" s="76">
        <v>973.46480891127305</v>
      </c>
      <c r="AO14" s="76">
        <v>315779.27294346801</v>
      </c>
      <c r="AP14" s="76">
        <v>153.813595857645</v>
      </c>
      <c r="AQ14" s="76">
        <v>63.418071669539501</v>
      </c>
      <c r="AR14" s="76">
        <v>28941.029773925198</v>
      </c>
      <c r="AS14" s="76">
        <v>56.771030937596002</v>
      </c>
      <c r="AT14" s="76">
        <v>1077.2004135884899</v>
      </c>
      <c r="AU14" s="76">
        <v>66.410196045914802</v>
      </c>
      <c r="AV14" s="76">
        <v>141.17116933862701</v>
      </c>
      <c r="AW14" s="76">
        <v>2695.3157955730298</v>
      </c>
      <c r="AX14" s="76">
        <v>10105.3209258197</v>
      </c>
      <c r="AY14" s="76">
        <v>295.11106895395602</v>
      </c>
      <c r="AZ14" s="76">
        <v>228.92890509332599</v>
      </c>
      <c r="BA14" s="76">
        <f t="shared" si="0"/>
        <v>369510.11956556665</v>
      </c>
      <c r="BB14" s="76">
        <f t="shared" si="3"/>
        <v>53730.846622098645</v>
      </c>
      <c r="BD14" s="76">
        <f t="shared" si="1"/>
        <v>-743938.0290344333</v>
      </c>
      <c r="BE14" s="76">
        <f t="shared" si="1"/>
        <v>-106939.21863790136</v>
      </c>
      <c r="BF14" s="94"/>
      <c r="BG14" s="69">
        <f t="shared" si="4"/>
        <v>0.33247190853929592</v>
      </c>
      <c r="BH14" s="69">
        <f t="shared" si="4"/>
        <v>0.3358911486076977</v>
      </c>
      <c r="BI14" s="94"/>
      <c r="BJ14" s="69">
        <v>0.37900795687792488</v>
      </c>
      <c r="BK14" s="69">
        <v>0.38375323590752408</v>
      </c>
      <c r="BL14" s="69"/>
      <c r="BM14" s="69"/>
    </row>
    <row r="15" spans="1:65">
      <c r="A15" s="94" t="s">
        <v>179</v>
      </c>
      <c r="B15" s="76">
        <v>145326.07625000001</v>
      </c>
      <c r="C15" s="76">
        <v>27134.605439999999</v>
      </c>
      <c r="D15" s="94" t="s">
        <v>167</v>
      </c>
      <c r="E15" s="94"/>
      <c r="F15" s="94" t="s">
        <v>179</v>
      </c>
      <c r="G15" s="76">
        <v>1798.26563347057</v>
      </c>
      <c r="H15" s="76">
        <v>999.97882989687798</v>
      </c>
      <c r="I15" s="76">
        <v>49.222828232389197</v>
      </c>
      <c r="J15" s="76">
        <v>205.47739033383399</v>
      </c>
      <c r="K15" s="76">
        <v>1232.27367317581</v>
      </c>
      <c r="L15" s="76">
        <v>65.516712225180001</v>
      </c>
      <c r="M15" s="76">
        <v>495.34541686646003</v>
      </c>
      <c r="N15" s="76">
        <v>144471.31560541299</v>
      </c>
      <c r="O15" s="76">
        <v>27014.121128763101</v>
      </c>
      <c r="P15" s="76">
        <v>117457.19447664999</v>
      </c>
      <c r="Q15" s="76">
        <v>79.813728092946803</v>
      </c>
      <c r="R15" s="76">
        <v>29.1553189338448</v>
      </c>
      <c r="S15" s="76">
        <v>13427.087654667999</v>
      </c>
      <c r="T15" s="76">
        <v>57.3061080375006</v>
      </c>
      <c r="U15" s="76">
        <v>816.79930333945094</v>
      </c>
      <c r="V15" s="76">
        <v>82.081249965552701</v>
      </c>
      <c r="W15" s="76">
        <v>199.56107918450999</v>
      </c>
      <c r="X15" s="76">
        <v>2041.65358124307</v>
      </c>
      <c r="Y15" s="76">
        <v>5134.2153375551798</v>
      </c>
      <c r="Z15" s="76">
        <v>190.871933001537</v>
      </c>
      <c r="AA15" s="76">
        <v>109.495350540407</v>
      </c>
      <c r="AB15" s="94"/>
      <c r="AC15" s="80">
        <f t="shared" si="2"/>
        <v>-5.8816742778949049E-3</v>
      </c>
      <c r="AD15" s="80">
        <f t="shared" si="2"/>
        <v>-4.4402455566679528E-3</v>
      </c>
      <c r="AE15" s="94"/>
      <c r="AF15" s="76">
        <v>18</v>
      </c>
      <c r="AG15" s="76" t="s">
        <v>179</v>
      </c>
      <c r="AH15" s="76">
        <v>505.83974074680498</v>
      </c>
      <c r="AI15" s="76">
        <v>276.957250591101</v>
      </c>
      <c r="AJ15" s="76">
        <v>13.810865280151299</v>
      </c>
      <c r="AK15" s="76">
        <v>59.9007882677368</v>
      </c>
      <c r="AL15" s="76">
        <v>345.97464500585397</v>
      </c>
      <c r="AM15" s="76">
        <v>19.727793972881202</v>
      </c>
      <c r="AN15" s="76">
        <v>140.10749227923199</v>
      </c>
      <c r="AO15" s="76">
        <v>33516.192138330298</v>
      </c>
      <c r="AP15" s="76">
        <v>20.844968792836699</v>
      </c>
      <c r="AQ15" s="76">
        <v>8.1925507475230308</v>
      </c>
      <c r="AR15" s="76">
        <v>3745.03692359259</v>
      </c>
      <c r="AS15" s="76">
        <v>16.040666461405699</v>
      </c>
      <c r="AT15" s="76">
        <v>233.731600769148</v>
      </c>
      <c r="AU15" s="76">
        <v>25.899964920710499</v>
      </c>
      <c r="AV15" s="76">
        <v>64.126859566067495</v>
      </c>
      <c r="AW15" s="76">
        <v>584.26492109808805</v>
      </c>
      <c r="AX15" s="76">
        <v>1440.32978766527</v>
      </c>
      <c r="AY15" s="76">
        <v>56.298073374751098</v>
      </c>
      <c r="AZ15" s="76">
        <v>30.7322364884972</v>
      </c>
      <c r="BA15" s="76">
        <f t="shared" si="0"/>
        <v>41104.009267950954</v>
      </c>
      <c r="BB15" s="76">
        <f t="shared" si="3"/>
        <v>7587.8171296206565</v>
      </c>
      <c r="BD15" s="76">
        <f t="shared" si="1"/>
        <v>-104222.06698204906</v>
      </c>
      <c r="BE15" s="76">
        <f t="shared" si="1"/>
        <v>-19546.788310379343</v>
      </c>
      <c r="BF15" s="94"/>
      <c r="BG15" s="69">
        <f t="shared" si="4"/>
        <v>0.28451328968455025</v>
      </c>
      <c r="BH15" s="69">
        <f t="shared" si="4"/>
        <v>0.28088336072283249</v>
      </c>
      <c r="BI15" s="94"/>
      <c r="BJ15" s="69">
        <v>0.30581613589407081</v>
      </c>
      <c r="BK15" s="69">
        <v>0.30985128678069579</v>
      </c>
      <c r="BL15" s="69"/>
      <c r="BM15" s="69"/>
    </row>
    <row r="16" spans="1:65">
      <c r="A16" s="94" t="s">
        <v>180</v>
      </c>
      <c r="B16" s="76">
        <v>388520.74862999999</v>
      </c>
      <c r="C16" s="76">
        <v>57174.452535999997</v>
      </c>
      <c r="D16" s="94" t="s">
        <v>167</v>
      </c>
      <c r="E16" s="94"/>
      <c r="F16" s="94" t="s">
        <v>180</v>
      </c>
      <c r="G16" s="76">
        <v>3330.9083616902799</v>
      </c>
      <c r="H16" s="76">
        <v>2318.1176827218201</v>
      </c>
      <c r="I16" s="76">
        <v>105.09895603432599</v>
      </c>
      <c r="J16" s="76">
        <v>595.293926045955</v>
      </c>
      <c r="K16" s="76">
        <v>2430.2483500057801</v>
      </c>
      <c r="L16" s="76">
        <v>243.572406642526</v>
      </c>
      <c r="M16" s="76">
        <v>1062.60428898185</v>
      </c>
      <c r="N16" s="76">
        <v>388221.35065181798</v>
      </c>
      <c r="O16" s="76">
        <v>57010.771215870998</v>
      </c>
      <c r="P16" s="76">
        <v>331210.579435947</v>
      </c>
      <c r="Q16" s="76">
        <v>160.36492391298299</v>
      </c>
      <c r="R16" s="76">
        <v>60.313162375921102</v>
      </c>
      <c r="S16" s="76">
        <v>27217.535538726901</v>
      </c>
      <c r="T16" s="76">
        <v>104.84760536164001</v>
      </c>
      <c r="U16" s="76">
        <v>2157.31048881981</v>
      </c>
      <c r="V16" s="76">
        <v>364.18528849132201</v>
      </c>
      <c r="W16" s="76">
        <v>976.842480530432</v>
      </c>
      <c r="X16" s="76">
        <v>5395.9775022735103</v>
      </c>
      <c r="Y16" s="76">
        <v>9627.7650305064508</v>
      </c>
      <c r="Z16" s="76">
        <v>650.530768365879</v>
      </c>
      <c r="AA16" s="76">
        <v>209.25445438361501</v>
      </c>
      <c r="AB16" s="94"/>
      <c r="AC16" s="80">
        <f t="shared" si="2"/>
        <v>-7.7061001050199936E-4</v>
      </c>
      <c r="AD16" s="80">
        <f t="shared" si="2"/>
        <v>-2.8628401824387657E-3</v>
      </c>
      <c r="AE16" s="94"/>
      <c r="AF16" s="76">
        <v>19</v>
      </c>
      <c r="AG16" s="76" t="s">
        <v>180</v>
      </c>
      <c r="AH16" s="76">
        <v>975.65030815942396</v>
      </c>
      <c r="AI16" s="76">
        <v>683.15537417989503</v>
      </c>
      <c r="AJ16" s="76">
        <v>32.752405341235701</v>
      </c>
      <c r="AK16" s="76">
        <v>203.20640616671199</v>
      </c>
      <c r="AL16" s="76">
        <v>712.34453382680999</v>
      </c>
      <c r="AM16" s="76">
        <v>81.704293685616193</v>
      </c>
      <c r="AN16" s="76">
        <v>320.45526751037602</v>
      </c>
      <c r="AO16" s="76">
        <v>98912.883018954497</v>
      </c>
      <c r="AP16" s="76">
        <v>45.898865175553198</v>
      </c>
      <c r="AQ16" s="76">
        <v>17.731680460864599</v>
      </c>
      <c r="AR16" s="76">
        <v>8006.70503959488</v>
      </c>
      <c r="AS16" s="76">
        <v>33.401565266870101</v>
      </c>
      <c r="AT16" s="76">
        <v>700.30074301637603</v>
      </c>
      <c r="AU16" s="76">
        <v>125.469247966464</v>
      </c>
      <c r="AV16" s="76">
        <v>338.43901673913803</v>
      </c>
      <c r="AW16" s="76">
        <v>1751.5575010097</v>
      </c>
      <c r="AX16" s="76">
        <v>2819.59014054201</v>
      </c>
      <c r="AY16" s="76">
        <v>214.91771810992199</v>
      </c>
      <c r="AZ16" s="76">
        <v>61.066687845419899</v>
      </c>
      <c r="BA16" s="76">
        <f t="shared" si="0"/>
        <v>116037.22981355176</v>
      </c>
      <c r="BB16" s="76">
        <f t="shared" si="3"/>
        <v>17124.346794597266</v>
      </c>
      <c r="BD16" s="76">
        <f t="shared" si="1"/>
        <v>-272483.51881644822</v>
      </c>
      <c r="BE16" s="76">
        <f t="shared" si="1"/>
        <v>-40050.105741402731</v>
      </c>
      <c r="BF16" s="94"/>
      <c r="BG16" s="69">
        <f t="shared" si="4"/>
        <v>0.29889450855478955</v>
      </c>
      <c r="BH16" s="69">
        <f t="shared" si="4"/>
        <v>0.30037037614797407</v>
      </c>
      <c r="BI16" s="94"/>
      <c r="BJ16" s="69">
        <v>0.42396883660999102</v>
      </c>
      <c r="BK16" s="69">
        <v>0.42647628055313824</v>
      </c>
      <c r="BL16" s="69"/>
      <c r="BM16" s="69"/>
    </row>
    <row r="17" spans="1:65">
      <c r="A17" s="94" t="s">
        <v>181</v>
      </c>
      <c r="B17" s="76">
        <v>671159.47751999996</v>
      </c>
      <c r="C17" s="76">
        <v>89522.070061999999</v>
      </c>
      <c r="D17" s="94" t="s">
        <v>167</v>
      </c>
      <c r="E17" s="94"/>
      <c r="F17" s="94" t="s">
        <v>181</v>
      </c>
      <c r="G17" s="76">
        <v>4484.0726375546301</v>
      </c>
      <c r="H17" s="76">
        <v>4373.2722905471301</v>
      </c>
      <c r="I17" s="76">
        <v>163.875769705186</v>
      </c>
      <c r="J17" s="76">
        <v>967.20429317063201</v>
      </c>
      <c r="K17" s="76">
        <v>3557.94945562371</v>
      </c>
      <c r="L17" s="76">
        <v>422.62581535188502</v>
      </c>
      <c r="M17" s="76">
        <v>1605.78335278912</v>
      </c>
      <c r="N17" s="76">
        <v>673260.46253412403</v>
      </c>
      <c r="O17" s="76">
        <v>89603.482551541296</v>
      </c>
      <c r="P17" s="76">
        <v>583656.97998258297</v>
      </c>
      <c r="Q17" s="76">
        <v>341.28868003769901</v>
      </c>
      <c r="R17" s="76">
        <v>92.588801027353796</v>
      </c>
      <c r="S17" s="76">
        <v>43726.616757772601</v>
      </c>
      <c r="T17" s="76">
        <v>144.37302100453601</v>
      </c>
      <c r="U17" s="76">
        <v>3596.70780127537</v>
      </c>
      <c r="V17" s="76">
        <v>602.89871662340101</v>
      </c>
      <c r="W17" s="76">
        <v>1636.7836363255501</v>
      </c>
      <c r="X17" s="76">
        <v>8997.5337302755197</v>
      </c>
      <c r="Y17" s="76">
        <v>13432.306345343</v>
      </c>
      <c r="Z17" s="76">
        <v>1157.7604915204699</v>
      </c>
      <c r="AA17" s="76">
        <v>299.84095559340102</v>
      </c>
      <c r="AB17" s="94"/>
      <c r="AC17" s="80">
        <f t="shared" si="2"/>
        <v>3.1303812052053863E-3</v>
      </c>
      <c r="AD17" s="80">
        <f t="shared" si="2"/>
        <v>9.0941250001159925E-4</v>
      </c>
      <c r="AE17" s="94"/>
      <c r="AF17" s="76">
        <v>20</v>
      </c>
      <c r="AG17" s="76" t="s">
        <v>181</v>
      </c>
      <c r="AH17" s="76">
        <v>2338.7966601360199</v>
      </c>
      <c r="AI17" s="76">
        <v>2221.3032663374602</v>
      </c>
      <c r="AJ17" s="76">
        <v>85.610188632573596</v>
      </c>
      <c r="AK17" s="76">
        <v>514.45796353694595</v>
      </c>
      <c r="AL17" s="76">
        <v>1843.28640641223</v>
      </c>
      <c r="AM17" s="76">
        <v>222.87946143155401</v>
      </c>
      <c r="AN17" s="76">
        <v>835.44229666238698</v>
      </c>
      <c r="AO17" s="76">
        <v>298160.854836563</v>
      </c>
      <c r="AP17" s="76">
        <v>171.550815221601</v>
      </c>
      <c r="AQ17" s="76">
        <v>47.826546184822497</v>
      </c>
      <c r="AR17" s="76">
        <v>22474.449732034798</v>
      </c>
      <c r="AS17" s="76">
        <v>76.5171392240795</v>
      </c>
      <c r="AT17" s="76">
        <v>1885.9673980586399</v>
      </c>
      <c r="AU17" s="76">
        <v>322.078732101752</v>
      </c>
      <c r="AV17" s="76">
        <v>874.94586847901803</v>
      </c>
      <c r="AW17" s="76">
        <v>4717.8975849710996</v>
      </c>
      <c r="AX17" s="76">
        <v>6982.93074190676</v>
      </c>
      <c r="AY17" s="76">
        <v>606.44008575587304</v>
      </c>
      <c r="AZ17" s="76">
        <v>155.341354906665</v>
      </c>
      <c r="BA17" s="76">
        <f t="shared" si="0"/>
        <v>344538.5770785574</v>
      </c>
      <c r="BB17" s="76">
        <f t="shared" si="3"/>
        <v>46377.722241994401</v>
      </c>
      <c r="BD17" s="76">
        <f t="shared" si="1"/>
        <v>-326620.90044144256</v>
      </c>
      <c r="BE17" s="76">
        <f t="shared" si="1"/>
        <v>-43144.347820005598</v>
      </c>
      <c r="BF17" s="94"/>
      <c r="BG17" s="69">
        <f t="shared" si="4"/>
        <v>0.51174633927221669</v>
      </c>
      <c r="BH17" s="69">
        <f t="shared" si="4"/>
        <v>0.51758838966239096</v>
      </c>
      <c r="BI17" s="94"/>
      <c r="BJ17" s="69">
        <v>0.54824790171004623</v>
      </c>
      <c r="BK17" s="69">
        <v>0.55537178310192292</v>
      </c>
      <c r="BL17" s="69"/>
      <c r="BM17" s="69"/>
    </row>
    <row r="18" spans="1:65">
      <c r="A18" s="94" t="s">
        <v>182</v>
      </c>
      <c r="B18" s="76">
        <v>177790.52689000001</v>
      </c>
      <c r="C18" s="76">
        <v>29057.336875000001</v>
      </c>
      <c r="D18" s="94" t="s">
        <v>167</v>
      </c>
      <c r="E18" s="94"/>
      <c r="F18" s="94" t="s">
        <v>182</v>
      </c>
      <c r="G18" s="76">
        <v>1687.3447626448799</v>
      </c>
      <c r="H18" s="76">
        <v>1175.5384231441201</v>
      </c>
      <c r="I18" s="76">
        <v>54.830334509499103</v>
      </c>
      <c r="J18" s="76">
        <v>312.54774257731299</v>
      </c>
      <c r="K18" s="76">
        <v>1218.0782905361</v>
      </c>
      <c r="L18" s="76">
        <v>119.34354173625</v>
      </c>
      <c r="M18" s="76">
        <v>533.14374267652101</v>
      </c>
      <c r="N18" s="76">
        <v>177406.637227609</v>
      </c>
      <c r="O18" s="76">
        <v>28972.5228683553</v>
      </c>
      <c r="P18" s="76">
        <v>148434.11435925399</v>
      </c>
      <c r="Q18" s="76">
        <v>83.768992245242103</v>
      </c>
      <c r="R18" s="76">
        <v>30.015490835937499</v>
      </c>
      <c r="S18" s="76">
        <v>13866.4300077712</v>
      </c>
      <c r="T18" s="76">
        <v>58.389515855090202</v>
      </c>
      <c r="U18" s="76">
        <v>1109.9215198664001</v>
      </c>
      <c r="V18" s="76">
        <v>174.23339029194699</v>
      </c>
      <c r="W18" s="76">
        <v>462.19752171828202</v>
      </c>
      <c r="X18" s="76">
        <v>2775.4802707275699</v>
      </c>
      <c r="Y18" s="76">
        <v>4882.6175312642899</v>
      </c>
      <c r="Z18" s="76">
        <v>322.95129255884899</v>
      </c>
      <c r="AA18" s="76">
        <v>105.69049739579</v>
      </c>
      <c r="AB18" s="94"/>
      <c r="AC18" s="80">
        <f t="shared" si="2"/>
        <v>-2.1592245048496091E-3</v>
      </c>
      <c r="AD18" s="80">
        <f t="shared" si="2"/>
        <v>-2.9188499623884162E-3</v>
      </c>
      <c r="AE18" s="94"/>
      <c r="AF18" s="76">
        <v>21</v>
      </c>
      <c r="AG18" s="76" t="s">
        <v>182</v>
      </c>
      <c r="AH18" s="76">
        <v>325.102176717475</v>
      </c>
      <c r="AI18" s="76">
        <v>222.75236837368499</v>
      </c>
      <c r="AJ18" s="76">
        <v>10.9964849782265</v>
      </c>
      <c r="AK18" s="76">
        <v>68.489899760082395</v>
      </c>
      <c r="AL18" s="76">
        <v>233.618351948</v>
      </c>
      <c r="AM18" s="76">
        <v>26.1455822856528</v>
      </c>
      <c r="AN18" s="76">
        <v>105.09288038942201</v>
      </c>
      <c r="AO18" s="76">
        <v>28569.953514154698</v>
      </c>
      <c r="AP18" s="76">
        <v>14.510835742881399</v>
      </c>
      <c r="AQ18" s="76">
        <v>5.76235974461677</v>
      </c>
      <c r="AR18" s="76">
        <v>2648.4887750225298</v>
      </c>
      <c r="AS18" s="76">
        <v>11.9352310878187</v>
      </c>
      <c r="AT18" s="76">
        <v>232.19612444979501</v>
      </c>
      <c r="AU18" s="76">
        <v>39.614534307858101</v>
      </c>
      <c r="AV18" s="76">
        <v>105.874615474827</v>
      </c>
      <c r="AW18" s="76">
        <v>580.62735075461796</v>
      </c>
      <c r="AX18" s="76">
        <v>937.18899298213898</v>
      </c>
      <c r="AY18" s="76">
        <v>69.311694668534201</v>
      </c>
      <c r="AZ18" s="76">
        <v>20.236058282597099</v>
      </c>
      <c r="BA18" s="76">
        <f t="shared" si="0"/>
        <v>34227.897831125461</v>
      </c>
      <c r="BB18" s="76">
        <f t="shared" si="3"/>
        <v>5657.9443169707629</v>
      </c>
      <c r="BD18" s="76">
        <f t="shared" si="1"/>
        <v>-143562.62905887456</v>
      </c>
      <c r="BE18" s="76">
        <f t="shared" si="1"/>
        <v>-23399.392558029238</v>
      </c>
      <c r="BF18" s="94"/>
      <c r="BG18" s="69">
        <f t="shared" si="4"/>
        <v>0.19293470845294128</v>
      </c>
      <c r="BH18" s="69">
        <f t="shared" si="4"/>
        <v>0.19528655970621556</v>
      </c>
      <c r="BI18" s="94"/>
      <c r="BJ18" s="69">
        <v>0.25476465188837411</v>
      </c>
      <c r="BK18" s="69">
        <v>0.26052107134637992</v>
      </c>
      <c r="BL18" s="69"/>
      <c r="BM18" s="69"/>
    </row>
    <row r="19" spans="1:65">
      <c r="A19" s="94" t="s">
        <v>183</v>
      </c>
      <c r="B19" s="76">
        <v>180053.74116999999</v>
      </c>
      <c r="C19" s="76">
        <v>27493.465477000002</v>
      </c>
      <c r="D19" s="94" t="s">
        <v>167</v>
      </c>
      <c r="E19" s="94"/>
      <c r="F19" s="94" t="s">
        <v>183</v>
      </c>
      <c r="G19" s="76">
        <v>1626.7153963083599</v>
      </c>
      <c r="H19" s="76">
        <v>1283.1762292145399</v>
      </c>
      <c r="I19" s="76">
        <v>45.737910426208501</v>
      </c>
      <c r="J19" s="76">
        <v>178.71492642625199</v>
      </c>
      <c r="K19" s="76">
        <v>1211.09782172324</v>
      </c>
      <c r="L19" s="76">
        <v>72.131042323230602</v>
      </c>
      <c r="M19" s="76">
        <v>488.52389644890502</v>
      </c>
      <c r="N19" s="76">
        <v>179989.822433439</v>
      </c>
      <c r="O19" s="76">
        <v>27457.462751676801</v>
      </c>
      <c r="P19" s="76">
        <v>152532.359681762</v>
      </c>
      <c r="Q19" s="76">
        <v>102.33290118332999</v>
      </c>
      <c r="R19" s="76">
        <v>29.843678698391098</v>
      </c>
      <c r="S19" s="76">
        <v>14120.989248940399</v>
      </c>
      <c r="T19" s="76">
        <v>43.832786080016703</v>
      </c>
      <c r="U19" s="76">
        <v>817.345726615849</v>
      </c>
      <c r="V19" s="76">
        <v>81.261831886550098</v>
      </c>
      <c r="W19" s="76">
        <v>203.04290746650301</v>
      </c>
      <c r="X19" s="76">
        <v>2043.91491040967</v>
      </c>
      <c r="Y19" s="76">
        <v>4783.4028092395602</v>
      </c>
      <c r="Z19" s="76">
        <v>219.25123111603401</v>
      </c>
      <c r="AA19" s="76">
        <v>106.14749716981601</v>
      </c>
      <c r="AB19" s="94"/>
      <c r="AC19" s="80">
        <f t="shared" si="2"/>
        <v>-3.5499810304218067E-4</v>
      </c>
      <c r="AD19" s="80">
        <f t="shared" si="2"/>
        <v>-1.3095011741360383E-3</v>
      </c>
      <c r="AE19" s="94"/>
      <c r="AF19" s="76">
        <v>22</v>
      </c>
      <c r="AG19" s="76" t="s">
        <v>183</v>
      </c>
      <c r="AH19" s="76">
        <v>523.88632421922898</v>
      </c>
      <c r="AI19" s="76">
        <v>393.45325658544402</v>
      </c>
      <c r="AJ19" s="76">
        <v>14.3437777412089</v>
      </c>
      <c r="AK19" s="76">
        <v>55.806707088415202</v>
      </c>
      <c r="AL19" s="76">
        <v>385.93658676427299</v>
      </c>
      <c r="AM19" s="76">
        <v>22.517133468984401</v>
      </c>
      <c r="AN19" s="76">
        <v>155.25939113048099</v>
      </c>
      <c r="AO19" s="76">
        <v>47040.740526246103</v>
      </c>
      <c r="AP19" s="76">
        <v>30.300033955139</v>
      </c>
      <c r="AQ19" s="76">
        <v>9.4535033042626093</v>
      </c>
      <c r="AR19" s="76">
        <v>4429.7581829492801</v>
      </c>
      <c r="AS19" s="76">
        <v>13.9071138447911</v>
      </c>
      <c r="AT19" s="76">
        <v>254.56743683759299</v>
      </c>
      <c r="AU19" s="76">
        <v>25.978665296255901</v>
      </c>
      <c r="AV19" s="76">
        <v>64.875995296943699</v>
      </c>
      <c r="AW19" s="76">
        <v>636.59291274636701</v>
      </c>
      <c r="AX19" s="76">
        <v>1531.86760543781</v>
      </c>
      <c r="AY19" s="76">
        <v>67.832165430438295</v>
      </c>
      <c r="AZ19" s="76">
        <v>33.9124060596316</v>
      </c>
      <c r="BA19" s="76">
        <f t="shared" si="0"/>
        <v>55690.989724402643</v>
      </c>
      <c r="BB19" s="76">
        <f t="shared" si="3"/>
        <v>8650.2491981565399</v>
      </c>
      <c r="BD19" s="76">
        <f t="shared" si="1"/>
        <v>-124362.75144559736</v>
      </c>
      <c r="BE19" s="76">
        <f t="shared" si="1"/>
        <v>-18843.216278843462</v>
      </c>
      <c r="BF19" s="94"/>
      <c r="BG19" s="69">
        <f t="shared" si="4"/>
        <v>0.30941188213571025</v>
      </c>
      <c r="BH19" s="69">
        <f t="shared" si="4"/>
        <v>0.31504182583761414</v>
      </c>
      <c r="BI19" s="94"/>
      <c r="BJ19" s="69">
        <v>0.35207212166566831</v>
      </c>
      <c r="BK19" s="69">
        <v>0.35949035400543594</v>
      </c>
      <c r="BL19" s="69"/>
      <c r="BM19" s="69"/>
    </row>
    <row r="20" spans="1:65">
      <c r="A20" s="94" t="s">
        <v>184</v>
      </c>
      <c r="B20" s="76">
        <v>71361.484935999993</v>
      </c>
      <c r="C20" s="76">
        <v>8747.9579405000004</v>
      </c>
      <c r="D20" s="94" t="s">
        <v>167</v>
      </c>
      <c r="E20" s="94"/>
      <c r="F20" s="94" t="s">
        <v>184</v>
      </c>
      <c r="G20" s="76">
        <v>439.74938992597902</v>
      </c>
      <c r="H20" s="76">
        <v>528.23428385610396</v>
      </c>
      <c r="I20" s="76">
        <v>13.655063917503</v>
      </c>
      <c r="J20" s="76">
        <v>33.666196310565098</v>
      </c>
      <c r="K20" s="76">
        <v>369.36376703759402</v>
      </c>
      <c r="L20" s="76">
        <v>17.609478287229098</v>
      </c>
      <c r="M20" s="76">
        <v>144.27797262961701</v>
      </c>
      <c r="N20" s="76">
        <v>71822.594953653301</v>
      </c>
      <c r="O20" s="76">
        <v>8798.6596024294904</v>
      </c>
      <c r="P20" s="76">
        <v>63023.935351223801</v>
      </c>
      <c r="Q20" s="76">
        <v>53.267217822164099</v>
      </c>
      <c r="R20" s="76">
        <v>9.6718777867799801</v>
      </c>
      <c r="S20" s="76">
        <v>4871.7481160953903</v>
      </c>
      <c r="T20" s="76">
        <v>9.6075473911054505</v>
      </c>
      <c r="U20" s="76">
        <v>231.224534686971</v>
      </c>
      <c r="V20" s="76">
        <v>9.1585807415246094</v>
      </c>
      <c r="W20" s="76">
        <v>20.502899088939898</v>
      </c>
      <c r="X20" s="76">
        <v>578.45681806908101</v>
      </c>
      <c r="Y20" s="76">
        <v>1372.74460446325</v>
      </c>
      <c r="Z20" s="76">
        <v>64.2122398408262</v>
      </c>
      <c r="AA20" s="76">
        <v>31.509014478854901</v>
      </c>
      <c r="AB20" s="94"/>
      <c r="AC20" s="80">
        <f t="shared" si="2"/>
        <v>6.4616090607818814E-3</v>
      </c>
      <c r="AD20" s="80">
        <f t="shared" si="2"/>
        <v>5.7958282692191455E-3</v>
      </c>
      <c r="AE20" s="94"/>
      <c r="AF20" s="76">
        <v>23</v>
      </c>
      <c r="AG20" s="76" t="s">
        <v>184</v>
      </c>
      <c r="AH20" s="76">
        <v>56.4734006359636</v>
      </c>
      <c r="AI20" s="76">
        <v>67.644670672150596</v>
      </c>
      <c r="AJ20" s="76">
        <v>1.7644183979132599</v>
      </c>
      <c r="AK20" s="76">
        <v>4.4303907274818002</v>
      </c>
      <c r="AL20" s="76">
        <v>47.163904377125903</v>
      </c>
      <c r="AM20" s="76">
        <v>2.3345815045283902</v>
      </c>
      <c r="AN20" s="76">
        <v>18.524852694624201</v>
      </c>
      <c r="AO20" s="76">
        <v>8134.8678918881196</v>
      </c>
      <c r="AP20" s="76">
        <v>6.7659213647762897</v>
      </c>
      <c r="AQ20" s="76">
        <v>1.2425837802508699</v>
      </c>
      <c r="AR20" s="76">
        <v>626.05996994273301</v>
      </c>
      <c r="AS20" s="76">
        <v>1.2675891940612001</v>
      </c>
      <c r="AT20" s="76">
        <v>29.788152639118699</v>
      </c>
      <c r="AU20" s="76">
        <v>1.31632521782811</v>
      </c>
      <c r="AV20" s="76">
        <v>3.04115153072348</v>
      </c>
      <c r="AW20" s="76">
        <v>74.521712841362401</v>
      </c>
      <c r="AX20" s="76">
        <v>175.754393704043</v>
      </c>
      <c r="AY20" s="76">
        <v>8.41066077853176</v>
      </c>
      <c r="AZ20" s="76">
        <v>4.0215067935110298</v>
      </c>
      <c r="BA20" s="76">
        <f t="shared" si="0"/>
        <v>9265.3940786848489</v>
      </c>
      <c r="BB20" s="76">
        <f t="shared" si="3"/>
        <v>1130.5261867967292</v>
      </c>
      <c r="BD20" s="76">
        <f t="shared" si="1"/>
        <v>-62096.090857315146</v>
      </c>
      <c r="BE20" s="76">
        <f t="shared" si="1"/>
        <v>-7617.4317537032712</v>
      </c>
      <c r="BF20" s="94"/>
      <c r="BG20" s="69">
        <f t="shared" si="4"/>
        <v>0.12900388916139488</v>
      </c>
      <c r="BH20" s="69">
        <f t="shared" si="4"/>
        <v>0.12848845595578759</v>
      </c>
      <c r="BI20" s="94"/>
      <c r="BJ20" s="69">
        <v>0.1682553728101005</v>
      </c>
      <c r="BK20" s="69">
        <v>0.16514862360959875</v>
      </c>
      <c r="BL20" s="69"/>
      <c r="BM20" s="69"/>
    </row>
    <row r="21" spans="1:65">
      <c r="A21" s="94" t="s">
        <v>185</v>
      </c>
      <c r="B21" s="76">
        <v>75016.096686000004</v>
      </c>
      <c r="C21" s="76">
        <v>12001.221670000001</v>
      </c>
      <c r="D21" s="94" t="s">
        <v>167</v>
      </c>
      <c r="E21" s="94"/>
      <c r="F21" s="94" t="s">
        <v>185</v>
      </c>
      <c r="G21" s="76">
        <v>710.76857620000305</v>
      </c>
      <c r="H21" s="76">
        <v>600.12312240612403</v>
      </c>
      <c r="I21" s="76">
        <v>19.087804306729002</v>
      </c>
      <c r="J21" s="76">
        <v>60.047681674630802</v>
      </c>
      <c r="K21" s="76">
        <v>509.643912652876</v>
      </c>
      <c r="L21" s="76">
        <v>21.931914637036499</v>
      </c>
      <c r="M21" s="76">
        <v>202.35355004767499</v>
      </c>
      <c r="N21" s="76">
        <v>74517.183502622895</v>
      </c>
      <c r="O21" s="76">
        <v>11953.215754148199</v>
      </c>
      <c r="P21" s="76">
        <v>62563.967748474599</v>
      </c>
      <c r="Q21" s="76">
        <v>39.504764452674998</v>
      </c>
      <c r="R21" s="76">
        <v>12.771691374967601</v>
      </c>
      <c r="S21" s="76">
        <v>6455.4279923058602</v>
      </c>
      <c r="T21" s="76">
        <v>21.653680914036201</v>
      </c>
      <c r="U21" s="76">
        <v>305.25359171502998</v>
      </c>
      <c r="V21" s="76">
        <v>13.4157192413895</v>
      </c>
      <c r="W21" s="76">
        <v>23.0881001747162</v>
      </c>
      <c r="X21" s="76">
        <v>762.67523889835002</v>
      </c>
      <c r="Y21" s="76">
        <v>2071.2590726257599</v>
      </c>
      <c r="Z21" s="76">
        <v>77.964165853712203</v>
      </c>
      <c r="AA21" s="76">
        <v>46.245174666688698</v>
      </c>
      <c r="AB21" s="94"/>
      <c r="AC21" s="80">
        <f t="shared" si="2"/>
        <v>-6.6507483782506675E-3</v>
      </c>
      <c r="AD21" s="80">
        <f t="shared" si="2"/>
        <v>-4.000085755586376E-3</v>
      </c>
      <c r="AE21" s="94"/>
      <c r="AF21" s="76">
        <v>24</v>
      </c>
      <c r="AG21" s="76" t="s">
        <v>185</v>
      </c>
      <c r="AH21" s="76">
        <v>180.58222366897701</v>
      </c>
      <c r="AI21" s="76">
        <v>153.688056566006</v>
      </c>
      <c r="AJ21" s="76">
        <v>4.72203415407572</v>
      </c>
      <c r="AK21" s="76">
        <v>14.6186937701207</v>
      </c>
      <c r="AL21" s="76">
        <v>129.62639348419</v>
      </c>
      <c r="AM21" s="76">
        <v>5.6800449235927504</v>
      </c>
      <c r="AN21" s="76">
        <v>51.521662318953098</v>
      </c>
      <c r="AO21" s="76">
        <v>16233.706518311201</v>
      </c>
      <c r="AP21" s="76">
        <v>9.3333957143884003</v>
      </c>
      <c r="AQ21" s="76">
        <v>3.2569143791801598</v>
      </c>
      <c r="AR21" s="76">
        <v>1640.9163684584901</v>
      </c>
      <c r="AS21" s="76">
        <v>5.2997776434178299</v>
      </c>
      <c r="AT21" s="76">
        <v>76.191898206645902</v>
      </c>
      <c r="AU21" s="76">
        <v>3.6178697167146598</v>
      </c>
      <c r="AV21" s="76">
        <v>6.4482061497374996</v>
      </c>
      <c r="AW21" s="76">
        <v>190.37232720205401</v>
      </c>
      <c r="AX21" s="76">
        <v>525.11991443578995</v>
      </c>
      <c r="AY21" s="76">
        <v>20.0442608362345</v>
      </c>
      <c r="AZ21" s="76">
        <v>11.7932113523431</v>
      </c>
      <c r="BA21" s="76">
        <f t="shared" si="0"/>
        <v>19266.539771292108</v>
      </c>
      <c r="BB21" s="76">
        <f t="shared" si="3"/>
        <v>3032.8332529809068</v>
      </c>
      <c r="BD21" s="76">
        <f t="shared" si="1"/>
        <v>-55749.556914707893</v>
      </c>
      <c r="BE21" s="76">
        <f t="shared" si="1"/>
        <v>-8968.388417019094</v>
      </c>
      <c r="BF21" s="94"/>
      <c r="BG21" s="69">
        <f t="shared" si="4"/>
        <v>0.25855163689344157</v>
      </c>
      <c r="BH21" s="69">
        <f t="shared" si="4"/>
        <v>0.25372529998284382</v>
      </c>
      <c r="BI21" s="94"/>
      <c r="BJ21" s="69">
        <v>0.35538293267968452</v>
      </c>
      <c r="BK21" s="69">
        <v>0.35066591532753455</v>
      </c>
      <c r="BL21" s="69"/>
      <c r="BM21" s="69"/>
    </row>
    <row r="22" spans="1:65">
      <c r="A22" s="94" t="s">
        <v>186</v>
      </c>
      <c r="B22" s="76">
        <v>63362.100089</v>
      </c>
      <c r="C22" s="76">
        <v>9769.1088486999997</v>
      </c>
      <c r="D22" s="94" t="s">
        <v>167</v>
      </c>
      <c r="E22" s="94"/>
      <c r="F22" s="94" t="s">
        <v>330</v>
      </c>
      <c r="G22" s="76">
        <v>562.68439623670997</v>
      </c>
      <c r="H22" s="76">
        <v>506.56665410032099</v>
      </c>
      <c r="I22" s="76">
        <v>15.8013924723182</v>
      </c>
      <c r="J22" s="76">
        <v>46.051321362235903</v>
      </c>
      <c r="K22" s="76">
        <v>428.97629832944699</v>
      </c>
      <c r="L22" s="76">
        <v>16.258612730589601</v>
      </c>
      <c r="M22" s="76">
        <v>165.80733973776</v>
      </c>
      <c r="N22" s="76">
        <v>63397.035172681397</v>
      </c>
      <c r="O22" s="76">
        <v>9777.3323185777899</v>
      </c>
      <c r="P22" s="76">
        <v>53619.702854103598</v>
      </c>
      <c r="Q22" s="76">
        <v>45.770884659689003</v>
      </c>
      <c r="R22" s="76">
        <v>10.552889064523701</v>
      </c>
      <c r="S22" s="76">
        <v>5256.9253693568498</v>
      </c>
      <c r="T22" s="76">
        <v>15.1862537751395</v>
      </c>
      <c r="U22" s="76">
        <v>257.43931800018697</v>
      </c>
      <c r="V22" s="76">
        <v>7.6349215452195498</v>
      </c>
      <c r="W22" s="76">
        <v>11.3661468057783</v>
      </c>
      <c r="X22" s="76">
        <v>643.50594112556905</v>
      </c>
      <c r="Y22" s="76">
        <v>1688.7600826733201</v>
      </c>
      <c r="Z22" s="76">
        <v>60.108627755088499</v>
      </c>
      <c r="AA22" s="76">
        <v>37.935868847037803</v>
      </c>
      <c r="AB22" s="94"/>
      <c r="AC22" s="80">
        <f t="shared" si="2"/>
        <v>5.5135615190037381E-4</v>
      </c>
      <c r="AD22" s="80">
        <f t="shared" si="2"/>
        <v>8.4178301267310706E-4</v>
      </c>
      <c r="AE22" s="94"/>
      <c r="AF22" s="76">
        <v>25</v>
      </c>
      <c r="AG22" s="76" t="s">
        <v>330</v>
      </c>
      <c r="AH22" s="76">
        <v>88.9884318340047</v>
      </c>
      <c r="AI22" s="76">
        <v>82.656757020948305</v>
      </c>
      <c r="AJ22" s="76">
        <v>2.5911323671433499</v>
      </c>
      <c r="AK22" s="76">
        <v>8.2082439391309805</v>
      </c>
      <c r="AL22" s="76">
        <v>67.918695981765495</v>
      </c>
      <c r="AM22" s="76">
        <v>2.72717116816851</v>
      </c>
      <c r="AN22" s="76">
        <v>26.469975156120601</v>
      </c>
      <c r="AO22" s="76">
        <v>8407.5782517347507</v>
      </c>
      <c r="AP22" s="76">
        <v>7.3725382788726099</v>
      </c>
      <c r="AQ22" s="76">
        <v>1.6707160637803</v>
      </c>
      <c r="AR22" s="76">
        <v>846.82667282193199</v>
      </c>
      <c r="AS22" s="76">
        <v>2.5917561284469501</v>
      </c>
      <c r="AT22" s="76">
        <v>43.130308273669698</v>
      </c>
      <c r="AU22" s="76">
        <v>1.2797162173910099</v>
      </c>
      <c r="AV22" s="76">
        <v>1.84924356833374</v>
      </c>
      <c r="AW22" s="76">
        <v>107.790095170436</v>
      </c>
      <c r="AX22" s="76">
        <v>267.91593904610602</v>
      </c>
      <c r="AY22" s="76">
        <v>10.082551068990099</v>
      </c>
      <c r="AZ22" s="76">
        <v>6.0315021194160003</v>
      </c>
      <c r="BA22" s="76">
        <f t="shared" si="0"/>
        <v>9983.6796979594055</v>
      </c>
      <c r="BB22" s="76">
        <f t="shared" si="3"/>
        <v>1576.1014462246549</v>
      </c>
      <c r="BD22" s="76">
        <f t="shared" si="1"/>
        <v>-53378.420391040592</v>
      </c>
      <c r="BE22" s="76">
        <f t="shared" si="1"/>
        <v>-8193.0074024753449</v>
      </c>
      <c r="BF22" s="94"/>
      <c r="BG22" s="69">
        <f t="shared" si="4"/>
        <v>0.15747865291753427</v>
      </c>
      <c r="BH22" s="69">
        <f t="shared" si="4"/>
        <v>0.16119953734516354</v>
      </c>
      <c r="BI22" s="94"/>
      <c r="BJ22" s="69">
        <v>0.23867604256894268</v>
      </c>
      <c r="BK22" s="69">
        <v>0.2442127455774325</v>
      </c>
      <c r="BL22" s="69"/>
      <c r="BM22" s="69"/>
    </row>
    <row r="23" spans="1:65">
      <c r="A23" s="94" t="s">
        <v>187</v>
      </c>
      <c r="B23" s="76">
        <v>295317.47866999998</v>
      </c>
      <c r="C23" s="76">
        <v>38890.189211999997</v>
      </c>
      <c r="D23" s="94" t="s">
        <v>167</v>
      </c>
      <c r="E23" s="94"/>
      <c r="F23" s="94" t="s">
        <v>187</v>
      </c>
      <c r="G23" s="76">
        <v>2097.5480201943301</v>
      </c>
      <c r="H23" s="76">
        <v>2112.80492259021</v>
      </c>
      <c r="I23" s="76">
        <v>62.127776649746103</v>
      </c>
      <c r="J23" s="76">
        <v>201.48015095046699</v>
      </c>
      <c r="K23" s="76">
        <v>1676.88021417902</v>
      </c>
      <c r="L23" s="76">
        <v>94.448744500845905</v>
      </c>
      <c r="M23" s="76">
        <v>667.65985967581003</v>
      </c>
      <c r="N23" s="76">
        <v>296532.02583356999</v>
      </c>
      <c r="O23" s="76">
        <v>38995.022419823901</v>
      </c>
      <c r="P23" s="76">
        <v>257537.00341374599</v>
      </c>
      <c r="Q23" s="76">
        <v>194.03005912796101</v>
      </c>
      <c r="R23" s="76">
        <v>42.750808556137898</v>
      </c>
      <c r="S23" s="76">
        <v>20809.086279204301</v>
      </c>
      <c r="T23" s="76">
        <v>49.140854401252199</v>
      </c>
      <c r="U23" s="76">
        <v>1104.20860530101</v>
      </c>
      <c r="V23" s="76">
        <v>85.212967430017002</v>
      </c>
      <c r="W23" s="76">
        <v>211.996599635135</v>
      </c>
      <c r="X23" s="76">
        <v>2762.1584928101702</v>
      </c>
      <c r="Y23" s="76">
        <v>6370.79812507922</v>
      </c>
      <c r="Z23" s="76">
        <v>308.29179775900099</v>
      </c>
      <c r="AA23" s="76">
        <v>144.39814177924001</v>
      </c>
      <c r="AB23" s="94"/>
      <c r="AC23" s="80">
        <f t="shared" si="2"/>
        <v>4.1126829642453844E-3</v>
      </c>
      <c r="AD23" s="80">
        <f t="shared" si="2"/>
        <v>2.6956209251755505E-3</v>
      </c>
      <c r="AE23" s="94"/>
      <c r="AF23" s="76">
        <v>26</v>
      </c>
      <c r="AG23" s="76" t="s">
        <v>187</v>
      </c>
      <c r="AH23" s="76">
        <v>506.01784593902198</v>
      </c>
      <c r="AI23" s="76">
        <v>486.83764664756899</v>
      </c>
      <c r="AJ23" s="76">
        <v>15.253643055109499</v>
      </c>
      <c r="AK23" s="76">
        <v>56.748995859121003</v>
      </c>
      <c r="AL23" s="76">
        <v>398.80321750993602</v>
      </c>
      <c r="AM23" s="76">
        <v>25.4243403196248</v>
      </c>
      <c r="AN23" s="76">
        <v>161.518670342468</v>
      </c>
      <c r="AO23" s="76">
        <v>59838.146490248</v>
      </c>
      <c r="AP23" s="76">
        <v>43.107841661982498</v>
      </c>
      <c r="AQ23" s="76">
        <v>10.126401079933199</v>
      </c>
      <c r="AR23" s="76">
        <v>4891.8893766174597</v>
      </c>
      <c r="AS23" s="76">
        <v>12.743456649942299</v>
      </c>
      <c r="AT23" s="76">
        <v>279.76679113677199</v>
      </c>
      <c r="AU23" s="76">
        <v>26.574661541629599</v>
      </c>
      <c r="AV23" s="76">
        <v>67.793696239872006</v>
      </c>
      <c r="AW23" s="76">
        <v>699.79047024845795</v>
      </c>
      <c r="AX23" s="76">
        <v>1525.42844057049</v>
      </c>
      <c r="AY23" s="76">
        <v>79.342167652156206</v>
      </c>
      <c r="AZ23" s="76">
        <v>34.3759537351525</v>
      </c>
      <c r="BA23" s="76">
        <f t="shared" si="0"/>
        <v>69159.690107054703</v>
      </c>
      <c r="BB23" s="76">
        <f t="shared" si="3"/>
        <v>9321.5436168067026</v>
      </c>
      <c r="BD23" s="76">
        <f t="shared" si="1"/>
        <v>-226157.78856294526</v>
      </c>
      <c r="BE23" s="76">
        <f t="shared" si="1"/>
        <v>-29568.645595193295</v>
      </c>
      <c r="BF23" s="94"/>
      <c r="BG23" s="69">
        <f t="shared" si="4"/>
        <v>0.23322840058385771</v>
      </c>
      <c r="BH23" s="69">
        <f t="shared" si="4"/>
        <v>0.23904444819777584</v>
      </c>
      <c r="BI23" s="94"/>
      <c r="BJ23" s="69">
        <v>0.26597525333714561</v>
      </c>
      <c r="BK23" s="69">
        <v>0.27186597567860987</v>
      </c>
      <c r="BL23" s="69"/>
      <c r="BM23" s="69"/>
    </row>
    <row r="24" spans="1:65">
      <c r="A24" s="94" t="s">
        <v>188</v>
      </c>
      <c r="B24" s="76">
        <v>426574.12056000001</v>
      </c>
      <c r="C24" s="76">
        <v>60081.280213999999</v>
      </c>
      <c r="D24" s="94" t="s">
        <v>167</v>
      </c>
      <c r="E24" s="94"/>
      <c r="F24" s="94" t="s">
        <v>188</v>
      </c>
      <c r="G24" s="76">
        <v>3751.8891420162299</v>
      </c>
      <c r="H24" s="76">
        <v>2681.1356629573802</v>
      </c>
      <c r="I24" s="76">
        <v>93.934508363784701</v>
      </c>
      <c r="J24" s="76">
        <v>313.74843718756301</v>
      </c>
      <c r="K24" s="76">
        <v>2767.9597494447098</v>
      </c>
      <c r="L24" s="76">
        <v>153.23183054173001</v>
      </c>
      <c r="M24" s="76">
        <v>1098.71743216653</v>
      </c>
      <c r="N24" s="76">
        <v>426696.11701545899</v>
      </c>
      <c r="O24" s="76">
        <v>59936.8603384866</v>
      </c>
      <c r="P24" s="76">
        <v>366759.25667697302</v>
      </c>
      <c r="Q24" s="76">
        <v>201.44141834355699</v>
      </c>
      <c r="R24" s="76">
        <v>68.365735467407404</v>
      </c>
      <c r="S24" s="76">
        <v>30816.444637201799</v>
      </c>
      <c r="T24" s="76">
        <v>80.648709888280706</v>
      </c>
      <c r="U24" s="76">
        <v>1614.66651873653</v>
      </c>
      <c r="V24" s="76">
        <v>186.584763537756</v>
      </c>
      <c r="W24" s="76">
        <v>479.94476946818997</v>
      </c>
      <c r="X24" s="76">
        <v>4039.9883666506798</v>
      </c>
      <c r="Y24" s="76">
        <v>10895.2181237564</v>
      </c>
      <c r="Z24" s="76">
        <v>451.80332170395201</v>
      </c>
      <c r="AA24" s="76">
        <v>241.137211053974</v>
      </c>
      <c r="AB24" s="94"/>
      <c r="AC24" s="80">
        <f t="shared" si="2"/>
        <v>2.859912253908589E-4</v>
      </c>
      <c r="AD24" s="80">
        <f t="shared" si="2"/>
        <v>-2.4037416479641867E-3</v>
      </c>
      <c r="AE24" s="94"/>
      <c r="AF24" s="76">
        <v>27</v>
      </c>
      <c r="AG24" s="76" t="s">
        <v>188</v>
      </c>
      <c r="AH24" s="76">
        <v>943.92084061647802</v>
      </c>
      <c r="AI24" s="76">
        <v>635.51951861977102</v>
      </c>
      <c r="AJ24" s="76">
        <v>24.7546930610281</v>
      </c>
      <c r="AK24" s="76">
        <v>101.73116783157801</v>
      </c>
      <c r="AL24" s="76">
        <v>687.45772154193298</v>
      </c>
      <c r="AM24" s="76">
        <v>46.0511094340483</v>
      </c>
      <c r="AN24" s="76">
        <v>280.097146397953</v>
      </c>
      <c r="AO24" s="76">
        <v>89101.978059675603</v>
      </c>
      <c r="AP24" s="76">
        <v>44.740367322333199</v>
      </c>
      <c r="AQ24" s="76">
        <v>16.8971469814758</v>
      </c>
      <c r="AR24" s="76">
        <v>7537.8119988387698</v>
      </c>
      <c r="AS24" s="76">
        <v>22.630418952166298</v>
      </c>
      <c r="AT24" s="76">
        <v>450.838401162342</v>
      </c>
      <c r="AU24" s="76">
        <v>62.692334644441303</v>
      </c>
      <c r="AV24" s="76">
        <v>164.42642256770699</v>
      </c>
      <c r="AW24" s="76">
        <v>1127.9074865397599</v>
      </c>
      <c r="AX24" s="76">
        <v>2723.2841452463499</v>
      </c>
      <c r="AY24" s="76">
        <v>129.15289627713801</v>
      </c>
      <c r="AZ24" s="76">
        <v>59.826251257035899</v>
      </c>
      <c r="BA24" s="76">
        <f t="shared" si="0"/>
        <v>104161.7181269679</v>
      </c>
      <c r="BB24" s="76">
        <f t="shared" si="3"/>
        <v>15059.740067292296</v>
      </c>
      <c r="BD24" s="76">
        <f t="shared" si="1"/>
        <v>-322412.40243303211</v>
      </c>
      <c r="BE24" s="76">
        <f t="shared" si="1"/>
        <v>-45021.540146707703</v>
      </c>
      <c r="BF24" s="94"/>
      <c r="BG24" s="69">
        <f t="shared" si="4"/>
        <v>0.24411217719891781</v>
      </c>
      <c r="BH24" s="69">
        <f t="shared" si="4"/>
        <v>0.25126007572375542</v>
      </c>
      <c r="BI24" s="94"/>
      <c r="BJ24" s="69">
        <v>0.38119932663902001</v>
      </c>
      <c r="BK24" s="69">
        <v>0.39067187590104246</v>
      </c>
      <c r="BL24" s="69"/>
      <c r="BM24" s="69"/>
    </row>
    <row r="25" spans="1:65">
      <c r="A25" s="94" t="s">
        <v>189</v>
      </c>
      <c r="B25" s="76">
        <v>450394.20581000001</v>
      </c>
      <c r="C25" s="76">
        <v>55051.012756999997</v>
      </c>
      <c r="D25" s="94" t="s">
        <v>167</v>
      </c>
      <c r="E25" s="94"/>
      <c r="F25" s="94" t="s">
        <v>189</v>
      </c>
      <c r="G25" s="76">
        <v>2920.9087153116502</v>
      </c>
      <c r="H25" s="76">
        <v>3139.04063702552</v>
      </c>
      <c r="I25" s="76">
        <v>82.715058472086696</v>
      </c>
      <c r="J25" s="76">
        <v>222.59343107524899</v>
      </c>
      <c r="K25" s="76">
        <v>2377.0533163577402</v>
      </c>
      <c r="L25" s="76">
        <v>129.80835914394501</v>
      </c>
      <c r="M25" s="76">
        <v>940.10700518637304</v>
      </c>
      <c r="N25" s="76">
        <v>452458.22063184401</v>
      </c>
      <c r="O25" s="76">
        <v>55211.596897766198</v>
      </c>
      <c r="P25" s="76">
        <v>397246.62373407802</v>
      </c>
      <c r="Q25" s="76">
        <v>277.519591560707</v>
      </c>
      <c r="R25" s="76">
        <v>61.873406019720299</v>
      </c>
      <c r="S25" s="76">
        <v>30014.763910117501</v>
      </c>
      <c r="T25" s="76">
        <v>56.924876260079202</v>
      </c>
      <c r="U25" s="76">
        <v>1447.84898460622</v>
      </c>
      <c r="V25" s="76">
        <v>109.211418564019</v>
      </c>
      <c r="W25" s="76">
        <v>275.00946817903701</v>
      </c>
      <c r="X25" s="76">
        <v>3622.9579620474301</v>
      </c>
      <c r="Y25" s="76">
        <v>8897.6992244139801</v>
      </c>
      <c r="Z25" s="76">
        <v>431.61703676758299</v>
      </c>
      <c r="AA25" s="76">
        <v>203.94449665724099</v>
      </c>
      <c r="AB25" s="94"/>
      <c r="AC25" s="80">
        <f t="shared" si="2"/>
        <v>4.582685112771435E-3</v>
      </c>
      <c r="AD25" s="80">
        <f t="shared" si="2"/>
        <v>2.9170061134939245E-3</v>
      </c>
      <c r="AE25" s="94"/>
      <c r="AF25" s="76">
        <v>28</v>
      </c>
      <c r="AG25" s="76" t="s">
        <v>189</v>
      </c>
      <c r="AH25" s="76">
        <v>788.07916554834298</v>
      </c>
      <c r="AI25" s="76">
        <v>796.64558996819903</v>
      </c>
      <c r="AJ25" s="76">
        <v>21.421041290409701</v>
      </c>
      <c r="AK25" s="76">
        <v>56.248144520374403</v>
      </c>
      <c r="AL25" s="76">
        <v>630.04481557810698</v>
      </c>
      <c r="AM25" s="76">
        <v>32.989589102058197</v>
      </c>
      <c r="AN25" s="76">
        <v>248.06841523221999</v>
      </c>
      <c r="AO25" s="76">
        <v>101246.569268109</v>
      </c>
      <c r="AP25" s="76">
        <v>68.157361445698598</v>
      </c>
      <c r="AQ25" s="76">
        <v>16.259738550579399</v>
      </c>
      <c r="AR25" s="76">
        <v>7802.8060475512202</v>
      </c>
      <c r="AS25" s="76">
        <v>15.1400039515815</v>
      </c>
      <c r="AT25" s="76">
        <v>369.54978769492698</v>
      </c>
      <c r="AU25" s="76">
        <v>28.398338788256901</v>
      </c>
      <c r="AV25" s="76">
        <v>71.028525730704203</v>
      </c>
      <c r="AW25" s="76">
        <v>924.72429320388505</v>
      </c>
      <c r="AX25" s="76">
        <v>2378.7616292185398</v>
      </c>
      <c r="AY25" s="76">
        <v>109.042813406653</v>
      </c>
      <c r="AZ25" s="76">
        <v>54.3118965693684</v>
      </c>
      <c r="BA25" s="76">
        <f t="shared" si="0"/>
        <v>115658.24646546014</v>
      </c>
      <c r="BB25" s="76">
        <f t="shared" si="3"/>
        <v>14411.677197351135</v>
      </c>
      <c r="BD25" s="76">
        <f t="shared" si="1"/>
        <v>-334735.95934453991</v>
      </c>
      <c r="BE25" s="76">
        <f t="shared" si="1"/>
        <v>-40639.335559648862</v>
      </c>
      <c r="BF25" s="94"/>
      <c r="BG25" s="69">
        <f t="shared" si="4"/>
        <v>0.25562193632805907</v>
      </c>
      <c r="BH25" s="69">
        <f t="shared" si="4"/>
        <v>0.26102626997072448</v>
      </c>
      <c r="BI25" s="94"/>
      <c r="BJ25" s="69">
        <v>0.30992883603208826</v>
      </c>
      <c r="BK25" s="69">
        <v>0.31846853020557503</v>
      </c>
      <c r="BL25" s="69"/>
      <c r="BM25" s="69"/>
    </row>
    <row r="26" spans="1:65">
      <c r="A26" s="94" t="s">
        <v>190</v>
      </c>
      <c r="B26" s="76">
        <v>1343746.3891</v>
      </c>
      <c r="C26" s="76">
        <v>159274.46178000001</v>
      </c>
      <c r="D26" s="94" t="s">
        <v>167</v>
      </c>
      <c r="E26" s="94"/>
      <c r="F26" s="94" t="s">
        <v>190</v>
      </c>
      <c r="G26" s="76">
        <v>7998.9659619592403</v>
      </c>
      <c r="H26" s="76">
        <v>9337.0132945319801</v>
      </c>
      <c r="I26" s="76">
        <v>245.67809014699299</v>
      </c>
      <c r="J26" s="76">
        <v>771.90265304210197</v>
      </c>
      <c r="K26" s="76">
        <v>6673.5322429272901</v>
      </c>
      <c r="L26" s="76">
        <v>438.72358428545402</v>
      </c>
      <c r="M26" s="76">
        <v>2699.84751004481</v>
      </c>
      <c r="N26" s="76">
        <v>1351141.82563569</v>
      </c>
      <c r="O26" s="76">
        <v>159914.493061966</v>
      </c>
      <c r="P26" s="76">
        <v>1191227.33257373</v>
      </c>
      <c r="Q26" s="76">
        <v>841.32004493019599</v>
      </c>
      <c r="R26" s="76">
        <v>176.81703597391899</v>
      </c>
      <c r="S26" s="76">
        <v>86601.464899662096</v>
      </c>
      <c r="T26" s="76">
        <v>164.73774004199799</v>
      </c>
      <c r="U26" s="76">
        <v>4526.7889070035299</v>
      </c>
      <c r="V26" s="76">
        <v>414.37220514007601</v>
      </c>
      <c r="W26" s="76">
        <v>1083.41001210337</v>
      </c>
      <c r="X26" s="76">
        <v>11327.8562672442</v>
      </c>
      <c r="Y26" s="76">
        <v>24631.814430463401</v>
      </c>
      <c r="Z26" s="76">
        <v>1413.4818126401999</v>
      </c>
      <c r="AA26" s="76">
        <v>566.76636982533898</v>
      </c>
      <c r="AB26" s="94"/>
      <c r="AC26" s="80">
        <f t="shared" si="2"/>
        <v>5.5035954668821215E-3</v>
      </c>
      <c r="AD26" s="80">
        <f t="shared" si="2"/>
        <v>4.0184174839657614E-3</v>
      </c>
      <c r="AE26" s="94"/>
      <c r="AF26" s="76">
        <v>29</v>
      </c>
      <c r="AG26" s="76" t="s">
        <v>190</v>
      </c>
      <c r="AH26" s="76">
        <v>2525.4363321259202</v>
      </c>
      <c r="AI26" s="76">
        <v>2894.8885360864301</v>
      </c>
      <c r="AJ26" s="76">
        <v>77.543534192622403</v>
      </c>
      <c r="AK26" s="76">
        <v>254.063261783006</v>
      </c>
      <c r="AL26" s="76">
        <v>2095.16840988792</v>
      </c>
      <c r="AM26" s="76">
        <v>141.05829256593699</v>
      </c>
      <c r="AN26" s="76">
        <v>850.82959227447896</v>
      </c>
      <c r="AO26" s="76">
        <v>369848.38254563097</v>
      </c>
      <c r="AP26" s="76">
        <v>257.49649547231598</v>
      </c>
      <c r="AQ26" s="76">
        <v>55.354145197619701</v>
      </c>
      <c r="AR26" s="76">
        <v>27025.7200690963</v>
      </c>
      <c r="AS26" s="76">
        <v>53.140752086244397</v>
      </c>
      <c r="AT26" s="76">
        <v>1440.7643643460699</v>
      </c>
      <c r="AU26" s="76">
        <v>138.56343609495801</v>
      </c>
      <c r="AV26" s="76">
        <v>363.13069694559999</v>
      </c>
      <c r="AW26" s="76">
        <v>3605.27361352344</v>
      </c>
      <c r="AX26" s="76">
        <v>7753.6987483093799</v>
      </c>
      <c r="AY26" s="76">
        <v>449.10065051696103</v>
      </c>
      <c r="AZ26" s="76">
        <v>178.12959743860901</v>
      </c>
      <c r="BA26" s="76">
        <f t="shared" si="0"/>
        <v>420007.74307357479</v>
      </c>
      <c r="BB26" s="76">
        <f t="shared" si="3"/>
        <v>50159.36052794382</v>
      </c>
      <c r="BD26" s="76">
        <f t="shared" si="1"/>
        <v>-923738.6460264253</v>
      </c>
      <c r="BE26" s="76">
        <f t="shared" si="1"/>
        <v>-109115.10125205619</v>
      </c>
      <c r="BF26" s="94"/>
      <c r="BG26" s="69">
        <f t="shared" si="4"/>
        <v>0.31085392747424428</v>
      </c>
      <c r="BH26" s="69">
        <f t="shared" si="4"/>
        <v>0.3136636309037189</v>
      </c>
      <c r="BI26" s="94"/>
      <c r="BJ26" s="69">
        <v>0.32388321885920957</v>
      </c>
      <c r="BK26" s="69">
        <v>0.32968253243632328</v>
      </c>
      <c r="BL26" s="69"/>
      <c r="BM26" s="69"/>
    </row>
    <row r="27" spans="1:65">
      <c r="A27" s="94" t="s">
        <v>191</v>
      </c>
      <c r="B27" s="76">
        <v>503637.10514</v>
      </c>
      <c r="C27" s="76">
        <v>66766.452824000007</v>
      </c>
      <c r="D27" s="94"/>
      <c r="E27" s="94"/>
      <c r="F27" s="94" t="s">
        <v>191</v>
      </c>
      <c r="G27" s="76">
        <v>3802.0079646378599</v>
      </c>
      <c r="H27" s="76">
        <v>3215.2603985956498</v>
      </c>
      <c r="I27" s="76">
        <v>109.82244761542501</v>
      </c>
      <c r="J27" s="76">
        <v>428.61539189911599</v>
      </c>
      <c r="K27" s="76">
        <v>2885.1779743933098</v>
      </c>
      <c r="L27" s="76">
        <v>212.92989188533701</v>
      </c>
      <c r="M27" s="76">
        <v>1193.2610510535301</v>
      </c>
      <c r="N27" s="76">
        <v>504824.18809117097</v>
      </c>
      <c r="O27" s="76">
        <v>66744.905975396396</v>
      </c>
      <c r="P27" s="76">
        <v>438079.28211577499</v>
      </c>
      <c r="Q27" s="76">
        <v>260.12854559984999</v>
      </c>
      <c r="R27" s="76">
        <v>74.428678814133804</v>
      </c>
      <c r="S27" s="76">
        <v>34428.1725711955</v>
      </c>
      <c r="T27" s="76">
        <v>92.372761840197896</v>
      </c>
      <c r="U27" s="76">
        <v>2003.5686144501899</v>
      </c>
      <c r="V27" s="76">
        <v>269.30883008427099</v>
      </c>
      <c r="W27" s="76">
        <v>717.65008581491099</v>
      </c>
      <c r="X27" s="76">
        <v>5013.41697018799</v>
      </c>
      <c r="Y27" s="76">
        <v>11174.021319796901</v>
      </c>
      <c r="Z27" s="76">
        <v>617.78002722708095</v>
      </c>
      <c r="AA27" s="76">
        <v>246.98245030506399</v>
      </c>
      <c r="AB27" s="94"/>
      <c r="AC27" s="80">
        <f t="shared" si="2"/>
        <v>2.3570204400269346E-3</v>
      </c>
      <c r="AD27" s="80">
        <f t="shared" si="2"/>
        <v>-3.2271968469569951E-4</v>
      </c>
      <c r="AE27" s="94"/>
      <c r="AF27" s="76">
        <v>30</v>
      </c>
      <c r="AG27" s="76" t="s">
        <v>191</v>
      </c>
      <c r="AH27" s="76">
        <v>1495.3573165417599</v>
      </c>
      <c r="AI27" s="76">
        <v>1170.36454136163</v>
      </c>
      <c r="AJ27" s="76">
        <v>45.461774429497197</v>
      </c>
      <c r="AK27" s="76">
        <v>216.72782198383001</v>
      </c>
      <c r="AL27" s="76">
        <v>1114.61147372855</v>
      </c>
      <c r="AM27" s="76">
        <v>98.911935219759002</v>
      </c>
      <c r="AN27" s="76">
        <v>475.783650212748</v>
      </c>
      <c r="AO27" s="76">
        <v>162381.82030321099</v>
      </c>
      <c r="AP27" s="76">
        <v>89.411218361231903</v>
      </c>
      <c r="AQ27" s="76">
        <v>28.526506062967101</v>
      </c>
      <c r="AR27" s="76">
        <v>13016.8937663897</v>
      </c>
      <c r="AS27" s="76">
        <v>41.2833889288218</v>
      </c>
      <c r="AT27" s="76">
        <v>879.47626636133896</v>
      </c>
      <c r="AU27" s="76">
        <v>138.589442197766</v>
      </c>
      <c r="AV27" s="76">
        <v>372.82880979256998</v>
      </c>
      <c r="AW27" s="76">
        <v>2200.38793223013</v>
      </c>
      <c r="AX27" s="76">
        <v>4356.08481335736</v>
      </c>
      <c r="AY27" s="76">
        <v>273.48295670816901</v>
      </c>
      <c r="AZ27" s="76">
        <v>95.273428619387403</v>
      </c>
      <c r="BA27" s="76">
        <f t="shared" si="0"/>
        <v>188491.27734569821</v>
      </c>
      <c r="BB27" s="76">
        <f t="shared" si="3"/>
        <v>26109.457042487222</v>
      </c>
      <c r="BD27" s="76">
        <f t="shared" si="1"/>
        <v>-315145.82779430179</v>
      </c>
      <c r="BE27" s="76">
        <f t="shared" si="1"/>
        <v>-40656.995781512785</v>
      </c>
      <c r="BF27" s="94"/>
      <c r="BG27" s="69">
        <f t="shared" si="4"/>
        <v>0.37338004357203419</v>
      </c>
      <c r="BH27" s="69">
        <f t="shared" si="4"/>
        <v>0.39118276759745124</v>
      </c>
      <c r="BI27" s="94"/>
      <c r="BJ27" s="69">
        <v>0.45398056566966805</v>
      </c>
      <c r="BK27" s="69">
        <v>0.47318332151066644</v>
      </c>
      <c r="BL27" s="69"/>
      <c r="BM27" s="69"/>
    </row>
    <row r="28" spans="1:65">
      <c r="A28" s="94" t="s">
        <v>192</v>
      </c>
      <c r="B28" s="76">
        <v>518776.82718999998</v>
      </c>
      <c r="C28" s="76">
        <v>71852.914426999996</v>
      </c>
      <c r="D28" s="94" t="s">
        <v>167</v>
      </c>
      <c r="E28" s="94"/>
      <c r="F28" s="94" t="s">
        <v>192</v>
      </c>
      <c r="G28" s="76">
        <v>3428.6297802542999</v>
      </c>
      <c r="H28" s="76">
        <v>3257.4993652893199</v>
      </c>
      <c r="I28" s="76">
        <v>144.80456614692699</v>
      </c>
      <c r="J28" s="76">
        <v>1035.15805001184</v>
      </c>
      <c r="K28" s="76">
        <v>2696.4256877042699</v>
      </c>
      <c r="L28" s="76">
        <v>428.47712979160798</v>
      </c>
      <c r="M28" s="76">
        <v>1312.2592001631399</v>
      </c>
      <c r="N28" s="76">
        <v>520092.83750901901</v>
      </c>
      <c r="O28" s="76">
        <v>71874.710721539595</v>
      </c>
      <c r="P28" s="76">
        <v>448218.12678747898</v>
      </c>
      <c r="Q28" s="76">
        <v>238.72752885023399</v>
      </c>
      <c r="R28" s="76">
        <v>70.596365713718697</v>
      </c>
      <c r="S28" s="76">
        <v>33109.488985598298</v>
      </c>
      <c r="T28" s="76">
        <v>138.92422942398699</v>
      </c>
      <c r="U28" s="76">
        <v>3424.44893698639</v>
      </c>
      <c r="V28" s="76">
        <v>658.66641192259499</v>
      </c>
      <c r="W28" s="76">
        <v>1802.8413781091999</v>
      </c>
      <c r="X28" s="76">
        <v>8565.7463398314503</v>
      </c>
      <c r="Y28" s="76">
        <v>10211.369231193101</v>
      </c>
      <c r="Z28" s="76">
        <v>1126.33948907885</v>
      </c>
      <c r="AA28" s="76">
        <v>224.30804547032801</v>
      </c>
      <c r="AB28" s="94"/>
      <c r="AC28" s="80">
        <f t="shared" si="2"/>
        <v>2.5367561734538384E-3</v>
      </c>
      <c r="AD28" s="80">
        <f t="shared" si="2"/>
        <v>3.0334600500782176E-4</v>
      </c>
      <c r="AE28" s="94"/>
      <c r="AF28" s="76">
        <v>31</v>
      </c>
      <c r="AG28" s="76" t="s">
        <v>192</v>
      </c>
      <c r="AH28" s="76">
        <v>1558.4019717363501</v>
      </c>
      <c r="AI28" s="76">
        <v>1428.42795819306</v>
      </c>
      <c r="AJ28" s="76">
        <v>67.1284479456301</v>
      </c>
      <c r="AK28" s="76">
        <v>497.04253500585901</v>
      </c>
      <c r="AL28" s="76">
        <v>1214.4893186849199</v>
      </c>
      <c r="AM28" s="76">
        <v>203.05872523447999</v>
      </c>
      <c r="AN28" s="76">
        <v>599.97945026776699</v>
      </c>
      <c r="AO28" s="76">
        <v>198317.47123251599</v>
      </c>
      <c r="AP28" s="76">
        <v>101.893302523817</v>
      </c>
      <c r="AQ28" s="76">
        <v>31.683673081989198</v>
      </c>
      <c r="AR28" s="76">
        <v>14763.6643178503</v>
      </c>
      <c r="AS28" s="76">
        <v>65.928703710084307</v>
      </c>
      <c r="AT28" s="76">
        <v>1607.02243220124</v>
      </c>
      <c r="AU28" s="76">
        <v>317.27415608898701</v>
      </c>
      <c r="AV28" s="76">
        <v>869.12511715689197</v>
      </c>
      <c r="AW28" s="76">
        <v>4019.6249653495602</v>
      </c>
      <c r="AX28" s="76">
        <v>4620.46709406023</v>
      </c>
      <c r="AY28" s="76">
        <v>528.64652542183399</v>
      </c>
      <c r="AZ28" s="76">
        <v>100.88814244453501</v>
      </c>
      <c r="BA28" s="76">
        <f t="shared" si="0"/>
        <v>230912.21806947354</v>
      </c>
      <c r="BB28" s="76">
        <f t="shared" si="3"/>
        <v>32594.746836957551</v>
      </c>
      <c r="BD28" s="76">
        <f t="shared" si="1"/>
        <v>-287864.60912052647</v>
      </c>
      <c r="BE28" s="76">
        <f t="shared" si="1"/>
        <v>-39258.167590042445</v>
      </c>
      <c r="BF28" s="94"/>
      <c r="BG28" s="69">
        <f t="shared" si="4"/>
        <v>0.44398269196596896</v>
      </c>
      <c r="BH28" s="69">
        <f t="shared" si="4"/>
        <v>0.45349395510247908</v>
      </c>
      <c r="BI28" s="94"/>
      <c r="BJ28" s="69">
        <v>0.52748840862349988</v>
      </c>
      <c r="BK28" s="69">
        <v>0.53457673314244658</v>
      </c>
      <c r="BL28" s="69"/>
      <c r="BM28" s="69"/>
    </row>
    <row r="29" spans="1:65">
      <c r="A29" s="94" t="s">
        <v>193</v>
      </c>
      <c r="B29" s="76">
        <v>137960.42551</v>
      </c>
      <c r="C29" s="76">
        <v>18342.078159000001</v>
      </c>
      <c r="D29" s="76"/>
      <c r="E29" s="76"/>
      <c r="F29" s="76" t="s">
        <v>193</v>
      </c>
      <c r="G29" s="76">
        <v>1212.08643815759</v>
      </c>
      <c r="H29" s="76">
        <v>651.70875532553896</v>
      </c>
      <c r="I29" s="76">
        <v>39.3905163445162</v>
      </c>
      <c r="J29" s="76">
        <v>75.365698672266404</v>
      </c>
      <c r="K29" s="76">
        <v>661.40705930984302</v>
      </c>
      <c r="L29" s="76">
        <v>38.390222435335602</v>
      </c>
      <c r="M29" s="76">
        <v>291.37586754631002</v>
      </c>
      <c r="N29" s="76">
        <v>137234.203858044</v>
      </c>
      <c r="O29" s="76">
        <v>18237.8201143757</v>
      </c>
      <c r="P29" s="76">
        <v>118996.383743668</v>
      </c>
      <c r="Q29" s="76">
        <v>74.572623555283499</v>
      </c>
      <c r="R29" s="76">
        <v>21.414558430749999</v>
      </c>
      <c r="S29" s="76">
        <v>10459.986804345301</v>
      </c>
      <c r="T29" s="76">
        <v>56.972427432111402</v>
      </c>
      <c r="U29" s="76">
        <v>324.77279264979001</v>
      </c>
      <c r="V29" s="76">
        <v>39.796610382667197</v>
      </c>
      <c r="W29" s="76">
        <v>108.446841096358</v>
      </c>
      <c r="X29" s="76">
        <v>812.30394616313095</v>
      </c>
      <c r="Y29" s="76">
        <v>3193.9024803099701</v>
      </c>
      <c r="Z29" s="76">
        <v>120.145247000336</v>
      </c>
      <c r="AA29" s="76">
        <v>55.781225218670897</v>
      </c>
      <c r="AB29" s="94"/>
      <c r="AC29" s="80">
        <f t="shared" si="2"/>
        <v>-5.2639853006495882E-3</v>
      </c>
      <c r="AD29" s="80">
        <f t="shared" si="2"/>
        <v>-5.6840911766120753E-3</v>
      </c>
      <c r="AE29" s="94"/>
      <c r="AF29" s="76">
        <v>32</v>
      </c>
      <c r="AG29" s="76" t="s">
        <v>193</v>
      </c>
      <c r="AH29" s="76">
        <v>820.07944103827003</v>
      </c>
      <c r="AI29" s="76">
        <v>425.72512856394098</v>
      </c>
      <c r="AJ29" s="76">
        <v>26.8352333664475</v>
      </c>
      <c r="AK29" s="76">
        <v>51.6484684321263</v>
      </c>
      <c r="AL29" s="76">
        <v>440.692608756315</v>
      </c>
      <c r="AM29" s="76">
        <v>26.069434269941802</v>
      </c>
      <c r="AN29" s="76">
        <v>195.39561542208901</v>
      </c>
      <c r="AO29" s="76">
        <v>79718.132080523894</v>
      </c>
      <c r="AP29" s="76">
        <v>49.694435147540098</v>
      </c>
      <c r="AQ29" s="76">
        <v>14.4028639202063</v>
      </c>
      <c r="AR29" s="76">
        <v>7028.0657288614602</v>
      </c>
      <c r="AS29" s="76">
        <v>39.302729891615499</v>
      </c>
      <c r="AT29" s="76">
        <v>216.27951032159501</v>
      </c>
      <c r="AU29" s="76">
        <v>27.6989476928931</v>
      </c>
      <c r="AV29" s="76">
        <v>75.840145659983705</v>
      </c>
      <c r="AW29" s="76">
        <v>540.94450024997695</v>
      </c>
      <c r="AX29" s="76">
        <v>2150.2761125945999</v>
      </c>
      <c r="AY29" s="76">
        <v>80.911868693742704</v>
      </c>
      <c r="AZ29" s="76">
        <v>37.091117238595302</v>
      </c>
      <c r="BA29" s="76">
        <f t="shared" si="0"/>
        <v>91965.085970645203</v>
      </c>
      <c r="BB29" s="76">
        <f t="shared" si="3"/>
        <v>12246.953890121309</v>
      </c>
      <c r="BD29" s="76">
        <f t="shared" si="1"/>
        <v>-45995.339539354798</v>
      </c>
      <c r="BE29" s="76">
        <f t="shared" si="1"/>
        <v>-6095.1242688786915</v>
      </c>
      <c r="BF29" s="94"/>
      <c r="BG29" s="69">
        <f t="shared" si="4"/>
        <v>0.67013239691887982</v>
      </c>
      <c r="BH29" s="69">
        <f t="shared" si="4"/>
        <v>0.67151412906347419</v>
      </c>
      <c r="BI29" s="94"/>
      <c r="BJ29" s="69">
        <v>0.66074009005956147</v>
      </c>
      <c r="BK29" s="69">
        <v>0.65956225764164922</v>
      </c>
      <c r="BL29" s="69"/>
      <c r="BM29" s="69"/>
    </row>
    <row r="30" spans="1:65">
      <c r="A30" s="94" t="s">
        <v>194</v>
      </c>
      <c r="B30" s="76">
        <v>20796.901159000001</v>
      </c>
      <c r="C30" s="76">
        <v>4369.2274875000003</v>
      </c>
      <c r="D30" s="94" t="s">
        <v>167</v>
      </c>
      <c r="E30" s="94"/>
      <c r="F30" s="94" t="s">
        <v>194</v>
      </c>
      <c r="G30" s="76">
        <v>240.07812232345</v>
      </c>
      <c r="H30" s="76">
        <v>207.503898763758</v>
      </c>
      <c r="I30" s="76">
        <v>9.0482457161438905</v>
      </c>
      <c r="J30" s="76">
        <v>40.365475840098703</v>
      </c>
      <c r="K30" s="76">
        <v>183.409187431449</v>
      </c>
      <c r="L30" s="76">
        <v>8.1265819540666993</v>
      </c>
      <c r="M30" s="76">
        <v>72.600628868422703</v>
      </c>
      <c r="N30" s="76">
        <v>20891.8734464304</v>
      </c>
      <c r="O30" s="76">
        <v>4394.5106908734097</v>
      </c>
      <c r="P30" s="76">
        <v>16497.362755556998</v>
      </c>
      <c r="Q30" s="76">
        <v>27.249838676785799</v>
      </c>
      <c r="R30" s="76">
        <v>4.2212038338376399</v>
      </c>
      <c r="S30" s="76">
        <v>2240.1854932566098</v>
      </c>
      <c r="T30" s="76">
        <v>10.427400618396399</v>
      </c>
      <c r="U30" s="76">
        <v>157.99268363123201</v>
      </c>
      <c r="V30" s="76">
        <v>4.4136824242023396</v>
      </c>
      <c r="W30" s="76">
        <v>6.3543727464629596</v>
      </c>
      <c r="X30" s="76">
        <v>394.64922116216599</v>
      </c>
      <c r="Y30" s="76">
        <v>742.35337896900705</v>
      </c>
      <c r="Z30" s="76">
        <v>29.446571757689998</v>
      </c>
      <c r="AA30" s="76">
        <v>16.084702899629001</v>
      </c>
      <c r="AB30" s="94"/>
      <c r="AC30" s="80">
        <f t="shared" si="2"/>
        <v>4.5666557101128004E-3</v>
      </c>
      <c r="AD30" s="80">
        <f t="shared" si="2"/>
        <v>5.7866530057641861E-3</v>
      </c>
      <c r="AE30" s="94"/>
      <c r="AF30" s="76">
        <v>33</v>
      </c>
      <c r="AG30" s="76" t="s">
        <v>194</v>
      </c>
      <c r="AH30" s="76">
        <v>25.538639510883201</v>
      </c>
      <c r="AI30" s="76">
        <v>22.106011549669301</v>
      </c>
      <c r="AJ30" s="76">
        <v>0.96884375131234202</v>
      </c>
      <c r="AK30" s="76">
        <v>4.3702152346634797</v>
      </c>
      <c r="AL30" s="76">
        <v>19.430563875890002</v>
      </c>
      <c r="AM30" s="76">
        <v>0.88711491149389698</v>
      </c>
      <c r="AN30" s="76">
        <v>7.7269895025722501</v>
      </c>
      <c r="AO30" s="76">
        <v>1755.9667384806601</v>
      </c>
      <c r="AP30" s="76">
        <v>2.8775236505437598</v>
      </c>
      <c r="AQ30" s="76">
        <v>0.44880217178479997</v>
      </c>
      <c r="AR30" s="76">
        <v>238.92281190988999</v>
      </c>
      <c r="AS30" s="76">
        <v>1.1284138421868399</v>
      </c>
      <c r="AT30" s="76">
        <v>16.921274397079699</v>
      </c>
      <c r="AU30" s="76">
        <v>0.50853141934747803</v>
      </c>
      <c r="AV30" s="76">
        <v>0.77533677520525801</v>
      </c>
      <c r="AW30" s="76">
        <v>42.266735428043802</v>
      </c>
      <c r="AX30" s="76">
        <v>78.8475392456847</v>
      </c>
      <c r="AY30" s="76">
        <v>3.1907730487732802</v>
      </c>
      <c r="AZ30" s="76">
        <v>1.7054004361230699</v>
      </c>
      <c r="BA30" s="76">
        <f t="shared" si="0"/>
        <v>2224.5882591418076</v>
      </c>
      <c r="BB30" s="76">
        <f t="shared" si="3"/>
        <v>468.62152066114754</v>
      </c>
      <c r="BD30" s="76">
        <f t="shared" si="1"/>
        <v>-18572.312899858192</v>
      </c>
      <c r="BE30" s="76">
        <f t="shared" si="1"/>
        <v>-3900.6059668388525</v>
      </c>
      <c r="BF30" s="94"/>
      <c r="BG30" s="69">
        <f t="shared" si="4"/>
        <v>0.1064810326774166</v>
      </c>
      <c r="BH30" s="69">
        <f t="shared" si="4"/>
        <v>0.10663792936819752</v>
      </c>
      <c r="BI30" s="94"/>
      <c r="BJ30" s="69">
        <v>0.17441129441988132</v>
      </c>
      <c r="BK30" s="69">
        <v>0.17461182002797426</v>
      </c>
      <c r="BL30" s="69"/>
      <c r="BM30" s="69"/>
    </row>
    <row r="31" spans="1:65">
      <c r="A31" s="94" t="s">
        <v>195</v>
      </c>
      <c r="B31" s="76">
        <v>32650.315288000002</v>
      </c>
      <c r="C31" s="76">
        <v>6098.0149504000001</v>
      </c>
      <c r="D31" s="94" t="s">
        <v>167</v>
      </c>
      <c r="E31" s="94"/>
      <c r="F31" s="94" t="s">
        <v>195</v>
      </c>
      <c r="G31" s="76">
        <v>340.56324696726699</v>
      </c>
      <c r="H31" s="76">
        <v>293.53897793724502</v>
      </c>
      <c r="I31" s="76">
        <v>12.123256810904</v>
      </c>
      <c r="J31" s="76">
        <v>47.295861538715897</v>
      </c>
      <c r="K31" s="76">
        <v>257.85189988811499</v>
      </c>
      <c r="L31" s="76">
        <v>10.8421418894712</v>
      </c>
      <c r="M31" s="76">
        <v>101.488611694417</v>
      </c>
      <c r="N31" s="76">
        <v>32811.751572898502</v>
      </c>
      <c r="O31" s="76">
        <v>6130.0588254435397</v>
      </c>
      <c r="P31" s="76">
        <v>26681.692747454999</v>
      </c>
      <c r="Q31" s="76">
        <v>37.518585183837899</v>
      </c>
      <c r="R31" s="76">
        <v>6.1637493234566199</v>
      </c>
      <c r="S31" s="76">
        <v>3191.6262210023301</v>
      </c>
      <c r="T31" s="76">
        <v>13.3924184152074</v>
      </c>
      <c r="U31" s="76">
        <v>200.07704878277301</v>
      </c>
      <c r="V31" s="76">
        <v>5.6351121766784003</v>
      </c>
      <c r="W31" s="76">
        <v>8.7538375414055594</v>
      </c>
      <c r="X31" s="76">
        <v>499.909218957544</v>
      </c>
      <c r="Y31" s="76">
        <v>1041.3101509614901</v>
      </c>
      <c r="Z31" s="76">
        <v>39.539920633608297</v>
      </c>
      <c r="AA31" s="76">
        <v>22.4285657390719</v>
      </c>
      <c r="AB31" s="94"/>
      <c r="AC31" s="80">
        <f t="shared" si="2"/>
        <v>4.9444020210681694E-3</v>
      </c>
      <c r="AD31" s="80">
        <f t="shared" si="2"/>
        <v>5.2548042771587014E-3</v>
      </c>
      <c r="AE31" s="94"/>
      <c r="AF31" s="76">
        <v>34</v>
      </c>
      <c r="AG31" s="76" t="s">
        <v>195</v>
      </c>
      <c r="AH31" s="76">
        <v>76.683291292605105</v>
      </c>
      <c r="AI31" s="76">
        <v>65.736284439898299</v>
      </c>
      <c r="AJ31" s="76">
        <v>2.7668687578832301</v>
      </c>
      <c r="AK31" s="76">
        <v>11.068549479545</v>
      </c>
      <c r="AL31" s="76">
        <v>57.916344911484302</v>
      </c>
      <c r="AM31" s="76">
        <v>2.4754753813670098</v>
      </c>
      <c r="AN31" s="76">
        <v>22.858763726392802</v>
      </c>
      <c r="AO31" s="76">
        <v>5814.1806427328002</v>
      </c>
      <c r="AP31" s="76">
        <v>8.4739168469480095</v>
      </c>
      <c r="AQ31" s="76">
        <v>1.37892890929404</v>
      </c>
      <c r="AR31" s="76">
        <v>717.42760226406597</v>
      </c>
      <c r="AS31" s="76">
        <v>3.1011419553380302</v>
      </c>
      <c r="AT31" s="76">
        <v>45.917297691998101</v>
      </c>
      <c r="AU31" s="76">
        <v>1.3172369546025899</v>
      </c>
      <c r="AV31" s="76">
        <v>2.0570345642591299</v>
      </c>
      <c r="AW31" s="76">
        <v>114.72140792077801</v>
      </c>
      <c r="AX31" s="76">
        <v>234.58018212250801</v>
      </c>
      <c r="AY31" s="76">
        <v>8.9969330870766804</v>
      </c>
      <c r="AZ31" s="76">
        <v>5.0432395571750499</v>
      </c>
      <c r="BA31" s="76">
        <f t="shared" si="0"/>
        <v>7196.7011425960181</v>
      </c>
      <c r="BB31" s="76">
        <f t="shared" si="3"/>
        <v>1382.520499863218</v>
      </c>
      <c r="BD31" s="76">
        <f t="shared" si="1"/>
        <v>-25453.614145403983</v>
      </c>
      <c r="BE31" s="76">
        <f t="shared" si="1"/>
        <v>-4715.4944505367821</v>
      </c>
      <c r="BF31" s="94"/>
      <c r="BG31" s="69">
        <f t="shared" si="4"/>
        <v>0.2193330376346099</v>
      </c>
      <c r="BH31" s="69">
        <f t="shared" si="4"/>
        <v>0.2255313593606805</v>
      </c>
      <c r="BI31" s="94"/>
      <c r="BJ31" s="69">
        <v>0.33647107715029179</v>
      </c>
      <c r="BK31" s="69">
        <v>0.33847496838373725</v>
      </c>
      <c r="BL31" s="69"/>
      <c r="BM31" s="69"/>
    </row>
    <row r="32" spans="1:65">
      <c r="A32" s="94" t="s">
        <v>196</v>
      </c>
      <c r="B32" s="76">
        <v>212783.78482999999</v>
      </c>
      <c r="C32" s="76">
        <v>26470.191314</v>
      </c>
      <c r="D32" s="94"/>
      <c r="E32" s="94"/>
      <c r="F32" s="94" t="s">
        <v>196</v>
      </c>
      <c r="G32" s="76">
        <v>1244.18565176893</v>
      </c>
      <c r="H32" s="76">
        <v>1511.11734684766</v>
      </c>
      <c r="I32" s="76">
        <v>46.701685422488197</v>
      </c>
      <c r="J32" s="76">
        <v>204.97487182878899</v>
      </c>
      <c r="K32" s="76">
        <v>1021.39902544684</v>
      </c>
      <c r="L32" s="76">
        <v>92.898669224028197</v>
      </c>
      <c r="M32" s="76">
        <v>440.76306596780103</v>
      </c>
      <c r="N32" s="76">
        <v>213827.95908602999</v>
      </c>
      <c r="O32" s="76">
        <v>26583.9164256033</v>
      </c>
      <c r="P32" s="76">
        <v>187244.04266042699</v>
      </c>
      <c r="Q32" s="76">
        <v>140.68327969488001</v>
      </c>
      <c r="R32" s="76">
        <v>27.768110210155498</v>
      </c>
      <c r="S32" s="76">
        <v>14073.4192494364</v>
      </c>
      <c r="T32" s="76">
        <v>40.140056989478403</v>
      </c>
      <c r="U32" s="76">
        <v>902.21908662510896</v>
      </c>
      <c r="V32" s="76">
        <v>103.391949106301</v>
      </c>
      <c r="W32" s="76">
        <v>274.88631316655301</v>
      </c>
      <c r="X32" s="76">
        <v>2256.72607241081</v>
      </c>
      <c r="Y32" s="76">
        <v>3832.9060628206998</v>
      </c>
      <c r="Z32" s="76">
        <v>283.64071683283902</v>
      </c>
      <c r="AA32" s="76">
        <v>86.095211803546107</v>
      </c>
      <c r="AB32" s="94"/>
      <c r="AC32" s="80">
        <f t="shared" si="2"/>
        <v>4.9072078347710086E-3</v>
      </c>
      <c r="AD32" s="80">
        <f t="shared" si="2"/>
        <v>4.2963464167768018E-3</v>
      </c>
      <c r="AE32" s="94"/>
      <c r="AF32" s="76">
        <v>35</v>
      </c>
      <c r="AG32" s="76" t="s">
        <v>196</v>
      </c>
      <c r="AH32" s="76">
        <v>764.43835871349495</v>
      </c>
      <c r="AI32" s="76">
        <v>919.88218840493198</v>
      </c>
      <c r="AJ32" s="76">
        <v>28.884316707562999</v>
      </c>
      <c r="AK32" s="76">
        <v>128.999764021781</v>
      </c>
      <c r="AL32" s="76">
        <v>624.91501774755795</v>
      </c>
      <c r="AM32" s="76">
        <v>58.139521284475599</v>
      </c>
      <c r="AN32" s="76">
        <v>270.93684992829901</v>
      </c>
      <c r="AO32" s="76">
        <v>114518.147454148</v>
      </c>
      <c r="AP32" s="76">
        <v>85.5816728333714</v>
      </c>
      <c r="AQ32" s="76">
        <v>17.010955118770799</v>
      </c>
      <c r="AR32" s="76">
        <v>8608.5127487668997</v>
      </c>
      <c r="AS32" s="76">
        <v>25.106644724912201</v>
      </c>
      <c r="AT32" s="76">
        <v>559.26678734482005</v>
      </c>
      <c r="AU32" s="76">
        <v>65.897708981877301</v>
      </c>
      <c r="AV32" s="76">
        <v>175.62288289185801</v>
      </c>
      <c r="AW32" s="76">
        <v>1398.89560256187</v>
      </c>
      <c r="AX32" s="76">
        <v>2350.1413703272501</v>
      </c>
      <c r="AY32" s="76">
        <v>176.32184845871899</v>
      </c>
      <c r="AZ32" s="76">
        <v>52.627325236193698</v>
      </c>
      <c r="BA32" s="76">
        <f t="shared" si="0"/>
        <v>130829.32901820265</v>
      </c>
      <c r="BB32" s="76">
        <f t="shared" si="3"/>
        <v>16311.181564054656</v>
      </c>
      <c r="BD32" s="76">
        <f t="shared" si="1"/>
        <v>-81954.455811797336</v>
      </c>
      <c r="BE32" s="76">
        <f t="shared" si="1"/>
        <v>-10159.009749945344</v>
      </c>
      <c r="BF32" s="94"/>
      <c r="BG32" s="69">
        <f t="shared" si="4"/>
        <v>0.61184388410855906</v>
      </c>
      <c r="BH32" s="69">
        <f t="shared" si="4"/>
        <v>0.61357330887277217</v>
      </c>
      <c r="BI32" s="94"/>
      <c r="BJ32" s="69">
        <v>0.59093353553625116</v>
      </c>
      <c r="BK32" s="69">
        <v>0.59365850238819573</v>
      </c>
      <c r="BL32" s="69"/>
      <c r="BM32" s="69"/>
    </row>
    <row r="33" spans="1:65">
      <c r="A33" s="94" t="s">
        <v>197</v>
      </c>
      <c r="B33" s="76">
        <v>235609.08681000001</v>
      </c>
      <c r="C33" s="76">
        <v>33253.462686999999</v>
      </c>
      <c r="D33" s="94" t="s">
        <v>167</v>
      </c>
      <c r="E33" s="94"/>
      <c r="F33" s="94" t="s">
        <v>197</v>
      </c>
      <c r="G33" s="76">
        <v>1758.1044399984501</v>
      </c>
      <c r="H33" s="76">
        <v>1800.24284429306</v>
      </c>
      <c r="I33" s="76">
        <v>55.421187166895301</v>
      </c>
      <c r="J33" s="76">
        <v>209.15207432883</v>
      </c>
      <c r="K33" s="76">
        <v>1385.75614455706</v>
      </c>
      <c r="L33" s="76">
        <v>85.067541141002096</v>
      </c>
      <c r="M33" s="76">
        <v>562.46380925610504</v>
      </c>
      <c r="N33" s="76">
        <v>236104.23321362201</v>
      </c>
      <c r="O33" s="76">
        <v>33315.413858915199</v>
      </c>
      <c r="P33" s="76">
        <v>202788.819354707</v>
      </c>
      <c r="Q33" s="76">
        <v>158.37832151104701</v>
      </c>
      <c r="R33" s="76">
        <v>35.262987075403501</v>
      </c>
      <c r="S33" s="76">
        <v>17686.955430039001</v>
      </c>
      <c r="T33" s="76">
        <v>50.5087204484201</v>
      </c>
      <c r="U33" s="76">
        <v>1008.93849865242</v>
      </c>
      <c r="V33" s="76">
        <v>77.069129758538807</v>
      </c>
      <c r="W33" s="76">
        <v>187.08627117952699</v>
      </c>
      <c r="X33" s="76">
        <v>2522.72764673137</v>
      </c>
      <c r="Y33" s="76">
        <v>5334.2536603890003</v>
      </c>
      <c r="Z33" s="76">
        <v>277.35019902225002</v>
      </c>
      <c r="AA33" s="76">
        <v>120.67495336673301</v>
      </c>
      <c r="AB33" s="94"/>
      <c r="AC33" s="80">
        <f t="shared" si="2"/>
        <v>2.101559028668936E-3</v>
      </c>
      <c r="AD33" s="80">
        <f t="shared" si="2"/>
        <v>1.8629991257848361E-3</v>
      </c>
      <c r="AE33" s="94"/>
      <c r="AF33" s="76">
        <v>36</v>
      </c>
      <c r="AG33" s="76" t="s">
        <v>197</v>
      </c>
      <c r="AH33" s="76">
        <v>294.45830830820199</v>
      </c>
      <c r="AI33" s="76">
        <v>305.52511890686202</v>
      </c>
      <c r="AJ33" s="76">
        <v>9.6328623041615007</v>
      </c>
      <c r="AK33" s="76">
        <v>41.426873590444302</v>
      </c>
      <c r="AL33" s="76">
        <v>230.96964593969699</v>
      </c>
      <c r="AM33" s="76">
        <v>16.4786505470097</v>
      </c>
      <c r="AN33" s="76">
        <v>96.005662884978705</v>
      </c>
      <c r="AO33" s="76">
        <v>33811.041282948303</v>
      </c>
      <c r="AP33" s="76">
        <v>25.005026675335198</v>
      </c>
      <c r="AQ33" s="76">
        <v>5.8942825308957003</v>
      </c>
      <c r="AR33" s="76">
        <v>2983.4107348018601</v>
      </c>
      <c r="AS33" s="76">
        <v>9.2197917042050896</v>
      </c>
      <c r="AT33" s="76">
        <v>183.44976540719301</v>
      </c>
      <c r="AU33" s="76">
        <v>16.6742892581143</v>
      </c>
      <c r="AV33" s="76">
        <v>41.424866695172703</v>
      </c>
      <c r="AW33" s="76">
        <v>458.639077420094</v>
      </c>
      <c r="AX33" s="76">
        <v>891.13122797509004</v>
      </c>
      <c r="AY33" s="76">
        <v>51.984262149112702</v>
      </c>
      <c r="AZ33" s="76">
        <v>20.205702154198899</v>
      </c>
      <c r="BA33" s="76">
        <f t="shared" si="0"/>
        <v>39492.577432200946</v>
      </c>
      <c r="BB33" s="76">
        <f t="shared" si="3"/>
        <v>5681.5361492526426</v>
      </c>
      <c r="BD33" s="76">
        <f t="shared" si="1"/>
        <v>-196116.50937779906</v>
      </c>
      <c r="BE33" s="76">
        <f t="shared" si="1"/>
        <v>-27571.926537747357</v>
      </c>
      <c r="BF33" s="94"/>
      <c r="BG33" s="69">
        <f t="shared" si="4"/>
        <v>0.1672675533795657</v>
      </c>
      <c r="BH33" s="69">
        <f t="shared" si="4"/>
        <v>0.17053776288996225</v>
      </c>
      <c r="BI33" s="94"/>
      <c r="BJ33" s="69">
        <v>0.25682533962307752</v>
      </c>
      <c r="BK33" s="69">
        <v>0.25700220407735547</v>
      </c>
      <c r="BL33" s="69"/>
      <c r="BM33" s="69"/>
    </row>
    <row r="34" spans="1:65">
      <c r="A34" s="94" t="s">
        <v>198</v>
      </c>
      <c r="B34" s="76">
        <v>237482.38800000001</v>
      </c>
      <c r="C34" s="76">
        <v>32162.741127000001</v>
      </c>
      <c r="D34" s="94" t="s">
        <v>167</v>
      </c>
      <c r="E34" s="94"/>
      <c r="F34" s="94" t="s">
        <v>198</v>
      </c>
      <c r="G34" s="76">
        <v>1756.5054011034099</v>
      </c>
      <c r="H34" s="76">
        <v>1630.8762723149</v>
      </c>
      <c r="I34" s="76">
        <v>55.083293694229901</v>
      </c>
      <c r="J34" s="76">
        <v>221.52966033388901</v>
      </c>
      <c r="K34" s="76">
        <v>1357.9945844563099</v>
      </c>
      <c r="L34" s="76">
        <v>91.255576249607302</v>
      </c>
      <c r="M34" s="76">
        <v>556.82388763041695</v>
      </c>
      <c r="N34" s="76">
        <v>238034.18843354101</v>
      </c>
      <c r="O34" s="76">
        <v>32207.042618630101</v>
      </c>
      <c r="P34" s="76">
        <v>205827.145814911</v>
      </c>
      <c r="Q34" s="76">
        <v>146.095989814646</v>
      </c>
      <c r="R34" s="76">
        <v>34.435697944741101</v>
      </c>
      <c r="S34" s="76">
        <v>16762.603215330899</v>
      </c>
      <c r="T34" s="76">
        <v>50.448308250246598</v>
      </c>
      <c r="U34" s="76">
        <v>1007.39419038013</v>
      </c>
      <c r="V34" s="76">
        <v>98.862687612780107</v>
      </c>
      <c r="W34" s="76">
        <v>251.862756802636</v>
      </c>
      <c r="X34" s="76">
        <v>2519.3495568158601</v>
      </c>
      <c r="Y34" s="76">
        <v>5267.2733041220899</v>
      </c>
      <c r="Z34" s="76">
        <v>281.328456367775</v>
      </c>
      <c r="AA34" s="76">
        <v>117.31977940552299</v>
      </c>
      <c r="AB34" s="94"/>
      <c r="AC34" s="80">
        <f t="shared" si="2"/>
        <v>2.3235425506206706E-3</v>
      </c>
      <c r="AD34" s="80">
        <f t="shared" si="2"/>
        <v>1.3774165409337475E-3</v>
      </c>
      <c r="AE34" s="94"/>
      <c r="AF34" s="76">
        <v>37</v>
      </c>
      <c r="AG34" s="76" t="s">
        <v>198</v>
      </c>
      <c r="AH34" s="76">
        <v>445.98111662209601</v>
      </c>
      <c r="AI34" s="76">
        <v>405.12566597847302</v>
      </c>
      <c r="AJ34" s="76">
        <v>13.750003779814801</v>
      </c>
      <c r="AK34" s="76">
        <v>54.942978600830401</v>
      </c>
      <c r="AL34" s="76">
        <v>342.72436510961103</v>
      </c>
      <c r="AM34" s="76">
        <v>22.586588216471601</v>
      </c>
      <c r="AN34" s="76">
        <v>140.172776497559</v>
      </c>
      <c r="AO34" s="76">
        <v>51639.741142256098</v>
      </c>
      <c r="AP34" s="76">
        <v>35.634926675570902</v>
      </c>
      <c r="AQ34" s="76">
        <v>8.65765209551898</v>
      </c>
      <c r="AR34" s="76">
        <v>4200.6085624207999</v>
      </c>
      <c r="AS34" s="76">
        <v>12.693197827124701</v>
      </c>
      <c r="AT34" s="76">
        <v>250.44708128774101</v>
      </c>
      <c r="AU34" s="76">
        <v>24.506796854224799</v>
      </c>
      <c r="AV34" s="76">
        <v>62.196618181192001</v>
      </c>
      <c r="AW34" s="76">
        <v>626.32189366059504</v>
      </c>
      <c r="AX34" s="76">
        <v>1333.2170591943</v>
      </c>
      <c r="AY34" s="76">
        <v>69.593199859748793</v>
      </c>
      <c r="AZ34" s="76">
        <v>29.6864754403171</v>
      </c>
      <c r="BA34" s="76">
        <f t="shared" si="0"/>
        <v>59718.588100558089</v>
      </c>
      <c r="BB34" s="76">
        <f t="shared" si="3"/>
        <v>8078.8469583019905</v>
      </c>
      <c r="BD34" s="76">
        <f t="shared" si="1"/>
        <v>-177763.79989944192</v>
      </c>
      <c r="BE34" s="76">
        <f t="shared" si="1"/>
        <v>-24083.894168698011</v>
      </c>
      <c r="BF34" s="94"/>
      <c r="BG34" s="69">
        <f t="shared" si="4"/>
        <v>0.25088239842165144</v>
      </c>
      <c r="BH34" s="69">
        <f t="shared" si="4"/>
        <v>0.25084100561374728</v>
      </c>
      <c r="BI34" s="94"/>
      <c r="BJ34" s="69">
        <v>0.31430176167688079</v>
      </c>
      <c r="BK34" s="69">
        <v>0.31317039263680113</v>
      </c>
      <c r="BL34" s="69"/>
      <c r="BM34" s="69"/>
    </row>
    <row r="35" spans="1:65">
      <c r="A35" s="94" t="s">
        <v>199</v>
      </c>
      <c r="B35" s="76">
        <v>392448.81351000001</v>
      </c>
      <c r="C35" s="76">
        <v>60817.372320000002</v>
      </c>
      <c r="D35" s="94" t="s">
        <v>167</v>
      </c>
      <c r="E35" s="94"/>
      <c r="F35" s="94" t="s">
        <v>199</v>
      </c>
      <c r="G35" s="76">
        <v>4163.8968805701097</v>
      </c>
      <c r="H35" s="76">
        <v>2323.8942026157802</v>
      </c>
      <c r="I35" s="76">
        <v>95.928703053952603</v>
      </c>
      <c r="J35" s="76">
        <v>291.23234274155698</v>
      </c>
      <c r="K35" s="76">
        <v>2909.9780922303598</v>
      </c>
      <c r="L35" s="76">
        <v>141.02898776985899</v>
      </c>
      <c r="M35" s="76">
        <v>1142.0419850416399</v>
      </c>
      <c r="N35" s="76">
        <v>391528.405240033</v>
      </c>
      <c r="O35" s="76">
        <v>60505.844888506697</v>
      </c>
      <c r="P35" s="76">
        <v>331022.560351527</v>
      </c>
      <c r="Q35" s="76">
        <v>161.23999768514599</v>
      </c>
      <c r="R35" s="76">
        <v>70.894807729404604</v>
      </c>
      <c r="S35" s="76">
        <v>30739.629384965501</v>
      </c>
      <c r="T35" s="76">
        <v>90.733714611683297</v>
      </c>
      <c r="U35" s="76">
        <v>1498.97250538754</v>
      </c>
      <c r="V35" s="76">
        <v>187.13110146221501</v>
      </c>
      <c r="W35" s="76">
        <v>479.97181518653798</v>
      </c>
      <c r="X35" s="76">
        <v>3750.8327671863999</v>
      </c>
      <c r="Y35" s="76">
        <v>11803.0284528514</v>
      </c>
      <c r="Z35" s="76">
        <v>400.41105827366999</v>
      </c>
      <c r="AA35" s="76">
        <v>254.99808914389001</v>
      </c>
      <c r="AB35" s="94"/>
      <c r="AC35" s="41">
        <f t="shared" si="2"/>
        <v>-2.3452950761527979E-3</v>
      </c>
      <c r="AD35" s="41">
        <f t="shared" si="2"/>
        <v>-5.122342837407627E-3</v>
      </c>
      <c r="AE35" s="94"/>
      <c r="AF35" s="76">
        <v>38</v>
      </c>
      <c r="AG35" s="76" t="s">
        <v>199</v>
      </c>
      <c r="AH35" s="76">
        <v>1533.8519022774899</v>
      </c>
      <c r="AI35" s="76">
        <v>836.32947194432404</v>
      </c>
      <c r="AJ35" s="76">
        <v>37.840428439437297</v>
      </c>
      <c r="AK35" s="76">
        <v>146.603794551161</v>
      </c>
      <c r="AL35" s="76">
        <v>1067.1747298338901</v>
      </c>
      <c r="AM35" s="76">
        <v>65.591365836646901</v>
      </c>
      <c r="AN35" s="76">
        <v>431.12629964314402</v>
      </c>
      <c r="AO35" s="76">
        <v>120719.12320441801</v>
      </c>
      <c r="AP35" s="76">
        <v>55.479954789772798</v>
      </c>
      <c r="AQ35" s="76">
        <v>26.0026026416135</v>
      </c>
      <c r="AR35" s="76">
        <v>11230.4943427123</v>
      </c>
      <c r="AS35" s="76">
        <v>37.287394377399004</v>
      </c>
      <c r="AT35" s="76">
        <v>640.11011673141695</v>
      </c>
      <c r="AU35" s="76">
        <v>94.914697340482505</v>
      </c>
      <c r="AV35" s="76">
        <v>249.09814909635799</v>
      </c>
      <c r="AW35" s="76">
        <v>1601.53318665386</v>
      </c>
      <c r="AX35" s="76">
        <v>4337.6143660171001</v>
      </c>
      <c r="AY35" s="76">
        <v>178.32858234487901</v>
      </c>
      <c r="AZ35" s="76">
        <v>93.195129704919097</v>
      </c>
      <c r="BA35" s="76">
        <f t="shared" si="0"/>
        <v>143381.69971935419</v>
      </c>
      <c r="BB35" s="76">
        <f t="shared" si="3"/>
        <v>22662.576514936183</v>
      </c>
      <c r="BD35" s="76">
        <f t="shared" ref="BD35:BE51" si="5">BA35-B35</f>
        <v>-249067.11379064582</v>
      </c>
      <c r="BE35" s="76">
        <f t="shared" si="5"/>
        <v>-38154.795805063819</v>
      </c>
      <c r="BF35" s="94"/>
      <c r="BG35" s="69">
        <f t="shared" si="4"/>
        <v>0.36621021055024516</v>
      </c>
      <c r="BH35" s="69">
        <f t="shared" si="4"/>
        <v>0.37455185621647308</v>
      </c>
      <c r="BI35" s="94"/>
      <c r="BJ35" s="69">
        <v>0.47247587958451859</v>
      </c>
      <c r="BK35" s="69">
        <v>0.47697598192215196</v>
      </c>
      <c r="BL35" s="69"/>
      <c r="BM35" s="69"/>
    </row>
    <row r="36" spans="1:65">
      <c r="A36" s="94" t="s">
        <v>200</v>
      </c>
      <c r="B36" s="76">
        <v>273606.22379000002</v>
      </c>
      <c r="C36" s="76">
        <v>42726.767004000001</v>
      </c>
      <c r="D36" s="94" t="s">
        <v>167</v>
      </c>
      <c r="E36" s="94"/>
      <c r="F36" s="94" t="s">
        <v>200</v>
      </c>
      <c r="G36" s="76">
        <v>2459.5863891047502</v>
      </c>
      <c r="H36" s="76">
        <v>2050.47081300947</v>
      </c>
      <c r="I36" s="76">
        <v>73.285645948731499</v>
      </c>
      <c r="J36" s="76">
        <v>295.493181104185</v>
      </c>
      <c r="K36" s="76">
        <v>1845.79733924171</v>
      </c>
      <c r="L36" s="76">
        <v>108.157728335455</v>
      </c>
      <c r="M36" s="76">
        <v>745.65184080424604</v>
      </c>
      <c r="N36" s="76">
        <v>273547.51036396099</v>
      </c>
      <c r="O36" s="76">
        <v>42713.102668838197</v>
      </c>
      <c r="P36" s="76">
        <v>230834.407695122</v>
      </c>
      <c r="Q36" s="76">
        <v>174.73100194557799</v>
      </c>
      <c r="R36" s="76">
        <v>45.340289786537397</v>
      </c>
      <c r="S36" s="76">
        <v>22057.119755948301</v>
      </c>
      <c r="T36" s="76">
        <v>73.196922755556898</v>
      </c>
      <c r="U36" s="76">
        <v>1314.01940320882</v>
      </c>
      <c r="V36" s="76">
        <v>111.89276337241</v>
      </c>
      <c r="W36" s="76">
        <v>271.30634579495899</v>
      </c>
      <c r="X36" s="76">
        <v>3285.1011767169798</v>
      </c>
      <c r="Y36" s="76">
        <v>7301.06966351956</v>
      </c>
      <c r="Z36" s="76">
        <v>338.72120195990902</v>
      </c>
      <c r="AA36" s="76">
        <v>162.161206280968</v>
      </c>
      <c r="AB36" s="94"/>
      <c r="AC36" s="41">
        <f t="shared" si="2"/>
        <v>-2.1459097393959286E-4</v>
      </c>
      <c r="AD36" s="41">
        <f t="shared" si="2"/>
        <v>-3.1980737415786259E-4</v>
      </c>
      <c r="AE36" s="94"/>
      <c r="AF36" s="76">
        <v>39</v>
      </c>
      <c r="AG36" s="76" t="s">
        <v>200</v>
      </c>
      <c r="AH36" s="76">
        <v>585.11201650171699</v>
      </c>
      <c r="AI36" s="76">
        <v>477.93636215993303</v>
      </c>
      <c r="AJ36" s="76">
        <v>17.435705307239601</v>
      </c>
      <c r="AK36" s="76">
        <v>73.872526266126599</v>
      </c>
      <c r="AL36" s="76">
        <v>435.77434500153203</v>
      </c>
      <c r="AM36" s="76">
        <v>27.505601670063999</v>
      </c>
      <c r="AN36" s="76">
        <v>177.84333543464001</v>
      </c>
      <c r="AO36" s="76">
        <v>54780.476459812598</v>
      </c>
      <c r="AP36" s="76">
        <v>38.637260699806099</v>
      </c>
      <c r="AQ36" s="76">
        <v>10.7209864645494</v>
      </c>
      <c r="AR36" s="76">
        <v>5188.9654249080504</v>
      </c>
      <c r="AS36" s="76">
        <v>17.6644930291164</v>
      </c>
      <c r="AT36" s="76">
        <v>317.94549297693698</v>
      </c>
      <c r="AU36" s="76">
        <v>30.495905490772198</v>
      </c>
      <c r="AV36" s="76">
        <v>75.395306687720307</v>
      </c>
      <c r="AW36" s="76">
        <v>794.88652469471106</v>
      </c>
      <c r="AX36" s="76">
        <v>1728.1225316193099</v>
      </c>
      <c r="AY36" s="76">
        <v>84.093202633150796</v>
      </c>
      <c r="AZ36" s="76">
        <v>38.331156968973602</v>
      </c>
      <c r="BA36" s="76">
        <f t="shared" si="0"/>
        <v>64901.214638326943</v>
      </c>
      <c r="BB36" s="76">
        <f t="shared" si="3"/>
        <v>10120.738178514344</v>
      </c>
      <c r="BD36" s="76">
        <f t="shared" si="5"/>
        <v>-208705.00915167306</v>
      </c>
      <c r="BE36" s="76">
        <f t="shared" si="5"/>
        <v>-32606.028825485657</v>
      </c>
      <c r="BF36" s="94"/>
      <c r="BG36" s="69">
        <f t="shared" si="4"/>
        <v>0.23725755921512298</v>
      </c>
      <c r="BH36" s="69">
        <f t="shared" si="4"/>
        <v>0.23694692134594186</v>
      </c>
      <c r="BI36" s="94"/>
      <c r="BJ36" s="69">
        <v>0.3152011720155859</v>
      </c>
      <c r="BK36" s="69">
        <v>0.32139197937647962</v>
      </c>
      <c r="BL36" s="69"/>
      <c r="BM36" s="69"/>
    </row>
    <row r="37" spans="1:65">
      <c r="A37" s="94" t="s">
        <v>201</v>
      </c>
      <c r="B37" s="76">
        <v>606070.07068999996</v>
      </c>
      <c r="C37" s="76">
        <v>82688.956065999999</v>
      </c>
      <c r="D37" s="94" t="s">
        <v>167</v>
      </c>
      <c r="E37" s="94"/>
      <c r="F37" s="94" t="s">
        <v>201</v>
      </c>
      <c r="G37" s="76">
        <v>4523.6051324702203</v>
      </c>
      <c r="H37" s="76">
        <v>3946.54240171519</v>
      </c>
      <c r="I37" s="76">
        <v>143.368944515176</v>
      </c>
      <c r="J37" s="76">
        <v>691.929823134201</v>
      </c>
      <c r="K37" s="76">
        <v>3478.7247611016401</v>
      </c>
      <c r="L37" s="76">
        <v>310.05089777718899</v>
      </c>
      <c r="M37" s="76">
        <v>1483.5455362467401</v>
      </c>
      <c r="N37" s="76">
        <v>607535.70631358505</v>
      </c>
      <c r="O37" s="76">
        <v>82695.936532890206</v>
      </c>
      <c r="P37" s="76">
        <v>524839.76978069497</v>
      </c>
      <c r="Q37" s="76">
        <v>317.42134680357299</v>
      </c>
      <c r="R37" s="76">
        <v>88.999977645133001</v>
      </c>
      <c r="S37" s="76">
        <v>41518.424297028701</v>
      </c>
      <c r="T37" s="76">
        <v>125.791588860045</v>
      </c>
      <c r="U37" s="76">
        <v>2847.3902077305002</v>
      </c>
      <c r="V37" s="76">
        <v>416.76314279887799</v>
      </c>
      <c r="W37" s="76">
        <v>1116.15281050722</v>
      </c>
      <c r="X37" s="76">
        <v>7123.3628610481801</v>
      </c>
      <c r="Y37" s="76">
        <v>13391.9685412567</v>
      </c>
      <c r="Z37" s="76">
        <v>874.92677524429905</v>
      </c>
      <c r="AA37" s="76">
        <v>296.96748700650897</v>
      </c>
      <c r="AB37" s="94"/>
      <c r="AC37" s="41">
        <f t="shared" si="2"/>
        <v>2.4182610138073369E-3</v>
      </c>
      <c r="AD37" s="41">
        <f t="shared" si="2"/>
        <v>8.441837002556198E-5</v>
      </c>
      <c r="AE37" s="94"/>
      <c r="AF37" s="76">
        <v>40</v>
      </c>
      <c r="AG37" s="76" t="s">
        <v>201</v>
      </c>
      <c r="AH37" s="76">
        <v>2217.7727218058299</v>
      </c>
      <c r="AI37" s="76">
        <v>1799.3739930742499</v>
      </c>
      <c r="AJ37" s="76">
        <v>68.340535360047198</v>
      </c>
      <c r="AK37" s="76">
        <v>332.026054669887</v>
      </c>
      <c r="AL37" s="76">
        <v>1677.3699539655499</v>
      </c>
      <c r="AM37" s="76">
        <v>147.090797723522</v>
      </c>
      <c r="AN37" s="76">
        <v>713.40629327225497</v>
      </c>
      <c r="AO37" s="76">
        <v>241904.96115431</v>
      </c>
      <c r="AP37" s="76">
        <v>140.38670687923201</v>
      </c>
      <c r="AQ37" s="76">
        <v>42.503284852936702</v>
      </c>
      <c r="AR37" s="76">
        <v>19570.751455649999</v>
      </c>
      <c r="AS37" s="76">
        <v>61.407144905480997</v>
      </c>
      <c r="AT37" s="76">
        <v>1348.0992884638199</v>
      </c>
      <c r="AU37" s="76">
        <v>202.458295153535</v>
      </c>
      <c r="AV37" s="76">
        <v>541.76039493371695</v>
      </c>
      <c r="AW37" s="76">
        <v>3372.5418881805099</v>
      </c>
      <c r="AX37" s="76">
        <v>6513.1648209874802</v>
      </c>
      <c r="AY37" s="76">
        <v>410.32561379328098</v>
      </c>
      <c r="AZ37" s="76">
        <v>143.65402229521001</v>
      </c>
      <c r="BA37" s="76">
        <f t="shared" si="0"/>
        <v>281207.39442027657</v>
      </c>
      <c r="BB37" s="76">
        <f t="shared" si="3"/>
        <v>39302.433265966567</v>
      </c>
      <c r="BD37" s="76">
        <f t="shared" si="5"/>
        <v>-324862.67626972339</v>
      </c>
      <c r="BE37" s="76">
        <f t="shared" si="5"/>
        <v>-43386.522800033432</v>
      </c>
      <c r="BF37" s="94"/>
      <c r="BG37" s="69">
        <f t="shared" si="4"/>
        <v>0.46286562501254674</v>
      </c>
      <c r="BH37" s="69">
        <f t="shared" si="4"/>
        <v>0.47526438315787167</v>
      </c>
      <c r="BI37" s="94"/>
      <c r="BJ37" s="69">
        <v>0.48537599470364279</v>
      </c>
      <c r="BK37" s="69">
        <v>0.49961984589050507</v>
      </c>
      <c r="BL37" s="69"/>
      <c r="BM37" s="69"/>
    </row>
    <row r="38" spans="1:65">
      <c r="A38" s="94" t="s">
        <v>202</v>
      </c>
      <c r="B38" s="76">
        <v>611833.58502</v>
      </c>
      <c r="C38" s="76">
        <v>69017.505273999996</v>
      </c>
      <c r="D38" s="94"/>
      <c r="E38" s="94"/>
      <c r="F38" s="94" t="s">
        <v>202</v>
      </c>
      <c r="G38" s="76">
        <v>3347.96546470675</v>
      </c>
      <c r="H38" s="76">
        <v>4300.0165475619597</v>
      </c>
      <c r="I38" s="76">
        <v>102.036582725684</v>
      </c>
      <c r="J38" s="76">
        <v>259.48792021473002</v>
      </c>
      <c r="K38" s="76">
        <v>2880.79204054299</v>
      </c>
      <c r="L38" s="76">
        <v>173.41207085655</v>
      </c>
      <c r="M38" s="76">
        <v>1149.7330583067301</v>
      </c>
      <c r="N38" s="76">
        <v>615867.76666087902</v>
      </c>
      <c r="O38" s="76">
        <v>69393.213726362301</v>
      </c>
      <c r="P38" s="76">
        <v>546474.55293451704</v>
      </c>
      <c r="Q38" s="76">
        <v>395.55303372520399</v>
      </c>
      <c r="R38" s="76">
        <v>77.5340948759073</v>
      </c>
      <c r="S38" s="76">
        <v>38431.504586826202</v>
      </c>
      <c r="T38" s="76">
        <v>59.062905316997004</v>
      </c>
      <c r="U38" s="76">
        <v>1838.838947293</v>
      </c>
      <c r="V38" s="76">
        <v>136.54527018193599</v>
      </c>
      <c r="W38" s="76">
        <v>354.11135567717702</v>
      </c>
      <c r="X38" s="76">
        <v>4602.3475488461499</v>
      </c>
      <c r="Y38" s="76">
        <v>10454.624393591101</v>
      </c>
      <c r="Z38" s="76">
        <v>585.95479742279599</v>
      </c>
      <c r="AA38" s="76">
        <v>243.693107690272</v>
      </c>
      <c r="AB38" s="94"/>
      <c r="AC38" s="41">
        <f t="shared" si="2"/>
        <v>6.5935929959568115E-3</v>
      </c>
      <c r="AD38" s="41">
        <f t="shared" si="2"/>
        <v>5.4436689774679621E-3</v>
      </c>
      <c r="AE38" s="94"/>
      <c r="AF38" s="76">
        <v>41</v>
      </c>
      <c r="AG38" s="76" t="s">
        <v>202</v>
      </c>
      <c r="AH38" s="76">
        <v>1284.6067260626601</v>
      </c>
      <c r="AI38" s="76">
        <v>1512.18164085276</v>
      </c>
      <c r="AJ38" s="76">
        <v>39.213522669274901</v>
      </c>
      <c r="AK38" s="76">
        <v>121.618419177136</v>
      </c>
      <c r="AL38" s="76">
        <v>1074.8907339960299</v>
      </c>
      <c r="AM38" s="76">
        <v>71.994990729230594</v>
      </c>
      <c r="AN38" s="76">
        <v>435.71485527419497</v>
      </c>
      <c r="AO38" s="76">
        <v>194745.98281142299</v>
      </c>
      <c r="AP38" s="76">
        <v>134.75791783688999</v>
      </c>
      <c r="AQ38" s="76">
        <v>28.630861095732101</v>
      </c>
      <c r="AR38" s="76">
        <v>13970.4919646256</v>
      </c>
      <c r="AS38" s="76">
        <v>25.406728220195198</v>
      </c>
      <c r="AT38" s="76">
        <v>725.00479010003096</v>
      </c>
      <c r="AU38" s="76">
        <v>69.569241741325598</v>
      </c>
      <c r="AV38" s="76">
        <v>183.412152159763</v>
      </c>
      <c r="AW38" s="76">
        <v>1814.4224395102001</v>
      </c>
      <c r="AX38" s="76">
        <v>3954.0199583796998</v>
      </c>
      <c r="AY38" s="76">
        <v>230.37741643664799</v>
      </c>
      <c r="AZ38" s="76">
        <v>91.112056577867605</v>
      </c>
      <c r="BA38" s="76">
        <f t="shared" si="0"/>
        <v>220513.40922686824</v>
      </c>
      <c r="BB38" s="76">
        <f t="shared" si="3"/>
        <v>25767.426415445254</v>
      </c>
      <c r="BD38" s="76">
        <f t="shared" si="5"/>
        <v>-391320.17579313176</v>
      </c>
      <c r="BE38" s="76">
        <f t="shared" si="5"/>
        <v>-43250.078858554742</v>
      </c>
      <c r="BF38" s="94"/>
      <c r="BG38" s="69">
        <f t="shared" si="4"/>
        <v>0.35805317498990263</v>
      </c>
      <c r="BH38" s="69">
        <f t="shared" si="4"/>
        <v>0.37132487503826728</v>
      </c>
      <c r="BI38" s="94"/>
      <c r="BJ38" s="69">
        <v>0.30670686561395227</v>
      </c>
      <c r="BK38" s="69">
        <v>0.3250853396429233</v>
      </c>
      <c r="BL38" s="69"/>
      <c r="BM38" s="69"/>
    </row>
    <row r="39" spans="1:65">
      <c r="A39" s="94" t="s">
        <v>203</v>
      </c>
      <c r="B39" s="76">
        <v>136244.4222</v>
      </c>
      <c r="C39" s="76">
        <v>24436.820066</v>
      </c>
      <c r="D39" s="94" t="s">
        <v>167</v>
      </c>
      <c r="E39" s="94"/>
      <c r="F39" s="94" t="s">
        <v>331</v>
      </c>
      <c r="G39" s="76">
        <v>1375.61893549827</v>
      </c>
      <c r="H39" s="76">
        <v>1086.9833327270601</v>
      </c>
      <c r="I39" s="76">
        <v>46.7642655356955</v>
      </c>
      <c r="J39" s="76">
        <v>246.13635388592101</v>
      </c>
      <c r="K39" s="76">
        <v>994.96674272612597</v>
      </c>
      <c r="L39" s="76">
        <v>79.366336633652395</v>
      </c>
      <c r="M39" s="76">
        <v>425.18540413476802</v>
      </c>
      <c r="N39" s="76">
        <v>135654.18758778099</v>
      </c>
      <c r="O39" s="76">
        <v>24393.1172442467</v>
      </c>
      <c r="P39" s="76">
        <v>111261.070343535</v>
      </c>
      <c r="Q39" s="76">
        <v>86.843618247656195</v>
      </c>
      <c r="R39" s="76">
        <v>24.248110748083299</v>
      </c>
      <c r="S39" s="76">
        <v>12132.6615111581</v>
      </c>
      <c r="T39" s="76">
        <v>54.672715201419699</v>
      </c>
      <c r="U39" s="76">
        <v>895.50832619586902</v>
      </c>
      <c r="V39" s="76">
        <v>96.704347504643394</v>
      </c>
      <c r="W39" s="76">
        <v>241.41527063718999</v>
      </c>
      <c r="X39" s="76">
        <v>2237.88559048044</v>
      </c>
      <c r="Y39" s="76">
        <v>4045.9845830784202</v>
      </c>
      <c r="Z39" s="76">
        <v>233.947579567563</v>
      </c>
      <c r="AA39" s="76">
        <v>88.224220285829205</v>
      </c>
      <c r="AB39" s="94"/>
      <c r="AC39" s="41">
        <f t="shared" si="2"/>
        <v>-4.3321745043813364E-3</v>
      </c>
      <c r="AD39" s="41">
        <f t="shared" si="2"/>
        <v>-1.7884005216417781E-3</v>
      </c>
      <c r="AE39" s="94"/>
      <c r="AF39" s="76">
        <v>42</v>
      </c>
      <c r="AG39" s="76" t="s">
        <v>331</v>
      </c>
      <c r="AH39" s="76">
        <v>203.30891529395899</v>
      </c>
      <c r="AI39" s="76">
        <v>176.70430057681099</v>
      </c>
      <c r="AJ39" s="76">
        <v>7.1020743653052003</v>
      </c>
      <c r="AK39" s="76">
        <v>39.568194929786202</v>
      </c>
      <c r="AL39" s="76">
        <v>148.67211119349599</v>
      </c>
      <c r="AM39" s="76">
        <v>13.6266119152155</v>
      </c>
      <c r="AN39" s="76">
        <v>65.162265462804797</v>
      </c>
      <c r="AO39" s="76">
        <v>18396.205316604901</v>
      </c>
      <c r="AP39" s="76">
        <v>12.269556439827801</v>
      </c>
      <c r="AQ39" s="76">
        <v>3.7007541915017002</v>
      </c>
      <c r="AR39" s="76">
        <v>1879.3176484379001</v>
      </c>
      <c r="AS39" s="76">
        <v>8.2702725962258192</v>
      </c>
      <c r="AT39" s="76">
        <v>142.211965520566</v>
      </c>
      <c r="AU39" s="76">
        <v>16.985626988623299</v>
      </c>
      <c r="AV39" s="76">
        <v>43.058792407047797</v>
      </c>
      <c r="AW39" s="76">
        <v>355.39679908038403</v>
      </c>
      <c r="AX39" s="76">
        <v>598.84773154209995</v>
      </c>
      <c r="AY39" s="76">
        <v>39.7920750566009</v>
      </c>
      <c r="AZ39" s="76">
        <v>13.226999803864</v>
      </c>
      <c r="BA39" s="76">
        <f t="shared" si="0"/>
        <v>22163.428012406916</v>
      </c>
      <c r="BB39" s="76">
        <f t="shared" si="3"/>
        <v>3767.2226958020146</v>
      </c>
      <c r="BD39" s="76">
        <f t="shared" si="5"/>
        <v>-114080.99418759308</v>
      </c>
      <c r="BE39" s="76">
        <f t="shared" si="5"/>
        <v>-20669.597370197986</v>
      </c>
      <c r="BF39" s="94"/>
      <c r="BG39" s="69">
        <f t="shared" si="4"/>
        <v>0.16338181965864559</v>
      </c>
      <c r="BH39" s="69">
        <f t="shared" si="4"/>
        <v>0.15443793665569916</v>
      </c>
      <c r="BI39" s="94"/>
      <c r="BJ39" s="69">
        <v>0.25900494540021785</v>
      </c>
      <c r="BK39" s="69">
        <v>0.25811708766057173</v>
      </c>
      <c r="BL39" s="69"/>
      <c r="BM39" s="69"/>
    </row>
    <row r="40" spans="1:65">
      <c r="A40" s="94" t="s">
        <v>204</v>
      </c>
      <c r="B40" s="76">
        <v>4674.2443370000001</v>
      </c>
      <c r="C40" s="76">
        <v>780.11676412999998</v>
      </c>
      <c r="D40" s="94" t="s">
        <v>167</v>
      </c>
      <c r="E40" s="94"/>
      <c r="F40" s="94" t="s">
        <v>204</v>
      </c>
      <c r="G40" s="76">
        <v>39.652403644240103</v>
      </c>
      <c r="H40" s="76">
        <v>43.866279865738498</v>
      </c>
      <c r="I40" s="76">
        <v>1.3781701483159401</v>
      </c>
      <c r="J40" s="76">
        <v>5.62863285878844</v>
      </c>
      <c r="K40" s="76">
        <v>30.9020520621483</v>
      </c>
      <c r="L40" s="76">
        <v>1.6180233260029599</v>
      </c>
      <c r="M40" s="76">
        <v>12.525493278658701</v>
      </c>
      <c r="N40" s="76">
        <v>4665.8766748678599</v>
      </c>
      <c r="O40" s="76">
        <v>781.512407270842</v>
      </c>
      <c r="P40" s="76">
        <v>3884.36426759701</v>
      </c>
      <c r="Q40" s="76">
        <v>3.8762266351405601</v>
      </c>
      <c r="R40" s="76">
        <v>0.76814928708036301</v>
      </c>
      <c r="S40" s="76">
        <v>420.17800106924102</v>
      </c>
      <c r="T40" s="76">
        <v>1.5349912421391401</v>
      </c>
      <c r="U40" s="76">
        <v>24.852599414672799</v>
      </c>
      <c r="V40" s="76">
        <v>0.788392075486257</v>
      </c>
      <c r="W40" s="76">
        <v>1.1707352711960599</v>
      </c>
      <c r="X40" s="76">
        <v>62.078664219536101</v>
      </c>
      <c r="Y40" s="76">
        <v>121.96538037996601</v>
      </c>
      <c r="Z40" s="76">
        <v>5.95325869585586</v>
      </c>
      <c r="AA40" s="76">
        <v>2.77495379663464</v>
      </c>
      <c r="AB40" s="94"/>
      <c r="AC40" s="41">
        <f t="shared" si="2"/>
        <v>-1.7901636133789767E-3</v>
      </c>
      <c r="AD40" s="41">
        <f t="shared" si="2"/>
        <v>1.7890182662571952E-3</v>
      </c>
      <c r="AE40" s="94"/>
      <c r="AF40" s="76">
        <v>44</v>
      </c>
      <c r="AG40" s="76" t="s">
        <v>204</v>
      </c>
      <c r="AH40" s="76">
        <v>7.9747261838569097</v>
      </c>
      <c r="AI40" s="76">
        <v>8.6806751748955104</v>
      </c>
      <c r="AJ40" s="76">
        <v>0.27884440144865702</v>
      </c>
      <c r="AK40" s="76">
        <v>1.14222740023967</v>
      </c>
      <c r="AL40" s="76">
        <v>6.1568028448594996</v>
      </c>
      <c r="AM40" s="76">
        <v>0.33425974315582502</v>
      </c>
      <c r="AN40" s="76">
        <v>2.5099629170681701</v>
      </c>
      <c r="AO40" s="76">
        <v>782.88948132497001</v>
      </c>
      <c r="AP40" s="76">
        <v>0.77086822370546704</v>
      </c>
      <c r="AQ40" s="76">
        <v>0.15417656295357199</v>
      </c>
      <c r="AR40" s="76">
        <v>84.043087167867697</v>
      </c>
      <c r="AS40" s="76">
        <v>0.31362674715406103</v>
      </c>
      <c r="AT40" s="76">
        <v>4.9798589740786801</v>
      </c>
      <c r="AU40" s="76">
        <v>0.18225473013238699</v>
      </c>
      <c r="AV40" s="76">
        <v>0.308873504665651</v>
      </c>
      <c r="AW40" s="76">
        <v>12.4395133256336</v>
      </c>
      <c r="AX40" s="76">
        <v>24.4179525526772</v>
      </c>
      <c r="AY40" s="76">
        <v>1.21044804422013</v>
      </c>
      <c r="AZ40" s="76">
        <v>0.55163370633150399</v>
      </c>
      <c r="BA40" s="76">
        <f t="shared" si="0"/>
        <v>939.33927352991418</v>
      </c>
      <c r="BB40" s="76">
        <f t="shared" si="3"/>
        <v>156.44979220494417</v>
      </c>
      <c r="BD40" s="76">
        <f t="shared" si="5"/>
        <v>-3734.9050634700861</v>
      </c>
      <c r="BE40" s="76">
        <f t="shared" si="5"/>
        <v>-623.6669719250558</v>
      </c>
      <c r="BF40" s="94"/>
      <c r="BG40" s="69">
        <f t="shared" si="4"/>
        <v>0.20132106761191171</v>
      </c>
      <c r="BH40" s="69">
        <f t="shared" si="4"/>
        <v>0.20018849444923109</v>
      </c>
      <c r="BI40" s="94"/>
      <c r="BJ40" s="69">
        <v>0.29039868727460633</v>
      </c>
      <c r="BK40" s="69">
        <v>0.291160186078669</v>
      </c>
      <c r="BL40" s="69"/>
      <c r="BM40" s="69"/>
    </row>
    <row r="41" spans="1:65">
      <c r="A41" s="94" t="s">
        <v>205</v>
      </c>
      <c r="B41" s="76">
        <v>120222.42286999999</v>
      </c>
      <c r="C41" s="76">
        <v>16727.846443999999</v>
      </c>
      <c r="D41" s="94" t="s">
        <v>167</v>
      </c>
      <c r="E41" s="94"/>
      <c r="F41" s="94" t="s">
        <v>205</v>
      </c>
      <c r="G41" s="76">
        <v>880.18991848410201</v>
      </c>
      <c r="H41" s="76">
        <v>890.49635928724501</v>
      </c>
      <c r="I41" s="76">
        <v>28.976605080551298</v>
      </c>
      <c r="J41" s="76">
        <v>112.95915624707099</v>
      </c>
      <c r="K41" s="76">
        <v>698.81645353483498</v>
      </c>
      <c r="L41" s="76">
        <v>44.317711944090703</v>
      </c>
      <c r="M41" s="76">
        <v>284.19366733356401</v>
      </c>
      <c r="N41" s="76">
        <v>120700.66675226099</v>
      </c>
      <c r="O41" s="76">
        <v>16783.385497831201</v>
      </c>
      <c r="P41" s="76">
        <v>103917.28125442901</v>
      </c>
      <c r="Q41" s="76">
        <v>86.785295645320303</v>
      </c>
      <c r="R41" s="76">
        <v>17.728364468107301</v>
      </c>
      <c r="S41" s="76">
        <v>8829.9981885723391</v>
      </c>
      <c r="T41" s="76">
        <v>26.040055104526601</v>
      </c>
      <c r="U41" s="76">
        <v>527.80268247380604</v>
      </c>
      <c r="V41" s="76">
        <v>42.371671952247802</v>
      </c>
      <c r="W41" s="76">
        <v>105.38832410147801</v>
      </c>
      <c r="X41" s="76">
        <v>1319.8367794881899</v>
      </c>
      <c r="Y41" s="76">
        <v>2685.0582851347799</v>
      </c>
      <c r="Z41" s="76">
        <v>142.269142302837</v>
      </c>
      <c r="AA41" s="76">
        <v>60.156836676091402</v>
      </c>
      <c r="AB41" s="94"/>
      <c r="AC41" s="41">
        <f t="shared" si="2"/>
        <v>3.9779923814889121E-3</v>
      </c>
      <c r="AD41" s="41">
        <f t="shared" si="2"/>
        <v>3.3201556468808405E-3</v>
      </c>
      <c r="AE41" s="94"/>
      <c r="AF41" s="76">
        <v>45</v>
      </c>
      <c r="AG41" s="76" t="s">
        <v>205</v>
      </c>
      <c r="AH41" s="76">
        <v>250.029767530133</v>
      </c>
      <c r="AI41" s="76">
        <v>254.94605902046499</v>
      </c>
      <c r="AJ41" s="76">
        <v>8.1169565662886995</v>
      </c>
      <c r="AK41" s="76">
        <v>30.830648558849699</v>
      </c>
      <c r="AL41" s="76">
        <v>198.742264731506</v>
      </c>
      <c r="AM41" s="76">
        <v>12.391222806403499</v>
      </c>
      <c r="AN41" s="76">
        <v>80.621052777221905</v>
      </c>
      <c r="AO41" s="76">
        <v>29865.308598178599</v>
      </c>
      <c r="AP41" s="76">
        <v>24.4381742509958</v>
      </c>
      <c r="AQ41" s="76">
        <v>5.0552864599689</v>
      </c>
      <c r="AR41" s="76">
        <v>2516.99394169061</v>
      </c>
      <c r="AS41" s="76">
        <v>7.2039296234095902</v>
      </c>
      <c r="AT41" s="76">
        <v>147.27709915653901</v>
      </c>
      <c r="AU41" s="76">
        <v>11.619370258121</v>
      </c>
      <c r="AV41" s="76">
        <v>28.810786658303599</v>
      </c>
      <c r="AW41" s="76">
        <v>368.29423630200199</v>
      </c>
      <c r="AX41" s="76">
        <v>762.37981413839395</v>
      </c>
      <c r="AY41" s="76">
        <v>40.007165874082801</v>
      </c>
      <c r="AZ41" s="76">
        <v>17.126648087265899</v>
      </c>
      <c r="BA41" s="76">
        <f t="shared" si="0"/>
        <v>34630.193022669162</v>
      </c>
      <c r="BB41" s="76">
        <f t="shared" si="3"/>
        <v>4764.8844244905631</v>
      </c>
      <c r="BD41" s="76">
        <f t="shared" si="5"/>
        <v>-85592.229847330833</v>
      </c>
      <c r="BE41" s="76">
        <f t="shared" si="5"/>
        <v>-11962.962019509436</v>
      </c>
      <c r="BF41" s="94"/>
      <c r="BG41" s="69">
        <f t="shared" si="4"/>
        <v>0.28690970774625368</v>
      </c>
      <c r="BH41" s="69">
        <f t="shared" si="4"/>
        <v>0.28390484298333585</v>
      </c>
      <c r="BI41" s="94"/>
      <c r="BJ41" s="69">
        <v>0.32952339973100292</v>
      </c>
      <c r="BK41" s="69">
        <v>0.32801402889184489</v>
      </c>
      <c r="BL41" s="69"/>
      <c r="BM41" s="69"/>
    </row>
    <row r="42" spans="1:65">
      <c r="A42" s="94" t="s">
        <v>206</v>
      </c>
      <c r="B42" s="76">
        <v>216781.48603</v>
      </c>
      <c r="C42" s="76">
        <v>38647.131253</v>
      </c>
      <c r="D42" s="94" t="s">
        <v>167</v>
      </c>
      <c r="E42" s="94"/>
      <c r="F42" s="94" t="s">
        <v>206</v>
      </c>
      <c r="G42" s="76">
        <v>2387.1134860033999</v>
      </c>
      <c r="H42" s="76">
        <v>1193.3506515209101</v>
      </c>
      <c r="I42" s="76">
        <v>77.887989880785099</v>
      </c>
      <c r="J42" s="76">
        <v>532.29613926597096</v>
      </c>
      <c r="K42" s="76">
        <v>1641.7942317167899</v>
      </c>
      <c r="L42" s="76">
        <v>204.76347661171599</v>
      </c>
      <c r="M42" s="76">
        <v>754.05359182526104</v>
      </c>
      <c r="N42" s="76">
        <v>215700.174381113</v>
      </c>
      <c r="O42" s="76">
        <v>38407.645648054102</v>
      </c>
      <c r="P42" s="76">
        <v>177292.52873305799</v>
      </c>
      <c r="Q42" s="76">
        <v>59.096841515236598</v>
      </c>
      <c r="R42" s="76">
        <v>39.606272700717</v>
      </c>
      <c r="S42" s="76">
        <v>16895.863073904398</v>
      </c>
      <c r="T42" s="76">
        <v>86.915393243935796</v>
      </c>
      <c r="U42" s="76">
        <v>1687.69225615502</v>
      </c>
      <c r="V42" s="76">
        <v>341.06406280968002</v>
      </c>
      <c r="W42" s="76">
        <v>923.07261914603896</v>
      </c>
      <c r="X42" s="76">
        <v>4220.9813351190796</v>
      </c>
      <c r="Y42" s="76">
        <v>6708.6903382441196</v>
      </c>
      <c r="Z42" s="76">
        <v>511.954329822472</v>
      </c>
      <c r="AA42" s="76">
        <v>141.44955856853801</v>
      </c>
      <c r="AB42" s="94"/>
      <c r="AC42" s="41">
        <f t="shared" si="2"/>
        <v>-4.9880258166389692E-3</v>
      </c>
      <c r="AD42" s="41">
        <f t="shared" si="2"/>
        <v>-6.1967239787638177E-3</v>
      </c>
      <c r="AE42" s="94"/>
      <c r="AF42" s="76">
        <v>46</v>
      </c>
      <c r="AG42" s="76" t="s">
        <v>206</v>
      </c>
      <c r="AH42" s="76">
        <v>969.90307639990999</v>
      </c>
      <c r="AI42" s="76">
        <v>480.612386759309</v>
      </c>
      <c r="AJ42" s="76">
        <v>34.3336457643396</v>
      </c>
      <c r="AK42" s="76">
        <v>256.65965793510799</v>
      </c>
      <c r="AL42" s="76">
        <v>666.63692831936396</v>
      </c>
      <c r="AM42" s="76">
        <v>97.581504879173593</v>
      </c>
      <c r="AN42" s="76">
        <v>318.66037901434203</v>
      </c>
      <c r="AO42" s="76">
        <v>72789.278247763999</v>
      </c>
      <c r="AP42" s="76">
        <v>21.999802162023901</v>
      </c>
      <c r="AQ42" s="76">
        <v>16.120491719858901</v>
      </c>
      <c r="AR42" s="76">
        <v>6854.9855178398102</v>
      </c>
      <c r="AS42" s="76">
        <v>39.012467217268899</v>
      </c>
      <c r="AT42" s="76">
        <v>779.96206712558603</v>
      </c>
      <c r="AU42" s="76">
        <v>165.24326475157</v>
      </c>
      <c r="AV42" s="76">
        <v>449.399902501962</v>
      </c>
      <c r="AW42" s="76">
        <v>1950.65277244508</v>
      </c>
      <c r="AX42" s="76">
        <v>2722.8442192621601</v>
      </c>
      <c r="AY42" s="76">
        <v>241.27330953537401</v>
      </c>
      <c r="AZ42" s="76">
        <v>57.024609482321701</v>
      </c>
      <c r="BA42" s="76">
        <f t="shared" si="0"/>
        <v>88912.184250878578</v>
      </c>
      <c r="BB42" s="76">
        <f t="shared" si="3"/>
        <v>16122.906003114578</v>
      </c>
      <c r="BD42" s="76">
        <f t="shared" si="5"/>
        <v>-127869.30177912142</v>
      </c>
      <c r="BE42" s="76">
        <f t="shared" si="5"/>
        <v>-22524.225249885421</v>
      </c>
      <c r="BF42" s="94"/>
      <c r="BG42" s="69">
        <f t="shared" si="4"/>
        <v>0.4122026535490082</v>
      </c>
      <c r="BH42" s="69">
        <f t="shared" si="4"/>
        <v>0.41978376260955308</v>
      </c>
      <c r="BI42" s="94"/>
      <c r="BJ42" s="69">
        <v>0.50087699947826514</v>
      </c>
      <c r="BK42" s="69">
        <v>0.50508675103392808</v>
      </c>
      <c r="BL42" s="69"/>
      <c r="BM42" s="69"/>
    </row>
    <row r="43" spans="1:65">
      <c r="A43" s="94" t="s">
        <v>207</v>
      </c>
      <c r="B43" s="76">
        <v>142419.70006</v>
      </c>
      <c r="C43" s="76">
        <v>26140.832046</v>
      </c>
      <c r="D43" s="94" t="s">
        <v>167</v>
      </c>
      <c r="E43" s="94"/>
      <c r="F43" s="94" t="s">
        <v>207</v>
      </c>
      <c r="G43" s="76">
        <v>1542.4973436509599</v>
      </c>
      <c r="H43" s="76">
        <v>1011.2583995546599</v>
      </c>
      <c r="I43" s="76">
        <v>50.515923014599998</v>
      </c>
      <c r="J43" s="76">
        <v>299.47499453804897</v>
      </c>
      <c r="K43" s="76">
        <v>1095.5915680925</v>
      </c>
      <c r="L43" s="76">
        <v>105.694428005313</v>
      </c>
      <c r="M43" s="76">
        <v>478.86678240932099</v>
      </c>
      <c r="N43" s="76">
        <v>141725.0942887</v>
      </c>
      <c r="O43" s="76">
        <v>26044.130397983801</v>
      </c>
      <c r="P43" s="76">
        <v>115680.963890716</v>
      </c>
      <c r="Q43" s="76">
        <v>69.682937383223802</v>
      </c>
      <c r="R43" s="76">
        <v>26.290806092472799</v>
      </c>
      <c r="S43" s="76">
        <v>12324.903513285601</v>
      </c>
      <c r="T43" s="76">
        <v>57.582212613744701</v>
      </c>
      <c r="U43" s="76">
        <v>1026.7214011475</v>
      </c>
      <c r="V43" s="76">
        <v>151.79321796546401</v>
      </c>
      <c r="W43" s="76">
        <v>396.864447273709</v>
      </c>
      <c r="X43" s="76">
        <v>2566.6847527240802</v>
      </c>
      <c r="Y43" s="76">
        <v>4454.9107366193202</v>
      </c>
      <c r="Z43" s="76">
        <v>288.53801112231702</v>
      </c>
      <c r="AA43" s="76">
        <v>96.258922491002394</v>
      </c>
      <c r="AB43" s="94"/>
      <c r="AC43" s="41">
        <f t="shared" si="2"/>
        <v>-4.8771747939882898E-3</v>
      </c>
      <c r="AD43" s="41">
        <f t="shared" si="2"/>
        <v>-3.6992566971867039E-3</v>
      </c>
      <c r="AE43" s="94"/>
      <c r="AF43" s="76">
        <v>47</v>
      </c>
      <c r="AG43" s="76" t="s">
        <v>207</v>
      </c>
      <c r="AH43" s="76">
        <v>349.11603642194399</v>
      </c>
      <c r="AI43" s="76">
        <v>236.16831181896799</v>
      </c>
      <c r="AJ43" s="76">
        <v>11.5024928376827</v>
      </c>
      <c r="AK43" s="76">
        <v>70.236818511596894</v>
      </c>
      <c r="AL43" s="76">
        <v>248.735482203723</v>
      </c>
      <c r="AM43" s="76">
        <v>25.403080549029902</v>
      </c>
      <c r="AN43" s="76">
        <v>109.875278445258</v>
      </c>
      <c r="AO43" s="76">
        <v>27141.194646628301</v>
      </c>
      <c r="AP43" s="76">
        <v>14.830163100297501</v>
      </c>
      <c r="AQ43" s="76">
        <v>6.00490580806379</v>
      </c>
      <c r="AR43" s="76">
        <v>2824.5571354318799</v>
      </c>
      <c r="AS43" s="76">
        <v>13.0874740493218</v>
      </c>
      <c r="AT43" s="76">
        <v>239.05578820080899</v>
      </c>
      <c r="AU43" s="76">
        <v>36.690057598405602</v>
      </c>
      <c r="AV43" s="76">
        <v>96.270679617460999</v>
      </c>
      <c r="AW43" s="76">
        <v>597.61779261255697</v>
      </c>
      <c r="AX43" s="76">
        <v>1007.64024779179</v>
      </c>
      <c r="AY43" s="76">
        <v>69.149462960421602</v>
      </c>
      <c r="AZ43" s="76">
        <v>21.890435985959002</v>
      </c>
      <c r="BA43" s="76">
        <f t="shared" si="0"/>
        <v>33119.026290573463</v>
      </c>
      <c r="BB43" s="76">
        <f t="shared" si="3"/>
        <v>5977.8316439451628</v>
      </c>
      <c r="BD43" s="76">
        <f t="shared" si="5"/>
        <v>-109300.67376942653</v>
      </c>
      <c r="BE43" s="76">
        <f t="shared" si="5"/>
        <v>-20163.000402054837</v>
      </c>
      <c r="BF43" s="94"/>
      <c r="BG43" s="69">
        <f t="shared" si="4"/>
        <v>0.23368498328961143</v>
      </c>
      <c r="BH43" s="69">
        <f t="shared" si="4"/>
        <v>0.22952702019983492</v>
      </c>
      <c r="BI43" s="94"/>
      <c r="BJ43" s="69">
        <v>0.30616355282625929</v>
      </c>
      <c r="BK43" s="69">
        <v>0.30909912751224661</v>
      </c>
      <c r="BL43" s="69"/>
      <c r="BM43" s="69"/>
    </row>
    <row r="44" spans="1:65">
      <c r="A44" s="94" t="s">
        <v>208</v>
      </c>
      <c r="B44" s="76">
        <v>1345665.263</v>
      </c>
      <c r="C44" s="76">
        <v>195743.17715999999</v>
      </c>
      <c r="D44" s="94" t="s">
        <v>167</v>
      </c>
      <c r="E44" s="94"/>
      <c r="F44" s="94" t="s">
        <v>208</v>
      </c>
      <c r="G44" s="76">
        <v>10393.9008064507</v>
      </c>
      <c r="H44" s="76">
        <v>9214.6565852609892</v>
      </c>
      <c r="I44" s="76">
        <v>357.17186059072799</v>
      </c>
      <c r="J44" s="76">
        <v>1977.21418182619</v>
      </c>
      <c r="K44" s="76">
        <v>7903.5153202489</v>
      </c>
      <c r="L44" s="76">
        <v>810.90750225146996</v>
      </c>
      <c r="M44" s="76">
        <v>3484.62818267497</v>
      </c>
      <c r="N44" s="76">
        <v>1346219.1330424801</v>
      </c>
      <c r="O44" s="76">
        <v>195597.92801837501</v>
      </c>
      <c r="P44" s="76">
        <v>1150621.2050241099</v>
      </c>
      <c r="Q44" s="76">
        <v>690.41387291456601</v>
      </c>
      <c r="R44" s="76">
        <v>201.84622654695499</v>
      </c>
      <c r="S44" s="76">
        <v>96545.215946251294</v>
      </c>
      <c r="T44" s="76">
        <v>349.97107840186902</v>
      </c>
      <c r="U44" s="76">
        <v>7400.9609522864703</v>
      </c>
      <c r="V44" s="76">
        <v>1113.6916670800299</v>
      </c>
      <c r="W44" s="76">
        <v>2967.06985884907</v>
      </c>
      <c r="X44" s="76">
        <v>18508.901155662799</v>
      </c>
      <c r="Y44" s="76">
        <v>30733.312780303899</v>
      </c>
      <c r="Z44" s="76">
        <v>2264.5800986568302</v>
      </c>
      <c r="AA44" s="76">
        <v>679.969942117649</v>
      </c>
      <c r="AB44" s="94"/>
      <c r="AC44" s="41">
        <f t="shared" si="2"/>
        <v>4.1159570489712689E-4</v>
      </c>
      <c r="AD44" s="41">
        <f t="shared" si="2"/>
        <v>-7.4203935857369309E-4</v>
      </c>
      <c r="AE44" s="94"/>
      <c r="AF44" s="76">
        <v>48</v>
      </c>
      <c r="AG44" s="76" t="s">
        <v>208</v>
      </c>
      <c r="AH44" s="76">
        <v>5377.5170732716197</v>
      </c>
      <c r="AI44" s="76">
        <v>4430.8236475295198</v>
      </c>
      <c r="AJ44" s="76">
        <v>183.21776427934799</v>
      </c>
      <c r="AK44" s="76">
        <v>1045.20969591424</v>
      </c>
      <c r="AL44" s="76">
        <v>4028.5200253736002</v>
      </c>
      <c r="AM44" s="76">
        <v>423.59270334326402</v>
      </c>
      <c r="AN44" s="76">
        <v>1784.33627542257</v>
      </c>
      <c r="AO44" s="76">
        <v>563501.54279709002</v>
      </c>
      <c r="AP44" s="76">
        <v>325.12218468626298</v>
      </c>
      <c r="AQ44" s="76">
        <v>102.02369745874699</v>
      </c>
      <c r="AR44" s="76">
        <v>48040.980349560297</v>
      </c>
      <c r="AS44" s="76">
        <v>182.92587852566601</v>
      </c>
      <c r="AT44" s="76">
        <v>3812.12740366868</v>
      </c>
      <c r="AU44" s="76">
        <v>602.32117020079204</v>
      </c>
      <c r="AV44" s="76">
        <v>1609.8557513815999</v>
      </c>
      <c r="AW44" s="76">
        <v>9533.8258052255605</v>
      </c>
      <c r="AX44" s="76">
        <v>15781.009170228701</v>
      </c>
      <c r="AY44" s="76">
        <v>1162.37030518905</v>
      </c>
      <c r="AZ44" s="76">
        <v>346.44920377336001</v>
      </c>
      <c r="BA44" s="76">
        <f t="shared" si="0"/>
        <v>662273.77090212307</v>
      </c>
      <c r="BB44" s="76">
        <f t="shared" si="3"/>
        <v>98772.228105033049</v>
      </c>
      <c r="BD44" s="76">
        <f t="shared" si="5"/>
        <v>-683391.49209787697</v>
      </c>
      <c r="BE44" s="76">
        <f t="shared" si="5"/>
        <v>-96970.949054966943</v>
      </c>
      <c r="BF44" s="94"/>
      <c r="BG44" s="69">
        <f t="shared" si="4"/>
        <v>0.49195094219569746</v>
      </c>
      <c r="BH44" s="69">
        <f t="shared" si="4"/>
        <v>0.50497584051991651</v>
      </c>
      <c r="BI44" s="94"/>
      <c r="BJ44" s="69">
        <v>0.49641986729570481</v>
      </c>
      <c r="BK44" s="69">
        <v>0.51234577507182033</v>
      </c>
      <c r="BL44" s="69"/>
      <c r="BM44" s="69"/>
    </row>
    <row r="45" spans="1:65">
      <c r="A45" s="94" t="s">
        <v>209</v>
      </c>
      <c r="B45" s="76">
        <v>170177.80785000001</v>
      </c>
      <c r="C45" s="76">
        <v>21730.212874000001</v>
      </c>
      <c r="D45" s="94"/>
      <c r="E45" s="94"/>
      <c r="F45" s="94" t="s">
        <v>209</v>
      </c>
      <c r="G45" s="76">
        <v>1077.4592865843199</v>
      </c>
      <c r="H45" s="76">
        <v>1226.8082881661401</v>
      </c>
      <c r="I45" s="76">
        <v>35.9871796381113</v>
      </c>
      <c r="J45" s="76">
        <v>147.24584789210499</v>
      </c>
      <c r="K45" s="76">
        <v>871.352839718469</v>
      </c>
      <c r="L45" s="76">
        <v>69.346439634694093</v>
      </c>
      <c r="M45" s="76">
        <v>366.58406940150002</v>
      </c>
      <c r="N45" s="76">
        <v>170737.54372933801</v>
      </c>
      <c r="O45" s="76">
        <v>21781.832951051802</v>
      </c>
      <c r="P45" s="76">
        <v>148955.71077828601</v>
      </c>
      <c r="Q45" s="76">
        <v>103.00683201331501</v>
      </c>
      <c r="R45" s="76">
        <v>23.1339795741772</v>
      </c>
      <c r="S45" s="76">
        <v>11570.8794816933</v>
      </c>
      <c r="T45" s="76">
        <v>30.286879478827299</v>
      </c>
      <c r="U45" s="76">
        <v>690.87752178441997</v>
      </c>
      <c r="V45" s="76">
        <v>74.167602826325407</v>
      </c>
      <c r="W45" s="76">
        <v>193.44071003158101</v>
      </c>
      <c r="X45" s="76">
        <v>1728.04624348947</v>
      </c>
      <c r="Y45" s="76">
        <v>3283.7272519938001</v>
      </c>
      <c r="Z45" s="76">
        <v>214.74435534097199</v>
      </c>
      <c r="AA45" s="76">
        <v>74.738141790263299</v>
      </c>
      <c r="AB45" s="94"/>
      <c r="AC45" s="41">
        <f t="shared" si="2"/>
        <v>3.2891238076786468E-3</v>
      </c>
      <c r="AD45" s="41">
        <f t="shared" si="2"/>
        <v>2.3754979921786091E-3</v>
      </c>
      <c r="AE45" s="94"/>
      <c r="AF45" s="76">
        <v>49</v>
      </c>
      <c r="AG45" s="76" t="s">
        <v>209</v>
      </c>
      <c r="AH45" s="76">
        <v>552.67861846108804</v>
      </c>
      <c r="AI45" s="76">
        <v>612.24280562795502</v>
      </c>
      <c r="AJ45" s="76">
        <v>18.856064094925799</v>
      </c>
      <c r="AK45" s="76">
        <v>83.211211618082302</v>
      </c>
      <c r="AL45" s="76">
        <v>443.10068334422402</v>
      </c>
      <c r="AM45" s="76">
        <v>38.021222694592502</v>
      </c>
      <c r="AN45" s="76">
        <v>188.898145554503</v>
      </c>
      <c r="AO45" s="76">
        <v>74820.021758615607</v>
      </c>
      <c r="AP45" s="76">
        <v>50.921504286378202</v>
      </c>
      <c r="AQ45" s="76">
        <v>11.7462720416074</v>
      </c>
      <c r="AR45" s="76">
        <v>5846.0795703059202</v>
      </c>
      <c r="AS45" s="76">
        <v>16.384572172765498</v>
      </c>
      <c r="AT45" s="76">
        <v>368.461867405482</v>
      </c>
      <c r="AU45" s="76">
        <v>43.4265374925562</v>
      </c>
      <c r="AV45" s="76">
        <v>114.273489402167</v>
      </c>
      <c r="AW45" s="76">
        <v>921.59055320445395</v>
      </c>
      <c r="AX45" s="76">
        <v>1677.15476072878</v>
      </c>
      <c r="AY45" s="76">
        <v>114.98050022435901</v>
      </c>
      <c r="AZ45" s="76">
        <v>37.948113320533302</v>
      </c>
      <c r="BA45" s="76">
        <f t="shared" si="0"/>
        <v>85959.998250595992</v>
      </c>
      <c r="BB45" s="76">
        <f t="shared" si="3"/>
        <v>11139.976491980386</v>
      </c>
      <c r="BD45" s="76">
        <f t="shared" si="5"/>
        <v>-84217.80959940402</v>
      </c>
      <c r="BE45" s="76">
        <f t="shared" si="5"/>
        <v>-10590.236382019615</v>
      </c>
      <c r="BF45" s="94"/>
      <c r="BG45" s="69">
        <f t="shared" si="4"/>
        <v>0.50346277902922298</v>
      </c>
      <c r="BH45" s="69">
        <f t="shared" si="4"/>
        <v>0.51143430018098901</v>
      </c>
      <c r="BI45" s="94"/>
      <c r="BJ45" s="69">
        <v>0.46812535716811443</v>
      </c>
      <c r="BK45" s="69">
        <v>0.47943343543047168</v>
      </c>
      <c r="BL45" s="69"/>
      <c r="BM45" s="69"/>
    </row>
    <row r="46" spans="1:65">
      <c r="A46" s="94" t="s">
        <v>210</v>
      </c>
      <c r="B46" s="76">
        <v>76848.09607</v>
      </c>
      <c r="C46" s="76">
        <v>8552.2498957999996</v>
      </c>
      <c r="D46" s="94" t="s">
        <v>167</v>
      </c>
      <c r="E46" s="94"/>
      <c r="F46" s="94" t="s">
        <v>210</v>
      </c>
      <c r="G46" s="76">
        <v>404.10026345232802</v>
      </c>
      <c r="H46" s="76">
        <v>545.86072521040296</v>
      </c>
      <c r="I46" s="76">
        <v>12.8081857724719</v>
      </c>
      <c r="J46" s="76">
        <v>30.6876941858606</v>
      </c>
      <c r="K46" s="76">
        <v>352.46352552125501</v>
      </c>
      <c r="L46" s="76">
        <v>20.4733336530035</v>
      </c>
      <c r="M46" s="76">
        <v>140.23888391011701</v>
      </c>
      <c r="N46" s="76">
        <v>77388.442297094807</v>
      </c>
      <c r="O46" s="76">
        <v>8606.7073175702899</v>
      </c>
      <c r="P46" s="76">
        <v>68781.734979524495</v>
      </c>
      <c r="Q46" s="76">
        <v>52.591273885701298</v>
      </c>
      <c r="R46" s="76">
        <v>9.5697591119782608</v>
      </c>
      <c r="S46" s="76">
        <v>4812.4846760032397</v>
      </c>
      <c r="T46" s="76">
        <v>7.4503921361133498</v>
      </c>
      <c r="U46" s="76">
        <v>226.358643496089</v>
      </c>
      <c r="V46" s="76">
        <v>13.977634969714</v>
      </c>
      <c r="W46" s="76">
        <v>35.774986998241801</v>
      </c>
      <c r="X46" s="76">
        <v>566.51914427597399</v>
      </c>
      <c r="Y46" s="76">
        <v>1274.3264561252599</v>
      </c>
      <c r="Z46" s="76">
        <v>71.323251266279698</v>
      </c>
      <c r="AA46" s="76">
        <v>29.698487596245499</v>
      </c>
      <c r="AB46" s="94"/>
      <c r="AC46" s="41">
        <f t="shared" si="2"/>
        <v>7.0313547729616193E-3</v>
      </c>
      <c r="AD46" s="41">
        <f t="shared" si="2"/>
        <v>6.3676134857839246E-3</v>
      </c>
      <c r="AE46" s="94"/>
      <c r="AF46" s="76">
        <v>50</v>
      </c>
      <c r="AG46" s="76" t="s">
        <v>210</v>
      </c>
      <c r="AH46" s="76">
        <v>43.686413477618402</v>
      </c>
      <c r="AI46" s="76">
        <v>57.115011651398603</v>
      </c>
      <c r="AJ46" s="76">
        <v>1.466341560774</v>
      </c>
      <c r="AK46" s="76">
        <v>4.8249712197256001</v>
      </c>
      <c r="AL46" s="76">
        <v>37.575888561937496</v>
      </c>
      <c r="AM46" s="76">
        <v>2.7304416867443302</v>
      </c>
      <c r="AN46" s="76">
        <v>15.448601177220599</v>
      </c>
      <c r="AO46" s="76">
        <v>7249.7832100405203</v>
      </c>
      <c r="AP46" s="76">
        <v>5.3372943358353799</v>
      </c>
      <c r="AQ46" s="76">
        <v>1.01964399037232</v>
      </c>
      <c r="AR46" s="76">
        <v>510.30214656352803</v>
      </c>
      <c r="AS46" s="76">
        <v>0.96627811767582505</v>
      </c>
      <c r="AT46" s="76">
        <v>27.554726057186802</v>
      </c>
      <c r="AU46" s="76">
        <v>2.5416969428310301</v>
      </c>
      <c r="AV46" s="76">
        <v>6.7276458735883704</v>
      </c>
      <c r="AW46" s="76">
        <v>68.952084912211703</v>
      </c>
      <c r="AX46" s="76">
        <v>136.716647756388</v>
      </c>
      <c r="AY46" s="76">
        <v>8.8255834279378096</v>
      </c>
      <c r="AZ46" s="76">
        <v>3.1609451492388798</v>
      </c>
      <c r="BA46" s="76">
        <f t="shared" si="0"/>
        <v>8184.7355725027328</v>
      </c>
      <c r="BB46" s="76">
        <f t="shared" si="3"/>
        <v>934.95236246221248</v>
      </c>
      <c r="BD46" s="76">
        <f t="shared" si="5"/>
        <v>-68663.36049749727</v>
      </c>
      <c r="BE46" s="76">
        <f t="shared" si="5"/>
        <v>-7617.2975333377872</v>
      </c>
      <c r="BF46" s="94"/>
      <c r="BG46" s="69">
        <f t="shared" si="4"/>
        <v>0.10576173042844657</v>
      </c>
      <c r="BH46" s="69">
        <f t="shared" si="4"/>
        <v>0.10863066768327768</v>
      </c>
      <c r="BI46" s="94"/>
      <c r="BJ46" s="69">
        <v>0.16882473241779489</v>
      </c>
      <c r="BK46" s="69">
        <v>0.17556348409524081</v>
      </c>
      <c r="BL46" s="69"/>
      <c r="BM46" s="69"/>
    </row>
    <row r="47" spans="1:65">
      <c r="A47" s="94" t="s">
        <v>211</v>
      </c>
      <c r="B47" s="76">
        <v>126183.368</v>
      </c>
      <c r="C47" s="76">
        <v>20339.959409999999</v>
      </c>
      <c r="D47" s="94" t="s">
        <v>167</v>
      </c>
      <c r="E47" s="94"/>
      <c r="F47" s="94" t="s">
        <v>211</v>
      </c>
      <c r="G47" s="76">
        <v>1093.0808610040899</v>
      </c>
      <c r="H47" s="76">
        <v>892.09307826959105</v>
      </c>
      <c r="I47" s="76">
        <v>39.978996816966699</v>
      </c>
      <c r="J47" s="76">
        <v>237.98629447025601</v>
      </c>
      <c r="K47" s="76">
        <v>804.97912362307602</v>
      </c>
      <c r="L47" s="76">
        <v>86.921127126109894</v>
      </c>
      <c r="M47" s="76">
        <v>361.42746840831802</v>
      </c>
      <c r="N47" s="76">
        <v>125990.918752511</v>
      </c>
      <c r="O47" s="76">
        <v>20314.069104314502</v>
      </c>
      <c r="P47" s="76">
        <v>105676.84964819701</v>
      </c>
      <c r="Q47" s="76">
        <v>69.421777653951395</v>
      </c>
      <c r="R47" s="76">
        <v>20.192937895026901</v>
      </c>
      <c r="S47" s="76">
        <v>9810.1841101869995</v>
      </c>
      <c r="T47" s="76">
        <v>43.941644472406402</v>
      </c>
      <c r="U47" s="76">
        <v>825.19712003615598</v>
      </c>
      <c r="V47" s="76">
        <v>121.605247456803</v>
      </c>
      <c r="W47" s="76">
        <v>321.24702020789601</v>
      </c>
      <c r="X47" s="76">
        <v>2063.06173716496</v>
      </c>
      <c r="Y47" s="76">
        <v>3212.5182309451702</v>
      </c>
      <c r="Z47" s="76">
        <v>240.51052631602099</v>
      </c>
      <c r="AA47" s="76">
        <v>69.721802260729604</v>
      </c>
      <c r="AB47" s="94"/>
      <c r="AC47" s="41">
        <f t="shared" si="2"/>
        <v>-1.5251554189693161E-3</v>
      </c>
      <c r="AD47" s="41">
        <f t="shared" si="2"/>
        <v>-1.2728789258433372E-3</v>
      </c>
      <c r="AE47" s="94"/>
      <c r="AF47" s="76">
        <v>51</v>
      </c>
      <c r="AG47" s="76" t="s">
        <v>211</v>
      </c>
      <c r="AH47" s="76">
        <v>210.84168978244099</v>
      </c>
      <c r="AI47" s="76">
        <v>181.51931613530101</v>
      </c>
      <c r="AJ47" s="76">
        <v>7.4566834315452404</v>
      </c>
      <c r="AK47" s="76">
        <v>42.7064034997859</v>
      </c>
      <c r="AL47" s="76">
        <v>156.502403057073</v>
      </c>
      <c r="AM47" s="76">
        <v>15.8602034939896</v>
      </c>
      <c r="AN47" s="76">
        <v>69.399421237237803</v>
      </c>
      <c r="AO47" s="76">
        <v>20959.458855459299</v>
      </c>
      <c r="AP47" s="76">
        <v>13.2328444837101</v>
      </c>
      <c r="AQ47" s="76">
        <v>3.9387899102160699</v>
      </c>
      <c r="AR47" s="76">
        <v>1936.9197966060401</v>
      </c>
      <c r="AS47" s="76">
        <v>8.1154870111887494</v>
      </c>
      <c r="AT47" s="76">
        <v>153.0668789536</v>
      </c>
      <c r="AU47" s="76">
        <v>21.296767971546998</v>
      </c>
      <c r="AV47" s="76">
        <v>55.733837653777201</v>
      </c>
      <c r="AW47" s="76">
        <v>382.65931977746999</v>
      </c>
      <c r="AX47" s="76">
        <v>621.338405305376</v>
      </c>
      <c r="AY47" s="76">
        <v>44.780378141363897</v>
      </c>
      <c r="AZ47" s="76">
        <v>13.667077074253701</v>
      </c>
      <c r="BA47" s="76">
        <f t="shared" si="0"/>
        <v>24898.494558985221</v>
      </c>
      <c r="BB47" s="76">
        <f t="shared" si="3"/>
        <v>3939.0357035259221</v>
      </c>
      <c r="BD47" s="76">
        <f t="shared" si="5"/>
        <v>-101284.87344101479</v>
      </c>
      <c r="BE47" s="76">
        <f t="shared" si="5"/>
        <v>-16400.923706474077</v>
      </c>
      <c r="BF47" s="94"/>
      <c r="BG47" s="69">
        <f t="shared" si="4"/>
        <v>0.19762134291515351</v>
      </c>
      <c r="BH47" s="69">
        <f t="shared" si="4"/>
        <v>0.19390677876001275</v>
      </c>
      <c r="BI47" s="94"/>
      <c r="BJ47" s="69">
        <v>0.25965990993387789</v>
      </c>
      <c r="BK47" s="69">
        <v>0.26096938273064541</v>
      </c>
      <c r="BL47" s="69"/>
      <c r="BM47" s="69"/>
    </row>
    <row r="48" spans="1:65">
      <c r="A48" s="94" t="s">
        <v>212</v>
      </c>
      <c r="B48" s="76">
        <v>233670.98769000001</v>
      </c>
      <c r="C48" s="76">
        <v>38072.654244999998</v>
      </c>
      <c r="D48" s="94"/>
      <c r="E48" s="94"/>
      <c r="F48" s="94" t="s">
        <v>212</v>
      </c>
      <c r="G48" s="76">
        <v>2329.9380334771799</v>
      </c>
      <c r="H48" s="76">
        <v>1715.7243800327301</v>
      </c>
      <c r="I48" s="76">
        <v>63.342966836973702</v>
      </c>
      <c r="J48" s="76">
        <v>238.83392590265501</v>
      </c>
      <c r="K48" s="76">
        <v>1706.2637780606999</v>
      </c>
      <c r="L48" s="76">
        <v>89.133184014285902</v>
      </c>
      <c r="M48" s="76">
        <v>678.80237625181098</v>
      </c>
      <c r="N48" s="76">
        <v>233247.696770813</v>
      </c>
      <c r="O48" s="76">
        <v>37993.620779807803</v>
      </c>
      <c r="P48" s="76">
        <v>195254.075991005</v>
      </c>
      <c r="Q48" s="76">
        <v>135.58477464905101</v>
      </c>
      <c r="R48" s="76">
        <v>41.292598576916497</v>
      </c>
      <c r="S48" s="76">
        <v>19515.028404680401</v>
      </c>
      <c r="T48" s="76">
        <v>63.639776274960397</v>
      </c>
      <c r="U48" s="76">
        <v>1099.1756876491499</v>
      </c>
      <c r="V48" s="76">
        <v>95.189672657726902</v>
      </c>
      <c r="W48" s="76">
        <v>228.43295227544499</v>
      </c>
      <c r="X48" s="76">
        <v>2748.1590293049298</v>
      </c>
      <c r="Y48" s="76">
        <v>6818.1187604512797</v>
      </c>
      <c r="Z48" s="76">
        <v>276.16201925737198</v>
      </c>
      <c r="AA48" s="76">
        <v>150.79845945424501</v>
      </c>
      <c r="AB48" s="94"/>
      <c r="AC48" s="41">
        <f t="shared" si="2"/>
        <v>-1.8114825608927226E-3</v>
      </c>
      <c r="AD48" s="41">
        <f t="shared" si="2"/>
        <v>-2.0758590846755623E-3</v>
      </c>
      <c r="AE48" s="94"/>
      <c r="AF48" s="76">
        <v>53</v>
      </c>
      <c r="AG48" s="76" t="s">
        <v>212</v>
      </c>
      <c r="AH48" s="76">
        <v>1113.0847699267899</v>
      </c>
      <c r="AI48" s="76">
        <v>732.543893938358</v>
      </c>
      <c r="AJ48" s="76">
        <v>28.196821995281599</v>
      </c>
      <c r="AK48" s="76">
        <v>105.307587374197</v>
      </c>
      <c r="AL48" s="76">
        <v>797.88310065470205</v>
      </c>
      <c r="AM48" s="76">
        <v>42.423150095111801</v>
      </c>
      <c r="AN48" s="76">
        <v>317.45162813066202</v>
      </c>
      <c r="AO48" s="76">
        <v>88769.262223597703</v>
      </c>
      <c r="AP48" s="76">
        <v>50.642467460752997</v>
      </c>
      <c r="AQ48" s="76">
        <v>19.238982968184601</v>
      </c>
      <c r="AR48" s="76">
        <v>8797.2261927770705</v>
      </c>
      <c r="AS48" s="76">
        <v>28.220635559424</v>
      </c>
      <c r="AT48" s="76">
        <v>485.33070990747098</v>
      </c>
      <c r="AU48" s="76">
        <v>51.029970233818702</v>
      </c>
      <c r="AV48" s="76">
        <v>126.220617434857</v>
      </c>
      <c r="AW48" s="76">
        <v>1213.6552416258301</v>
      </c>
      <c r="AX48" s="76">
        <v>3209.3751194050901</v>
      </c>
      <c r="AY48" s="76">
        <v>125.735650613617</v>
      </c>
      <c r="AZ48" s="76">
        <v>70.644850256910104</v>
      </c>
      <c r="BA48" s="76">
        <f t="shared" si="0"/>
        <v>106083.47361395584</v>
      </c>
      <c r="BB48" s="76">
        <f t="shared" si="3"/>
        <v>17314.211390358134</v>
      </c>
      <c r="BD48" s="76">
        <f t="shared" si="5"/>
        <v>-127587.51407604417</v>
      </c>
      <c r="BE48" s="76">
        <f t="shared" si="5"/>
        <v>-20758.442854641864</v>
      </c>
      <c r="BF48" s="94"/>
      <c r="BG48" s="69">
        <f t="shared" si="4"/>
        <v>0.45481038004929353</v>
      </c>
      <c r="BH48" s="69">
        <f t="shared" si="4"/>
        <v>0.4557136444221182</v>
      </c>
      <c r="BI48" s="94"/>
      <c r="BJ48" s="69">
        <v>0.4412947574363445</v>
      </c>
      <c r="BK48" s="69">
        <v>0.44371073555900159</v>
      </c>
      <c r="BL48" s="69"/>
      <c r="BM48" s="69"/>
    </row>
    <row r="49" spans="1:65">
      <c r="A49" s="94" t="s">
        <v>213</v>
      </c>
      <c r="B49" s="76">
        <v>85561.727572000003</v>
      </c>
      <c r="C49" s="76">
        <v>11077.605266</v>
      </c>
      <c r="D49" s="94" t="s">
        <v>167</v>
      </c>
      <c r="E49" s="94"/>
      <c r="F49" s="94" t="s">
        <v>213</v>
      </c>
      <c r="G49" s="76">
        <v>581.24327342273102</v>
      </c>
      <c r="H49" s="76">
        <v>576.99753379960998</v>
      </c>
      <c r="I49" s="76">
        <v>19.414860947877202</v>
      </c>
      <c r="J49" s="76">
        <v>76.028834603746702</v>
      </c>
      <c r="K49" s="76">
        <v>446.44243919376902</v>
      </c>
      <c r="L49" s="76">
        <v>34.701070454207198</v>
      </c>
      <c r="M49" s="76">
        <v>188.272828452851</v>
      </c>
      <c r="N49" s="76">
        <v>85821.530138589107</v>
      </c>
      <c r="O49" s="76">
        <v>11098.077780690801</v>
      </c>
      <c r="P49" s="76">
        <v>74723.452357898306</v>
      </c>
      <c r="Q49" s="76">
        <v>52.800563060456199</v>
      </c>
      <c r="R49" s="76">
        <v>11.955158258789499</v>
      </c>
      <c r="S49" s="76">
        <v>5867.2379409932901</v>
      </c>
      <c r="T49" s="76">
        <v>17.889839731697499</v>
      </c>
      <c r="U49" s="76">
        <v>344.03235866995101</v>
      </c>
      <c r="V49" s="76">
        <v>39.0480644245661</v>
      </c>
      <c r="W49" s="76">
        <v>103.032654794777</v>
      </c>
      <c r="X49" s="76">
        <v>860.565223300649</v>
      </c>
      <c r="Y49" s="76">
        <v>1734.8984742913501</v>
      </c>
      <c r="Z49" s="76">
        <v>105.52291320954301</v>
      </c>
      <c r="AA49" s="76">
        <v>37.993749080948199</v>
      </c>
      <c r="AB49" s="94"/>
      <c r="AC49" s="41">
        <f t="shared" si="2"/>
        <v>3.0364343259722099E-3</v>
      </c>
      <c r="AD49" s="41">
        <f t="shared" si="2"/>
        <v>1.8480993138143094E-3</v>
      </c>
      <c r="AE49" s="94"/>
      <c r="AF49" s="76">
        <v>54</v>
      </c>
      <c r="AG49" s="76" t="s">
        <v>213</v>
      </c>
      <c r="AH49" s="76">
        <v>51.750402753162803</v>
      </c>
      <c r="AI49" s="76">
        <v>52.726911973593701</v>
      </c>
      <c r="AJ49" s="76">
        <v>1.7659590287728</v>
      </c>
      <c r="AK49" s="76">
        <v>7.5115842832853996</v>
      </c>
      <c r="AL49" s="76">
        <v>40.155962348088003</v>
      </c>
      <c r="AM49" s="76">
        <v>3.4092217180835802</v>
      </c>
      <c r="AN49" s="76">
        <v>17.155043256039299</v>
      </c>
      <c r="AO49" s="76">
        <v>6780.92860191408</v>
      </c>
      <c r="AP49" s="76">
        <v>4.6456150095484396</v>
      </c>
      <c r="AQ49" s="76">
        <v>1.0739449794878999</v>
      </c>
      <c r="AR49" s="76">
        <v>527.90243013335703</v>
      </c>
      <c r="AS49" s="76">
        <v>1.61472001820705</v>
      </c>
      <c r="AT49" s="76">
        <v>32.730796668782098</v>
      </c>
      <c r="AU49" s="76">
        <v>4.0079903403088801</v>
      </c>
      <c r="AV49" s="76">
        <v>10.6367341552796</v>
      </c>
      <c r="AW49" s="76">
        <v>81.871327790425994</v>
      </c>
      <c r="AX49" s="76">
        <v>154.942076302646</v>
      </c>
      <c r="AY49" s="76">
        <v>10.1946393168179</v>
      </c>
      <c r="AZ49" s="76">
        <v>3.4179534749584701</v>
      </c>
      <c r="BA49" s="76">
        <f t="shared" si="0"/>
        <v>7788.4419154649258</v>
      </c>
      <c r="BB49" s="76">
        <f t="shared" si="3"/>
        <v>1007.5133135508459</v>
      </c>
      <c r="BD49" s="76">
        <f t="shared" si="5"/>
        <v>-77773.285656535081</v>
      </c>
      <c r="BE49" s="76">
        <f t="shared" si="5"/>
        <v>-10070.091952449155</v>
      </c>
      <c r="BF49" s="94"/>
      <c r="BG49" s="69">
        <f t="shared" si="4"/>
        <v>9.0751608633494893E-2</v>
      </c>
      <c r="BH49" s="69">
        <f t="shared" si="4"/>
        <v>9.0782686286789843E-2</v>
      </c>
      <c r="BI49" s="94"/>
      <c r="BJ49" s="69">
        <v>0.1455054966245975</v>
      </c>
      <c r="BK49" s="69">
        <v>0.14641933569553769</v>
      </c>
      <c r="BL49" s="69"/>
      <c r="BM49" s="69"/>
    </row>
    <row r="50" spans="1:65">
      <c r="A50" s="94" t="s">
        <v>214</v>
      </c>
      <c r="B50" s="76">
        <v>184557.9449</v>
      </c>
      <c r="C50" s="76">
        <v>31385.825454999998</v>
      </c>
      <c r="D50" s="94" t="s">
        <v>167</v>
      </c>
      <c r="E50" s="94"/>
      <c r="F50" s="94" t="s">
        <v>214</v>
      </c>
      <c r="G50" s="76">
        <v>1844.8292563258799</v>
      </c>
      <c r="H50" s="76">
        <v>1264.5121337984999</v>
      </c>
      <c r="I50" s="76">
        <v>59.207112092902797</v>
      </c>
      <c r="J50" s="76">
        <v>330.04886103716399</v>
      </c>
      <c r="K50" s="76">
        <v>1327.82896641809</v>
      </c>
      <c r="L50" s="76">
        <v>121.24515947353601</v>
      </c>
      <c r="M50" s="76">
        <v>574.09518484101898</v>
      </c>
      <c r="N50" s="76">
        <v>184066.70131348699</v>
      </c>
      <c r="O50" s="76">
        <v>31295.907681207202</v>
      </c>
      <c r="P50" s="76">
        <v>152770.79363227999</v>
      </c>
      <c r="Q50" s="76">
        <v>92.764537993904199</v>
      </c>
      <c r="R50" s="76">
        <v>32.328919378076101</v>
      </c>
      <c r="S50" s="76">
        <v>15029.9751495009</v>
      </c>
      <c r="T50" s="76">
        <v>64.148415173310795</v>
      </c>
      <c r="U50" s="76">
        <v>1180.4602605863099</v>
      </c>
      <c r="V50" s="76">
        <v>173.48862487805599</v>
      </c>
      <c r="W50" s="76">
        <v>455.69364862734699</v>
      </c>
      <c r="X50" s="76">
        <v>2951.53846216593</v>
      </c>
      <c r="Y50" s="76">
        <v>5346.3085354144896</v>
      </c>
      <c r="Z50" s="76">
        <v>331.62087160832601</v>
      </c>
      <c r="AA50" s="76">
        <v>115.81358189343899</v>
      </c>
      <c r="AB50" s="94"/>
      <c r="AC50" s="41">
        <f t="shared" si="2"/>
        <v>-2.6617309093855761E-3</v>
      </c>
      <c r="AD50" s="41">
        <f t="shared" si="2"/>
        <v>-2.8649166459463653E-3</v>
      </c>
      <c r="AE50" s="94"/>
      <c r="AF50" s="76">
        <v>55</v>
      </c>
      <c r="AG50" s="76" t="s">
        <v>214</v>
      </c>
      <c r="AH50" s="76">
        <v>449.31228856219298</v>
      </c>
      <c r="AI50" s="76">
        <v>311.024082258828</v>
      </c>
      <c r="AJ50" s="76">
        <v>15.2659979696199</v>
      </c>
      <c r="AK50" s="76">
        <v>94.746712970294993</v>
      </c>
      <c r="AL50" s="76">
        <v>322.91077165946001</v>
      </c>
      <c r="AM50" s="76">
        <v>35.085333373163301</v>
      </c>
      <c r="AN50" s="76">
        <v>144.55832998525599</v>
      </c>
      <c r="AO50" s="76">
        <v>37955.746384127902</v>
      </c>
      <c r="AP50" s="76">
        <v>20.608585565163899</v>
      </c>
      <c r="AQ50" s="76">
        <v>7.9045798764294402</v>
      </c>
      <c r="AR50" s="76">
        <v>3676.66266797352</v>
      </c>
      <c r="AS50" s="76">
        <v>16.8732783942197</v>
      </c>
      <c r="AT50" s="76">
        <v>321.06408400929502</v>
      </c>
      <c r="AU50" s="76">
        <v>52.356860037653199</v>
      </c>
      <c r="AV50" s="76">
        <v>139.02172819166</v>
      </c>
      <c r="AW50" s="76">
        <v>802.75748739721701</v>
      </c>
      <c r="AX50" s="76">
        <v>1298.8402438686101</v>
      </c>
      <c r="AY50" s="76">
        <v>93.819938263818798</v>
      </c>
      <c r="AZ50" s="76">
        <v>28.107993460421</v>
      </c>
      <c r="BA50" s="76">
        <f t="shared" si="0"/>
        <v>45786.667347944727</v>
      </c>
      <c r="BB50" s="76">
        <f t="shared" si="3"/>
        <v>7830.920963816825</v>
      </c>
      <c r="BD50" s="76">
        <f t="shared" si="5"/>
        <v>-138771.27755205528</v>
      </c>
      <c r="BE50" s="76">
        <f t="shared" si="5"/>
        <v>-23554.904491183173</v>
      </c>
      <c r="BF50" s="94"/>
      <c r="BG50" s="69">
        <f t="shared" si="4"/>
        <v>0.24875040961354933</v>
      </c>
      <c r="BH50" s="69">
        <f t="shared" si="4"/>
        <v>0.25022188343555202</v>
      </c>
      <c r="BI50" s="94"/>
      <c r="BJ50" s="69">
        <v>0.29576347115019536</v>
      </c>
      <c r="BK50" s="69">
        <v>0.30274395425448136</v>
      </c>
      <c r="BL50" s="69"/>
      <c r="BM50" s="69"/>
    </row>
    <row r="51" spans="1:65">
      <c r="A51" s="94" t="s">
        <v>215</v>
      </c>
      <c r="B51" s="76">
        <v>545709.93660999998</v>
      </c>
      <c r="C51" s="76">
        <v>61314.741047000003</v>
      </c>
      <c r="D51" s="76"/>
      <c r="E51" s="76"/>
      <c r="F51" s="94" t="s">
        <v>215</v>
      </c>
      <c r="G51" s="76">
        <v>3181.0211672371101</v>
      </c>
      <c r="H51" s="76">
        <v>3405.3127420537098</v>
      </c>
      <c r="I51" s="76">
        <v>105.017615039931</v>
      </c>
      <c r="J51" s="76">
        <v>243.55803182371801</v>
      </c>
      <c r="K51" s="76">
        <v>2373.2943036976999</v>
      </c>
      <c r="L51" s="76">
        <v>159.91146006602801</v>
      </c>
      <c r="M51" s="76">
        <v>993.40592337836199</v>
      </c>
      <c r="N51" s="76">
        <v>547910.30178908305</v>
      </c>
      <c r="O51" s="76">
        <v>61487.239839205802</v>
      </c>
      <c r="P51" s="76">
        <v>486423.06194987701</v>
      </c>
      <c r="Q51" s="76">
        <v>336.765234433991</v>
      </c>
      <c r="R51" s="76">
        <v>69.843510199132496</v>
      </c>
      <c r="S51" s="76">
        <v>34702.1553931116</v>
      </c>
      <c r="T51" s="76">
        <v>95.170915116541806</v>
      </c>
      <c r="U51" s="76">
        <v>1484.5151558943301</v>
      </c>
      <c r="V51" s="76">
        <v>144.66211511433701</v>
      </c>
      <c r="W51" s="76">
        <v>393.05938777647299</v>
      </c>
      <c r="X51" s="76">
        <v>3715.6367948103102</v>
      </c>
      <c r="Y51" s="76">
        <v>9364.3774236787394</v>
      </c>
      <c r="Z51" s="76">
        <v>521.57602947579505</v>
      </c>
      <c r="AA51" s="76">
        <v>197.95663629799799</v>
      </c>
      <c r="AB51" s="94"/>
      <c r="AC51" s="41">
        <f t="shared" si="2"/>
        <v>4.0321149230888977E-3</v>
      </c>
      <c r="AD51" s="41">
        <f t="shared" si="2"/>
        <v>2.813333127731426E-3</v>
      </c>
      <c r="AE51" s="94"/>
      <c r="AF51" s="76">
        <v>56</v>
      </c>
      <c r="AG51" s="76" t="s">
        <v>215</v>
      </c>
      <c r="AH51" s="76">
        <v>1524.6017205918799</v>
      </c>
      <c r="AI51" s="76">
        <v>1604.5422828973101</v>
      </c>
      <c r="AJ51" s="76">
        <v>51.425988737590302</v>
      </c>
      <c r="AK51" s="76">
        <v>133.98619799540799</v>
      </c>
      <c r="AL51" s="76">
        <v>1128.52937258567</v>
      </c>
      <c r="AM51" s="76">
        <v>82.173450443100904</v>
      </c>
      <c r="AN51" s="76">
        <v>478.35329953646101</v>
      </c>
      <c r="AO51" s="76">
        <v>230675.56109970101</v>
      </c>
      <c r="AP51" s="76">
        <v>158.04155866186801</v>
      </c>
      <c r="AQ51" s="76">
        <v>33.273768995736702</v>
      </c>
      <c r="AR51" s="76">
        <v>16508.207522575802</v>
      </c>
      <c r="AS51" s="76">
        <v>47.905682369476601</v>
      </c>
      <c r="AT51" s="76">
        <v>744.32148497168805</v>
      </c>
      <c r="AU51" s="76">
        <v>80.687469493113099</v>
      </c>
      <c r="AV51" s="76">
        <v>220.024290336002</v>
      </c>
      <c r="AW51" s="76">
        <v>1862.8558625097801</v>
      </c>
      <c r="AX51" s="76">
        <v>4472.9498569971202</v>
      </c>
      <c r="AY51" s="76">
        <v>261.66590667026799</v>
      </c>
      <c r="AZ51" s="76">
        <v>93.997006230379199</v>
      </c>
      <c r="BA51" s="76">
        <f t="shared" si="0"/>
        <v>260163.10382229966</v>
      </c>
      <c r="BB51" s="76">
        <f t="shared" si="3"/>
        <v>29487.54272259865</v>
      </c>
      <c r="BD51" s="76">
        <f t="shared" si="5"/>
        <v>-285546.83278770035</v>
      </c>
      <c r="BE51" s="76">
        <f t="shared" si="5"/>
        <v>-31827.198324401354</v>
      </c>
      <c r="BF51" s="94"/>
      <c r="BG51" s="69">
        <f t="shared" si="4"/>
        <v>0.47482791065032559</v>
      </c>
      <c r="BH51" s="69">
        <f t="shared" si="4"/>
        <v>0.47957174203478647</v>
      </c>
      <c r="BI51" s="94"/>
      <c r="BJ51" s="69">
        <v>0.48621812800006542</v>
      </c>
      <c r="BK51" s="69">
        <v>0.50030858665871158</v>
      </c>
      <c r="BL51" s="69"/>
      <c r="BM51" s="69"/>
    </row>
    <row r="52" spans="1:65">
      <c r="A52" s="94"/>
      <c r="B52" s="76"/>
      <c r="C52" s="76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41"/>
      <c r="AD52" s="41"/>
      <c r="AE52" s="94"/>
      <c r="BF52" s="94"/>
      <c r="BG52" s="69"/>
      <c r="BH52" s="69"/>
      <c r="BI52" s="94"/>
      <c r="BJ52" s="94"/>
      <c r="BK52" s="94"/>
      <c r="BL52" s="94"/>
      <c r="BM52" s="94"/>
    </row>
    <row r="53" spans="1:65">
      <c r="A53" s="94"/>
      <c r="B53" s="76"/>
      <c r="C53" s="76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41"/>
      <c r="AD53" s="41"/>
      <c r="AE53" s="94"/>
      <c r="BF53" s="94"/>
      <c r="BG53" s="69"/>
      <c r="BH53" s="69"/>
      <c r="BI53" s="94"/>
      <c r="BJ53" s="94"/>
      <c r="BK53" s="94"/>
      <c r="BL53" s="94"/>
      <c r="BM53" s="94"/>
    </row>
    <row r="54" spans="1:65">
      <c r="A54" s="76" t="s">
        <v>352</v>
      </c>
      <c r="B54" s="76">
        <v>14424.734402</v>
      </c>
      <c r="C54" s="76">
        <v>2063.4324916</v>
      </c>
      <c r="D54" s="94"/>
      <c r="E54" s="94"/>
      <c r="F54" s="94" t="s">
        <v>333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/>
      <c r="AC54" s="41">
        <f t="shared" si="2"/>
        <v>-1</v>
      </c>
      <c r="AD54" s="41">
        <f t="shared" si="2"/>
        <v>-1</v>
      </c>
      <c r="AE54" s="94"/>
      <c r="BF54" s="94"/>
      <c r="BG54" s="69"/>
      <c r="BH54" s="69"/>
      <c r="BI54" s="94"/>
      <c r="BJ54" s="94"/>
      <c r="BK54" s="94"/>
      <c r="BL54" s="94"/>
      <c r="BM54" s="94"/>
    </row>
    <row r="55" spans="1:65">
      <c r="A55" s="76" t="s">
        <v>334</v>
      </c>
      <c r="B55" s="76">
        <v>107705.63945</v>
      </c>
      <c r="C55" s="76">
        <v>11725.819479</v>
      </c>
      <c r="D55" s="94"/>
      <c r="E55" s="94"/>
      <c r="F55" s="76" t="s">
        <v>334</v>
      </c>
      <c r="G55" s="76">
        <v>29.321850526628999</v>
      </c>
      <c r="H55" s="76">
        <v>44.768008146078202</v>
      </c>
      <c r="I55" s="76">
        <v>0.88297949922011498</v>
      </c>
      <c r="J55" s="76">
        <v>1.1096863374063699</v>
      </c>
      <c r="K55" s="76">
        <v>26.6812817231325</v>
      </c>
      <c r="L55" s="76">
        <v>1.31612734337538</v>
      </c>
      <c r="M55" s="76">
        <v>10.3795277369004</v>
      </c>
      <c r="N55" s="76">
        <v>6327.63938568495</v>
      </c>
      <c r="O55" s="76">
        <v>652.28548532283901</v>
      </c>
      <c r="P55" s="76">
        <v>5675.3539003621099</v>
      </c>
      <c r="Q55" s="76">
        <v>4.2400148966307798</v>
      </c>
      <c r="R55" s="76">
        <v>0.74118008675187597</v>
      </c>
      <c r="S55" s="76">
        <v>377.07294796540901</v>
      </c>
      <c r="T55" s="76">
        <v>0.36203032016622899</v>
      </c>
      <c r="U55" s="76">
        <v>14.985531561919499</v>
      </c>
      <c r="V55" s="76">
        <v>0.47005915827532402</v>
      </c>
      <c r="W55" s="76">
        <v>1.1293795368089199</v>
      </c>
      <c r="X55" s="76">
        <v>37.519617046137199</v>
      </c>
      <c r="Y55" s="76">
        <v>94.047577175548398</v>
      </c>
      <c r="Z55" s="76">
        <v>5.0137219872462602</v>
      </c>
      <c r="AA55" s="76">
        <v>2.24396427520296</v>
      </c>
      <c r="AC55" s="41">
        <f t="shared" si="2"/>
        <v>-0.94125062143452187</v>
      </c>
      <c r="AD55" s="41">
        <f t="shared" si="2"/>
        <v>-0.94437186360483982</v>
      </c>
      <c r="AF55" s="76">
        <v>2</v>
      </c>
      <c r="AG55" s="76" t="s">
        <v>334</v>
      </c>
      <c r="AH55" s="76">
        <v>9.1945418037185895</v>
      </c>
      <c r="AI55" s="76">
        <v>13.991725203427601</v>
      </c>
      <c r="AJ55" s="76">
        <v>0.27056430336984899</v>
      </c>
      <c r="AK55" s="76">
        <v>0.21778739761933499</v>
      </c>
      <c r="AL55" s="76">
        <v>8.3198039263517494</v>
      </c>
      <c r="AM55" s="76">
        <v>0.38777809452242901</v>
      </c>
      <c r="AN55" s="76">
        <v>3.2193235990460898</v>
      </c>
      <c r="AO55" s="76">
        <v>1810.23863541383</v>
      </c>
      <c r="AP55" s="76">
        <v>1.3362963967038799</v>
      </c>
      <c r="AQ55" s="76">
        <v>0.23385741544678701</v>
      </c>
      <c r="AR55" s="76">
        <v>118.434560771451</v>
      </c>
      <c r="AS55" s="76">
        <v>0.102825405041647</v>
      </c>
      <c r="AT55" s="76">
        <v>4.3730952499908504</v>
      </c>
      <c r="AU55" s="76">
        <v>0.10717950167776701</v>
      </c>
      <c r="AV55" s="76">
        <v>0.257633707402662</v>
      </c>
      <c r="AW55" s="76">
        <v>10.9518137234469</v>
      </c>
      <c r="AX55" s="76">
        <v>29.370448159789099</v>
      </c>
      <c r="AY55" s="76">
        <v>1.50856141087454</v>
      </c>
      <c r="AZ55" s="76">
        <v>0.69728023709241105</v>
      </c>
      <c r="BA55" s="76">
        <f t="shared" ref="BA55:BA58" si="6">BB55+AO55</f>
        <v>2013.2137117208033</v>
      </c>
      <c r="BB55" s="76">
        <f t="shared" ref="BB55" si="7">SUM(AH55:AZ55)-AO55</f>
        <v>202.97507630697328</v>
      </c>
      <c r="BD55" s="76">
        <f t="shared" ref="BD55:BE58" si="8">BA55-B55</f>
        <v>-105692.4257382792</v>
      </c>
      <c r="BE55" s="76">
        <f t="shared" si="8"/>
        <v>-11522.844402693026</v>
      </c>
      <c r="BF55" s="94"/>
      <c r="BG55" s="69">
        <f t="shared" ref="BG55:BH58" si="9">BA55/N55</f>
        <v>0.31816189087439256</v>
      </c>
      <c r="BH55" s="69">
        <f t="shared" si="9"/>
        <v>0.31117521526101993</v>
      </c>
      <c r="BI55" s="94"/>
      <c r="BJ55" s="69">
        <v>0.17966563083037398</v>
      </c>
      <c r="BK55" s="69">
        <v>0.17518758758900088</v>
      </c>
      <c r="BL55" s="94"/>
      <c r="BM55" s="94"/>
    </row>
    <row r="56" spans="1:65">
      <c r="A56" s="76" t="s">
        <v>335</v>
      </c>
      <c r="B56" s="76">
        <v>18243.291915000002</v>
      </c>
      <c r="C56" s="76">
        <v>2381.2693767999999</v>
      </c>
      <c r="D56" s="94"/>
      <c r="E56" s="94"/>
      <c r="F56" s="94" t="s">
        <v>335</v>
      </c>
      <c r="G56" s="76">
        <v>0</v>
      </c>
      <c r="H56" s="76">
        <v>0</v>
      </c>
      <c r="I56" s="76">
        <v>0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76">
        <v>0</v>
      </c>
      <c r="S56" s="76">
        <v>0</v>
      </c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C56" s="41">
        <f t="shared" si="2"/>
        <v>-1</v>
      </c>
      <c r="AD56" s="41">
        <f t="shared" si="2"/>
        <v>-1</v>
      </c>
      <c r="BA56" s="76">
        <f t="shared" si="6"/>
        <v>0</v>
      </c>
      <c r="BB56" s="76">
        <f t="shared" ref="BB56:BB58" si="10">SUM(AH56:AZ56)-AO56</f>
        <v>0</v>
      </c>
      <c r="BD56" s="76">
        <f t="shared" si="8"/>
        <v>-18243.291915000002</v>
      </c>
      <c r="BE56" s="76">
        <f t="shared" si="8"/>
        <v>-2381.2693767999999</v>
      </c>
      <c r="BF56" s="94"/>
      <c r="BG56" s="69" t="e">
        <f t="shared" si="9"/>
        <v>#DIV/0!</v>
      </c>
      <c r="BH56" s="69" t="e">
        <f t="shared" si="9"/>
        <v>#DIV/0!</v>
      </c>
      <c r="BI56" s="94"/>
      <c r="BJ56" s="94"/>
      <c r="BK56" s="94"/>
      <c r="BL56" s="94"/>
      <c r="BM56" s="94"/>
    </row>
    <row r="57" spans="1:65">
      <c r="A57" s="76" t="s">
        <v>336</v>
      </c>
      <c r="B57" s="76">
        <v>1138725.0451</v>
      </c>
      <c r="C57" s="76">
        <v>152073.46968000001</v>
      </c>
      <c r="D57" s="94"/>
      <c r="E57" s="94"/>
      <c r="F57" s="94" t="s">
        <v>336</v>
      </c>
      <c r="G57" s="76">
        <v>10.135343176970499</v>
      </c>
      <c r="H57" s="76">
        <v>15.268985818769</v>
      </c>
      <c r="I57" s="76">
        <v>0.29682995199435602</v>
      </c>
      <c r="J57" s="76">
        <v>0.207026009027927</v>
      </c>
      <c r="K57" s="76">
        <v>9.0820630852582305</v>
      </c>
      <c r="L57" s="76">
        <v>0.42116529704525402</v>
      </c>
      <c r="M57" s="76">
        <v>3.5193154648721001</v>
      </c>
      <c r="N57" s="76">
        <v>2221.58912152427</v>
      </c>
      <c r="O57" s="76">
        <v>222.269574243401</v>
      </c>
      <c r="P57" s="76">
        <v>1999.31954728087</v>
      </c>
      <c r="Q57" s="76">
        <v>1.4538303653609801</v>
      </c>
      <c r="R57" s="76">
        <v>0.25708405672492401</v>
      </c>
      <c r="S57" s="76">
        <v>130.10163263281501</v>
      </c>
      <c r="T57" s="76">
        <v>0.117609715769109</v>
      </c>
      <c r="U57" s="76">
        <v>4.6807476975479201</v>
      </c>
      <c r="V57" s="76">
        <v>0.11334359584869599</v>
      </c>
      <c r="W57" s="76">
        <v>0.27552937934379301</v>
      </c>
      <c r="X57" s="76">
        <v>11.7229893571873</v>
      </c>
      <c r="Y57" s="76">
        <v>32.213709552075898</v>
      </c>
      <c r="Z57" s="76">
        <v>1.64150498520147</v>
      </c>
      <c r="AA57" s="76">
        <v>0.76086410158898199</v>
      </c>
      <c r="AC57" s="41">
        <f t="shared" ref="AC57:AD58" si="11">(N57-B57)/(B57+1E-50)</f>
        <v>-0.99804905571271674</v>
      </c>
      <c r="AD57" s="41">
        <f t="shared" si="11"/>
        <v>-0.99853840663521976</v>
      </c>
      <c r="AF57" s="76">
        <v>72</v>
      </c>
      <c r="AG57" s="76" t="s">
        <v>336</v>
      </c>
      <c r="AH57" s="76">
        <v>9.9599811807274801</v>
      </c>
      <c r="AI57" s="76">
        <v>15.0048085628077</v>
      </c>
      <c r="AJ57" s="76">
        <v>0.29169435219955597</v>
      </c>
      <c r="AK57" s="76">
        <v>0.20344477953039999</v>
      </c>
      <c r="AL57" s="76">
        <v>8.9249274637550098</v>
      </c>
      <c r="AM57" s="76">
        <v>0.41387648708769098</v>
      </c>
      <c r="AN57" s="76">
        <v>3.4584267495665699</v>
      </c>
      <c r="AO57" s="76">
        <v>1964.7277809381401</v>
      </c>
      <c r="AP57" s="76">
        <v>1.4286778904497599</v>
      </c>
      <c r="AQ57" s="76">
        <v>0.25263581886247199</v>
      </c>
      <c r="AR57" s="76">
        <v>127.85062421858299</v>
      </c>
      <c r="AS57" s="76">
        <v>0.115574641597049</v>
      </c>
      <c r="AT57" s="76">
        <v>4.5997664947062704</v>
      </c>
      <c r="AU57" s="76">
        <v>0.11138233237579601</v>
      </c>
      <c r="AV57" s="76">
        <v>0.270761987121659</v>
      </c>
      <c r="AW57" s="76">
        <v>11.520166502334099</v>
      </c>
      <c r="AX57" s="76">
        <v>31.656348133459598</v>
      </c>
      <c r="AY57" s="76">
        <v>1.61310278484597</v>
      </c>
      <c r="AZ57" s="76">
        <v>0.747702626744285</v>
      </c>
      <c r="BA57" s="76">
        <f t="shared" si="6"/>
        <v>2183.1516839448946</v>
      </c>
      <c r="BB57" s="76">
        <f t="shared" si="10"/>
        <v>218.42390300675447</v>
      </c>
      <c r="BD57" s="76">
        <f t="shared" si="8"/>
        <v>-1136541.893416055</v>
      </c>
      <c r="BE57" s="76">
        <f t="shared" si="8"/>
        <v>-151855.04577699327</v>
      </c>
      <c r="BF57" s="94"/>
      <c r="BG57" s="69">
        <f t="shared" si="9"/>
        <v>0.98269822389434336</v>
      </c>
      <c r="BH57" s="69">
        <f t="shared" si="9"/>
        <v>0.98269816618069716</v>
      </c>
      <c r="BI57" s="94"/>
      <c r="BJ57" s="94"/>
      <c r="BK57" s="94"/>
      <c r="BL57" s="94"/>
      <c r="BM57" s="94"/>
    </row>
    <row r="58" spans="1:65">
      <c r="A58" s="76" t="s">
        <v>337</v>
      </c>
      <c r="B58" s="76">
        <v>1777.1873321999999</v>
      </c>
      <c r="C58" s="76">
        <v>245.30467537000001</v>
      </c>
      <c r="D58" s="94"/>
      <c r="E58" s="94"/>
      <c r="F58" s="94" t="s">
        <v>337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C58" s="41">
        <f t="shared" si="11"/>
        <v>-1</v>
      </c>
      <c r="AD58" s="41">
        <f t="shared" si="11"/>
        <v>-1</v>
      </c>
      <c r="BA58" s="76">
        <f t="shared" si="6"/>
        <v>0</v>
      </c>
      <c r="BB58" s="76">
        <f t="shared" si="10"/>
        <v>0</v>
      </c>
      <c r="BD58" s="76">
        <f t="shared" si="8"/>
        <v>-1777.1873321999999</v>
      </c>
      <c r="BE58" s="76">
        <f t="shared" si="8"/>
        <v>-245.30467537000001</v>
      </c>
      <c r="BF58" s="94"/>
      <c r="BG58" s="69" t="e">
        <f t="shared" si="9"/>
        <v>#DIV/0!</v>
      </c>
      <c r="BH58" s="69" t="e">
        <f t="shared" si="9"/>
        <v>#DIV/0!</v>
      </c>
      <c r="BI58" s="94"/>
      <c r="BJ58" s="94"/>
      <c r="BK58" s="94"/>
      <c r="BL58" s="94"/>
      <c r="BM58" s="94"/>
    </row>
    <row r="59" spans="1:65">
      <c r="A59" s="76" t="s">
        <v>353</v>
      </c>
      <c r="B59" s="76"/>
      <c r="C59" s="76"/>
      <c r="D59" s="94"/>
      <c r="E59" s="94"/>
      <c r="F59" s="94"/>
      <c r="BF59" s="94"/>
      <c r="BG59" s="94"/>
      <c r="BH59" s="94"/>
      <c r="BI59" s="94"/>
      <c r="BJ59" s="94"/>
      <c r="BK59" s="94"/>
      <c r="BL59" s="94"/>
      <c r="BM59" s="94"/>
    </row>
    <row r="60" spans="1:65">
      <c r="A60" s="76"/>
      <c r="B60" s="76"/>
      <c r="C60" s="76"/>
      <c r="D60" s="94"/>
      <c r="E60" s="94"/>
      <c r="F60" s="94"/>
      <c r="BF60" s="94"/>
      <c r="BG60" s="94"/>
      <c r="BH60" s="94"/>
      <c r="BI60" s="94"/>
      <c r="BJ60" s="94"/>
      <c r="BK60" s="94"/>
      <c r="BL60" s="94"/>
      <c r="BM60" s="94"/>
    </row>
    <row r="61" spans="1:65">
      <c r="A61" s="2" t="s">
        <v>354</v>
      </c>
      <c r="B61" s="76">
        <f>SUM(B1:B59)</f>
        <v>16634021.600356806</v>
      </c>
      <c r="C61" s="76">
        <f>SUM(C1:C59)</f>
        <v>2283902.20091363</v>
      </c>
      <c r="D61" s="94"/>
      <c r="E61" s="94"/>
      <c r="F61" s="94"/>
      <c r="G61" s="76">
        <f>SUM(G1:G59)</f>
        <v>116728.56334403652</v>
      </c>
      <c r="H61" s="76">
        <f t="shared" ref="H61:AA61" si="12">SUM(H1:H59)</f>
        <v>104271.33564265263</v>
      </c>
      <c r="I61" s="76">
        <f t="shared" si="12"/>
        <v>3595.8549877559644</v>
      </c>
      <c r="J61" s="76">
        <f t="shared" si="12"/>
        <v>15372.909953602593</v>
      </c>
      <c r="K61" s="76">
        <f t="shared" si="12"/>
        <v>89159.696923806987</v>
      </c>
      <c r="L61" s="76">
        <f t="shared" si="12"/>
        <v>6793.2917097426543</v>
      </c>
      <c r="M61" s="76">
        <f t="shared" si="12"/>
        <v>37211.490544142544</v>
      </c>
      <c r="N61" s="76">
        <f t="shared" si="12"/>
        <v>15387995.175532315</v>
      </c>
      <c r="O61" s="76">
        <f t="shared" si="12"/>
        <v>2116432.1383259376</v>
      </c>
      <c r="P61" s="76">
        <f t="shared" si="12"/>
        <v>13271563.037206391</v>
      </c>
      <c r="Q61" s="76">
        <f t="shared" si="12"/>
        <v>8524.277758852917</v>
      </c>
      <c r="R61" s="76">
        <f t="shared" si="12"/>
        <v>2283.1241374541</v>
      </c>
      <c r="S61" s="76">
        <f t="shared" si="12"/>
        <v>1089355.3505973956</v>
      </c>
      <c r="T61" s="76">
        <f t="shared" si="12"/>
        <v>3264.5735906509653</v>
      </c>
      <c r="U61" s="76">
        <f t="shared" si="12"/>
        <v>67460.234158291714</v>
      </c>
      <c r="V61" s="76">
        <f t="shared" si="12"/>
        <v>8253.2059405353793</v>
      </c>
      <c r="W61" s="76">
        <f t="shared" si="12"/>
        <v>21621.955039001259</v>
      </c>
      <c r="X61" s="76">
        <f t="shared" si="12"/>
        <v>168737.57430923099</v>
      </c>
      <c r="Y61" s="76">
        <f t="shared" si="12"/>
        <v>346063.61735030828</v>
      </c>
      <c r="Z61" s="76">
        <f t="shared" si="12"/>
        <v>20048.59906582117</v>
      </c>
      <c r="AA61" s="76">
        <f t="shared" si="12"/>
        <v>7686.4832726542936</v>
      </c>
      <c r="AH61" s="76">
        <f t="shared" ref="AH61:BB61" si="13">SUM(AH1:AH59)</f>
        <v>43562.74908121262</v>
      </c>
      <c r="AI61" s="76">
        <f t="shared" si="13"/>
        <v>37702.731487642945</v>
      </c>
      <c r="AJ61" s="76">
        <f t="shared" si="13"/>
        <v>1377.9140845140601</v>
      </c>
      <c r="AK61" s="76">
        <f t="shared" si="13"/>
        <v>6428.5883819515293</v>
      </c>
      <c r="AL61" s="76">
        <f t="shared" si="13"/>
        <v>32906.313401116051</v>
      </c>
      <c r="AM61" s="76">
        <f t="shared" si="13"/>
        <v>2802.8730907390541</v>
      </c>
      <c r="AN61" s="76">
        <f t="shared" si="13"/>
        <v>14004.988138294288</v>
      </c>
      <c r="AO61" s="76">
        <f t="shared" si="13"/>
        <v>4906285.2025910113</v>
      </c>
      <c r="AP61" s="76">
        <f t="shared" si="13"/>
        <v>2978.7824297857055</v>
      </c>
      <c r="AQ61" s="76">
        <f t="shared" si="13"/>
        <v>845.54678103066487</v>
      </c>
      <c r="AR61" s="76">
        <f t="shared" si="13"/>
        <v>400639.41705964162</v>
      </c>
      <c r="AS61" s="76">
        <f t="shared" si="13"/>
        <v>1291.8975626420192</v>
      </c>
      <c r="AT61" s="76">
        <f t="shared" si="13"/>
        <v>26476.882969805523</v>
      </c>
      <c r="AU61" s="76">
        <f t="shared" si="13"/>
        <v>3639.257937111076</v>
      </c>
      <c r="AV61" s="76">
        <f t="shared" si="13"/>
        <v>9644.4888534305919</v>
      </c>
      <c r="AW61" s="76">
        <f t="shared" si="13"/>
        <v>66226.307232631982</v>
      </c>
      <c r="AX61" s="76">
        <f t="shared" si="13"/>
        <v>128345.78687588562</v>
      </c>
      <c r="AY61" s="76">
        <f t="shared" si="13"/>
        <v>8037.7548246596461</v>
      </c>
      <c r="AZ61" s="76">
        <f t="shared" si="13"/>
        <v>2830.6369619182869</v>
      </c>
      <c r="BA61" s="76">
        <f t="shared" si="13"/>
        <v>5696028.1197450235</v>
      </c>
      <c r="BB61" s="76">
        <f t="shared" si="13"/>
        <v>789742.91715401353</v>
      </c>
      <c r="BF61" s="94"/>
      <c r="BG61" s="94"/>
      <c r="BH61" s="94"/>
      <c r="BI61" s="94"/>
      <c r="BJ61" s="94"/>
      <c r="BK61" s="94"/>
      <c r="BL61" s="94"/>
      <c r="BM61" s="94"/>
    </row>
    <row r="62" spans="1:65">
      <c r="A62" s="2" t="s">
        <v>217</v>
      </c>
      <c r="B62" s="1">
        <f>SUM(B3:B51)</f>
        <v>15353145.702157605</v>
      </c>
      <c r="C62" s="1">
        <f>SUM(C3:C51)</f>
        <v>2115412.9052108601</v>
      </c>
      <c r="D62" s="94"/>
      <c r="E62" s="94"/>
      <c r="F62" s="94"/>
      <c r="G62" s="1">
        <f t="shared" ref="G62:AA62" si="14">SUM(G3:G56)-G55-G56-G54</f>
        <v>116689.10615033293</v>
      </c>
      <c r="H62" s="1">
        <f t="shared" si="14"/>
        <v>104211.29864868779</v>
      </c>
      <c r="I62" s="1">
        <f t="shared" si="14"/>
        <v>3594.6751783047498</v>
      </c>
      <c r="J62" s="1">
        <f t="shared" si="14"/>
        <v>15371.59324125616</v>
      </c>
      <c r="K62" s="1">
        <f t="shared" si="14"/>
        <v>89123.933578998607</v>
      </c>
      <c r="L62" s="1">
        <f t="shared" si="14"/>
        <v>6791.5544171022339</v>
      </c>
      <c r="M62" s="1">
        <f t="shared" si="14"/>
        <v>37197.591700940771</v>
      </c>
      <c r="N62" s="1">
        <f t="shared" si="14"/>
        <v>15379445.947025105</v>
      </c>
      <c r="O62" s="1">
        <f t="shared" si="14"/>
        <v>2115557.5832663709</v>
      </c>
      <c r="P62" s="1">
        <f t="shared" si="14"/>
        <v>13263888.363758748</v>
      </c>
      <c r="Q62" s="1">
        <f t="shared" si="14"/>
        <v>8518.5839135909264</v>
      </c>
      <c r="R62" s="1">
        <f t="shared" si="14"/>
        <v>2282.1258733106233</v>
      </c>
      <c r="S62" s="1">
        <f t="shared" si="14"/>
        <v>1088848.1760167973</v>
      </c>
      <c r="T62" s="1">
        <f t="shared" si="14"/>
        <v>3264.0939506150303</v>
      </c>
      <c r="U62" s="1">
        <f t="shared" si="14"/>
        <v>67440.567879032242</v>
      </c>
      <c r="V62" s="1">
        <f t="shared" si="14"/>
        <v>8252.6225377812552</v>
      </c>
      <c r="W62" s="1">
        <f t="shared" si="14"/>
        <v>21620.550130085107</v>
      </c>
      <c r="X62" s="1">
        <f t="shared" si="14"/>
        <v>168688.33170282765</v>
      </c>
      <c r="Y62" s="1">
        <f t="shared" si="14"/>
        <v>345937.35606358066</v>
      </c>
      <c r="Z62" s="1">
        <f t="shared" si="14"/>
        <v>20041.943838848725</v>
      </c>
      <c r="AA62" s="1">
        <f t="shared" si="14"/>
        <v>7683.4784442775017</v>
      </c>
      <c r="AB62" s="1"/>
      <c r="AE62" s="1"/>
      <c r="AH62" s="1">
        <f t="shared" ref="AH62:BB62" si="15">SUM(AH3:AH56)-AH55-AH56-AH54</f>
        <v>43543.594558228171</v>
      </c>
      <c r="AI62" s="1">
        <f t="shared" si="15"/>
        <v>37673.734953876708</v>
      </c>
      <c r="AJ62" s="1">
        <f t="shared" si="15"/>
        <v>1377.3518258584907</v>
      </c>
      <c r="AK62" s="1">
        <f t="shared" si="15"/>
        <v>6428.1671497743791</v>
      </c>
      <c r="AL62" s="1">
        <f t="shared" si="15"/>
        <v>32889.068669725944</v>
      </c>
      <c r="AM62" s="1">
        <f t="shared" si="15"/>
        <v>2802.0714361574442</v>
      </c>
      <c r="AN62" s="1">
        <f t="shared" si="15"/>
        <v>13998.310387945676</v>
      </c>
      <c r="AO62" s="1">
        <f t="shared" si="15"/>
        <v>4902510.2361746589</v>
      </c>
      <c r="AP62" s="1">
        <f t="shared" si="15"/>
        <v>2976.017455498552</v>
      </c>
      <c r="AQ62" s="1">
        <f t="shared" si="15"/>
        <v>845.06028779635562</v>
      </c>
      <c r="AR62" s="1">
        <f t="shared" si="15"/>
        <v>400393.13187465159</v>
      </c>
      <c r="AS62" s="1">
        <f t="shared" si="15"/>
        <v>1291.6791625953806</v>
      </c>
      <c r="AT62" s="1">
        <f t="shared" si="15"/>
        <v>26467.910108060827</v>
      </c>
      <c r="AU62" s="1">
        <f t="shared" si="15"/>
        <v>3639.0393752770224</v>
      </c>
      <c r="AV62" s="1">
        <f t="shared" si="15"/>
        <v>9643.9604577360678</v>
      </c>
      <c r="AW62" s="1">
        <f t="shared" si="15"/>
        <v>66203.835252406207</v>
      </c>
      <c r="AX62" s="1">
        <f t="shared" si="15"/>
        <v>128284.76007959236</v>
      </c>
      <c r="AY62" s="1">
        <f t="shared" si="15"/>
        <v>8034.6331604639254</v>
      </c>
      <c r="AZ62" s="1">
        <f t="shared" si="15"/>
        <v>2829.1919790544503</v>
      </c>
      <c r="BA62" s="1">
        <f t="shared" si="15"/>
        <v>5691831.7543493574</v>
      </c>
      <c r="BB62" s="1">
        <f t="shared" si="15"/>
        <v>789321.51817469986</v>
      </c>
      <c r="BD62" s="1">
        <f>AO62-B62</f>
        <v>-10450635.465982947</v>
      </c>
      <c r="BE62" s="1" t="e">
        <f>#REF!-C62</f>
        <v>#REF!</v>
      </c>
      <c r="BF62" s="94"/>
      <c r="BG62" s="18">
        <f>BD62/B62</f>
        <v>-0.68068366370771172</v>
      </c>
      <c r="BH62" s="18" t="e">
        <f>BE62/C62</f>
        <v>#REF!</v>
      </c>
      <c r="BI62" s="94"/>
      <c r="BJ62" s="94"/>
      <c r="BK62" s="94"/>
      <c r="BL62" s="94"/>
      <c r="BM62" s="94"/>
    </row>
    <row r="63" spans="1:65">
      <c r="A63" s="94" t="s">
        <v>340</v>
      </c>
      <c r="B63" s="76">
        <f>+B3+B5+B8+B9+B10+B11+B12+B14+B15+B16+B17+B18+B19+B20+B21+B22+B23+B24+B25+B26+B28+B30+B31+B33+B34+B35+B36+B37+B39+B40+B41+B42+B43+B44+B46+B47+B49+B50</f>
        <v>11596563.746737601</v>
      </c>
      <c r="C63" s="76">
        <f>+C3+C5+C8+C9+C10+C11+C12+C14+C15+C16+C17+C18+C19+C20+C21+C22+C23+C24+C25+C26+C28+C30+C31+C33+C34+C35+C36+C37+C39+C40+C41+C42+C43+C44+C46+C47+C49+C50</f>
        <v>1643316.03155086</v>
      </c>
      <c r="D63" s="94"/>
      <c r="E63" s="94"/>
      <c r="F63" s="94"/>
      <c r="G63" s="76">
        <f t="shared" ref="G63:AA63" si="16">+G3+G5+G8+G9+G10+G11+G12+G14+G15+G16+G17+G18+G19+G20+G21+G22+G23+G24+G25+G26+G28+G30+G31+G33+G34+G35+G36+G37+G39+G40+G41+G42+G43+G44+G46+G47+G49+G50</f>
        <v>91578.116094059995</v>
      </c>
      <c r="H63" s="76">
        <f t="shared" si="16"/>
        <v>79551.576268247256</v>
      </c>
      <c r="I63" s="76">
        <f t="shared" si="16"/>
        <v>2797.3835328719024</v>
      </c>
      <c r="J63" s="76">
        <f t="shared" si="16"/>
        <v>12354.170609477638</v>
      </c>
      <c r="K63" s="76">
        <f t="shared" si="16"/>
        <v>69850.295619155848</v>
      </c>
      <c r="L63" s="76">
        <f t="shared" si="16"/>
        <v>5322.0569270092574</v>
      </c>
      <c r="M63" s="76">
        <f t="shared" si="16"/>
        <v>29112.464253970211</v>
      </c>
      <c r="N63" s="76">
        <f t="shared" si="16"/>
        <v>11612910.78565192</v>
      </c>
      <c r="O63" s="76">
        <f t="shared" si="16"/>
        <v>1642962.0814298792</v>
      </c>
      <c r="P63" s="76">
        <f t="shared" si="16"/>
        <v>9969948.7042220552</v>
      </c>
      <c r="Q63" s="76">
        <f t="shared" si="16"/>
        <v>6413.4784586947435</v>
      </c>
      <c r="R63" s="76">
        <f t="shared" si="16"/>
        <v>1766.6843118154486</v>
      </c>
      <c r="S63" s="76">
        <f t="shared" si="16"/>
        <v>838445.38307092688</v>
      </c>
      <c r="T63" s="76">
        <f t="shared" si="16"/>
        <v>2553.4779020824826</v>
      </c>
      <c r="U63" s="76">
        <f t="shared" si="16"/>
        <v>53261.178204048687</v>
      </c>
      <c r="V63" s="76">
        <f t="shared" si="16"/>
        <v>6583.9214235344398</v>
      </c>
      <c r="W63" s="76">
        <f t="shared" si="16"/>
        <v>17211.504937432012</v>
      </c>
      <c r="X63" s="76">
        <f t="shared" si="16"/>
        <v>133216.20944794035</v>
      </c>
      <c r="Y63" s="76">
        <f t="shared" si="16"/>
        <v>271319.28403483261</v>
      </c>
      <c r="Z63" s="76">
        <f t="shared" si="16"/>
        <v>15588.459771695936</v>
      </c>
      <c r="AA63" s="76">
        <f t="shared" si="16"/>
        <v>6036.436562083687</v>
      </c>
      <c r="AH63" s="76">
        <f t="shared" ref="AH63:BB63" si="17">+AH3+AH5+AH8+AH9+AH10+AH11+AH12+AH14+AH15+AH16+AH17+AH18+AH19+AH20+AH21+AH22+AH23+AH24+AH25+AH26+AH28+AH30+AH31+AH33+AH34+AH35+AH36+AH37+AH39+AH40+AH41+AH42+AH43+AH44+AH46+AH47+AH49+AH50</f>
        <v>31104.513734521934</v>
      </c>
      <c r="AI63" s="76">
        <f t="shared" si="17"/>
        <v>26161.607248458036</v>
      </c>
      <c r="AJ63" s="76">
        <f t="shared" si="17"/>
        <v>971.10453391692135</v>
      </c>
      <c r="AK63" s="76">
        <f t="shared" si="17"/>
        <v>4702.9737933092947</v>
      </c>
      <c r="AL63" s="76">
        <f t="shared" si="17"/>
        <v>23551.243882757968</v>
      </c>
      <c r="AM63" s="76">
        <f t="shared" si="17"/>
        <v>2004.6557792585338</v>
      </c>
      <c r="AN63" s="76">
        <f t="shared" si="17"/>
        <v>9995.6664257039993</v>
      </c>
      <c r="AO63" s="76">
        <f t="shared" si="17"/>
        <v>3337113.2775062495</v>
      </c>
      <c r="AP63" s="76">
        <f t="shared" si="17"/>
        <v>2021.8773040518079</v>
      </c>
      <c r="AQ63" s="76">
        <f t="shared" si="17"/>
        <v>595.19890588803298</v>
      </c>
      <c r="AR63" s="76">
        <f t="shared" si="17"/>
        <v>279837.03399432159</v>
      </c>
      <c r="AS63" s="76">
        <f t="shared" si="17"/>
        <v>905.61759236944738</v>
      </c>
      <c r="AT63" s="76">
        <f t="shared" si="17"/>
        <v>19093.677726193073</v>
      </c>
      <c r="AU63" s="76">
        <f t="shared" si="17"/>
        <v>2651.8346134505045</v>
      </c>
      <c r="AV63" s="76">
        <f t="shared" si="17"/>
        <v>7013.0129572885771</v>
      </c>
      <c r="AW63" s="76">
        <f t="shared" si="17"/>
        <v>47757.341444127705</v>
      </c>
      <c r="AX63" s="76">
        <f t="shared" si="17"/>
        <v>91691.732473026641</v>
      </c>
      <c r="AY63" s="76">
        <f t="shared" si="17"/>
        <v>5699.7108099168581</v>
      </c>
      <c r="AZ63" s="76">
        <f t="shared" si="17"/>
        <v>2031.5347462138218</v>
      </c>
      <c r="BA63" s="76">
        <f t="shared" si="17"/>
        <v>3894903.6154710259</v>
      </c>
      <c r="BB63" s="76">
        <f t="shared" si="17"/>
        <v>557790.33796477516</v>
      </c>
      <c r="BF63" s="94"/>
      <c r="BG63" s="94"/>
      <c r="BH63" s="94"/>
      <c r="BI63" s="94"/>
      <c r="BJ63" s="94"/>
      <c r="BK63" s="94"/>
      <c r="BL63" s="94"/>
      <c r="BM63" s="94"/>
    </row>
    <row r="64" spans="1:65">
      <c r="A64" s="94" t="s">
        <v>355</v>
      </c>
      <c r="B64" s="94"/>
      <c r="C64" s="94"/>
      <c r="D64" s="94"/>
      <c r="E64" s="94"/>
      <c r="F64" s="94"/>
      <c r="G64" s="76">
        <f>SUM(G3:G58)</f>
        <v>116728.56334403652</v>
      </c>
      <c r="H64" s="76">
        <f t="shared" ref="H64:AA64" si="18">SUM(H3:H58)</f>
        <v>104271.33564265263</v>
      </c>
      <c r="I64" s="76">
        <f t="shared" si="18"/>
        <v>3595.8549877559644</v>
      </c>
      <c r="J64" s="76">
        <f t="shared" si="18"/>
        <v>15372.909953602593</v>
      </c>
      <c r="K64" s="76">
        <f t="shared" si="18"/>
        <v>89159.696923806987</v>
      </c>
      <c r="L64" s="76">
        <f t="shared" si="18"/>
        <v>6793.2917097426543</v>
      </c>
      <c r="M64" s="76">
        <f t="shared" si="18"/>
        <v>37211.490544142544</v>
      </c>
      <c r="N64" s="76">
        <f t="shared" si="18"/>
        <v>15387995.175532315</v>
      </c>
      <c r="O64" s="76">
        <f t="shared" si="18"/>
        <v>2116432.1383259376</v>
      </c>
      <c r="P64" s="76">
        <f t="shared" si="18"/>
        <v>13271563.037206391</v>
      </c>
      <c r="Q64" s="76">
        <f t="shared" si="18"/>
        <v>8524.277758852917</v>
      </c>
      <c r="R64" s="76">
        <f t="shared" si="18"/>
        <v>2283.1241374541</v>
      </c>
      <c r="S64" s="76">
        <f t="shared" si="18"/>
        <v>1089355.3505973956</v>
      </c>
      <c r="T64" s="76">
        <f t="shared" si="18"/>
        <v>3264.5735906509653</v>
      </c>
      <c r="U64" s="76">
        <f t="shared" si="18"/>
        <v>67460.234158291714</v>
      </c>
      <c r="V64" s="76">
        <f t="shared" si="18"/>
        <v>8253.2059405353793</v>
      </c>
      <c r="W64" s="76">
        <f t="shared" si="18"/>
        <v>21621.955039001259</v>
      </c>
      <c r="X64" s="76">
        <f t="shared" si="18"/>
        <v>168737.57430923099</v>
      </c>
      <c r="Y64" s="76">
        <f t="shared" si="18"/>
        <v>346063.61735030828</v>
      </c>
      <c r="Z64" s="76">
        <f t="shared" si="18"/>
        <v>20048.59906582117</v>
      </c>
      <c r="AA64" s="76">
        <f t="shared" si="18"/>
        <v>7686.4832726542936</v>
      </c>
      <c r="AH64" s="76">
        <f t="shared" ref="AH64:BB64" si="19">SUM(AH3:AH58)</f>
        <v>43562.74908121262</v>
      </c>
      <c r="AI64" s="76">
        <f t="shared" si="19"/>
        <v>37702.731487642945</v>
      </c>
      <c r="AJ64" s="76">
        <f t="shared" si="19"/>
        <v>1377.9140845140601</v>
      </c>
      <c r="AK64" s="76">
        <f t="shared" si="19"/>
        <v>6428.5883819515293</v>
      </c>
      <c r="AL64" s="76">
        <f t="shared" si="19"/>
        <v>32906.313401116051</v>
      </c>
      <c r="AM64" s="76">
        <f t="shared" si="19"/>
        <v>2802.8730907390541</v>
      </c>
      <c r="AN64" s="76">
        <f t="shared" si="19"/>
        <v>14004.988138294288</v>
      </c>
      <c r="AO64" s="76">
        <f t="shared" si="19"/>
        <v>4906285.2025910113</v>
      </c>
      <c r="AP64" s="76">
        <f t="shared" si="19"/>
        <v>2978.7824297857055</v>
      </c>
      <c r="AQ64" s="76">
        <f t="shared" si="19"/>
        <v>845.54678103066487</v>
      </c>
      <c r="AR64" s="76">
        <f t="shared" si="19"/>
        <v>400639.41705964162</v>
      </c>
      <c r="AS64" s="76">
        <f t="shared" si="19"/>
        <v>1291.8975626420192</v>
      </c>
      <c r="AT64" s="76">
        <f t="shared" si="19"/>
        <v>26476.882969805523</v>
      </c>
      <c r="AU64" s="76">
        <f t="shared" si="19"/>
        <v>3639.257937111076</v>
      </c>
      <c r="AV64" s="76">
        <f t="shared" si="19"/>
        <v>9644.4888534305919</v>
      </c>
      <c r="AW64" s="76">
        <f t="shared" si="19"/>
        <v>66226.307232631982</v>
      </c>
      <c r="AX64" s="76">
        <f t="shared" si="19"/>
        <v>128345.78687588562</v>
      </c>
      <c r="AY64" s="76">
        <f t="shared" si="19"/>
        <v>8037.7548246596461</v>
      </c>
      <c r="AZ64" s="76">
        <f t="shared" si="19"/>
        <v>2830.6369619182869</v>
      </c>
      <c r="BA64" s="76">
        <f t="shared" si="19"/>
        <v>5696028.1197450235</v>
      </c>
      <c r="BB64" s="76">
        <f t="shared" si="19"/>
        <v>789742.91715401353</v>
      </c>
      <c r="BF64" s="94"/>
      <c r="BG64" s="94"/>
      <c r="BH64" s="94"/>
      <c r="BI64" s="94"/>
      <c r="BJ64" s="94"/>
      <c r="BK64" s="94"/>
      <c r="BL64" s="94"/>
      <c r="BM64" s="94"/>
    </row>
    <row r="65" spans="2:3">
      <c r="B65" s="76">
        <f>+B62+B54+B55+B56</f>
        <v>15493519.367924606</v>
      </c>
      <c r="C65" s="76">
        <f>+C62+C54+C55+C56</f>
        <v>2131583.4265582599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04DA-58B8-4777-B418-BCF83FF93384}">
  <dimension ref="A1:R68"/>
  <sheetViews>
    <sheetView zoomScale="85" zoomScaleNormal="85" workbookViewId="0">
      <pane xSplit="1" ySplit="2" topLeftCell="B3" activePane="bottomRight" state="frozen"/>
      <selection pane="bottomRight" activeCell="O5" sqref="O5"/>
      <selection pane="bottomLeft" activeCell="A3" sqref="A3"/>
      <selection pane="topRight" activeCell="B1" sqref="B1"/>
    </sheetView>
  </sheetViews>
  <sheetFormatPr defaultColWidth="9.140625" defaultRowHeight="15"/>
  <cols>
    <col min="1" max="1" width="21.28515625" style="75" customWidth="1"/>
    <col min="2" max="4" width="9.140625" style="75"/>
    <col min="5" max="5" width="16.5703125" style="75" bestFit="1" customWidth="1"/>
    <col min="6" max="6" width="9.28515625" style="76" bestFit="1" customWidth="1"/>
    <col min="7" max="7" width="10" style="76" bestFit="1" customWidth="1"/>
    <col min="8" max="16384" width="9.140625" style="75"/>
  </cols>
  <sheetData>
    <row r="1" spans="1:18">
      <c r="A1" s="94"/>
      <c r="B1" s="94" t="s">
        <v>313</v>
      </c>
      <c r="C1" s="94"/>
      <c r="D1" s="94"/>
      <c r="E1" s="94" t="s">
        <v>356</v>
      </c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>
      <c r="A2" s="94" t="s">
        <v>160</v>
      </c>
      <c r="B2" s="94" t="s">
        <v>81</v>
      </c>
      <c r="C2" s="94"/>
      <c r="D2" s="94"/>
      <c r="E2" s="94" t="s">
        <v>324</v>
      </c>
      <c r="F2" s="76" t="s">
        <v>81</v>
      </c>
      <c r="G2" s="76" t="s">
        <v>83</v>
      </c>
      <c r="H2" s="94"/>
      <c r="I2" s="94"/>
      <c r="J2" s="94"/>
      <c r="K2" s="94" t="s">
        <v>81</v>
      </c>
      <c r="L2" s="94"/>
      <c r="M2" s="94"/>
      <c r="N2" s="94"/>
      <c r="O2" s="94"/>
      <c r="P2" s="94"/>
      <c r="Q2" s="94"/>
      <c r="R2" s="94"/>
    </row>
    <row r="3" spans="1:18">
      <c r="A3" s="76" t="s">
        <v>166</v>
      </c>
      <c r="B3" s="76">
        <v>6137.3638021999996</v>
      </c>
      <c r="C3" s="76"/>
      <c r="D3" s="76"/>
      <c r="E3" s="94" t="s">
        <v>166</v>
      </c>
      <c r="F3" s="76">
        <v>6153.90513029867</v>
      </c>
      <c r="G3" s="76">
        <v>6153.90513029867</v>
      </c>
      <c r="H3" s="94"/>
      <c r="I3" s="29"/>
      <c r="J3" s="94"/>
      <c r="K3" s="69">
        <f t="shared" ref="K3:K34" si="0">IF(B3=0,"",(F3-B3)/B3)</f>
        <v>2.6951845502039516E-3</v>
      </c>
      <c r="L3" s="69"/>
      <c r="M3" s="69"/>
      <c r="N3" s="69"/>
      <c r="O3" s="69"/>
      <c r="P3" s="69"/>
      <c r="Q3" s="69"/>
      <c r="R3" s="69"/>
    </row>
    <row r="4" spans="1:18">
      <c r="A4" s="76" t="s">
        <v>168</v>
      </c>
      <c r="B4" s="76">
        <v>29326.38359094</v>
      </c>
      <c r="C4" s="76"/>
      <c r="D4" s="76"/>
      <c r="E4" s="94" t="s">
        <v>168</v>
      </c>
      <c r="F4" s="76">
        <v>29385.971985791199</v>
      </c>
      <c r="G4" s="76">
        <v>29385.971985791199</v>
      </c>
      <c r="H4" s="94"/>
      <c r="I4" s="29"/>
      <c r="J4" s="94"/>
      <c r="K4" s="69">
        <f t="shared" si="0"/>
        <v>2.0319039565999297E-3</v>
      </c>
      <c r="L4" s="69"/>
      <c r="M4" s="69"/>
      <c r="N4" s="69"/>
      <c r="O4" s="69"/>
      <c r="P4" s="69"/>
      <c r="Q4" s="69"/>
      <c r="R4" s="69"/>
    </row>
    <row r="5" spans="1:18">
      <c r="A5" s="76" t="s">
        <v>169</v>
      </c>
      <c r="B5" s="76">
        <v>19515.383042120899</v>
      </c>
      <c r="C5" s="76"/>
      <c r="D5" s="76"/>
      <c r="E5" s="94" t="s">
        <v>169</v>
      </c>
      <c r="F5" s="76">
        <v>19597.474652553701</v>
      </c>
      <c r="G5" s="76">
        <v>19597.474652553701</v>
      </c>
      <c r="H5" s="94"/>
      <c r="I5" s="29"/>
      <c r="J5" s="94"/>
      <c r="K5" s="69">
        <f t="shared" si="0"/>
        <v>4.2065077716189666E-3</v>
      </c>
      <c r="L5" s="69"/>
      <c r="M5" s="69"/>
      <c r="N5" s="69"/>
      <c r="O5" s="69"/>
      <c r="P5" s="69"/>
      <c r="Q5" s="69"/>
      <c r="R5" s="69"/>
    </row>
    <row r="6" spans="1:18">
      <c r="A6" s="76" t="s">
        <v>170</v>
      </c>
      <c r="B6" s="76">
        <v>143678.71854948401</v>
      </c>
      <c r="C6" s="76"/>
      <c r="D6" s="76"/>
      <c r="E6" s="94" t="s">
        <v>170</v>
      </c>
      <c r="F6" s="76">
        <v>143880.597136714</v>
      </c>
      <c r="G6" s="76">
        <v>143880.597136714</v>
      </c>
      <c r="H6" s="94"/>
      <c r="I6" s="29"/>
      <c r="J6" s="94"/>
      <c r="K6" s="69">
        <f t="shared" si="0"/>
        <v>1.4050695138992611E-3</v>
      </c>
      <c r="L6" s="69"/>
      <c r="M6" s="69"/>
      <c r="N6" s="69"/>
      <c r="O6" s="69"/>
      <c r="P6" s="69"/>
      <c r="Q6" s="69"/>
      <c r="R6" s="69"/>
    </row>
    <row r="7" spans="1:18">
      <c r="A7" s="76" t="s">
        <v>171</v>
      </c>
      <c r="B7" s="76">
        <v>83359.457223647099</v>
      </c>
      <c r="C7" s="76"/>
      <c r="D7" s="76"/>
      <c r="E7" s="94" t="s">
        <v>171</v>
      </c>
      <c r="F7" s="76">
        <v>83489.567912289102</v>
      </c>
      <c r="G7" s="76">
        <v>83489.567912289102</v>
      </c>
      <c r="H7" s="94"/>
      <c r="I7" s="29"/>
      <c r="J7" s="94"/>
      <c r="K7" s="69">
        <f t="shared" si="0"/>
        <v>1.5608389614741008E-3</v>
      </c>
      <c r="L7" s="69"/>
      <c r="M7" s="69"/>
      <c r="N7" s="69"/>
      <c r="O7" s="69"/>
      <c r="P7" s="69"/>
      <c r="Q7" s="69"/>
      <c r="R7" s="69"/>
    </row>
    <row r="8" spans="1:18">
      <c r="A8" s="76" t="s">
        <v>172</v>
      </c>
      <c r="B8" s="76">
        <v>824.61032184099997</v>
      </c>
      <c r="C8" s="76"/>
      <c r="D8" s="76"/>
      <c r="E8" s="94" t="s">
        <v>172</v>
      </c>
      <c r="F8" s="76">
        <v>825.76754288816403</v>
      </c>
      <c r="G8" s="76">
        <v>825.76754288816403</v>
      </c>
      <c r="H8" s="94"/>
      <c r="I8" s="29"/>
      <c r="J8" s="94"/>
      <c r="K8" s="69">
        <f t="shared" si="0"/>
        <v>1.403355035115836E-3</v>
      </c>
      <c r="L8" s="69"/>
      <c r="M8" s="69"/>
      <c r="N8" s="69"/>
      <c r="O8" s="69"/>
      <c r="P8" s="69"/>
      <c r="Q8" s="69"/>
      <c r="R8" s="69"/>
    </row>
    <row r="9" spans="1:18">
      <c r="A9" s="76" t="s">
        <v>173</v>
      </c>
      <c r="B9" s="76">
        <v>612.76330004399995</v>
      </c>
      <c r="C9" s="76"/>
      <c r="D9" s="76"/>
      <c r="E9" s="94" t="s">
        <v>173</v>
      </c>
      <c r="F9" s="76">
        <v>614.01868874595596</v>
      </c>
      <c r="G9" s="76">
        <v>614.01868874595596</v>
      </c>
      <c r="H9" s="94"/>
      <c r="I9" s="29"/>
      <c r="J9" s="94"/>
      <c r="K9" s="69">
        <f t="shared" si="0"/>
        <v>2.0487335025871551E-3</v>
      </c>
      <c r="L9" s="69"/>
      <c r="M9" s="69"/>
      <c r="N9" s="69"/>
      <c r="O9" s="69"/>
      <c r="P9" s="69"/>
      <c r="Q9" s="69"/>
      <c r="R9" s="69"/>
    </row>
    <row r="10" spans="1:18">
      <c r="A10" s="76" t="s">
        <v>174</v>
      </c>
      <c r="B10" s="76">
        <v>2.0044038649</v>
      </c>
      <c r="C10" s="76"/>
      <c r="D10" s="76"/>
      <c r="E10" s="94" t="s">
        <v>174</v>
      </c>
      <c r="F10" s="76">
        <v>2.0052424718221702</v>
      </c>
      <c r="G10" s="76">
        <v>2.0052424718221702</v>
      </c>
      <c r="H10" s="94"/>
      <c r="I10" s="29"/>
      <c r="J10" s="94"/>
      <c r="K10" s="69">
        <f t="shared" si="0"/>
        <v>4.1838221171661496E-4</v>
      </c>
      <c r="L10" s="69"/>
      <c r="M10" s="69"/>
      <c r="N10" s="69"/>
      <c r="O10" s="69"/>
      <c r="P10" s="69"/>
      <c r="Q10" s="69"/>
      <c r="R10" s="69"/>
    </row>
    <row r="11" spans="1:18">
      <c r="A11" s="76" t="s">
        <v>175</v>
      </c>
      <c r="B11" s="76">
        <v>39354.589568757001</v>
      </c>
      <c r="C11" s="76"/>
      <c r="D11" s="76"/>
      <c r="E11" s="94" t="s">
        <v>175</v>
      </c>
      <c r="F11" s="76">
        <v>39393.9285252181</v>
      </c>
      <c r="G11" s="76">
        <v>39393.9285252181</v>
      </c>
      <c r="H11" s="94"/>
      <c r="I11" s="29"/>
      <c r="J11" s="94"/>
      <c r="K11" s="69">
        <f t="shared" si="0"/>
        <v>9.9960276278244944E-4</v>
      </c>
      <c r="L11" s="69"/>
      <c r="M11" s="69"/>
      <c r="N11" s="69"/>
      <c r="O11" s="69"/>
      <c r="P11" s="69"/>
      <c r="Q11" s="69"/>
      <c r="R11" s="69"/>
    </row>
    <row r="12" spans="1:18">
      <c r="A12" s="76" t="s">
        <v>176</v>
      </c>
      <c r="B12" s="76">
        <v>7561.4226882121002</v>
      </c>
      <c r="C12" s="76"/>
      <c r="D12" s="76"/>
      <c r="E12" s="94" t="s">
        <v>176</v>
      </c>
      <c r="F12" s="76">
        <v>7579.4342339070799</v>
      </c>
      <c r="G12" s="76">
        <v>7579.4342339070799</v>
      </c>
      <c r="H12" s="94"/>
      <c r="I12" s="29"/>
      <c r="J12" s="94"/>
      <c r="K12" s="69">
        <f t="shared" si="0"/>
        <v>2.3820313236897739E-3</v>
      </c>
      <c r="L12" s="69"/>
      <c r="M12" s="69"/>
      <c r="N12" s="69"/>
      <c r="O12" s="69"/>
      <c r="P12" s="69"/>
      <c r="Q12" s="69"/>
      <c r="R12" s="69"/>
    </row>
    <row r="13" spans="1:18">
      <c r="A13" s="76" t="s">
        <v>177</v>
      </c>
      <c r="B13" s="76">
        <v>53624.449874067002</v>
      </c>
      <c r="C13" s="76"/>
      <c r="D13" s="76"/>
      <c r="E13" s="94" t="s">
        <v>177</v>
      </c>
      <c r="F13" s="76">
        <v>53681.023603826703</v>
      </c>
      <c r="G13" s="76">
        <v>53681.023603826703</v>
      </c>
      <c r="H13" s="94"/>
      <c r="I13" s="29"/>
      <c r="J13" s="94"/>
      <c r="K13" s="69">
        <f t="shared" si="0"/>
        <v>1.054998790524841E-3</v>
      </c>
      <c r="L13" s="69"/>
      <c r="M13" s="69"/>
      <c r="N13" s="69"/>
      <c r="O13" s="69"/>
      <c r="P13" s="69"/>
      <c r="Q13" s="69"/>
      <c r="R13" s="69"/>
    </row>
    <row r="14" spans="1:18">
      <c r="A14" s="76" t="s">
        <v>178</v>
      </c>
      <c r="B14" s="76">
        <v>20368.042628793901</v>
      </c>
      <c r="C14" s="76"/>
      <c r="D14" s="76"/>
      <c r="E14" s="94" t="s">
        <v>178</v>
      </c>
      <c r="F14" s="76">
        <v>20425.994422932101</v>
      </c>
      <c r="G14" s="76">
        <v>20425.994422932101</v>
      </c>
      <c r="H14" s="94"/>
      <c r="I14" s="29"/>
      <c r="J14" s="94"/>
      <c r="K14" s="69">
        <f t="shared" si="0"/>
        <v>2.8452313849871244E-3</v>
      </c>
      <c r="L14" s="69"/>
      <c r="M14" s="69"/>
      <c r="N14" s="69"/>
      <c r="O14" s="69"/>
      <c r="P14" s="69"/>
      <c r="Q14" s="69"/>
      <c r="R14" s="69"/>
    </row>
    <row r="15" spans="1:18">
      <c r="A15" s="76" t="s">
        <v>179</v>
      </c>
      <c r="B15" s="76">
        <v>20618.055007165902</v>
      </c>
      <c r="C15" s="76"/>
      <c r="D15" s="76"/>
      <c r="E15" s="94" t="s">
        <v>179</v>
      </c>
      <c r="F15" s="76">
        <v>20657.2718526893</v>
      </c>
      <c r="G15" s="76">
        <v>20657.2718526893</v>
      </c>
      <c r="H15" s="94"/>
      <c r="I15" s="29"/>
      <c r="J15" s="94"/>
      <c r="K15" s="69">
        <f t="shared" si="0"/>
        <v>1.9020632891787641E-3</v>
      </c>
      <c r="L15" s="69"/>
      <c r="M15" s="69"/>
      <c r="N15" s="69"/>
      <c r="O15" s="69"/>
      <c r="P15" s="69"/>
      <c r="Q15" s="69"/>
      <c r="R15" s="69"/>
    </row>
    <row r="16" spans="1:18">
      <c r="A16" s="76" t="s">
        <v>180</v>
      </c>
      <c r="B16" s="76">
        <v>24321.11411137</v>
      </c>
      <c r="C16" s="76"/>
      <c r="D16" s="76"/>
      <c r="E16" s="94" t="s">
        <v>180</v>
      </c>
      <c r="F16" s="76">
        <v>24432.533862857399</v>
      </c>
      <c r="G16" s="76">
        <v>24432.533862857399</v>
      </c>
      <c r="H16" s="94"/>
      <c r="I16" s="29"/>
      <c r="J16" s="94"/>
      <c r="K16" s="69">
        <f t="shared" si="0"/>
        <v>4.5811943884310506E-3</v>
      </c>
      <c r="L16" s="69"/>
      <c r="M16" s="69"/>
      <c r="N16" s="69"/>
      <c r="O16" s="69"/>
      <c r="P16" s="69"/>
      <c r="Q16" s="69"/>
      <c r="R16" s="69"/>
    </row>
    <row r="17" spans="1:18">
      <c r="A17" s="76" t="s">
        <v>181</v>
      </c>
      <c r="B17" s="76">
        <v>153756.82384514401</v>
      </c>
      <c r="C17" s="76"/>
      <c r="D17" s="76"/>
      <c r="E17" s="94" t="s">
        <v>181</v>
      </c>
      <c r="F17" s="76">
        <v>154255.23350389299</v>
      </c>
      <c r="G17" s="76">
        <v>154255.23350389299</v>
      </c>
      <c r="H17" s="94"/>
      <c r="I17" s="29"/>
      <c r="J17" s="94"/>
      <c r="K17" s="69">
        <f t="shared" si="0"/>
        <v>3.2415449687680157E-3</v>
      </c>
      <c r="L17" s="69"/>
      <c r="M17" s="69"/>
      <c r="N17" s="69"/>
      <c r="O17" s="69"/>
      <c r="P17" s="69"/>
      <c r="Q17" s="69"/>
      <c r="R17" s="69"/>
    </row>
    <row r="18" spans="1:18">
      <c r="A18" s="76" t="s">
        <v>182</v>
      </c>
      <c r="B18" s="76">
        <v>13379.788571908901</v>
      </c>
      <c r="C18" s="76"/>
      <c r="D18" s="76"/>
      <c r="E18" s="94" t="s">
        <v>182</v>
      </c>
      <c r="F18" s="76">
        <v>13465.0645651912</v>
      </c>
      <c r="G18" s="76">
        <v>13465.0645651912</v>
      </c>
      <c r="H18" s="94"/>
      <c r="I18" s="29"/>
      <c r="J18" s="94"/>
      <c r="K18" s="69">
        <f t="shared" si="0"/>
        <v>6.3734933346658107E-3</v>
      </c>
      <c r="L18" s="69"/>
      <c r="M18" s="69"/>
      <c r="N18" s="69"/>
      <c r="O18" s="69"/>
      <c r="P18" s="69"/>
      <c r="Q18" s="69"/>
      <c r="R18" s="69"/>
    </row>
    <row r="19" spans="1:18">
      <c r="A19" s="76" t="s">
        <v>183</v>
      </c>
      <c r="B19" s="76">
        <v>11658.6625856479</v>
      </c>
      <c r="C19" s="76"/>
      <c r="D19" s="76"/>
      <c r="E19" s="94" t="s">
        <v>183</v>
      </c>
      <c r="F19" s="76">
        <v>11693.008980570599</v>
      </c>
      <c r="G19" s="76">
        <v>11693.008980570599</v>
      </c>
      <c r="H19" s="94"/>
      <c r="I19" s="29"/>
      <c r="J19" s="94"/>
      <c r="K19" s="69">
        <f t="shared" si="0"/>
        <v>2.9459978509867972E-3</v>
      </c>
      <c r="L19" s="69"/>
      <c r="M19" s="69"/>
      <c r="N19" s="69"/>
      <c r="O19" s="69"/>
      <c r="P19" s="69"/>
      <c r="Q19" s="69"/>
      <c r="R19" s="69"/>
    </row>
    <row r="20" spans="1:18">
      <c r="A20" s="76" t="s">
        <v>184</v>
      </c>
      <c r="B20" s="76">
        <v>899.22033931599901</v>
      </c>
      <c r="C20" s="76"/>
      <c r="D20" s="76"/>
      <c r="E20" s="94" t="s">
        <v>184</v>
      </c>
      <c r="F20" s="76">
        <v>899.67721905664905</v>
      </c>
      <c r="G20" s="76">
        <v>899.67721905664905</v>
      </c>
      <c r="H20" s="94"/>
      <c r="I20" s="29"/>
      <c r="J20" s="94"/>
      <c r="K20" s="69">
        <f t="shared" si="0"/>
        <v>5.0808430445152986E-4</v>
      </c>
      <c r="L20" s="69"/>
      <c r="M20" s="69"/>
      <c r="N20" s="69"/>
      <c r="O20" s="69"/>
      <c r="P20" s="69"/>
      <c r="Q20" s="69"/>
      <c r="R20" s="69"/>
    </row>
    <row r="21" spans="1:18">
      <c r="A21" s="76" t="s">
        <v>185</v>
      </c>
      <c r="B21" s="76">
        <v>2500.5402445206</v>
      </c>
      <c r="C21" s="76"/>
      <c r="D21" s="76"/>
      <c r="E21" s="94" t="s">
        <v>185</v>
      </c>
      <c r="F21" s="76">
        <v>2506.9273442797198</v>
      </c>
      <c r="G21" s="76">
        <v>2506.9273442797198</v>
      </c>
      <c r="H21" s="94"/>
      <c r="I21" s="29"/>
      <c r="J21" s="94"/>
      <c r="K21" s="69">
        <f t="shared" si="0"/>
        <v>2.5542879276251431E-3</v>
      </c>
      <c r="L21" s="69"/>
      <c r="M21" s="69"/>
      <c r="N21" s="69"/>
      <c r="O21" s="69"/>
      <c r="P21" s="69"/>
      <c r="Q21" s="69"/>
      <c r="R21" s="69"/>
    </row>
    <row r="22" spans="1:18">
      <c r="A22" s="76" t="s">
        <v>330</v>
      </c>
      <c r="B22" s="76">
        <v>918.68286715629995</v>
      </c>
      <c r="C22" s="76"/>
      <c r="D22" s="76"/>
      <c r="E22" s="94" t="s">
        <v>330</v>
      </c>
      <c r="F22" s="76">
        <v>919.87297735037498</v>
      </c>
      <c r="G22" s="76">
        <v>919.87297735037498</v>
      </c>
      <c r="H22" s="94"/>
      <c r="I22" s="29"/>
      <c r="J22" s="94"/>
      <c r="K22" s="69">
        <f t="shared" si="0"/>
        <v>1.2954526927871325E-3</v>
      </c>
      <c r="L22" s="69"/>
      <c r="M22" s="69"/>
      <c r="N22" s="69"/>
      <c r="O22" s="69"/>
      <c r="P22" s="69"/>
      <c r="Q22" s="69"/>
      <c r="R22" s="69"/>
    </row>
    <row r="23" spans="1:18">
      <c r="A23" s="76" t="s">
        <v>187</v>
      </c>
      <c r="B23" s="76">
        <v>19065.420116148201</v>
      </c>
      <c r="C23" s="76"/>
      <c r="D23" s="76"/>
      <c r="E23" s="94" t="s">
        <v>187</v>
      </c>
      <c r="F23" s="76">
        <v>19087.182488754701</v>
      </c>
      <c r="G23" s="76">
        <v>19087.182488754701</v>
      </c>
      <c r="H23" s="94"/>
      <c r="I23" s="29"/>
      <c r="J23" s="94"/>
      <c r="K23" s="69">
        <f t="shared" si="0"/>
        <v>1.1414578054887404E-3</v>
      </c>
      <c r="L23" s="69"/>
      <c r="M23" s="69"/>
      <c r="N23" s="69"/>
      <c r="O23" s="69"/>
      <c r="P23" s="69"/>
      <c r="Q23" s="69"/>
      <c r="R23" s="69"/>
    </row>
    <row r="24" spans="1:18">
      <c r="A24" s="76" t="s">
        <v>188</v>
      </c>
      <c r="B24" s="76">
        <v>43752.791779156301</v>
      </c>
      <c r="C24" s="76"/>
      <c r="D24" s="76"/>
      <c r="E24" s="94" t="s">
        <v>188</v>
      </c>
      <c r="F24" s="76">
        <v>43922.625339141501</v>
      </c>
      <c r="G24" s="76">
        <v>43922.625339141501</v>
      </c>
      <c r="H24" s="94"/>
      <c r="I24" s="29"/>
      <c r="J24" s="94"/>
      <c r="K24" s="69">
        <f t="shared" si="0"/>
        <v>3.8816622455188797E-3</v>
      </c>
      <c r="L24" s="69"/>
      <c r="M24" s="69"/>
      <c r="N24" s="69"/>
      <c r="O24" s="69"/>
      <c r="P24" s="69"/>
      <c r="Q24" s="69"/>
      <c r="R24" s="69"/>
    </row>
    <row r="25" spans="1:18">
      <c r="A25" s="76" t="s">
        <v>189</v>
      </c>
      <c r="B25" s="76">
        <v>8286.1984054130007</v>
      </c>
      <c r="C25" s="76"/>
      <c r="D25" s="76"/>
      <c r="E25" s="94" t="s">
        <v>189</v>
      </c>
      <c r="F25" s="76">
        <v>8301.6743036756507</v>
      </c>
      <c r="G25" s="76">
        <v>8301.6743036756507</v>
      </c>
      <c r="H25" s="94"/>
      <c r="I25" s="29"/>
      <c r="J25" s="94"/>
      <c r="K25" s="69">
        <f t="shared" si="0"/>
        <v>1.8676717000331812E-3</v>
      </c>
      <c r="L25" s="69"/>
      <c r="M25" s="69"/>
      <c r="N25" s="69"/>
      <c r="O25" s="69"/>
      <c r="P25" s="69"/>
      <c r="Q25" s="69"/>
      <c r="R25" s="69"/>
    </row>
    <row r="26" spans="1:18">
      <c r="A26" s="76" t="s">
        <v>190</v>
      </c>
      <c r="B26" s="76">
        <v>39199.4524159051</v>
      </c>
      <c r="C26" s="76"/>
      <c r="D26" s="76"/>
      <c r="E26" s="94" t="s">
        <v>190</v>
      </c>
      <c r="F26" s="76">
        <v>39299.896975802701</v>
      </c>
      <c r="G26" s="76">
        <v>39299.896975802701</v>
      </c>
      <c r="H26" s="94"/>
      <c r="I26" s="29"/>
      <c r="J26" s="94"/>
      <c r="K26" s="69">
        <f t="shared" si="0"/>
        <v>2.5623970159554203E-3</v>
      </c>
      <c r="L26" s="69"/>
      <c r="M26" s="69"/>
      <c r="N26" s="69"/>
      <c r="O26" s="69"/>
      <c r="P26" s="69"/>
      <c r="Q26" s="69"/>
      <c r="R26" s="69"/>
    </row>
    <row r="27" spans="1:18">
      <c r="A27" s="76" t="s">
        <v>191</v>
      </c>
      <c r="B27" s="76">
        <v>57287.180245982003</v>
      </c>
      <c r="C27" s="76"/>
      <c r="D27" s="76"/>
      <c r="E27" s="94" t="s">
        <v>191</v>
      </c>
      <c r="F27" s="76">
        <v>57310.136017626202</v>
      </c>
      <c r="G27" s="76">
        <v>57310.136017626202</v>
      </c>
      <c r="H27" s="94"/>
      <c r="I27" s="29"/>
      <c r="J27" s="94"/>
      <c r="K27" s="69">
        <f t="shared" si="0"/>
        <v>4.0071393888879047E-4</v>
      </c>
      <c r="L27" s="69"/>
      <c r="M27" s="69"/>
      <c r="N27" s="69"/>
      <c r="O27" s="69"/>
      <c r="P27" s="69"/>
      <c r="Q27" s="69"/>
      <c r="R27" s="69"/>
    </row>
    <row r="28" spans="1:18">
      <c r="A28" s="76" t="s">
        <v>192</v>
      </c>
      <c r="B28" s="76">
        <v>79487.259569653994</v>
      </c>
      <c r="C28" s="76"/>
      <c r="D28" s="76"/>
      <c r="E28" s="94" t="s">
        <v>192</v>
      </c>
      <c r="F28" s="76">
        <v>79836.883279172398</v>
      </c>
      <c r="G28" s="76">
        <v>79836.883279172398</v>
      </c>
      <c r="H28" s="94"/>
      <c r="I28" s="29"/>
      <c r="J28" s="94"/>
      <c r="K28" s="69">
        <f t="shared" si="0"/>
        <v>4.3984873979965554E-3</v>
      </c>
      <c r="L28" s="69"/>
      <c r="M28" s="69"/>
      <c r="N28" s="69"/>
      <c r="O28" s="69"/>
      <c r="P28" s="69"/>
      <c r="Q28" s="69"/>
      <c r="R28" s="69"/>
    </row>
    <row r="29" spans="1:18">
      <c r="A29" s="76" t="s">
        <v>193</v>
      </c>
      <c r="B29" s="76">
        <v>25614.0885414021</v>
      </c>
      <c r="C29" s="76"/>
      <c r="D29" s="76"/>
      <c r="E29" s="94" t="s">
        <v>193</v>
      </c>
      <c r="F29" s="76">
        <v>25668.7159475808</v>
      </c>
      <c r="G29" s="76">
        <v>25668.7159475808</v>
      </c>
      <c r="H29" s="94"/>
      <c r="I29" s="29"/>
      <c r="J29" s="94"/>
      <c r="K29" s="69">
        <f t="shared" si="0"/>
        <v>2.1327093521365057E-3</v>
      </c>
      <c r="L29" s="69"/>
      <c r="M29" s="69"/>
      <c r="N29" s="69"/>
      <c r="O29" s="69"/>
      <c r="P29" s="69"/>
      <c r="Q29" s="69"/>
      <c r="R29" s="69"/>
    </row>
    <row r="30" spans="1:18">
      <c r="A30" s="76" t="s">
        <v>194</v>
      </c>
      <c r="B30" s="76">
        <v>372.35465434499997</v>
      </c>
      <c r="C30" s="76"/>
      <c r="D30" s="76"/>
      <c r="E30" s="94" t="s">
        <v>194</v>
      </c>
      <c r="F30" s="76">
        <v>372.510968393106</v>
      </c>
      <c r="G30" s="76">
        <v>372.510968393106</v>
      </c>
      <c r="H30" s="94"/>
      <c r="I30" s="29"/>
      <c r="J30" s="94"/>
      <c r="K30" s="69">
        <f t="shared" si="0"/>
        <v>4.1979882964265382E-4</v>
      </c>
      <c r="L30" s="69"/>
      <c r="M30" s="69"/>
      <c r="N30" s="69"/>
      <c r="O30" s="69"/>
      <c r="P30" s="69"/>
      <c r="Q30" s="69"/>
      <c r="R30" s="69"/>
    </row>
    <row r="31" spans="1:18">
      <c r="A31" s="76" t="s">
        <v>195</v>
      </c>
      <c r="B31" s="76">
        <v>828.81088305319997</v>
      </c>
      <c r="C31" s="76"/>
      <c r="D31" s="76"/>
      <c r="E31" s="94" t="s">
        <v>195</v>
      </c>
      <c r="F31" s="76">
        <v>830.37484885012395</v>
      </c>
      <c r="G31" s="76">
        <v>830.37484885012395</v>
      </c>
      <c r="H31" s="94"/>
      <c r="I31" s="29"/>
      <c r="J31" s="94"/>
      <c r="K31" s="69">
        <f t="shared" si="0"/>
        <v>1.8869995905007829E-3</v>
      </c>
      <c r="L31" s="69"/>
      <c r="M31" s="69"/>
      <c r="N31" s="69"/>
      <c r="O31" s="69"/>
      <c r="P31" s="69"/>
      <c r="Q31" s="69"/>
      <c r="R31" s="69"/>
    </row>
    <row r="32" spans="1:18">
      <c r="A32" s="76" t="s">
        <v>196</v>
      </c>
      <c r="B32" s="76">
        <v>25230.951005257299</v>
      </c>
      <c r="C32" s="76"/>
      <c r="D32" s="76"/>
      <c r="E32" s="94" t="s">
        <v>196</v>
      </c>
      <c r="F32" s="76">
        <v>25280.215702899601</v>
      </c>
      <c r="G32" s="76">
        <v>25280.215702899601</v>
      </c>
      <c r="H32" s="94"/>
      <c r="I32" s="29"/>
      <c r="J32" s="94"/>
      <c r="K32" s="69">
        <f t="shared" si="0"/>
        <v>1.9525501687208268E-3</v>
      </c>
      <c r="L32" s="69"/>
      <c r="M32" s="69"/>
      <c r="N32" s="69"/>
      <c r="O32" s="69"/>
      <c r="P32" s="69"/>
      <c r="Q32" s="69"/>
      <c r="R32" s="69"/>
    </row>
    <row r="33" spans="1:18">
      <c r="A33" s="76" t="s">
        <v>197</v>
      </c>
      <c r="B33" s="76">
        <v>4548.1141393882899</v>
      </c>
      <c r="C33" s="76"/>
      <c r="D33" s="76"/>
      <c r="E33" s="94" t="s">
        <v>197</v>
      </c>
      <c r="F33" s="76">
        <v>4557.1343972059303</v>
      </c>
      <c r="G33" s="76">
        <v>4557.1343972059303</v>
      </c>
      <c r="H33" s="94"/>
      <c r="I33" s="29"/>
      <c r="J33" s="94"/>
      <c r="K33" s="69">
        <f t="shared" si="0"/>
        <v>1.9832962720794018E-3</v>
      </c>
      <c r="L33" s="69"/>
      <c r="M33" s="69"/>
      <c r="N33" s="69"/>
      <c r="O33" s="69"/>
      <c r="P33" s="69"/>
      <c r="Q33" s="69"/>
      <c r="R33" s="69"/>
    </row>
    <row r="34" spans="1:18">
      <c r="A34" s="76" t="s">
        <v>198</v>
      </c>
      <c r="B34" s="76">
        <v>9407.4662585407896</v>
      </c>
      <c r="C34" s="76"/>
      <c r="D34" s="76"/>
      <c r="E34" s="94" t="s">
        <v>198</v>
      </c>
      <c r="F34" s="76">
        <v>9444.1536462849308</v>
      </c>
      <c r="G34" s="76">
        <v>9444.1536462849308</v>
      </c>
      <c r="H34" s="94"/>
      <c r="I34" s="29"/>
      <c r="J34" s="94"/>
      <c r="K34" s="69">
        <f t="shared" si="0"/>
        <v>3.8998160329125524E-3</v>
      </c>
      <c r="L34" s="69"/>
      <c r="M34" s="69"/>
      <c r="N34" s="69"/>
      <c r="O34" s="69"/>
      <c r="P34" s="69"/>
      <c r="Q34" s="69"/>
      <c r="R34" s="69"/>
    </row>
    <row r="35" spans="1:18">
      <c r="A35" s="76" t="s">
        <v>199</v>
      </c>
      <c r="B35" s="76">
        <v>81944.786046349996</v>
      </c>
      <c r="C35" s="76"/>
      <c r="D35" s="76"/>
      <c r="E35" s="94" t="s">
        <v>199</v>
      </c>
      <c r="F35" s="76">
        <v>82102.015207154895</v>
      </c>
      <c r="G35" s="76">
        <v>82102.015207154895</v>
      </c>
      <c r="H35" s="94"/>
      <c r="I35" s="29"/>
      <c r="J35" s="94"/>
      <c r="K35" s="69">
        <f t="shared" ref="K35:K58" si="1">IF(B35=0,"",(F35-B35)/B35)</f>
        <v>1.9187207434523709E-3</v>
      </c>
      <c r="L35" s="69"/>
      <c r="M35" s="69"/>
      <c r="N35" s="69"/>
      <c r="O35" s="69"/>
      <c r="P35" s="69"/>
      <c r="Q35" s="69"/>
      <c r="R35" s="69"/>
    </row>
    <row r="36" spans="1:18">
      <c r="A36" s="76" t="s">
        <v>200</v>
      </c>
      <c r="B36" s="76">
        <v>12423.8586494389</v>
      </c>
      <c r="C36" s="76"/>
      <c r="D36" s="76"/>
      <c r="E36" s="94" t="s">
        <v>200</v>
      </c>
      <c r="F36" s="76">
        <v>12447.2575212663</v>
      </c>
      <c r="G36" s="76">
        <v>12447.2575212663</v>
      </c>
      <c r="H36" s="94"/>
      <c r="I36" s="29"/>
      <c r="J36" s="94"/>
      <c r="K36" s="69">
        <f t="shared" si="1"/>
        <v>1.8833820061576645E-3</v>
      </c>
      <c r="L36" s="69"/>
      <c r="M36" s="69"/>
      <c r="N36" s="69"/>
      <c r="O36" s="69"/>
      <c r="P36" s="69"/>
      <c r="Q36" s="69"/>
      <c r="R36" s="69"/>
    </row>
    <row r="37" spans="1:18">
      <c r="A37" s="76" t="s">
        <v>201</v>
      </c>
      <c r="B37" s="76">
        <v>100983.779344629</v>
      </c>
      <c r="C37" s="76"/>
      <c r="D37" s="76"/>
      <c r="E37" s="94" t="s">
        <v>201</v>
      </c>
      <c r="F37" s="76">
        <v>101399.270207047</v>
      </c>
      <c r="G37" s="76">
        <v>101399.270207047</v>
      </c>
      <c r="H37" s="94"/>
      <c r="I37" s="29"/>
      <c r="J37" s="94"/>
      <c r="K37" s="69">
        <f t="shared" si="1"/>
        <v>4.1144316950155208E-3</v>
      </c>
      <c r="L37" s="69"/>
      <c r="M37" s="69"/>
      <c r="N37" s="69"/>
      <c r="O37" s="69"/>
      <c r="P37" s="69"/>
      <c r="Q37" s="69"/>
      <c r="R37" s="69"/>
    </row>
    <row r="38" spans="1:18">
      <c r="A38" s="76" t="s">
        <v>202</v>
      </c>
      <c r="B38" s="76">
        <v>18344.277038626999</v>
      </c>
      <c r="C38" s="76"/>
      <c r="D38" s="76"/>
      <c r="E38" s="94" t="s">
        <v>202</v>
      </c>
      <c r="F38" s="76">
        <v>18437.1776174308</v>
      </c>
      <c r="G38" s="76">
        <v>18437.1776174308</v>
      </c>
      <c r="H38" s="94"/>
      <c r="I38" s="29"/>
      <c r="J38" s="94"/>
      <c r="K38" s="69">
        <f t="shared" si="1"/>
        <v>5.0642812801062259E-3</v>
      </c>
      <c r="L38" s="69"/>
      <c r="M38" s="69"/>
      <c r="N38" s="69"/>
      <c r="O38" s="69"/>
      <c r="P38" s="69"/>
      <c r="Q38" s="69"/>
      <c r="R38" s="69"/>
    </row>
    <row r="39" spans="1:18">
      <c r="A39" s="76" t="s">
        <v>331</v>
      </c>
      <c r="B39" s="76">
        <v>6791.2629211270996</v>
      </c>
      <c r="C39" s="76"/>
      <c r="D39" s="76"/>
      <c r="E39" s="94" t="s">
        <v>331</v>
      </c>
      <c r="F39" s="76">
        <v>6808.0065542616903</v>
      </c>
      <c r="G39" s="76">
        <v>6808.0065542616903</v>
      </c>
      <c r="H39" s="94"/>
      <c r="I39" s="29"/>
      <c r="J39" s="94"/>
      <c r="K39" s="69">
        <f t="shared" si="1"/>
        <v>2.4654667812230545E-3</v>
      </c>
      <c r="L39" s="69"/>
      <c r="M39" s="69"/>
      <c r="N39" s="69"/>
      <c r="O39" s="69"/>
      <c r="P39" s="69"/>
      <c r="Q39" s="69"/>
      <c r="R39" s="69"/>
    </row>
    <row r="40" spans="1:18">
      <c r="A40" s="76" t="s">
        <v>204</v>
      </c>
      <c r="B40" s="76">
        <v>134.06481855480001</v>
      </c>
      <c r="C40" s="76"/>
      <c r="D40" s="76"/>
      <c r="E40" s="94" t="s">
        <v>204</v>
      </c>
      <c r="F40" s="76">
        <v>134.28841110214501</v>
      </c>
      <c r="G40" s="76">
        <v>134.28841110214501</v>
      </c>
      <c r="H40" s="94"/>
      <c r="I40" s="29"/>
      <c r="J40" s="94"/>
      <c r="K40" s="69">
        <f t="shared" si="1"/>
        <v>1.6677943531740007E-3</v>
      </c>
      <c r="L40" s="69"/>
      <c r="M40" s="69"/>
      <c r="N40" s="69"/>
      <c r="O40" s="69"/>
      <c r="P40" s="69"/>
      <c r="Q40" s="69"/>
      <c r="R40" s="69"/>
    </row>
    <row r="41" spans="1:18">
      <c r="A41" s="76" t="s">
        <v>205</v>
      </c>
      <c r="B41" s="76">
        <v>4731.15236726899</v>
      </c>
      <c r="C41" s="76"/>
      <c r="D41" s="76"/>
      <c r="E41" s="94" t="s">
        <v>205</v>
      </c>
      <c r="F41" s="76">
        <v>4743.85032325269</v>
      </c>
      <c r="G41" s="76">
        <v>4743.85032325269</v>
      </c>
      <c r="H41" s="94"/>
      <c r="I41" s="29"/>
      <c r="J41" s="94"/>
      <c r="K41" s="69">
        <f t="shared" si="1"/>
        <v>2.6839034125273331E-3</v>
      </c>
      <c r="L41" s="69"/>
      <c r="M41" s="69"/>
      <c r="N41" s="69"/>
      <c r="O41" s="69"/>
      <c r="P41" s="69"/>
      <c r="Q41" s="69"/>
      <c r="R41" s="69"/>
    </row>
    <row r="42" spans="1:18">
      <c r="A42" s="76" t="s">
        <v>206</v>
      </c>
      <c r="B42" s="76">
        <v>82020.470623401998</v>
      </c>
      <c r="C42" s="76"/>
      <c r="D42" s="76"/>
      <c r="E42" s="94" t="s">
        <v>206</v>
      </c>
      <c r="F42" s="76">
        <v>82203.775000675101</v>
      </c>
      <c r="G42" s="76">
        <v>82203.775000675101</v>
      </c>
      <c r="H42" s="94"/>
      <c r="I42" s="29"/>
      <c r="J42" s="94"/>
      <c r="K42" s="69">
        <f t="shared" si="1"/>
        <v>2.2348613203494985E-3</v>
      </c>
      <c r="L42" s="69"/>
      <c r="M42" s="69"/>
      <c r="N42" s="69"/>
      <c r="O42" s="69"/>
      <c r="P42" s="69"/>
      <c r="Q42" s="69"/>
      <c r="R42" s="69"/>
    </row>
    <row r="43" spans="1:18">
      <c r="A43" s="76" t="s">
        <v>207</v>
      </c>
      <c r="B43" s="76">
        <v>8393.93701416359</v>
      </c>
      <c r="C43" s="76"/>
      <c r="D43" s="76"/>
      <c r="E43" s="94" t="s">
        <v>207</v>
      </c>
      <c r="F43" s="76">
        <v>8475.1697935724205</v>
      </c>
      <c r="G43" s="76">
        <v>8475.1697935724205</v>
      </c>
      <c r="H43" s="94"/>
      <c r="I43" s="29"/>
      <c r="J43" s="94"/>
      <c r="K43" s="69">
        <f t="shared" si="1"/>
        <v>9.6775540812090478E-3</v>
      </c>
      <c r="L43" s="69"/>
      <c r="M43" s="69"/>
      <c r="N43" s="69"/>
      <c r="O43" s="69"/>
      <c r="P43" s="69"/>
      <c r="Q43" s="69"/>
      <c r="R43" s="69"/>
    </row>
    <row r="44" spans="1:18">
      <c r="A44" s="76" t="s">
        <v>208</v>
      </c>
      <c r="B44" s="76">
        <v>241754.545873992</v>
      </c>
      <c r="C44" s="76"/>
      <c r="D44" s="76"/>
      <c r="E44" s="94" t="s">
        <v>208</v>
      </c>
      <c r="F44" s="76">
        <v>242721.615538813</v>
      </c>
      <c r="G44" s="76">
        <v>242721.615538813</v>
      </c>
      <c r="H44" s="94"/>
      <c r="I44" s="29"/>
      <c r="J44" s="94"/>
      <c r="K44" s="69">
        <f t="shared" si="1"/>
        <v>4.0002129487362705E-3</v>
      </c>
      <c r="L44" s="69"/>
      <c r="M44" s="69"/>
      <c r="N44" s="69"/>
      <c r="O44" s="69"/>
      <c r="P44" s="69"/>
      <c r="Q44" s="69"/>
      <c r="R44" s="69"/>
    </row>
    <row r="45" spans="1:18">
      <c r="A45" s="76" t="s">
        <v>209</v>
      </c>
      <c r="B45" s="76">
        <v>26396.444568550902</v>
      </c>
      <c r="C45" s="76"/>
      <c r="D45" s="76"/>
      <c r="E45" s="94" t="s">
        <v>209</v>
      </c>
      <c r="F45" s="76">
        <v>26439.069813957001</v>
      </c>
      <c r="G45" s="76">
        <v>26439.069813957001</v>
      </c>
      <c r="H45" s="94"/>
      <c r="I45" s="29"/>
      <c r="J45" s="94"/>
      <c r="K45" s="69">
        <f t="shared" si="1"/>
        <v>1.6148101042700231E-3</v>
      </c>
      <c r="L45" s="69"/>
      <c r="M45" s="69"/>
      <c r="N45" s="69"/>
      <c r="O45" s="69"/>
      <c r="P45" s="69"/>
      <c r="Q45" s="69"/>
      <c r="R45" s="69"/>
    </row>
    <row r="46" spans="1:18">
      <c r="A46" s="76" t="s">
        <v>210</v>
      </c>
      <c r="B46" s="76">
        <v>588.79350903</v>
      </c>
      <c r="C46" s="76"/>
      <c r="D46" s="76"/>
      <c r="E46" s="94" t="s">
        <v>210</v>
      </c>
      <c r="F46" s="76">
        <v>589.06567440465597</v>
      </c>
      <c r="G46" s="76">
        <v>589.06567440465597</v>
      </c>
      <c r="H46" s="94"/>
      <c r="I46" s="29"/>
      <c r="J46" s="94"/>
      <c r="K46" s="69">
        <f t="shared" si="1"/>
        <v>4.6224248481330032E-4</v>
      </c>
      <c r="L46" s="69"/>
      <c r="M46" s="69"/>
      <c r="N46" s="69"/>
      <c r="O46" s="69"/>
      <c r="P46" s="69"/>
      <c r="Q46" s="69"/>
      <c r="R46" s="69"/>
    </row>
    <row r="47" spans="1:18">
      <c r="A47" s="76" t="s">
        <v>211</v>
      </c>
      <c r="B47" s="76">
        <v>7932.4773816082998</v>
      </c>
      <c r="C47" s="76"/>
      <c r="D47" s="76"/>
      <c r="E47" s="94" t="s">
        <v>211</v>
      </c>
      <c r="F47" s="76">
        <v>7964.4385479209895</v>
      </c>
      <c r="G47" s="76">
        <v>7964.4385479209895</v>
      </c>
      <c r="H47" s="94"/>
      <c r="I47" s="29"/>
      <c r="J47" s="94"/>
      <c r="K47" s="69">
        <f t="shared" si="1"/>
        <v>4.0291531604984797E-3</v>
      </c>
      <c r="L47" s="69"/>
      <c r="M47" s="69"/>
      <c r="N47" s="69"/>
      <c r="O47" s="69"/>
      <c r="P47" s="69"/>
      <c r="Q47" s="69"/>
      <c r="R47" s="69"/>
    </row>
    <row r="48" spans="1:18">
      <c r="A48" s="76" t="s">
        <v>212</v>
      </c>
      <c r="B48" s="76">
        <v>44815.653382165699</v>
      </c>
      <c r="C48" s="76"/>
      <c r="D48" s="76"/>
      <c r="E48" s="94" t="s">
        <v>212</v>
      </c>
      <c r="F48" s="76">
        <v>44915.484306300801</v>
      </c>
      <c r="G48" s="76">
        <v>44915.484306300801</v>
      </c>
      <c r="H48" s="94"/>
      <c r="I48" s="29"/>
      <c r="J48" s="94"/>
      <c r="K48" s="69">
        <f t="shared" si="1"/>
        <v>2.2275905091418166E-3</v>
      </c>
      <c r="L48" s="69"/>
      <c r="M48" s="69"/>
      <c r="N48" s="69"/>
      <c r="O48" s="69"/>
      <c r="P48" s="69"/>
      <c r="Q48" s="69"/>
      <c r="R48" s="69"/>
    </row>
    <row r="49" spans="1:18">
      <c r="A49" s="76" t="s">
        <v>213</v>
      </c>
      <c r="B49" s="76">
        <v>4070.8685935523999</v>
      </c>
      <c r="C49" s="76"/>
      <c r="D49" s="76"/>
      <c r="E49" s="94" t="s">
        <v>213</v>
      </c>
      <c r="F49" s="76">
        <v>4086.8326598598901</v>
      </c>
      <c r="G49" s="76">
        <v>4086.8326598598901</v>
      </c>
      <c r="H49" s="94"/>
      <c r="I49" s="29"/>
      <c r="J49" s="94"/>
      <c r="K49" s="69">
        <f t="shared" si="1"/>
        <v>3.9215381043678655E-3</v>
      </c>
      <c r="L49" s="69"/>
      <c r="M49" s="69"/>
      <c r="N49" s="69"/>
      <c r="O49" s="69"/>
      <c r="P49" s="69"/>
      <c r="Q49" s="69"/>
      <c r="R49" s="69"/>
    </row>
    <row r="50" spans="1:18">
      <c r="A50" s="76" t="s">
        <v>214</v>
      </c>
      <c r="B50" s="76">
        <v>17194.219263375999</v>
      </c>
      <c r="C50" s="76"/>
      <c r="D50" s="76"/>
      <c r="E50" s="94" t="s">
        <v>214</v>
      </c>
      <c r="F50" s="76">
        <v>17269.669866501699</v>
      </c>
      <c r="G50" s="76">
        <v>17269.669866501699</v>
      </c>
      <c r="H50" s="94"/>
      <c r="I50" s="29"/>
      <c r="J50" s="94"/>
      <c r="K50" s="69">
        <f t="shared" si="1"/>
        <v>4.3881377787482181E-3</v>
      </c>
      <c r="L50" s="69"/>
      <c r="M50" s="69"/>
      <c r="N50" s="69"/>
      <c r="O50" s="69"/>
      <c r="P50" s="69"/>
      <c r="Q50" s="69"/>
      <c r="R50" s="69"/>
    </row>
    <row r="51" spans="1:18">
      <c r="A51" s="76" t="s">
        <v>215</v>
      </c>
      <c r="B51" s="76">
        <v>32210.53298665</v>
      </c>
      <c r="C51" s="76"/>
      <c r="D51" s="76"/>
      <c r="E51" s="94" t="s">
        <v>215</v>
      </c>
      <c r="F51" s="76">
        <v>32233.493775752799</v>
      </c>
      <c r="G51" s="76">
        <v>32233.493775752799</v>
      </c>
      <c r="H51" s="94"/>
      <c r="I51" s="29"/>
      <c r="J51" s="94"/>
      <c r="K51" s="69">
        <f t="shared" si="1"/>
        <v>7.1283480817642387E-4</v>
      </c>
      <c r="L51" s="69"/>
      <c r="M51" s="69"/>
      <c r="N51" s="69"/>
      <c r="O51" s="69"/>
      <c r="P51" s="69"/>
      <c r="Q51" s="69"/>
      <c r="R51" s="69"/>
    </row>
    <row r="52" spans="1:18">
      <c r="A52" s="76"/>
      <c r="B52" s="76"/>
      <c r="C52" s="76"/>
      <c r="D52" s="76"/>
      <c r="E52" s="94"/>
      <c r="H52" s="94"/>
      <c r="I52" s="29"/>
      <c r="J52" s="94"/>
      <c r="K52" s="69" t="str">
        <f t="shared" si="1"/>
        <v/>
      </c>
      <c r="L52" s="69"/>
      <c r="M52" s="94"/>
      <c r="N52" s="94"/>
      <c r="O52" s="69"/>
      <c r="P52" s="69"/>
      <c r="Q52" s="69"/>
      <c r="R52" s="69"/>
    </row>
    <row r="53" spans="1:18">
      <c r="A53" s="94"/>
      <c r="B53" s="76"/>
      <c r="C53" s="94"/>
      <c r="D53" s="94"/>
      <c r="E53" s="94"/>
      <c r="H53" s="94"/>
      <c r="I53" s="94"/>
      <c r="J53" s="94"/>
      <c r="K53" s="69" t="str">
        <f t="shared" si="1"/>
        <v/>
      </c>
      <c r="L53" s="69"/>
      <c r="M53" s="94"/>
      <c r="N53" s="94"/>
      <c r="O53" s="69"/>
      <c r="P53" s="69"/>
      <c r="Q53" s="69"/>
      <c r="R53" s="69"/>
    </row>
    <row r="54" spans="1:18">
      <c r="A54" s="76" t="s">
        <v>352</v>
      </c>
      <c r="B54" s="76"/>
      <c r="C54" s="76"/>
      <c r="D54" s="76"/>
      <c r="E54" s="94"/>
      <c r="H54" s="94"/>
      <c r="I54" s="29"/>
      <c r="J54" s="94"/>
      <c r="K54" s="69" t="str">
        <f t="shared" si="1"/>
        <v/>
      </c>
      <c r="L54" s="69"/>
      <c r="M54" s="69"/>
      <c r="N54" s="69"/>
      <c r="O54" s="69"/>
      <c r="P54" s="69"/>
      <c r="Q54" s="69"/>
      <c r="R54" s="69"/>
    </row>
    <row r="55" spans="1:18">
      <c r="A55" s="76" t="s">
        <v>334</v>
      </c>
      <c r="B55" s="76"/>
      <c r="C55" s="76"/>
      <c r="D55" s="76"/>
      <c r="E55" s="94"/>
      <c r="H55" s="94"/>
      <c r="I55" s="29"/>
      <c r="J55" s="94"/>
      <c r="K55" s="69" t="str">
        <f t="shared" si="1"/>
        <v/>
      </c>
      <c r="L55" s="69"/>
      <c r="M55" s="69"/>
      <c r="N55" s="69"/>
      <c r="O55" s="69"/>
      <c r="P55" s="69"/>
      <c r="Q55" s="69"/>
      <c r="R55" s="69"/>
    </row>
    <row r="56" spans="1:18">
      <c r="A56" s="76" t="s">
        <v>335</v>
      </c>
      <c r="B56" s="76"/>
      <c r="C56" s="76"/>
      <c r="D56" s="76"/>
      <c r="E56" s="94"/>
      <c r="H56" s="94"/>
      <c r="I56" s="29"/>
      <c r="J56" s="94"/>
      <c r="K56" s="69" t="str">
        <f t="shared" si="1"/>
        <v/>
      </c>
      <c r="L56" s="69"/>
      <c r="M56" s="69"/>
      <c r="N56" s="69"/>
      <c r="O56" s="69"/>
      <c r="P56" s="69"/>
      <c r="Q56" s="69"/>
      <c r="R56" s="69"/>
    </row>
    <row r="57" spans="1:18">
      <c r="A57" s="76" t="s">
        <v>336</v>
      </c>
      <c r="B57" s="76"/>
      <c r="C57" s="76"/>
      <c r="D57" s="76"/>
      <c r="E57" s="94"/>
      <c r="H57" s="94"/>
      <c r="I57" s="29"/>
      <c r="J57" s="94"/>
      <c r="K57" s="69" t="str">
        <f t="shared" si="1"/>
        <v/>
      </c>
      <c r="L57" s="69"/>
      <c r="M57" s="69"/>
      <c r="N57" s="69"/>
      <c r="O57" s="69"/>
      <c r="P57" s="69"/>
      <c r="Q57" s="69"/>
      <c r="R57" s="69"/>
    </row>
    <row r="58" spans="1:18">
      <c r="A58" s="76" t="s">
        <v>337</v>
      </c>
      <c r="B58" s="76"/>
      <c r="C58" s="76"/>
      <c r="D58" s="76"/>
      <c r="E58" s="94"/>
      <c r="H58" s="94"/>
      <c r="I58" s="29"/>
      <c r="J58" s="94"/>
      <c r="K58" s="69" t="str">
        <f t="shared" si="1"/>
        <v/>
      </c>
      <c r="L58" s="69"/>
      <c r="M58" s="94"/>
      <c r="N58" s="94"/>
      <c r="O58" s="94"/>
      <c r="P58" s="69"/>
      <c r="Q58" s="69"/>
      <c r="R58" s="69"/>
    </row>
    <row r="59" spans="1:18">
      <c r="A59" s="76"/>
      <c r="B59" s="76"/>
      <c r="C59" s="76"/>
      <c r="D59" s="76"/>
      <c r="E59" s="94"/>
      <c r="H59" s="94"/>
      <c r="I59" s="29"/>
      <c r="J59" s="94"/>
      <c r="K59" s="69"/>
      <c r="L59" s="69"/>
      <c r="M59" s="94"/>
      <c r="N59" s="94"/>
      <c r="O59" s="94"/>
      <c r="P59" s="69"/>
      <c r="Q59" s="69"/>
      <c r="R59" s="69"/>
    </row>
    <row r="60" spans="1:18">
      <c r="A60" s="76"/>
      <c r="B60" s="76"/>
      <c r="C60" s="76"/>
      <c r="D60" s="76"/>
      <c r="E60" s="94"/>
      <c r="H60" s="94"/>
      <c r="I60" s="29"/>
      <c r="J60" s="94"/>
      <c r="K60" s="69" t="str">
        <f>IF(B60=0,"",(F60-B60)/B60)</f>
        <v/>
      </c>
      <c r="L60" s="69"/>
      <c r="M60" s="94"/>
      <c r="N60" s="94"/>
      <c r="O60" s="94"/>
      <c r="P60" s="94"/>
      <c r="Q60" s="94"/>
      <c r="R60" s="94"/>
    </row>
    <row r="61" spans="1:18">
      <c r="A61" s="1" t="s">
        <v>339</v>
      </c>
      <c r="B61" s="65">
        <f>SUM(B3:B59)</f>
        <v>1636229.2889629332</v>
      </c>
      <c r="C61" s="1"/>
      <c r="D61" s="1"/>
      <c r="E61" s="1"/>
      <c r="F61" s="65">
        <f>SUM(F3:F59)</f>
        <v>1640741.264118186</v>
      </c>
      <c r="G61" s="65">
        <f>SUM(G3:G59)</f>
        <v>1640741.264118186</v>
      </c>
      <c r="H61" s="94"/>
      <c r="I61" s="94"/>
      <c r="J61" s="94"/>
      <c r="K61" s="69"/>
      <c r="L61" s="69"/>
      <c r="M61" s="69"/>
      <c r="N61" s="69"/>
      <c r="O61" s="69"/>
      <c r="P61" s="94"/>
      <c r="Q61" s="94"/>
      <c r="R61" s="94"/>
    </row>
    <row r="62" spans="1:18">
      <c r="A62" s="76" t="s">
        <v>217</v>
      </c>
      <c r="B62" s="76">
        <f>SUM(B3:B51)</f>
        <v>1636229.2889629332</v>
      </c>
      <c r="C62" s="94"/>
      <c r="D62" s="94"/>
      <c r="E62" s="94"/>
      <c r="F62" s="76">
        <f>SUM(F3:F51)</f>
        <v>1640741.264118186</v>
      </c>
      <c r="G62" s="76">
        <f>SUM(G3:G51)</f>
        <v>1640741.264118186</v>
      </c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</row>
    <row r="63" spans="1:18">
      <c r="A63" s="94" t="s">
        <v>340</v>
      </c>
      <c r="B63" s="76">
        <f>+B3+B5+B8+B9+B11+B12+B14+B15+B16+B17+B18+B19+B20+B21+B22+B23+B24+B25+B26+B28+B30+B31+B33+B34+B35+B36+B37+B39+B40+B41+B42+B43+B44+B46+B47+B49+B50+B10</f>
        <v>1096341.1519561606</v>
      </c>
      <c r="C63" s="94"/>
      <c r="D63" s="94"/>
      <c r="E63" s="94"/>
      <c r="F63" s="76">
        <f>+F3+F5+F8+F9+F11+F12+F14+F15+F16+F17+F18+F19+F20+F21+F22+F23+F24+F25+F26+F28+F30+F31+F33+F34+F35+F36+F37+F39+F40+F41+F42+F43+F44+F46+F47+F49+F50+F10</f>
        <v>1100019.8102980172</v>
      </c>
      <c r="G63" s="76">
        <f>+G3+G5+G8+G9+G11+G12+G14+G15+G16+G17+G18+G19+G20+G21+G22+G23+G24+G25+G26+G28+G30+G31+G33+G34+G35+G36+G37+G39+G40+G41+G42+G43+G44+G46+G47+G49+G50+G10</f>
        <v>1100019.8102980172</v>
      </c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</row>
    <row r="66" spans="2:2">
      <c r="B66" s="76"/>
    </row>
    <row r="67" spans="2:2">
      <c r="B67" s="76"/>
    </row>
    <row r="68" spans="2:2">
      <c r="B68" s="7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E F A A B Q S w M E F A A C A A g A R m G 5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R m G 5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Z h u V Q Z J e C S i w I A A P U H A A A T A B w A R m 9 y b X V s Y X M v U 2 V j d G l v b j E u b S C i G A A o o B Q A A A A A A A A A A A A A A A A A A A A A A A A A A A C V l V F P 2 z A Q x 9 8 r 9 T t Y 4 a W V s o i E 0 q G h P p g 0 J V U T 2 0 t S B i N T F F J T M i U O c x w E Q n z 3 u b S I i d 4 m r S 9 t f 3 e 5 + 9 / f 5 7 b l h S o b g e L t u 3 3 a 7 / V 7 7 V 0 u + Q o d G L k Q X V 5 l z q F 9 s l 5 n 9 s n P L C / l f S N V m 9 n O M r a z o s 5 / Z c X N O O e f s 1 b l i i P 1 q A w 0 Q R V X / R 7 S r 7 j p Z M E 1 c d s H a 9 o U X c 2 F G s z K i l t u I 5 T + 0 g 4 M 9 0 u 6 b L l s 0 z C i O F q k V P C p L B 8 4 + o Q 8 8 V D K R m y e y i v E Z K N 2 i v G a i + I J D T y G h 6 n m t 7 p k + t a g T b 9 R e + R Y R + l W e y p 5 I 1 d c T 5 V J / j p A + v + z W X o 2 a 1 f I G J r X U 1 6 V d a m 4 n B i n h o n c p u p q 0 U 7 G I 1 O r L p p V K d Y T 2 z l 2 T P S 1 0 7 J j 9 V T x y f t H i z S C / x i a W 5 8 O D D 1 D r W M r 5 P N c d 2 g 3 N i b 5 j U 7 c R X Z 8 s L X U R N c 7 j q s q L v I q l + 1 E y e 7 P k u 5 d L t a 6 Y v J 0 z 9 / L J T I X 7 W 0 j 6 6 3 i T b A d A P 3 N 5 2 f j A M W b 0 f V 4 S q c h x R / V i 4 m e D Y z d q Y Z z o c Y j a 1 N h S 1 0 v e U s V X X 3 D 5 Q 5 H N P D m B A o F U + c v O G P R P M T R F R y + h D B 7 7 f F B 1 J l H v g P J Z 8 s E T + c e 8 e w j I O r 6 I 4 h S A H q J D 1 M M Y 2 g g L 6 H + v v I Z a P K M R i F Q Y o P / Y Z l P C S R + r g 8 G w j F l E L 6 g L o A X 4 K m H H o W M I Z i B O K T n E I Z E E w r t D K H Q T p A L G g A Y H p v h Y N 9 v h i M o 1 Y W O l 7 l Q M + Z B r r E Z K M F 3 K K B h A a W G 9 i G I n e w Y 5 K C K 8 B x o F w L 3 i I U 0 8 U E r C A a y i U u h N W U E v F m M U O g a M n D f W M R A 8 + M 5 S C n Y M I G S Y 3 C z Y o p x A J 1 A v A x m + 6 M n X s Q A C u 7 h k i z 2 U 5 c E s l n f v W x O L o D I 5 V U Q f v x x f R n 2 e 6 U A / w h O f w N Q S w E C L Q A U A A I A C A B G Y b l U I D g f Z 6 Q A A A D 1 A A A A E g A A A A A A A A A A A A A A A A A A A A A A Q 2 9 u Z m l n L 1 B h Y 2 t h Z 2 U u e G 1 s U E s B A i 0 A F A A C A A g A R m G 5 V A / K 6 a u k A A A A 6 Q A A A B M A A A A A A A A A A A A A A A A A 8 A A A A F t D b 2 5 0 Z W 5 0 X 1 R 5 c G V z X S 5 4 b W x Q S w E C L Q A U A A I A C A B G Y b l U G S X g k o s C A A D 1 B w A A E w A A A A A A A A A A A A A A A A D h A Q A A R m 9 y b X V s Y X M v U 2 V j d G l v b j E u b V B L B Q Y A A A A A A w A D A M I A A A C 5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6 P g A A A A A A A F g +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5 u d W F s X z I w M T h n Z 1 8 x O G p f Y W l y c G 9 y d H N f M T J V U z F f Y 2 1 h c V 9 j Y j Z h Z T d f c 3 R h d G U l M j B 0 e H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O V Q y M T o z O D o x N y 4 3 N T I z O D Q 3 W i I g L z 4 8 R W 5 0 c n k g V H l w Z T 0 i R m l s b E N v b H V t b l R 5 c G V z I i B W Y W x 1 Z T 0 i c 0 J n T U Z C U V V G Q l F N R k J R V U Z C U V V G Q X d N R k J R V U Z C U V V G Q l F V R k J R V U Z C U V V E Q l F V R k J R V U R C U V V G Q l F N R E J R T U Z C U V V G Q l F V R k J R V U Z B d 0 1 G Q X d V R k J R P T 0 i I C 8 + P E V u d H J 5 I F R 5 c G U 9 I k Z p b G x D b 2 x 1 b W 5 O Y W 1 l c y I g V m F s d W U 9 I n N b J n F 1 b 3 Q 7 I y B T d G F 0 Z S Z x d W 9 0 O y w m c X V v d D t B Q U N E J n F 1 b 3 Q 7 L C Z x d W 9 0 O 0 F D R V Q m c X V v d D s s J n F 1 b 3 Q 7 Q U N S T 0 x F S U 4 m c X V v d D s s J n F 1 b 3 Q 7 Q U x E M i Z x d W 9 0 O y w m c X V v d D t B T E Q y X 1 B S S U 1 B U l k m c X V v d D s s J n F 1 b 3 Q 7 Q U x E W C Z x d W 9 0 O y w m c X V v d D t B U E l O J n F 1 b 3 Q 7 L C Z x d W 9 0 O 0 J F T l o m c X V v d D s s J n F 1 b 3 Q 7 Q l V U Q U R J R U 5 F M T M m c X V v d D s s J n F 1 b 3 Q 7 Q 0 g 0 J n F 1 b 3 Q 7 L C Z x d W 9 0 O 0 N P J n F 1 b 3 Q 7 L C Z x d W 9 0 O 0 V U S C Z x d W 9 0 O y w m c X V v d D t F V E h B J n F 1 b 3 Q 7 L C Z x d W 9 0 O 0 V U S F k m c X V v d D s s J n F 1 b 3 Q 7 R V R P S C Z x d W 9 0 O y w m c X V v d D t G Q U N E J n F 1 b 3 Q 7 L C Z x d W 9 0 O 0 Z P U k 0 m c X V v d D s s J n F 1 b 3 Q 7 R k 9 S T V 9 Q U k l N Q V J Z J n F 1 b 3 Q 7 L C Z x d W 9 0 O 0 h P T k 8 m c X V v d D s s J n F 1 b 3 Q 7 S U 9 M R S Z x d W 9 0 O y w m c X V v d D t J U 0 9 Q J n F 1 b 3 Q 7 L C Z x d W 9 0 O 0 l W T 0 M m c X V v d D s s J n F 1 b 3 Q 7 S 0 V U J n F 1 b 3 Q 7 L C Z x d W 9 0 O 0 1 F T 0 g m c X V v d D s s J n F 1 b 3 Q 7 T k F Q S C Z x d W 9 0 O y w m c X V v d D t O T U 9 H J n F 1 b 3 Q 7 L C Z x d W 9 0 O 0 5 P J n F 1 b 3 Q 7 L C Z x d W 9 0 O 0 5 P M i Z x d W 9 0 O y w m c X V v d D t O T 1 g m c X V v d D s s J n F 1 b 3 Q 7 T l Z P T C Z x d W 9 0 O y w m c X V v d D t P T E U m c X V v d D s s J n F 1 b 3 Q 7 U E F M J n F 1 b 3 Q 7 L C Z x d W 9 0 O 1 B B U i Z x d W 9 0 O y w m c X V v d D t Q Q 0 E m c X V v d D s s J n F 1 b 3 Q 7 U E N M J n F 1 b 3 Q 7 L C Z x d W 9 0 O 1 B F Q y Z x d W 9 0 O y w m c X V v d D t Q R k U m c X V v d D s s J n F 1 b 3 Q 7 U E g y T y Z x d W 9 0 O y w m c X V v d D t Q S y Z x d W 9 0 O y w m c X V v d D t Q T T E w J n F 1 b 3 Q 7 L C Z x d W 9 0 O 1 B N M l 8 1 J n F 1 b 3 Q 7 L C Z x d W 9 0 O 1 B N Q y Z x d W 9 0 O y w m c X V v d D t Q T U c m c X V v d D s s J n F 1 b 3 Q 7 U E 1 O J n F 1 b 3 Q 7 L C Z x d W 9 0 O 1 B N T 1 R I U i Z x d W 9 0 O y w m c X V v d D t Q T k E m c X V v d D s s J n F 1 b 3 Q 7 U E 5 D T 0 0 m c X V v d D s s J n F 1 b 3 Q 7 U E 5 I N C Z x d W 9 0 O y w m c X V v d D t Q T k 8 z J n F 1 b 3 Q 7 L C Z x d W 9 0 O 1 B P Q y Z x d W 9 0 O y w m c X V v d D t Q U l B B J n F 1 b 3 Q 7 L C Z x d W 9 0 O 1 B T S S Z x d W 9 0 O y w m c X V v d D t Q U 0 8 0 J n F 1 b 3 Q 7 L C Z x d W 9 0 O 1 B U S S Z x d W 9 0 O y w m c X V v d D t T T z I m c X V v d D s s J n F 1 b 3 Q 7 U 0 9 B Q U x L J n F 1 b 3 Q 7 L C Z x d W 9 0 O 1 N V T E Y m c X V v d D s s J n F 1 b 3 Q 7 V E V S U C Z x d W 9 0 O y w m c X V v d D t U T 0 w m c X V v d D s s J n F 1 b 3 Q 7 V U 5 L J n F 1 b 3 Q 7 L C Z x d W 9 0 O 1 V O U i Z x d W 9 0 O y w m c X V v d D t W T 0 N f S U 5 W J n F 1 b 3 Q 7 L C Z x d W 9 0 O 1 h Z T E 1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u b n V h b F 8 y M D E 4 Z 2 d f M T h q X 2 F p c n B v c n R z X z E y V V M x X 2 N t Y X F f Y 2 I 2 Y W U 3 X 3 N 0 Y X R l I H R 4 d C 9 D a G F u Z 2 V k I F R 5 c G U u e y M g U 3 R h d G U s M H 0 m c X V v d D s s J n F 1 b 3 Q 7 U 2 V j d G l v b j E v Y W 5 u d W F s X z I w M T h n Z 1 8 x O G p f Y W l y c G 9 y d H N f M T J V U z F f Y 2 1 h c V 9 j Y j Z h Z T d f c 3 R h d G U g d H h 0 L 0 N o Y W 5 n Z W Q g V H l w Z S 5 7 Q U F D R C w x f S Z x d W 9 0 O y w m c X V v d D t T Z W N 0 a W 9 u M S 9 h b m 5 1 Y W x f M j A x O G d n X z E 4 a l 9 h a X J w b 3 J 0 c 1 8 x M l V T M V 9 j b W F x X 2 N i N m F l N 1 9 z d G F 0 Z S B 0 e H Q v Q 2 h h b m d l Z C B U e X B l L n t B Q 0 V U L D J 9 J n F 1 b 3 Q 7 L C Z x d W 9 0 O 1 N l Y 3 R p b 2 4 x L 2 F u b n V h b F 8 y M D E 4 Z 2 d f M T h q X 2 F p c n B v c n R z X z E y V V M x X 2 N t Y X F f Y 2 I 2 Y W U 3 X 3 N 0 Y X R l I H R 4 d C 9 D a G F u Z 2 V k I F R 5 c G U u e 0 F D U k 9 M R U l O L D N 9 J n F 1 b 3 Q 7 L C Z x d W 9 0 O 1 N l Y 3 R p b 2 4 x L 2 F u b n V h b F 8 y M D E 4 Z 2 d f M T h q X 2 F p c n B v c n R z X z E y V V M x X 2 N t Y X F f Y 2 I 2 Y W U 3 X 3 N 0 Y X R l I H R 4 d C 9 D a G F u Z 2 V k I F R 5 c G U u e 0 F M R D I s N H 0 m c X V v d D s s J n F 1 b 3 Q 7 U 2 V j d G l v b j E v Y W 5 u d W F s X z I w M T h n Z 1 8 x O G p f Y W l y c G 9 y d H N f M T J V U z F f Y 2 1 h c V 9 j Y j Z h Z T d f c 3 R h d G U g d H h 0 L 0 N o Y W 5 n Z W Q g V H l w Z S 5 7 Q U x E M l 9 Q U k l N Q V J Z L D V 9 J n F 1 b 3 Q 7 L C Z x d W 9 0 O 1 N l Y 3 R p b 2 4 x L 2 F u b n V h b F 8 y M D E 4 Z 2 d f M T h q X 2 F p c n B v c n R z X z E y V V M x X 2 N t Y X F f Y 2 I 2 Y W U 3 X 3 N 0 Y X R l I H R 4 d C 9 D a G F u Z 2 V k I F R 5 c G U u e 0 F M R F g s N n 0 m c X V v d D s s J n F 1 b 3 Q 7 U 2 V j d G l v b j E v Y W 5 u d W F s X z I w M T h n Z 1 8 x O G p f Y W l y c G 9 y d H N f M T J V U z F f Y 2 1 h c V 9 j Y j Z h Z T d f c 3 R h d G U g d H h 0 L 0 N o Y W 5 n Z W Q g V H l w Z S 5 7 Q V B J T i w 3 f S Z x d W 9 0 O y w m c X V v d D t T Z W N 0 a W 9 u M S 9 h b m 5 1 Y W x f M j A x O G d n X z E 4 a l 9 h a X J w b 3 J 0 c 1 8 x M l V T M V 9 j b W F x X 2 N i N m F l N 1 9 z d G F 0 Z S B 0 e H Q v Q 2 h h b m d l Z C B U e X B l L n t C R U 5 a L D h 9 J n F 1 b 3 Q 7 L C Z x d W 9 0 O 1 N l Y 3 R p b 2 4 x L 2 F u b n V h b F 8 y M D E 4 Z 2 d f M T h q X 2 F p c n B v c n R z X z E y V V M x X 2 N t Y X F f Y 2 I 2 Y W U 3 X 3 N 0 Y X R l I H R 4 d C 9 D a G F u Z 2 V k I F R 5 c G U u e 0 J V V E F E S U V O R T E z L D l 9 J n F 1 b 3 Q 7 L C Z x d W 9 0 O 1 N l Y 3 R p b 2 4 x L 2 F u b n V h b F 8 y M D E 4 Z 2 d f M T h q X 2 F p c n B v c n R z X z E y V V M x X 2 N t Y X F f Y 2 I 2 Y W U 3 X 3 N 0 Y X R l I H R 4 d C 9 D a G F u Z 2 V k I F R 5 c G U u e 0 N I N C w x M H 0 m c X V v d D s s J n F 1 b 3 Q 7 U 2 V j d G l v b j E v Y W 5 u d W F s X z I w M T h n Z 1 8 x O G p f Y W l y c G 9 y d H N f M T J V U z F f Y 2 1 h c V 9 j Y j Z h Z T d f c 3 R h d G U g d H h 0 L 0 N o Y W 5 n Z W Q g V H l w Z S 5 7 Q 0 8 s M T F 9 J n F 1 b 3 Q 7 L C Z x d W 9 0 O 1 N l Y 3 R p b 2 4 x L 2 F u b n V h b F 8 y M D E 4 Z 2 d f M T h q X 2 F p c n B v c n R z X z E y V V M x X 2 N t Y X F f Y 2 I 2 Y W U 3 X 3 N 0 Y X R l I H R 4 d C 9 D a G F u Z 2 V k I F R 5 c G U u e 0 V U S C w x M n 0 m c X V v d D s s J n F 1 b 3 Q 7 U 2 V j d G l v b j E v Y W 5 u d W F s X z I w M T h n Z 1 8 x O G p f Y W l y c G 9 y d H N f M T J V U z F f Y 2 1 h c V 9 j Y j Z h Z T d f c 3 R h d G U g d H h 0 L 0 N o Y W 5 n Z W Q g V H l w Z S 5 7 R V R I Q S w x M 3 0 m c X V v d D s s J n F 1 b 3 Q 7 U 2 V j d G l v b j E v Y W 5 u d W F s X z I w M T h n Z 1 8 x O G p f Y W l y c G 9 y d H N f M T J V U z F f Y 2 1 h c V 9 j Y j Z h Z T d f c 3 R h d G U g d H h 0 L 0 N o Y W 5 n Z W Q g V H l w Z S 5 7 R V R I W S w x N H 0 m c X V v d D s s J n F 1 b 3 Q 7 U 2 V j d G l v b j E v Y W 5 u d W F s X z I w M T h n Z 1 8 x O G p f Y W l y c G 9 y d H N f M T J V U z F f Y 2 1 h c V 9 j Y j Z h Z T d f c 3 R h d G U g d H h 0 L 0 N o Y W 5 n Z W Q g V H l w Z S 5 7 R V R P S C w x N X 0 m c X V v d D s s J n F 1 b 3 Q 7 U 2 V j d G l v b j E v Y W 5 u d W F s X z I w M T h n Z 1 8 x O G p f Y W l y c G 9 y d H N f M T J V U z F f Y 2 1 h c V 9 j Y j Z h Z T d f c 3 R h d G U g d H h 0 L 0 N o Y W 5 n Z W Q g V H l w Z S 5 7 R k F D R C w x N n 0 m c X V v d D s s J n F 1 b 3 Q 7 U 2 V j d G l v b j E v Y W 5 u d W F s X z I w M T h n Z 1 8 x O G p f Y W l y c G 9 y d H N f M T J V U z F f Y 2 1 h c V 9 j Y j Z h Z T d f c 3 R h d G U g d H h 0 L 0 N o Y W 5 n Z W Q g V H l w Z S 5 7 R k 9 S T S w x N 3 0 m c X V v d D s s J n F 1 b 3 Q 7 U 2 V j d G l v b j E v Y W 5 u d W F s X z I w M T h n Z 1 8 x O G p f Y W l y c G 9 y d H N f M T J V U z F f Y 2 1 h c V 9 j Y j Z h Z T d f c 3 R h d G U g d H h 0 L 0 N o Y W 5 n Z W Q g V H l w Z S 5 7 R k 9 S T V 9 Q U k l N Q V J Z L D E 4 f S Z x d W 9 0 O y w m c X V v d D t T Z W N 0 a W 9 u M S 9 h b m 5 1 Y W x f M j A x O G d n X z E 4 a l 9 h a X J w b 3 J 0 c 1 8 x M l V T M V 9 j b W F x X 2 N i N m F l N 1 9 z d G F 0 Z S B 0 e H Q v Q 2 h h b m d l Z C B U e X B l L n t I T 0 5 P L D E 5 f S Z x d W 9 0 O y w m c X V v d D t T Z W N 0 a W 9 u M S 9 h b m 5 1 Y W x f M j A x O G d n X z E 4 a l 9 h a X J w b 3 J 0 c 1 8 x M l V T M V 9 j b W F x X 2 N i N m F l N 1 9 z d G F 0 Z S B 0 e H Q v Q 2 h h b m d l Z C B U e X B l L n t J T 0 x F L D I w f S Z x d W 9 0 O y w m c X V v d D t T Z W N 0 a W 9 u M S 9 h b m 5 1 Y W x f M j A x O G d n X z E 4 a l 9 h a X J w b 3 J 0 c 1 8 x M l V T M V 9 j b W F x X 2 N i N m F l N 1 9 z d G F 0 Z S B 0 e H Q v Q 2 h h b m d l Z C B U e X B l L n t J U 0 9 Q L D I x f S Z x d W 9 0 O y w m c X V v d D t T Z W N 0 a W 9 u M S 9 h b m 5 1 Y W x f M j A x O G d n X z E 4 a l 9 h a X J w b 3 J 0 c 1 8 x M l V T M V 9 j b W F x X 2 N i N m F l N 1 9 z d G F 0 Z S B 0 e H Q v Q 2 h h b m d l Z C B U e X B l L n t J V k 9 D L D I y f S Z x d W 9 0 O y w m c X V v d D t T Z W N 0 a W 9 u M S 9 h b m 5 1 Y W x f M j A x O G d n X z E 4 a l 9 h a X J w b 3 J 0 c 1 8 x M l V T M V 9 j b W F x X 2 N i N m F l N 1 9 z d G F 0 Z S B 0 e H Q v Q 2 h h b m d l Z C B U e X B l L n t L R V Q s M j N 9 J n F 1 b 3 Q 7 L C Z x d W 9 0 O 1 N l Y 3 R p b 2 4 x L 2 F u b n V h b F 8 y M D E 4 Z 2 d f M T h q X 2 F p c n B v c n R z X z E y V V M x X 2 N t Y X F f Y 2 I 2 Y W U 3 X 3 N 0 Y X R l I H R 4 d C 9 D a G F u Z 2 V k I F R 5 c G U u e 0 1 F T 0 g s M j R 9 J n F 1 b 3 Q 7 L C Z x d W 9 0 O 1 N l Y 3 R p b 2 4 x L 2 F u b n V h b F 8 y M D E 4 Z 2 d f M T h q X 2 F p c n B v c n R z X z E y V V M x X 2 N t Y X F f Y 2 I 2 Y W U 3 X 3 N 0 Y X R l I H R 4 d C 9 D a G F u Z 2 V k I F R 5 c G U u e 0 5 B U E g s M j V 9 J n F 1 b 3 Q 7 L C Z x d W 9 0 O 1 N l Y 3 R p b 2 4 x L 2 F u b n V h b F 8 y M D E 4 Z 2 d f M T h q X 2 F p c n B v c n R z X z E y V V M x X 2 N t Y X F f Y 2 I 2 Y W U 3 X 3 N 0 Y X R l I H R 4 d C 9 D a G F u Z 2 V k I F R 5 c G U u e 0 5 N T 0 c s M j Z 9 J n F 1 b 3 Q 7 L C Z x d W 9 0 O 1 N l Y 3 R p b 2 4 x L 2 F u b n V h b F 8 y M D E 4 Z 2 d f M T h q X 2 F p c n B v c n R z X z E y V V M x X 2 N t Y X F f Y 2 I 2 Y W U 3 X 3 N 0 Y X R l I H R 4 d C 9 D a G F u Z 2 V k I F R 5 c G U u e 0 5 P L D I 3 f S Z x d W 9 0 O y w m c X V v d D t T Z W N 0 a W 9 u M S 9 h b m 5 1 Y W x f M j A x O G d n X z E 4 a l 9 h a X J w b 3 J 0 c 1 8 x M l V T M V 9 j b W F x X 2 N i N m F l N 1 9 z d G F 0 Z S B 0 e H Q v Q 2 h h b m d l Z C B U e X B l L n t O T z I s M j h 9 J n F 1 b 3 Q 7 L C Z x d W 9 0 O 1 N l Y 3 R p b 2 4 x L 2 F u b n V h b F 8 y M D E 4 Z 2 d f M T h q X 2 F p c n B v c n R z X z E y V V M x X 2 N t Y X F f Y 2 I 2 Y W U 3 X 3 N 0 Y X R l I H R 4 d C 9 D a G F u Z 2 V k I F R 5 c G U u e 0 5 P W C w y O X 0 m c X V v d D s s J n F 1 b 3 Q 7 U 2 V j d G l v b j E v Y W 5 u d W F s X z I w M T h n Z 1 8 x O G p f Y W l y c G 9 y d H N f M T J V U z F f Y 2 1 h c V 9 j Y j Z h Z T d f c 3 R h d G U g d H h 0 L 0 N o Y W 5 n Z W Q g V H l w Z S 5 7 T l Z P T C w z M H 0 m c X V v d D s s J n F 1 b 3 Q 7 U 2 V j d G l v b j E v Y W 5 u d W F s X z I w M T h n Z 1 8 x O G p f Y W l y c G 9 y d H N f M T J V U z F f Y 2 1 h c V 9 j Y j Z h Z T d f c 3 R h d G U g d H h 0 L 0 N o Y W 5 n Z W Q g V H l w Z S 5 7 T 0 x F L D M x f S Z x d W 9 0 O y w m c X V v d D t T Z W N 0 a W 9 u M S 9 h b m 5 1 Y W x f M j A x O G d n X z E 4 a l 9 h a X J w b 3 J 0 c 1 8 x M l V T M V 9 j b W F x X 2 N i N m F l N 1 9 z d G F 0 Z S B 0 e H Q v Q 2 h h b m d l Z C B U e X B l L n t Q Q U w s M z J 9 J n F 1 b 3 Q 7 L C Z x d W 9 0 O 1 N l Y 3 R p b 2 4 x L 2 F u b n V h b F 8 y M D E 4 Z 2 d f M T h q X 2 F p c n B v c n R z X z E y V V M x X 2 N t Y X F f Y 2 I 2 Y W U 3 X 3 N 0 Y X R l I H R 4 d C 9 D a G F u Z 2 V k I F R 5 c G U u e 1 B B U i w z M 3 0 m c X V v d D s s J n F 1 b 3 Q 7 U 2 V j d G l v b j E v Y W 5 u d W F s X z I w M T h n Z 1 8 x O G p f Y W l y c G 9 y d H N f M T J V U z F f Y 2 1 h c V 9 j Y j Z h Z T d f c 3 R h d G U g d H h 0 L 0 N o Y W 5 n Z W Q g V H l w Z S 5 7 U E N B L D M 0 f S Z x d W 9 0 O y w m c X V v d D t T Z W N 0 a W 9 u M S 9 h b m 5 1 Y W x f M j A x O G d n X z E 4 a l 9 h a X J w b 3 J 0 c 1 8 x M l V T M V 9 j b W F x X 2 N i N m F l N 1 9 z d G F 0 Z S B 0 e H Q v Q 2 h h b m d l Z C B U e X B l L n t Q Q 0 w s M z V 9 J n F 1 b 3 Q 7 L C Z x d W 9 0 O 1 N l Y 3 R p b 2 4 x L 2 F u b n V h b F 8 y M D E 4 Z 2 d f M T h q X 2 F p c n B v c n R z X z E y V V M x X 2 N t Y X F f Y 2 I 2 Y W U 3 X 3 N 0 Y X R l I H R 4 d C 9 D a G F u Z 2 V k I F R 5 c G U u e 1 B F Q y w z N n 0 m c X V v d D s s J n F 1 b 3 Q 7 U 2 V j d G l v b j E v Y W 5 u d W F s X z I w M T h n Z 1 8 x O G p f Y W l y c G 9 y d H N f M T J V U z F f Y 2 1 h c V 9 j Y j Z h Z T d f c 3 R h d G U g d H h 0 L 0 N o Y W 5 n Z W Q g V H l w Z S 5 7 U E Z F L D M 3 f S Z x d W 9 0 O y w m c X V v d D t T Z W N 0 a W 9 u M S 9 h b m 5 1 Y W x f M j A x O G d n X z E 4 a l 9 h a X J w b 3 J 0 c 1 8 x M l V T M V 9 j b W F x X 2 N i N m F l N 1 9 z d G F 0 Z S B 0 e H Q v Q 2 h h b m d l Z C B U e X B l L n t Q S D J P L D M 4 f S Z x d W 9 0 O y w m c X V v d D t T Z W N 0 a W 9 u M S 9 h b m 5 1 Y W x f M j A x O G d n X z E 4 a l 9 h a X J w b 3 J 0 c 1 8 x M l V T M V 9 j b W F x X 2 N i N m F l N 1 9 z d G F 0 Z S B 0 e H Q v Q 2 h h b m d l Z C B U e X B l L n t Q S y w z O X 0 m c X V v d D s s J n F 1 b 3 Q 7 U 2 V j d G l v b j E v Y W 5 u d W F s X z I w M T h n Z 1 8 x O G p f Y W l y c G 9 y d H N f M T J V U z F f Y 2 1 h c V 9 j Y j Z h Z T d f c 3 R h d G U g d H h 0 L 0 N o Y W 5 n Z W Q g V H l w Z S 5 7 U E 0 x M C w 0 M H 0 m c X V v d D s s J n F 1 b 3 Q 7 U 2 V j d G l v b j E v Y W 5 u d W F s X z I w M T h n Z 1 8 x O G p f Y W l y c G 9 y d H N f M T J V U z F f Y 2 1 h c V 9 j Y j Z h Z T d f c 3 R h d G U g d H h 0 L 0 N o Y W 5 n Z W Q g V H l w Z S 5 7 U E 0 y X z U s N D F 9 J n F 1 b 3 Q 7 L C Z x d W 9 0 O 1 N l Y 3 R p b 2 4 x L 2 F u b n V h b F 8 y M D E 4 Z 2 d f M T h q X 2 F p c n B v c n R z X z E y V V M x X 2 N t Y X F f Y 2 I 2 Y W U 3 X 3 N 0 Y X R l I H R 4 d C 9 D a G F u Z 2 V k I F R 5 c G U u e 1 B N Q y w 0 M n 0 m c X V v d D s s J n F 1 b 3 Q 7 U 2 V j d G l v b j E v Y W 5 u d W F s X z I w M T h n Z 1 8 x O G p f Y W l y c G 9 y d H N f M T J V U z F f Y 2 1 h c V 9 j Y j Z h Z T d f c 3 R h d G U g d H h 0 L 0 N o Y W 5 n Z W Q g V H l w Z S 5 7 U E 1 H L D Q z f S Z x d W 9 0 O y w m c X V v d D t T Z W N 0 a W 9 u M S 9 h b m 5 1 Y W x f M j A x O G d n X z E 4 a l 9 h a X J w b 3 J 0 c 1 8 x M l V T M V 9 j b W F x X 2 N i N m F l N 1 9 z d G F 0 Z S B 0 e H Q v Q 2 h h b m d l Z C B U e X B l L n t Q T U 4 s N D R 9 J n F 1 b 3 Q 7 L C Z x d W 9 0 O 1 N l Y 3 R p b 2 4 x L 2 F u b n V h b F 8 y M D E 4 Z 2 d f M T h q X 2 F p c n B v c n R z X z E y V V M x X 2 N t Y X F f Y 2 I 2 Y W U 3 X 3 N 0 Y X R l I H R 4 d C 9 D a G F u Z 2 V k I F R 5 c G U u e 1 B N T 1 R I U i w 0 N X 0 m c X V v d D s s J n F 1 b 3 Q 7 U 2 V j d G l v b j E v Y W 5 u d W F s X z I w M T h n Z 1 8 x O G p f Y W l y c G 9 y d H N f M T J V U z F f Y 2 1 h c V 9 j Y j Z h Z T d f c 3 R h d G U g d H h 0 L 0 N o Y W 5 n Z W Q g V H l w Z S 5 7 U E 5 B L D Q 2 f S Z x d W 9 0 O y w m c X V v d D t T Z W N 0 a W 9 u M S 9 h b m 5 1 Y W x f M j A x O G d n X z E 4 a l 9 h a X J w b 3 J 0 c 1 8 x M l V T M V 9 j b W F x X 2 N i N m F l N 1 9 z d G F 0 Z S B 0 e H Q v Q 2 h h b m d l Z C B U e X B l L n t Q T k N P T S w 0 N 3 0 m c X V v d D s s J n F 1 b 3 Q 7 U 2 V j d G l v b j E v Y W 5 u d W F s X z I w M T h n Z 1 8 x O G p f Y W l y c G 9 y d H N f M T J V U z F f Y 2 1 h c V 9 j Y j Z h Z T d f c 3 R h d G U g d H h 0 L 0 N o Y W 5 n Z W Q g V H l w Z S 5 7 U E 5 I N C w 0 O H 0 m c X V v d D s s J n F 1 b 3 Q 7 U 2 V j d G l v b j E v Y W 5 u d W F s X z I w M T h n Z 1 8 x O G p f Y W l y c G 9 y d H N f M T J V U z F f Y 2 1 h c V 9 j Y j Z h Z T d f c 3 R h d G U g d H h 0 L 0 N o Y W 5 n Z W Q g V H l w Z S 5 7 U E 5 P M y w 0 O X 0 m c X V v d D s s J n F 1 b 3 Q 7 U 2 V j d G l v b j E v Y W 5 u d W F s X z I w M T h n Z 1 8 x O G p f Y W l y c G 9 y d H N f M T J V U z F f Y 2 1 h c V 9 j Y j Z h Z T d f c 3 R h d G U g d H h 0 L 0 N o Y W 5 n Z W Q g V H l w Z S 5 7 U E 9 D L D U w f S Z x d W 9 0 O y w m c X V v d D t T Z W N 0 a W 9 u M S 9 h b m 5 1 Y W x f M j A x O G d n X z E 4 a l 9 h a X J w b 3 J 0 c 1 8 x M l V T M V 9 j b W F x X 2 N i N m F l N 1 9 z d G F 0 Z S B 0 e H Q v Q 2 h h b m d l Z C B U e X B l L n t Q U l B B L D U x f S Z x d W 9 0 O y w m c X V v d D t T Z W N 0 a W 9 u M S 9 h b m 5 1 Y W x f M j A x O G d n X z E 4 a l 9 h a X J w b 3 J 0 c 1 8 x M l V T M V 9 j b W F x X 2 N i N m F l N 1 9 z d G F 0 Z S B 0 e H Q v Q 2 h h b m d l Z C B U e X B l L n t Q U 0 k s N T J 9 J n F 1 b 3 Q 7 L C Z x d W 9 0 O 1 N l Y 3 R p b 2 4 x L 2 F u b n V h b F 8 y M D E 4 Z 2 d f M T h q X 2 F p c n B v c n R z X z E y V V M x X 2 N t Y X F f Y 2 I 2 Y W U 3 X 3 N 0 Y X R l I H R 4 d C 9 D a G F u Z 2 V k I F R 5 c G U u e 1 B T T z Q s N T N 9 J n F 1 b 3 Q 7 L C Z x d W 9 0 O 1 N l Y 3 R p b 2 4 x L 2 F u b n V h b F 8 y M D E 4 Z 2 d f M T h q X 2 F p c n B v c n R z X z E y V V M x X 2 N t Y X F f Y 2 I 2 Y W U 3 X 3 N 0 Y X R l I H R 4 d C 9 D a G F u Z 2 V k I F R 5 c G U u e 1 B U S S w 1 N H 0 m c X V v d D s s J n F 1 b 3 Q 7 U 2 V j d G l v b j E v Y W 5 u d W F s X z I w M T h n Z 1 8 x O G p f Y W l y c G 9 y d H N f M T J V U z F f Y 2 1 h c V 9 j Y j Z h Z T d f c 3 R h d G U g d H h 0 L 0 N o Y W 5 n Z W Q g V H l w Z S 5 7 U 0 8 y L D U 1 f S Z x d W 9 0 O y w m c X V v d D t T Z W N 0 a W 9 u M S 9 h b m 5 1 Y W x f M j A x O G d n X z E 4 a l 9 h a X J w b 3 J 0 c 1 8 x M l V T M V 9 j b W F x X 2 N i N m F l N 1 9 z d G F 0 Z S B 0 e H Q v Q 2 h h b m d l Z C B U e X B l L n t T T 0 F B T E s s N T Z 9 J n F 1 b 3 Q 7 L C Z x d W 9 0 O 1 N l Y 3 R p b 2 4 x L 2 F u b n V h b F 8 y M D E 4 Z 2 d f M T h q X 2 F p c n B v c n R z X z E y V V M x X 2 N t Y X F f Y 2 I 2 Y W U 3 X 3 N 0 Y X R l I H R 4 d C 9 D a G F u Z 2 V k I F R 5 c G U u e 1 N V T E Y s N T d 9 J n F 1 b 3 Q 7 L C Z x d W 9 0 O 1 N l Y 3 R p b 2 4 x L 2 F u b n V h b F 8 y M D E 4 Z 2 d f M T h q X 2 F p c n B v c n R z X z E y V V M x X 2 N t Y X F f Y 2 I 2 Y W U 3 X 3 N 0 Y X R l I H R 4 d C 9 D a G F u Z 2 V k I F R 5 c G U u e 1 R F U l A s N T h 9 J n F 1 b 3 Q 7 L C Z x d W 9 0 O 1 N l Y 3 R p b 2 4 x L 2 F u b n V h b F 8 y M D E 4 Z 2 d f M T h q X 2 F p c n B v c n R z X z E y V V M x X 2 N t Y X F f Y 2 I 2 Y W U 3 X 3 N 0 Y X R l I H R 4 d C 9 D a G F u Z 2 V k I F R 5 c G U u e 1 R P T C w 1 O X 0 m c X V v d D s s J n F 1 b 3 Q 7 U 2 V j d G l v b j E v Y W 5 u d W F s X z I w M T h n Z 1 8 x O G p f Y W l y c G 9 y d H N f M T J V U z F f Y 2 1 h c V 9 j Y j Z h Z T d f c 3 R h d G U g d H h 0 L 0 N o Y W 5 n Z W Q g V H l w Z S 5 7 V U 5 L L D Y w f S Z x d W 9 0 O y w m c X V v d D t T Z W N 0 a W 9 u M S 9 h b m 5 1 Y W x f M j A x O G d n X z E 4 a l 9 h a X J w b 3 J 0 c 1 8 x M l V T M V 9 j b W F x X 2 N i N m F l N 1 9 z d G F 0 Z S B 0 e H Q v Q 2 h h b m d l Z C B U e X B l L n t V T l I s N j F 9 J n F 1 b 3 Q 7 L C Z x d W 9 0 O 1 N l Y 3 R p b 2 4 x L 2 F u b n V h b F 8 y M D E 4 Z 2 d f M T h q X 2 F p c n B v c n R z X z E y V V M x X 2 N t Y X F f Y 2 I 2 Y W U 3 X 3 N 0 Y X R l I H R 4 d C 9 D a G F u Z 2 V k I F R 5 c G U u e 1 Z P Q 1 9 J T l Y s N j J 9 J n F 1 b 3 Q 7 L C Z x d W 9 0 O 1 N l Y 3 R p b 2 4 x L 2 F u b n V h b F 8 y M D E 4 Z 2 d f M T h q X 2 F p c n B v c n R z X z E y V V M x X 2 N t Y X F f Y 2 I 2 Y W U 3 X 3 N 0 Y X R l I H R 4 d C 9 D a G F u Z 2 V k I F R 5 c G U u e 1 h Z T E 1 O L D Y z f S Z x d W 9 0 O 1 0 s J n F 1 b 3 Q 7 Q 2 9 s d W 1 u Q 2 9 1 b n Q m c X V v d D s 6 N j Q s J n F 1 b 3 Q 7 S 2 V 5 Q 2 9 s d W 1 u T m F t Z X M m c X V v d D s 6 W 1 0 s J n F 1 b 3 Q 7 Q 2 9 s d W 1 u S W R l b n R p d G l l c y Z x d W 9 0 O z p b J n F 1 b 3 Q 7 U 2 V j d G l v b j E v Y W 5 u d W F s X z I w M T h n Z 1 8 x O G p f Y W l y c G 9 y d H N f M T J V U z F f Y 2 1 h c V 9 j Y j Z h Z T d f c 3 R h d G U g d H h 0 L 0 N o Y W 5 n Z W Q g V H l w Z S 5 7 I y B T d G F 0 Z S w w f S Z x d W 9 0 O y w m c X V v d D t T Z W N 0 a W 9 u M S 9 h b m 5 1 Y W x f M j A x O G d n X z E 4 a l 9 h a X J w b 3 J 0 c 1 8 x M l V T M V 9 j b W F x X 2 N i N m F l N 1 9 z d G F 0 Z S B 0 e H Q v Q 2 h h b m d l Z C B U e X B l L n t B Q U N E L D F 9 J n F 1 b 3 Q 7 L C Z x d W 9 0 O 1 N l Y 3 R p b 2 4 x L 2 F u b n V h b F 8 y M D E 4 Z 2 d f M T h q X 2 F p c n B v c n R z X z E y V V M x X 2 N t Y X F f Y 2 I 2 Y W U 3 X 3 N 0 Y X R l I H R 4 d C 9 D a G F u Z 2 V k I F R 5 c G U u e 0 F D R V Q s M n 0 m c X V v d D s s J n F 1 b 3 Q 7 U 2 V j d G l v b j E v Y W 5 u d W F s X z I w M T h n Z 1 8 x O G p f Y W l y c G 9 y d H N f M T J V U z F f Y 2 1 h c V 9 j Y j Z h Z T d f c 3 R h d G U g d H h 0 L 0 N o Y W 5 n Z W Q g V H l w Z S 5 7 Q U N S T 0 x F S U 4 s M 3 0 m c X V v d D s s J n F 1 b 3 Q 7 U 2 V j d G l v b j E v Y W 5 u d W F s X z I w M T h n Z 1 8 x O G p f Y W l y c G 9 y d H N f M T J V U z F f Y 2 1 h c V 9 j Y j Z h Z T d f c 3 R h d G U g d H h 0 L 0 N o Y W 5 n Z W Q g V H l w Z S 5 7 Q U x E M i w 0 f S Z x d W 9 0 O y w m c X V v d D t T Z W N 0 a W 9 u M S 9 h b m 5 1 Y W x f M j A x O G d n X z E 4 a l 9 h a X J w b 3 J 0 c 1 8 x M l V T M V 9 j b W F x X 2 N i N m F l N 1 9 z d G F 0 Z S B 0 e H Q v Q 2 h h b m d l Z C B U e X B l L n t B T E Q y X 1 B S S U 1 B U l k s N X 0 m c X V v d D s s J n F 1 b 3 Q 7 U 2 V j d G l v b j E v Y W 5 u d W F s X z I w M T h n Z 1 8 x O G p f Y W l y c G 9 y d H N f M T J V U z F f Y 2 1 h c V 9 j Y j Z h Z T d f c 3 R h d G U g d H h 0 L 0 N o Y W 5 n Z W Q g V H l w Z S 5 7 Q U x E W C w 2 f S Z x d W 9 0 O y w m c X V v d D t T Z W N 0 a W 9 u M S 9 h b m 5 1 Y W x f M j A x O G d n X z E 4 a l 9 h a X J w b 3 J 0 c 1 8 x M l V T M V 9 j b W F x X 2 N i N m F l N 1 9 z d G F 0 Z S B 0 e H Q v Q 2 h h b m d l Z C B U e X B l L n t B U E l O L D d 9 J n F 1 b 3 Q 7 L C Z x d W 9 0 O 1 N l Y 3 R p b 2 4 x L 2 F u b n V h b F 8 y M D E 4 Z 2 d f M T h q X 2 F p c n B v c n R z X z E y V V M x X 2 N t Y X F f Y 2 I 2 Y W U 3 X 3 N 0 Y X R l I H R 4 d C 9 D a G F u Z 2 V k I F R 5 c G U u e 0 J F T l o s O H 0 m c X V v d D s s J n F 1 b 3 Q 7 U 2 V j d G l v b j E v Y W 5 u d W F s X z I w M T h n Z 1 8 x O G p f Y W l y c G 9 y d H N f M T J V U z F f Y 2 1 h c V 9 j Y j Z h Z T d f c 3 R h d G U g d H h 0 L 0 N o Y W 5 n Z W Q g V H l w Z S 5 7 Q l V U Q U R J R U 5 F M T M s O X 0 m c X V v d D s s J n F 1 b 3 Q 7 U 2 V j d G l v b j E v Y W 5 u d W F s X z I w M T h n Z 1 8 x O G p f Y W l y c G 9 y d H N f M T J V U z F f Y 2 1 h c V 9 j Y j Z h Z T d f c 3 R h d G U g d H h 0 L 0 N o Y W 5 n Z W Q g V H l w Z S 5 7 Q 0 g 0 L D E w f S Z x d W 9 0 O y w m c X V v d D t T Z W N 0 a W 9 u M S 9 h b m 5 1 Y W x f M j A x O G d n X z E 4 a l 9 h a X J w b 3 J 0 c 1 8 x M l V T M V 9 j b W F x X 2 N i N m F l N 1 9 z d G F 0 Z S B 0 e H Q v Q 2 h h b m d l Z C B U e X B l L n t D T y w x M X 0 m c X V v d D s s J n F 1 b 3 Q 7 U 2 V j d G l v b j E v Y W 5 u d W F s X z I w M T h n Z 1 8 x O G p f Y W l y c G 9 y d H N f M T J V U z F f Y 2 1 h c V 9 j Y j Z h Z T d f c 3 R h d G U g d H h 0 L 0 N o Y W 5 n Z W Q g V H l w Z S 5 7 R V R I L D E y f S Z x d W 9 0 O y w m c X V v d D t T Z W N 0 a W 9 u M S 9 h b m 5 1 Y W x f M j A x O G d n X z E 4 a l 9 h a X J w b 3 J 0 c 1 8 x M l V T M V 9 j b W F x X 2 N i N m F l N 1 9 z d G F 0 Z S B 0 e H Q v Q 2 h h b m d l Z C B U e X B l L n t F V E h B L D E z f S Z x d W 9 0 O y w m c X V v d D t T Z W N 0 a W 9 u M S 9 h b m 5 1 Y W x f M j A x O G d n X z E 4 a l 9 h a X J w b 3 J 0 c 1 8 x M l V T M V 9 j b W F x X 2 N i N m F l N 1 9 z d G F 0 Z S B 0 e H Q v Q 2 h h b m d l Z C B U e X B l L n t F V E h Z L D E 0 f S Z x d W 9 0 O y w m c X V v d D t T Z W N 0 a W 9 u M S 9 h b m 5 1 Y W x f M j A x O G d n X z E 4 a l 9 h a X J w b 3 J 0 c 1 8 x M l V T M V 9 j b W F x X 2 N i N m F l N 1 9 z d G F 0 Z S B 0 e H Q v Q 2 h h b m d l Z C B U e X B l L n t F V E 9 I L D E 1 f S Z x d W 9 0 O y w m c X V v d D t T Z W N 0 a W 9 u M S 9 h b m 5 1 Y W x f M j A x O G d n X z E 4 a l 9 h a X J w b 3 J 0 c 1 8 x M l V T M V 9 j b W F x X 2 N i N m F l N 1 9 z d G F 0 Z S B 0 e H Q v Q 2 h h b m d l Z C B U e X B l L n t G Q U N E L D E 2 f S Z x d W 9 0 O y w m c X V v d D t T Z W N 0 a W 9 u M S 9 h b m 5 1 Y W x f M j A x O G d n X z E 4 a l 9 h a X J w b 3 J 0 c 1 8 x M l V T M V 9 j b W F x X 2 N i N m F l N 1 9 z d G F 0 Z S B 0 e H Q v Q 2 h h b m d l Z C B U e X B l L n t G T 1 J N L D E 3 f S Z x d W 9 0 O y w m c X V v d D t T Z W N 0 a W 9 u M S 9 h b m 5 1 Y W x f M j A x O G d n X z E 4 a l 9 h a X J w b 3 J 0 c 1 8 x M l V T M V 9 j b W F x X 2 N i N m F l N 1 9 z d G F 0 Z S B 0 e H Q v Q 2 h h b m d l Z C B U e X B l L n t G T 1 J N X 1 B S S U 1 B U l k s M T h 9 J n F 1 b 3 Q 7 L C Z x d W 9 0 O 1 N l Y 3 R p b 2 4 x L 2 F u b n V h b F 8 y M D E 4 Z 2 d f M T h q X 2 F p c n B v c n R z X z E y V V M x X 2 N t Y X F f Y 2 I 2 Y W U 3 X 3 N 0 Y X R l I H R 4 d C 9 D a G F u Z 2 V k I F R 5 c G U u e 0 h P T k 8 s M T l 9 J n F 1 b 3 Q 7 L C Z x d W 9 0 O 1 N l Y 3 R p b 2 4 x L 2 F u b n V h b F 8 y M D E 4 Z 2 d f M T h q X 2 F p c n B v c n R z X z E y V V M x X 2 N t Y X F f Y 2 I 2 Y W U 3 X 3 N 0 Y X R l I H R 4 d C 9 D a G F u Z 2 V k I F R 5 c G U u e 0 l P T E U s M j B 9 J n F 1 b 3 Q 7 L C Z x d W 9 0 O 1 N l Y 3 R p b 2 4 x L 2 F u b n V h b F 8 y M D E 4 Z 2 d f M T h q X 2 F p c n B v c n R z X z E y V V M x X 2 N t Y X F f Y 2 I 2 Y W U 3 X 3 N 0 Y X R l I H R 4 d C 9 D a G F u Z 2 V k I F R 5 c G U u e 0 l T T 1 A s M j F 9 J n F 1 b 3 Q 7 L C Z x d W 9 0 O 1 N l Y 3 R p b 2 4 x L 2 F u b n V h b F 8 y M D E 4 Z 2 d f M T h q X 2 F p c n B v c n R z X z E y V V M x X 2 N t Y X F f Y 2 I 2 Y W U 3 X 3 N 0 Y X R l I H R 4 d C 9 D a G F u Z 2 V k I F R 5 c G U u e 0 l W T 0 M s M j J 9 J n F 1 b 3 Q 7 L C Z x d W 9 0 O 1 N l Y 3 R p b 2 4 x L 2 F u b n V h b F 8 y M D E 4 Z 2 d f M T h q X 2 F p c n B v c n R z X z E y V V M x X 2 N t Y X F f Y 2 I 2 Y W U 3 X 3 N 0 Y X R l I H R 4 d C 9 D a G F u Z 2 V k I F R 5 c G U u e 0 t F V C w y M 3 0 m c X V v d D s s J n F 1 b 3 Q 7 U 2 V j d G l v b j E v Y W 5 u d W F s X z I w M T h n Z 1 8 x O G p f Y W l y c G 9 y d H N f M T J V U z F f Y 2 1 h c V 9 j Y j Z h Z T d f c 3 R h d G U g d H h 0 L 0 N o Y W 5 n Z W Q g V H l w Z S 5 7 T U V P S C w y N H 0 m c X V v d D s s J n F 1 b 3 Q 7 U 2 V j d G l v b j E v Y W 5 u d W F s X z I w M T h n Z 1 8 x O G p f Y W l y c G 9 y d H N f M T J V U z F f Y 2 1 h c V 9 j Y j Z h Z T d f c 3 R h d G U g d H h 0 L 0 N o Y W 5 n Z W Q g V H l w Z S 5 7 T k F Q S C w y N X 0 m c X V v d D s s J n F 1 b 3 Q 7 U 2 V j d G l v b j E v Y W 5 u d W F s X z I w M T h n Z 1 8 x O G p f Y W l y c G 9 y d H N f M T J V U z F f Y 2 1 h c V 9 j Y j Z h Z T d f c 3 R h d G U g d H h 0 L 0 N o Y W 5 n Z W Q g V H l w Z S 5 7 T k 1 P R y w y N n 0 m c X V v d D s s J n F 1 b 3 Q 7 U 2 V j d G l v b j E v Y W 5 u d W F s X z I w M T h n Z 1 8 x O G p f Y W l y c G 9 y d H N f M T J V U z F f Y 2 1 h c V 9 j Y j Z h Z T d f c 3 R h d G U g d H h 0 L 0 N o Y W 5 n Z W Q g V H l w Z S 5 7 T k 8 s M j d 9 J n F 1 b 3 Q 7 L C Z x d W 9 0 O 1 N l Y 3 R p b 2 4 x L 2 F u b n V h b F 8 y M D E 4 Z 2 d f M T h q X 2 F p c n B v c n R z X z E y V V M x X 2 N t Y X F f Y 2 I 2 Y W U 3 X 3 N 0 Y X R l I H R 4 d C 9 D a G F u Z 2 V k I F R 5 c G U u e 0 5 P M i w y O H 0 m c X V v d D s s J n F 1 b 3 Q 7 U 2 V j d G l v b j E v Y W 5 u d W F s X z I w M T h n Z 1 8 x O G p f Y W l y c G 9 y d H N f M T J V U z F f Y 2 1 h c V 9 j Y j Z h Z T d f c 3 R h d G U g d H h 0 L 0 N o Y W 5 n Z W Q g V H l w Z S 5 7 T k 9 Y L D I 5 f S Z x d W 9 0 O y w m c X V v d D t T Z W N 0 a W 9 u M S 9 h b m 5 1 Y W x f M j A x O G d n X z E 4 a l 9 h a X J w b 3 J 0 c 1 8 x M l V T M V 9 j b W F x X 2 N i N m F l N 1 9 z d G F 0 Z S B 0 e H Q v Q 2 h h b m d l Z C B U e X B l L n t O V k 9 M L D M w f S Z x d W 9 0 O y w m c X V v d D t T Z W N 0 a W 9 u M S 9 h b m 5 1 Y W x f M j A x O G d n X z E 4 a l 9 h a X J w b 3 J 0 c 1 8 x M l V T M V 9 j b W F x X 2 N i N m F l N 1 9 z d G F 0 Z S B 0 e H Q v Q 2 h h b m d l Z C B U e X B l L n t P T E U s M z F 9 J n F 1 b 3 Q 7 L C Z x d W 9 0 O 1 N l Y 3 R p b 2 4 x L 2 F u b n V h b F 8 y M D E 4 Z 2 d f M T h q X 2 F p c n B v c n R z X z E y V V M x X 2 N t Y X F f Y 2 I 2 Y W U 3 X 3 N 0 Y X R l I H R 4 d C 9 D a G F u Z 2 V k I F R 5 c G U u e 1 B B T C w z M n 0 m c X V v d D s s J n F 1 b 3 Q 7 U 2 V j d G l v b j E v Y W 5 u d W F s X z I w M T h n Z 1 8 x O G p f Y W l y c G 9 y d H N f M T J V U z F f Y 2 1 h c V 9 j Y j Z h Z T d f c 3 R h d G U g d H h 0 L 0 N o Y W 5 n Z W Q g V H l w Z S 5 7 U E F S L D M z f S Z x d W 9 0 O y w m c X V v d D t T Z W N 0 a W 9 u M S 9 h b m 5 1 Y W x f M j A x O G d n X z E 4 a l 9 h a X J w b 3 J 0 c 1 8 x M l V T M V 9 j b W F x X 2 N i N m F l N 1 9 z d G F 0 Z S B 0 e H Q v Q 2 h h b m d l Z C B U e X B l L n t Q Q 0 E s M z R 9 J n F 1 b 3 Q 7 L C Z x d W 9 0 O 1 N l Y 3 R p b 2 4 x L 2 F u b n V h b F 8 y M D E 4 Z 2 d f M T h q X 2 F p c n B v c n R z X z E y V V M x X 2 N t Y X F f Y 2 I 2 Y W U 3 X 3 N 0 Y X R l I H R 4 d C 9 D a G F u Z 2 V k I F R 5 c G U u e 1 B D T C w z N X 0 m c X V v d D s s J n F 1 b 3 Q 7 U 2 V j d G l v b j E v Y W 5 u d W F s X z I w M T h n Z 1 8 x O G p f Y W l y c G 9 y d H N f M T J V U z F f Y 2 1 h c V 9 j Y j Z h Z T d f c 3 R h d G U g d H h 0 L 0 N o Y W 5 n Z W Q g V H l w Z S 5 7 U E V D L D M 2 f S Z x d W 9 0 O y w m c X V v d D t T Z W N 0 a W 9 u M S 9 h b m 5 1 Y W x f M j A x O G d n X z E 4 a l 9 h a X J w b 3 J 0 c 1 8 x M l V T M V 9 j b W F x X 2 N i N m F l N 1 9 z d G F 0 Z S B 0 e H Q v Q 2 h h b m d l Z C B U e X B l L n t Q R k U s M z d 9 J n F 1 b 3 Q 7 L C Z x d W 9 0 O 1 N l Y 3 R p b 2 4 x L 2 F u b n V h b F 8 y M D E 4 Z 2 d f M T h q X 2 F p c n B v c n R z X z E y V V M x X 2 N t Y X F f Y 2 I 2 Y W U 3 X 3 N 0 Y X R l I H R 4 d C 9 D a G F u Z 2 V k I F R 5 c G U u e 1 B I M k 8 s M z h 9 J n F 1 b 3 Q 7 L C Z x d W 9 0 O 1 N l Y 3 R p b 2 4 x L 2 F u b n V h b F 8 y M D E 4 Z 2 d f M T h q X 2 F p c n B v c n R z X z E y V V M x X 2 N t Y X F f Y 2 I 2 Y W U 3 X 3 N 0 Y X R l I H R 4 d C 9 D a G F u Z 2 V k I F R 5 c G U u e 1 B L L D M 5 f S Z x d W 9 0 O y w m c X V v d D t T Z W N 0 a W 9 u M S 9 h b m 5 1 Y W x f M j A x O G d n X z E 4 a l 9 h a X J w b 3 J 0 c 1 8 x M l V T M V 9 j b W F x X 2 N i N m F l N 1 9 z d G F 0 Z S B 0 e H Q v Q 2 h h b m d l Z C B U e X B l L n t Q T T E w L D Q w f S Z x d W 9 0 O y w m c X V v d D t T Z W N 0 a W 9 u M S 9 h b m 5 1 Y W x f M j A x O G d n X z E 4 a l 9 h a X J w b 3 J 0 c 1 8 x M l V T M V 9 j b W F x X 2 N i N m F l N 1 9 z d G F 0 Z S B 0 e H Q v Q 2 h h b m d l Z C B U e X B l L n t Q T T J f N S w 0 M X 0 m c X V v d D s s J n F 1 b 3 Q 7 U 2 V j d G l v b j E v Y W 5 u d W F s X z I w M T h n Z 1 8 x O G p f Y W l y c G 9 y d H N f M T J V U z F f Y 2 1 h c V 9 j Y j Z h Z T d f c 3 R h d G U g d H h 0 L 0 N o Y W 5 n Z W Q g V H l w Z S 5 7 U E 1 D L D Q y f S Z x d W 9 0 O y w m c X V v d D t T Z W N 0 a W 9 u M S 9 h b m 5 1 Y W x f M j A x O G d n X z E 4 a l 9 h a X J w b 3 J 0 c 1 8 x M l V T M V 9 j b W F x X 2 N i N m F l N 1 9 z d G F 0 Z S B 0 e H Q v Q 2 h h b m d l Z C B U e X B l L n t Q T U c s N D N 9 J n F 1 b 3 Q 7 L C Z x d W 9 0 O 1 N l Y 3 R p b 2 4 x L 2 F u b n V h b F 8 y M D E 4 Z 2 d f M T h q X 2 F p c n B v c n R z X z E y V V M x X 2 N t Y X F f Y 2 I 2 Y W U 3 X 3 N 0 Y X R l I H R 4 d C 9 D a G F u Z 2 V k I F R 5 c G U u e 1 B N T i w 0 N H 0 m c X V v d D s s J n F 1 b 3 Q 7 U 2 V j d G l v b j E v Y W 5 u d W F s X z I w M T h n Z 1 8 x O G p f Y W l y c G 9 y d H N f M T J V U z F f Y 2 1 h c V 9 j Y j Z h Z T d f c 3 R h d G U g d H h 0 L 0 N o Y W 5 n Z W Q g V H l w Z S 5 7 U E 1 P V E h S L D Q 1 f S Z x d W 9 0 O y w m c X V v d D t T Z W N 0 a W 9 u M S 9 h b m 5 1 Y W x f M j A x O G d n X z E 4 a l 9 h a X J w b 3 J 0 c 1 8 x M l V T M V 9 j b W F x X 2 N i N m F l N 1 9 z d G F 0 Z S B 0 e H Q v Q 2 h h b m d l Z C B U e X B l L n t Q T k E s N D Z 9 J n F 1 b 3 Q 7 L C Z x d W 9 0 O 1 N l Y 3 R p b 2 4 x L 2 F u b n V h b F 8 y M D E 4 Z 2 d f M T h q X 2 F p c n B v c n R z X z E y V V M x X 2 N t Y X F f Y 2 I 2 Y W U 3 X 3 N 0 Y X R l I H R 4 d C 9 D a G F u Z 2 V k I F R 5 c G U u e 1 B O Q 0 9 N L D Q 3 f S Z x d W 9 0 O y w m c X V v d D t T Z W N 0 a W 9 u M S 9 h b m 5 1 Y W x f M j A x O G d n X z E 4 a l 9 h a X J w b 3 J 0 c 1 8 x M l V T M V 9 j b W F x X 2 N i N m F l N 1 9 z d G F 0 Z S B 0 e H Q v Q 2 h h b m d l Z C B U e X B l L n t Q T k g 0 L D Q 4 f S Z x d W 9 0 O y w m c X V v d D t T Z W N 0 a W 9 u M S 9 h b m 5 1 Y W x f M j A x O G d n X z E 4 a l 9 h a X J w b 3 J 0 c 1 8 x M l V T M V 9 j b W F x X 2 N i N m F l N 1 9 z d G F 0 Z S B 0 e H Q v Q 2 h h b m d l Z C B U e X B l L n t Q T k 8 z L D Q 5 f S Z x d W 9 0 O y w m c X V v d D t T Z W N 0 a W 9 u M S 9 h b m 5 1 Y W x f M j A x O G d n X z E 4 a l 9 h a X J w b 3 J 0 c 1 8 x M l V T M V 9 j b W F x X 2 N i N m F l N 1 9 z d G F 0 Z S B 0 e H Q v Q 2 h h b m d l Z C B U e X B l L n t Q T 0 M s N T B 9 J n F 1 b 3 Q 7 L C Z x d W 9 0 O 1 N l Y 3 R p b 2 4 x L 2 F u b n V h b F 8 y M D E 4 Z 2 d f M T h q X 2 F p c n B v c n R z X z E y V V M x X 2 N t Y X F f Y 2 I 2 Y W U 3 X 3 N 0 Y X R l I H R 4 d C 9 D a G F u Z 2 V k I F R 5 c G U u e 1 B S U E E s N T F 9 J n F 1 b 3 Q 7 L C Z x d W 9 0 O 1 N l Y 3 R p b 2 4 x L 2 F u b n V h b F 8 y M D E 4 Z 2 d f M T h q X 2 F p c n B v c n R z X z E y V V M x X 2 N t Y X F f Y 2 I 2 Y W U 3 X 3 N 0 Y X R l I H R 4 d C 9 D a G F u Z 2 V k I F R 5 c G U u e 1 B T S S w 1 M n 0 m c X V v d D s s J n F 1 b 3 Q 7 U 2 V j d G l v b j E v Y W 5 u d W F s X z I w M T h n Z 1 8 x O G p f Y W l y c G 9 y d H N f M T J V U z F f Y 2 1 h c V 9 j Y j Z h Z T d f c 3 R h d G U g d H h 0 L 0 N o Y W 5 n Z W Q g V H l w Z S 5 7 U F N P N C w 1 M 3 0 m c X V v d D s s J n F 1 b 3 Q 7 U 2 V j d G l v b j E v Y W 5 u d W F s X z I w M T h n Z 1 8 x O G p f Y W l y c G 9 y d H N f M T J V U z F f Y 2 1 h c V 9 j Y j Z h Z T d f c 3 R h d G U g d H h 0 L 0 N o Y W 5 n Z W Q g V H l w Z S 5 7 U F R J L D U 0 f S Z x d W 9 0 O y w m c X V v d D t T Z W N 0 a W 9 u M S 9 h b m 5 1 Y W x f M j A x O G d n X z E 4 a l 9 h a X J w b 3 J 0 c 1 8 x M l V T M V 9 j b W F x X 2 N i N m F l N 1 9 z d G F 0 Z S B 0 e H Q v Q 2 h h b m d l Z C B U e X B l L n t T T z I s N T V 9 J n F 1 b 3 Q 7 L C Z x d W 9 0 O 1 N l Y 3 R p b 2 4 x L 2 F u b n V h b F 8 y M D E 4 Z 2 d f M T h q X 2 F p c n B v c n R z X z E y V V M x X 2 N t Y X F f Y 2 I 2 Y W U 3 X 3 N 0 Y X R l I H R 4 d C 9 D a G F u Z 2 V k I F R 5 c G U u e 1 N P Q U F M S y w 1 N n 0 m c X V v d D s s J n F 1 b 3 Q 7 U 2 V j d G l v b j E v Y W 5 u d W F s X z I w M T h n Z 1 8 x O G p f Y W l y c G 9 y d H N f M T J V U z F f Y 2 1 h c V 9 j Y j Z h Z T d f c 3 R h d G U g d H h 0 L 0 N o Y W 5 n Z W Q g V H l w Z S 5 7 U 1 V M R i w 1 N 3 0 m c X V v d D s s J n F 1 b 3 Q 7 U 2 V j d G l v b j E v Y W 5 u d W F s X z I w M T h n Z 1 8 x O G p f Y W l y c G 9 y d H N f M T J V U z F f Y 2 1 h c V 9 j Y j Z h Z T d f c 3 R h d G U g d H h 0 L 0 N o Y W 5 n Z W Q g V H l w Z S 5 7 V E V S U C w 1 O H 0 m c X V v d D s s J n F 1 b 3 Q 7 U 2 V j d G l v b j E v Y W 5 u d W F s X z I w M T h n Z 1 8 x O G p f Y W l y c G 9 y d H N f M T J V U z F f Y 2 1 h c V 9 j Y j Z h Z T d f c 3 R h d G U g d H h 0 L 0 N o Y W 5 n Z W Q g V H l w Z S 5 7 V E 9 M L D U 5 f S Z x d W 9 0 O y w m c X V v d D t T Z W N 0 a W 9 u M S 9 h b m 5 1 Y W x f M j A x O G d n X z E 4 a l 9 h a X J w b 3 J 0 c 1 8 x M l V T M V 9 j b W F x X 2 N i N m F l N 1 9 z d G F 0 Z S B 0 e H Q v Q 2 h h b m d l Z C B U e X B l L n t V T k s s N j B 9 J n F 1 b 3 Q 7 L C Z x d W 9 0 O 1 N l Y 3 R p b 2 4 x L 2 F u b n V h b F 8 y M D E 4 Z 2 d f M T h q X 2 F p c n B v c n R z X z E y V V M x X 2 N t Y X F f Y 2 I 2 Y W U 3 X 3 N 0 Y X R l I H R 4 d C 9 D a G F u Z 2 V k I F R 5 c G U u e 1 V O U i w 2 M X 0 m c X V v d D s s J n F 1 b 3 Q 7 U 2 V j d G l v b j E v Y W 5 u d W F s X z I w M T h n Z 1 8 x O G p f Y W l y c G 9 y d H N f M T J V U z F f Y 2 1 h c V 9 j Y j Z h Z T d f c 3 R h d G U g d H h 0 L 0 N o Y W 5 n Z W Q g V H l w Z S 5 7 V k 9 D X 0 l O V i w 2 M n 0 m c X V v d D s s J n F 1 b 3 Q 7 U 2 V j d G l v b j E v Y W 5 u d W F s X z I w M T h n Z 1 8 x O G p f Y W l y c G 9 y d H N f M T J V U z F f Y 2 1 h c V 9 j Y j Z h Z T d f c 3 R h d G U g d H h 0 L 0 N o Y W 5 n Z W Q g V H l w Z S 5 7 W F l M T U 4 s N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m 5 1 Y W x f M j A x O G d n X z E 4 a l 9 h a X J w b 3 J 0 c 1 8 x M l V T M V 9 j b W F x X 2 N i N m F l N 1 9 z d G F 0 Z S U y M H R 4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m 5 1 Y W x f M j A x O G d n X z E 4 a l 9 h a X J w b 3 J 0 c 1 8 x M l V T M V 9 j b W F x X 2 N i N m F l N 1 9 z d G F 0 Z S U y M H R 4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m 5 1 Y W x f M j A x O G d n X z E 4 a l 9 h a X J w b 3 J 0 c 1 8 x M l V T M V 9 j b W F x X 2 N i N m F l N 1 9 z d G F 0 Z S U y M H R 4 d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j u 5 q t D r U C R K + 0 L A 2 q 8 R 8 V A A A A A A I A A A A A A A N m A A D A A A A A E A A A A B k 2 A M 7 x E P z / g Z + v M l O o 2 T A A A A A A B I A A A K A A A A A Q A A A A v N Y 3 d g x E I 4 8 X j I z U S u w T n F A A A A C 7 x C H Y 2 y Z x 2 k t p O 0 d f K Z u w a 2 1 S R / z W M H y n s R o u m e D q q H v 4 h 5 k s z l B m k h q c 8 t B Z a 4 1 p j i P 6 e S v q O m Z 6 A 1 c G e o X e v z a w Z W P 1 6 J 5 I x 7 S z V b c k k R Q A A A D n t Y k X O B B K J b 7 k Z p c / j E m A 1 Q U 8 e g = = < / D a t a M a s h u p > 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2021-05-26T12:26:10+00:00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9" ma:contentTypeDescription="Create a new document." ma:contentTypeScope="" ma:versionID="69a9079b70b6aff7b7a2d5b24fcb226a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81365eb4aaccc60531b6724276b364c6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  <xsd:element ref="ns7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4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A3653F5-3889-4794-A872-A4446B585B04}"/>
</file>

<file path=customXml/itemProps2.xml><?xml version="1.0" encoding="utf-8"?>
<ds:datastoreItem xmlns:ds="http://schemas.openxmlformats.org/officeDocument/2006/customXml" ds:itemID="{E2E5CB6C-E860-4536-99AA-A82EDC72BF24}"/>
</file>

<file path=customXml/itemProps3.xml><?xml version="1.0" encoding="utf-8"?>
<ds:datastoreItem xmlns:ds="http://schemas.openxmlformats.org/officeDocument/2006/customXml" ds:itemID="{177800A3-45F5-4E64-8069-7AF11199344B}"/>
</file>

<file path=customXml/itemProps4.xml><?xml version="1.0" encoding="utf-8"?>
<ds:datastoreItem xmlns:ds="http://schemas.openxmlformats.org/officeDocument/2006/customXml" ds:itemID="{C006016A-7AD0-45C0-A5F1-6E316888A243}"/>
</file>

<file path=customXml/itemProps5.xml><?xml version="1.0" encoding="utf-8"?>
<ds:datastoreItem xmlns:ds="http://schemas.openxmlformats.org/officeDocument/2006/customXml" ds:itemID="{F51C066B-8B21-48CB-AA95-08997966BE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US-EPA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jbeidler</dc:creator>
  <cp:keywords/>
  <dc:description/>
  <cp:lastModifiedBy>Talgo, Kevin</cp:lastModifiedBy>
  <cp:revision/>
  <dcterms:created xsi:type="dcterms:W3CDTF">2013-06-04T13:06:38Z</dcterms:created>
  <dcterms:modified xsi:type="dcterms:W3CDTF">2023-06-23T18:19:07Z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  <property fmtid="{D5CDD505-2E9C-101B-9397-08002B2CF9AE}" pid="3" name="ContentTypeId">
    <vt:lpwstr>0x010100BC446F43D88E304B9A8612EBB1AAEBEA</vt:lpwstr>
  </property>
</Properties>
</file>